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count\"/>
    </mc:Choice>
  </mc:AlternateContent>
  <xr:revisionPtr revIDLastSave="0" documentId="13_ncr:1_{882101E4-BED9-42FF-8931-BBFB20FD922F}" xr6:coauthVersionLast="47" xr6:coauthVersionMax="47" xr10:uidLastSave="{00000000-0000-0000-0000-000000000000}"/>
  <bookViews>
    <workbookView xWindow="-120" yWindow="-120" windowWidth="15600" windowHeight="11040" tabRatio="844" firstSheet="1" activeTab="3" xr2:uid="{00000000-000D-0000-FFFF-FFFF00000000}"/>
  </bookViews>
  <sheets>
    <sheet name="Dashboard" sheetId="1" r:id="rId1"/>
    <sheet name="Profit_Loss" sheetId="2" r:id="rId2"/>
    <sheet name="Receivable_Payable" sheetId="3" r:id="rId3"/>
    <sheet name="Party_Statement" sheetId="12" r:id="rId4"/>
    <sheet name="Party_Ledger" sheetId="11" r:id="rId5"/>
    <sheet name="Sales_Entry" sheetId="4" r:id="rId6"/>
    <sheet name="Purchase_Entry" sheetId="5" r:id="rId7"/>
    <sheet name="Collection" sheetId="6" r:id="rId8"/>
    <sheet name="Cash_Demon" sheetId="7" r:id="rId9"/>
    <sheet name="PETTY CASH" sheetId="29" r:id="rId10"/>
    <sheet name="Party_Master" sheetId="10" r:id="rId11"/>
    <sheet name="BANK RECON" sheetId="15" r:id="rId12"/>
    <sheet name="Daybook" sheetId="9" r:id="rId13"/>
    <sheet name="Stock_Master" sheetId="13" r:id="rId14"/>
    <sheet name="Stock_Statement" sheetId="14" r:id="rId15"/>
    <sheet name="Printable_Invoice" sheetId="16" state="hidden" r:id="rId16"/>
    <sheet name="Salary Advance" sheetId="17" r:id="rId17"/>
    <sheet name="Opening Balance Import" sheetId="18" r:id="rId18"/>
    <sheet name="Settings" sheetId="19" r:id="rId19"/>
    <sheet name="README" sheetId="20" state="hidden" r:id="rId20"/>
    <sheet name="Error Log" sheetId="21" state="hidden" r:id="rId21"/>
    <sheet name="Reconciliation Report" sheetId="22" state="hidden" r:id="rId22"/>
    <sheet name="Import Log" sheetId="23" state="hidden" r:id="rId23"/>
    <sheet name="Change Log" sheetId="24" state="hidden" r:id="rId24"/>
    <sheet name="Printable Party Statement" sheetId="25" state="hidden" r:id="rId25"/>
    <sheet name="Verified Transaction Ledger" sheetId="26" state="hidden" r:id="rId26"/>
    <sheet name="BS_AD_Lookup" sheetId="27" state="hidden" r:id="rId27"/>
  </sheets>
  <definedNames>
    <definedName name="_xlnm._FilterDatabase" localSheetId="11" hidden="1">'BANK RECON'!$A$3:$P$96</definedName>
    <definedName name="_xlnm._FilterDatabase" localSheetId="8" hidden="1">Cash_Demon!$A$3:$R$162</definedName>
    <definedName name="_xlnm._FilterDatabase" localSheetId="7" hidden="1">Collection!$A$2:$L$1259</definedName>
    <definedName name="_xlnm._FilterDatabase" localSheetId="4" hidden="1">Party_Ledger!$A$2:$K$4135</definedName>
    <definedName name="_xlnm._FilterDatabase" localSheetId="10" hidden="1">Party_Master!$A$2:$I$84</definedName>
    <definedName name="_xlnm._FilterDatabase" localSheetId="3" hidden="1">Party_Statement!$A$11:$H$290</definedName>
    <definedName name="_xlnm._FilterDatabase" localSheetId="9" hidden="1">'PETTY CASH'!$A$2:$M$160</definedName>
    <definedName name="_xlnm._FilterDatabase" localSheetId="6" hidden="1">Purchase_Entry!$A$2:$S$1326</definedName>
    <definedName name="_xlnm._FilterDatabase" localSheetId="5" hidden="1">Sales_Entry!$A$2:$M$1859</definedName>
    <definedName name="BizName">Settings!$B$5</definedName>
    <definedName name="BSAD">BS_AD_Lookup!$A$2:$B$6940</definedName>
    <definedName name="FAT_MULT">Settings!$B$58</definedName>
    <definedName name="PartyTypes">Settings!$J$16:$J$55</definedName>
    <definedName name="PayModes">Settings!$F$16:$F$55</definedName>
    <definedName name="_xlnm.Print_Area" localSheetId="3">Party_Statement!$A$1:$H$297</definedName>
    <definedName name="_xlnm.Print_Area" localSheetId="15">Printable_Invoice!$A$1:$F$27</definedName>
    <definedName name="_xlnm.Print_Area" localSheetId="1">Profit_Loss!$A$1:$D$28</definedName>
    <definedName name="_xlnm.Print_Area" localSheetId="19">README!$A$1:$D$51</definedName>
    <definedName name="_xlnm.Print_Area" localSheetId="2">Receivable_Payable!$A$1:$F$80</definedName>
    <definedName name="_xlnm.Print_Area" localSheetId="14">Stock_Statement!$A$1:$H$29</definedName>
    <definedName name="_xlnm.Print_Titles" localSheetId="24">'Printable Party Statement'!$1:$5</definedName>
    <definedName name="Products">Settings!$H$16:$H$55</definedName>
    <definedName name="RateTypes">Settings!$K$16:$K$55</definedName>
    <definedName name="SNF_MULT">Settings!$B$59</definedName>
    <definedName name="Statuses">Settings!$I$16:$I$55</definedName>
    <definedName name="TxnTypes">Settings!$G$16:$G$55</definedName>
    <definedName name="Units">Settings!$E$16:$E$55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68" i="6" l="1"/>
  <c r="K1067" i="6"/>
  <c r="K1066" i="6"/>
  <c r="K1065" i="6"/>
  <c r="K1064" i="6"/>
  <c r="K1063" i="6"/>
  <c r="K1062" i="6"/>
  <c r="K1061" i="6"/>
  <c r="K1060" i="6"/>
  <c r="K1059" i="6"/>
  <c r="C6" i="12"/>
  <c r="K1058" i="6"/>
  <c r="K1057" i="6"/>
  <c r="K1056" i="6"/>
  <c r="K1055" i="6"/>
  <c r="K1054" i="6"/>
  <c r="K1053" i="6"/>
  <c r="K1052" i="6"/>
  <c r="K1051" i="6"/>
  <c r="N86" i="7"/>
  <c r="M86" i="7"/>
  <c r="B86" i="7"/>
  <c r="N85" i="7"/>
  <c r="M85" i="7"/>
  <c r="B85" i="7"/>
  <c r="N84" i="7"/>
  <c r="M84" i="7"/>
  <c r="B84" i="7"/>
  <c r="N83" i="7"/>
  <c r="M83" i="7"/>
  <c r="B83" i="7"/>
  <c r="N90" i="7"/>
  <c r="M90" i="7"/>
  <c r="B90" i="7"/>
  <c r="N89" i="7"/>
  <c r="M89" i="7"/>
  <c r="B89" i="7"/>
  <c r="N88" i="7"/>
  <c r="M88" i="7"/>
  <c r="B88" i="7"/>
  <c r="N87" i="7"/>
  <c r="M87" i="7"/>
  <c r="B87" i="7"/>
  <c r="N94" i="7"/>
  <c r="M94" i="7"/>
  <c r="B94" i="7"/>
  <c r="N93" i="7"/>
  <c r="M93" i="7"/>
  <c r="B93" i="7"/>
  <c r="N92" i="7"/>
  <c r="M92" i="7"/>
  <c r="B92" i="7"/>
  <c r="N91" i="7"/>
  <c r="M91" i="7"/>
  <c r="B91" i="7"/>
  <c r="N98" i="7"/>
  <c r="M98" i="7"/>
  <c r="B98" i="7"/>
  <c r="N97" i="7"/>
  <c r="M97" i="7"/>
  <c r="B97" i="7"/>
  <c r="N96" i="7"/>
  <c r="M96" i="7"/>
  <c r="B96" i="7"/>
  <c r="N95" i="7"/>
  <c r="M95" i="7"/>
  <c r="B95" i="7"/>
  <c r="N102" i="7"/>
  <c r="M102" i="7"/>
  <c r="B102" i="7"/>
  <c r="N101" i="7"/>
  <c r="M101" i="7"/>
  <c r="B101" i="7"/>
  <c r="N100" i="7"/>
  <c r="M100" i="7"/>
  <c r="B100" i="7"/>
  <c r="N99" i="7"/>
  <c r="M99" i="7"/>
  <c r="B99" i="7"/>
  <c r="N106" i="7"/>
  <c r="M106" i="7"/>
  <c r="B106" i="7"/>
  <c r="N105" i="7"/>
  <c r="M105" i="7"/>
  <c r="B105" i="7"/>
  <c r="N104" i="7"/>
  <c r="M104" i="7"/>
  <c r="B104" i="7"/>
  <c r="N103" i="7"/>
  <c r="M103" i="7"/>
  <c r="B103" i="7"/>
  <c r="N110" i="7"/>
  <c r="M110" i="7"/>
  <c r="B110" i="7"/>
  <c r="N109" i="7"/>
  <c r="M109" i="7"/>
  <c r="B109" i="7"/>
  <c r="N108" i="7"/>
  <c r="M108" i="7"/>
  <c r="B108" i="7"/>
  <c r="N107" i="7"/>
  <c r="M107" i="7"/>
  <c r="B107" i="7"/>
  <c r="N114" i="7"/>
  <c r="M114" i="7"/>
  <c r="B114" i="7"/>
  <c r="N113" i="7"/>
  <c r="M113" i="7"/>
  <c r="B113" i="7"/>
  <c r="N112" i="7"/>
  <c r="M112" i="7"/>
  <c r="B112" i="7"/>
  <c r="N111" i="7"/>
  <c r="M111" i="7"/>
  <c r="B111" i="7"/>
  <c r="N118" i="7"/>
  <c r="M118" i="7"/>
  <c r="B118" i="7"/>
  <c r="N117" i="7"/>
  <c r="M117" i="7"/>
  <c r="B117" i="7"/>
  <c r="N116" i="7"/>
  <c r="M116" i="7"/>
  <c r="B116" i="7"/>
  <c r="N115" i="7"/>
  <c r="M115" i="7"/>
  <c r="B115" i="7"/>
  <c r="N122" i="7"/>
  <c r="M122" i="7"/>
  <c r="B122" i="7"/>
  <c r="N121" i="7"/>
  <c r="M121" i="7"/>
  <c r="B121" i="7"/>
  <c r="N120" i="7"/>
  <c r="M120" i="7"/>
  <c r="B120" i="7"/>
  <c r="N119" i="7"/>
  <c r="M119" i="7"/>
  <c r="B119" i="7"/>
  <c r="N126" i="7"/>
  <c r="M126" i="7"/>
  <c r="B126" i="7"/>
  <c r="N125" i="7"/>
  <c r="M125" i="7"/>
  <c r="B125" i="7"/>
  <c r="N124" i="7"/>
  <c r="M124" i="7"/>
  <c r="B124" i="7"/>
  <c r="N123" i="7"/>
  <c r="M123" i="7"/>
  <c r="B123" i="7"/>
  <c r="N130" i="7"/>
  <c r="M130" i="7"/>
  <c r="B130" i="7"/>
  <c r="N129" i="7"/>
  <c r="M129" i="7"/>
  <c r="B129" i="7"/>
  <c r="N128" i="7"/>
  <c r="M128" i="7"/>
  <c r="B128" i="7"/>
  <c r="N127" i="7"/>
  <c r="M127" i="7"/>
  <c r="B127" i="7"/>
  <c r="N134" i="7"/>
  <c r="M134" i="7"/>
  <c r="B134" i="7"/>
  <c r="N133" i="7"/>
  <c r="M133" i="7"/>
  <c r="B133" i="7"/>
  <c r="N132" i="7"/>
  <c r="M132" i="7"/>
  <c r="B132" i="7"/>
  <c r="N131" i="7"/>
  <c r="M131" i="7"/>
  <c r="B131" i="7"/>
  <c r="N82" i="7"/>
  <c r="M82" i="7"/>
  <c r="B82" i="7"/>
  <c r="N135" i="7"/>
  <c r="M135" i="7"/>
  <c r="B135" i="7"/>
  <c r="N136" i="7"/>
  <c r="M136" i="7"/>
  <c r="B136" i="7"/>
  <c r="N137" i="7"/>
  <c r="M137" i="7"/>
  <c r="B137" i="7"/>
  <c r="K1050" i="6"/>
  <c r="K1049" i="6"/>
  <c r="K1048" i="6"/>
  <c r="K1047" i="6"/>
  <c r="K1046" i="6"/>
  <c r="K1045" i="6"/>
  <c r="K1044" i="6"/>
  <c r="O124" i="7" l="1"/>
  <c r="O126" i="7"/>
  <c r="O120" i="7"/>
  <c r="O122" i="7"/>
  <c r="O116" i="7"/>
  <c r="O102" i="7"/>
  <c r="O96" i="7"/>
  <c r="O92" i="7"/>
  <c r="O94" i="7"/>
  <c r="O88" i="7"/>
  <c r="O90" i="7"/>
  <c r="O86" i="7"/>
  <c r="O85" i="7"/>
  <c r="O84" i="7"/>
  <c r="O83" i="7"/>
  <c r="O98" i="7"/>
  <c r="O87" i="7"/>
  <c r="O89" i="7"/>
  <c r="O91" i="7"/>
  <c r="O93" i="7"/>
  <c r="O130" i="7"/>
  <c r="O104" i="7"/>
  <c r="O106" i="7"/>
  <c r="O100" i="7"/>
  <c r="O95" i="7"/>
  <c r="O97" i="7"/>
  <c r="O110" i="7"/>
  <c r="O99" i="7"/>
  <c r="O101" i="7"/>
  <c r="O114" i="7"/>
  <c r="O108" i="7"/>
  <c r="O103" i="7"/>
  <c r="O105" i="7"/>
  <c r="O118" i="7"/>
  <c r="O112" i="7"/>
  <c r="O107" i="7"/>
  <c r="O109" i="7"/>
  <c r="O111" i="7"/>
  <c r="O113" i="7"/>
  <c r="O115" i="7"/>
  <c r="O117" i="7"/>
  <c r="O119" i="7"/>
  <c r="O121" i="7"/>
  <c r="O134" i="7"/>
  <c r="O128" i="7"/>
  <c r="O131" i="7"/>
  <c r="O123" i="7"/>
  <c r="O125" i="7"/>
  <c r="O82" i="7"/>
  <c r="O132" i="7"/>
  <c r="O133" i="7"/>
  <c r="O127" i="7"/>
  <c r="O129" i="7"/>
  <c r="O135" i="7"/>
  <c r="O136" i="7"/>
  <c r="O137" i="7"/>
  <c r="L80" i="5"/>
  <c r="N80" i="5" s="1"/>
  <c r="P80" i="5" s="1"/>
  <c r="B80" i="5"/>
  <c r="N828" i="5"/>
  <c r="P828" i="5" s="1"/>
  <c r="B828" i="5"/>
  <c r="L170" i="5"/>
  <c r="N170" i="5" s="1"/>
  <c r="P170" i="5" s="1"/>
  <c r="B170" i="5"/>
  <c r="L169" i="5"/>
  <c r="N169" i="5" s="1"/>
  <c r="P169" i="5" s="1"/>
  <c r="B169" i="5"/>
  <c r="L168" i="5"/>
  <c r="N168" i="5" s="1"/>
  <c r="P168" i="5" s="1"/>
  <c r="B168" i="5"/>
  <c r="L167" i="5"/>
  <c r="N167" i="5" s="1"/>
  <c r="P167" i="5" s="1"/>
  <c r="B167" i="5"/>
  <c r="L166" i="5"/>
  <c r="N166" i="5" s="1"/>
  <c r="P166" i="5" s="1"/>
  <c r="B166" i="5"/>
  <c r="L164" i="5"/>
  <c r="N164" i="5" s="1"/>
  <c r="P164" i="5" s="1"/>
  <c r="B164" i="5"/>
  <c r="L165" i="5"/>
  <c r="N165" i="5" s="1"/>
  <c r="P165" i="5" s="1"/>
  <c r="B165" i="5"/>
  <c r="L163" i="5"/>
  <c r="N163" i="5" s="1"/>
  <c r="P163" i="5" s="1"/>
  <c r="B163" i="5"/>
  <c r="L162" i="5"/>
  <c r="N162" i="5" s="1"/>
  <c r="P162" i="5" s="1"/>
  <c r="B162" i="5"/>
  <c r="L161" i="5"/>
  <c r="N161" i="5" s="1"/>
  <c r="P161" i="5" s="1"/>
  <c r="B161" i="5"/>
  <c r="L160" i="5"/>
  <c r="N160" i="5" s="1"/>
  <c r="P160" i="5" s="1"/>
  <c r="B160" i="5"/>
  <c r="L159" i="5"/>
  <c r="N159" i="5" s="1"/>
  <c r="P159" i="5" s="1"/>
  <c r="B159" i="5"/>
  <c r="L158" i="5"/>
  <c r="N158" i="5" s="1"/>
  <c r="P158" i="5" s="1"/>
  <c r="B158" i="5"/>
  <c r="L157" i="5"/>
  <c r="N157" i="5" s="1"/>
  <c r="P157" i="5" s="1"/>
  <c r="B157" i="5"/>
  <c r="L156" i="5"/>
  <c r="N156" i="5" s="1"/>
  <c r="P156" i="5" s="1"/>
  <c r="B156" i="5"/>
  <c r="L486" i="5"/>
  <c r="N486" i="5" s="1"/>
  <c r="P486" i="5" s="1"/>
  <c r="B486" i="5"/>
  <c r="N485" i="5"/>
  <c r="P485" i="5" s="1"/>
  <c r="L485" i="5"/>
  <c r="B485" i="5"/>
  <c r="L484" i="5"/>
  <c r="N484" i="5" s="1"/>
  <c r="P484" i="5" s="1"/>
  <c r="B484" i="5"/>
  <c r="N483" i="5"/>
  <c r="P483" i="5" s="1"/>
  <c r="L483" i="5"/>
  <c r="B483" i="5"/>
  <c r="L482" i="5"/>
  <c r="N482" i="5" s="1"/>
  <c r="P482" i="5" s="1"/>
  <c r="B482" i="5"/>
  <c r="L481" i="5"/>
  <c r="N481" i="5" s="1"/>
  <c r="P481" i="5" s="1"/>
  <c r="B481" i="5"/>
  <c r="L480" i="5"/>
  <c r="N480" i="5" s="1"/>
  <c r="P480" i="5" s="1"/>
  <c r="B480" i="5"/>
  <c r="L479" i="5"/>
  <c r="N479" i="5" s="1"/>
  <c r="P479" i="5" s="1"/>
  <c r="B479" i="5"/>
  <c r="L478" i="5"/>
  <c r="N478" i="5" s="1"/>
  <c r="P478" i="5" s="1"/>
  <c r="B478" i="5"/>
  <c r="N477" i="5"/>
  <c r="P477" i="5" s="1"/>
  <c r="L477" i="5"/>
  <c r="B477" i="5"/>
  <c r="L476" i="5"/>
  <c r="N476" i="5" s="1"/>
  <c r="P476" i="5" s="1"/>
  <c r="B476" i="5"/>
  <c r="N475" i="5"/>
  <c r="P475" i="5" s="1"/>
  <c r="L475" i="5"/>
  <c r="B475" i="5"/>
  <c r="L474" i="5"/>
  <c r="N474" i="5" s="1"/>
  <c r="P474" i="5" s="1"/>
  <c r="B474" i="5"/>
  <c r="L473" i="5"/>
  <c r="N473" i="5" s="1"/>
  <c r="P473" i="5" s="1"/>
  <c r="B473" i="5"/>
  <c r="L472" i="5"/>
  <c r="N472" i="5" s="1"/>
  <c r="P472" i="5" s="1"/>
  <c r="B472" i="5"/>
  <c r="L471" i="5"/>
  <c r="N471" i="5" s="1"/>
  <c r="P471" i="5" s="1"/>
  <c r="B471" i="5"/>
  <c r="L470" i="5"/>
  <c r="N470" i="5" s="1"/>
  <c r="P470" i="5" s="1"/>
  <c r="B470" i="5"/>
  <c r="N469" i="5"/>
  <c r="P469" i="5" s="1"/>
  <c r="L469" i="5"/>
  <c r="B469" i="5"/>
  <c r="L468" i="5"/>
  <c r="N468" i="5" s="1"/>
  <c r="P468" i="5" s="1"/>
  <c r="B468" i="5"/>
  <c r="N467" i="5"/>
  <c r="P467" i="5" s="1"/>
  <c r="L467" i="5"/>
  <c r="B467" i="5"/>
  <c r="L466" i="5"/>
  <c r="N466" i="5" s="1"/>
  <c r="P466" i="5" s="1"/>
  <c r="B466" i="5"/>
  <c r="L465" i="5"/>
  <c r="N465" i="5" s="1"/>
  <c r="P465" i="5" s="1"/>
  <c r="B465" i="5"/>
  <c r="L464" i="5"/>
  <c r="N464" i="5" s="1"/>
  <c r="P464" i="5" s="1"/>
  <c r="B464" i="5"/>
  <c r="L463" i="5"/>
  <c r="N463" i="5" s="1"/>
  <c r="P463" i="5" s="1"/>
  <c r="B463" i="5"/>
  <c r="L462" i="5"/>
  <c r="N462" i="5" s="1"/>
  <c r="P462" i="5" s="1"/>
  <c r="B462" i="5"/>
  <c r="L461" i="5"/>
  <c r="N461" i="5" s="1"/>
  <c r="P461" i="5" s="1"/>
  <c r="B461" i="5"/>
  <c r="L460" i="5"/>
  <c r="N460" i="5" s="1"/>
  <c r="P460" i="5" s="1"/>
  <c r="B460" i="5"/>
  <c r="L459" i="5"/>
  <c r="N459" i="5" s="1"/>
  <c r="P459" i="5" s="1"/>
  <c r="B459" i="5"/>
  <c r="L458" i="5"/>
  <c r="N458" i="5" s="1"/>
  <c r="P458" i="5" s="1"/>
  <c r="B458" i="5"/>
  <c r="L457" i="5"/>
  <c r="N457" i="5" s="1"/>
  <c r="P457" i="5" s="1"/>
  <c r="B457" i="5"/>
  <c r="L456" i="5"/>
  <c r="N456" i="5" s="1"/>
  <c r="P456" i="5" s="1"/>
  <c r="B456" i="5"/>
  <c r="L455" i="5"/>
  <c r="N455" i="5" s="1"/>
  <c r="P455" i="5" s="1"/>
  <c r="B455" i="5"/>
  <c r="N733" i="5"/>
  <c r="P733" i="5" s="1"/>
  <c r="L733" i="5"/>
  <c r="B733" i="5"/>
  <c r="N732" i="5"/>
  <c r="P732" i="5" s="1"/>
  <c r="L732" i="5"/>
  <c r="B732" i="5"/>
  <c r="N731" i="5"/>
  <c r="P731" i="5" s="1"/>
  <c r="L731" i="5"/>
  <c r="B731" i="5"/>
  <c r="N730" i="5"/>
  <c r="P730" i="5" s="1"/>
  <c r="L730" i="5"/>
  <c r="B730" i="5"/>
  <c r="N737" i="5"/>
  <c r="P737" i="5" s="1"/>
  <c r="L737" i="5"/>
  <c r="B737" i="5"/>
  <c r="N736" i="5"/>
  <c r="P736" i="5" s="1"/>
  <c r="L736" i="5"/>
  <c r="B736" i="5"/>
  <c r="N735" i="5"/>
  <c r="P735" i="5" s="1"/>
  <c r="L735" i="5"/>
  <c r="B735" i="5"/>
  <c r="N734" i="5"/>
  <c r="P734" i="5" s="1"/>
  <c r="L734" i="5"/>
  <c r="B734" i="5"/>
  <c r="N729" i="5"/>
  <c r="P729" i="5" s="1"/>
  <c r="L729" i="5"/>
  <c r="B729" i="5"/>
  <c r="N728" i="5"/>
  <c r="P728" i="5" s="1"/>
  <c r="L728" i="5"/>
  <c r="B728" i="5"/>
  <c r="N727" i="5"/>
  <c r="P727" i="5" s="1"/>
  <c r="L727" i="5"/>
  <c r="B727" i="5"/>
  <c r="N726" i="5"/>
  <c r="P726" i="5" s="1"/>
  <c r="L726" i="5"/>
  <c r="B726" i="5"/>
  <c r="N725" i="5"/>
  <c r="P725" i="5" s="1"/>
  <c r="L725" i="5"/>
  <c r="B725" i="5"/>
  <c r="N724" i="5"/>
  <c r="P724" i="5" s="1"/>
  <c r="L724" i="5"/>
  <c r="B724" i="5"/>
  <c r="N723" i="5"/>
  <c r="P723" i="5" s="1"/>
  <c r="L723" i="5"/>
  <c r="B723" i="5"/>
  <c r="N722" i="5"/>
  <c r="P722" i="5" s="1"/>
  <c r="L722" i="5"/>
  <c r="B722" i="5"/>
  <c r="N721" i="5"/>
  <c r="P721" i="5" s="1"/>
  <c r="L721" i="5"/>
  <c r="B721" i="5"/>
  <c r="N720" i="5"/>
  <c r="P720" i="5" s="1"/>
  <c r="L720" i="5"/>
  <c r="B720" i="5"/>
  <c r="N719" i="5"/>
  <c r="P719" i="5" s="1"/>
  <c r="L719" i="5"/>
  <c r="B719" i="5"/>
  <c r="N718" i="5"/>
  <c r="P718" i="5" s="1"/>
  <c r="L718" i="5"/>
  <c r="B718" i="5"/>
  <c r="N717" i="5"/>
  <c r="P717" i="5" s="1"/>
  <c r="L717" i="5"/>
  <c r="B717" i="5"/>
  <c r="N716" i="5"/>
  <c r="P716" i="5" s="1"/>
  <c r="L716" i="5"/>
  <c r="B716" i="5"/>
  <c r="N715" i="5"/>
  <c r="P715" i="5" s="1"/>
  <c r="L715" i="5"/>
  <c r="B715" i="5"/>
  <c r="N714" i="5"/>
  <c r="P714" i="5" s="1"/>
  <c r="L714" i="5"/>
  <c r="B714" i="5"/>
  <c r="N713" i="5"/>
  <c r="P713" i="5" s="1"/>
  <c r="L713" i="5"/>
  <c r="B713" i="5"/>
  <c r="N712" i="5"/>
  <c r="P712" i="5" s="1"/>
  <c r="L712" i="5"/>
  <c r="B712" i="5"/>
  <c r="N711" i="5"/>
  <c r="P711" i="5" s="1"/>
  <c r="L711" i="5"/>
  <c r="B711" i="5"/>
  <c r="N710" i="5"/>
  <c r="P710" i="5" s="1"/>
  <c r="L710" i="5"/>
  <c r="B710" i="5"/>
  <c r="L709" i="5"/>
  <c r="N709" i="5" s="1"/>
  <c r="P709" i="5" s="1"/>
  <c r="B709" i="5"/>
  <c r="L708" i="5"/>
  <c r="N708" i="5" s="1"/>
  <c r="P708" i="5" s="1"/>
  <c r="B708" i="5"/>
  <c r="L707" i="5"/>
  <c r="N707" i="5" s="1"/>
  <c r="P707" i="5" s="1"/>
  <c r="B707" i="5"/>
  <c r="L706" i="5"/>
  <c r="N706" i="5" s="1"/>
  <c r="P706" i="5" s="1"/>
  <c r="B706" i="5"/>
  <c r="L705" i="5"/>
  <c r="N705" i="5" s="1"/>
  <c r="P705" i="5" s="1"/>
  <c r="B705" i="5"/>
  <c r="L704" i="5"/>
  <c r="N704" i="5" s="1"/>
  <c r="P704" i="5" s="1"/>
  <c r="B704" i="5"/>
  <c r="L703" i="5"/>
  <c r="N703" i="5" s="1"/>
  <c r="P703" i="5" s="1"/>
  <c r="B703" i="5"/>
  <c r="L702" i="5"/>
  <c r="N702" i="5" s="1"/>
  <c r="P702" i="5" s="1"/>
  <c r="B702" i="5"/>
  <c r="L701" i="5"/>
  <c r="N701" i="5" s="1"/>
  <c r="P701" i="5" s="1"/>
  <c r="B701" i="5"/>
  <c r="L700" i="5"/>
  <c r="N700" i="5" s="1"/>
  <c r="P700" i="5" s="1"/>
  <c r="B700" i="5"/>
  <c r="L699" i="5"/>
  <c r="N699" i="5" s="1"/>
  <c r="P699" i="5" s="1"/>
  <c r="B699" i="5"/>
  <c r="L698" i="5"/>
  <c r="N698" i="5" s="1"/>
  <c r="P698" i="5" s="1"/>
  <c r="B698" i="5"/>
  <c r="L697" i="5"/>
  <c r="N697" i="5" s="1"/>
  <c r="P697" i="5" s="1"/>
  <c r="B697" i="5"/>
  <c r="L696" i="5"/>
  <c r="N696" i="5" s="1"/>
  <c r="P696" i="5" s="1"/>
  <c r="B696" i="5"/>
  <c r="L695" i="5"/>
  <c r="N695" i="5" s="1"/>
  <c r="P695" i="5" s="1"/>
  <c r="B695" i="5"/>
  <c r="L694" i="5"/>
  <c r="N694" i="5" s="1"/>
  <c r="P694" i="5" s="1"/>
  <c r="B694" i="5"/>
  <c r="L693" i="5"/>
  <c r="N693" i="5" s="1"/>
  <c r="P693" i="5" s="1"/>
  <c r="B693" i="5"/>
  <c r="L692" i="5"/>
  <c r="N692" i="5" s="1"/>
  <c r="P692" i="5" s="1"/>
  <c r="B692" i="5"/>
  <c r="L691" i="5"/>
  <c r="N691" i="5" s="1"/>
  <c r="P691" i="5" s="1"/>
  <c r="B691" i="5"/>
  <c r="L690" i="5"/>
  <c r="N690" i="5" s="1"/>
  <c r="P690" i="5" s="1"/>
  <c r="B690" i="5"/>
  <c r="L689" i="5"/>
  <c r="N689" i="5" s="1"/>
  <c r="P689" i="5" s="1"/>
  <c r="B689" i="5"/>
  <c r="L688" i="5"/>
  <c r="N688" i="5" s="1"/>
  <c r="P688" i="5" s="1"/>
  <c r="B688" i="5"/>
  <c r="L687" i="5"/>
  <c r="N687" i="5" s="1"/>
  <c r="P687" i="5" s="1"/>
  <c r="B687" i="5"/>
  <c r="L686" i="5"/>
  <c r="N686" i="5" s="1"/>
  <c r="P686" i="5" s="1"/>
  <c r="B686" i="5"/>
  <c r="L685" i="5"/>
  <c r="N685" i="5" s="1"/>
  <c r="P685" i="5" s="1"/>
  <c r="B685" i="5"/>
  <c r="L684" i="5"/>
  <c r="N684" i="5" s="1"/>
  <c r="P684" i="5" s="1"/>
  <c r="B684" i="5"/>
  <c r="L683" i="5"/>
  <c r="N683" i="5" s="1"/>
  <c r="P683" i="5" s="1"/>
  <c r="B683" i="5"/>
  <c r="L682" i="5"/>
  <c r="N682" i="5" s="1"/>
  <c r="P682" i="5" s="1"/>
  <c r="B682" i="5"/>
  <c r="L681" i="5"/>
  <c r="N681" i="5" s="1"/>
  <c r="P681" i="5" s="1"/>
  <c r="B681" i="5"/>
  <c r="L680" i="5"/>
  <c r="N680" i="5" s="1"/>
  <c r="P680" i="5" s="1"/>
  <c r="B680" i="5"/>
  <c r="L679" i="5"/>
  <c r="N679" i="5" s="1"/>
  <c r="P679" i="5" s="1"/>
  <c r="B679" i="5"/>
  <c r="L678" i="5"/>
  <c r="N678" i="5" s="1"/>
  <c r="P678" i="5" s="1"/>
  <c r="B678" i="5"/>
  <c r="L677" i="5"/>
  <c r="N677" i="5" s="1"/>
  <c r="P677" i="5" s="1"/>
  <c r="B677" i="5"/>
  <c r="L676" i="5"/>
  <c r="N676" i="5" s="1"/>
  <c r="P676" i="5" s="1"/>
  <c r="B676" i="5"/>
  <c r="L675" i="5"/>
  <c r="N675" i="5" s="1"/>
  <c r="P675" i="5" s="1"/>
  <c r="B675" i="5"/>
  <c r="L674" i="5"/>
  <c r="N674" i="5" s="1"/>
  <c r="P674" i="5" s="1"/>
  <c r="B674" i="5"/>
  <c r="K48" i="5"/>
  <c r="L48" i="5" s="1"/>
  <c r="N48" i="5" s="1"/>
  <c r="P48" i="5" s="1"/>
  <c r="B48" i="5"/>
  <c r="K47" i="5"/>
  <c r="L47" i="5" s="1"/>
  <c r="N47" i="5" s="1"/>
  <c r="P47" i="5" s="1"/>
  <c r="B47" i="5"/>
  <c r="K46" i="5"/>
  <c r="L46" i="5" s="1"/>
  <c r="N46" i="5" s="1"/>
  <c r="P46" i="5" s="1"/>
  <c r="B46" i="5"/>
  <c r="K45" i="5"/>
  <c r="L45" i="5" s="1"/>
  <c r="N45" i="5" s="1"/>
  <c r="P45" i="5" s="1"/>
  <c r="B45" i="5"/>
  <c r="K44" i="5"/>
  <c r="L44" i="5" s="1"/>
  <c r="N44" i="5" s="1"/>
  <c r="P44" i="5" s="1"/>
  <c r="B44" i="5"/>
  <c r="N138" i="7"/>
  <c r="M138" i="7"/>
  <c r="K1043" i="6"/>
  <c r="K1042" i="6"/>
  <c r="K1041" i="6"/>
  <c r="K1040" i="6"/>
  <c r="K1039" i="6"/>
  <c r="K1038" i="6"/>
  <c r="K1037" i="6"/>
  <c r="K1036" i="6"/>
  <c r="K1035" i="6"/>
  <c r="K1034" i="6"/>
  <c r="K1033" i="6"/>
  <c r="H3837" i="11"/>
  <c r="G3837" i="11"/>
  <c r="F3837" i="11"/>
  <c r="E3837" i="11"/>
  <c r="D3837" i="11"/>
  <c r="C3837" i="11"/>
  <c r="A3837" i="11"/>
  <c r="H3836" i="11"/>
  <c r="G3836" i="11"/>
  <c r="F3836" i="11"/>
  <c r="E3836" i="11"/>
  <c r="D3836" i="11"/>
  <c r="C3836" i="11"/>
  <c r="A3836" i="11"/>
  <c r="A3835" i="11"/>
  <c r="H3835" i="11"/>
  <c r="G3835" i="11"/>
  <c r="F3835" i="11"/>
  <c r="E3835" i="11"/>
  <c r="D3835" i="11"/>
  <c r="C3835" i="11"/>
  <c r="K1854" i="11" a="1"/>
  <c r="K1854" i="11" s="1"/>
  <c r="K1855" i="11" a="1"/>
  <c r="K1855" i="11" s="1"/>
  <c r="K1857" i="11" a="1"/>
  <c r="K1857" i="11" s="1"/>
  <c r="K2760" i="11" a="1"/>
  <c r="K2760" i="11" s="1"/>
  <c r="K3666" i="11" a="1"/>
  <c r="K3666" i="11" s="1"/>
  <c r="K3667" i="11" a="1"/>
  <c r="K3667" i="11" s="1"/>
  <c r="K3668" i="11" a="1"/>
  <c r="K3668" i="11" s="1"/>
  <c r="K3669" i="11" a="1"/>
  <c r="K3669" i="11" s="1"/>
  <c r="K3670" i="11" a="1"/>
  <c r="K3670" i="11" s="1"/>
  <c r="K3671" i="11" a="1"/>
  <c r="K3671" i="11" s="1"/>
  <c r="K3672" i="11" a="1"/>
  <c r="K3672" i="11" s="1"/>
  <c r="K3673" i="11" a="1"/>
  <c r="K3673" i="11" s="1"/>
  <c r="K3674" i="11" a="1"/>
  <c r="K3674" i="11" s="1"/>
  <c r="K3675" i="11" a="1"/>
  <c r="K3675" i="11" s="1"/>
  <c r="K3676" i="11" a="1"/>
  <c r="K3676" i="11" s="1"/>
  <c r="K3677" i="11" a="1"/>
  <c r="K3677" i="11" s="1"/>
  <c r="K3678" i="11" a="1"/>
  <c r="K3678" i="11" s="1"/>
  <c r="K3679" i="11" a="1"/>
  <c r="K3679" i="11" s="1"/>
  <c r="K3680" i="11" a="1"/>
  <c r="K3680" i="11" s="1"/>
  <c r="K3681" i="11" a="1"/>
  <c r="K3681" i="11" s="1"/>
  <c r="K3682" i="11" a="1"/>
  <c r="K3682" i="11" s="1"/>
  <c r="K3683" i="11" a="1"/>
  <c r="K3683" i="11" s="1"/>
  <c r="K3684" i="11" a="1"/>
  <c r="K3684" i="11" s="1"/>
  <c r="K3685" i="11" a="1"/>
  <c r="K3685" i="11" s="1"/>
  <c r="K3686" i="11" a="1"/>
  <c r="K3686" i="11" s="1"/>
  <c r="K3687" i="11" a="1"/>
  <c r="K3687" i="11" s="1"/>
  <c r="K3688" i="11" a="1"/>
  <c r="K3688" i="11" s="1"/>
  <c r="K3689" i="11" a="1"/>
  <c r="K3689" i="11" s="1"/>
  <c r="K3690" i="11" a="1"/>
  <c r="K3690" i="11" s="1"/>
  <c r="K3691" i="11" a="1"/>
  <c r="K3691" i="11" s="1"/>
  <c r="K3692" i="11" a="1"/>
  <c r="K3692" i="11" s="1"/>
  <c r="K3693" i="11" a="1"/>
  <c r="K3693" i="11" s="1"/>
  <c r="K3694" i="11" a="1"/>
  <c r="K3694" i="11" s="1"/>
  <c r="K3695" i="11" a="1"/>
  <c r="K3695" i="11" s="1"/>
  <c r="K3696" i="11" a="1"/>
  <c r="K3696" i="11" s="1"/>
  <c r="K4135" i="11" a="1"/>
  <c r="K4135" i="11" s="1"/>
  <c r="K1032" i="6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A73" i="3"/>
  <c r="A74" i="3"/>
  <c r="A71" i="3"/>
  <c r="A72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C1820" i="11"/>
  <c r="C1819" i="11"/>
  <c r="H1797" i="4"/>
  <c r="N81" i="7"/>
  <c r="M81" i="7"/>
  <c r="K1031" i="6"/>
  <c r="K1030" i="6"/>
  <c r="K1029" i="6"/>
  <c r="K1028" i="6"/>
  <c r="K1027" i="6"/>
  <c r="K1026" i="6"/>
  <c r="K1025" i="6"/>
  <c r="K1024" i="6"/>
  <c r="K1023" i="6"/>
  <c r="K1022" i="6"/>
  <c r="K1021" i="6"/>
  <c r="K1020" i="6"/>
  <c r="K1019" i="6"/>
  <c r="K1018" i="6"/>
  <c r="L146" i="29"/>
  <c r="L145" i="29"/>
  <c r="L144" i="29"/>
  <c r="B139" i="29"/>
  <c r="B3834" i="11" s="1"/>
  <c r="B140" i="29"/>
  <c r="B3835" i="11" s="1"/>
  <c r="L830" i="5"/>
  <c r="N830" i="5" s="1"/>
  <c r="P830" i="5" s="1"/>
  <c r="H2567" i="11" s="1"/>
  <c r="N829" i="5"/>
  <c r="P829" i="5" s="1"/>
  <c r="H2566" i="11" s="1"/>
  <c r="B72" i="15"/>
  <c r="B3936" i="11" s="1"/>
  <c r="B71" i="15"/>
  <c r="B3935" i="11" s="1"/>
  <c r="B70" i="15"/>
  <c r="B3934" i="11" s="1"/>
  <c r="B69" i="15"/>
  <c r="B3933" i="11" s="1"/>
  <c r="B68" i="15"/>
  <c r="B3932" i="11" s="1"/>
  <c r="B67" i="15"/>
  <c r="B3931" i="11" s="1"/>
  <c r="B66" i="15"/>
  <c r="B3930" i="11" s="1"/>
  <c r="B65" i="15"/>
  <c r="B3929" i="11" s="1"/>
  <c r="B64" i="15"/>
  <c r="B3928" i="11" s="1"/>
  <c r="B63" i="15"/>
  <c r="B3927" i="11" s="1"/>
  <c r="B62" i="15"/>
  <c r="B3926" i="11" s="1"/>
  <c r="B61" i="15"/>
  <c r="B3925" i="11" s="1"/>
  <c r="B60" i="15"/>
  <c r="B3924" i="11" s="1"/>
  <c r="K1017" i="6"/>
  <c r="K1016" i="6"/>
  <c r="K1015" i="6"/>
  <c r="K1014" i="6"/>
  <c r="K1013" i="6"/>
  <c r="K1012" i="6"/>
  <c r="K1011" i="6"/>
  <c r="K1010" i="6"/>
  <c r="K1009" i="6"/>
  <c r="K1008" i="6"/>
  <c r="K1007" i="6"/>
  <c r="A3699" i="11"/>
  <c r="C3699" i="11"/>
  <c r="D3699" i="11"/>
  <c r="E3699" i="11"/>
  <c r="F3699" i="11"/>
  <c r="G3699" i="11"/>
  <c r="H3699" i="11"/>
  <c r="A3700" i="11"/>
  <c r="C3700" i="11"/>
  <c r="D3700" i="11"/>
  <c r="E3700" i="11"/>
  <c r="F3700" i="11"/>
  <c r="G3700" i="11"/>
  <c r="H3700" i="11"/>
  <c r="A3701" i="11"/>
  <c r="C3701" i="11"/>
  <c r="D3701" i="11"/>
  <c r="E3701" i="11"/>
  <c r="F3701" i="11"/>
  <c r="G3701" i="11"/>
  <c r="H3701" i="11"/>
  <c r="A3702" i="11"/>
  <c r="C3702" i="11"/>
  <c r="D3702" i="11"/>
  <c r="E3702" i="11"/>
  <c r="F3702" i="11"/>
  <c r="G3702" i="11"/>
  <c r="H3702" i="11"/>
  <c r="A3703" i="11"/>
  <c r="C3703" i="11"/>
  <c r="D3703" i="11"/>
  <c r="E3703" i="11"/>
  <c r="F3703" i="11"/>
  <c r="G3703" i="11"/>
  <c r="H3703" i="11"/>
  <c r="A3704" i="11"/>
  <c r="C3704" i="11"/>
  <c r="D3704" i="11"/>
  <c r="E3704" i="11"/>
  <c r="F3704" i="11"/>
  <c r="G3704" i="11"/>
  <c r="H3704" i="11"/>
  <c r="A3705" i="11"/>
  <c r="C3705" i="11"/>
  <c r="D3705" i="11"/>
  <c r="E3705" i="11"/>
  <c r="F3705" i="11"/>
  <c r="G3705" i="11"/>
  <c r="H3705" i="11"/>
  <c r="A3706" i="11"/>
  <c r="C3706" i="11"/>
  <c r="D3706" i="11"/>
  <c r="E3706" i="11"/>
  <c r="F3706" i="11"/>
  <c r="G3706" i="11"/>
  <c r="H3706" i="11"/>
  <c r="A3707" i="11"/>
  <c r="C3707" i="11"/>
  <c r="D3707" i="11"/>
  <c r="E3707" i="11"/>
  <c r="F3707" i="11"/>
  <c r="G3707" i="11"/>
  <c r="H3707" i="11"/>
  <c r="A3708" i="11"/>
  <c r="C3708" i="11"/>
  <c r="D3708" i="11"/>
  <c r="E3708" i="11"/>
  <c r="F3708" i="11"/>
  <c r="G3708" i="11"/>
  <c r="H3708" i="11"/>
  <c r="A3709" i="11"/>
  <c r="C3709" i="11"/>
  <c r="D3709" i="11"/>
  <c r="E3709" i="11"/>
  <c r="F3709" i="11"/>
  <c r="G3709" i="11"/>
  <c r="H3709" i="11"/>
  <c r="A3710" i="11"/>
  <c r="C3710" i="11"/>
  <c r="D3710" i="11"/>
  <c r="E3710" i="11"/>
  <c r="F3710" i="11"/>
  <c r="G3710" i="11"/>
  <c r="H3710" i="11"/>
  <c r="A3711" i="11"/>
  <c r="C3711" i="11"/>
  <c r="D3711" i="11"/>
  <c r="E3711" i="11"/>
  <c r="F3711" i="11"/>
  <c r="G3711" i="11"/>
  <c r="H3711" i="11"/>
  <c r="A3712" i="11"/>
  <c r="C3712" i="11"/>
  <c r="D3712" i="11"/>
  <c r="E3712" i="11"/>
  <c r="F3712" i="11"/>
  <c r="G3712" i="11"/>
  <c r="H3712" i="11"/>
  <c r="A3713" i="11"/>
  <c r="C3713" i="11"/>
  <c r="D3713" i="11"/>
  <c r="E3713" i="11"/>
  <c r="F3713" i="11"/>
  <c r="G3713" i="11"/>
  <c r="H3713" i="11"/>
  <c r="A3714" i="11"/>
  <c r="C3714" i="11"/>
  <c r="D3714" i="11"/>
  <c r="E3714" i="11"/>
  <c r="F3714" i="11"/>
  <c r="G3714" i="11"/>
  <c r="H3714" i="11"/>
  <c r="A3715" i="11"/>
  <c r="C3715" i="11"/>
  <c r="D3715" i="11"/>
  <c r="E3715" i="11"/>
  <c r="F3715" i="11"/>
  <c r="G3715" i="11"/>
  <c r="H3715" i="11"/>
  <c r="A3716" i="11"/>
  <c r="C3716" i="11"/>
  <c r="D3716" i="11"/>
  <c r="E3716" i="11"/>
  <c r="F3716" i="11"/>
  <c r="H3716" i="11"/>
  <c r="A3717" i="11"/>
  <c r="C3717" i="11"/>
  <c r="D3717" i="11"/>
  <c r="E3717" i="11"/>
  <c r="F3717" i="11"/>
  <c r="G3717" i="11"/>
  <c r="H3717" i="11"/>
  <c r="A3718" i="11"/>
  <c r="C3718" i="11"/>
  <c r="D3718" i="11"/>
  <c r="E3718" i="11"/>
  <c r="F3718" i="11"/>
  <c r="G3718" i="11"/>
  <c r="H3718" i="11"/>
  <c r="A3719" i="11"/>
  <c r="C3719" i="11"/>
  <c r="D3719" i="11"/>
  <c r="E3719" i="11"/>
  <c r="F3719" i="11"/>
  <c r="G3719" i="11"/>
  <c r="H3719" i="11"/>
  <c r="A3720" i="11"/>
  <c r="C3720" i="11"/>
  <c r="D3720" i="11"/>
  <c r="E3720" i="11"/>
  <c r="F3720" i="11"/>
  <c r="G3720" i="11"/>
  <c r="H3720" i="11"/>
  <c r="A3721" i="11"/>
  <c r="C3721" i="11"/>
  <c r="D3721" i="11"/>
  <c r="E3721" i="11"/>
  <c r="F3721" i="11"/>
  <c r="H3721" i="11"/>
  <c r="A3722" i="11"/>
  <c r="C3722" i="11"/>
  <c r="D3722" i="11"/>
  <c r="E3722" i="11"/>
  <c r="F3722" i="11"/>
  <c r="G3722" i="11"/>
  <c r="H3722" i="11"/>
  <c r="A3723" i="11"/>
  <c r="C3723" i="11"/>
  <c r="D3723" i="11"/>
  <c r="E3723" i="11"/>
  <c r="F3723" i="11"/>
  <c r="G3723" i="11"/>
  <c r="H3723" i="11"/>
  <c r="A3724" i="11"/>
  <c r="C3724" i="11"/>
  <c r="D3724" i="11"/>
  <c r="E3724" i="11"/>
  <c r="F3724" i="11"/>
  <c r="G3724" i="11"/>
  <c r="H3724" i="11"/>
  <c r="A3725" i="11"/>
  <c r="C3725" i="11"/>
  <c r="D3725" i="11"/>
  <c r="E3725" i="11"/>
  <c r="F3725" i="11"/>
  <c r="G3725" i="11"/>
  <c r="H3725" i="11"/>
  <c r="A3726" i="11"/>
  <c r="C3726" i="11"/>
  <c r="D3726" i="11"/>
  <c r="E3726" i="11"/>
  <c r="F3726" i="11"/>
  <c r="G3726" i="11"/>
  <c r="H3726" i="11"/>
  <c r="A3727" i="11"/>
  <c r="C3727" i="11"/>
  <c r="D3727" i="11"/>
  <c r="E3727" i="11"/>
  <c r="F3727" i="11"/>
  <c r="G3727" i="11"/>
  <c r="H3727" i="11"/>
  <c r="A3728" i="11"/>
  <c r="C3728" i="11"/>
  <c r="D3728" i="11"/>
  <c r="E3728" i="11"/>
  <c r="F3728" i="11"/>
  <c r="G3728" i="11"/>
  <c r="H3728" i="11"/>
  <c r="A3729" i="11"/>
  <c r="C3729" i="11"/>
  <c r="D3729" i="11"/>
  <c r="E3729" i="11"/>
  <c r="F3729" i="11"/>
  <c r="G3729" i="11"/>
  <c r="H3729" i="11"/>
  <c r="A3730" i="11"/>
  <c r="C3730" i="11"/>
  <c r="D3730" i="11"/>
  <c r="E3730" i="11"/>
  <c r="F3730" i="11"/>
  <c r="G3730" i="11"/>
  <c r="H3730" i="11"/>
  <c r="A3731" i="11"/>
  <c r="C3731" i="11"/>
  <c r="D3731" i="11"/>
  <c r="E3731" i="11"/>
  <c r="F3731" i="11"/>
  <c r="G3731" i="11"/>
  <c r="H3731" i="11"/>
  <c r="A3732" i="11"/>
  <c r="C3732" i="11"/>
  <c r="D3732" i="11"/>
  <c r="E3732" i="11"/>
  <c r="F3732" i="11"/>
  <c r="H3732" i="11"/>
  <c r="A3733" i="11"/>
  <c r="C3733" i="11"/>
  <c r="D3733" i="11"/>
  <c r="E3733" i="11"/>
  <c r="F3733" i="11"/>
  <c r="G3733" i="11"/>
  <c r="H3733" i="11"/>
  <c r="A3734" i="11"/>
  <c r="C3734" i="11"/>
  <c r="D3734" i="11"/>
  <c r="E3734" i="11"/>
  <c r="F3734" i="11"/>
  <c r="H3734" i="11"/>
  <c r="A3735" i="11"/>
  <c r="C3735" i="11"/>
  <c r="D3735" i="11"/>
  <c r="E3735" i="11"/>
  <c r="F3735" i="11"/>
  <c r="G3735" i="11"/>
  <c r="H3735" i="11"/>
  <c r="A3736" i="11"/>
  <c r="C3736" i="11"/>
  <c r="D3736" i="11"/>
  <c r="E3736" i="11"/>
  <c r="F3736" i="11"/>
  <c r="G3736" i="11"/>
  <c r="H3736" i="11"/>
  <c r="A3737" i="11"/>
  <c r="C3737" i="11"/>
  <c r="D3737" i="11"/>
  <c r="E3737" i="11"/>
  <c r="F3737" i="11"/>
  <c r="G3737" i="11"/>
  <c r="H3737" i="11"/>
  <c r="A3738" i="11"/>
  <c r="C3738" i="11"/>
  <c r="D3738" i="11"/>
  <c r="E3738" i="11"/>
  <c r="F3738" i="11"/>
  <c r="G3738" i="11"/>
  <c r="H3738" i="11"/>
  <c r="A3739" i="11"/>
  <c r="C3739" i="11"/>
  <c r="D3739" i="11"/>
  <c r="E3739" i="11"/>
  <c r="F3739" i="11"/>
  <c r="G3739" i="11"/>
  <c r="H3739" i="11"/>
  <c r="A3740" i="11"/>
  <c r="C3740" i="11"/>
  <c r="D3740" i="11"/>
  <c r="E3740" i="11"/>
  <c r="F3740" i="11"/>
  <c r="G3740" i="11"/>
  <c r="H3740" i="11"/>
  <c r="A3741" i="11"/>
  <c r="C3741" i="11"/>
  <c r="D3741" i="11"/>
  <c r="E3741" i="11"/>
  <c r="F3741" i="11"/>
  <c r="G3741" i="11"/>
  <c r="H3741" i="11"/>
  <c r="A3742" i="11"/>
  <c r="C3742" i="11"/>
  <c r="D3742" i="11"/>
  <c r="E3742" i="11"/>
  <c r="F3742" i="11"/>
  <c r="G3742" i="11"/>
  <c r="H3742" i="11"/>
  <c r="A3743" i="11"/>
  <c r="C3743" i="11"/>
  <c r="D3743" i="11"/>
  <c r="E3743" i="11"/>
  <c r="F3743" i="11"/>
  <c r="H3743" i="11"/>
  <c r="A3744" i="11"/>
  <c r="C3744" i="11"/>
  <c r="D3744" i="11"/>
  <c r="E3744" i="11"/>
  <c r="F3744" i="11"/>
  <c r="G3744" i="11"/>
  <c r="H3744" i="11"/>
  <c r="A3745" i="11"/>
  <c r="C3745" i="11"/>
  <c r="D3745" i="11"/>
  <c r="E3745" i="11"/>
  <c r="F3745" i="11"/>
  <c r="G3745" i="11"/>
  <c r="H3745" i="11"/>
  <c r="A3746" i="11"/>
  <c r="C3746" i="11"/>
  <c r="D3746" i="11"/>
  <c r="E3746" i="11"/>
  <c r="F3746" i="11"/>
  <c r="G3746" i="11"/>
  <c r="H3746" i="11"/>
  <c r="A3747" i="11"/>
  <c r="C3747" i="11"/>
  <c r="D3747" i="11"/>
  <c r="E3747" i="11"/>
  <c r="F3747" i="11"/>
  <c r="G3747" i="11"/>
  <c r="H3747" i="11"/>
  <c r="A3748" i="11"/>
  <c r="C3748" i="11"/>
  <c r="D3748" i="11"/>
  <c r="E3748" i="11"/>
  <c r="F3748" i="11"/>
  <c r="G3748" i="11"/>
  <c r="H3748" i="11"/>
  <c r="A3749" i="11"/>
  <c r="C3749" i="11"/>
  <c r="D3749" i="11"/>
  <c r="E3749" i="11"/>
  <c r="F3749" i="11"/>
  <c r="G3749" i="11"/>
  <c r="H3749" i="11"/>
  <c r="A3750" i="11"/>
  <c r="C3750" i="11"/>
  <c r="D3750" i="11"/>
  <c r="E3750" i="11"/>
  <c r="F3750" i="11"/>
  <c r="G3750" i="11"/>
  <c r="H3750" i="11"/>
  <c r="A3751" i="11"/>
  <c r="C3751" i="11"/>
  <c r="D3751" i="11"/>
  <c r="E3751" i="11"/>
  <c r="F3751" i="11"/>
  <c r="G3751" i="11"/>
  <c r="H3751" i="11"/>
  <c r="A3752" i="11"/>
  <c r="C3752" i="11"/>
  <c r="D3752" i="11"/>
  <c r="E3752" i="11"/>
  <c r="F3752" i="11"/>
  <c r="G3752" i="11"/>
  <c r="H3752" i="11"/>
  <c r="A3753" i="11"/>
  <c r="C3753" i="11"/>
  <c r="D3753" i="11"/>
  <c r="E3753" i="11"/>
  <c r="F3753" i="11"/>
  <c r="G3753" i="11"/>
  <c r="H3753" i="11"/>
  <c r="A3754" i="11"/>
  <c r="C3754" i="11"/>
  <c r="D3754" i="11"/>
  <c r="E3754" i="11"/>
  <c r="F3754" i="11"/>
  <c r="G3754" i="11"/>
  <c r="H3754" i="11"/>
  <c r="A3755" i="11"/>
  <c r="C3755" i="11"/>
  <c r="D3755" i="11"/>
  <c r="E3755" i="11"/>
  <c r="F3755" i="11"/>
  <c r="G3755" i="11"/>
  <c r="H3755" i="11"/>
  <c r="A3756" i="11"/>
  <c r="C3756" i="11"/>
  <c r="D3756" i="11"/>
  <c r="E3756" i="11"/>
  <c r="F3756" i="11"/>
  <c r="G3756" i="11"/>
  <c r="H3756" i="11"/>
  <c r="A3757" i="11"/>
  <c r="C3757" i="11"/>
  <c r="D3757" i="11"/>
  <c r="E3757" i="11"/>
  <c r="F3757" i="11"/>
  <c r="G3757" i="11"/>
  <c r="H3757" i="11"/>
  <c r="A3758" i="11"/>
  <c r="C3758" i="11"/>
  <c r="D3758" i="11"/>
  <c r="E3758" i="11"/>
  <c r="F3758" i="11"/>
  <c r="G3758" i="11"/>
  <c r="H3758" i="11"/>
  <c r="A3759" i="11"/>
  <c r="C3759" i="11"/>
  <c r="D3759" i="11"/>
  <c r="E3759" i="11"/>
  <c r="F3759" i="11"/>
  <c r="G3759" i="11"/>
  <c r="H3759" i="11"/>
  <c r="A3760" i="11"/>
  <c r="C3760" i="11"/>
  <c r="D3760" i="11"/>
  <c r="E3760" i="11"/>
  <c r="F3760" i="11"/>
  <c r="G3760" i="11"/>
  <c r="H3760" i="11"/>
  <c r="A3761" i="11"/>
  <c r="C3761" i="11"/>
  <c r="D3761" i="11"/>
  <c r="E3761" i="11"/>
  <c r="F3761" i="11"/>
  <c r="G3761" i="11"/>
  <c r="H3761" i="11"/>
  <c r="A3762" i="11"/>
  <c r="C3762" i="11"/>
  <c r="D3762" i="11"/>
  <c r="E3762" i="11"/>
  <c r="F3762" i="11"/>
  <c r="G3762" i="11"/>
  <c r="H3762" i="11"/>
  <c r="A3763" i="11"/>
  <c r="C3763" i="11"/>
  <c r="D3763" i="11"/>
  <c r="E3763" i="11"/>
  <c r="F3763" i="11"/>
  <c r="G3763" i="11"/>
  <c r="H3763" i="11"/>
  <c r="A3764" i="11"/>
  <c r="C3764" i="11"/>
  <c r="D3764" i="11"/>
  <c r="E3764" i="11"/>
  <c r="F3764" i="11"/>
  <c r="G3764" i="11"/>
  <c r="H3764" i="11"/>
  <c r="A3765" i="11"/>
  <c r="C3765" i="11"/>
  <c r="D3765" i="11"/>
  <c r="E3765" i="11"/>
  <c r="F3765" i="11"/>
  <c r="G3765" i="11"/>
  <c r="H3765" i="11"/>
  <c r="A3766" i="11"/>
  <c r="C3766" i="11"/>
  <c r="D3766" i="11"/>
  <c r="E3766" i="11"/>
  <c r="F3766" i="11"/>
  <c r="G3766" i="11"/>
  <c r="H3766" i="11"/>
  <c r="A3767" i="11"/>
  <c r="C3767" i="11"/>
  <c r="D3767" i="11"/>
  <c r="E3767" i="11"/>
  <c r="F3767" i="11"/>
  <c r="G3767" i="11"/>
  <c r="H3767" i="11"/>
  <c r="A3768" i="11"/>
  <c r="C3768" i="11"/>
  <c r="D3768" i="11"/>
  <c r="E3768" i="11"/>
  <c r="F3768" i="11"/>
  <c r="G3768" i="11"/>
  <c r="H3768" i="11"/>
  <c r="A3769" i="11"/>
  <c r="C3769" i="11"/>
  <c r="D3769" i="11"/>
  <c r="E3769" i="11"/>
  <c r="F3769" i="11"/>
  <c r="G3769" i="11"/>
  <c r="H3769" i="11"/>
  <c r="A3770" i="11"/>
  <c r="C3770" i="11"/>
  <c r="D3770" i="11"/>
  <c r="E3770" i="11"/>
  <c r="F3770" i="11"/>
  <c r="H3770" i="11"/>
  <c r="A3771" i="11"/>
  <c r="C3771" i="11"/>
  <c r="D3771" i="11"/>
  <c r="E3771" i="11"/>
  <c r="F3771" i="11"/>
  <c r="G3771" i="11"/>
  <c r="H3771" i="11"/>
  <c r="A3772" i="11"/>
  <c r="C3772" i="11"/>
  <c r="D3772" i="11"/>
  <c r="E3772" i="11"/>
  <c r="F3772" i="11"/>
  <c r="G3772" i="11"/>
  <c r="H3772" i="11"/>
  <c r="A3773" i="11"/>
  <c r="C3773" i="11"/>
  <c r="D3773" i="11"/>
  <c r="E3773" i="11"/>
  <c r="F3773" i="11"/>
  <c r="G3773" i="11"/>
  <c r="H3773" i="11"/>
  <c r="A3774" i="11"/>
  <c r="C3774" i="11"/>
  <c r="D3774" i="11"/>
  <c r="E3774" i="11"/>
  <c r="F3774" i="11"/>
  <c r="G3774" i="11"/>
  <c r="H3774" i="11"/>
  <c r="A3775" i="11"/>
  <c r="C3775" i="11"/>
  <c r="D3775" i="11"/>
  <c r="E3775" i="11"/>
  <c r="F3775" i="11"/>
  <c r="G3775" i="11"/>
  <c r="H3775" i="11"/>
  <c r="A3776" i="11"/>
  <c r="C3776" i="11"/>
  <c r="D3776" i="11"/>
  <c r="E3776" i="11"/>
  <c r="F3776" i="11"/>
  <c r="G3776" i="11"/>
  <c r="H3776" i="11"/>
  <c r="A3777" i="11"/>
  <c r="C3777" i="11"/>
  <c r="D3777" i="11"/>
  <c r="E3777" i="11"/>
  <c r="F3777" i="11"/>
  <c r="G3777" i="11"/>
  <c r="H3777" i="11"/>
  <c r="A3778" i="11"/>
  <c r="C3778" i="11"/>
  <c r="D3778" i="11"/>
  <c r="E3778" i="11"/>
  <c r="F3778" i="11"/>
  <c r="G3778" i="11"/>
  <c r="H3778" i="11"/>
  <c r="A3779" i="11"/>
  <c r="C3779" i="11"/>
  <c r="D3779" i="11"/>
  <c r="E3779" i="11"/>
  <c r="F3779" i="11"/>
  <c r="G3779" i="11"/>
  <c r="H3779" i="11"/>
  <c r="A3780" i="11"/>
  <c r="C3780" i="11"/>
  <c r="D3780" i="11"/>
  <c r="E3780" i="11"/>
  <c r="F3780" i="11"/>
  <c r="G3780" i="11"/>
  <c r="H3780" i="11"/>
  <c r="A3781" i="11"/>
  <c r="C3781" i="11"/>
  <c r="D3781" i="11"/>
  <c r="E3781" i="11"/>
  <c r="F3781" i="11"/>
  <c r="G3781" i="11"/>
  <c r="H3781" i="11"/>
  <c r="A3782" i="11"/>
  <c r="C3782" i="11"/>
  <c r="D3782" i="11"/>
  <c r="E3782" i="11"/>
  <c r="F3782" i="11"/>
  <c r="G3782" i="11"/>
  <c r="H3782" i="11"/>
  <c r="A3783" i="11"/>
  <c r="C3783" i="11"/>
  <c r="D3783" i="11"/>
  <c r="E3783" i="11"/>
  <c r="F3783" i="11"/>
  <c r="G3783" i="11"/>
  <c r="H3783" i="11"/>
  <c r="A3784" i="11"/>
  <c r="C3784" i="11"/>
  <c r="D3784" i="11"/>
  <c r="E3784" i="11"/>
  <c r="F3784" i="11"/>
  <c r="G3784" i="11"/>
  <c r="H3784" i="11"/>
  <c r="A3785" i="11"/>
  <c r="C3785" i="11"/>
  <c r="D3785" i="11"/>
  <c r="E3785" i="11"/>
  <c r="F3785" i="11"/>
  <c r="G3785" i="11"/>
  <c r="H3785" i="11"/>
  <c r="A3786" i="11"/>
  <c r="C3786" i="11"/>
  <c r="D3786" i="11"/>
  <c r="E3786" i="11"/>
  <c r="F3786" i="11"/>
  <c r="G3786" i="11"/>
  <c r="H3786" i="11"/>
  <c r="A3787" i="11"/>
  <c r="C3787" i="11"/>
  <c r="D3787" i="11"/>
  <c r="E3787" i="11"/>
  <c r="F3787" i="11"/>
  <c r="G3787" i="11"/>
  <c r="H3787" i="11"/>
  <c r="A3788" i="11"/>
  <c r="C3788" i="11"/>
  <c r="D3788" i="11"/>
  <c r="E3788" i="11"/>
  <c r="F3788" i="11"/>
  <c r="G3788" i="11"/>
  <c r="H3788" i="11"/>
  <c r="A3789" i="11"/>
  <c r="C3789" i="11"/>
  <c r="D3789" i="11"/>
  <c r="E3789" i="11"/>
  <c r="F3789" i="11"/>
  <c r="G3789" i="11"/>
  <c r="H3789" i="11"/>
  <c r="A3790" i="11"/>
  <c r="C3790" i="11"/>
  <c r="D3790" i="11"/>
  <c r="E3790" i="11"/>
  <c r="F3790" i="11"/>
  <c r="G3790" i="11"/>
  <c r="H3790" i="11"/>
  <c r="A3791" i="11"/>
  <c r="C3791" i="11"/>
  <c r="D3791" i="11"/>
  <c r="E3791" i="11"/>
  <c r="F3791" i="11"/>
  <c r="G3791" i="11"/>
  <c r="H3791" i="11"/>
  <c r="A3792" i="11"/>
  <c r="C3792" i="11"/>
  <c r="D3792" i="11"/>
  <c r="E3792" i="11"/>
  <c r="F3792" i="11"/>
  <c r="G3792" i="11"/>
  <c r="H3792" i="11"/>
  <c r="A3793" i="11"/>
  <c r="C3793" i="11"/>
  <c r="D3793" i="11"/>
  <c r="E3793" i="11"/>
  <c r="F3793" i="11"/>
  <c r="G3793" i="11"/>
  <c r="H3793" i="11"/>
  <c r="A3794" i="11"/>
  <c r="C3794" i="11"/>
  <c r="D3794" i="11"/>
  <c r="E3794" i="11"/>
  <c r="F3794" i="11"/>
  <c r="G3794" i="11"/>
  <c r="H3794" i="11"/>
  <c r="A3795" i="11"/>
  <c r="C3795" i="11"/>
  <c r="D3795" i="11"/>
  <c r="E3795" i="11"/>
  <c r="F3795" i="11"/>
  <c r="G3795" i="11"/>
  <c r="H3795" i="11"/>
  <c r="A3796" i="11"/>
  <c r="C3796" i="11"/>
  <c r="D3796" i="11"/>
  <c r="E3796" i="11"/>
  <c r="F3796" i="11"/>
  <c r="G3796" i="11"/>
  <c r="H3796" i="11"/>
  <c r="A3797" i="11"/>
  <c r="C3797" i="11"/>
  <c r="D3797" i="11"/>
  <c r="E3797" i="11"/>
  <c r="F3797" i="11"/>
  <c r="G3797" i="11"/>
  <c r="H3797" i="11"/>
  <c r="A3798" i="11"/>
  <c r="C3798" i="11"/>
  <c r="D3798" i="11"/>
  <c r="E3798" i="11"/>
  <c r="F3798" i="11"/>
  <c r="G3798" i="11"/>
  <c r="H3798" i="11"/>
  <c r="A3799" i="11"/>
  <c r="C3799" i="11"/>
  <c r="D3799" i="11"/>
  <c r="E3799" i="11"/>
  <c r="F3799" i="11"/>
  <c r="G3799" i="11"/>
  <c r="H3799" i="11"/>
  <c r="A3800" i="11"/>
  <c r="C3800" i="11"/>
  <c r="D3800" i="11"/>
  <c r="E3800" i="11"/>
  <c r="F3800" i="11"/>
  <c r="G3800" i="11"/>
  <c r="H3800" i="11"/>
  <c r="A3801" i="11"/>
  <c r="C3801" i="11"/>
  <c r="D3801" i="11"/>
  <c r="E3801" i="11"/>
  <c r="F3801" i="11"/>
  <c r="G3801" i="11"/>
  <c r="H3801" i="11"/>
  <c r="A3802" i="11"/>
  <c r="C3802" i="11"/>
  <c r="D3802" i="11"/>
  <c r="E3802" i="11"/>
  <c r="F3802" i="11"/>
  <c r="G3802" i="11"/>
  <c r="H3802" i="11"/>
  <c r="A3803" i="11"/>
  <c r="C3803" i="11"/>
  <c r="D3803" i="11"/>
  <c r="E3803" i="11"/>
  <c r="F3803" i="11"/>
  <c r="G3803" i="11"/>
  <c r="H3803" i="11"/>
  <c r="A3804" i="11"/>
  <c r="C3804" i="11"/>
  <c r="D3804" i="11"/>
  <c r="E3804" i="11"/>
  <c r="F3804" i="11"/>
  <c r="G3804" i="11"/>
  <c r="H3804" i="11"/>
  <c r="A3805" i="11"/>
  <c r="C3805" i="11"/>
  <c r="D3805" i="11"/>
  <c r="E3805" i="11"/>
  <c r="F3805" i="11"/>
  <c r="G3805" i="11"/>
  <c r="H3805" i="11"/>
  <c r="A3806" i="11"/>
  <c r="C3806" i="11"/>
  <c r="D3806" i="11"/>
  <c r="E3806" i="11"/>
  <c r="F3806" i="11"/>
  <c r="G3806" i="11"/>
  <c r="H3806" i="11"/>
  <c r="A3807" i="11"/>
  <c r="C3807" i="11"/>
  <c r="D3807" i="11"/>
  <c r="E3807" i="11"/>
  <c r="F3807" i="11"/>
  <c r="G3807" i="11"/>
  <c r="H3807" i="11"/>
  <c r="A3808" i="11"/>
  <c r="C3808" i="11"/>
  <c r="D3808" i="11"/>
  <c r="E3808" i="11"/>
  <c r="F3808" i="11"/>
  <c r="G3808" i="11"/>
  <c r="H3808" i="11"/>
  <c r="A3809" i="11"/>
  <c r="C3809" i="11"/>
  <c r="D3809" i="11"/>
  <c r="E3809" i="11"/>
  <c r="F3809" i="11"/>
  <c r="G3809" i="11"/>
  <c r="H3809" i="11"/>
  <c r="A3810" i="11"/>
  <c r="C3810" i="11"/>
  <c r="D3810" i="11"/>
  <c r="E3810" i="11"/>
  <c r="F3810" i="11"/>
  <c r="G3810" i="11"/>
  <c r="H3810" i="11"/>
  <c r="A3811" i="11"/>
  <c r="C3811" i="11"/>
  <c r="D3811" i="11"/>
  <c r="E3811" i="11"/>
  <c r="F3811" i="11"/>
  <c r="G3811" i="11"/>
  <c r="H3811" i="11"/>
  <c r="A3812" i="11"/>
  <c r="C3812" i="11"/>
  <c r="D3812" i="11"/>
  <c r="E3812" i="11"/>
  <c r="F3812" i="11"/>
  <c r="G3812" i="11"/>
  <c r="H3812" i="11"/>
  <c r="A3813" i="11"/>
  <c r="C3813" i="11"/>
  <c r="D3813" i="11"/>
  <c r="E3813" i="11"/>
  <c r="F3813" i="11"/>
  <c r="G3813" i="11"/>
  <c r="H3813" i="11"/>
  <c r="A3814" i="11"/>
  <c r="C3814" i="11"/>
  <c r="D3814" i="11"/>
  <c r="E3814" i="11"/>
  <c r="F3814" i="11"/>
  <c r="G3814" i="11"/>
  <c r="H3814" i="11"/>
  <c r="A3815" i="11"/>
  <c r="C3815" i="11"/>
  <c r="D3815" i="11"/>
  <c r="E3815" i="11"/>
  <c r="F3815" i="11"/>
  <c r="G3815" i="11"/>
  <c r="H3815" i="11"/>
  <c r="A3816" i="11"/>
  <c r="C3816" i="11"/>
  <c r="D3816" i="11"/>
  <c r="E3816" i="11"/>
  <c r="F3816" i="11"/>
  <c r="G3816" i="11"/>
  <c r="H3816" i="11"/>
  <c r="A3817" i="11"/>
  <c r="C3817" i="11"/>
  <c r="D3817" i="11"/>
  <c r="E3817" i="11"/>
  <c r="F3817" i="11"/>
  <c r="G3817" i="11"/>
  <c r="H3817" i="11"/>
  <c r="A3818" i="11"/>
  <c r="C3818" i="11"/>
  <c r="D3818" i="11"/>
  <c r="E3818" i="11"/>
  <c r="F3818" i="11"/>
  <c r="G3818" i="11"/>
  <c r="H3818" i="11"/>
  <c r="A3819" i="11"/>
  <c r="C3819" i="11"/>
  <c r="D3819" i="11"/>
  <c r="E3819" i="11"/>
  <c r="F3819" i="11"/>
  <c r="G3819" i="11"/>
  <c r="H3819" i="11"/>
  <c r="A3820" i="11"/>
  <c r="C3820" i="11"/>
  <c r="D3820" i="11"/>
  <c r="E3820" i="11"/>
  <c r="F3820" i="11"/>
  <c r="G3820" i="11"/>
  <c r="H3820" i="11"/>
  <c r="A3821" i="11"/>
  <c r="C3821" i="11"/>
  <c r="D3821" i="11"/>
  <c r="E3821" i="11"/>
  <c r="F3821" i="11"/>
  <c r="G3821" i="11"/>
  <c r="H3821" i="11"/>
  <c r="A3822" i="11"/>
  <c r="C3822" i="11"/>
  <c r="D3822" i="11"/>
  <c r="E3822" i="11"/>
  <c r="F3822" i="11"/>
  <c r="G3822" i="11"/>
  <c r="H3822" i="11"/>
  <c r="A3823" i="11"/>
  <c r="C3823" i="11"/>
  <c r="D3823" i="11"/>
  <c r="E3823" i="11"/>
  <c r="F3823" i="11"/>
  <c r="G3823" i="11"/>
  <c r="H3823" i="11"/>
  <c r="A3824" i="11"/>
  <c r="C3824" i="11"/>
  <c r="D3824" i="11"/>
  <c r="E3824" i="11"/>
  <c r="F3824" i="11"/>
  <c r="G3824" i="11"/>
  <c r="H3824" i="11"/>
  <c r="A3825" i="11"/>
  <c r="C3825" i="11"/>
  <c r="D3825" i="11"/>
  <c r="E3825" i="11"/>
  <c r="F3825" i="11"/>
  <c r="G3825" i="11"/>
  <c r="H3825" i="11"/>
  <c r="A3826" i="11"/>
  <c r="C3826" i="11"/>
  <c r="D3826" i="11"/>
  <c r="E3826" i="11"/>
  <c r="F3826" i="11"/>
  <c r="G3826" i="11"/>
  <c r="H3826" i="11"/>
  <c r="A3827" i="11"/>
  <c r="C3827" i="11"/>
  <c r="D3827" i="11"/>
  <c r="E3827" i="11"/>
  <c r="F3827" i="11"/>
  <c r="G3827" i="11"/>
  <c r="H3827" i="11"/>
  <c r="A3828" i="11"/>
  <c r="C3828" i="11"/>
  <c r="D3828" i="11"/>
  <c r="E3828" i="11"/>
  <c r="F3828" i="11"/>
  <c r="G3828" i="11"/>
  <c r="H3828" i="11"/>
  <c r="A3829" i="11"/>
  <c r="C3829" i="11"/>
  <c r="D3829" i="11"/>
  <c r="E3829" i="11"/>
  <c r="F3829" i="11"/>
  <c r="G3829" i="11"/>
  <c r="H3829" i="11"/>
  <c r="A3830" i="11"/>
  <c r="C3830" i="11"/>
  <c r="D3830" i="11"/>
  <c r="E3830" i="11"/>
  <c r="F3830" i="11"/>
  <c r="G3830" i="11"/>
  <c r="H3830" i="11"/>
  <c r="A3831" i="11"/>
  <c r="C3831" i="11"/>
  <c r="D3831" i="11"/>
  <c r="E3831" i="11"/>
  <c r="F3831" i="11"/>
  <c r="G3831" i="11"/>
  <c r="H3831" i="11"/>
  <c r="A3832" i="11"/>
  <c r="C3832" i="11"/>
  <c r="D3832" i="11"/>
  <c r="E3832" i="11"/>
  <c r="F3832" i="11"/>
  <c r="G3832" i="11"/>
  <c r="H3832" i="11"/>
  <c r="A3833" i="11"/>
  <c r="C3833" i="11"/>
  <c r="D3833" i="11"/>
  <c r="E3833" i="11"/>
  <c r="F3833" i="11"/>
  <c r="G3833" i="11"/>
  <c r="H3833" i="11"/>
  <c r="A3834" i="11"/>
  <c r="C3834" i="11"/>
  <c r="D3834" i="11"/>
  <c r="E3834" i="11"/>
  <c r="F3834" i="11"/>
  <c r="G3834" i="11"/>
  <c r="H3834" i="11"/>
  <c r="A3838" i="11"/>
  <c r="C3838" i="11"/>
  <c r="D3838" i="11"/>
  <c r="E3838" i="11"/>
  <c r="F3838" i="11"/>
  <c r="G3838" i="11"/>
  <c r="H3838" i="11"/>
  <c r="A3839" i="11"/>
  <c r="C3839" i="11"/>
  <c r="D3839" i="11"/>
  <c r="E3839" i="11"/>
  <c r="F3839" i="11"/>
  <c r="G3839" i="11"/>
  <c r="H3839" i="11"/>
  <c r="A3840" i="11"/>
  <c r="C3840" i="11"/>
  <c r="D3840" i="11"/>
  <c r="E3840" i="11"/>
  <c r="F3840" i="11"/>
  <c r="G3840" i="11"/>
  <c r="H3840" i="11"/>
  <c r="A3841" i="11"/>
  <c r="C3841" i="11"/>
  <c r="D3841" i="11"/>
  <c r="E3841" i="11"/>
  <c r="F3841" i="11"/>
  <c r="G3841" i="11"/>
  <c r="H3841" i="11"/>
  <c r="A3842" i="11"/>
  <c r="C3842" i="11"/>
  <c r="D3842" i="11"/>
  <c r="E3842" i="11"/>
  <c r="F3842" i="11"/>
  <c r="G3842" i="11"/>
  <c r="H3842" i="11"/>
  <c r="A3843" i="11"/>
  <c r="C3843" i="11"/>
  <c r="D3843" i="11"/>
  <c r="E3843" i="11"/>
  <c r="F3843" i="11"/>
  <c r="G3843" i="11"/>
  <c r="H3843" i="11"/>
  <c r="A3844" i="11"/>
  <c r="C3844" i="11"/>
  <c r="D3844" i="11"/>
  <c r="E3844" i="11"/>
  <c r="F3844" i="11"/>
  <c r="G3844" i="11"/>
  <c r="H3844" i="11"/>
  <c r="A3845" i="11"/>
  <c r="C3845" i="11"/>
  <c r="D3845" i="11"/>
  <c r="E3845" i="11"/>
  <c r="F3845" i="11"/>
  <c r="G3845" i="11"/>
  <c r="H3845" i="11"/>
  <c r="A3846" i="11"/>
  <c r="C3846" i="11"/>
  <c r="D3846" i="11"/>
  <c r="E3846" i="11"/>
  <c r="F3846" i="11"/>
  <c r="G3846" i="11"/>
  <c r="H3846" i="11"/>
  <c r="A3847" i="11"/>
  <c r="C3847" i="11"/>
  <c r="D3847" i="11"/>
  <c r="E3847" i="11"/>
  <c r="F3847" i="11"/>
  <c r="G3847" i="11"/>
  <c r="H3847" i="11"/>
  <c r="A3848" i="11"/>
  <c r="C3848" i="11"/>
  <c r="D3848" i="11"/>
  <c r="E3848" i="11"/>
  <c r="F3848" i="11"/>
  <c r="G3848" i="11"/>
  <c r="H3848" i="11"/>
  <c r="A3849" i="11"/>
  <c r="C3849" i="11"/>
  <c r="D3849" i="11"/>
  <c r="E3849" i="11"/>
  <c r="F3849" i="11"/>
  <c r="G3849" i="11"/>
  <c r="H3849" i="11"/>
  <c r="A3850" i="11"/>
  <c r="C3850" i="11"/>
  <c r="D3850" i="11"/>
  <c r="E3850" i="11"/>
  <c r="F3850" i="11"/>
  <c r="G3850" i="11"/>
  <c r="H3850" i="11"/>
  <c r="A3851" i="11"/>
  <c r="C3851" i="11"/>
  <c r="D3851" i="11"/>
  <c r="E3851" i="11"/>
  <c r="F3851" i="11"/>
  <c r="G3851" i="11"/>
  <c r="H3851" i="11"/>
  <c r="A3852" i="11"/>
  <c r="C3852" i="11"/>
  <c r="D3852" i="11"/>
  <c r="E3852" i="11"/>
  <c r="F3852" i="11"/>
  <c r="G3852" i="11"/>
  <c r="H3852" i="11"/>
  <c r="A3853" i="11"/>
  <c r="C3853" i="11"/>
  <c r="D3853" i="11"/>
  <c r="E3853" i="11"/>
  <c r="F3853" i="11"/>
  <c r="G3853" i="11"/>
  <c r="H3853" i="11"/>
  <c r="A3854" i="11"/>
  <c r="C3854" i="11"/>
  <c r="D3854" i="11"/>
  <c r="E3854" i="11"/>
  <c r="F3854" i="11"/>
  <c r="G3854" i="11"/>
  <c r="H3854" i="11"/>
  <c r="A3855" i="11"/>
  <c r="C3855" i="11"/>
  <c r="E3855" i="11"/>
  <c r="F3855" i="11"/>
  <c r="A3856" i="11"/>
  <c r="B3856" i="11"/>
  <c r="C3856" i="11"/>
  <c r="D3856" i="11"/>
  <c r="E3856" i="11"/>
  <c r="F3856" i="11"/>
  <c r="G3856" i="11"/>
  <c r="H3856" i="11"/>
  <c r="A3857" i="11"/>
  <c r="B3857" i="11"/>
  <c r="C3857" i="11"/>
  <c r="D3857" i="11"/>
  <c r="E3857" i="11"/>
  <c r="F3857" i="11"/>
  <c r="G3857" i="11"/>
  <c r="H3857" i="11"/>
  <c r="A3858" i="11"/>
  <c r="B3858" i="11"/>
  <c r="C3858" i="11"/>
  <c r="D3858" i="11"/>
  <c r="E3858" i="11"/>
  <c r="F3858" i="11"/>
  <c r="G3858" i="11"/>
  <c r="H3858" i="11"/>
  <c r="A3859" i="11"/>
  <c r="B3859" i="11"/>
  <c r="C3859" i="11"/>
  <c r="D3859" i="11"/>
  <c r="E3859" i="11"/>
  <c r="F3859" i="11"/>
  <c r="G3859" i="11"/>
  <c r="H3859" i="11"/>
  <c r="A3860" i="11"/>
  <c r="B3860" i="11"/>
  <c r="C3860" i="11"/>
  <c r="D3860" i="11"/>
  <c r="E3860" i="11"/>
  <c r="F3860" i="11"/>
  <c r="G3860" i="11"/>
  <c r="H3860" i="11"/>
  <c r="A3861" i="11"/>
  <c r="B3861" i="11"/>
  <c r="C3861" i="11"/>
  <c r="D3861" i="11"/>
  <c r="E3861" i="11"/>
  <c r="F3861" i="11"/>
  <c r="G3861" i="11"/>
  <c r="H3861" i="11"/>
  <c r="A3862" i="11"/>
  <c r="B3862" i="11"/>
  <c r="C3862" i="11"/>
  <c r="D3862" i="11"/>
  <c r="E3862" i="11"/>
  <c r="F3862" i="11"/>
  <c r="G3862" i="11"/>
  <c r="H3862" i="11"/>
  <c r="A3863" i="11"/>
  <c r="B3863" i="11"/>
  <c r="C3863" i="11"/>
  <c r="D3863" i="11"/>
  <c r="E3863" i="11"/>
  <c r="F3863" i="11"/>
  <c r="G3863" i="11"/>
  <c r="H3863" i="11"/>
  <c r="A3864" i="11"/>
  <c r="B3864" i="11"/>
  <c r="C3864" i="11"/>
  <c r="D3864" i="11"/>
  <c r="E3864" i="11"/>
  <c r="F3864" i="11"/>
  <c r="G3864" i="11"/>
  <c r="H3864" i="11"/>
  <c r="A3865" i="11"/>
  <c r="B3865" i="11"/>
  <c r="C3865" i="11"/>
  <c r="D3865" i="11"/>
  <c r="E3865" i="11"/>
  <c r="F3865" i="11"/>
  <c r="G3865" i="11"/>
  <c r="H3865" i="11"/>
  <c r="A3866" i="11"/>
  <c r="B3866" i="11"/>
  <c r="C3866" i="11"/>
  <c r="D3866" i="11"/>
  <c r="E3866" i="11"/>
  <c r="F3866" i="11"/>
  <c r="G3866" i="11"/>
  <c r="H3866" i="11"/>
  <c r="L147" i="29"/>
  <c r="L148" i="29"/>
  <c r="L149" i="29"/>
  <c r="L150" i="29"/>
  <c r="L151" i="29"/>
  <c r="L152" i="29"/>
  <c r="L153" i="29"/>
  <c r="L154" i="29"/>
  <c r="L155" i="29"/>
  <c r="L156" i="29"/>
  <c r="L157" i="29"/>
  <c r="L158" i="29"/>
  <c r="L159" i="29"/>
  <c r="L160" i="29"/>
  <c r="B35" i="29"/>
  <c r="B3730" i="11" s="1"/>
  <c r="H3869" i="11"/>
  <c r="H3870" i="11"/>
  <c r="H3871" i="11"/>
  <c r="H3872" i="11"/>
  <c r="H3873" i="11"/>
  <c r="H3874" i="11"/>
  <c r="H3875" i="11"/>
  <c r="H3876" i="11"/>
  <c r="H3877" i="11"/>
  <c r="H3878" i="11"/>
  <c r="H3879" i="11"/>
  <c r="H3880" i="11"/>
  <c r="H3881" i="11"/>
  <c r="H3882" i="11"/>
  <c r="H3883" i="11"/>
  <c r="H3884" i="11"/>
  <c r="H3885" i="11"/>
  <c r="H3886" i="11"/>
  <c r="H3887" i="11"/>
  <c r="H3888" i="11"/>
  <c r="H3889" i="11"/>
  <c r="H3890" i="11"/>
  <c r="H3891" i="11"/>
  <c r="H3892" i="11"/>
  <c r="H3893" i="11"/>
  <c r="H3894" i="11"/>
  <c r="H3895" i="11"/>
  <c r="H3896" i="11"/>
  <c r="H3897" i="11"/>
  <c r="H3898" i="11"/>
  <c r="H3899" i="11"/>
  <c r="H3900" i="11"/>
  <c r="H3901" i="11"/>
  <c r="H3902" i="11"/>
  <c r="H3903" i="11"/>
  <c r="H3904" i="11"/>
  <c r="H3905" i="11"/>
  <c r="H3906" i="11"/>
  <c r="H3907" i="11"/>
  <c r="H3908" i="11"/>
  <c r="H3909" i="11"/>
  <c r="H3910" i="11"/>
  <c r="H3911" i="11"/>
  <c r="H3912" i="11"/>
  <c r="H3913" i="11"/>
  <c r="H3914" i="11"/>
  <c r="H3915" i="11"/>
  <c r="H3916" i="11"/>
  <c r="H3917" i="11"/>
  <c r="H3918" i="11"/>
  <c r="H3919" i="11"/>
  <c r="H3920" i="11"/>
  <c r="H3921" i="11"/>
  <c r="H3922" i="11"/>
  <c r="H3923" i="11"/>
  <c r="H3924" i="11"/>
  <c r="H3925" i="11"/>
  <c r="H3926" i="11"/>
  <c r="H3927" i="11"/>
  <c r="H3928" i="11"/>
  <c r="H3929" i="11"/>
  <c r="H3930" i="11"/>
  <c r="H3931" i="11"/>
  <c r="H3932" i="11"/>
  <c r="H3933" i="11"/>
  <c r="H3934" i="11"/>
  <c r="H3935" i="11"/>
  <c r="H3936" i="11"/>
  <c r="H3937" i="11"/>
  <c r="H3938" i="11"/>
  <c r="H3939" i="11"/>
  <c r="H3940" i="11"/>
  <c r="H3941" i="11"/>
  <c r="H3942" i="11"/>
  <c r="H3943" i="11"/>
  <c r="H3944" i="11"/>
  <c r="H3945" i="11"/>
  <c r="H3946" i="11"/>
  <c r="H3947" i="11"/>
  <c r="H3948" i="11"/>
  <c r="H3949" i="11"/>
  <c r="H3950" i="11"/>
  <c r="H3951" i="11"/>
  <c r="H3952" i="11"/>
  <c r="H3953" i="11"/>
  <c r="H3954" i="11"/>
  <c r="H3955" i="11"/>
  <c r="H3956" i="11"/>
  <c r="H3957" i="11"/>
  <c r="H3958" i="11"/>
  <c r="H3959" i="11"/>
  <c r="H3960" i="11"/>
  <c r="H3961" i="11"/>
  <c r="H3962" i="11"/>
  <c r="H3963" i="11"/>
  <c r="H3964" i="11"/>
  <c r="H3965" i="11"/>
  <c r="H3966" i="11"/>
  <c r="H3967" i="11"/>
  <c r="H3968" i="11"/>
  <c r="H3969" i="11"/>
  <c r="H3970" i="11"/>
  <c r="H3971" i="11"/>
  <c r="H3972" i="11"/>
  <c r="H3973" i="11"/>
  <c r="H3974" i="11"/>
  <c r="H3975" i="11"/>
  <c r="H3976" i="11"/>
  <c r="H3977" i="11"/>
  <c r="H3978" i="11"/>
  <c r="H3979" i="11"/>
  <c r="H3980" i="11"/>
  <c r="H3981" i="11"/>
  <c r="H3982" i="11"/>
  <c r="H3983" i="11"/>
  <c r="H3984" i="11"/>
  <c r="H3985" i="11"/>
  <c r="H3986" i="11"/>
  <c r="H3987" i="11"/>
  <c r="H3988" i="11"/>
  <c r="H3989" i="11"/>
  <c r="H3990" i="11"/>
  <c r="H3991" i="11"/>
  <c r="H3992" i="11"/>
  <c r="H3993" i="11"/>
  <c r="H3994" i="11"/>
  <c r="H3995" i="11"/>
  <c r="H3996" i="11"/>
  <c r="H3997" i="11"/>
  <c r="H3998" i="11"/>
  <c r="H3999" i="11"/>
  <c r="H4000" i="11"/>
  <c r="H4001" i="11"/>
  <c r="H4002" i="11"/>
  <c r="H4003" i="11"/>
  <c r="H4004" i="11"/>
  <c r="H4005" i="11"/>
  <c r="H4006" i="11"/>
  <c r="H4007" i="11"/>
  <c r="H4008" i="11"/>
  <c r="H4009" i="11"/>
  <c r="H4010" i="11"/>
  <c r="H4011" i="11"/>
  <c r="H4012" i="11"/>
  <c r="H4013" i="11"/>
  <c r="H4014" i="11"/>
  <c r="H4015" i="11"/>
  <c r="H4016" i="11"/>
  <c r="H4017" i="11"/>
  <c r="H4018" i="11"/>
  <c r="H4019" i="11"/>
  <c r="H4020" i="11"/>
  <c r="H4021" i="11"/>
  <c r="H4022" i="11"/>
  <c r="H4023" i="11"/>
  <c r="H4024" i="11"/>
  <c r="H4025" i="11"/>
  <c r="H4026" i="11"/>
  <c r="H4027" i="11"/>
  <c r="H4028" i="11"/>
  <c r="H4029" i="11"/>
  <c r="H4030" i="11"/>
  <c r="H4031" i="11"/>
  <c r="H4032" i="11"/>
  <c r="H4033" i="11"/>
  <c r="H4034" i="11"/>
  <c r="H4035" i="11"/>
  <c r="H4036" i="11"/>
  <c r="H4037" i="11"/>
  <c r="H4038" i="11"/>
  <c r="H4039" i="11"/>
  <c r="H4040" i="11"/>
  <c r="H4041" i="11"/>
  <c r="H4042" i="11"/>
  <c r="H4043" i="11"/>
  <c r="H4044" i="11"/>
  <c r="H4045" i="11"/>
  <c r="H4046" i="11"/>
  <c r="H4047" i="11"/>
  <c r="H4048" i="11"/>
  <c r="H4049" i="11"/>
  <c r="H4050" i="11"/>
  <c r="H4051" i="11"/>
  <c r="H4052" i="11"/>
  <c r="H4053" i="11"/>
  <c r="H4054" i="11"/>
  <c r="H4055" i="11"/>
  <c r="H4056" i="11"/>
  <c r="H4057" i="11"/>
  <c r="H4058" i="11"/>
  <c r="H4059" i="11"/>
  <c r="H4060" i="11"/>
  <c r="H4061" i="11"/>
  <c r="H4062" i="11"/>
  <c r="H4063" i="11"/>
  <c r="H4064" i="11"/>
  <c r="H4065" i="11"/>
  <c r="H4066" i="11"/>
  <c r="H4067" i="11"/>
  <c r="H4068" i="11"/>
  <c r="H4069" i="11"/>
  <c r="H4070" i="11"/>
  <c r="H4071" i="11"/>
  <c r="H4072" i="11"/>
  <c r="H4073" i="11"/>
  <c r="H4074" i="11"/>
  <c r="H4075" i="11"/>
  <c r="H4076" i="11"/>
  <c r="H4077" i="11"/>
  <c r="H4078" i="11"/>
  <c r="H4079" i="11"/>
  <c r="H4080" i="11"/>
  <c r="H4081" i="11"/>
  <c r="H4082" i="11"/>
  <c r="H4083" i="11"/>
  <c r="H4084" i="11"/>
  <c r="H4085" i="11"/>
  <c r="H4086" i="11"/>
  <c r="H4087" i="11"/>
  <c r="H4088" i="11"/>
  <c r="H4089" i="11"/>
  <c r="H4090" i="11"/>
  <c r="H4091" i="11"/>
  <c r="H4092" i="11"/>
  <c r="H4093" i="11"/>
  <c r="H4094" i="11"/>
  <c r="H4095" i="11"/>
  <c r="H4096" i="11"/>
  <c r="H4097" i="11"/>
  <c r="H4098" i="11"/>
  <c r="H4099" i="11"/>
  <c r="H4100" i="11"/>
  <c r="H4101" i="11"/>
  <c r="H4102" i="11"/>
  <c r="H4103" i="11"/>
  <c r="H4104" i="11"/>
  <c r="H4105" i="11"/>
  <c r="H4106" i="11"/>
  <c r="H4107" i="11"/>
  <c r="H4108" i="11"/>
  <c r="H4109" i="11"/>
  <c r="H4110" i="11"/>
  <c r="H4111" i="11"/>
  <c r="H4112" i="11"/>
  <c r="H4113" i="11"/>
  <c r="H4114" i="11"/>
  <c r="H4115" i="11"/>
  <c r="H4116" i="11"/>
  <c r="H4117" i="11"/>
  <c r="H4118" i="11"/>
  <c r="H4119" i="11"/>
  <c r="H4120" i="11"/>
  <c r="H4121" i="11"/>
  <c r="H4122" i="11"/>
  <c r="H4123" i="11"/>
  <c r="H4124" i="11"/>
  <c r="H4125" i="11"/>
  <c r="H4126" i="11"/>
  <c r="H4127" i="11"/>
  <c r="H4128" i="11"/>
  <c r="H4129" i="11"/>
  <c r="H4130" i="11"/>
  <c r="H4131" i="11"/>
  <c r="H4132" i="11"/>
  <c r="H4133" i="11"/>
  <c r="H4134" i="11"/>
  <c r="G3869" i="11"/>
  <c r="G3870" i="11"/>
  <c r="G3871" i="11"/>
  <c r="G3872" i="11"/>
  <c r="G3873" i="11"/>
  <c r="G3874" i="11"/>
  <c r="G3875" i="11"/>
  <c r="G3876" i="11"/>
  <c r="G3877" i="11"/>
  <c r="G3878" i="11"/>
  <c r="G3879" i="11"/>
  <c r="G3880" i="11"/>
  <c r="G3881" i="11"/>
  <c r="G3882" i="11"/>
  <c r="G3883" i="11"/>
  <c r="G3884" i="11"/>
  <c r="G3885" i="11"/>
  <c r="G3886" i="11"/>
  <c r="G3887" i="11"/>
  <c r="G3888" i="11"/>
  <c r="G3889" i="11"/>
  <c r="G3890" i="11"/>
  <c r="G3891" i="11"/>
  <c r="G3892" i="11"/>
  <c r="G3893" i="11"/>
  <c r="G3894" i="11"/>
  <c r="G3895" i="11"/>
  <c r="G3896" i="11"/>
  <c r="G3897" i="11"/>
  <c r="G3898" i="11"/>
  <c r="G3899" i="11"/>
  <c r="G3900" i="11"/>
  <c r="G3901" i="11"/>
  <c r="G3902" i="11"/>
  <c r="G3903" i="11"/>
  <c r="G3904" i="11"/>
  <c r="G3905" i="11"/>
  <c r="G3906" i="11"/>
  <c r="G3907" i="11"/>
  <c r="G3908" i="11"/>
  <c r="G3909" i="11"/>
  <c r="G3910" i="11"/>
  <c r="G3911" i="11"/>
  <c r="G3912" i="11"/>
  <c r="G3913" i="11"/>
  <c r="G3914" i="11"/>
  <c r="G3915" i="11"/>
  <c r="G3916" i="11"/>
  <c r="G3917" i="11"/>
  <c r="G3918" i="11"/>
  <c r="G3919" i="11"/>
  <c r="G3920" i="11"/>
  <c r="G3921" i="11"/>
  <c r="G3922" i="11"/>
  <c r="G3923" i="11"/>
  <c r="G3924" i="11"/>
  <c r="G3925" i="11"/>
  <c r="G3926" i="11"/>
  <c r="G3927" i="11"/>
  <c r="G3928" i="11"/>
  <c r="G3929" i="11"/>
  <c r="G3930" i="11"/>
  <c r="G3931" i="11"/>
  <c r="G3932" i="11"/>
  <c r="G3933" i="11"/>
  <c r="G3934" i="11"/>
  <c r="G3935" i="11"/>
  <c r="G3936" i="11"/>
  <c r="G3937" i="11"/>
  <c r="G3938" i="11"/>
  <c r="G3939" i="11"/>
  <c r="G3940" i="11"/>
  <c r="G3941" i="11"/>
  <c r="G3942" i="11"/>
  <c r="G3943" i="11"/>
  <c r="G3944" i="11"/>
  <c r="G3945" i="11"/>
  <c r="G3946" i="11"/>
  <c r="G3947" i="11"/>
  <c r="G3948" i="11"/>
  <c r="G3949" i="11"/>
  <c r="G3950" i="11"/>
  <c r="G3951" i="11"/>
  <c r="G3952" i="11"/>
  <c r="G3953" i="11"/>
  <c r="G3954" i="11"/>
  <c r="G3955" i="11"/>
  <c r="G3956" i="11"/>
  <c r="G3957" i="11"/>
  <c r="G3958" i="11"/>
  <c r="G3959" i="11"/>
  <c r="G3960" i="11"/>
  <c r="G3961" i="11"/>
  <c r="G3962" i="11"/>
  <c r="G3963" i="11"/>
  <c r="G3964" i="11"/>
  <c r="G3965" i="11"/>
  <c r="G3966" i="11"/>
  <c r="G3967" i="11"/>
  <c r="G3968" i="11"/>
  <c r="G3969" i="11"/>
  <c r="G3970" i="11"/>
  <c r="G3971" i="11"/>
  <c r="G3972" i="11"/>
  <c r="G3973" i="11"/>
  <c r="G3974" i="11"/>
  <c r="G3975" i="11"/>
  <c r="G3976" i="11"/>
  <c r="G3977" i="11"/>
  <c r="G3978" i="11"/>
  <c r="G3979" i="11"/>
  <c r="G3980" i="11"/>
  <c r="G3981" i="11"/>
  <c r="G3982" i="11"/>
  <c r="G3983" i="11"/>
  <c r="G3984" i="11"/>
  <c r="G3985" i="11"/>
  <c r="G3986" i="11"/>
  <c r="G3987" i="11"/>
  <c r="G3988" i="11"/>
  <c r="G3989" i="11"/>
  <c r="G3990" i="11"/>
  <c r="G3991" i="11"/>
  <c r="G3992" i="11"/>
  <c r="G3993" i="11"/>
  <c r="G3994" i="11"/>
  <c r="G3995" i="11"/>
  <c r="G3996" i="11"/>
  <c r="G3997" i="11"/>
  <c r="G3998" i="11"/>
  <c r="G3999" i="11"/>
  <c r="G4000" i="11"/>
  <c r="G4001" i="11"/>
  <c r="G4002" i="11"/>
  <c r="G4003" i="11"/>
  <c r="G4004" i="11"/>
  <c r="G4005" i="11"/>
  <c r="G4006" i="11"/>
  <c r="G4007" i="11"/>
  <c r="G4008" i="11"/>
  <c r="G4009" i="11"/>
  <c r="G4010" i="11"/>
  <c r="G4011" i="11"/>
  <c r="G4012" i="11"/>
  <c r="G4013" i="11"/>
  <c r="G4014" i="11"/>
  <c r="G4015" i="11"/>
  <c r="G4016" i="11"/>
  <c r="G4017" i="11"/>
  <c r="G4018" i="11"/>
  <c r="G4019" i="11"/>
  <c r="G4020" i="11"/>
  <c r="G4021" i="11"/>
  <c r="G4022" i="11"/>
  <c r="G4023" i="11"/>
  <c r="G4024" i="11"/>
  <c r="G4025" i="11"/>
  <c r="G4026" i="11"/>
  <c r="G4027" i="11"/>
  <c r="G4028" i="11"/>
  <c r="G4029" i="11"/>
  <c r="G4030" i="11"/>
  <c r="G4031" i="11"/>
  <c r="G4032" i="11"/>
  <c r="G4033" i="11"/>
  <c r="G4034" i="11"/>
  <c r="G4035" i="11"/>
  <c r="G4036" i="11"/>
  <c r="G4037" i="11"/>
  <c r="G4038" i="11"/>
  <c r="G4039" i="11"/>
  <c r="G4040" i="11"/>
  <c r="G4041" i="11"/>
  <c r="G4042" i="11"/>
  <c r="G4043" i="11"/>
  <c r="G4044" i="11"/>
  <c r="G4045" i="11"/>
  <c r="G4046" i="11"/>
  <c r="G4047" i="11"/>
  <c r="G4048" i="11"/>
  <c r="G4049" i="11"/>
  <c r="G4050" i="11"/>
  <c r="G4051" i="11"/>
  <c r="G4052" i="11"/>
  <c r="G4053" i="11"/>
  <c r="G4054" i="11"/>
  <c r="G4055" i="11"/>
  <c r="G4056" i="11"/>
  <c r="G4057" i="11"/>
  <c r="G4058" i="11"/>
  <c r="G4059" i="11"/>
  <c r="G4060" i="11"/>
  <c r="G4061" i="11"/>
  <c r="G4062" i="11"/>
  <c r="G4063" i="11"/>
  <c r="G4064" i="11"/>
  <c r="G4065" i="11"/>
  <c r="G4066" i="11"/>
  <c r="G4067" i="11"/>
  <c r="G4068" i="11"/>
  <c r="G4069" i="11"/>
  <c r="G4070" i="11"/>
  <c r="G4071" i="11"/>
  <c r="G4072" i="11"/>
  <c r="G4073" i="11"/>
  <c r="G4074" i="11"/>
  <c r="G4075" i="11"/>
  <c r="G4076" i="11"/>
  <c r="G4077" i="11"/>
  <c r="G4078" i="11"/>
  <c r="G4079" i="11"/>
  <c r="G4080" i="11"/>
  <c r="G4081" i="11"/>
  <c r="G4082" i="11"/>
  <c r="G4083" i="11"/>
  <c r="G4084" i="11"/>
  <c r="G4085" i="11"/>
  <c r="G4086" i="11"/>
  <c r="G4087" i="11"/>
  <c r="G4088" i="11"/>
  <c r="G4089" i="11"/>
  <c r="G4090" i="11"/>
  <c r="G4091" i="11"/>
  <c r="G4092" i="11"/>
  <c r="G4093" i="11"/>
  <c r="G4094" i="11"/>
  <c r="G4095" i="11"/>
  <c r="G4096" i="11"/>
  <c r="G4097" i="11"/>
  <c r="G4098" i="11"/>
  <c r="G4099" i="11"/>
  <c r="G4100" i="11"/>
  <c r="G4101" i="11"/>
  <c r="G4102" i="11"/>
  <c r="G4103" i="11"/>
  <c r="G4104" i="11"/>
  <c r="G4105" i="11"/>
  <c r="G4106" i="11"/>
  <c r="G4107" i="11"/>
  <c r="G4108" i="11"/>
  <c r="G4109" i="11"/>
  <c r="G4110" i="11"/>
  <c r="G4111" i="11"/>
  <c r="G4112" i="11"/>
  <c r="G4113" i="11"/>
  <c r="G4114" i="11"/>
  <c r="G4115" i="11"/>
  <c r="G4116" i="11"/>
  <c r="G4117" i="11"/>
  <c r="G4118" i="11"/>
  <c r="G4119" i="11"/>
  <c r="G4120" i="11"/>
  <c r="G4121" i="11"/>
  <c r="G4122" i="11"/>
  <c r="G4123" i="11"/>
  <c r="G4124" i="11"/>
  <c r="G4125" i="11"/>
  <c r="G4126" i="11"/>
  <c r="G4127" i="11"/>
  <c r="G4128" i="11"/>
  <c r="G4129" i="11"/>
  <c r="G4130" i="11"/>
  <c r="G4131" i="11"/>
  <c r="G4132" i="11"/>
  <c r="G4133" i="11"/>
  <c r="G4134" i="11"/>
  <c r="F3869" i="11"/>
  <c r="F3870" i="11"/>
  <c r="F3871" i="11"/>
  <c r="F3872" i="11"/>
  <c r="F3873" i="11"/>
  <c r="F3874" i="11"/>
  <c r="F3875" i="11"/>
  <c r="F3876" i="11"/>
  <c r="F3877" i="11"/>
  <c r="F3878" i="11"/>
  <c r="F3879" i="11"/>
  <c r="F3880" i="11"/>
  <c r="F3881" i="11"/>
  <c r="F3882" i="11"/>
  <c r="F3883" i="11"/>
  <c r="F3884" i="11"/>
  <c r="F3885" i="11"/>
  <c r="F3886" i="11"/>
  <c r="F3887" i="11"/>
  <c r="F3888" i="11"/>
  <c r="F3889" i="11"/>
  <c r="F3890" i="11"/>
  <c r="F3891" i="11"/>
  <c r="F3892" i="11"/>
  <c r="F3893" i="11"/>
  <c r="F3894" i="11"/>
  <c r="F3895" i="11"/>
  <c r="F3896" i="11"/>
  <c r="F3897" i="11"/>
  <c r="F3898" i="11"/>
  <c r="F3899" i="11"/>
  <c r="F3900" i="11"/>
  <c r="F3901" i="11"/>
  <c r="F3902" i="11"/>
  <c r="F3903" i="11"/>
  <c r="F3904" i="11"/>
  <c r="F3905" i="11"/>
  <c r="F3906" i="11"/>
  <c r="F3907" i="11"/>
  <c r="F3908" i="11"/>
  <c r="F3909" i="11"/>
  <c r="F3910" i="11"/>
  <c r="F3911" i="11"/>
  <c r="F3912" i="11"/>
  <c r="F3913" i="11"/>
  <c r="F3914" i="11"/>
  <c r="F3915" i="11"/>
  <c r="F3916" i="11"/>
  <c r="F3917" i="11"/>
  <c r="F3918" i="11"/>
  <c r="F3919" i="11"/>
  <c r="F3920" i="11"/>
  <c r="F3921" i="11"/>
  <c r="F3922" i="11"/>
  <c r="F3923" i="11"/>
  <c r="F3924" i="11"/>
  <c r="F3925" i="11"/>
  <c r="F3926" i="11"/>
  <c r="F3927" i="11"/>
  <c r="F3928" i="11"/>
  <c r="F3929" i="11"/>
  <c r="F3930" i="11"/>
  <c r="F3931" i="11"/>
  <c r="F3932" i="11"/>
  <c r="F3933" i="11"/>
  <c r="F3934" i="11"/>
  <c r="F3935" i="11"/>
  <c r="F3936" i="11"/>
  <c r="F3937" i="11"/>
  <c r="F3938" i="11"/>
  <c r="F3939" i="11"/>
  <c r="F3940" i="11"/>
  <c r="F3941" i="11"/>
  <c r="F3942" i="11"/>
  <c r="F3943" i="11"/>
  <c r="F3944" i="11"/>
  <c r="F3945" i="11"/>
  <c r="F3946" i="11"/>
  <c r="F3947" i="11"/>
  <c r="F3948" i="11"/>
  <c r="F3949" i="11"/>
  <c r="F3950" i="11"/>
  <c r="F3951" i="11"/>
  <c r="F3952" i="11"/>
  <c r="F3953" i="11"/>
  <c r="F3954" i="11"/>
  <c r="F3955" i="11"/>
  <c r="F3956" i="11"/>
  <c r="F3957" i="11"/>
  <c r="F3958" i="11"/>
  <c r="F3959" i="11"/>
  <c r="F3960" i="11"/>
  <c r="F3961" i="11"/>
  <c r="F3962" i="11"/>
  <c r="F3963" i="11"/>
  <c r="F3964" i="11"/>
  <c r="F3965" i="11"/>
  <c r="F3966" i="11"/>
  <c r="F3967" i="11"/>
  <c r="F3968" i="11"/>
  <c r="F3969" i="11"/>
  <c r="F3970" i="11"/>
  <c r="F3971" i="11"/>
  <c r="F3972" i="11"/>
  <c r="F3973" i="11"/>
  <c r="F3974" i="11"/>
  <c r="F3975" i="11"/>
  <c r="F3976" i="11"/>
  <c r="F3977" i="11"/>
  <c r="F3978" i="11"/>
  <c r="F3979" i="11"/>
  <c r="F3980" i="11"/>
  <c r="F3981" i="11"/>
  <c r="F3982" i="11"/>
  <c r="F3983" i="11"/>
  <c r="F3984" i="11"/>
  <c r="F3985" i="11"/>
  <c r="F3986" i="11"/>
  <c r="F3987" i="11"/>
  <c r="F3988" i="11"/>
  <c r="F3989" i="11"/>
  <c r="F3990" i="11"/>
  <c r="F3991" i="11"/>
  <c r="F3992" i="11"/>
  <c r="F3993" i="11"/>
  <c r="F3994" i="11"/>
  <c r="F3995" i="11"/>
  <c r="F3996" i="11"/>
  <c r="F3997" i="11"/>
  <c r="F3998" i="11"/>
  <c r="F3999" i="11"/>
  <c r="F4000" i="11"/>
  <c r="F4001" i="11"/>
  <c r="F4002" i="11"/>
  <c r="F4003" i="11"/>
  <c r="F4004" i="11"/>
  <c r="F4005" i="11"/>
  <c r="F4006" i="11"/>
  <c r="F4007" i="11"/>
  <c r="F4008" i="11"/>
  <c r="F4009" i="11"/>
  <c r="F4010" i="11"/>
  <c r="F4011" i="11"/>
  <c r="F4012" i="11"/>
  <c r="F4013" i="11"/>
  <c r="F4014" i="11"/>
  <c r="F4015" i="11"/>
  <c r="F4016" i="11"/>
  <c r="F4017" i="11"/>
  <c r="F4018" i="11"/>
  <c r="F4019" i="11"/>
  <c r="F4020" i="11"/>
  <c r="F4021" i="11"/>
  <c r="F4022" i="11"/>
  <c r="F4023" i="11"/>
  <c r="F4024" i="11"/>
  <c r="F4025" i="11"/>
  <c r="F4026" i="11"/>
  <c r="F4027" i="11"/>
  <c r="F4028" i="11"/>
  <c r="F4029" i="11"/>
  <c r="F4030" i="11"/>
  <c r="F4031" i="11"/>
  <c r="F4032" i="11"/>
  <c r="F4033" i="11"/>
  <c r="F4034" i="11"/>
  <c r="F4035" i="11"/>
  <c r="F4036" i="11"/>
  <c r="F4037" i="11"/>
  <c r="F4038" i="11"/>
  <c r="F4039" i="11"/>
  <c r="F4040" i="11"/>
  <c r="F4041" i="11"/>
  <c r="F4042" i="11"/>
  <c r="F4043" i="11"/>
  <c r="F4044" i="11"/>
  <c r="F4045" i="11"/>
  <c r="F4046" i="11"/>
  <c r="F4047" i="11"/>
  <c r="F4048" i="11"/>
  <c r="F4049" i="11"/>
  <c r="F4050" i="11"/>
  <c r="F4051" i="11"/>
  <c r="F4052" i="11"/>
  <c r="F4053" i="11"/>
  <c r="F4054" i="11"/>
  <c r="F4055" i="11"/>
  <c r="F4056" i="11"/>
  <c r="F4057" i="11"/>
  <c r="F4058" i="11"/>
  <c r="F4059" i="11"/>
  <c r="F4060" i="11"/>
  <c r="F4061" i="11"/>
  <c r="F4062" i="11"/>
  <c r="F4063" i="11"/>
  <c r="F4064" i="11"/>
  <c r="F4065" i="11"/>
  <c r="F4066" i="11"/>
  <c r="F4067" i="11"/>
  <c r="F4068" i="11"/>
  <c r="F4069" i="11"/>
  <c r="F4070" i="11"/>
  <c r="F4071" i="11"/>
  <c r="F4072" i="11"/>
  <c r="F4073" i="11"/>
  <c r="F4074" i="11"/>
  <c r="F4075" i="11"/>
  <c r="F4076" i="11"/>
  <c r="F4077" i="11"/>
  <c r="F4078" i="11"/>
  <c r="F4079" i="11"/>
  <c r="F4080" i="11"/>
  <c r="F4081" i="11"/>
  <c r="F4082" i="11"/>
  <c r="F4083" i="11"/>
  <c r="F4084" i="11"/>
  <c r="F4085" i="11"/>
  <c r="F4086" i="11"/>
  <c r="F4087" i="11"/>
  <c r="F4088" i="11"/>
  <c r="F4089" i="11"/>
  <c r="F4090" i="11"/>
  <c r="F4091" i="11"/>
  <c r="F4092" i="11"/>
  <c r="F4093" i="11"/>
  <c r="F4094" i="11"/>
  <c r="F4095" i="11"/>
  <c r="F4096" i="11"/>
  <c r="F4097" i="11"/>
  <c r="F4098" i="11"/>
  <c r="F4099" i="11"/>
  <c r="F4100" i="11"/>
  <c r="F4101" i="11"/>
  <c r="F4102" i="11"/>
  <c r="F4103" i="11"/>
  <c r="F4104" i="11"/>
  <c r="F4105" i="11"/>
  <c r="F4106" i="11"/>
  <c r="F4107" i="11"/>
  <c r="F4108" i="11"/>
  <c r="F4109" i="11"/>
  <c r="F4110" i="11"/>
  <c r="F4111" i="11"/>
  <c r="F4112" i="11"/>
  <c r="F4113" i="11"/>
  <c r="F4114" i="11"/>
  <c r="F4115" i="11"/>
  <c r="F4116" i="11"/>
  <c r="F4117" i="11"/>
  <c r="F4118" i="11"/>
  <c r="F4119" i="11"/>
  <c r="F4120" i="11"/>
  <c r="F4121" i="11"/>
  <c r="F4122" i="11"/>
  <c r="F4123" i="11"/>
  <c r="F4124" i="11"/>
  <c r="F4125" i="11"/>
  <c r="F4126" i="11"/>
  <c r="F4127" i="11"/>
  <c r="F4128" i="11"/>
  <c r="F4129" i="11"/>
  <c r="F4130" i="11"/>
  <c r="F4131" i="11"/>
  <c r="F4132" i="11"/>
  <c r="F4133" i="11"/>
  <c r="F4134" i="11"/>
  <c r="E3869" i="11"/>
  <c r="E3870" i="11"/>
  <c r="E3871" i="11"/>
  <c r="E3872" i="11"/>
  <c r="E3873" i="11"/>
  <c r="E3874" i="11"/>
  <c r="E3875" i="11"/>
  <c r="E3876" i="11"/>
  <c r="E3877" i="11"/>
  <c r="E3878" i="11"/>
  <c r="E3879" i="11"/>
  <c r="E3880" i="11"/>
  <c r="E3881" i="11"/>
  <c r="E3882" i="11"/>
  <c r="E3883" i="11"/>
  <c r="E3884" i="11"/>
  <c r="E3885" i="11"/>
  <c r="E3886" i="11"/>
  <c r="E3887" i="11"/>
  <c r="E3888" i="11"/>
  <c r="E3889" i="11"/>
  <c r="E3890" i="11"/>
  <c r="E3891" i="11"/>
  <c r="E3892" i="11"/>
  <c r="E3893" i="11"/>
  <c r="E3894" i="11"/>
  <c r="E3895" i="11"/>
  <c r="E3896" i="11"/>
  <c r="E3897" i="11"/>
  <c r="E3898" i="11"/>
  <c r="E3899" i="11"/>
  <c r="E3900" i="11"/>
  <c r="E3901" i="11"/>
  <c r="E3902" i="11"/>
  <c r="E3903" i="11"/>
  <c r="E3904" i="11"/>
  <c r="E3905" i="11"/>
  <c r="E3906" i="11"/>
  <c r="E3907" i="11"/>
  <c r="E3908" i="11"/>
  <c r="E3909" i="11"/>
  <c r="E3910" i="11"/>
  <c r="E3911" i="11"/>
  <c r="E3912" i="11"/>
  <c r="E3913" i="11"/>
  <c r="E3914" i="11"/>
  <c r="E3915" i="11"/>
  <c r="E3916" i="11"/>
  <c r="E3917" i="11"/>
  <c r="E3918" i="11"/>
  <c r="E3919" i="11"/>
  <c r="E3920" i="11"/>
  <c r="E3921" i="11"/>
  <c r="E3922" i="11"/>
  <c r="E3923" i="11"/>
  <c r="E3924" i="11"/>
  <c r="E3925" i="11"/>
  <c r="E3926" i="11"/>
  <c r="E3927" i="11"/>
  <c r="E3928" i="11"/>
  <c r="E3929" i="11"/>
  <c r="E3930" i="11"/>
  <c r="E3931" i="11"/>
  <c r="E3932" i="11"/>
  <c r="E3933" i="11"/>
  <c r="E3934" i="11"/>
  <c r="E3935" i="11"/>
  <c r="E3936" i="11"/>
  <c r="E3937" i="11"/>
  <c r="E3938" i="11"/>
  <c r="E3939" i="11"/>
  <c r="E3940" i="11"/>
  <c r="E3941" i="11"/>
  <c r="E3942" i="11"/>
  <c r="E3943" i="11"/>
  <c r="E3944" i="11"/>
  <c r="E3945" i="11"/>
  <c r="E3946" i="11"/>
  <c r="E3947" i="11"/>
  <c r="E3948" i="11"/>
  <c r="E3949" i="11"/>
  <c r="E3950" i="11"/>
  <c r="E3951" i="11"/>
  <c r="E3952" i="11"/>
  <c r="E3953" i="11"/>
  <c r="E3954" i="11"/>
  <c r="E3955" i="11"/>
  <c r="E3956" i="11"/>
  <c r="E3957" i="11"/>
  <c r="E3958" i="11"/>
  <c r="E3959" i="11"/>
  <c r="E3960" i="11"/>
  <c r="E3961" i="11"/>
  <c r="E3962" i="11"/>
  <c r="E3963" i="11"/>
  <c r="E3964" i="11"/>
  <c r="E3965" i="11"/>
  <c r="E3966" i="11"/>
  <c r="E3967" i="11"/>
  <c r="E3968" i="11"/>
  <c r="E3969" i="11"/>
  <c r="E3970" i="11"/>
  <c r="E3971" i="11"/>
  <c r="E3972" i="11"/>
  <c r="E3973" i="11"/>
  <c r="E3974" i="11"/>
  <c r="E3975" i="11"/>
  <c r="E3976" i="11"/>
  <c r="E3977" i="11"/>
  <c r="E3978" i="11"/>
  <c r="E3979" i="11"/>
  <c r="E3980" i="11"/>
  <c r="E3981" i="11"/>
  <c r="E3982" i="11"/>
  <c r="E3983" i="11"/>
  <c r="E3984" i="11"/>
  <c r="E3985" i="11"/>
  <c r="E3986" i="11"/>
  <c r="E3987" i="11"/>
  <c r="E3988" i="11"/>
  <c r="E3989" i="11"/>
  <c r="E3990" i="11"/>
  <c r="E3991" i="11"/>
  <c r="E3992" i="11"/>
  <c r="E3993" i="11"/>
  <c r="E3994" i="11"/>
  <c r="E3995" i="11"/>
  <c r="E3996" i="11"/>
  <c r="E3997" i="11"/>
  <c r="E3998" i="11"/>
  <c r="E3999" i="11"/>
  <c r="E4000" i="11"/>
  <c r="E4001" i="11"/>
  <c r="E4002" i="11"/>
  <c r="E4003" i="11"/>
  <c r="E4004" i="11"/>
  <c r="E4005" i="11"/>
  <c r="E4006" i="11"/>
  <c r="E4007" i="11"/>
  <c r="E4008" i="11"/>
  <c r="E4009" i="11"/>
  <c r="E4010" i="11"/>
  <c r="E4011" i="11"/>
  <c r="E4012" i="11"/>
  <c r="E4013" i="11"/>
  <c r="E4014" i="11"/>
  <c r="E4015" i="11"/>
  <c r="E4016" i="11"/>
  <c r="E4017" i="11"/>
  <c r="E4018" i="11"/>
  <c r="E4019" i="11"/>
  <c r="E4020" i="11"/>
  <c r="E4021" i="11"/>
  <c r="E4022" i="11"/>
  <c r="E4023" i="11"/>
  <c r="E4024" i="11"/>
  <c r="E4025" i="11"/>
  <c r="E4026" i="11"/>
  <c r="E4027" i="11"/>
  <c r="E4028" i="11"/>
  <c r="E4029" i="11"/>
  <c r="E4030" i="11"/>
  <c r="E4031" i="11"/>
  <c r="E4032" i="11"/>
  <c r="E4033" i="11"/>
  <c r="E4034" i="11"/>
  <c r="E4035" i="11"/>
  <c r="E4036" i="11"/>
  <c r="E4037" i="11"/>
  <c r="E4038" i="11"/>
  <c r="E4039" i="11"/>
  <c r="E4040" i="11"/>
  <c r="E4041" i="11"/>
  <c r="E4042" i="11"/>
  <c r="E4043" i="11"/>
  <c r="E4044" i="11"/>
  <c r="E4045" i="11"/>
  <c r="E4046" i="11"/>
  <c r="E4047" i="11"/>
  <c r="E4048" i="11"/>
  <c r="E4049" i="11"/>
  <c r="E4050" i="11"/>
  <c r="E4051" i="11"/>
  <c r="E4052" i="11"/>
  <c r="E4053" i="11"/>
  <c r="E4054" i="11"/>
  <c r="E4055" i="11"/>
  <c r="E4056" i="11"/>
  <c r="E4057" i="11"/>
  <c r="E4058" i="11"/>
  <c r="E4059" i="11"/>
  <c r="E4060" i="11"/>
  <c r="E4061" i="11"/>
  <c r="E4062" i="11"/>
  <c r="E4063" i="11"/>
  <c r="E4064" i="11"/>
  <c r="E4065" i="11"/>
  <c r="E4066" i="11"/>
  <c r="E4067" i="11"/>
  <c r="E4068" i="11"/>
  <c r="E4069" i="11"/>
  <c r="E4070" i="11"/>
  <c r="E4071" i="11"/>
  <c r="E4072" i="11"/>
  <c r="E4073" i="11"/>
  <c r="E4074" i="11"/>
  <c r="E4075" i="11"/>
  <c r="E4076" i="11"/>
  <c r="E4077" i="11"/>
  <c r="E4078" i="11"/>
  <c r="E4079" i="11"/>
  <c r="E4080" i="11"/>
  <c r="E4081" i="11"/>
  <c r="E4082" i="11"/>
  <c r="E4083" i="11"/>
  <c r="E4084" i="11"/>
  <c r="E4085" i="11"/>
  <c r="E4086" i="11"/>
  <c r="E4087" i="11"/>
  <c r="E4088" i="11"/>
  <c r="E4089" i="11"/>
  <c r="E4090" i="11"/>
  <c r="E4091" i="11"/>
  <c r="E4092" i="11"/>
  <c r="E4093" i="11"/>
  <c r="E4094" i="11"/>
  <c r="E4095" i="11"/>
  <c r="E4096" i="11"/>
  <c r="E4097" i="11"/>
  <c r="E4098" i="11"/>
  <c r="E4099" i="11"/>
  <c r="E4100" i="11"/>
  <c r="E4101" i="11"/>
  <c r="E4102" i="11"/>
  <c r="E4103" i="11"/>
  <c r="E4104" i="11"/>
  <c r="E4105" i="11"/>
  <c r="E4106" i="11"/>
  <c r="E4107" i="11"/>
  <c r="E4108" i="11"/>
  <c r="E4109" i="11"/>
  <c r="E4110" i="11"/>
  <c r="E4111" i="11"/>
  <c r="E4112" i="11"/>
  <c r="E4113" i="11"/>
  <c r="E4114" i="11"/>
  <c r="E4115" i="11"/>
  <c r="E4116" i="11"/>
  <c r="E4117" i="11"/>
  <c r="E4118" i="11"/>
  <c r="E4119" i="11"/>
  <c r="E4120" i="11"/>
  <c r="E4121" i="11"/>
  <c r="E4122" i="11"/>
  <c r="E4123" i="11"/>
  <c r="E4124" i="11"/>
  <c r="E4125" i="11"/>
  <c r="E4126" i="11"/>
  <c r="E4127" i="11"/>
  <c r="E4128" i="11"/>
  <c r="E4129" i="11"/>
  <c r="E4130" i="11"/>
  <c r="E4131" i="11"/>
  <c r="E4132" i="11"/>
  <c r="E4133" i="11"/>
  <c r="E4134" i="11"/>
  <c r="D3869" i="11"/>
  <c r="D3870" i="11"/>
  <c r="D3871" i="11"/>
  <c r="D3872" i="11"/>
  <c r="D3873" i="11"/>
  <c r="D3874" i="11"/>
  <c r="D3875" i="11"/>
  <c r="D3876" i="11"/>
  <c r="D3877" i="11"/>
  <c r="D3878" i="11"/>
  <c r="D3879" i="11"/>
  <c r="D3880" i="11"/>
  <c r="D3881" i="11"/>
  <c r="D3882" i="11"/>
  <c r="D3883" i="11"/>
  <c r="D3884" i="11"/>
  <c r="D3885" i="11"/>
  <c r="D3886" i="11"/>
  <c r="D3887" i="11"/>
  <c r="D3888" i="11"/>
  <c r="D3889" i="11"/>
  <c r="D3890" i="11"/>
  <c r="D3891" i="11"/>
  <c r="D3892" i="11"/>
  <c r="D3893" i="11"/>
  <c r="D3894" i="11"/>
  <c r="D3895" i="11"/>
  <c r="D3896" i="11"/>
  <c r="D3897" i="11"/>
  <c r="D3898" i="11"/>
  <c r="D3899" i="11"/>
  <c r="D3900" i="11"/>
  <c r="D3901" i="11"/>
  <c r="D3902" i="11"/>
  <c r="D3903" i="11"/>
  <c r="D3904" i="11"/>
  <c r="D3905" i="11"/>
  <c r="D3906" i="11"/>
  <c r="D3907" i="11"/>
  <c r="D3908" i="11"/>
  <c r="D3909" i="11"/>
  <c r="D3910" i="11"/>
  <c r="D3911" i="11"/>
  <c r="D3912" i="11"/>
  <c r="D3913" i="11"/>
  <c r="D3914" i="11"/>
  <c r="D3915" i="11"/>
  <c r="D3916" i="11"/>
  <c r="D3917" i="11"/>
  <c r="D3918" i="11"/>
  <c r="D3919" i="11"/>
  <c r="D3920" i="11"/>
  <c r="D3921" i="11"/>
  <c r="D3922" i="11"/>
  <c r="D3923" i="11"/>
  <c r="D3924" i="11"/>
  <c r="D3925" i="11"/>
  <c r="D3926" i="11"/>
  <c r="D3927" i="11"/>
  <c r="D3928" i="11"/>
  <c r="D3929" i="11"/>
  <c r="D3930" i="11"/>
  <c r="D3931" i="11"/>
  <c r="D3932" i="11"/>
  <c r="D3933" i="11"/>
  <c r="D3934" i="11"/>
  <c r="D3935" i="11"/>
  <c r="D3936" i="11"/>
  <c r="D3937" i="11"/>
  <c r="D3938" i="11"/>
  <c r="D3939" i="11"/>
  <c r="D3940" i="11"/>
  <c r="D3941" i="11"/>
  <c r="D3942" i="11"/>
  <c r="D3943" i="11"/>
  <c r="D3944" i="11"/>
  <c r="D3945" i="11"/>
  <c r="D3946" i="11"/>
  <c r="D3947" i="11"/>
  <c r="D3948" i="11"/>
  <c r="D3949" i="11"/>
  <c r="D3950" i="11"/>
  <c r="D3951" i="11"/>
  <c r="D3952" i="11"/>
  <c r="D3953" i="11"/>
  <c r="D3954" i="11"/>
  <c r="D3955" i="11"/>
  <c r="D3956" i="11"/>
  <c r="D3957" i="11"/>
  <c r="D3958" i="11"/>
  <c r="D3959" i="11"/>
  <c r="D3960" i="11"/>
  <c r="D3961" i="11"/>
  <c r="D3962" i="11"/>
  <c r="D3963" i="11"/>
  <c r="D3964" i="11"/>
  <c r="D3965" i="11"/>
  <c r="D3966" i="11"/>
  <c r="D3967" i="11"/>
  <c r="D3968" i="11"/>
  <c r="D3969" i="11"/>
  <c r="D3970" i="11"/>
  <c r="D3971" i="11"/>
  <c r="D3972" i="11"/>
  <c r="D3973" i="11"/>
  <c r="D3974" i="11"/>
  <c r="D3975" i="11"/>
  <c r="D3976" i="11"/>
  <c r="D3977" i="11"/>
  <c r="D3978" i="11"/>
  <c r="D3979" i="11"/>
  <c r="D3980" i="11"/>
  <c r="D3981" i="11"/>
  <c r="D3982" i="11"/>
  <c r="D3983" i="11"/>
  <c r="D3984" i="11"/>
  <c r="D3985" i="11"/>
  <c r="D3986" i="11"/>
  <c r="D3987" i="11"/>
  <c r="D3988" i="11"/>
  <c r="D3989" i="11"/>
  <c r="D3990" i="11"/>
  <c r="D3991" i="11"/>
  <c r="D3992" i="11"/>
  <c r="D3993" i="11"/>
  <c r="D3994" i="11"/>
  <c r="D3995" i="11"/>
  <c r="D3996" i="11"/>
  <c r="D3997" i="11"/>
  <c r="D3998" i="11"/>
  <c r="D3999" i="11"/>
  <c r="D4000" i="11"/>
  <c r="D4001" i="11"/>
  <c r="D4002" i="11"/>
  <c r="D4003" i="11"/>
  <c r="D4004" i="11"/>
  <c r="D4005" i="11"/>
  <c r="D4006" i="11"/>
  <c r="D4007" i="11"/>
  <c r="D4008" i="11"/>
  <c r="D4009" i="11"/>
  <c r="D4010" i="11"/>
  <c r="D4011" i="11"/>
  <c r="D4012" i="11"/>
  <c r="D4013" i="11"/>
  <c r="D4014" i="11"/>
  <c r="D4015" i="11"/>
  <c r="D4016" i="11"/>
  <c r="D4017" i="11"/>
  <c r="D4018" i="11"/>
  <c r="D4019" i="11"/>
  <c r="D4020" i="11"/>
  <c r="D4021" i="11"/>
  <c r="D4022" i="11"/>
  <c r="D4023" i="11"/>
  <c r="D4024" i="11"/>
  <c r="D4025" i="11"/>
  <c r="D4026" i="11"/>
  <c r="D4027" i="11"/>
  <c r="D4028" i="11"/>
  <c r="D4029" i="11"/>
  <c r="D4030" i="11"/>
  <c r="D4031" i="11"/>
  <c r="D4032" i="11"/>
  <c r="D4033" i="11"/>
  <c r="D4034" i="11"/>
  <c r="D4035" i="11"/>
  <c r="D4036" i="11"/>
  <c r="D4037" i="11"/>
  <c r="D4038" i="11"/>
  <c r="D4039" i="11"/>
  <c r="D4040" i="11"/>
  <c r="D4041" i="11"/>
  <c r="D4042" i="11"/>
  <c r="D4043" i="11"/>
  <c r="D4044" i="11"/>
  <c r="D4045" i="11"/>
  <c r="D4046" i="11"/>
  <c r="D4047" i="11"/>
  <c r="D4048" i="11"/>
  <c r="D4049" i="11"/>
  <c r="D4050" i="11"/>
  <c r="D4051" i="11"/>
  <c r="D4052" i="11"/>
  <c r="D4053" i="11"/>
  <c r="D4054" i="11"/>
  <c r="D4055" i="11"/>
  <c r="D4056" i="11"/>
  <c r="D4057" i="11"/>
  <c r="D4058" i="11"/>
  <c r="D4059" i="11"/>
  <c r="D4060" i="11"/>
  <c r="D4061" i="11"/>
  <c r="D4062" i="11"/>
  <c r="D4063" i="11"/>
  <c r="D4064" i="11"/>
  <c r="D4065" i="11"/>
  <c r="D4066" i="11"/>
  <c r="D4067" i="11"/>
  <c r="D4068" i="11"/>
  <c r="D4069" i="11"/>
  <c r="D4070" i="11"/>
  <c r="D4071" i="11"/>
  <c r="D4072" i="11"/>
  <c r="D4073" i="11"/>
  <c r="D4074" i="11"/>
  <c r="D4075" i="11"/>
  <c r="D4076" i="11"/>
  <c r="D4077" i="11"/>
  <c r="D4078" i="11"/>
  <c r="D4079" i="11"/>
  <c r="D4080" i="11"/>
  <c r="D4081" i="11"/>
  <c r="D4082" i="11"/>
  <c r="D4083" i="11"/>
  <c r="D4084" i="11"/>
  <c r="D4085" i="11"/>
  <c r="D4086" i="11"/>
  <c r="D4087" i="11"/>
  <c r="D4088" i="11"/>
  <c r="D4089" i="11"/>
  <c r="D4090" i="11"/>
  <c r="D4091" i="11"/>
  <c r="D4092" i="11"/>
  <c r="D4093" i="11"/>
  <c r="D4094" i="11"/>
  <c r="D4095" i="11"/>
  <c r="D4096" i="11"/>
  <c r="D4097" i="11"/>
  <c r="D4098" i="11"/>
  <c r="D4099" i="11"/>
  <c r="D4100" i="11"/>
  <c r="D4101" i="11"/>
  <c r="D4102" i="11"/>
  <c r="D4103" i="11"/>
  <c r="D4104" i="11"/>
  <c r="D4105" i="11"/>
  <c r="D4106" i="11"/>
  <c r="D4107" i="11"/>
  <c r="D4108" i="11"/>
  <c r="D4109" i="11"/>
  <c r="D4110" i="11"/>
  <c r="D4111" i="11"/>
  <c r="D4112" i="11"/>
  <c r="D4113" i="11"/>
  <c r="D4114" i="11"/>
  <c r="D4115" i="11"/>
  <c r="D4116" i="11"/>
  <c r="D4117" i="11"/>
  <c r="D4118" i="11"/>
  <c r="D4119" i="11"/>
  <c r="D4120" i="11"/>
  <c r="D4121" i="11"/>
  <c r="D4122" i="11"/>
  <c r="D4123" i="11"/>
  <c r="D4124" i="11"/>
  <c r="D4125" i="11"/>
  <c r="D4126" i="11"/>
  <c r="D4127" i="11"/>
  <c r="D4128" i="11"/>
  <c r="D4129" i="11"/>
  <c r="D4130" i="11"/>
  <c r="D4131" i="11"/>
  <c r="D4132" i="11"/>
  <c r="D4133" i="11"/>
  <c r="D4134" i="11"/>
  <c r="C3869" i="11"/>
  <c r="C3870" i="11"/>
  <c r="C3871" i="11"/>
  <c r="C3872" i="11"/>
  <c r="C3873" i="11"/>
  <c r="C3874" i="11"/>
  <c r="C3875" i="11"/>
  <c r="C3876" i="11"/>
  <c r="C3877" i="11"/>
  <c r="C3878" i="11"/>
  <c r="C3879" i="11"/>
  <c r="C3880" i="11"/>
  <c r="C3881" i="11"/>
  <c r="C3882" i="11"/>
  <c r="C3883" i="11"/>
  <c r="C3884" i="11"/>
  <c r="C3885" i="11"/>
  <c r="C3886" i="11"/>
  <c r="C3887" i="11"/>
  <c r="C3888" i="11"/>
  <c r="C3889" i="11"/>
  <c r="C3890" i="11"/>
  <c r="C3891" i="11"/>
  <c r="C3892" i="11"/>
  <c r="C3893" i="11"/>
  <c r="C3894" i="11"/>
  <c r="C3895" i="11"/>
  <c r="C3896" i="11"/>
  <c r="C3897" i="11"/>
  <c r="C3898" i="11"/>
  <c r="C3899" i="11"/>
  <c r="C3900" i="11"/>
  <c r="C3901" i="11"/>
  <c r="C3902" i="11"/>
  <c r="C3903" i="11"/>
  <c r="C3904" i="11"/>
  <c r="C3905" i="11"/>
  <c r="C3906" i="11"/>
  <c r="C3907" i="11"/>
  <c r="C3908" i="11"/>
  <c r="C3909" i="11"/>
  <c r="C3910" i="11"/>
  <c r="C3911" i="11"/>
  <c r="C3912" i="11"/>
  <c r="C3913" i="11"/>
  <c r="C3914" i="11"/>
  <c r="C3915" i="11"/>
  <c r="C3916" i="11"/>
  <c r="C3917" i="11"/>
  <c r="C3918" i="11"/>
  <c r="C3919" i="11"/>
  <c r="C3920" i="11"/>
  <c r="C3921" i="11"/>
  <c r="C3922" i="11"/>
  <c r="C3923" i="11"/>
  <c r="C3924" i="11"/>
  <c r="C3925" i="11"/>
  <c r="C3926" i="11"/>
  <c r="C3927" i="11"/>
  <c r="C3928" i="11"/>
  <c r="C3929" i="11"/>
  <c r="C3930" i="11"/>
  <c r="C3931" i="11"/>
  <c r="C3932" i="11"/>
  <c r="C3933" i="11"/>
  <c r="C3934" i="11"/>
  <c r="C3935" i="11"/>
  <c r="C3936" i="11"/>
  <c r="C3937" i="11"/>
  <c r="C3938" i="11"/>
  <c r="C3939" i="11"/>
  <c r="C3940" i="11"/>
  <c r="C3941" i="11"/>
  <c r="C3942" i="11"/>
  <c r="C3943" i="11"/>
  <c r="C3944" i="11"/>
  <c r="C3945" i="11"/>
  <c r="C3946" i="11"/>
  <c r="C3947" i="11"/>
  <c r="C3948" i="11"/>
  <c r="C3949" i="11"/>
  <c r="C3950" i="11"/>
  <c r="C3951" i="11"/>
  <c r="C3952" i="11"/>
  <c r="C3953" i="11"/>
  <c r="C3954" i="11"/>
  <c r="C3955" i="11"/>
  <c r="C3956" i="11"/>
  <c r="C3957" i="11"/>
  <c r="C3958" i="11"/>
  <c r="C3959" i="11"/>
  <c r="C3960" i="11"/>
  <c r="C3961" i="11"/>
  <c r="C3962" i="11"/>
  <c r="C3963" i="11"/>
  <c r="C3964" i="11"/>
  <c r="C3965" i="11"/>
  <c r="C3966" i="11"/>
  <c r="C3967" i="11"/>
  <c r="C3968" i="11"/>
  <c r="C3969" i="11"/>
  <c r="C3970" i="11"/>
  <c r="C3971" i="11"/>
  <c r="C3972" i="11"/>
  <c r="C3973" i="11"/>
  <c r="C3974" i="11"/>
  <c r="C3975" i="11"/>
  <c r="C3976" i="11"/>
  <c r="C3977" i="11"/>
  <c r="C3978" i="11"/>
  <c r="C3979" i="11"/>
  <c r="C3980" i="11"/>
  <c r="C3981" i="11"/>
  <c r="C3982" i="11"/>
  <c r="C3983" i="11"/>
  <c r="C3984" i="11"/>
  <c r="C3985" i="11"/>
  <c r="C3986" i="11"/>
  <c r="C3987" i="11"/>
  <c r="C3988" i="11"/>
  <c r="C3989" i="11"/>
  <c r="C3990" i="11"/>
  <c r="C3991" i="11"/>
  <c r="C3992" i="11"/>
  <c r="C3993" i="11"/>
  <c r="C3994" i="11"/>
  <c r="C3995" i="11"/>
  <c r="C3996" i="11"/>
  <c r="C3997" i="11"/>
  <c r="C3998" i="11"/>
  <c r="C3999" i="11"/>
  <c r="C4000" i="11"/>
  <c r="C4001" i="11"/>
  <c r="C4002" i="11"/>
  <c r="C4003" i="11"/>
  <c r="C4004" i="11"/>
  <c r="C4005" i="11"/>
  <c r="C4006" i="11"/>
  <c r="C4007" i="11"/>
  <c r="C4008" i="11"/>
  <c r="C4009" i="11"/>
  <c r="C4010" i="11"/>
  <c r="C4011" i="11"/>
  <c r="C4012" i="11"/>
  <c r="C4013" i="11"/>
  <c r="C4014" i="11"/>
  <c r="C4015" i="11"/>
  <c r="C4016" i="11"/>
  <c r="C4017" i="11"/>
  <c r="C4018" i="11"/>
  <c r="C4019" i="11"/>
  <c r="C4020" i="11"/>
  <c r="C4021" i="11"/>
  <c r="C4022" i="11"/>
  <c r="C4023" i="11"/>
  <c r="C4024" i="11"/>
  <c r="C4025" i="11"/>
  <c r="C4026" i="11"/>
  <c r="C4027" i="11"/>
  <c r="C4028" i="11"/>
  <c r="C4029" i="11"/>
  <c r="C4030" i="11"/>
  <c r="C4031" i="11"/>
  <c r="C4032" i="11"/>
  <c r="C4033" i="11"/>
  <c r="C4034" i="11"/>
  <c r="C4035" i="11"/>
  <c r="C4036" i="11"/>
  <c r="C4037" i="11"/>
  <c r="C4038" i="11"/>
  <c r="C4039" i="11"/>
  <c r="C4040" i="11"/>
  <c r="C4041" i="11"/>
  <c r="C4042" i="11"/>
  <c r="C4043" i="11"/>
  <c r="C4044" i="11"/>
  <c r="C4045" i="11"/>
  <c r="C4046" i="11"/>
  <c r="C4047" i="11"/>
  <c r="C4048" i="11"/>
  <c r="C4049" i="11"/>
  <c r="C4050" i="11"/>
  <c r="C4051" i="11"/>
  <c r="C4052" i="11"/>
  <c r="C4053" i="11"/>
  <c r="C4054" i="11"/>
  <c r="C4055" i="11"/>
  <c r="C4056" i="11"/>
  <c r="C4057" i="11"/>
  <c r="C4058" i="11"/>
  <c r="C4059" i="11"/>
  <c r="C4060" i="11"/>
  <c r="C4061" i="11"/>
  <c r="C4062" i="11"/>
  <c r="C4063" i="11"/>
  <c r="C4064" i="11"/>
  <c r="C4065" i="11"/>
  <c r="C4066" i="11"/>
  <c r="C4067" i="11"/>
  <c r="C4068" i="11"/>
  <c r="C4069" i="11"/>
  <c r="C4070" i="11"/>
  <c r="C4071" i="11"/>
  <c r="C4072" i="11"/>
  <c r="C4073" i="11"/>
  <c r="C4074" i="11"/>
  <c r="C4075" i="11"/>
  <c r="C4076" i="11"/>
  <c r="C4077" i="11"/>
  <c r="C4078" i="11"/>
  <c r="C4079" i="11"/>
  <c r="C4080" i="11"/>
  <c r="C4081" i="11"/>
  <c r="C4082" i="11"/>
  <c r="C4083" i="11"/>
  <c r="C4084" i="11"/>
  <c r="C4085" i="11"/>
  <c r="C4086" i="11"/>
  <c r="C4087" i="11"/>
  <c r="C4088" i="11"/>
  <c r="C4089" i="11"/>
  <c r="C4090" i="11"/>
  <c r="C4091" i="11"/>
  <c r="C4092" i="11"/>
  <c r="C4093" i="11"/>
  <c r="C4094" i="11"/>
  <c r="C4095" i="11"/>
  <c r="C4096" i="11"/>
  <c r="C4097" i="11"/>
  <c r="C4098" i="11"/>
  <c r="C4099" i="11"/>
  <c r="C4100" i="11"/>
  <c r="C4101" i="11"/>
  <c r="C4102" i="11"/>
  <c r="C4103" i="11"/>
  <c r="C4104" i="11"/>
  <c r="C4105" i="11"/>
  <c r="C4106" i="11"/>
  <c r="C4107" i="11"/>
  <c r="C4108" i="11"/>
  <c r="C4109" i="11"/>
  <c r="C4110" i="11"/>
  <c r="C4111" i="11"/>
  <c r="C4112" i="11"/>
  <c r="C4113" i="11"/>
  <c r="C4114" i="11"/>
  <c r="C4115" i="11"/>
  <c r="C4116" i="11"/>
  <c r="C4117" i="11"/>
  <c r="C4118" i="11"/>
  <c r="C4119" i="11"/>
  <c r="C4120" i="11"/>
  <c r="C4121" i="11"/>
  <c r="C4122" i="11"/>
  <c r="C4123" i="11"/>
  <c r="C4124" i="11"/>
  <c r="C4125" i="11"/>
  <c r="C4126" i="11"/>
  <c r="C4127" i="11"/>
  <c r="C4128" i="11"/>
  <c r="C4129" i="11"/>
  <c r="C4130" i="11"/>
  <c r="C4131" i="11"/>
  <c r="C4132" i="11"/>
  <c r="C4133" i="11"/>
  <c r="C4134" i="11"/>
  <c r="B3937" i="11"/>
  <c r="B3938" i="11"/>
  <c r="B3939" i="11"/>
  <c r="B3940" i="11"/>
  <c r="B3941" i="11"/>
  <c r="B3942" i="11"/>
  <c r="B3943" i="11"/>
  <c r="B3944" i="11"/>
  <c r="B3945" i="11"/>
  <c r="B3946" i="11"/>
  <c r="B3947" i="11"/>
  <c r="B3948" i="11"/>
  <c r="B3949" i="11"/>
  <c r="B3950" i="11"/>
  <c r="B3951" i="11"/>
  <c r="B3952" i="11"/>
  <c r="B3953" i="11"/>
  <c r="B3954" i="11"/>
  <c r="B3955" i="11"/>
  <c r="B3956" i="11"/>
  <c r="B3957" i="11"/>
  <c r="B3958" i="11"/>
  <c r="B3959" i="11"/>
  <c r="B3960" i="11"/>
  <c r="B3961" i="11"/>
  <c r="B3962" i="11"/>
  <c r="B3963" i="11"/>
  <c r="B3964" i="11"/>
  <c r="B3965" i="11"/>
  <c r="B3966" i="11"/>
  <c r="B3967" i="11"/>
  <c r="B3968" i="11"/>
  <c r="B3969" i="11"/>
  <c r="B3970" i="11"/>
  <c r="B3971" i="11"/>
  <c r="B3972" i="11"/>
  <c r="B3973" i="11"/>
  <c r="B3974" i="11"/>
  <c r="B3975" i="11"/>
  <c r="B3976" i="11"/>
  <c r="B3977" i="11"/>
  <c r="B3978" i="11"/>
  <c r="B3979" i="11"/>
  <c r="B3980" i="11"/>
  <c r="B3981" i="11"/>
  <c r="B3982" i="11"/>
  <c r="B3983" i="11"/>
  <c r="B3984" i="11"/>
  <c r="B3985" i="11"/>
  <c r="B3986" i="11"/>
  <c r="B3987" i="11"/>
  <c r="B3988" i="11"/>
  <c r="B3989" i="11"/>
  <c r="B3990" i="11"/>
  <c r="B3991" i="11"/>
  <c r="B3992" i="11"/>
  <c r="B3993" i="11"/>
  <c r="B3994" i="11"/>
  <c r="B3995" i="11"/>
  <c r="B3996" i="11"/>
  <c r="B3997" i="11"/>
  <c r="B3998" i="11"/>
  <c r="B3999" i="11"/>
  <c r="B4000" i="11"/>
  <c r="B4001" i="11"/>
  <c r="B4002" i="11"/>
  <c r="B4003" i="11"/>
  <c r="B4004" i="11"/>
  <c r="B4005" i="11"/>
  <c r="B4006" i="11"/>
  <c r="B4007" i="11"/>
  <c r="B4008" i="11"/>
  <c r="B4009" i="11"/>
  <c r="B4010" i="11"/>
  <c r="B4011" i="11"/>
  <c r="B4012" i="11"/>
  <c r="B4013" i="11"/>
  <c r="B4014" i="11"/>
  <c r="B4015" i="11"/>
  <c r="B4016" i="11"/>
  <c r="B4017" i="11"/>
  <c r="B4018" i="11"/>
  <c r="B4019" i="11"/>
  <c r="B4020" i="11"/>
  <c r="B4021" i="11"/>
  <c r="B4022" i="11"/>
  <c r="B4023" i="11"/>
  <c r="B4024" i="11"/>
  <c r="B4025" i="11"/>
  <c r="B4026" i="11"/>
  <c r="B4027" i="11"/>
  <c r="B4028" i="11"/>
  <c r="B4029" i="11"/>
  <c r="B4030" i="11"/>
  <c r="B4031" i="11"/>
  <c r="B4032" i="11"/>
  <c r="B4033" i="11"/>
  <c r="B4034" i="11"/>
  <c r="B4035" i="11"/>
  <c r="B4036" i="11"/>
  <c r="B4037" i="11"/>
  <c r="B4038" i="11"/>
  <c r="B4039" i="11"/>
  <c r="B4040" i="11"/>
  <c r="B4041" i="11"/>
  <c r="B4042" i="11"/>
  <c r="B4043" i="11"/>
  <c r="B4044" i="11"/>
  <c r="B4045" i="11"/>
  <c r="B4046" i="11"/>
  <c r="B4047" i="11"/>
  <c r="B4048" i="11"/>
  <c r="B4049" i="11"/>
  <c r="B4050" i="11"/>
  <c r="B4051" i="11"/>
  <c r="B4052" i="11"/>
  <c r="B4053" i="11"/>
  <c r="B4054" i="11"/>
  <c r="B4055" i="11"/>
  <c r="B4056" i="11"/>
  <c r="B4057" i="11"/>
  <c r="B4058" i="11"/>
  <c r="B4059" i="11"/>
  <c r="B4060" i="11"/>
  <c r="B4061" i="11"/>
  <c r="B4062" i="11"/>
  <c r="B4063" i="11"/>
  <c r="B4064" i="11"/>
  <c r="B4065" i="11"/>
  <c r="B4066" i="11"/>
  <c r="B4067" i="11"/>
  <c r="B4068" i="11"/>
  <c r="B4069" i="11"/>
  <c r="B4070" i="11"/>
  <c r="B4071" i="11"/>
  <c r="B4072" i="11"/>
  <c r="B4073" i="11"/>
  <c r="B4074" i="11"/>
  <c r="B4075" i="11"/>
  <c r="B4076" i="11"/>
  <c r="B4077" i="11"/>
  <c r="B4078" i="11"/>
  <c r="B4079" i="11"/>
  <c r="B4080" i="11"/>
  <c r="B4081" i="11"/>
  <c r="B4082" i="11"/>
  <c r="B4083" i="11"/>
  <c r="B4084" i="11"/>
  <c r="B4085" i="11"/>
  <c r="B4086" i="11"/>
  <c r="B4087" i="11"/>
  <c r="B4088" i="11"/>
  <c r="B4089" i="11"/>
  <c r="B4090" i="11"/>
  <c r="B4091" i="11"/>
  <c r="B4092" i="11"/>
  <c r="B4093" i="11"/>
  <c r="B4094" i="11"/>
  <c r="B4095" i="11"/>
  <c r="B4096" i="11"/>
  <c r="B4097" i="11"/>
  <c r="B4098" i="11"/>
  <c r="B4099" i="11"/>
  <c r="B4100" i="11"/>
  <c r="B4101" i="11"/>
  <c r="B4102" i="11"/>
  <c r="B4103" i="11"/>
  <c r="B4104" i="11"/>
  <c r="B4105" i="11"/>
  <c r="B4106" i="11"/>
  <c r="B4107" i="11"/>
  <c r="B4108" i="11"/>
  <c r="B4109" i="11"/>
  <c r="B4110" i="11"/>
  <c r="B4111" i="11"/>
  <c r="B4112" i="11"/>
  <c r="B4113" i="11"/>
  <c r="B4114" i="11"/>
  <c r="B4115" i="11"/>
  <c r="B4116" i="11"/>
  <c r="B4117" i="11"/>
  <c r="B4118" i="11"/>
  <c r="B4119" i="11"/>
  <c r="B4120" i="11"/>
  <c r="B4121" i="11"/>
  <c r="B4122" i="11"/>
  <c r="B4123" i="11"/>
  <c r="B4124" i="11"/>
  <c r="B4125" i="11"/>
  <c r="B4126" i="11"/>
  <c r="B4127" i="11"/>
  <c r="B4128" i="11"/>
  <c r="B4129" i="11"/>
  <c r="B4130" i="11"/>
  <c r="B4131" i="11"/>
  <c r="B4132" i="11"/>
  <c r="B4133" i="11"/>
  <c r="B4134" i="11"/>
  <c r="A3869" i="11"/>
  <c r="A3870" i="11"/>
  <c r="A3871" i="11"/>
  <c r="A3872" i="11"/>
  <c r="A3873" i="11"/>
  <c r="A3874" i="11"/>
  <c r="A3875" i="11"/>
  <c r="A3876" i="11"/>
  <c r="A3877" i="11"/>
  <c r="A3878" i="11"/>
  <c r="A3879" i="11"/>
  <c r="A3880" i="11"/>
  <c r="A3881" i="11"/>
  <c r="A3882" i="11"/>
  <c r="A3883" i="11"/>
  <c r="A3884" i="11"/>
  <c r="A3885" i="11"/>
  <c r="A3886" i="11"/>
  <c r="A3887" i="11"/>
  <c r="A3888" i="11"/>
  <c r="A3889" i="11"/>
  <c r="A3890" i="11"/>
  <c r="A3891" i="11"/>
  <c r="A3892" i="11"/>
  <c r="A3893" i="11"/>
  <c r="A3894" i="11"/>
  <c r="A3895" i="11"/>
  <c r="A3896" i="11"/>
  <c r="A3897" i="11"/>
  <c r="A3898" i="11"/>
  <c r="A3899" i="11"/>
  <c r="A3900" i="11"/>
  <c r="A3901" i="11"/>
  <c r="A3902" i="11"/>
  <c r="A3903" i="11"/>
  <c r="A3904" i="11"/>
  <c r="A3905" i="11"/>
  <c r="A3906" i="11"/>
  <c r="A3907" i="11"/>
  <c r="A3908" i="11"/>
  <c r="A3909" i="11"/>
  <c r="A3910" i="11"/>
  <c r="A3911" i="11"/>
  <c r="A3912" i="11"/>
  <c r="A3913" i="11"/>
  <c r="A3914" i="11"/>
  <c r="A3915" i="11"/>
  <c r="A3916" i="11"/>
  <c r="A3917" i="11"/>
  <c r="A3918" i="11"/>
  <c r="A3919" i="11"/>
  <c r="A3920" i="11"/>
  <c r="A3921" i="11"/>
  <c r="A3922" i="11"/>
  <c r="A3923" i="11"/>
  <c r="A3924" i="11"/>
  <c r="A3925" i="11"/>
  <c r="A3926" i="11"/>
  <c r="A3927" i="11"/>
  <c r="A3928" i="11"/>
  <c r="A3929" i="11"/>
  <c r="A3930" i="11"/>
  <c r="A3931" i="11"/>
  <c r="A3932" i="11"/>
  <c r="A3933" i="11"/>
  <c r="A3934" i="11"/>
  <c r="A3935" i="11"/>
  <c r="A3936" i="11"/>
  <c r="A3937" i="11"/>
  <c r="A3938" i="11"/>
  <c r="A3939" i="11"/>
  <c r="A3940" i="11"/>
  <c r="A3941" i="11"/>
  <c r="A3942" i="11"/>
  <c r="A3943" i="11"/>
  <c r="A3944" i="11"/>
  <c r="A3945" i="11"/>
  <c r="A3946" i="11"/>
  <c r="A3947" i="11"/>
  <c r="A3948" i="11"/>
  <c r="A3949" i="11"/>
  <c r="A3950" i="11"/>
  <c r="A3951" i="11"/>
  <c r="A3952" i="11"/>
  <c r="A3953" i="11"/>
  <c r="A3954" i="11"/>
  <c r="A3955" i="11"/>
  <c r="A3956" i="11"/>
  <c r="A3957" i="11"/>
  <c r="A3958" i="11"/>
  <c r="A3959" i="11"/>
  <c r="A3960" i="11"/>
  <c r="A3961" i="11"/>
  <c r="A3962" i="11"/>
  <c r="A3963" i="11"/>
  <c r="A3964" i="11"/>
  <c r="A3965" i="11"/>
  <c r="A3966" i="11"/>
  <c r="A3967" i="11"/>
  <c r="A3968" i="11"/>
  <c r="A3969" i="11"/>
  <c r="A3970" i="11"/>
  <c r="A3971" i="11"/>
  <c r="A3972" i="11"/>
  <c r="A3973" i="11"/>
  <c r="A3974" i="11"/>
  <c r="A3975" i="11"/>
  <c r="A3976" i="11"/>
  <c r="A3977" i="11"/>
  <c r="A3978" i="11"/>
  <c r="A3979" i="11"/>
  <c r="A3980" i="11"/>
  <c r="A3981" i="11"/>
  <c r="A3982" i="11"/>
  <c r="A3983" i="11"/>
  <c r="A3984" i="11"/>
  <c r="A3985" i="11"/>
  <c r="A3986" i="11"/>
  <c r="A3987" i="11"/>
  <c r="A3988" i="11"/>
  <c r="A3989" i="11"/>
  <c r="A3990" i="11"/>
  <c r="A3991" i="11"/>
  <c r="A3992" i="11"/>
  <c r="A3993" i="11"/>
  <c r="A3994" i="11"/>
  <c r="A3995" i="11"/>
  <c r="A3996" i="11"/>
  <c r="A3997" i="11"/>
  <c r="A3998" i="11"/>
  <c r="A3999" i="11"/>
  <c r="A4000" i="11"/>
  <c r="A4001" i="11"/>
  <c r="A4002" i="11"/>
  <c r="A4003" i="11"/>
  <c r="A4004" i="11"/>
  <c r="A4005" i="11"/>
  <c r="A4006" i="11"/>
  <c r="A4007" i="11"/>
  <c r="A4008" i="11"/>
  <c r="A4009" i="11"/>
  <c r="A4010" i="11"/>
  <c r="A4011" i="11"/>
  <c r="A4012" i="11"/>
  <c r="A4013" i="11"/>
  <c r="A4014" i="11"/>
  <c r="A4015" i="11"/>
  <c r="A4016" i="11"/>
  <c r="A4017" i="11"/>
  <c r="A4018" i="11"/>
  <c r="A4019" i="11"/>
  <c r="A4020" i="11"/>
  <c r="A4021" i="11"/>
  <c r="A4022" i="11"/>
  <c r="A4023" i="11"/>
  <c r="A4024" i="11"/>
  <c r="A4025" i="11"/>
  <c r="A4026" i="11"/>
  <c r="A4027" i="11"/>
  <c r="A4028" i="11"/>
  <c r="A4029" i="11"/>
  <c r="A4030" i="11"/>
  <c r="A4031" i="11"/>
  <c r="A4032" i="11"/>
  <c r="A4033" i="11"/>
  <c r="A4034" i="11"/>
  <c r="A4035" i="11"/>
  <c r="A4036" i="11"/>
  <c r="A4037" i="11"/>
  <c r="A4038" i="11"/>
  <c r="A4039" i="11"/>
  <c r="A4040" i="11"/>
  <c r="A4041" i="11"/>
  <c r="A4042" i="11"/>
  <c r="A4043" i="11"/>
  <c r="A4044" i="11"/>
  <c r="A4045" i="11"/>
  <c r="A4046" i="11"/>
  <c r="A4047" i="11"/>
  <c r="A4048" i="11"/>
  <c r="A4049" i="11"/>
  <c r="A4050" i="11"/>
  <c r="A4051" i="11"/>
  <c r="A4052" i="11"/>
  <c r="A4053" i="11"/>
  <c r="A4054" i="11"/>
  <c r="A4055" i="11"/>
  <c r="A4056" i="11"/>
  <c r="A4057" i="11"/>
  <c r="A4058" i="11"/>
  <c r="A4059" i="11"/>
  <c r="A4060" i="11"/>
  <c r="A4061" i="11"/>
  <c r="A4062" i="11"/>
  <c r="A4063" i="11"/>
  <c r="A4064" i="11"/>
  <c r="A4065" i="11"/>
  <c r="A4066" i="11"/>
  <c r="A4067" i="11"/>
  <c r="A4068" i="11"/>
  <c r="A4069" i="11"/>
  <c r="A4070" i="11"/>
  <c r="A4071" i="11"/>
  <c r="A4072" i="11"/>
  <c r="A4073" i="11"/>
  <c r="A4074" i="11"/>
  <c r="A4075" i="11"/>
  <c r="A4076" i="11"/>
  <c r="A4077" i="11"/>
  <c r="A4078" i="11"/>
  <c r="A4079" i="11"/>
  <c r="A4080" i="11"/>
  <c r="A4081" i="11"/>
  <c r="A4082" i="11"/>
  <c r="A4083" i="11"/>
  <c r="A4084" i="11"/>
  <c r="A4085" i="11"/>
  <c r="A4086" i="11"/>
  <c r="A4087" i="11"/>
  <c r="A4088" i="11"/>
  <c r="A4089" i="11"/>
  <c r="A4090" i="11"/>
  <c r="A4091" i="11"/>
  <c r="A4092" i="11"/>
  <c r="A4093" i="11"/>
  <c r="A4094" i="11"/>
  <c r="A4095" i="11"/>
  <c r="A4096" i="11"/>
  <c r="A4097" i="11"/>
  <c r="A4098" i="11"/>
  <c r="A4099" i="11"/>
  <c r="A4100" i="11"/>
  <c r="A4101" i="11"/>
  <c r="A4102" i="11"/>
  <c r="A4103" i="11"/>
  <c r="A4104" i="11"/>
  <c r="A4105" i="11"/>
  <c r="A4106" i="11"/>
  <c r="A4107" i="11"/>
  <c r="A4108" i="11"/>
  <c r="A4109" i="11"/>
  <c r="A4110" i="11"/>
  <c r="A4111" i="11"/>
  <c r="A4112" i="11"/>
  <c r="A4113" i="11"/>
  <c r="A4114" i="11"/>
  <c r="A4115" i="11"/>
  <c r="A4116" i="11"/>
  <c r="A4117" i="11"/>
  <c r="A4118" i="11"/>
  <c r="A4119" i="11"/>
  <c r="A4120" i="11"/>
  <c r="A4121" i="11"/>
  <c r="A4122" i="11"/>
  <c r="A4123" i="11"/>
  <c r="A4124" i="11"/>
  <c r="A4125" i="11"/>
  <c r="A4126" i="11"/>
  <c r="A4127" i="11"/>
  <c r="A4128" i="11"/>
  <c r="A4129" i="11"/>
  <c r="A4130" i="11"/>
  <c r="A4131" i="11"/>
  <c r="A4132" i="11"/>
  <c r="A4133" i="11"/>
  <c r="A4134" i="11"/>
  <c r="I2760" i="11"/>
  <c r="H2569" i="11"/>
  <c r="H2570" i="11"/>
  <c r="H2571" i="11"/>
  <c r="H2572" i="11"/>
  <c r="H2573" i="11"/>
  <c r="H2574" i="11"/>
  <c r="H2575" i="11"/>
  <c r="H2576" i="11"/>
  <c r="H2577" i="11"/>
  <c r="H2578" i="11"/>
  <c r="H2579" i="11"/>
  <c r="H2580" i="11"/>
  <c r="H2581" i="11"/>
  <c r="H2582" i="11"/>
  <c r="F1859" i="11"/>
  <c r="F1860" i="11"/>
  <c r="F1861" i="11"/>
  <c r="F1862" i="11"/>
  <c r="F1863" i="11"/>
  <c r="F1864" i="11"/>
  <c r="F1865" i="11"/>
  <c r="F1866" i="11"/>
  <c r="F1867" i="11"/>
  <c r="F1868" i="11"/>
  <c r="F1869" i="11"/>
  <c r="F1870" i="11"/>
  <c r="F1871" i="11"/>
  <c r="F1872" i="11"/>
  <c r="F1873" i="11"/>
  <c r="F1874" i="11"/>
  <c r="F1875" i="11"/>
  <c r="F1876" i="11"/>
  <c r="F1877" i="11"/>
  <c r="F1878" i="11"/>
  <c r="F1879" i="11"/>
  <c r="F1880" i="11"/>
  <c r="F1881" i="11"/>
  <c r="F1882" i="11"/>
  <c r="F1883" i="11"/>
  <c r="F1884" i="11"/>
  <c r="F1885" i="11"/>
  <c r="F1886" i="11"/>
  <c r="F1887" i="11"/>
  <c r="F1888" i="11"/>
  <c r="F1889" i="11"/>
  <c r="F1890" i="11"/>
  <c r="F1891" i="11"/>
  <c r="F1892" i="11"/>
  <c r="F1893" i="11"/>
  <c r="F1894" i="11"/>
  <c r="F1895" i="11"/>
  <c r="F1896" i="11"/>
  <c r="F1897" i="11"/>
  <c r="F1898" i="11"/>
  <c r="F1899" i="11"/>
  <c r="F1900" i="11"/>
  <c r="F1901" i="11"/>
  <c r="F1902" i="11"/>
  <c r="F1903" i="11"/>
  <c r="F1904" i="11"/>
  <c r="F1905" i="11"/>
  <c r="F1906" i="11"/>
  <c r="F1907" i="11"/>
  <c r="F1908" i="11"/>
  <c r="F1909" i="11"/>
  <c r="F1910" i="11"/>
  <c r="F1911" i="11"/>
  <c r="F1912" i="11"/>
  <c r="F1913" i="11"/>
  <c r="F1914" i="11"/>
  <c r="F1915" i="11"/>
  <c r="F1916" i="11"/>
  <c r="F1917" i="11"/>
  <c r="F1918" i="11"/>
  <c r="F1919" i="11"/>
  <c r="F1920" i="11"/>
  <c r="F1921" i="11"/>
  <c r="F1922" i="11"/>
  <c r="F1923" i="11"/>
  <c r="F1924" i="11"/>
  <c r="F1925" i="11"/>
  <c r="F1926" i="11"/>
  <c r="F1927" i="11"/>
  <c r="F1928" i="11"/>
  <c r="F1929" i="11"/>
  <c r="F1930" i="11"/>
  <c r="F1931" i="11"/>
  <c r="F1932" i="11"/>
  <c r="F1933" i="11"/>
  <c r="F1934" i="11"/>
  <c r="F1935" i="11"/>
  <c r="F1936" i="11"/>
  <c r="F1937" i="11"/>
  <c r="F1938" i="11"/>
  <c r="F1939" i="11"/>
  <c r="F1940" i="11"/>
  <c r="F1941" i="11"/>
  <c r="F1942" i="11"/>
  <c r="F1943" i="11"/>
  <c r="F1944" i="11"/>
  <c r="F1945" i="11"/>
  <c r="F1946" i="11"/>
  <c r="F1947" i="11"/>
  <c r="F1948" i="11"/>
  <c r="F1949" i="11"/>
  <c r="F1950" i="11"/>
  <c r="F1951" i="11"/>
  <c r="F1952" i="11"/>
  <c r="F1953" i="11"/>
  <c r="F1954" i="11"/>
  <c r="F1955" i="11"/>
  <c r="F1956" i="11"/>
  <c r="F1957" i="11"/>
  <c r="F1958" i="11"/>
  <c r="F1959" i="11"/>
  <c r="F1960" i="11"/>
  <c r="F1961" i="11"/>
  <c r="F1962" i="11"/>
  <c r="F1963" i="11"/>
  <c r="F1964" i="11"/>
  <c r="F1965" i="11"/>
  <c r="F1966" i="11"/>
  <c r="F1967" i="11"/>
  <c r="F1968" i="11"/>
  <c r="F1969" i="11"/>
  <c r="F1970" i="11"/>
  <c r="F1971" i="11"/>
  <c r="F1972" i="11"/>
  <c r="F1973" i="11"/>
  <c r="F1974" i="11"/>
  <c r="F1975" i="11"/>
  <c r="F1976" i="11"/>
  <c r="F1977" i="11"/>
  <c r="F1978" i="11"/>
  <c r="F1979" i="11"/>
  <c r="F1980" i="11"/>
  <c r="F1981" i="11"/>
  <c r="F1982" i="11"/>
  <c r="F1983" i="11"/>
  <c r="F1984" i="11"/>
  <c r="F1985" i="11"/>
  <c r="F1986" i="11"/>
  <c r="F1987" i="11"/>
  <c r="F1988" i="11"/>
  <c r="F1989" i="11"/>
  <c r="F1990" i="11"/>
  <c r="F1991" i="11"/>
  <c r="F1992" i="11"/>
  <c r="F1993" i="11"/>
  <c r="F1994" i="11"/>
  <c r="F1995" i="11"/>
  <c r="F1996" i="11"/>
  <c r="F1997" i="11"/>
  <c r="F1998" i="11"/>
  <c r="F1999" i="11"/>
  <c r="F2000" i="11"/>
  <c r="F2001" i="11"/>
  <c r="F2002" i="11"/>
  <c r="F2003" i="11"/>
  <c r="F2004" i="11"/>
  <c r="F2005" i="11"/>
  <c r="F2006" i="11"/>
  <c r="F2007" i="11"/>
  <c r="F2008" i="11"/>
  <c r="F2009" i="11"/>
  <c r="F2010" i="11"/>
  <c r="F2011" i="11"/>
  <c r="F2012" i="11"/>
  <c r="F2013" i="11"/>
  <c r="F2014" i="11"/>
  <c r="F2015" i="11"/>
  <c r="F2016" i="11"/>
  <c r="F2017" i="11"/>
  <c r="F2018" i="11"/>
  <c r="F2019" i="11"/>
  <c r="F2020" i="11"/>
  <c r="F2021" i="11"/>
  <c r="F2022" i="11"/>
  <c r="F2023" i="11"/>
  <c r="F2024" i="11"/>
  <c r="F2025" i="11"/>
  <c r="F2026" i="11"/>
  <c r="F2027" i="11"/>
  <c r="F2028" i="11"/>
  <c r="F2029" i="11"/>
  <c r="F2030" i="11"/>
  <c r="F2031" i="11"/>
  <c r="F2032" i="11"/>
  <c r="F2033" i="11"/>
  <c r="F2034" i="11"/>
  <c r="F2035" i="11"/>
  <c r="F2036" i="11"/>
  <c r="F2037" i="11"/>
  <c r="F2038" i="11"/>
  <c r="F2039" i="11"/>
  <c r="F2040" i="11"/>
  <c r="F2041" i="11"/>
  <c r="F2042" i="11"/>
  <c r="F2043" i="11"/>
  <c r="F2044" i="11"/>
  <c r="F2045" i="11"/>
  <c r="F2046" i="11"/>
  <c r="F2047" i="11"/>
  <c r="F2048" i="11"/>
  <c r="F2049" i="11"/>
  <c r="F2050" i="11"/>
  <c r="F2051" i="11"/>
  <c r="F2052" i="11"/>
  <c r="F2053" i="11"/>
  <c r="F2054" i="11"/>
  <c r="F2055" i="11"/>
  <c r="F2056" i="11"/>
  <c r="F2057" i="11"/>
  <c r="F2058" i="11"/>
  <c r="F2059" i="11"/>
  <c r="F2060" i="11"/>
  <c r="F2061" i="11"/>
  <c r="F2062" i="11"/>
  <c r="F2063" i="11"/>
  <c r="F2064" i="11"/>
  <c r="F2065" i="11"/>
  <c r="F2066" i="11"/>
  <c r="F2067" i="11"/>
  <c r="F2068" i="11"/>
  <c r="F2069" i="11"/>
  <c r="F2070" i="11"/>
  <c r="F2071" i="11"/>
  <c r="F2072" i="11"/>
  <c r="F2073" i="11"/>
  <c r="F2074" i="11"/>
  <c r="F2075" i="11"/>
  <c r="F2076" i="11"/>
  <c r="F2077" i="11"/>
  <c r="F2078" i="11"/>
  <c r="F2079" i="11"/>
  <c r="F2080" i="11"/>
  <c r="F2081" i="11"/>
  <c r="F2082" i="11"/>
  <c r="F2083" i="11"/>
  <c r="F2084" i="11"/>
  <c r="F2085" i="11"/>
  <c r="F2086" i="11"/>
  <c r="F2087" i="11"/>
  <c r="F2088" i="11"/>
  <c r="F2089" i="11"/>
  <c r="F2090" i="11"/>
  <c r="F2091" i="11"/>
  <c r="F2092" i="11"/>
  <c r="F2093" i="11"/>
  <c r="F2094" i="11"/>
  <c r="F2095" i="11"/>
  <c r="F2096" i="11"/>
  <c r="F2097" i="11"/>
  <c r="F2098" i="11"/>
  <c r="F2099" i="11"/>
  <c r="F2100" i="11"/>
  <c r="F2101" i="11"/>
  <c r="F2102" i="11"/>
  <c r="F2103" i="11"/>
  <c r="F2104" i="11"/>
  <c r="F2105" i="11"/>
  <c r="F2106" i="11"/>
  <c r="F2107" i="11"/>
  <c r="F2108" i="11"/>
  <c r="F2109" i="11"/>
  <c r="F2110" i="11"/>
  <c r="F2111" i="11"/>
  <c r="F2112" i="11"/>
  <c r="F2113" i="11"/>
  <c r="F2114" i="11"/>
  <c r="F2115" i="11"/>
  <c r="F2116" i="11"/>
  <c r="F2117" i="11"/>
  <c r="F2118" i="11"/>
  <c r="F2119" i="11"/>
  <c r="F2120" i="11"/>
  <c r="F2121" i="11"/>
  <c r="F2122" i="11"/>
  <c r="F2123" i="11"/>
  <c r="F2124" i="11"/>
  <c r="F2125" i="11"/>
  <c r="F2126" i="11"/>
  <c r="F2127" i="11"/>
  <c r="F2128" i="11"/>
  <c r="F2129" i="11"/>
  <c r="F2130" i="11"/>
  <c r="F2131" i="11"/>
  <c r="F2132" i="11"/>
  <c r="F2133" i="11"/>
  <c r="F2134" i="11"/>
  <c r="F2135" i="11"/>
  <c r="F2136" i="11"/>
  <c r="F2137" i="11"/>
  <c r="F2138" i="11"/>
  <c r="F2139" i="11"/>
  <c r="F2140" i="11"/>
  <c r="F2141" i="11"/>
  <c r="F2142" i="11"/>
  <c r="F2143" i="11"/>
  <c r="F2144" i="11"/>
  <c r="F2145" i="11"/>
  <c r="F2146" i="11"/>
  <c r="F2147" i="11"/>
  <c r="F2148" i="11"/>
  <c r="F2149" i="11"/>
  <c r="F2150" i="11"/>
  <c r="F2151" i="11"/>
  <c r="F2152" i="11"/>
  <c r="F2153" i="11"/>
  <c r="F2154" i="11"/>
  <c r="F2155" i="11"/>
  <c r="F2156" i="11"/>
  <c r="F2157" i="11"/>
  <c r="F2158" i="11"/>
  <c r="F2159" i="11"/>
  <c r="F2160" i="11"/>
  <c r="F2161" i="11"/>
  <c r="F2162" i="11"/>
  <c r="F2163" i="11"/>
  <c r="F2164" i="11"/>
  <c r="F2165" i="11"/>
  <c r="F2166" i="11"/>
  <c r="F2167" i="11"/>
  <c r="F2168" i="11"/>
  <c r="F2169" i="11"/>
  <c r="F2170" i="11"/>
  <c r="F2171" i="11"/>
  <c r="F2172" i="11"/>
  <c r="F2173" i="11"/>
  <c r="F2174" i="11"/>
  <c r="F2175" i="11"/>
  <c r="F2176" i="11"/>
  <c r="F2177" i="11"/>
  <c r="F2178" i="11"/>
  <c r="F2179" i="11"/>
  <c r="F2180" i="11"/>
  <c r="F2181" i="11"/>
  <c r="F2182" i="11"/>
  <c r="F2183" i="11"/>
  <c r="F2184" i="11"/>
  <c r="F2185" i="11"/>
  <c r="F2186" i="11"/>
  <c r="F2187" i="11"/>
  <c r="F2188" i="11"/>
  <c r="F2189" i="11"/>
  <c r="F2190" i="11"/>
  <c r="F2191" i="11"/>
  <c r="F2192" i="11"/>
  <c r="F2193" i="11"/>
  <c r="F2194" i="11"/>
  <c r="F2195" i="11"/>
  <c r="F2196" i="11"/>
  <c r="F2197" i="11"/>
  <c r="F2198" i="11"/>
  <c r="F2199" i="11"/>
  <c r="F2200" i="11"/>
  <c r="F2201" i="11"/>
  <c r="F2202" i="11"/>
  <c r="F2203" i="11"/>
  <c r="F2204" i="11"/>
  <c r="F2205" i="11"/>
  <c r="F2206" i="11"/>
  <c r="F2207" i="11"/>
  <c r="F2208" i="11"/>
  <c r="F2209" i="11"/>
  <c r="F2210" i="11"/>
  <c r="F2211" i="11"/>
  <c r="F2212" i="11"/>
  <c r="F2213" i="11"/>
  <c r="F2214" i="11"/>
  <c r="F2215" i="11"/>
  <c r="F2216" i="11"/>
  <c r="F2217" i="11"/>
  <c r="F2218" i="11"/>
  <c r="F2219" i="11"/>
  <c r="F2220" i="11"/>
  <c r="F2221" i="11"/>
  <c r="F2222" i="11"/>
  <c r="F2223" i="11"/>
  <c r="F2224" i="11"/>
  <c r="F2225" i="11"/>
  <c r="F2226" i="11"/>
  <c r="F2227" i="11"/>
  <c r="F2228" i="11"/>
  <c r="F2229" i="11"/>
  <c r="F2230" i="11"/>
  <c r="F2231" i="11"/>
  <c r="F2232" i="11"/>
  <c r="F2233" i="11"/>
  <c r="F2234" i="11"/>
  <c r="F2235" i="11"/>
  <c r="F2236" i="11"/>
  <c r="F2237" i="11"/>
  <c r="F2238" i="11"/>
  <c r="F2239" i="11"/>
  <c r="F2240" i="11"/>
  <c r="F2241" i="11"/>
  <c r="F2242" i="11"/>
  <c r="F2243" i="11"/>
  <c r="F2244" i="11"/>
  <c r="F2245" i="11"/>
  <c r="F2246" i="11"/>
  <c r="F2247" i="11"/>
  <c r="F2248" i="11"/>
  <c r="F2249" i="11"/>
  <c r="F2250" i="11"/>
  <c r="F2251" i="11"/>
  <c r="F2252" i="11"/>
  <c r="F2253" i="11"/>
  <c r="F2254" i="11"/>
  <c r="F2255" i="11"/>
  <c r="F2256" i="11"/>
  <c r="F2257" i="11"/>
  <c r="F2258" i="11"/>
  <c r="F2259" i="11"/>
  <c r="F2260" i="11"/>
  <c r="F2261" i="11"/>
  <c r="F2262" i="11"/>
  <c r="F2263" i="11"/>
  <c r="F2264" i="11"/>
  <c r="F2265" i="11"/>
  <c r="F2266" i="11"/>
  <c r="F2267" i="11"/>
  <c r="F2268" i="11"/>
  <c r="F2269" i="11"/>
  <c r="F2270" i="11"/>
  <c r="F2271" i="11"/>
  <c r="F2272" i="11"/>
  <c r="F2273" i="11"/>
  <c r="F2274" i="11"/>
  <c r="F2275" i="11"/>
  <c r="F2276" i="11"/>
  <c r="F2277" i="11"/>
  <c r="F2278" i="11"/>
  <c r="F2279" i="11"/>
  <c r="F2280" i="11"/>
  <c r="F2281" i="11"/>
  <c r="F2282" i="11"/>
  <c r="F2283" i="11"/>
  <c r="F2284" i="11"/>
  <c r="F2285" i="11"/>
  <c r="F2286" i="11"/>
  <c r="F2287" i="11"/>
  <c r="F2288" i="11"/>
  <c r="F2289" i="11"/>
  <c r="F2290" i="11"/>
  <c r="F2291" i="11"/>
  <c r="F2292" i="11"/>
  <c r="F2293" i="11"/>
  <c r="F2294" i="11"/>
  <c r="F2295" i="11"/>
  <c r="F2296" i="11"/>
  <c r="F2297" i="11"/>
  <c r="F2298" i="11"/>
  <c r="F2299" i="11"/>
  <c r="F2300" i="11"/>
  <c r="F2301" i="11"/>
  <c r="F2302" i="11"/>
  <c r="F2303" i="11"/>
  <c r="F2304" i="11"/>
  <c r="F2305" i="11"/>
  <c r="F2306" i="11"/>
  <c r="F2307" i="11"/>
  <c r="F2308" i="11"/>
  <c r="F2309" i="11"/>
  <c r="F2310" i="11"/>
  <c r="F2311" i="11"/>
  <c r="F2312" i="11"/>
  <c r="F2313" i="11"/>
  <c r="F2314" i="11"/>
  <c r="F2315" i="11"/>
  <c r="F2316" i="11"/>
  <c r="F2317" i="11"/>
  <c r="F2318" i="11"/>
  <c r="F2319" i="11"/>
  <c r="F2320" i="11"/>
  <c r="F2321" i="11"/>
  <c r="F2322" i="11"/>
  <c r="F2323" i="11"/>
  <c r="F2324" i="11"/>
  <c r="F2325" i="11"/>
  <c r="F2326" i="11"/>
  <c r="F2327" i="11"/>
  <c r="F2328" i="11"/>
  <c r="F2329" i="11"/>
  <c r="F2330" i="11"/>
  <c r="F2331" i="11"/>
  <c r="F2332" i="11"/>
  <c r="F2333" i="11"/>
  <c r="F2334" i="11"/>
  <c r="F2335" i="11"/>
  <c r="F2336" i="11"/>
  <c r="F2337" i="11"/>
  <c r="F2338" i="11"/>
  <c r="F2339" i="11"/>
  <c r="F2340" i="11"/>
  <c r="F2341" i="11"/>
  <c r="F2342" i="11"/>
  <c r="F2343" i="11"/>
  <c r="F2344" i="11"/>
  <c r="F2345" i="11"/>
  <c r="F2346" i="11"/>
  <c r="F2347" i="11"/>
  <c r="F2348" i="11"/>
  <c r="F2349" i="11"/>
  <c r="F2350" i="11"/>
  <c r="F2351" i="11"/>
  <c r="F2352" i="11"/>
  <c r="F2353" i="11"/>
  <c r="F2354" i="11"/>
  <c r="F2355" i="11"/>
  <c r="F2356" i="11"/>
  <c r="F2357" i="11"/>
  <c r="F2358" i="11"/>
  <c r="F2359" i="11"/>
  <c r="F2360" i="11"/>
  <c r="F2361" i="11"/>
  <c r="F2362" i="11"/>
  <c r="F2363" i="11"/>
  <c r="F2364" i="11"/>
  <c r="F2365" i="11"/>
  <c r="F2366" i="11"/>
  <c r="F2367" i="11"/>
  <c r="F2368" i="11"/>
  <c r="F2369" i="11"/>
  <c r="F2370" i="11"/>
  <c r="F2371" i="11"/>
  <c r="F2372" i="11"/>
  <c r="F2373" i="11"/>
  <c r="F2374" i="11"/>
  <c r="F2375" i="11"/>
  <c r="F2376" i="11"/>
  <c r="F2377" i="11"/>
  <c r="F2378" i="11"/>
  <c r="F2379" i="11"/>
  <c r="F2380" i="11"/>
  <c r="F2381" i="11"/>
  <c r="F2382" i="11"/>
  <c r="F2383" i="11"/>
  <c r="F2384" i="11"/>
  <c r="F2385" i="11"/>
  <c r="F2386" i="11"/>
  <c r="F2387" i="11"/>
  <c r="F2388" i="11"/>
  <c r="F2389" i="11"/>
  <c r="F2390" i="11"/>
  <c r="F2391" i="11"/>
  <c r="F2392" i="11"/>
  <c r="F2393" i="11"/>
  <c r="F2394" i="11"/>
  <c r="F2395" i="11"/>
  <c r="F2396" i="11"/>
  <c r="F2397" i="11"/>
  <c r="F2398" i="11"/>
  <c r="F2399" i="11"/>
  <c r="F2400" i="11"/>
  <c r="F2401" i="11"/>
  <c r="F2402" i="11"/>
  <c r="F2403" i="11"/>
  <c r="F2404" i="11"/>
  <c r="F2405" i="11"/>
  <c r="F2406" i="11"/>
  <c r="F2407" i="11"/>
  <c r="F2408" i="11"/>
  <c r="F2409" i="11"/>
  <c r="F2410" i="11"/>
  <c r="F2411" i="11"/>
  <c r="F2412" i="11"/>
  <c r="F2413" i="11"/>
  <c r="F2414" i="11"/>
  <c r="F2415" i="11"/>
  <c r="F2416" i="11"/>
  <c r="F2417" i="11"/>
  <c r="F2418" i="11"/>
  <c r="F2419" i="11"/>
  <c r="F2420" i="11"/>
  <c r="F2421" i="11"/>
  <c r="F2422" i="11"/>
  <c r="F2423" i="11"/>
  <c r="F2424" i="11"/>
  <c r="F2425" i="11"/>
  <c r="F2426" i="11"/>
  <c r="F2427" i="11"/>
  <c r="F2428" i="11"/>
  <c r="F2429" i="11"/>
  <c r="F2430" i="11"/>
  <c r="F2431" i="11"/>
  <c r="F2432" i="11"/>
  <c r="F2433" i="11"/>
  <c r="F2434" i="11"/>
  <c r="F2435" i="11"/>
  <c r="F2436" i="11"/>
  <c r="F2437" i="11"/>
  <c r="F2438" i="11"/>
  <c r="F2439" i="11"/>
  <c r="F2440" i="11"/>
  <c r="F2441" i="11"/>
  <c r="F2442" i="11"/>
  <c r="F2443" i="11"/>
  <c r="F2444" i="11"/>
  <c r="F2445" i="11"/>
  <c r="F2446" i="11"/>
  <c r="F2447" i="11"/>
  <c r="F2448" i="11"/>
  <c r="F2449" i="11"/>
  <c r="F2450" i="11"/>
  <c r="F2451" i="11"/>
  <c r="F2452" i="11"/>
  <c r="F2453" i="11"/>
  <c r="F2454" i="11"/>
  <c r="F2455" i="11"/>
  <c r="F2456" i="11"/>
  <c r="F2457" i="11"/>
  <c r="F2458" i="11"/>
  <c r="F2459" i="11"/>
  <c r="F2460" i="11"/>
  <c r="F2461" i="11"/>
  <c r="F2462" i="11"/>
  <c r="F2463" i="11"/>
  <c r="F2464" i="11"/>
  <c r="F2465" i="11"/>
  <c r="F2466" i="11"/>
  <c r="F2467" i="11"/>
  <c r="F2468" i="11"/>
  <c r="F2469" i="11"/>
  <c r="F2470" i="11"/>
  <c r="F2471" i="11"/>
  <c r="F2472" i="11"/>
  <c r="F2473" i="11"/>
  <c r="F2474" i="11"/>
  <c r="F2475" i="11"/>
  <c r="F2476" i="11"/>
  <c r="F2477" i="11"/>
  <c r="F2478" i="11"/>
  <c r="F2479" i="11"/>
  <c r="F2480" i="11"/>
  <c r="F2481" i="11"/>
  <c r="F2482" i="11"/>
  <c r="F2483" i="11"/>
  <c r="F2484" i="11"/>
  <c r="F2485" i="11"/>
  <c r="F2486" i="11"/>
  <c r="F2487" i="11"/>
  <c r="F2488" i="11"/>
  <c r="F2489" i="11"/>
  <c r="F2490" i="11"/>
  <c r="F2491" i="11"/>
  <c r="F2492" i="11"/>
  <c r="F2493" i="11"/>
  <c r="F2494" i="11"/>
  <c r="F2495" i="11"/>
  <c r="F2496" i="11"/>
  <c r="F2497" i="11"/>
  <c r="F2498" i="11"/>
  <c r="F2499" i="11"/>
  <c r="F2500" i="11"/>
  <c r="F2501" i="11"/>
  <c r="F2502" i="11"/>
  <c r="F2503" i="11"/>
  <c r="F2504" i="11"/>
  <c r="F2505" i="11"/>
  <c r="F2506" i="11"/>
  <c r="F2507" i="11"/>
  <c r="F2508" i="11"/>
  <c r="F2509" i="11"/>
  <c r="F2510" i="11"/>
  <c r="F2511" i="11"/>
  <c r="F2512" i="11"/>
  <c r="F2513" i="11"/>
  <c r="F2514" i="11"/>
  <c r="F2515" i="11"/>
  <c r="F2516" i="11"/>
  <c r="F2517" i="11"/>
  <c r="F2518" i="11"/>
  <c r="F2519" i="11"/>
  <c r="F2520" i="11"/>
  <c r="F2521" i="11"/>
  <c r="F2522" i="11"/>
  <c r="F2523" i="11"/>
  <c r="F2524" i="11"/>
  <c r="F2525" i="11"/>
  <c r="F2526" i="11"/>
  <c r="F2527" i="11"/>
  <c r="F2528" i="11"/>
  <c r="F2529" i="11"/>
  <c r="F2530" i="11"/>
  <c r="F2531" i="11"/>
  <c r="F2532" i="11"/>
  <c r="F2533" i="11"/>
  <c r="F2534" i="11"/>
  <c r="F2535" i="11"/>
  <c r="F2536" i="11"/>
  <c r="F2537" i="11"/>
  <c r="F2538" i="11"/>
  <c r="F2539" i="11"/>
  <c r="F2540" i="11"/>
  <c r="F2541" i="11"/>
  <c r="F2542" i="11"/>
  <c r="F2543" i="11"/>
  <c r="F2544" i="11"/>
  <c r="F2545" i="11"/>
  <c r="F2546" i="11"/>
  <c r="F2547" i="11"/>
  <c r="F2548" i="11"/>
  <c r="F2549" i="11"/>
  <c r="F2550" i="11"/>
  <c r="F2551" i="11"/>
  <c r="F2552" i="11"/>
  <c r="F2553" i="11"/>
  <c r="F2554" i="11"/>
  <c r="F2555" i="11"/>
  <c r="F2556" i="11"/>
  <c r="F2557" i="11"/>
  <c r="F2558" i="11"/>
  <c r="F2559" i="11"/>
  <c r="F2560" i="11"/>
  <c r="F2561" i="11"/>
  <c r="F2562" i="11"/>
  <c r="F2563" i="11"/>
  <c r="F2564" i="11"/>
  <c r="F2565" i="11"/>
  <c r="F2566" i="11"/>
  <c r="F2567" i="11"/>
  <c r="F2568" i="11"/>
  <c r="F2569" i="11"/>
  <c r="F2570" i="11"/>
  <c r="F2571" i="11"/>
  <c r="F2572" i="11"/>
  <c r="F2573" i="11"/>
  <c r="F2574" i="11"/>
  <c r="F2575" i="11"/>
  <c r="F2576" i="11"/>
  <c r="F2577" i="11"/>
  <c r="F2578" i="11"/>
  <c r="F2579" i="11"/>
  <c r="F2580" i="11"/>
  <c r="F2581" i="11"/>
  <c r="F2582" i="11"/>
  <c r="F2583" i="11"/>
  <c r="F2584" i="11"/>
  <c r="F2585" i="11"/>
  <c r="F2586" i="11"/>
  <c r="F2587" i="11"/>
  <c r="F2588" i="11"/>
  <c r="F2589" i="11"/>
  <c r="F2590" i="11"/>
  <c r="F2591" i="11"/>
  <c r="F2592" i="11"/>
  <c r="F2593" i="11"/>
  <c r="F2594" i="11"/>
  <c r="F2595" i="11"/>
  <c r="F2596" i="11"/>
  <c r="F2597" i="11"/>
  <c r="F2598" i="11"/>
  <c r="F2599" i="11"/>
  <c r="F2600" i="11"/>
  <c r="F2601" i="11"/>
  <c r="F2602" i="11"/>
  <c r="F2603" i="11"/>
  <c r="F2604" i="11"/>
  <c r="F2605" i="11"/>
  <c r="F2606" i="11"/>
  <c r="F2607" i="11"/>
  <c r="F2608" i="11"/>
  <c r="F2609" i="11"/>
  <c r="F2610" i="11"/>
  <c r="F2611" i="11"/>
  <c r="F2612" i="11"/>
  <c r="F2613" i="11"/>
  <c r="F2614" i="11"/>
  <c r="F2615" i="11"/>
  <c r="F2616" i="11"/>
  <c r="F2617" i="11"/>
  <c r="F2618" i="11"/>
  <c r="F2619" i="11"/>
  <c r="F2620" i="11"/>
  <c r="F2621" i="11"/>
  <c r="F2622" i="11"/>
  <c r="F2623" i="11"/>
  <c r="F2624" i="11"/>
  <c r="F2625" i="11"/>
  <c r="F2626" i="11"/>
  <c r="F2627" i="11"/>
  <c r="F2628" i="11"/>
  <c r="F2629" i="11"/>
  <c r="F2630" i="11"/>
  <c r="F2631" i="11"/>
  <c r="F2632" i="11"/>
  <c r="F2633" i="11"/>
  <c r="F2634" i="11"/>
  <c r="F2635" i="11"/>
  <c r="F2636" i="11"/>
  <c r="F2637" i="11"/>
  <c r="F2638" i="11"/>
  <c r="F2639" i="11"/>
  <c r="F2640" i="11"/>
  <c r="F2641" i="11"/>
  <c r="F2642" i="11"/>
  <c r="F2643" i="11"/>
  <c r="F2644" i="11"/>
  <c r="F2645" i="11"/>
  <c r="F2646" i="11"/>
  <c r="F2647" i="11"/>
  <c r="F2648" i="11"/>
  <c r="F2649" i="11"/>
  <c r="F2650" i="11"/>
  <c r="F2651" i="11"/>
  <c r="F2652" i="11"/>
  <c r="F2653" i="11"/>
  <c r="F2654" i="11"/>
  <c r="F2655" i="11"/>
  <c r="F2656" i="11"/>
  <c r="F2657" i="11"/>
  <c r="F2658" i="11"/>
  <c r="F2659" i="11"/>
  <c r="F2660" i="11"/>
  <c r="F2661" i="11"/>
  <c r="F2662" i="11"/>
  <c r="F2663" i="11"/>
  <c r="F2664" i="11"/>
  <c r="F2665" i="11"/>
  <c r="F2666" i="11"/>
  <c r="F2667" i="11"/>
  <c r="F2668" i="11"/>
  <c r="F2669" i="11"/>
  <c r="F2670" i="11"/>
  <c r="F2671" i="11"/>
  <c r="F2672" i="11"/>
  <c r="F2673" i="11"/>
  <c r="F2674" i="11"/>
  <c r="F2675" i="11"/>
  <c r="F2676" i="11"/>
  <c r="F2677" i="11"/>
  <c r="F2678" i="11"/>
  <c r="F2679" i="11"/>
  <c r="F2680" i="11"/>
  <c r="F2681" i="11"/>
  <c r="F2682" i="11"/>
  <c r="F2683" i="11"/>
  <c r="F2684" i="11"/>
  <c r="F2685" i="11"/>
  <c r="F2686" i="11"/>
  <c r="F2687" i="11"/>
  <c r="F2688" i="11"/>
  <c r="F2689" i="11"/>
  <c r="F2690" i="11"/>
  <c r="F2691" i="11"/>
  <c r="F2692" i="11"/>
  <c r="F2693" i="11"/>
  <c r="F2694" i="11"/>
  <c r="F2695" i="11"/>
  <c r="F2696" i="11"/>
  <c r="F2697" i="11"/>
  <c r="F2698" i="11"/>
  <c r="F2699" i="11"/>
  <c r="F2700" i="11"/>
  <c r="F2701" i="11"/>
  <c r="F2702" i="11"/>
  <c r="F2703" i="11"/>
  <c r="F2704" i="11"/>
  <c r="F2705" i="11"/>
  <c r="F2706" i="11"/>
  <c r="F2707" i="11"/>
  <c r="F2708" i="11"/>
  <c r="F2709" i="11"/>
  <c r="F2710" i="11"/>
  <c r="F2711" i="11"/>
  <c r="F2712" i="11"/>
  <c r="F2713" i="11"/>
  <c r="F2714" i="11"/>
  <c r="F2715" i="11"/>
  <c r="F2716" i="11"/>
  <c r="F2717" i="11"/>
  <c r="F2718" i="11"/>
  <c r="F2719" i="11"/>
  <c r="F2720" i="11"/>
  <c r="F2721" i="11"/>
  <c r="F2722" i="11"/>
  <c r="F2723" i="11"/>
  <c r="F2724" i="11"/>
  <c r="F2725" i="11"/>
  <c r="F2726" i="11"/>
  <c r="F2727" i="11"/>
  <c r="F2728" i="11"/>
  <c r="F2729" i="11"/>
  <c r="F2730" i="11"/>
  <c r="F2731" i="11"/>
  <c r="F2732" i="11"/>
  <c r="F2733" i="11"/>
  <c r="F2734" i="11"/>
  <c r="F2735" i="11"/>
  <c r="F2736" i="11"/>
  <c r="F2737" i="11"/>
  <c r="F2738" i="11"/>
  <c r="F2739" i="11"/>
  <c r="F2740" i="11"/>
  <c r="F2741" i="11"/>
  <c r="F2742" i="11"/>
  <c r="F2743" i="11"/>
  <c r="F2744" i="11"/>
  <c r="F2745" i="11"/>
  <c r="F2746" i="11"/>
  <c r="F2747" i="11"/>
  <c r="F2748" i="11"/>
  <c r="F2749" i="11"/>
  <c r="F2750" i="11"/>
  <c r="F2751" i="11"/>
  <c r="F2752" i="11"/>
  <c r="F2753" i="11"/>
  <c r="F2754" i="11"/>
  <c r="F2755" i="11"/>
  <c r="F2756" i="11"/>
  <c r="F2757" i="11"/>
  <c r="F2758" i="11"/>
  <c r="F2759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E1915" i="11"/>
  <c r="E1916" i="11"/>
  <c r="E1917" i="11"/>
  <c r="E1918" i="11"/>
  <c r="E1919" i="11"/>
  <c r="E1920" i="11"/>
  <c r="E1921" i="11"/>
  <c r="E1922" i="11"/>
  <c r="E1923" i="11"/>
  <c r="E1924" i="11"/>
  <c r="E1925" i="11"/>
  <c r="E1926" i="11"/>
  <c r="E1927" i="11"/>
  <c r="E1928" i="11"/>
  <c r="E1929" i="11"/>
  <c r="E1930" i="11"/>
  <c r="E1931" i="11"/>
  <c r="E1932" i="11"/>
  <c r="E1933" i="11"/>
  <c r="E1934" i="11"/>
  <c r="E1935" i="11"/>
  <c r="E1936" i="11"/>
  <c r="E1937" i="11"/>
  <c r="E1938" i="11"/>
  <c r="E1939" i="11"/>
  <c r="E1940" i="11"/>
  <c r="E1941" i="11"/>
  <c r="E1942" i="11"/>
  <c r="E1943" i="11"/>
  <c r="E1944" i="11"/>
  <c r="E1945" i="11"/>
  <c r="E1946" i="11"/>
  <c r="E1947" i="11"/>
  <c r="E1948" i="11"/>
  <c r="E1949" i="11"/>
  <c r="E1950" i="11"/>
  <c r="E1951" i="11"/>
  <c r="E1952" i="11"/>
  <c r="E1953" i="11"/>
  <c r="E1954" i="11"/>
  <c r="E1955" i="11"/>
  <c r="E1956" i="11"/>
  <c r="E1957" i="11"/>
  <c r="E1958" i="11"/>
  <c r="E1959" i="11"/>
  <c r="E1960" i="11"/>
  <c r="E1961" i="11"/>
  <c r="E1962" i="11"/>
  <c r="E1963" i="11"/>
  <c r="E1964" i="11"/>
  <c r="E1965" i="11"/>
  <c r="E1966" i="11"/>
  <c r="E1967" i="11"/>
  <c r="E1968" i="11"/>
  <c r="E1969" i="11"/>
  <c r="E1970" i="11"/>
  <c r="E1971" i="11"/>
  <c r="E1972" i="11"/>
  <c r="E1973" i="11"/>
  <c r="E1974" i="11"/>
  <c r="E1975" i="11"/>
  <c r="E1976" i="11"/>
  <c r="E1977" i="11"/>
  <c r="E1978" i="11"/>
  <c r="E1979" i="11"/>
  <c r="E1980" i="11"/>
  <c r="E1981" i="11"/>
  <c r="E1982" i="11"/>
  <c r="E1983" i="11"/>
  <c r="E1984" i="11"/>
  <c r="E1985" i="11"/>
  <c r="E1986" i="11"/>
  <c r="E1987" i="11"/>
  <c r="E1988" i="11"/>
  <c r="E1989" i="11"/>
  <c r="E1990" i="11"/>
  <c r="E1991" i="11"/>
  <c r="E1992" i="11"/>
  <c r="E1993" i="11"/>
  <c r="E1994" i="11"/>
  <c r="E1995" i="11"/>
  <c r="E1996" i="11"/>
  <c r="E1997" i="11"/>
  <c r="E1998" i="11"/>
  <c r="E1999" i="11"/>
  <c r="E2000" i="11"/>
  <c r="E2001" i="11"/>
  <c r="E2002" i="11"/>
  <c r="E2003" i="11"/>
  <c r="E2004" i="11"/>
  <c r="E2005" i="11"/>
  <c r="E2006" i="11"/>
  <c r="E2007" i="11"/>
  <c r="E2008" i="11"/>
  <c r="E2009" i="11"/>
  <c r="E2010" i="11"/>
  <c r="E2011" i="11"/>
  <c r="E2012" i="11"/>
  <c r="E2013" i="11"/>
  <c r="E2014" i="11"/>
  <c r="E2015" i="11"/>
  <c r="E2016" i="11"/>
  <c r="E2017" i="11"/>
  <c r="E2018" i="11"/>
  <c r="E2019" i="11"/>
  <c r="E2020" i="11"/>
  <c r="E2021" i="11"/>
  <c r="E2022" i="11"/>
  <c r="E2023" i="11"/>
  <c r="E2024" i="11"/>
  <c r="E2025" i="11"/>
  <c r="E2026" i="11"/>
  <c r="E2027" i="11"/>
  <c r="E2028" i="11"/>
  <c r="E2029" i="11"/>
  <c r="E2030" i="11"/>
  <c r="E2031" i="11"/>
  <c r="E2032" i="11"/>
  <c r="E2033" i="11"/>
  <c r="E2034" i="11"/>
  <c r="E2035" i="11"/>
  <c r="E2036" i="11"/>
  <c r="E2037" i="11"/>
  <c r="E2038" i="11"/>
  <c r="E2039" i="11"/>
  <c r="E2040" i="11"/>
  <c r="E2041" i="11"/>
  <c r="E2042" i="11"/>
  <c r="E2043" i="11"/>
  <c r="E2044" i="11"/>
  <c r="E2045" i="11"/>
  <c r="E2046" i="11"/>
  <c r="E2047" i="11"/>
  <c r="E2048" i="11"/>
  <c r="E2049" i="11"/>
  <c r="E2050" i="11"/>
  <c r="E2051" i="11"/>
  <c r="E2052" i="11"/>
  <c r="E2053" i="11"/>
  <c r="E2054" i="11"/>
  <c r="E2055" i="11"/>
  <c r="E2056" i="11"/>
  <c r="E2057" i="11"/>
  <c r="E2058" i="11"/>
  <c r="E2059" i="11"/>
  <c r="E2060" i="11"/>
  <c r="E2061" i="11"/>
  <c r="E2062" i="11"/>
  <c r="E2063" i="11"/>
  <c r="E2064" i="11"/>
  <c r="E2065" i="11"/>
  <c r="E2066" i="11"/>
  <c r="E2067" i="11"/>
  <c r="E2068" i="11"/>
  <c r="E2069" i="11"/>
  <c r="E2070" i="11"/>
  <c r="E2071" i="11"/>
  <c r="E2072" i="11"/>
  <c r="E2073" i="11"/>
  <c r="E2074" i="11"/>
  <c r="E2075" i="11"/>
  <c r="E2076" i="11"/>
  <c r="E2077" i="11"/>
  <c r="E2078" i="11"/>
  <c r="E2079" i="11"/>
  <c r="E2080" i="11"/>
  <c r="E2081" i="11"/>
  <c r="E2082" i="11"/>
  <c r="E2083" i="11"/>
  <c r="E2084" i="11"/>
  <c r="E2085" i="11"/>
  <c r="E2086" i="11"/>
  <c r="E2087" i="11"/>
  <c r="E2088" i="11"/>
  <c r="E2089" i="11"/>
  <c r="E2090" i="11"/>
  <c r="E2091" i="11"/>
  <c r="E2092" i="11"/>
  <c r="E2093" i="11"/>
  <c r="E2094" i="11"/>
  <c r="E2095" i="11"/>
  <c r="E2096" i="11"/>
  <c r="E2097" i="11"/>
  <c r="E2098" i="11"/>
  <c r="E2099" i="11"/>
  <c r="E2100" i="11"/>
  <c r="E2101" i="11"/>
  <c r="E2102" i="11"/>
  <c r="E2103" i="11"/>
  <c r="E2104" i="11"/>
  <c r="E2105" i="11"/>
  <c r="E2106" i="11"/>
  <c r="E2107" i="11"/>
  <c r="E2108" i="11"/>
  <c r="E2109" i="11"/>
  <c r="E2110" i="11"/>
  <c r="E2111" i="11"/>
  <c r="E2112" i="11"/>
  <c r="E2113" i="11"/>
  <c r="E2114" i="11"/>
  <c r="E2115" i="11"/>
  <c r="E2116" i="11"/>
  <c r="E2117" i="11"/>
  <c r="E2118" i="11"/>
  <c r="E2119" i="11"/>
  <c r="E2120" i="11"/>
  <c r="E2121" i="11"/>
  <c r="E2122" i="11"/>
  <c r="E2123" i="11"/>
  <c r="E2124" i="11"/>
  <c r="E2125" i="11"/>
  <c r="E2126" i="11"/>
  <c r="E2127" i="11"/>
  <c r="E2128" i="11"/>
  <c r="E2129" i="11"/>
  <c r="E2130" i="11"/>
  <c r="E2131" i="11"/>
  <c r="E2132" i="11"/>
  <c r="E2133" i="11"/>
  <c r="E2134" i="11"/>
  <c r="E2135" i="11"/>
  <c r="E2136" i="11"/>
  <c r="E2137" i="11"/>
  <c r="E2138" i="11"/>
  <c r="E2139" i="11"/>
  <c r="E2140" i="11"/>
  <c r="E2141" i="11"/>
  <c r="E2142" i="11"/>
  <c r="E2143" i="11"/>
  <c r="E2144" i="11"/>
  <c r="E2145" i="11"/>
  <c r="E2146" i="11"/>
  <c r="E2147" i="11"/>
  <c r="E2148" i="11"/>
  <c r="E2149" i="11"/>
  <c r="E2150" i="11"/>
  <c r="E2151" i="11"/>
  <c r="E2152" i="11"/>
  <c r="E2153" i="11"/>
  <c r="E2154" i="11"/>
  <c r="E2155" i="11"/>
  <c r="E2156" i="11"/>
  <c r="E2157" i="11"/>
  <c r="E2158" i="11"/>
  <c r="E2159" i="11"/>
  <c r="E2160" i="11"/>
  <c r="E2161" i="11"/>
  <c r="E2162" i="11"/>
  <c r="E2163" i="11"/>
  <c r="E2164" i="11"/>
  <c r="E2165" i="11"/>
  <c r="E2166" i="11"/>
  <c r="E2167" i="11"/>
  <c r="E2168" i="11"/>
  <c r="E2169" i="11"/>
  <c r="E2170" i="11"/>
  <c r="E2171" i="11"/>
  <c r="E2172" i="11"/>
  <c r="E2173" i="11"/>
  <c r="E2174" i="11"/>
  <c r="E2175" i="11"/>
  <c r="E2176" i="11"/>
  <c r="E2177" i="11"/>
  <c r="E2178" i="11"/>
  <c r="E2179" i="11"/>
  <c r="E2180" i="11"/>
  <c r="E2181" i="11"/>
  <c r="E2182" i="11"/>
  <c r="E2183" i="11"/>
  <c r="E2184" i="11"/>
  <c r="E2185" i="11"/>
  <c r="E2186" i="11"/>
  <c r="E2187" i="11"/>
  <c r="E2188" i="11"/>
  <c r="E2189" i="11"/>
  <c r="E2190" i="11"/>
  <c r="E2191" i="11"/>
  <c r="E2192" i="11"/>
  <c r="E2193" i="11"/>
  <c r="E2194" i="11"/>
  <c r="E2195" i="11"/>
  <c r="E2196" i="11"/>
  <c r="E2197" i="11"/>
  <c r="E2198" i="11"/>
  <c r="E2199" i="11"/>
  <c r="E2200" i="11"/>
  <c r="E2201" i="11"/>
  <c r="E2202" i="11"/>
  <c r="E2203" i="11"/>
  <c r="E2204" i="11"/>
  <c r="E2205" i="11"/>
  <c r="E2206" i="11"/>
  <c r="E2207" i="11"/>
  <c r="E2208" i="11"/>
  <c r="E2209" i="11"/>
  <c r="E2210" i="11"/>
  <c r="E2211" i="11"/>
  <c r="E2212" i="11"/>
  <c r="E2213" i="11"/>
  <c r="E2214" i="11"/>
  <c r="E2215" i="11"/>
  <c r="E2216" i="11"/>
  <c r="E2217" i="11"/>
  <c r="E2218" i="11"/>
  <c r="E2219" i="11"/>
  <c r="E2220" i="11"/>
  <c r="E2221" i="11"/>
  <c r="E2222" i="11"/>
  <c r="E2223" i="11"/>
  <c r="E2224" i="11"/>
  <c r="E2225" i="11"/>
  <c r="E2226" i="11"/>
  <c r="E2227" i="11"/>
  <c r="E2228" i="11"/>
  <c r="E2229" i="11"/>
  <c r="E2230" i="11"/>
  <c r="E2231" i="11"/>
  <c r="E2232" i="11"/>
  <c r="E2233" i="11"/>
  <c r="E2234" i="11"/>
  <c r="E2235" i="11"/>
  <c r="E2236" i="11"/>
  <c r="E2237" i="11"/>
  <c r="E2238" i="11"/>
  <c r="E2239" i="11"/>
  <c r="E2240" i="11"/>
  <c r="E2241" i="11"/>
  <c r="E2242" i="11"/>
  <c r="E2243" i="11"/>
  <c r="E2244" i="11"/>
  <c r="E2245" i="11"/>
  <c r="E2246" i="11"/>
  <c r="E2247" i="11"/>
  <c r="E2248" i="11"/>
  <c r="E2249" i="11"/>
  <c r="E2250" i="11"/>
  <c r="E2251" i="11"/>
  <c r="E2252" i="11"/>
  <c r="E2253" i="11"/>
  <c r="E2254" i="11"/>
  <c r="E2255" i="11"/>
  <c r="E2256" i="11"/>
  <c r="E2257" i="11"/>
  <c r="E2258" i="11"/>
  <c r="E2259" i="11"/>
  <c r="E2260" i="11"/>
  <c r="E2261" i="11"/>
  <c r="E2262" i="11"/>
  <c r="E2263" i="11"/>
  <c r="E2264" i="11"/>
  <c r="E2265" i="11"/>
  <c r="E2266" i="11"/>
  <c r="E2267" i="11"/>
  <c r="E2268" i="11"/>
  <c r="E2269" i="11"/>
  <c r="E2270" i="11"/>
  <c r="E2271" i="11"/>
  <c r="E2272" i="11"/>
  <c r="E2273" i="11"/>
  <c r="E2274" i="11"/>
  <c r="E2275" i="11"/>
  <c r="E2276" i="11"/>
  <c r="E2277" i="11"/>
  <c r="E2278" i="11"/>
  <c r="E2279" i="11"/>
  <c r="E2280" i="11"/>
  <c r="E2281" i="11"/>
  <c r="E2282" i="11"/>
  <c r="E2283" i="11"/>
  <c r="E2284" i="11"/>
  <c r="E2285" i="11"/>
  <c r="E2286" i="11"/>
  <c r="E2287" i="11"/>
  <c r="E2288" i="11"/>
  <c r="E2289" i="11"/>
  <c r="E2290" i="11"/>
  <c r="E2291" i="11"/>
  <c r="E2292" i="11"/>
  <c r="E2293" i="11"/>
  <c r="E2294" i="11"/>
  <c r="E2295" i="11"/>
  <c r="E2296" i="11"/>
  <c r="E2297" i="11"/>
  <c r="E2298" i="11"/>
  <c r="E2299" i="11"/>
  <c r="E2300" i="11"/>
  <c r="E2301" i="11"/>
  <c r="E2302" i="11"/>
  <c r="E2303" i="11"/>
  <c r="E2304" i="11"/>
  <c r="E2305" i="11"/>
  <c r="E2306" i="11"/>
  <c r="E2307" i="11"/>
  <c r="E2308" i="11"/>
  <c r="E2309" i="11"/>
  <c r="E2310" i="11"/>
  <c r="E2311" i="11"/>
  <c r="E2312" i="11"/>
  <c r="E2313" i="11"/>
  <c r="E2314" i="11"/>
  <c r="E2315" i="11"/>
  <c r="E2316" i="11"/>
  <c r="E2317" i="11"/>
  <c r="E2318" i="11"/>
  <c r="E2319" i="11"/>
  <c r="E2320" i="11"/>
  <c r="E2321" i="11"/>
  <c r="E2322" i="11"/>
  <c r="E2323" i="11"/>
  <c r="E2324" i="11"/>
  <c r="E2325" i="11"/>
  <c r="E2326" i="11"/>
  <c r="E2327" i="11"/>
  <c r="E2328" i="11"/>
  <c r="E2329" i="11"/>
  <c r="E2330" i="11"/>
  <c r="E2331" i="11"/>
  <c r="E2332" i="11"/>
  <c r="E2333" i="11"/>
  <c r="E2334" i="11"/>
  <c r="E2335" i="11"/>
  <c r="E2336" i="11"/>
  <c r="E2337" i="11"/>
  <c r="E2338" i="11"/>
  <c r="E2339" i="11"/>
  <c r="E2340" i="11"/>
  <c r="E2341" i="11"/>
  <c r="E2342" i="11"/>
  <c r="E2343" i="11"/>
  <c r="E2344" i="11"/>
  <c r="E2345" i="11"/>
  <c r="E2346" i="11"/>
  <c r="E2347" i="11"/>
  <c r="E2348" i="11"/>
  <c r="E2349" i="11"/>
  <c r="E2350" i="11"/>
  <c r="E2351" i="11"/>
  <c r="E2352" i="11"/>
  <c r="E2353" i="11"/>
  <c r="E2354" i="11"/>
  <c r="E2355" i="11"/>
  <c r="E2356" i="11"/>
  <c r="E2357" i="11"/>
  <c r="E2358" i="11"/>
  <c r="E2359" i="11"/>
  <c r="E2360" i="11"/>
  <c r="E2361" i="11"/>
  <c r="E2362" i="11"/>
  <c r="E2363" i="11"/>
  <c r="E2364" i="11"/>
  <c r="E2365" i="11"/>
  <c r="E2366" i="11"/>
  <c r="E2367" i="11"/>
  <c r="E2368" i="11"/>
  <c r="E2369" i="11"/>
  <c r="E2370" i="11"/>
  <c r="E2371" i="11"/>
  <c r="E2372" i="11"/>
  <c r="E2373" i="11"/>
  <c r="E2374" i="11"/>
  <c r="E2375" i="11"/>
  <c r="E2376" i="11"/>
  <c r="E2377" i="11"/>
  <c r="E2378" i="11"/>
  <c r="E2379" i="11"/>
  <c r="E2380" i="11"/>
  <c r="E2381" i="11"/>
  <c r="E2382" i="11"/>
  <c r="E2383" i="11"/>
  <c r="E2384" i="11"/>
  <c r="E2385" i="11"/>
  <c r="E2386" i="11"/>
  <c r="E2387" i="11"/>
  <c r="E2388" i="11"/>
  <c r="E2389" i="11"/>
  <c r="E2390" i="11"/>
  <c r="E2391" i="11"/>
  <c r="E2392" i="11"/>
  <c r="E2393" i="11"/>
  <c r="E2394" i="11"/>
  <c r="E2395" i="11"/>
  <c r="E2396" i="11"/>
  <c r="E2397" i="11"/>
  <c r="E2398" i="11"/>
  <c r="E2399" i="11"/>
  <c r="E2400" i="11"/>
  <c r="E2401" i="11"/>
  <c r="E2402" i="11"/>
  <c r="E2403" i="11"/>
  <c r="E2404" i="11"/>
  <c r="E2405" i="11"/>
  <c r="E2406" i="11"/>
  <c r="E2407" i="11"/>
  <c r="E2408" i="11"/>
  <c r="E2409" i="11"/>
  <c r="E2410" i="11"/>
  <c r="E2411" i="11"/>
  <c r="E2412" i="11"/>
  <c r="E2413" i="11"/>
  <c r="E2414" i="11"/>
  <c r="E2415" i="11"/>
  <c r="E2416" i="11"/>
  <c r="E2417" i="11"/>
  <c r="E2418" i="11"/>
  <c r="E2419" i="11"/>
  <c r="E2420" i="11"/>
  <c r="E2421" i="11"/>
  <c r="E2422" i="11"/>
  <c r="E2423" i="11"/>
  <c r="E2424" i="11"/>
  <c r="E2425" i="11"/>
  <c r="E2426" i="11"/>
  <c r="E2427" i="11"/>
  <c r="E2428" i="11"/>
  <c r="E2429" i="11"/>
  <c r="E2430" i="11"/>
  <c r="E2431" i="11"/>
  <c r="E2432" i="11"/>
  <c r="E2433" i="11"/>
  <c r="E2434" i="11"/>
  <c r="E2435" i="11"/>
  <c r="E2436" i="11"/>
  <c r="E2437" i="11"/>
  <c r="E2438" i="11"/>
  <c r="E2439" i="11"/>
  <c r="E2440" i="11"/>
  <c r="E2441" i="11"/>
  <c r="E2442" i="11"/>
  <c r="E2443" i="11"/>
  <c r="E2444" i="11"/>
  <c r="E2445" i="11"/>
  <c r="E2446" i="11"/>
  <c r="E2447" i="11"/>
  <c r="E2448" i="11"/>
  <c r="E2449" i="11"/>
  <c r="E2450" i="11"/>
  <c r="E2451" i="11"/>
  <c r="E2452" i="11"/>
  <c r="E2453" i="11"/>
  <c r="E2454" i="11"/>
  <c r="E2455" i="11"/>
  <c r="E2456" i="11"/>
  <c r="E2457" i="11"/>
  <c r="E2458" i="11"/>
  <c r="E2459" i="11"/>
  <c r="E2460" i="11"/>
  <c r="E2461" i="11"/>
  <c r="E2462" i="11"/>
  <c r="E2463" i="11"/>
  <c r="E2464" i="11"/>
  <c r="E2465" i="11"/>
  <c r="E2466" i="11"/>
  <c r="E2467" i="11"/>
  <c r="E2468" i="11"/>
  <c r="E2469" i="11"/>
  <c r="E2470" i="11"/>
  <c r="E2471" i="11"/>
  <c r="E2472" i="11"/>
  <c r="E2473" i="11"/>
  <c r="E2474" i="11"/>
  <c r="E2475" i="11"/>
  <c r="E2476" i="11"/>
  <c r="E2477" i="11"/>
  <c r="E2478" i="11"/>
  <c r="E2479" i="11"/>
  <c r="E2480" i="11"/>
  <c r="E2481" i="11"/>
  <c r="E2482" i="11"/>
  <c r="E2483" i="11"/>
  <c r="E2484" i="11"/>
  <c r="E2485" i="11"/>
  <c r="E2486" i="11"/>
  <c r="E2487" i="11"/>
  <c r="E2488" i="11"/>
  <c r="E2489" i="11"/>
  <c r="E2490" i="11"/>
  <c r="E2491" i="11"/>
  <c r="E2492" i="11"/>
  <c r="E2493" i="11"/>
  <c r="E2494" i="11"/>
  <c r="E2495" i="11"/>
  <c r="E2496" i="11"/>
  <c r="E2497" i="11"/>
  <c r="E2498" i="11"/>
  <c r="E2499" i="11"/>
  <c r="E2500" i="11"/>
  <c r="E2501" i="11"/>
  <c r="E2502" i="11"/>
  <c r="E2503" i="11"/>
  <c r="E2504" i="11"/>
  <c r="E2505" i="11"/>
  <c r="E2506" i="11"/>
  <c r="E2507" i="11"/>
  <c r="E2508" i="11"/>
  <c r="E2509" i="11"/>
  <c r="E2510" i="11"/>
  <c r="E2511" i="11"/>
  <c r="E2512" i="11"/>
  <c r="E2513" i="11"/>
  <c r="E2514" i="11"/>
  <c r="E2515" i="11"/>
  <c r="E2516" i="11"/>
  <c r="E2517" i="11"/>
  <c r="E2518" i="11"/>
  <c r="E2519" i="11"/>
  <c r="E2520" i="11"/>
  <c r="E2521" i="11"/>
  <c r="E2522" i="11"/>
  <c r="E2523" i="11"/>
  <c r="E2524" i="11"/>
  <c r="E2525" i="11"/>
  <c r="E2526" i="11"/>
  <c r="E2527" i="11"/>
  <c r="E2528" i="11"/>
  <c r="E2529" i="11"/>
  <c r="E2530" i="11"/>
  <c r="E2531" i="11"/>
  <c r="E2532" i="11"/>
  <c r="E2533" i="11"/>
  <c r="E2534" i="11"/>
  <c r="E2535" i="11"/>
  <c r="E2536" i="11"/>
  <c r="E2537" i="11"/>
  <c r="E2538" i="11"/>
  <c r="E2539" i="11"/>
  <c r="E2540" i="11"/>
  <c r="E2541" i="11"/>
  <c r="E2542" i="11"/>
  <c r="E2543" i="11"/>
  <c r="E2544" i="11"/>
  <c r="E2545" i="11"/>
  <c r="E2546" i="11"/>
  <c r="E2547" i="11"/>
  <c r="E2548" i="11"/>
  <c r="E2549" i="11"/>
  <c r="E2550" i="11"/>
  <c r="E2551" i="11"/>
  <c r="E2552" i="11"/>
  <c r="E2553" i="11"/>
  <c r="E2554" i="11"/>
  <c r="E2555" i="11"/>
  <c r="E2556" i="11"/>
  <c r="E2557" i="11"/>
  <c r="E2558" i="11"/>
  <c r="E2559" i="11"/>
  <c r="E2560" i="11"/>
  <c r="E2561" i="11"/>
  <c r="E2562" i="11"/>
  <c r="E2563" i="11"/>
  <c r="E2564" i="11"/>
  <c r="E2565" i="11"/>
  <c r="E2566" i="11"/>
  <c r="E2567" i="11"/>
  <c r="E2568" i="11"/>
  <c r="E2569" i="11"/>
  <c r="E2570" i="11"/>
  <c r="E2571" i="11"/>
  <c r="E2572" i="11"/>
  <c r="E2573" i="11"/>
  <c r="E2574" i="11"/>
  <c r="E2575" i="11"/>
  <c r="E2576" i="11"/>
  <c r="E2577" i="11"/>
  <c r="E2578" i="11"/>
  <c r="E2579" i="11"/>
  <c r="E2580" i="11"/>
  <c r="E2581" i="11"/>
  <c r="E2582" i="11"/>
  <c r="E2583" i="11"/>
  <c r="E2584" i="11"/>
  <c r="E2585" i="11"/>
  <c r="E2586" i="11"/>
  <c r="E2587" i="11"/>
  <c r="E2588" i="11"/>
  <c r="E2589" i="11"/>
  <c r="E2590" i="11"/>
  <c r="E2591" i="11"/>
  <c r="E2592" i="11"/>
  <c r="E2593" i="11"/>
  <c r="E2594" i="11"/>
  <c r="E2595" i="11"/>
  <c r="E2596" i="11"/>
  <c r="E2597" i="11"/>
  <c r="E2598" i="11"/>
  <c r="E2599" i="11"/>
  <c r="E2600" i="11"/>
  <c r="E2601" i="11"/>
  <c r="E2602" i="11"/>
  <c r="E2603" i="11"/>
  <c r="E2604" i="11"/>
  <c r="E2605" i="11"/>
  <c r="E2606" i="11"/>
  <c r="E2607" i="11"/>
  <c r="E2608" i="11"/>
  <c r="E2609" i="11"/>
  <c r="E2610" i="11"/>
  <c r="E2611" i="11"/>
  <c r="E2612" i="11"/>
  <c r="E2613" i="11"/>
  <c r="E2614" i="11"/>
  <c r="E2615" i="11"/>
  <c r="E2616" i="11"/>
  <c r="E2617" i="11"/>
  <c r="E2618" i="11"/>
  <c r="E2619" i="11"/>
  <c r="E2620" i="11"/>
  <c r="E2621" i="11"/>
  <c r="E2622" i="11"/>
  <c r="E2623" i="11"/>
  <c r="E2624" i="11"/>
  <c r="E2625" i="11"/>
  <c r="E2626" i="11"/>
  <c r="E2627" i="11"/>
  <c r="E2628" i="11"/>
  <c r="E2629" i="11"/>
  <c r="E2630" i="11"/>
  <c r="E2631" i="11"/>
  <c r="E2632" i="11"/>
  <c r="E2633" i="11"/>
  <c r="E2634" i="11"/>
  <c r="E2635" i="11"/>
  <c r="E2636" i="11"/>
  <c r="E2637" i="11"/>
  <c r="E2638" i="11"/>
  <c r="E2639" i="11"/>
  <c r="E2640" i="11"/>
  <c r="E2641" i="11"/>
  <c r="E2642" i="11"/>
  <c r="E2643" i="11"/>
  <c r="E2644" i="11"/>
  <c r="E2645" i="11"/>
  <c r="E2646" i="11"/>
  <c r="E2647" i="11"/>
  <c r="E2648" i="11"/>
  <c r="E2649" i="11"/>
  <c r="E2650" i="11"/>
  <c r="E2651" i="11"/>
  <c r="E2652" i="11"/>
  <c r="E2653" i="11"/>
  <c r="E2654" i="11"/>
  <c r="E2655" i="11"/>
  <c r="E2656" i="11"/>
  <c r="E2657" i="11"/>
  <c r="E2658" i="11"/>
  <c r="E2659" i="11"/>
  <c r="E2660" i="11"/>
  <c r="E2661" i="11"/>
  <c r="E2662" i="11"/>
  <c r="E2663" i="11"/>
  <c r="E2664" i="11"/>
  <c r="E2665" i="11"/>
  <c r="E2666" i="11"/>
  <c r="E2667" i="11"/>
  <c r="E2668" i="11"/>
  <c r="E2669" i="11"/>
  <c r="E2670" i="11"/>
  <c r="E2671" i="11"/>
  <c r="E2672" i="11"/>
  <c r="E2673" i="11"/>
  <c r="E2674" i="11"/>
  <c r="E2675" i="11"/>
  <c r="E2676" i="11"/>
  <c r="E2677" i="11"/>
  <c r="E2678" i="11"/>
  <c r="E2679" i="11"/>
  <c r="E2680" i="11"/>
  <c r="E2681" i="11"/>
  <c r="E2682" i="11"/>
  <c r="E2683" i="11"/>
  <c r="E2684" i="11"/>
  <c r="E2685" i="11"/>
  <c r="E2686" i="11"/>
  <c r="E2687" i="11"/>
  <c r="E2688" i="11"/>
  <c r="E2689" i="11"/>
  <c r="E2690" i="11"/>
  <c r="E2691" i="11"/>
  <c r="E2692" i="11"/>
  <c r="E2693" i="11"/>
  <c r="E2694" i="11"/>
  <c r="E2695" i="11"/>
  <c r="E2696" i="11"/>
  <c r="E2697" i="11"/>
  <c r="E2698" i="11"/>
  <c r="E2699" i="11"/>
  <c r="E2700" i="11"/>
  <c r="E2701" i="11"/>
  <c r="E2702" i="11"/>
  <c r="E2703" i="11"/>
  <c r="E2704" i="11"/>
  <c r="E2705" i="11"/>
  <c r="E2706" i="11"/>
  <c r="E2707" i="11"/>
  <c r="E2708" i="11"/>
  <c r="E2709" i="11"/>
  <c r="E2710" i="11"/>
  <c r="E2711" i="11"/>
  <c r="E2712" i="11"/>
  <c r="E2713" i="11"/>
  <c r="E2714" i="11"/>
  <c r="E2715" i="11"/>
  <c r="E2716" i="11"/>
  <c r="E2717" i="11"/>
  <c r="E2718" i="11"/>
  <c r="E2719" i="11"/>
  <c r="E2720" i="11"/>
  <c r="E2721" i="11"/>
  <c r="E2722" i="11"/>
  <c r="E2723" i="11"/>
  <c r="E2724" i="11"/>
  <c r="E2725" i="11"/>
  <c r="E2726" i="11"/>
  <c r="E2727" i="11"/>
  <c r="E2728" i="11"/>
  <c r="E2729" i="11"/>
  <c r="E2730" i="11"/>
  <c r="E2731" i="11"/>
  <c r="E2732" i="11"/>
  <c r="E2733" i="11"/>
  <c r="E2734" i="11"/>
  <c r="E2735" i="11"/>
  <c r="E2736" i="11"/>
  <c r="E2737" i="11"/>
  <c r="E2738" i="11"/>
  <c r="E2739" i="11"/>
  <c r="E2740" i="11"/>
  <c r="E2741" i="11"/>
  <c r="E2742" i="11"/>
  <c r="E2743" i="11"/>
  <c r="E2744" i="11"/>
  <c r="E2745" i="11"/>
  <c r="E2746" i="11"/>
  <c r="E2747" i="11"/>
  <c r="E2748" i="11"/>
  <c r="E2749" i="11"/>
  <c r="E2750" i="11"/>
  <c r="E2751" i="11"/>
  <c r="E2752" i="11"/>
  <c r="E2753" i="11"/>
  <c r="E2754" i="11"/>
  <c r="E2755" i="11"/>
  <c r="E2756" i="11"/>
  <c r="E2757" i="11"/>
  <c r="E2758" i="11"/>
  <c r="E2759" i="11"/>
  <c r="C1859" i="11"/>
  <c r="C1860" i="11"/>
  <c r="C1861" i="11"/>
  <c r="C1862" i="11"/>
  <c r="C1863" i="11"/>
  <c r="C1864" i="11"/>
  <c r="C1865" i="11"/>
  <c r="C1866" i="11"/>
  <c r="C1867" i="11"/>
  <c r="C1868" i="11"/>
  <c r="C1869" i="11"/>
  <c r="C1870" i="11"/>
  <c r="C1871" i="11"/>
  <c r="C1872" i="11"/>
  <c r="C1873" i="11"/>
  <c r="C1874" i="11"/>
  <c r="C1875" i="11"/>
  <c r="C1876" i="11"/>
  <c r="C1877" i="11"/>
  <c r="C1878" i="11"/>
  <c r="C1879" i="11"/>
  <c r="C1880" i="11"/>
  <c r="C1881" i="11"/>
  <c r="C1882" i="11"/>
  <c r="C1883" i="11"/>
  <c r="C1884" i="11"/>
  <c r="C1885" i="11"/>
  <c r="C1886" i="11"/>
  <c r="C1887" i="11"/>
  <c r="C1888" i="11"/>
  <c r="C1889" i="11"/>
  <c r="C1890" i="11"/>
  <c r="C1891" i="11"/>
  <c r="C1892" i="11"/>
  <c r="C1893" i="11"/>
  <c r="C1894" i="11"/>
  <c r="C1895" i="11"/>
  <c r="C1896" i="11"/>
  <c r="C1897" i="11"/>
  <c r="C1898" i="11"/>
  <c r="C1899" i="11"/>
  <c r="C1900" i="11"/>
  <c r="C1901" i="11"/>
  <c r="C1902" i="11"/>
  <c r="C1903" i="11"/>
  <c r="C1904" i="11"/>
  <c r="C1905" i="11"/>
  <c r="C1906" i="11"/>
  <c r="C1907" i="11"/>
  <c r="C1908" i="11"/>
  <c r="C1909" i="11"/>
  <c r="C1910" i="11"/>
  <c r="C1911" i="11"/>
  <c r="C1912" i="11"/>
  <c r="C1913" i="11"/>
  <c r="C1914" i="11"/>
  <c r="C1915" i="11"/>
  <c r="C1916" i="11"/>
  <c r="C1917" i="11"/>
  <c r="C1918" i="11"/>
  <c r="C1919" i="11"/>
  <c r="C1920" i="11"/>
  <c r="C1921" i="11"/>
  <c r="C1922" i="11"/>
  <c r="C1923" i="11"/>
  <c r="C1924" i="11"/>
  <c r="C1925" i="11"/>
  <c r="C1926" i="11"/>
  <c r="C1927" i="11"/>
  <c r="C1928" i="11"/>
  <c r="C1929" i="11"/>
  <c r="C1930" i="11"/>
  <c r="C1931" i="11"/>
  <c r="C1932" i="11"/>
  <c r="C1933" i="11"/>
  <c r="C1934" i="11"/>
  <c r="C1935" i="11"/>
  <c r="C1936" i="11"/>
  <c r="C1937" i="11"/>
  <c r="C1938" i="11"/>
  <c r="C1939" i="11"/>
  <c r="C1940" i="11"/>
  <c r="C1941" i="11"/>
  <c r="C1942" i="11"/>
  <c r="C1943" i="11"/>
  <c r="C1944" i="11"/>
  <c r="C1945" i="11"/>
  <c r="C1946" i="11"/>
  <c r="C1947" i="11"/>
  <c r="C1948" i="11"/>
  <c r="C1949" i="11"/>
  <c r="C1950" i="11"/>
  <c r="C1951" i="11"/>
  <c r="C1952" i="11"/>
  <c r="C1953" i="11"/>
  <c r="C1954" i="11"/>
  <c r="C1955" i="11"/>
  <c r="C1956" i="11"/>
  <c r="C1957" i="11"/>
  <c r="C1958" i="11"/>
  <c r="C1959" i="11"/>
  <c r="C1960" i="11"/>
  <c r="C1961" i="11"/>
  <c r="C1962" i="11"/>
  <c r="C1963" i="11"/>
  <c r="C1964" i="11"/>
  <c r="C1965" i="11"/>
  <c r="C1966" i="11"/>
  <c r="C1967" i="11"/>
  <c r="C1968" i="11"/>
  <c r="C1969" i="11"/>
  <c r="C1970" i="11"/>
  <c r="C1971" i="11"/>
  <c r="C1972" i="11"/>
  <c r="C1973" i="11"/>
  <c r="C1974" i="11"/>
  <c r="C1975" i="11"/>
  <c r="C1976" i="11"/>
  <c r="C1977" i="11"/>
  <c r="C1978" i="11"/>
  <c r="C1979" i="11"/>
  <c r="C1980" i="11"/>
  <c r="C1981" i="11"/>
  <c r="C1982" i="11"/>
  <c r="C1983" i="11"/>
  <c r="C1984" i="11"/>
  <c r="C1985" i="11"/>
  <c r="C1986" i="11"/>
  <c r="C1987" i="11"/>
  <c r="C1988" i="11"/>
  <c r="C1989" i="11"/>
  <c r="C1990" i="11"/>
  <c r="C1991" i="11"/>
  <c r="C1992" i="11"/>
  <c r="C1993" i="11"/>
  <c r="C1994" i="11"/>
  <c r="C1995" i="11"/>
  <c r="C1996" i="11"/>
  <c r="C1997" i="11"/>
  <c r="C1998" i="11"/>
  <c r="C1999" i="11"/>
  <c r="C2000" i="11"/>
  <c r="C2001" i="11"/>
  <c r="C2002" i="11"/>
  <c r="C2003" i="11"/>
  <c r="C2004" i="11"/>
  <c r="C2005" i="11"/>
  <c r="C2006" i="11"/>
  <c r="C2007" i="11"/>
  <c r="C2008" i="11"/>
  <c r="C2009" i="11"/>
  <c r="C2010" i="11"/>
  <c r="C2011" i="11"/>
  <c r="C2012" i="11"/>
  <c r="C2013" i="11"/>
  <c r="C2014" i="11"/>
  <c r="C2015" i="11"/>
  <c r="C2016" i="11"/>
  <c r="C2017" i="11"/>
  <c r="C2018" i="11"/>
  <c r="C2019" i="11"/>
  <c r="C2020" i="11"/>
  <c r="C2021" i="11"/>
  <c r="C2022" i="11"/>
  <c r="C2023" i="11"/>
  <c r="C2024" i="11"/>
  <c r="C2025" i="11"/>
  <c r="C2026" i="11"/>
  <c r="C2027" i="11"/>
  <c r="C2028" i="11"/>
  <c r="C2029" i="11"/>
  <c r="C2030" i="11"/>
  <c r="C2031" i="11"/>
  <c r="C2032" i="11"/>
  <c r="C2033" i="11"/>
  <c r="C2034" i="11"/>
  <c r="C2035" i="11"/>
  <c r="C2036" i="11"/>
  <c r="C2037" i="11"/>
  <c r="C2038" i="11"/>
  <c r="C2039" i="11"/>
  <c r="C2040" i="11"/>
  <c r="C2041" i="11"/>
  <c r="C2042" i="11"/>
  <c r="C2043" i="11"/>
  <c r="C2044" i="11"/>
  <c r="C2045" i="11"/>
  <c r="C2046" i="11"/>
  <c r="C2047" i="11"/>
  <c r="C2048" i="11"/>
  <c r="C2049" i="11"/>
  <c r="C2050" i="11"/>
  <c r="C2051" i="11"/>
  <c r="C2052" i="11"/>
  <c r="C2053" i="11"/>
  <c r="C2054" i="11"/>
  <c r="C2055" i="11"/>
  <c r="C2056" i="11"/>
  <c r="C2057" i="11"/>
  <c r="C2058" i="11"/>
  <c r="C2059" i="11"/>
  <c r="C2060" i="11"/>
  <c r="C2061" i="11"/>
  <c r="C2062" i="11"/>
  <c r="C2063" i="11"/>
  <c r="C2064" i="11"/>
  <c r="C2065" i="11"/>
  <c r="C2066" i="11"/>
  <c r="C2067" i="11"/>
  <c r="C2068" i="11"/>
  <c r="C2069" i="11"/>
  <c r="C2070" i="11"/>
  <c r="C2071" i="11"/>
  <c r="C2072" i="11"/>
  <c r="C2073" i="11"/>
  <c r="C2074" i="11"/>
  <c r="C2075" i="11"/>
  <c r="C2076" i="11"/>
  <c r="C2077" i="11"/>
  <c r="C2078" i="11"/>
  <c r="C2079" i="11"/>
  <c r="C2080" i="11"/>
  <c r="C2081" i="11"/>
  <c r="C2082" i="11"/>
  <c r="C2083" i="11"/>
  <c r="C2084" i="11"/>
  <c r="C2085" i="11"/>
  <c r="C2086" i="11"/>
  <c r="C2087" i="11"/>
  <c r="C2088" i="11"/>
  <c r="C2089" i="11"/>
  <c r="C2090" i="11"/>
  <c r="C2091" i="11"/>
  <c r="C2092" i="11"/>
  <c r="C2093" i="11"/>
  <c r="C2094" i="11"/>
  <c r="C2095" i="11"/>
  <c r="C2096" i="11"/>
  <c r="C2097" i="11"/>
  <c r="C2098" i="11"/>
  <c r="C2099" i="11"/>
  <c r="C2100" i="11"/>
  <c r="C2101" i="11"/>
  <c r="C2102" i="11"/>
  <c r="C2103" i="11"/>
  <c r="C2104" i="11"/>
  <c r="C2105" i="11"/>
  <c r="C2106" i="11"/>
  <c r="C2107" i="11"/>
  <c r="C2108" i="11"/>
  <c r="C2109" i="11"/>
  <c r="C2110" i="11"/>
  <c r="C2111" i="11"/>
  <c r="C2112" i="11"/>
  <c r="C2113" i="11"/>
  <c r="C2114" i="11"/>
  <c r="C2115" i="11"/>
  <c r="C2116" i="11"/>
  <c r="C2117" i="11"/>
  <c r="C2118" i="11"/>
  <c r="C2119" i="11"/>
  <c r="C2120" i="11"/>
  <c r="C2121" i="11"/>
  <c r="C2122" i="11"/>
  <c r="C2123" i="11"/>
  <c r="C2124" i="11"/>
  <c r="C2125" i="11"/>
  <c r="C2126" i="11"/>
  <c r="C2127" i="11"/>
  <c r="C2128" i="11"/>
  <c r="C2129" i="11"/>
  <c r="C2130" i="11"/>
  <c r="C2131" i="11"/>
  <c r="C2132" i="11"/>
  <c r="C2133" i="11"/>
  <c r="C2134" i="11"/>
  <c r="C2135" i="11"/>
  <c r="C2136" i="11"/>
  <c r="C2137" i="11"/>
  <c r="C2138" i="11"/>
  <c r="C2139" i="11"/>
  <c r="C2140" i="11"/>
  <c r="C2141" i="11"/>
  <c r="C2142" i="11"/>
  <c r="C2143" i="11"/>
  <c r="C2144" i="11"/>
  <c r="C2145" i="11"/>
  <c r="C2146" i="11"/>
  <c r="C2147" i="11"/>
  <c r="C2148" i="11"/>
  <c r="C2149" i="11"/>
  <c r="C2150" i="11"/>
  <c r="C2151" i="11"/>
  <c r="C2152" i="11"/>
  <c r="C2153" i="11"/>
  <c r="C2154" i="11"/>
  <c r="C2155" i="11"/>
  <c r="C2156" i="11"/>
  <c r="C2157" i="11"/>
  <c r="C2158" i="11"/>
  <c r="C2159" i="11"/>
  <c r="C2160" i="11"/>
  <c r="C2161" i="11"/>
  <c r="C2162" i="11"/>
  <c r="C2163" i="11"/>
  <c r="C2164" i="11"/>
  <c r="C2165" i="11"/>
  <c r="C2166" i="11"/>
  <c r="C2167" i="11"/>
  <c r="C2168" i="11"/>
  <c r="C2169" i="11"/>
  <c r="C2170" i="11"/>
  <c r="C2171" i="11"/>
  <c r="C2172" i="11"/>
  <c r="C2173" i="11"/>
  <c r="C2174" i="11"/>
  <c r="C2175" i="11"/>
  <c r="C2176" i="11"/>
  <c r="C2177" i="11"/>
  <c r="C2178" i="11"/>
  <c r="C2179" i="11"/>
  <c r="C2180" i="11"/>
  <c r="C2181" i="11"/>
  <c r="C2182" i="11"/>
  <c r="C2183" i="11"/>
  <c r="C2184" i="11"/>
  <c r="C2185" i="11"/>
  <c r="C2186" i="11"/>
  <c r="C2187" i="11"/>
  <c r="C2188" i="11"/>
  <c r="C2189" i="11"/>
  <c r="C2190" i="11"/>
  <c r="C2191" i="11"/>
  <c r="C2192" i="11"/>
  <c r="C2193" i="11"/>
  <c r="C2194" i="11"/>
  <c r="C2195" i="11"/>
  <c r="C2196" i="11"/>
  <c r="C2197" i="11"/>
  <c r="C2198" i="11"/>
  <c r="C2199" i="11"/>
  <c r="C2200" i="11"/>
  <c r="C2201" i="11"/>
  <c r="C2202" i="11"/>
  <c r="C2203" i="11"/>
  <c r="C2204" i="11"/>
  <c r="C2205" i="11"/>
  <c r="C2206" i="11"/>
  <c r="C2207" i="11"/>
  <c r="C2208" i="11"/>
  <c r="C2209" i="11"/>
  <c r="C2210" i="11"/>
  <c r="C2211" i="11"/>
  <c r="C2212" i="11"/>
  <c r="C2213" i="11"/>
  <c r="C2214" i="11"/>
  <c r="C2215" i="11"/>
  <c r="C2216" i="11"/>
  <c r="C2217" i="11"/>
  <c r="C2218" i="11"/>
  <c r="C2219" i="11"/>
  <c r="C2220" i="11"/>
  <c r="C2221" i="11"/>
  <c r="C2222" i="11"/>
  <c r="C2223" i="11"/>
  <c r="C2224" i="11"/>
  <c r="C2225" i="11"/>
  <c r="C2226" i="11"/>
  <c r="C2227" i="11"/>
  <c r="C2228" i="11"/>
  <c r="C2229" i="11"/>
  <c r="C2230" i="11"/>
  <c r="C2231" i="11"/>
  <c r="C2232" i="11"/>
  <c r="C2233" i="11"/>
  <c r="C2234" i="11"/>
  <c r="C2235" i="11"/>
  <c r="C2236" i="11"/>
  <c r="C2237" i="11"/>
  <c r="C2238" i="11"/>
  <c r="C2239" i="11"/>
  <c r="C2240" i="11"/>
  <c r="C2241" i="11"/>
  <c r="C2242" i="11"/>
  <c r="C2243" i="11"/>
  <c r="C2244" i="11"/>
  <c r="C2245" i="11"/>
  <c r="C2246" i="11"/>
  <c r="C2247" i="11"/>
  <c r="C2248" i="11"/>
  <c r="C2249" i="11"/>
  <c r="C2250" i="11"/>
  <c r="C2251" i="11"/>
  <c r="C2252" i="11"/>
  <c r="C2253" i="11"/>
  <c r="C2254" i="11"/>
  <c r="C2255" i="11"/>
  <c r="C2256" i="11"/>
  <c r="C2257" i="11"/>
  <c r="C2258" i="11"/>
  <c r="C2259" i="11"/>
  <c r="C2260" i="11"/>
  <c r="C2261" i="11"/>
  <c r="C2262" i="11"/>
  <c r="C2263" i="11"/>
  <c r="C2264" i="11"/>
  <c r="C2265" i="11"/>
  <c r="C2266" i="11"/>
  <c r="C2267" i="11"/>
  <c r="C2268" i="11"/>
  <c r="C2269" i="11"/>
  <c r="C2270" i="11"/>
  <c r="C2271" i="11"/>
  <c r="C2272" i="11"/>
  <c r="C2273" i="11"/>
  <c r="C2274" i="11"/>
  <c r="C2275" i="11"/>
  <c r="C2276" i="11"/>
  <c r="C2277" i="11"/>
  <c r="C2278" i="11"/>
  <c r="C2279" i="11"/>
  <c r="C2280" i="11"/>
  <c r="C2281" i="11"/>
  <c r="C2282" i="11"/>
  <c r="C2283" i="11"/>
  <c r="C2284" i="11"/>
  <c r="C2285" i="11"/>
  <c r="C2286" i="11"/>
  <c r="C2287" i="11"/>
  <c r="C2288" i="11"/>
  <c r="C2289" i="11"/>
  <c r="C2290" i="11"/>
  <c r="C2291" i="11"/>
  <c r="C2292" i="11"/>
  <c r="C2293" i="11"/>
  <c r="C2294" i="11"/>
  <c r="C2295" i="11"/>
  <c r="C2296" i="11"/>
  <c r="C2297" i="11"/>
  <c r="C2298" i="11"/>
  <c r="C2299" i="11"/>
  <c r="C2300" i="11"/>
  <c r="C2301" i="11"/>
  <c r="C2302" i="11"/>
  <c r="C2303" i="11"/>
  <c r="C2304" i="11"/>
  <c r="C2305" i="11"/>
  <c r="C2306" i="11"/>
  <c r="C2307" i="11"/>
  <c r="C2308" i="11"/>
  <c r="C2309" i="11"/>
  <c r="C2310" i="11"/>
  <c r="C2311" i="11"/>
  <c r="C2312" i="11"/>
  <c r="C2313" i="11"/>
  <c r="C2314" i="11"/>
  <c r="C2315" i="11"/>
  <c r="C2316" i="11"/>
  <c r="C2317" i="11"/>
  <c r="C2318" i="11"/>
  <c r="C2319" i="11"/>
  <c r="C2320" i="11"/>
  <c r="C2321" i="11"/>
  <c r="C2322" i="11"/>
  <c r="C2323" i="11"/>
  <c r="C2324" i="11"/>
  <c r="C2325" i="11"/>
  <c r="C2326" i="11"/>
  <c r="C2327" i="11"/>
  <c r="C2328" i="11"/>
  <c r="C2329" i="11"/>
  <c r="C2330" i="11"/>
  <c r="C2331" i="11"/>
  <c r="C2332" i="11"/>
  <c r="C2333" i="11"/>
  <c r="C2334" i="11"/>
  <c r="C2335" i="11"/>
  <c r="C2336" i="11"/>
  <c r="C2337" i="11"/>
  <c r="C2338" i="11"/>
  <c r="C2339" i="11"/>
  <c r="C2340" i="11"/>
  <c r="C2341" i="11"/>
  <c r="C2342" i="11"/>
  <c r="C2343" i="11"/>
  <c r="C2344" i="11"/>
  <c r="C2345" i="11"/>
  <c r="C2346" i="11"/>
  <c r="C2347" i="11"/>
  <c r="C2348" i="11"/>
  <c r="C2349" i="11"/>
  <c r="C2350" i="11"/>
  <c r="C2351" i="11"/>
  <c r="C2352" i="11"/>
  <c r="C2353" i="11"/>
  <c r="C2354" i="11"/>
  <c r="C2355" i="11"/>
  <c r="C2356" i="11"/>
  <c r="C2357" i="11"/>
  <c r="C2358" i="11"/>
  <c r="C2359" i="11"/>
  <c r="C2360" i="11"/>
  <c r="C2361" i="11"/>
  <c r="C2362" i="11"/>
  <c r="I3631" i="11" s="1"/>
  <c r="C2363" i="11"/>
  <c r="I3632" i="11" s="1"/>
  <c r="C2364" i="11"/>
  <c r="I3633" i="11" s="1"/>
  <c r="C2365" i="11"/>
  <c r="I3634" i="11" s="1"/>
  <c r="C2366" i="11"/>
  <c r="I3635" i="11" s="1"/>
  <c r="C2367" i="11"/>
  <c r="I3636" i="11" s="1"/>
  <c r="C2368" i="11"/>
  <c r="I3637" i="11" s="1"/>
  <c r="C2369" i="11"/>
  <c r="I3638" i="11" s="1"/>
  <c r="C2370" i="11"/>
  <c r="I3639" i="11" s="1"/>
  <c r="C2371" i="11"/>
  <c r="I3640" i="11" s="1"/>
  <c r="C2372" i="11"/>
  <c r="I3641" i="11" s="1"/>
  <c r="C2373" i="11"/>
  <c r="I3642" i="11" s="1"/>
  <c r="C2374" i="11"/>
  <c r="I3643" i="11" s="1"/>
  <c r="C2375" i="11"/>
  <c r="I3644" i="11" s="1"/>
  <c r="C2376" i="11"/>
  <c r="I3645" i="11" s="1"/>
  <c r="C2377" i="11"/>
  <c r="I3646" i="11" s="1"/>
  <c r="C2378" i="11"/>
  <c r="I3647" i="11" s="1"/>
  <c r="C2379" i="11"/>
  <c r="I3648" i="11" s="1"/>
  <c r="C2380" i="11"/>
  <c r="I3649" i="11" s="1"/>
  <c r="C2381" i="11"/>
  <c r="I3650" i="11" s="1"/>
  <c r="C2382" i="11"/>
  <c r="I3651" i="11" s="1"/>
  <c r="C2383" i="11"/>
  <c r="I3652" i="11" s="1"/>
  <c r="C2384" i="11"/>
  <c r="I3653" i="11" s="1"/>
  <c r="C2385" i="11"/>
  <c r="I3654" i="11" s="1"/>
  <c r="C2386" i="11"/>
  <c r="I3655" i="11" s="1"/>
  <c r="C2387" i="11"/>
  <c r="I3656" i="11" s="1"/>
  <c r="C2388" i="11"/>
  <c r="I3657" i="11" s="1"/>
  <c r="C2389" i="11"/>
  <c r="I3658" i="11" s="1"/>
  <c r="C2390" i="11"/>
  <c r="I3659" i="11" s="1"/>
  <c r="C2391" i="11"/>
  <c r="I3660" i="11" s="1"/>
  <c r="C2392" i="11"/>
  <c r="I3661" i="11" s="1"/>
  <c r="C2393" i="11"/>
  <c r="I3662" i="11" s="1"/>
  <c r="C2394" i="11"/>
  <c r="I3663" i="11" s="1"/>
  <c r="C2395" i="11"/>
  <c r="I3664" i="11" s="1"/>
  <c r="C2396" i="11"/>
  <c r="I3665" i="11" s="1"/>
  <c r="C2397" i="11"/>
  <c r="C2398" i="11"/>
  <c r="C2399" i="11"/>
  <c r="C2400" i="11"/>
  <c r="C2401" i="11"/>
  <c r="C2402" i="11"/>
  <c r="C2403" i="11"/>
  <c r="C2404" i="11"/>
  <c r="C2405" i="11"/>
  <c r="C2406" i="11"/>
  <c r="C2407" i="11"/>
  <c r="C2408" i="11"/>
  <c r="C2409" i="11"/>
  <c r="C2410" i="11"/>
  <c r="C2411" i="11"/>
  <c r="C2412" i="11"/>
  <c r="C2413" i="11"/>
  <c r="C2414" i="11"/>
  <c r="C2415" i="11"/>
  <c r="C2416" i="11"/>
  <c r="C2417" i="11"/>
  <c r="C2418" i="11"/>
  <c r="C2419" i="11"/>
  <c r="C2420" i="11"/>
  <c r="C2421" i="11"/>
  <c r="C2422" i="11"/>
  <c r="C2423" i="11"/>
  <c r="C2424" i="11"/>
  <c r="C2425" i="11"/>
  <c r="C2426" i="11"/>
  <c r="C2427" i="11"/>
  <c r="C2428" i="11"/>
  <c r="C2429" i="11"/>
  <c r="C2430" i="11"/>
  <c r="C2431" i="11"/>
  <c r="C2432" i="11"/>
  <c r="C2433" i="11"/>
  <c r="C2434" i="11"/>
  <c r="C2435" i="11"/>
  <c r="C2436" i="11"/>
  <c r="C2437" i="11"/>
  <c r="C2438" i="11"/>
  <c r="C2439" i="11"/>
  <c r="C2440" i="11"/>
  <c r="C2441" i="11"/>
  <c r="C2442" i="11"/>
  <c r="C2443" i="11"/>
  <c r="C2444" i="11"/>
  <c r="C2445" i="11"/>
  <c r="C2446" i="11"/>
  <c r="C2447" i="11"/>
  <c r="C2448" i="11"/>
  <c r="C2449" i="11"/>
  <c r="C2450" i="11"/>
  <c r="C2451" i="11"/>
  <c r="C2452" i="11"/>
  <c r="C2453" i="11"/>
  <c r="C2454" i="11"/>
  <c r="C2455" i="11"/>
  <c r="C2456" i="11"/>
  <c r="C2457" i="11"/>
  <c r="C2458" i="11"/>
  <c r="C2459" i="11"/>
  <c r="C2460" i="11"/>
  <c r="C2461" i="11"/>
  <c r="C2462" i="11"/>
  <c r="C2463" i="11"/>
  <c r="C2464" i="11"/>
  <c r="C2465" i="11"/>
  <c r="C2466" i="11"/>
  <c r="C2467" i="11"/>
  <c r="C2468" i="11"/>
  <c r="C2469" i="11"/>
  <c r="C2470" i="11"/>
  <c r="C2471" i="11"/>
  <c r="C2472" i="11"/>
  <c r="C2473" i="11"/>
  <c r="C2474" i="11"/>
  <c r="C2475" i="11"/>
  <c r="C2476" i="11"/>
  <c r="C2477" i="11"/>
  <c r="C2478" i="11"/>
  <c r="C2479" i="11"/>
  <c r="C2480" i="11"/>
  <c r="C2481" i="11"/>
  <c r="C2482" i="11"/>
  <c r="C2483" i="11"/>
  <c r="C2484" i="11"/>
  <c r="C2485" i="11"/>
  <c r="C2486" i="11"/>
  <c r="C2487" i="11"/>
  <c r="C2488" i="11"/>
  <c r="C2489" i="11"/>
  <c r="C2490" i="11"/>
  <c r="C2491" i="11"/>
  <c r="C2492" i="11"/>
  <c r="C2493" i="11"/>
  <c r="C2494" i="11"/>
  <c r="C2495" i="11"/>
  <c r="C2496" i="11"/>
  <c r="C2497" i="11"/>
  <c r="C2498" i="11"/>
  <c r="C2499" i="11"/>
  <c r="C2500" i="11"/>
  <c r="C2501" i="11"/>
  <c r="C2502" i="11"/>
  <c r="C2503" i="11"/>
  <c r="C2504" i="11"/>
  <c r="C2505" i="11"/>
  <c r="C2506" i="11"/>
  <c r="C2507" i="11"/>
  <c r="C2508" i="11"/>
  <c r="C2509" i="11"/>
  <c r="C2510" i="11"/>
  <c r="C2511" i="11"/>
  <c r="C2512" i="11"/>
  <c r="C2513" i="11"/>
  <c r="C2514" i="11"/>
  <c r="C2515" i="11"/>
  <c r="C2516" i="11"/>
  <c r="C2517" i="11"/>
  <c r="I3961" i="11" s="1"/>
  <c r="C2518" i="11"/>
  <c r="I3962" i="11" s="1"/>
  <c r="C2519" i="11"/>
  <c r="I3963" i="11" s="1"/>
  <c r="C2520" i="11"/>
  <c r="I3964" i="11" s="1"/>
  <c r="C2521" i="11"/>
  <c r="I3965" i="11" s="1"/>
  <c r="C2522" i="11"/>
  <c r="I3966" i="11" s="1"/>
  <c r="C2523" i="11"/>
  <c r="I3967" i="11" s="1"/>
  <c r="C2524" i="11"/>
  <c r="I3968" i="11" s="1"/>
  <c r="C2525" i="11"/>
  <c r="I3969" i="11" s="1"/>
  <c r="C2526" i="11"/>
  <c r="I3970" i="11" s="1"/>
  <c r="C2527" i="11"/>
  <c r="I3971" i="11" s="1"/>
  <c r="C2528" i="11"/>
  <c r="I3972" i="11" s="1"/>
  <c r="C2529" i="11"/>
  <c r="I3973" i="11" s="1"/>
  <c r="C2530" i="11"/>
  <c r="I3974" i="11" s="1"/>
  <c r="C2531" i="11"/>
  <c r="I3975" i="11" s="1"/>
  <c r="C2532" i="11"/>
  <c r="I3976" i="11" s="1"/>
  <c r="C2533" i="11"/>
  <c r="I3977" i="11" s="1"/>
  <c r="C2534" i="11"/>
  <c r="I3978" i="11" s="1"/>
  <c r="C2535" i="11"/>
  <c r="I3979" i="11" s="1"/>
  <c r="C2536" i="11"/>
  <c r="I3980" i="11" s="1"/>
  <c r="C2537" i="11"/>
  <c r="I3981" i="11" s="1"/>
  <c r="C2538" i="11"/>
  <c r="I3982" i="11" s="1"/>
  <c r="C2539" i="11"/>
  <c r="I3983" i="11" s="1"/>
  <c r="C2540" i="11"/>
  <c r="I3984" i="11" s="1"/>
  <c r="C2541" i="11"/>
  <c r="I3985" i="11" s="1"/>
  <c r="C2542" i="11"/>
  <c r="I3986" i="11" s="1"/>
  <c r="C2543" i="11"/>
  <c r="I3987" i="11" s="1"/>
  <c r="C2544" i="11"/>
  <c r="I3988" i="11" s="1"/>
  <c r="C2545" i="11"/>
  <c r="I3989" i="11" s="1"/>
  <c r="C2546" i="11"/>
  <c r="I3990" i="11" s="1"/>
  <c r="C2547" i="11"/>
  <c r="I3991" i="11" s="1"/>
  <c r="C2548" i="11"/>
  <c r="I3992" i="11" s="1"/>
  <c r="C2549" i="11"/>
  <c r="I3993" i="11" s="1"/>
  <c r="C2550" i="11"/>
  <c r="I3994" i="11" s="1"/>
  <c r="C2551" i="11"/>
  <c r="I3995" i="11" s="1"/>
  <c r="C2552" i="11"/>
  <c r="I3996" i="11" s="1"/>
  <c r="C2553" i="11"/>
  <c r="I3997" i="11" s="1"/>
  <c r="C2554" i="11"/>
  <c r="I3998" i="11" s="1"/>
  <c r="C2555" i="11"/>
  <c r="I3999" i="11" s="1"/>
  <c r="C2556" i="11"/>
  <c r="I4000" i="11" s="1"/>
  <c r="C2557" i="11"/>
  <c r="I4001" i="11" s="1"/>
  <c r="C2558" i="11"/>
  <c r="I4002" i="11" s="1"/>
  <c r="C2559" i="11"/>
  <c r="I4003" i="11" s="1"/>
  <c r="C2560" i="11"/>
  <c r="I4004" i="11" s="1"/>
  <c r="C2561" i="11"/>
  <c r="I4005" i="11" s="1"/>
  <c r="C2562" i="11"/>
  <c r="I4006" i="11" s="1"/>
  <c r="C2563" i="11"/>
  <c r="I4007" i="11" s="1"/>
  <c r="C2564" i="11"/>
  <c r="I4008" i="11" s="1"/>
  <c r="C2565" i="11"/>
  <c r="I4009" i="11" s="1"/>
  <c r="C2566" i="11"/>
  <c r="C2567" i="11"/>
  <c r="C2568" i="11"/>
  <c r="C2569" i="11"/>
  <c r="C2570" i="11"/>
  <c r="C2571" i="11"/>
  <c r="C2572" i="11"/>
  <c r="C2573" i="11"/>
  <c r="C2574" i="11"/>
  <c r="C2575" i="11"/>
  <c r="C2576" i="11"/>
  <c r="C2577" i="11"/>
  <c r="C2578" i="11"/>
  <c r="C2579" i="11"/>
  <c r="C2580" i="11"/>
  <c r="C2581" i="11"/>
  <c r="C2582" i="11"/>
  <c r="C2583" i="11"/>
  <c r="C2584" i="11"/>
  <c r="C2585" i="11"/>
  <c r="C2586" i="11"/>
  <c r="C2587" i="11"/>
  <c r="C2588" i="11"/>
  <c r="C2589" i="11"/>
  <c r="C2590" i="11"/>
  <c r="C2591" i="11"/>
  <c r="C2592" i="11"/>
  <c r="C2593" i="11"/>
  <c r="C2594" i="11"/>
  <c r="C2595" i="11"/>
  <c r="C2596" i="11"/>
  <c r="C2597" i="11"/>
  <c r="C2598" i="11"/>
  <c r="C2599" i="11"/>
  <c r="C2600" i="11"/>
  <c r="C2601" i="11"/>
  <c r="C2602" i="11"/>
  <c r="C2603" i="11"/>
  <c r="C2604" i="11"/>
  <c r="C2605" i="11"/>
  <c r="C2606" i="11"/>
  <c r="C2607" i="11"/>
  <c r="C2608" i="11"/>
  <c r="C2609" i="11"/>
  <c r="C2610" i="11"/>
  <c r="C2611" i="11"/>
  <c r="C2612" i="11"/>
  <c r="C2613" i="11"/>
  <c r="C2614" i="11"/>
  <c r="C2615" i="11"/>
  <c r="C2616" i="11"/>
  <c r="C2617" i="11"/>
  <c r="C2618" i="11"/>
  <c r="C2619" i="11"/>
  <c r="C2620" i="11"/>
  <c r="C2621" i="11"/>
  <c r="C2622" i="11"/>
  <c r="C2623" i="11"/>
  <c r="C2624" i="11"/>
  <c r="C2625" i="11"/>
  <c r="C2626" i="11"/>
  <c r="C2627" i="11"/>
  <c r="C2628" i="11"/>
  <c r="C2629" i="11"/>
  <c r="C2630" i="11"/>
  <c r="C2631" i="11"/>
  <c r="C2632" i="11"/>
  <c r="C2633" i="11"/>
  <c r="C2634" i="11"/>
  <c r="C2635" i="11"/>
  <c r="C2636" i="11"/>
  <c r="C2637" i="11"/>
  <c r="C2638" i="11"/>
  <c r="C2639" i="11"/>
  <c r="C2640" i="11"/>
  <c r="C2641" i="11"/>
  <c r="C2642" i="11"/>
  <c r="C2643" i="11"/>
  <c r="C2644" i="11"/>
  <c r="C2645" i="11"/>
  <c r="C2646" i="11"/>
  <c r="C2647" i="11"/>
  <c r="C2648" i="11"/>
  <c r="C2649" i="11"/>
  <c r="C2650" i="11"/>
  <c r="C2651" i="11"/>
  <c r="C2652" i="11"/>
  <c r="C2653" i="11"/>
  <c r="C2654" i="11"/>
  <c r="C2655" i="11"/>
  <c r="C2656" i="11"/>
  <c r="C2657" i="11"/>
  <c r="C2658" i="11"/>
  <c r="C2659" i="11"/>
  <c r="C2660" i="11"/>
  <c r="C2661" i="11"/>
  <c r="C2662" i="11"/>
  <c r="C2663" i="11"/>
  <c r="C2664" i="11"/>
  <c r="C2665" i="11"/>
  <c r="C2666" i="11"/>
  <c r="C2667" i="11"/>
  <c r="C2668" i="11"/>
  <c r="C2669" i="11"/>
  <c r="C2670" i="11"/>
  <c r="C2671" i="11"/>
  <c r="C2672" i="11"/>
  <c r="C2673" i="11"/>
  <c r="C2674" i="11"/>
  <c r="C2675" i="11"/>
  <c r="C2676" i="11"/>
  <c r="C2677" i="11"/>
  <c r="C2678" i="11"/>
  <c r="C2679" i="11"/>
  <c r="C2680" i="11"/>
  <c r="C2681" i="11"/>
  <c r="C2682" i="11"/>
  <c r="C2683" i="11"/>
  <c r="C2684" i="11"/>
  <c r="C2685" i="11"/>
  <c r="C2686" i="11"/>
  <c r="C2687" i="11"/>
  <c r="C2688" i="11"/>
  <c r="C2689" i="11"/>
  <c r="C2690" i="11"/>
  <c r="C2691" i="11"/>
  <c r="C2692" i="11"/>
  <c r="C2693" i="11"/>
  <c r="C2694" i="11"/>
  <c r="C2695" i="11"/>
  <c r="C2696" i="11"/>
  <c r="C2697" i="11"/>
  <c r="C2698" i="11"/>
  <c r="C2699" i="11"/>
  <c r="C2700" i="11"/>
  <c r="C2701" i="11"/>
  <c r="C2702" i="11"/>
  <c r="C2703" i="11"/>
  <c r="C2704" i="11"/>
  <c r="C2705" i="11"/>
  <c r="C2706" i="11"/>
  <c r="C2707" i="11"/>
  <c r="C2708" i="11"/>
  <c r="C2709" i="11"/>
  <c r="C2710" i="11"/>
  <c r="C2711" i="11"/>
  <c r="C2712" i="11"/>
  <c r="C2713" i="11"/>
  <c r="C2714" i="11"/>
  <c r="C2715" i="11"/>
  <c r="C2716" i="11"/>
  <c r="C2717" i="11"/>
  <c r="C2718" i="11"/>
  <c r="C2719" i="11"/>
  <c r="C2720" i="11"/>
  <c r="C2721" i="11"/>
  <c r="C2722" i="11"/>
  <c r="C2723" i="11"/>
  <c r="C2724" i="11"/>
  <c r="C2725" i="11"/>
  <c r="C2726" i="11"/>
  <c r="C2727" i="11"/>
  <c r="C2728" i="11"/>
  <c r="C2729" i="11"/>
  <c r="C2730" i="11"/>
  <c r="C2731" i="11"/>
  <c r="C2732" i="11"/>
  <c r="C2733" i="11"/>
  <c r="C2734" i="11"/>
  <c r="C2735" i="11"/>
  <c r="C2736" i="11"/>
  <c r="C2737" i="11"/>
  <c r="C2738" i="11"/>
  <c r="C2739" i="11"/>
  <c r="C2740" i="11"/>
  <c r="C2741" i="11"/>
  <c r="C2742" i="11"/>
  <c r="C2743" i="11"/>
  <c r="C2744" i="11"/>
  <c r="C2745" i="11"/>
  <c r="C2746" i="11"/>
  <c r="C2747" i="11"/>
  <c r="C2748" i="11"/>
  <c r="C2749" i="11"/>
  <c r="C2750" i="11"/>
  <c r="C2751" i="11"/>
  <c r="C2752" i="11"/>
  <c r="C2753" i="11"/>
  <c r="C2754" i="11"/>
  <c r="C2755" i="11"/>
  <c r="C2756" i="11"/>
  <c r="C2757" i="11"/>
  <c r="C2758" i="11"/>
  <c r="C2759" i="11"/>
  <c r="A1859" i="11"/>
  <c r="A1860" i="11"/>
  <c r="A1861" i="11"/>
  <c r="A1862" i="11"/>
  <c r="A1863" i="11"/>
  <c r="A1864" i="11"/>
  <c r="A1865" i="11"/>
  <c r="A1866" i="11"/>
  <c r="A1867" i="11"/>
  <c r="A1868" i="11"/>
  <c r="A1869" i="11"/>
  <c r="A1870" i="11"/>
  <c r="A1871" i="11"/>
  <c r="A1872" i="11"/>
  <c r="A1873" i="11"/>
  <c r="A1874" i="11"/>
  <c r="A1875" i="11"/>
  <c r="A1876" i="11"/>
  <c r="A1877" i="11"/>
  <c r="A1878" i="11"/>
  <c r="A1879" i="11"/>
  <c r="A1880" i="11"/>
  <c r="A1881" i="11"/>
  <c r="A1882" i="11"/>
  <c r="A1883" i="11"/>
  <c r="A1884" i="11"/>
  <c r="A1885" i="11"/>
  <c r="A1886" i="11"/>
  <c r="A1887" i="11"/>
  <c r="A1888" i="11"/>
  <c r="A1889" i="11"/>
  <c r="A1890" i="11"/>
  <c r="A1891" i="11"/>
  <c r="A1892" i="11"/>
  <c r="A1893" i="11"/>
  <c r="A1894" i="11"/>
  <c r="A1895" i="11"/>
  <c r="A1896" i="11"/>
  <c r="A1897" i="11"/>
  <c r="A1898" i="11"/>
  <c r="A1899" i="11"/>
  <c r="A1900" i="11"/>
  <c r="A1901" i="11"/>
  <c r="A1902" i="11"/>
  <c r="A1903" i="11"/>
  <c r="A1904" i="11"/>
  <c r="A1905" i="11"/>
  <c r="A1906" i="11"/>
  <c r="A1907" i="11"/>
  <c r="A1908" i="11"/>
  <c r="A1909" i="11"/>
  <c r="A1910" i="11"/>
  <c r="A1911" i="11"/>
  <c r="A1912" i="11"/>
  <c r="A1913" i="11"/>
  <c r="A1914" i="11"/>
  <c r="A1915" i="11"/>
  <c r="A1916" i="11"/>
  <c r="A1917" i="11"/>
  <c r="A1918" i="11"/>
  <c r="A1919" i="11"/>
  <c r="A1920" i="11"/>
  <c r="A1921" i="11"/>
  <c r="A1922" i="11"/>
  <c r="A1923" i="11"/>
  <c r="A1924" i="11"/>
  <c r="A1925" i="11"/>
  <c r="A1926" i="11"/>
  <c r="A1927" i="11"/>
  <c r="A1928" i="11"/>
  <c r="A1929" i="11"/>
  <c r="A1930" i="11"/>
  <c r="A1931" i="11"/>
  <c r="A1932" i="11"/>
  <c r="A1933" i="11"/>
  <c r="A1934" i="11"/>
  <c r="A1935" i="11"/>
  <c r="A1936" i="11"/>
  <c r="A1937" i="11"/>
  <c r="A1938" i="11"/>
  <c r="A1939" i="11"/>
  <c r="A1940" i="11"/>
  <c r="A1941" i="11"/>
  <c r="A1942" i="11"/>
  <c r="A1943" i="11"/>
  <c r="A1944" i="11"/>
  <c r="A1945" i="11"/>
  <c r="A1946" i="11"/>
  <c r="A1947" i="11"/>
  <c r="A1948" i="11"/>
  <c r="A1949" i="11"/>
  <c r="A1950" i="11"/>
  <c r="A1951" i="11"/>
  <c r="A1952" i="11"/>
  <c r="A1953" i="11"/>
  <c r="A1954" i="11"/>
  <c r="A1955" i="11"/>
  <c r="A1956" i="11"/>
  <c r="A1957" i="11"/>
  <c r="A1958" i="11"/>
  <c r="A1959" i="11"/>
  <c r="A1960" i="11"/>
  <c r="A1961" i="11"/>
  <c r="A1962" i="11"/>
  <c r="A1963" i="11"/>
  <c r="A1964" i="11"/>
  <c r="A1965" i="11"/>
  <c r="A1966" i="11"/>
  <c r="A1967" i="11"/>
  <c r="A1968" i="11"/>
  <c r="A1969" i="11"/>
  <c r="A1970" i="11"/>
  <c r="A1971" i="11"/>
  <c r="A1972" i="11"/>
  <c r="A1973" i="11"/>
  <c r="A1974" i="11"/>
  <c r="A1975" i="11"/>
  <c r="A1976" i="11"/>
  <c r="A1977" i="11"/>
  <c r="A1978" i="11"/>
  <c r="A1979" i="11"/>
  <c r="A1980" i="11"/>
  <c r="A1981" i="11"/>
  <c r="A1982" i="11"/>
  <c r="A1983" i="11"/>
  <c r="A1984" i="11"/>
  <c r="A1985" i="11"/>
  <c r="A1986" i="11"/>
  <c r="A1987" i="11"/>
  <c r="A1988" i="11"/>
  <c r="A1989" i="11"/>
  <c r="A1990" i="11"/>
  <c r="A1991" i="11"/>
  <c r="A1992" i="11"/>
  <c r="A1993" i="11"/>
  <c r="A1994" i="11"/>
  <c r="A1995" i="11"/>
  <c r="A1996" i="11"/>
  <c r="A1997" i="11"/>
  <c r="A1998" i="11"/>
  <c r="A1999" i="11"/>
  <c r="A2000" i="11"/>
  <c r="A2001" i="11"/>
  <c r="A2002" i="11"/>
  <c r="A2003" i="11"/>
  <c r="A2004" i="11"/>
  <c r="A2005" i="11"/>
  <c r="A2006" i="11"/>
  <c r="A2007" i="11"/>
  <c r="A2008" i="11"/>
  <c r="A2009" i="11"/>
  <c r="A2010" i="11"/>
  <c r="A2011" i="11"/>
  <c r="A2012" i="11"/>
  <c r="A2013" i="11"/>
  <c r="A2014" i="11"/>
  <c r="A2015" i="11"/>
  <c r="A2016" i="11"/>
  <c r="A2017" i="11"/>
  <c r="A2018" i="11"/>
  <c r="A2019" i="11"/>
  <c r="A2020" i="11"/>
  <c r="A2021" i="11"/>
  <c r="A2022" i="11"/>
  <c r="A2023" i="11"/>
  <c r="A2024" i="11"/>
  <c r="A2025" i="11"/>
  <c r="A2026" i="11"/>
  <c r="A2027" i="11"/>
  <c r="A2028" i="11"/>
  <c r="A2029" i="11"/>
  <c r="A2030" i="11"/>
  <c r="A2031" i="11"/>
  <c r="A2032" i="11"/>
  <c r="A2033" i="11"/>
  <c r="A2034" i="11"/>
  <c r="A2035" i="11"/>
  <c r="A2036" i="11"/>
  <c r="A2037" i="11"/>
  <c r="A2038" i="11"/>
  <c r="A2039" i="11"/>
  <c r="A2040" i="11"/>
  <c r="A2041" i="11"/>
  <c r="A2042" i="11"/>
  <c r="A2043" i="11"/>
  <c r="A2044" i="11"/>
  <c r="A2045" i="11"/>
  <c r="A2046" i="11"/>
  <c r="A2047" i="11"/>
  <c r="A2048" i="11"/>
  <c r="A2049" i="11"/>
  <c r="A2050" i="11"/>
  <c r="A2051" i="11"/>
  <c r="A2052" i="11"/>
  <c r="A2053" i="11"/>
  <c r="A2054" i="11"/>
  <c r="A2055" i="11"/>
  <c r="A2056" i="11"/>
  <c r="A2057" i="11"/>
  <c r="A2058" i="11"/>
  <c r="A2059" i="11"/>
  <c r="A2060" i="11"/>
  <c r="A2061" i="11"/>
  <c r="A2062" i="11"/>
  <c r="A2063" i="11"/>
  <c r="A2064" i="11"/>
  <c r="A2065" i="11"/>
  <c r="A2066" i="11"/>
  <c r="A2067" i="11"/>
  <c r="A2068" i="11"/>
  <c r="A2069" i="11"/>
  <c r="A2070" i="11"/>
  <c r="A2071" i="11"/>
  <c r="A2072" i="11"/>
  <c r="A2073" i="11"/>
  <c r="A2074" i="11"/>
  <c r="A2075" i="11"/>
  <c r="A2076" i="11"/>
  <c r="A2077" i="11"/>
  <c r="A2078" i="11"/>
  <c r="A2079" i="11"/>
  <c r="A2080" i="11"/>
  <c r="A2081" i="11"/>
  <c r="A2082" i="11"/>
  <c r="A2083" i="11"/>
  <c r="A2084" i="11"/>
  <c r="A2085" i="11"/>
  <c r="A2086" i="11"/>
  <c r="A2087" i="11"/>
  <c r="A2088" i="11"/>
  <c r="A2089" i="11"/>
  <c r="A2090" i="11"/>
  <c r="A2091" i="11"/>
  <c r="A2092" i="11"/>
  <c r="A2093" i="11"/>
  <c r="A2094" i="11"/>
  <c r="A2095" i="11"/>
  <c r="A2096" i="11"/>
  <c r="A2097" i="11"/>
  <c r="A2098" i="11"/>
  <c r="A2099" i="11"/>
  <c r="A2100" i="11"/>
  <c r="A2101" i="11"/>
  <c r="A2102" i="11"/>
  <c r="A2103" i="11"/>
  <c r="A2104" i="11"/>
  <c r="A2105" i="11"/>
  <c r="A2106" i="11"/>
  <c r="A2107" i="11"/>
  <c r="A2108" i="11"/>
  <c r="A2109" i="11"/>
  <c r="A2110" i="11"/>
  <c r="A2111" i="11"/>
  <c r="A2112" i="11"/>
  <c r="A2113" i="11"/>
  <c r="A2114" i="11"/>
  <c r="A2115" i="11"/>
  <c r="A2116" i="11"/>
  <c r="A2117" i="11"/>
  <c r="A2118" i="11"/>
  <c r="A2119" i="11"/>
  <c r="A2120" i="11"/>
  <c r="A2121" i="11"/>
  <c r="A2122" i="11"/>
  <c r="A2123" i="11"/>
  <c r="A2124" i="11"/>
  <c r="A2125" i="11"/>
  <c r="A2126" i="11"/>
  <c r="A2127" i="11"/>
  <c r="A2128" i="11"/>
  <c r="A2129" i="11"/>
  <c r="A2130" i="11"/>
  <c r="A2131" i="11"/>
  <c r="A2132" i="11"/>
  <c r="A2133" i="11"/>
  <c r="A2134" i="11"/>
  <c r="A2135" i="11"/>
  <c r="A2136" i="11"/>
  <c r="A2137" i="11"/>
  <c r="A2138" i="11"/>
  <c r="A2139" i="11"/>
  <c r="A2140" i="11"/>
  <c r="A2141" i="11"/>
  <c r="A2142" i="11"/>
  <c r="A2143" i="11"/>
  <c r="A2144" i="11"/>
  <c r="A2145" i="11"/>
  <c r="A2146" i="11"/>
  <c r="A2147" i="11"/>
  <c r="A2148" i="11"/>
  <c r="A2149" i="11"/>
  <c r="A2150" i="11"/>
  <c r="A2151" i="11"/>
  <c r="A2152" i="11"/>
  <c r="A2153" i="11"/>
  <c r="A2154" i="11"/>
  <c r="A2155" i="11"/>
  <c r="A2156" i="11"/>
  <c r="A2157" i="11"/>
  <c r="A2158" i="11"/>
  <c r="A2159" i="11"/>
  <c r="A2160" i="11"/>
  <c r="A2161" i="11"/>
  <c r="A2162" i="11"/>
  <c r="A2163" i="11"/>
  <c r="A2164" i="11"/>
  <c r="A2165" i="11"/>
  <c r="A2166" i="11"/>
  <c r="A2167" i="11"/>
  <c r="A2168" i="11"/>
  <c r="A2169" i="11"/>
  <c r="A2170" i="11"/>
  <c r="A2171" i="11"/>
  <c r="A2172" i="11"/>
  <c r="A2173" i="11"/>
  <c r="A2174" i="11"/>
  <c r="A2175" i="11"/>
  <c r="A2176" i="11"/>
  <c r="A2177" i="11"/>
  <c r="A2178" i="11"/>
  <c r="A2179" i="11"/>
  <c r="A2180" i="11"/>
  <c r="A2181" i="11"/>
  <c r="A2182" i="11"/>
  <c r="A2183" i="11"/>
  <c r="A2184" i="11"/>
  <c r="A2185" i="11"/>
  <c r="A2186" i="11"/>
  <c r="A2187" i="11"/>
  <c r="A2188" i="11"/>
  <c r="A2189" i="11"/>
  <c r="A2190" i="11"/>
  <c r="A2191" i="11"/>
  <c r="A2192" i="11"/>
  <c r="A2193" i="11"/>
  <c r="A2194" i="11"/>
  <c r="A2195" i="11"/>
  <c r="A2196" i="11"/>
  <c r="A2197" i="11"/>
  <c r="A2198" i="11"/>
  <c r="A2199" i="11"/>
  <c r="A2200" i="11"/>
  <c r="A2201" i="11"/>
  <c r="A2202" i="11"/>
  <c r="A2203" i="11"/>
  <c r="A2204" i="11"/>
  <c r="A2205" i="11"/>
  <c r="A2206" i="11"/>
  <c r="A2207" i="11"/>
  <c r="A2208" i="11"/>
  <c r="A2209" i="11"/>
  <c r="A2210" i="11"/>
  <c r="A2211" i="11"/>
  <c r="A2212" i="11"/>
  <c r="A2213" i="11"/>
  <c r="A2214" i="11"/>
  <c r="A2215" i="11"/>
  <c r="A2216" i="11"/>
  <c r="A2217" i="11"/>
  <c r="A2218" i="11"/>
  <c r="A2219" i="11"/>
  <c r="A2220" i="11"/>
  <c r="A2221" i="11"/>
  <c r="A2222" i="11"/>
  <c r="A2223" i="11"/>
  <c r="A2224" i="11"/>
  <c r="A2225" i="11"/>
  <c r="A2226" i="11"/>
  <c r="A2227" i="11"/>
  <c r="A2228" i="11"/>
  <c r="A2229" i="11"/>
  <c r="A2230" i="11"/>
  <c r="A2231" i="11"/>
  <c r="A2232" i="11"/>
  <c r="A2233" i="11"/>
  <c r="A2234" i="11"/>
  <c r="A2235" i="11"/>
  <c r="A2236" i="11"/>
  <c r="A2237" i="11"/>
  <c r="A2238" i="11"/>
  <c r="A2239" i="11"/>
  <c r="A2240" i="11"/>
  <c r="A2241" i="11"/>
  <c r="A2242" i="11"/>
  <c r="A2243" i="11"/>
  <c r="A2244" i="11"/>
  <c r="A2245" i="11"/>
  <c r="A2246" i="11"/>
  <c r="A2247" i="11"/>
  <c r="A2248" i="11"/>
  <c r="A2249" i="11"/>
  <c r="A2250" i="11"/>
  <c r="A2251" i="11"/>
  <c r="A2252" i="11"/>
  <c r="A2253" i="11"/>
  <c r="A2254" i="11"/>
  <c r="A2255" i="11"/>
  <c r="A2256" i="11"/>
  <c r="A2257" i="11"/>
  <c r="A2258" i="11"/>
  <c r="A2259" i="11"/>
  <c r="A2260" i="11"/>
  <c r="A2261" i="11"/>
  <c r="A2262" i="11"/>
  <c r="A2263" i="11"/>
  <c r="A2264" i="11"/>
  <c r="A2265" i="11"/>
  <c r="A2266" i="11"/>
  <c r="A2267" i="11"/>
  <c r="A2268" i="11"/>
  <c r="A2269" i="11"/>
  <c r="A2270" i="11"/>
  <c r="A2271" i="11"/>
  <c r="A2272" i="11"/>
  <c r="A2273" i="11"/>
  <c r="A2274" i="11"/>
  <c r="A2275" i="11"/>
  <c r="A2276" i="11"/>
  <c r="A2277" i="11"/>
  <c r="A2278" i="11"/>
  <c r="A2279" i="11"/>
  <c r="A2280" i="11"/>
  <c r="A2281" i="11"/>
  <c r="A2282" i="11"/>
  <c r="A2283" i="11"/>
  <c r="A2284" i="11"/>
  <c r="A2285" i="11"/>
  <c r="A2286" i="11"/>
  <c r="A2287" i="11"/>
  <c r="A2288" i="11"/>
  <c r="A2289" i="11"/>
  <c r="A2290" i="11"/>
  <c r="A2291" i="11"/>
  <c r="A2292" i="11"/>
  <c r="A2293" i="11"/>
  <c r="A2294" i="11"/>
  <c r="A2295" i="11"/>
  <c r="A2296" i="11"/>
  <c r="A2297" i="11"/>
  <c r="A2298" i="11"/>
  <c r="A2299" i="11"/>
  <c r="A2300" i="11"/>
  <c r="A2301" i="11"/>
  <c r="A2302" i="11"/>
  <c r="A2303" i="11"/>
  <c r="A2304" i="11"/>
  <c r="A2305" i="11"/>
  <c r="A2306" i="11"/>
  <c r="A2307" i="11"/>
  <c r="A2308" i="11"/>
  <c r="A2309" i="11"/>
  <c r="A2310" i="11"/>
  <c r="A2311" i="11"/>
  <c r="A2312" i="11"/>
  <c r="A2313" i="11"/>
  <c r="A2314" i="11"/>
  <c r="A2315" i="11"/>
  <c r="A2316" i="11"/>
  <c r="A2317" i="11"/>
  <c r="A2318" i="11"/>
  <c r="A2319" i="11"/>
  <c r="A2320" i="11"/>
  <c r="A2321" i="11"/>
  <c r="A2322" i="11"/>
  <c r="A2323" i="11"/>
  <c r="A2324" i="11"/>
  <c r="A2325" i="11"/>
  <c r="A2326" i="11"/>
  <c r="A2327" i="11"/>
  <c r="A2328" i="11"/>
  <c r="A2329" i="11"/>
  <c r="A2330" i="11"/>
  <c r="A2331" i="11"/>
  <c r="A2332" i="11"/>
  <c r="A2333" i="11"/>
  <c r="A2334" i="11"/>
  <c r="A2335" i="11"/>
  <c r="A2336" i="11"/>
  <c r="A2337" i="11"/>
  <c r="A2338" i="11"/>
  <c r="A2339" i="11"/>
  <c r="A2340" i="11"/>
  <c r="A2341" i="11"/>
  <c r="A2342" i="11"/>
  <c r="A2343" i="11"/>
  <c r="A2344" i="11"/>
  <c r="A2345" i="11"/>
  <c r="A2346" i="11"/>
  <c r="A2347" i="11"/>
  <c r="A2348" i="11"/>
  <c r="A2349" i="11"/>
  <c r="A2350" i="11"/>
  <c r="A2351" i="11"/>
  <c r="A2352" i="11"/>
  <c r="A2353" i="11"/>
  <c r="A2354" i="11"/>
  <c r="A2355" i="11"/>
  <c r="A2356" i="11"/>
  <c r="A2357" i="11"/>
  <c r="A2358" i="11"/>
  <c r="A2359" i="11"/>
  <c r="A2360" i="11"/>
  <c r="A2361" i="11"/>
  <c r="A2362" i="11"/>
  <c r="A2363" i="11"/>
  <c r="A2364" i="11"/>
  <c r="A2365" i="11"/>
  <c r="A2366" i="11"/>
  <c r="A2367" i="11"/>
  <c r="A2368" i="11"/>
  <c r="A2369" i="11"/>
  <c r="A2370" i="11"/>
  <c r="A2371" i="11"/>
  <c r="A2372" i="11"/>
  <c r="A2373" i="11"/>
  <c r="A2374" i="11"/>
  <c r="A2375" i="11"/>
  <c r="A2376" i="11"/>
  <c r="A2377" i="11"/>
  <c r="A2378" i="11"/>
  <c r="A2379" i="11"/>
  <c r="A2380" i="11"/>
  <c r="A2381" i="11"/>
  <c r="A2382" i="11"/>
  <c r="A2383" i="11"/>
  <c r="A2384" i="11"/>
  <c r="A2385" i="11"/>
  <c r="A2386" i="11"/>
  <c r="A2387" i="11"/>
  <c r="A2388" i="11"/>
  <c r="A2389" i="11"/>
  <c r="A2390" i="11"/>
  <c r="A2391" i="11"/>
  <c r="A2392" i="11"/>
  <c r="A2393" i="11"/>
  <c r="A2394" i="11"/>
  <c r="A2395" i="11"/>
  <c r="A2396" i="11"/>
  <c r="A2397" i="11"/>
  <c r="A2398" i="11"/>
  <c r="A2399" i="11"/>
  <c r="A2400" i="11"/>
  <c r="A2401" i="11"/>
  <c r="A2402" i="11"/>
  <c r="A2403" i="11"/>
  <c r="A2404" i="11"/>
  <c r="A2405" i="11"/>
  <c r="A2406" i="11"/>
  <c r="A2407" i="11"/>
  <c r="A2408" i="11"/>
  <c r="A2409" i="11"/>
  <c r="A2410" i="11"/>
  <c r="A2411" i="11"/>
  <c r="A2412" i="11"/>
  <c r="A2413" i="11"/>
  <c r="A2414" i="11"/>
  <c r="A2415" i="11"/>
  <c r="A2416" i="11"/>
  <c r="A2417" i="11"/>
  <c r="A2418" i="11"/>
  <c r="A2419" i="11"/>
  <c r="A2420" i="11"/>
  <c r="A2421" i="11"/>
  <c r="A2422" i="11"/>
  <c r="A2423" i="11"/>
  <c r="A2424" i="11"/>
  <c r="A2425" i="11"/>
  <c r="A2426" i="11"/>
  <c r="A2427" i="11"/>
  <c r="A2428" i="11"/>
  <c r="A2429" i="11"/>
  <c r="A2430" i="11"/>
  <c r="A2431" i="11"/>
  <c r="A2432" i="11"/>
  <c r="A2433" i="11"/>
  <c r="A2434" i="11"/>
  <c r="A2435" i="11"/>
  <c r="A2436" i="11"/>
  <c r="A2437" i="11"/>
  <c r="A2438" i="11"/>
  <c r="A2439" i="11"/>
  <c r="A2440" i="11"/>
  <c r="A2441" i="11"/>
  <c r="A2442" i="11"/>
  <c r="A2443" i="11"/>
  <c r="A2444" i="11"/>
  <c r="A2445" i="11"/>
  <c r="A2446" i="11"/>
  <c r="A2447" i="11"/>
  <c r="A2448" i="11"/>
  <c r="A2449" i="11"/>
  <c r="A2450" i="11"/>
  <c r="A2451" i="11"/>
  <c r="A2452" i="11"/>
  <c r="A2453" i="11"/>
  <c r="A2454" i="11"/>
  <c r="A2455" i="11"/>
  <c r="A2456" i="11"/>
  <c r="A2457" i="11"/>
  <c r="A2458" i="11"/>
  <c r="A2459" i="11"/>
  <c r="A2460" i="11"/>
  <c r="A2461" i="11"/>
  <c r="A2462" i="11"/>
  <c r="A2463" i="11"/>
  <c r="A2464" i="11"/>
  <c r="A2465" i="11"/>
  <c r="A2466" i="11"/>
  <c r="A2467" i="11"/>
  <c r="A2468" i="11"/>
  <c r="A2469" i="11"/>
  <c r="A2470" i="11"/>
  <c r="A2471" i="11"/>
  <c r="A2472" i="11"/>
  <c r="A2473" i="11"/>
  <c r="A2474" i="11"/>
  <c r="A2475" i="11"/>
  <c r="A2476" i="11"/>
  <c r="A2477" i="11"/>
  <c r="A2478" i="11"/>
  <c r="A2479" i="11"/>
  <c r="A2480" i="11"/>
  <c r="A2481" i="11"/>
  <c r="A2482" i="11"/>
  <c r="A2483" i="11"/>
  <c r="A2484" i="11"/>
  <c r="A2485" i="11"/>
  <c r="A2486" i="11"/>
  <c r="A2487" i="11"/>
  <c r="A2488" i="11"/>
  <c r="A2489" i="11"/>
  <c r="A2490" i="11"/>
  <c r="A2491" i="11"/>
  <c r="A2492" i="11"/>
  <c r="A2493" i="11"/>
  <c r="A2494" i="11"/>
  <c r="A2495" i="11"/>
  <c r="A2496" i="11"/>
  <c r="A2497" i="11"/>
  <c r="A2498" i="11"/>
  <c r="A2499" i="11"/>
  <c r="A2500" i="11"/>
  <c r="A2501" i="11"/>
  <c r="A2502" i="11"/>
  <c r="A2503" i="11"/>
  <c r="A2504" i="11"/>
  <c r="A2505" i="11"/>
  <c r="A2506" i="11"/>
  <c r="A2507" i="11"/>
  <c r="A2508" i="11"/>
  <c r="A2509" i="11"/>
  <c r="A2510" i="11"/>
  <c r="A2511" i="11"/>
  <c r="A2512" i="11"/>
  <c r="A2513" i="11"/>
  <c r="A2514" i="11"/>
  <c r="A2515" i="11"/>
  <c r="A2516" i="11"/>
  <c r="A2517" i="11"/>
  <c r="A2518" i="11"/>
  <c r="A2519" i="11"/>
  <c r="A2520" i="11"/>
  <c r="A2521" i="11"/>
  <c r="A2522" i="11"/>
  <c r="A2523" i="11"/>
  <c r="A2524" i="11"/>
  <c r="A2525" i="11"/>
  <c r="A2526" i="11"/>
  <c r="A2527" i="11"/>
  <c r="A2528" i="11"/>
  <c r="A2529" i="11"/>
  <c r="A2530" i="11"/>
  <c r="A2531" i="11"/>
  <c r="A2532" i="11"/>
  <c r="A2533" i="11"/>
  <c r="A2534" i="11"/>
  <c r="A2535" i="11"/>
  <c r="A2536" i="11"/>
  <c r="A2537" i="11"/>
  <c r="A2538" i="11"/>
  <c r="A2539" i="11"/>
  <c r="A2540" i="11"/>
  <c r="A2541" i="11"/>
  <c r="A2542" i="11"/>
  <c r="A2543" i="11"/>
  <c r="A2544" i="11"/>
  <c r="A2545" i="11"/>
  <c r="A2546" i="11"/>
  <c r="A2547" i="11"/>
  <c r="A2548" i="11"/>
  <c r="A2549" i="11"/>
  <c r="A2550" i="11"/>
  <c r="A2551" i="11"/>
  <c r="A2552" i="11"/>
  <c r="A2553" i="11"/>
  <c r="A2554" i="11"/>
  <c r="A2555" i="11"/>
  <c r="A2556" i="11"/>
  <c r="A2557" i="11"/>
  <c r="A2558" i="11"/>
  <c r="A2559" i="11"/>
  <c r="A2560" i="11"/>
  <c r="A2561" i="11"/>
  <c r="A2562" i="11"/>
  <c r="A2563" i="11"/>
  <c r="A2564" i="11"/>
  <c r="A2565" i="11"/>
  <c r="A2566" i="11"/>
  <c r="A2567" i="11"/>
  <c r="A2568" i="11"/>
  <c r="A2569" i="11"/>
  <c r="A2570" i="11"/>
  <c r="A2571" i="11"/>
  <c r="A2572" i="11"/>
  <c r="A2573" i="11"/>
  <c r="A2574" i="11"/>
  <c r="A2575" i="11"/>
  <c r="A2576" i="11"/>
  <c r="A2577" i="11"/>
  <c r="A2578" i="11"/>
  <c r="A2579" i="11"/>
  <c r="A2580" i="11"/>
  <c r="A2581" i="11"/>
  <c r="A2582" i="11"/>
  <c r="A2583" i="11"/>
  <c r="A2584" i="11"/>
  <c r="A2585" i="11"/>
  <c r="A2586" i="11"/>
  <c r="A2587" i="11"/>
  <c r="A2588" i="11"/>
  <c r="A2589" i="11"/>
  <c r="A2590" i="11"/>
  <c r="A2591" i="11"/>
  <c r="A2592" i="11"/>
  <c r="A2593" i="11"/>
  <c r="A2594" i="11"/>
  <c r="A2595" i="11"/>
  <c r="A2596" i="11"/>
  <c r="A2597" i="11"/>
  <c r="A2598" i="11"/>
  <c r="A2599" i="11"/>
  <c r="A2600" i="11"/>
  <c r="A2601" i="11"/>
  <c r="A2602" i="11"/>
  <c r="A2603" i="11"/>
  <c r="A2604" i="11"/>
  <c r="A2605" i="11"/>
  <c r="A2606" i="11"/>
  <c r="A2607" i="11"/>
  <c r="A2608" i="11"/>
  <c r="A2609" i="11"/>
  <c r="A2610" i="11"/>
  <c r="A2611" i="11"/>
  <c r="A2612" i="11"/>
  <c r="A2613" i="11"/>
  <c r="A2614" i="11"/>
  <c r="A2615" i="11"/>
  <c r="A2616" i="11"/>
  <c r="A2617" i="11"/>
  <c r="A2618" i="11"/>
  <c r="A2619" i="11"/>
  <c r="A2620" i="11"/>
  <c r="A2621" i="11"/>
  <c r="A2622" i="11"/>
  <c r="A2623" i="11"/>
  <c r="A2624" i="11"/>
  <c r="A2625" i="11"/>
  <c r="A2626" i="11"/>
  <c r="A2627" i="11"/>
  <c r="A2628" i="11"/>
  <c r="A2629" i="11"/>
  <c r="A2630" i="11"/>
  <c r="A2631" i="11"/>
  <c r="A2632" i="11"/>
  <c r="A2633" i="11"/>
  <c r="A2634" i="11"/>
  <c r="A2635" i="11"/>
  <c r="A2636" i="11"/>
  <c r="A2637" i="11"/>
  <c r="A2638" i="11"/>
  <c r="A2639" i="11"/>
  <c r="A2640" i="11"/>
  <c r="A2641" i="11"/>
  <c r="A2642" i="11"/>
  <c r="A2643" i="11"/>
  <c r="A2644" i="11"/>
  <c r="A2645" i="11"/>
  <c r="A2646" i="11"/>
  <c r="A2647" i="11"/>
  <c r="A2648" i="11"/>
  <c r="A2649" i="11"/>
  <c r="A2650" i="11"/>
  <c r="A2651" i="11"/>
  <c r="A2652" i="11"/>
  <c r="A2653" i="11"/>
  <c r="A2654" i="11"/>
  <c r="A2655" i="11"/>
  <c r="A2656" i="11"/>
  <c r="A2657" i="11"/>
  <c r="A2658" i="11"/>
  <c r="A2659" i="11"/>
  <c r="A2660" i="11"/>
  <c r="A2661" i="11"/>
  <c r="A2662" i="11"/>
  <c r="A2663" i="11"/>
  <c r="A2664" i="11"/>
  <c r="A2665" i="11"/>
  <c r="A2666" i="11"/>
  <c r="A2667" i="11"/>
  <c r="A2668" i="11"/>
  <c r="A2669" i="11"/>
  <c r="A2670" i="11"/>
  <c r="A2671" i="11"/>
  <c r="A2672" i="11"/>
  <c r="A2673" i="11"/>
  <c r="A2674" i="11"/>
  <c r="A2675" i="11"/>
  <c r="A2676" i="11"/>
  <c r="A2677" i="11"/>
  <c r="A2678" i="11"/>
  <c r="A2679" i="11"/>
  <c r="A2680" i="11"/>
  <c r="A2681" i="11"/>
  <c r="A2682" i="11"/>
  <c r="A2683" i="11"/>
  <c r="A2684" i="11"/>
  <c r="A2685" i="11"/>
  <c r="A2686" i="11"/>
  <c r="A2687" i="11"/>
  <c r="A2688" i="11"/>
  <c r="A2689" i="11"/>
  <c r="A2690" i="11"/>
  <c r="A2691" i="11"/>
  <c r="A2692" i="11"/>
  <c r="A2693" i="11"/>
  <c r="A2694" i="11"/>
  <c r="A2695" i="11"/>
  <c r="A2696" i="11"/>
  <c r="A2697" i="11"/>
  <c r="A2698" i="11"/>
  <c r="A2699" i="11"/>
  <c r="A2700" i="11"/>
  <c r="A2701" i="11"/>
  <c r="A2702" i="11"/>
  <c r="A2703" i="11"/>
  <c r="A2704" i="11"/>
  <c r="A2705" i="11"/>
  <c r="A2706" i="11"/>
  <c r="A2707" i="11"/>
  <c r="A2708" i="11"/>
  <c r="A2709" i="11"/>
  <c r="A2710" i="11"/>
  <c r="A2711" i="11"/>
  <c r="A2712" i="11"/>
  <c r="A2713" i="11"/>
  <c r="A2714" i="11"/>
  <c r="A2715" i="11"/>
  <c r="A2716" i="11"/>
  <c r="A2717" i="11"/>
  <c r="A2718" i="11"/>
  <c r="A2719" i="11"/>
  <c r="A2720" i="11"/>
  <c r="A2721" i="11"/>
  <c r="A2722" i="11"/>
  <c r="A2723" i="11"/>
  <c r="A2724" i="11"/>
  <c r="A2725" i="11"/>
  <c r="A2726" i="11"/>
  <c r="A2727" i="11"/>
  <c r="A2728" i="11"/>
  <c r="A2729" i="11"/>
  <c r="A2730" i="11"/>
  <c r="A2731" i="11"/>
  <c r="A2732" i="11"/>
  <c r="A2733" i="11"/>
  <c r="A2734" i="11"/>
  <c r="A2735" i="11"/>
  <c r="A2736" i="11"/>
  <c r="A2737" i="11"/>
  <c r="A2738" i="11"/>
  <c r="A2739" i="11"/>
  <c r="A2740" i="11"/>
  <c r="A2741" i="11"/>
  <c r="A2742" i="11"/>
  <c r="A2743" i="11"/>
  <c r="A2744" i="11"/>
  <c r="A2745" i="11"/>
  <c r="A2746" i="11"/>
  <c r="A2747" i="11"/>
  <c r="A2748" i="11"/>
  <c r="A2749" i="11"/>
  <c r="A2750" i="11"/>
  <c r="A2751" i="11"/>
  <c r="A2752" i="11"/>
  <c r="A2753" i="11"/>
  <c r="A2754" i="11"/>
  <c r="A2755" i="11"/>
  <c r="A2756" i="11"/>
  <c r="A2757" i="11"/>
  <c r="A2758" i="11"/>
  <c r="A2759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1404" i="11"/>
  <c r="F1405" i="11"/>
  <c r="F1406" i="11"/>
  <c r="F1407" i="11"/>
  <c r="F1408" i="11"/>
  <c r="F1409" i="11"/>
  <c r="F1410" i="11"/>
  <c r="F1411" i="11"/>
  <c r="F1412" i="11"/>
  <c r="F1413" i="11"/>
  <c r="F1414" i="11"/>
  <c r="F1415" i="11"/>
  <c r="F1416" i="11"/>
  <c r="F1417" i="11"/>
  <c r="F1418" i="11"/>
  <c r="F1419" i="11"/>
  <c r="F1420" i="11"/>
  <c r="F1421" i="11"/>
  <c r="F1422" i="11"/>
  <c r="F1423" i="11"/>
  <c r="F1424" i="11"/>
  <c r="F1425" i="11"/>
  <c r="F1426" i="11"/>
  <c r="F1427" i="11"/>
  <c r="F1428" i="11"/>
  <c r="F1429" i="11"/>
  <c r="F1430" i="11"/>
  <c r="F1431" i="11"/>
  <c r="F1432" i="11"/>
  <c r="F1433" i="11"/>
  <c r="F1434" i="11"/>
  <c r="F1435" i="11"/>
  <c r="F1436" i="1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F1465" i="11"/>
  <c r="F1466" i="11"/>
  <c r="F1467" i="11"/>
  <c r="F1468" i="11"/>
  <c r="F1469" i="11"/>
  <c r="F1470" i="11"/>
  <c r="F1471" i="11"/>
  <c r="F1472" i="11"/>
  <c r="F1473" i="11"/>
  <c r="F1474" i="11"/>
  <c r="F1475" i="11"/>
  <c r="F1476" i="11"/>
  <c r="F1477" i="11"/>
  <c r="F1478" i="11"/>
  <c r="F1479" i="11"/>
  <c r="F1480" i="11"/>
  <c r="F1481" i="11"/>
  <c r="F1482" i="11"/>
  <c r="F1483" i="11"/>
  <c r="F1484" i="11"/>
  <c r="F1485" i="11"/>
  <c r="F1486" i="1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F1499" i="11"/>
  <c r="F1500" i="11"/>
  <c r="F1501" i="11"/>
  <c r="F1502" i="11"/>
  <c r="F1503" i="11"/>
  <c r="F1504" i="11"/>
  <c r="F1505" i="11"/>
  <c r="F1506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F1521" i="11"/>
  <c r="F1522" i="11"/>
  <c r="F1523" i="11"/>
  <c r="F1524" i="11"/>
  <c r="F1525" i="11"/>
  <c r="F1526" i="11"/>
  <c r="F1527" i="11"/>
  <c r="F1528" i="11"/>
  <c r="F1529" i="11"/>
  <c r="F1530" i="11"/>
  <c r="F1531" i="11"/>
  <c r="F1532" i="11"/>
  <c r="F1533" i="11"/>
  <c r="F1534" i="11"/>
  <c r="F1535" i="11"/>
  <c r="F1536" i="11"/>
  <c r="F1537" i="11"/>
  <c r="F1538" i="11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1" i="11"/>
  <c r="F1552" i="11"/>
  <c r="F1553" i="11"/>
  <c r="F1554" i="11"/>
  <c r="F1555" i="11"/>
  <c r="F1556" i="11"/>
  <c r="F1557" i="11"/>
  <c r="F1558" i="11"/>
  <c r="F1559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F1601" i="11"/>
  <c r="F1602" i="11"/>
  <c r="F1603" i="11"/>
  <c r="F1604" i="11"/>
  <c r="F1605" i="11"/>
  <c r="F1606" i="11"/>
  <c r="F1607" i="11"/>
  <c r="F1608" i="11"/>
  <c r="F1609" i="11"/>
  <c r="F1610" i="11"/>
  <c r="F1611" i="1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F1630" i="11"/>
  <c r="F1631" i="11"/>
  <c r="F1632" i="11"/>
  <c r="F1633" i="11"/>
  <c r="F1634" i="11"/>
  <c r="F1635" i="11"/>
  <c r="F1636" i="11"/>
  <c r="F1637" i="11"/>
  <c r="F1638" i="11"/>
  <c r="F1639" i="11"/>
  <c r="F1640" i="11"/>
  <c r="F1641" i="11"/>
  <c r="F1642" i="11"/>
  <c r="F1643" i="11"/>
  <c r="F1644" i="11"/>
  <c r="F1645" i="11"/>
  <c r="F1646" i="11"/>
  <c r="F1647" i="11"/>
  <c r="F1648" i="11"/>
  <c r="F1649" i="11"/>
  <c r="F1650" i="11"/>
  <c r="F1651" i="11"/>
  <c r="F1652" i="11"/>
  <c r="F1653" i="11"/>
  <c r="F1654" i="11"/>
  <c r="F1655" i="11"/>
  <c r="F1656" i="11"/>
  <c r="F1657" i="11"/>
  <c r="F1658" i="11"/>
  <c r="F1659" i="11"/>
  <c r="F1660" i="11"/>
  <c r="F1661" i="11"/>
  <c r="F1662" i="11"/>
  <c r="F1663" i="11"/>
  <c r="F1664" i="11"/>
  <c r="F1665" i="11"/>
  <c r="F1666" i="11"/>
  <c r="F1667" i="11"/>
  <c r="F1668" i="11"/>
  <c r="F1669" i="11"/>
  <c r="F1670" i="11"/>
  <c r="F1671" i="11"/>
  <c r="F1672" i="11"/>
  <c r="F1673" i="11"/>
  <c r="F1674" i="11"/>
  <c r="F1675" i="11"/>
  <c r="F1676" i="11"/>
  <c r="F1677" i="11"/>
  <c r="F1678" i="11"/>
  <c r="F1679" i="11"/>
  <c r="F1680" i="11"/>
  <c r="F1681" i="11"/>
  <c r="F1682" i="11"/>
  <c r="F1683" i="11"/>
  <c r="F1684" i="11"/>
  <c r="F1685" i="11"/>
  <c r="F1686" i="11"/>
  <c r="F1687" i="11"/>
  <c r="F1688" i="11"/>
  <c r="F1689" i="11"/>
  <c r="F1690" i="11"/>
  <c r="F1691" i="11"/>
  <c r="F1692" i="11"/>
  <c r="F1693" i="11"/>
  <c r="F1694" i="11"/>
  <c r="F1695" i="11"/>
  <c r="F1696" i="11"/>
  <c r="F1697" i="11"/>
  <c r="F1698" i="11"/>
  <c r="F1699" i="11"/>
  <c r="F1700" i="11"/>
  <c r="F1701" i="11"/>
  <c r="F1702" i="11"/>
  <c r="F1703" i="11"/>
  <c r="F1704" i="11"/>
  <c r="F1705" i="11"/>
  <c r="F1706" i="11"/>
  <c r="F1707" i="11"/>
  <c r="F1708" i="11"/>
  <c r="F1709" i="11"/>
  <c r="F1710" i="11"/>
  <c r="F1711" i="11"/>
  <c r="F1712" i="11"/>
  <c r="F1713" i="11"/>
  <c r="F1714" i="11"/>
  <c r="F1715" i="11"/>
  <c r="F1716" i="11"/>
  <c r="F1717" i="11"/>
  <c r="F1718" i="11"/>
  <c r="F1719" i="11"/>
  <c r="F1720" i="11"/>
  <c r="F1721" i="11"/>
  <c r="F1722" i="11"/>
  <c r="F1723" i="11"/>
  <c r="F1724" i="11"/>
  <c r="F1725" i="11"/>
  <c r="F1726" i="11"/>
  <c r="F1727" i="11"/>
  <c r="F1728" i="11"/>
  <c r="F1729" i="11"/>
  <c r="F1730" i="11"/>
  <c r="F1731" i="11"/>
  <c r="F1732" i="11"/>
  <c r="F1733" i="11"/>
  <c r="F1734" i="11"/>
  <c r="F1735" i="11"/>
  <c r="F1736" i="11"/>
  <c r="F1737" i="11"/>
  <c r="F1738" i="11"/>
  <c r="F1739" i="11"/>
  <c r="F1740" i="11"/>
  <c r="F1741" i="11"/>
  <c r="F1742" i="11"/>
  <c r="F1743" i="11"/>
  <c r="F1744" i="11"/>
  <c r="F1745" i="11"/>
  <c r="F1746" i="11"/>
  <c r="F1747" i="11"/>
  <c r="F1748" i="11"/>
  <c r="F1749" i="11"/>
  <c r="F1750" i="11"/>
  <c r="F1751" i="11"/>
  <c r="F1752" i="11"/>
  <c r="F1753" i="11"/>
  <c r="F1754" i="11"/>
  <c r="F1755" i="11"/>
  <c r="F1756" i="11"/>
  <c r="F1757" i="11"/>
  <c r="F1758" i="11"/>
  <c r="F1759" i="11"/>
  <c r="F1760" i="11"/>
  <c r="F1761" i="11"/>
  <c r="F1762" i="11"/>
  <c r="F1763" i="11"/>
  <c r="F1764" i="11"/>
  <c r="F1765" i="11"/>
  <c r="F1766" i="11"/>
  <c r="F1767" i="11"/>
  <c r="F1768" i="11"/>
  <c r="F1769" i="11"/>
  <c r="F1770" i="11"/>
  <c r="F1771" i="11"/>
  <c r="F1772" i="11"/>
  <c r="F1773" i="11"/>
  <c r="F1774" i="11"/>
  <c r="F1775" i="11"/>
  <c r="F1776" i="11"/>
  <c r="F1777" i="11"/>
  <c r="F1778" i="11"/>
  <c r="F1779" i="11"/>
  <c r="F1780" i="11"/>
  <c r="F1781" i="11"/>
  <c r="F1782" i="11"/>
  <c r="F1783" i="11"/>
  <c r="F1784" i="11"/>
  <c r="F1785" i="11"/>
  <c r="F1786" i="11"/>
  <c r="F1787" i="11"/>
  <c r="F1788" i="11"/>
  <c r="F1789" i="11"/>
  <c r="F1790" i="11"/>
  <c r="F1791" i="11"/>
  <c r="F1792" i="11"/>
  <c r="F1793" i="11"/>
  <c r="F1794" i="11"/>
  <c r="F1795" i="11"/>
  <c r="F1796" i="11"/>
  <c r="F1797" i="11"/>
  <c r="F1798" i="11"/>
  <c r="F1799" i="11"/>
  <c r="F1800" i="11"/>
  <c r="F1801" i="11"/>
  <c r="F1802" i="11"/>
  <c r="F1803" i="11"/>
  <c r="F1804" i="11"/>
  <c r="F1805" i="11"/>
  <c r="F1806" i="11"/>
  <c r="F1807" i="11"/>
  <c r="F1808" i="11"/>
  <c r="F1809" i="11"/>
  <c r="F1810" i="11"/>
  <c r="F1811" i="11"/>
  <c r="F1812" i="11"/>
  <c r="F1813" i="11"/>
  <c r="F1814" i="11"/>
  <c r="F1815" i="11"/>
  <c r="F1816" i="11"/>
  <c r="F1817" i="11"/>
  <c r="F1818" i="11"/>
  <c r="F1819" i="11"/>
  <c r="F1820" i="11"/>
  <c r="F1821" i="11"/>
  <c r="F1822" i="11"/>
  <c r="F1823" i="11"/>
  <c r="F1824" i="11"/>
  <c r="F1825" i="11"/>
  <c r="F1826" i="11"/>
  <c r="F1827" i="11"/>
  <c r="F1828" i="11"/>
  <c r="F1829" i="11"/>
  <c r="F1830" i="11"/>
  <c r="F1831" i="11"/>
  <c r="F1832" i="11"/>
  <c r="F1833" i="11"/>
  <c r="F1834" i="11"/>
  <c r="F1835" i="11"/>
  <c r="F1836" i="11"/>
  <c r="F1837" i="11"/>
  <c r="F1838" i="11"/>
  <c r="F1839" i="11"/>
  <c r="F1840" i="11"/>
  <c r="F1841" i="11"/>
  <c r="F1842" i="11"/>
  <c r="F1843" i="11"/>
  <c r="F1844" i="11"/>
  <c r="F1845" i="11"/>
  <c r="F1846" i="11"/>
  <c r="F1847" i="11"/>
  <c r="F1848" i="11"/>
  <c r="F1849" i="11"/>
  <c r="F1850" i="11"/>
  <c r="F1851" i="11"/>
  <c r="F1852" i="11"/>
  <c r="F185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1" i="11"/>
  <c r="E1812" i="11"/>
  <c r="E1813" i="11"/>
  <c r="E1814" i="11"/>
  <c r="E1815" i="11"/>
  <c r="E1816" i="11"/>
  <c r="E1817" i="11"/>
  <c r="E1818" i="11"/>
  <c r="E1819" i="11"/>
  <c r="E1820" i="11"/>
  <c r="E1821" i="11"/>
  <c r="E1822" i="11"/>
  <c r="E1823" i="11"/>
  <c r="E1824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E1839" i="11"/>
  <c r="E1840" i="11"/>
  <c r="E1841" i="11"/>
  <c r="E1842" i="11"/>
  <c r="E1843" i="11"/>
  <c r="E1844" i="11"/>
  <c r="E1845" i="11"/>
  <c r="E1846" i="11"/>
  <c r="E1847" i="11"/>
  <c r="E1848" i="11"/>
  <c r="E1849" i="11"/>
  <c r="E1850" i="11"/>
  <c r="E1851" i="11"/>
  <c r="E1852" i="11"/>
  <c r="E185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654" i="11"/>
  <c r="C1655" i="11"/>
  <c r="C1656" i="11"/>
  <c r="C1657" i="11"/>
  <c r="C1658" i="11"/>
  <c r="C1659" i="11"/>
  <c r="C1660" i="11"/>
  <c r="C1661" i="11"/>
  <c r="C1662" i="11"/>
  <c r="C1663" i="11"/>
  <c r="C1664" i="11"/>
  <c r="C1665" i="11"/>
  <c r="C1666" i="11"/>
  <c r="C1667" i="11"/>
  <c r="C1668" i="11"/>
  <c r="C1669" i="11"/>
  <c r="C1670" i="11"/>
  <c r="C1671" i="11"/>
  <c r="C1672" i="11"/>
  <c r="C1673" i="11"/>
  <c r="C1674" i="11"/>
  <c r="C1675" i="11"/>
  <c r="C1676" i="11"/>
  <c r="C1677" i="11"/>
  <c r="C1678" i="11"/>
  <c r="C1679" i="11"/>
  <c r="C1680" i="11"/>
  <c r="C1681" i="11"/>
  <c r="C1682" i="11"/>
  <c r="C1683" i="11"/>
  <c r="C1684" i="11"/>
  <c r="C1685" i="11"/>
  <c r="C1686" i="11"/>
  <c r="C1687" i="11"/>
  <c r="C1688" i="11"/>
  <c r="C1689" i="11"/>
  <c r="C1690" i="11"/>
  <c r="C1691" i="11"/>
  <c r="C1692" i="11"/>
  <c r="C1693" i="11"/>
  <c r="C1694" i="11"/>
  <c r="C1695" i="11"/>
  <c r="C1696" i="11"/>
  <c r="C1697" i="11"/>
  <c r="C1698" i="11"/>
  <c r="C1699" i="11"/>
  <c r="C1700" i="11"/>
  <c r="C1701" i="11"/>
  <c r="C1702" i="11"/>
  <c r="C1703" i="11"/>
  <c r="C1704" i="11"/>
  <c r="C1705" i="11"/>
  <c r="C1706" i="11"/>
  <c r="C1707" i="11"/>
  <c r="C1708" i="11"/>
  <c r="C1709" i="11"/>
  <c r="C1710" i="11"/>
  <c r="C1711" i="11"/>
  <c r="C1712" i="11"/>
  <c r="C1713" i="11"/>
  <c r="C1714" i="11"/>
  <c r="C1715" i="11"/>
  <c r="C1716" i="11"/>
  <c r="C1717" i="11"/>
  <c r="C1718" i="11"/>
  <c r="C1719" i="11"/>
  <c r="C1720" i="11"/>
  <c r="C1721" i="11"/>
  <c r="C1722" i="11"/>
  <c r="C1723" i="11"/>
  <c r="C1724" i="11"/>
  <c r="C1725" i="11"/>
  <c r="C1726" i="11"/>
  <c r="C1727" i="11"/>
  <c r="C1728" i="11"/>
  <c r="C1729" i="11"/>
  <c r="C1730" i="11"/>
  <c r="C1731" i="11"/>
  <c r="C1732" i="11"/>
  <c r="C1733" i="11"/>
  <c r="C1734" i="11"/>
  <c r="C1735" i="11"/>
  <c r="C1736" i="11"/>
  <c r="C1737" i="11"/>
  <c r="C1738" i="11"/>
  <c r="C1739" i="11"/>
  <c r="C1740" i="11"/>
  <c r="C1741" i="11"/>
  <c r="C1742" i="11"/>
  <c r="C1743" i="11"/>
  <c r="C1744" i="11"/>
  <c r="C1745" i="11"/>
  <c r="C1746" i="11"/>
  <c r="C1747" i="11"/>
  <c r="C1748" i="11"/>
  <c r="C1749" i="11"/>
  <c r="C1750" i="11"/>
  <c r="C1751" i="11"/>
  <c r="C1752" i="11"/>
  <c r="C1753" i="11"/>
  <c r="C1754" i="11"/>
  <c r="C1755" i="11"/>
  <c r="C1756" i="11"/>
  <c r="C1757" i="11"/>
  <c r="C1758" i="11"/>
  <c r="C1759" i="11"/>
  <c r="C1760" i="11"/>
  <c r="C1761" i="11"/>
  <c r="C1762" i="11"/>
  <c r="C1763" i="11"/>
  <c r="C1764" i="11"/>
  <c r="C1765" i="11"/>
  <c r="C1766" i="11"/>
  <c r="C1767" i="11"/>
  <c r="C1768" i="11"/>
  <c r="C1769" i="11"/>
  <c r="C1770" i="11"/>
  <c r="C1771" i="11"/>
  <c r="C1772" i="11"/>
  <c r="C1773" i="11"/>
  <c r="C1774" i="11"/>
  <c r="C1775" i="11"/>
  <c r="C1776" i="11"/>
  <c r="C1777" i="11"/>
  <c r="C1778" i="11"/>
  <c r="C1779" i="11"/>
  <c r="C1780" i="11"/>
  <c r="C1781" i="11"/>
  <c r="C1782" i="11"/>
  <c r="C1783" i="11"/>
  <c r="C1784" i="11"/>
  <c r="C1785" i="11"/>
  <c r="C1786" i="11"/>
  <c r="C1787" i="11"/>
  <c r="C1788" i="11"/>
  <c r="C1789" i="11"/>
  <c r="C1790" i="11"/>
  <c r="C1791" i="11"/>
  <c r="C1792" i="11"/>
  <c r="C1793" i="11"/>
  <c r="C1794" i="11"/>
  <c r="C1795" i="11"/>
  <c r="C1796" i="11"/>
  <c r="C1797" i="11"/>
  <c r="C1798" i="11"/>
  <c r="C1799" i="11"/>
  <c r="C1800" i="11"/>
  <c r="C1801" i="11"/>
  <c r="C1802" i="11"/>
  <c r="C1803" i="11"/>
  <c r="C1804" i="11"/>
  <c r="C1805" i="11"/>
  <c r="C1806" i="11"/>
  <c r="C1807" i="11"/>
  <c r="C1808" i="11"/>
  <c r="C1809" i="11"/>
  <c r="C1810" i="11"/>
  <c r="C1811" i="11"/>
  <c r="C1812" i="11"/>
  <c r="C1813" i="11"/>
  <c r="C1814" i="11"/>
  <c r="C1815" i="11"/>
  <c r="C1816" i="11"/>
  <c r="C1817" i="11"/>
  <c r="C1818" i="11"/>
  <c r="C1821" i="11"/>
  <c r="C1822" i="11"/>
  <c r="C1823" i="11"/>
  <c r="C1824" i="11"/>
  <c r="C1825" i="11"/>
  <c r="C1826" i="11"/>
  <c r="C1827" i="11"/>
  <c r="C1828" i="11"/>
  <c r="C1829" i="11"/>
  <c r="C1830" i="11"/>
  <c r="C1831" i="11"/>
  <c r="C1832" i="11"/>
  <c r="C1833" i="11"/>
  <c r="C1834" i="11"/>
  <c r="C1835" i="11"/>
  <c r="C1836" i="11"/>
  <c r="C1837" i="11"/>
  <c r="C1838" i="11"/>
  <c r="C1839" i="11"/>
  <c r="C1840" i="11"/>
  <c r="C1841" i="11"/>
  <c r="C1842" i="11"/>
  <c r="C1843" i="11"/>
  <c r="C1844" i="11"/>
  <c r="C1845" i="11"/>
  <c r="C1846" i="11"/>
  <c r="C1847" i="11"/>
  <c r="C1848" i="11"/>
  <c r="C1849" i="11"/>
  <c r="C1850" i="11"/>
  <c r="C1851" i="11"/>
  <c r="C1852" i="11"/>
  <c r="C185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384" i="11"/>
  <c r="A385" i="11"/>
  <c r="A386" i="11"/>
  <c r="A387" i="11"/>
  <c r="A388" i="11"/>
  <c r="A389" i="11"/>
  <c r="A390" i="11"/>
  <c r="A391" i="11"/>
  <c r="A392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A410" i="11"/>
  <c r="A411" i="11"/>
  <c r="A412" i="11"/>
  <c r="A413" i="11"/>
  <c r="A414" i="11"/>
  <c r="A415" i="11"/>
  <c r="A416" i="11"/>
  <c r="A417" i="11"/>
  <c r="A418" i="11"/>
  <c r="A419" i="11"/>
  <c r="A420" i="11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461" i="11"/>
  <c r="A462" i="11"/>
  <c r="A463" i="11"/>
  <c r="A464" i="11"/>
  <c r="A465" i="11"/>
  <c r="A466" i="11"/>
  <c r="A467" i="11"/>
  <c r="A468" i="11"/>
  <c r="A469" i="11"/>
  <c r="A470" i="11"/>
  <c r="A471" i="11"/>
  <c r="A472" i="11"/>
  <c r="A473" i="11"/>
  <c r="A474" i="11"/>
  <c r="A475" i="11"/>
  <c r="A476" i="11"/>
  <c r="A477" i="11"/>
  <c r="A478" i="11"/>
  <c r="A479" i="11"/>
  <c r="A480" i="11"/>
  <c r="A481" i="11"/>
  <c r="A482" i="11"/>
  <c r="A483" i="11"/>
  <c r="A484" i="11"/>
  <c r="A485" i="11"/>
  <c r="A486" i="11"/>
  <c r="A487" i="11"/>
  <c r="A488" i="11"/>
  <c r="A489" i="11"/>
  <c r="A490" i="11"/>
  <c r="A491" i="11"/>
  <c r="A492" i="11"/>
  <c r="A493" i="11"/>
  <c r="A494" i="11"/>
  <c r="A495" i="11"/>
  <c r="A496" i="11"/>
  <c r="A497" i="11"/>
  <c r="A498" i="11"/>
  <c r="A499" i="11"/>
  <c r="A500" i="11"/>
  <c r="A501" i="11"/>
  <c r="A502" i="11"/>
  <c r="A503" i="11"/>
  <c r="A504" i="11"/>
  <c r="A505" i="11"/>
  <c r="A506" i="11"/>
  <c r="A507" i="11"/>
  <c r="A508" i="11"/>
  <c r="A509" i="11"/>
  <c r="A510" i="11"/>
  <c r="A511" i="11"/>
  <c r="A512" i="11"/>
  <c r="A513" i="11"/>
  <c r="A514" i="11"/>
  <c r="A515" i="11"/>
  <c r="A516" i="11"/>
  <c r="A517" i="11"/>
  <c r="A518" i="11"/>
  <c r="A519" i="11"/>
  <c r="A520" i="11"/>
  <c r="A521" i="11"/>
  <c r="A522" i="11"/>
  <c r="A523" i="11"/>
  <c r="A524" i="11"/>
  <c r="A525" i="11"/>
  <c r="A526" i="11"/>
  <c r="A527" i="11"/>
  <c r="A528" i="11"/>
  <c r="A529" i="11"/>
  <c r="A530" i="11"/>
  <c r="A531" i="11"/>
  <c r="A532" i="11"/>
  <c r="A533" i="11"/>
  <c r="A534" i="11"/>
  <c r="A535" i="11"/>
  <c r="A536" i="11"/>
  <c r="A537" i="11"/>
  <c r="A538" i="11"/>
  <c r="A539" i="11"/>
  <c r="A540" i="11"/>
  <c r="A541" i="11"/>
  <c r="A542" i="11"/>
  <c r="A543" i="11"/>
  <c r="A544" i="11"/>
  <c r="A545" i="11"/>
  <c r="A546" i="11"/>
  <c r="A547" i="11"/>
  <c r="A548" i="11"/>
  <c r="A549" i="11"/>
  <c r="A550" i="11"/>
  <c r="A551" i="11"/>
  <c r="A552" i="11"/>
  <c r="A553" i="11"/>
  <c r="A554" i="11"/>
  <c r="A555" i="11"/>
  <c r="A556" i="11"/>
  <c r="A557" i="11"/>
  <c r="A558" i="11"/>
  <c r="A559" i="11"/>
  <c r="A560" i="11"/>
  <c r="A561" i="11"/>
  <c r="A562" i="11"/>
  <c r="A563" i="11"/>
  <c r="A564" i="11"/>
  <c r="A565" i="11"/>
  <c r="A566" i="11"/>
  <c r="A567" i="11"/>
  <c r="A568" i="11"/>
  <c r="A569" i="11"/>
  <c r="A570" i="11"/>
  <c r="A571" i="11"/>
  <c r="A572" i="11"/>
  <c r="A573" i="11"/>
  <c r="A574" i="11"/>
  <c r="A575" i="11"/>
  <c r="A576" i="11"/>
  <c r="A577" i="11"/>
  <c r="A578" i="11"/>
  <c r="A579" i="11"/>
  <c r="A580" i="11"/>
  <c r="A581" i="11"/>
  <c r="A582" i="11"/>
  <c r="A583" i="11"/>
  <c r="A584" i="11"/>
  <c r="A585" i="11"/>
  <c r="A586" i="11"/>
  <c r="A587" i="11"/>
  <c r="A588" i="11"/>
  <c r="A589" i="11"/>
  <c r="A590" i="11"/>
  <c r="A591" i="11"/>
  <c r="A592" i="11"/>
  <c r="A593" i="11"/>
  <c r="A594" i="11"/>
  <c r="A595" i="11"/>
  <c r="A596" i="11"/>
  <c r="A597" i="11"/>
  <c r="A598" i="11"/>
  <c r="A599" i="11"/>
  <c r="A600" i="11"/>
  <c r="A601" i="11"/>
  <c r="A602" i="11"/>
  <c r="A603" i="11"/>
  <c r="A604" i="11"/>
  <c r="A605" i="11"/>
  <c r="A606" i="11"/>
  <c r="A607" i="11"/>
  <c r="A608" i="11"/>
  <c r="A609" i="11"/>
  <c r="A610" i="11"/>
  <c r="A611" i="11"/>
  <c r="A612" i="11"/>
  <c r="A613" i="11"/>
  <c r="A614" i="11"/>
  <c r="A615" i="11"/>
  <c r="A616" i="11"/>
  <c r="A617" i="11"/>
  <c r="A618" i="11"/>
  <c r="A619" i="11"/>
  <c r="A620" i="11"/>
  <c r="A621" i="11"/>
  <c r="A622" i="11"/>
  <c r="A623" i="11"/>
  <c r="A624" i="11"/>
  <c r="A625" i="11"/>
  <c r="A626" i="11"/>
  <c r="A627" i="11"/>
  <c r="A628" i="11"/>
  <c r="A629" i="11"/>
  <c r="A630" i="11"/>
  <c r="A631" i="11"/>
  <c r="A632" i="11"/>
  <c r="A633" i="11"/>
  <c r="A634" i="11"/>
  <c r="A635" i="11"/>
  <c r="A636" i="11"/>
  <c r="A637" i="11"/>
  <c r="A638" i="11"/>
  <c r="A639" i="11"/>
  <c r="A640" i="11"/>
  <c r="A641" i="11"/>
  <c r="A642" i="11"/>
  <c r="A643" i="11"/>
  <c r="A644" i="11"/>
  <c r="A645" i="11"/>
  <c r="A646" i="11"/>
  <c r="A647" i="11"/>
  <c r="A648" i="11"/>
  <c r="A649" i="11"/>
  <c r="A650" i="11"/>
  <c r="A651" i="11"/>
  <c r="A652" i="11"/>
  <c r="A653" i="11"/>
  <c r="A654" i="11"/>
  <c r="A655" i="11"/>
  <c r="A656" i="11"/>
  <c r="A657" i="11"/>
  <c r="A658" i="11"/>
  <c r="A659" i="11"/>
  <c r="A660" i="11"/>
  <c r="A661" i="11"/>
  <c r="A662" i="11"/>
  <c r="A663" i="11"/>
  <c r="A664" i="11"/>
  <c r="A665" i="11"/>
  <c r="A666" i="11"/>
  <c r="A667" i="11"/>
  <c r="A668" i="11"/>
  <c r="A669" i="11"/>
  <c r="A670" i="11"/>
  <c r="A671" i="11"/>
  <c r="A672" i="11"/>
  <c r="A673" i="11"/>
  <c r="A674" i="11"/>
  <c r="A675" i="11"/>
  <c r="A676" i="11"/>
  <c r="A677" i="11"/>
  <c r="A678" i="11"/>
  <c r="A679" i="11"/>
  <c r="A680" i="11"/>
  <c r="A681" i="11"/>
  <c r="A682" i="11"/>
  <c r="A683" i="11"/>
  <c r="A684" i="11"/>
  <c r="A685" i="11"/>
  <c r="A686" i="11"/>
  <c r="A687" i="11"/>
  <c r="A688" i="11"/>
  <c r="A689" i="11"/>
  <c r="A690" i="11"/>
  <c r="A691" i="11"/>
  <c r="A692" i="11"/>
  <c r="A693" i="11"/>
  <c r="A694" i="11"/>
  <c r="A695" i="11"/>
  <c r="A696" i="11"/>
  <c r="A697" i="11"/>
  <c r="A698" i="11"/>
  <c r="A699" i="11"/>
  <c r="A700" i="11"/>
  <c r="A701" i="11"/>
  <c r="A702" i="11"/>
  <c r="A703" i="11"/>
  <c r="A704" i="11"/>
  <c r="A705" i="11"/>
  <c r="A706" i="11"/>
  <c r="A707" i="11"/>
  <c r="A708" i="11"/>
  <c r="A709" i="11"/>
  <c r="A710" i="11"/>
  <c r="A711" i="11"/>
  <c r="A712" i="11"/>
  <c r="A713" i="11"/>
  <c r="A714" i="11"/>
  <c r="A715" i="11"/>
  <c r="A716" i="11"/>
  <c r="A717" i="11"/>
  <c r="A718" i="11"/>
  <c r="A719" i="11"/>
  <c r="A720" i="11"/>
  <c r="A721" i="11"/>
  <c r="A722" i="11"/>
  <c r="A723" i="11"/>
  <c r="A724" i="11"/>
  <c r="A725" i="11"/>
  <c r="A726" i="11"/>
  <c r="A727" i="11"/>
  <c r="A728" i="11"/>
  <c r="A729" i="11"/>
  <c r="A730" i="11"/>
  <c r="A731" i="11"/>
  <c r="A732" i="11"/>
  <c r="A733" i="11"/>
  <c r="A734" i="11"/>
  <c r="A735" i="11"/>
  <c r="A736" i="11"/>
  <c r="A737" i="11"/>
  <c r="A738" i="11"/>
  <c r="A739" i="11"/>
  <c r="A740" i="11"/>
  <c r="A741" i="11"/>
  <c r="A742" i="11"/>
  <c r="A743" i="11"/>
  <c r="A744" i="11"/>
  <c r="A745" i="11"/>
  <c r="A746" i="11"/>
  <c r="A747" i="11"/>
  <c r="A748" i="11"/>
  <c r="A749" i="11"/>
  <c r="A750" i="11"/>
  <c r="A751" i="11"/>
  <c r="A752" i="11"/>
  <c r="A753" i="11"/>
  <c r="A754" i="11"/>
  <c r="A755" i="11"/>
  <c r="A756" i="11"/>
  <c r="A757" i="11"/>
  <c r="A758" i="11"/>
  <c r="A759" i="11"/>
  <c r="A760" i="11"/>
  <c r="A761" i="11"/>
  <c r="A762" i="11"/>
  <c r="A763" i="11"/>
  <c r="A764" i="11"/>
  <c r="A765" i="11"/>
  <c r="A766" i="11"/>
  <c r="A767" i="11"/>
  <c r="A768" i="11"/>
  <c r="A769" i="11"/>
  <c r="A770" i="11"/>
  <c r="A771" i="11"/>
  <c r="A772" i="11"/>
  <c r="A773" i="11"/>
  <c r="A774" i="11"/>
  <c r="A775" i="11"/>
  <c r="A776" i="11"/>
  <c r="A777" i="11"/>
  <c r="A778" i="11"/>
  <c r="A779" i="11"/>
  <c r="A780" i="11"/>
  <c r="A781" i="11"/>
  <c r="A782" i="11"/>
  <c r="A783" i="11"/>
  <c r="A784" i="11"/>
  <c r="A785" i="11"/>
  <c r="A786" i="11"/>
  <c r="A787" i="11"/>
  <c r="A788" i="11"/>
  <c r="A789" i="11"/>
  <c r="A790" i="11"/>
  <c r="A791" i="11"/>
  <c r="A792" i="11"/>
  <c r="A793" i="11"/>
  <c r="A794" i="11"/>
  <c r="A795" i="11"/>
  <c r="A796" i="11"/>
  <c r="A797" i="11"/>
  <c r="A798" i="11"/>
  <c r="A799" i="11"/>
  <c r="A800" i="11"/>
  <c r="A801" i="11"/>
  <c r="A802" i="11"/>
  <c r="A803" i="11"/>
  <c r="A804" i="11"/>
  <c r="A805" i="11"/>
  <c r="A806" i="11"/>
  <c r="A807" i="11"/>
  <c r="A808" i="11"/>
  <c r="A809" i="11"/>
  <c r="A810" i="11"/>
  <c r="A811" i="11"/>
  <c r="A812" i="11"/>
  <c r="A813" i="11"/>
  <c r="A814" i="11"/>
  <c r="A815" i="11"/>
  <c r="A816" i="11"/>
  <c r="A817" i="11"/>
  <c r="A818" i="11"/>
  <c r="A819" i="11"/>
  <c r="A820" i="11"/>
  <c r="A821" i="11"/>
  <c r="A822" i="11"/>
  <c r="A823" i="11"/>
  <c r="A824" i="11"/>
  <c r="A825" i="11"/>
  <c r="A826" i="11"/>
  <c r="A827" i="11"/>
  <c r="A828" i="11"/>
  <c r="A829" i="11"/>
  <c r="A830" i="11"/>
  <c r="A831" i="11"/>
  <c r="A832" i="11"/>
  <c r="A833" i="11"/>
  <c r="A834" i="11"/>
  <c r="A835" i="11"/>
  <c r="A836" i="11"/>
  <c r="A837" i="11"/>
  <c r="A838" i="11"/>
  <c r="A839" i="11"/>
  <c r="A840" i="11"/>
  <c r="A841" i="11"/>
  <c r="A842" i="11"/>
  <c r="A843" i="11"/>
  <c r="A844" i="11"/>
  <c r="A845" i="11"/>
  <c r="A846" i="11"/>
  <c r="A847" i="11"/>
  <c r="A848" i="11"/>
  <c r="A849" i="11"/>
  <c r="A850" i="11"/>
  <c r="A851" i="11"/>
  <c r="A852" i="11"/>
  <c r="A853" i="11"/>
  <c r="A854" i="11"/>
  <c r="A855" i="11"/>
  <c r="A856" i="11"/>
  <c r="A857" i="11"/>
  <c r="A858" i="11"/>
  <c r="A859" i="11"/>
  <c r="A860" i="11"/>
  <c r="A861" i="11"/>
  <c r="A862" i="11"/>
  <c r="A863" i="11"/>
  <c r="A864" i="11"/>
  <c r="A865" i="11"/>
  <c r="A866" i="11"/>
  <c r="A867" i="11"/>
  <c r="A868" i="11"/>
  <c r="A869" i="11"/>
  <c r="A870" i="11"/>
  <c r="A871" i="11"/>
  <c r="A872" i="11"/>
  <c r="A873" i="11"/>
  <c r="A874" i="11"/>
  <c r="A875" i="11"/>
  <c r="A876" i="11"/>
  <c r="A877" i="11"/>
  <c r="A878" i="11"/>
  <c r="A879" i="11"/>
  <c r="A880" i="11"/>
  <c r="A881" i="11"/>
  <c r="A882" i="11"/>
  <c r="A883" i="11"/>
  <c r="A884" i="11"/>
  <c r="A885" i="11"/>
  <c r="A886" i="11"/>
  <c r="A887" i="11"/>
  <c r="A888" i="11"/>
  <c r="A889" i="11"/>
  <c r="A890" i="11"/>
  <c r="A891" i="11"/>
  <c r="A892" i="11"/>
  <c r="A893" i="11"/>
  <c r="A894" i="11"/>
  <c r="A895" i="11"/>
  <c r="A896" i="11"/>
  <c r="A897" i="11"/>
  <c r="A898" i="11"/>
  <c r="A899" i="11"/>
  <c r="A900" i="11"/>
  <c r="A901" i="11"/>
  <c r="A902" i="11"/>
  <c r="A903" i="11"/>
  <c r="A904" i="11"/>
  <c r="A905" i="11"/>
  <c r="A906" i="11"/>
  <c r="A907" i="11"/>
  <c r="A908" i="11"/>
  <c r="A909" i="11"/>
  <c r="A910" i="11"/>
  <c r="A911" i="11"/>
  <c r="A912" i="11"/>
  <c r="A913" i="11"/>
  <c r="A914" i="11"/>
  <c r="A915" i="11"/>
  <c r="A916" i="11"/>
  <c r="A917" i="11"/>
  <c r="A918" i="11"/>
  <c r="A919" i="11"/>
  <c r="A920" i="11"/>
  <c r="A921" i="11"/>
  <c r="A922" i="11"/>
  <c r="A923" i="11"/>
  <c r="A924" i="11"/>
  <c r="A925" i="11"/>
  <c r="A926" i="11"/>
  <c r="A927" i="11"/>
  <c r="A928" i="11"/>
  <c r="A929" i="11"/>
  <c r="A930" i="11"/>
  <c r="A931" i="11"/>
  <c r="A932" i="11"/>
  <c r="A933" i="11"/>
  <c r="A934" i="11"/>
  <c r="A935" i="11"/>
  <c r="A936" i="11"/>
  <c r="A937" i="11"/>
  <c r="A938" i="11"/>
  <c r="A939" i="11"/>
  <c r="A940" i="11"/>
  <c r="A941" i="11"/>
  <c r="A942" i="11"/>
  <c r="A943" i="11"/>
  <c r="A944" i="11"/>
  <c r="A945" i="11"/>
  <c r="A946" i="11"/>
  <c r="A947" i="11"/>
  <c r="A948" i="11"/>
  <c r="A949" i="11"/>
  <c r="A950" i="11"/>
  <c r="A951" i="11"/>
  <c r="A952" i="11"/>
  <c r="A953" i="11"/>
  <c r="A954" i="11"/>
  <c r="A955" i="11"/>
  <c r="A956" i="11"/>
  <c r="A957" i="11"/>
  <c r="A958" i="11"/>
  <c r="A959" i="11"/>
  <c r="A960" i="11"/>
  <c r="A961" i="11"/>
  <c r="A962" i="11"/>
  <c r="A963" i="11"/>
  <c r="A964" i="11"/>
  <c r="A965" i="11"/>
  <c r="A966" i="11"/>
  <c r="A967" i="11"/>
  <c r="A968" i="11"/>
  <c r="A969" i="11"/>
  <c r="A970" i="11"/>
  <c r="A971" i="11"/>
  <c r="A972" i="11"/>
  <c r="A973" i="11"/>
  <c r="A974" i="11"/>
  <c r="A975" i="11"/>
  <c r="A976" i="11"/>
  <c r="A977" i="11"/>
  <c r="A978" i="11"/>
  <c r="A979" i="11"/>
  <c r="A980" i="11"/>
  <c r="A981" i="11"/>
  <c r="A982" i="11"/>
  <c r="A983" i="11"/>
  <c r="A984" i="11"/>
  <c r="A985" i="11"/>
  <c r="A986" i="11"/>
  <c r="A987" i="11"/>
  <c r="A988" i="11"/>
  <c r="A989" i="11"/>
  <c r="A990" i="11"/>
  <c r="A991" i="11"/>
  <c r="A992" i="11"/>
  <c r="A993" i="11"/>
  <c r="A994" i="11"/>
  <c r="A995" i="11"/>
  <c r="A996" i="11"/>
  <c r="A997" i="11"/>
  <c r="A998" i="11"/>
  <c r="A999" i="11"/>
  <c r="A1000" i="11"/>
  <c r="A1001" i="11"/>
  <c r="A1002" i="11"/>
  <c r="A1003" i="11"/>
  <c r="A1004" i="11"/>
  <c r="A1005" i="11"/>
  <c r="A1006" i="11"/>
  <c r="A1007" i="11"/>
  <c r="A1008" i="11"/>
  <c r="A1009" i="11"/>
  <c r="A1010" i="11"/>
  <c r="A1011" i="11"/>
  <c r="A1012" i="11"/>
  <c r="A1013" i="11"/>
  <c r="A1014" i="11"/>
  <c r="A1015" i="11"/>
  <c r="A1016" i="11"/>
  <c r="A1017" i="11"/>
  <c r="A1018" i="11"/>
  <c r="A1019" i="11"/>
  <c r="A1020" i="11"/>
  <c r="A1021" i="11"/>
  <c r="A1022" i="11"/>
  <c r="A1023" i="11"/>
  <c r="A1024" i="11"/>
  <c r="A1025" i="11"/>
  <c r="A1026" i="11"/>
  <c r="A1027" i="11"/>
  <c r="A1028" i="11"/>
  <c r="A1029" i="11"/>
  <c r="A1030" i="11"/>
  <c r="A1031" i="11"/>
  <c r="A1032" i="11"/>
  <c r="A1033" i="11"/>
  <c r="A1034" i="11"/>
  <c r="A1035" i="11"/>
  <c r="A1036" i="11"/>
  <c r="A1037" i="11"/>
  <c r="A1038" i="11"/>
  <c r="A1039" i="11"/>
  <c r="A1040" i="11"/>
  <c r="A1041" i="11"/>
  <c r="A1042" i="11"/>
  <c r="A1043" i="11"/>
  <c r="A1044" i="11"/>
  <c r="A1045" i="11"/>
  <c r="A1046" i="11"/>
  <c r="A1047" i="11"/>
  <c r="A1048" i="11"/>
  <c r="A1049" i="11"/>
  <c r="A1050" i="11"/>
  <c r="A1051" i="11"/>
  <c r="A1052" i="11"/>
  <c r="A1053" i="11"/>
  <c r="A1054" i="11"/>
  <c r="A1055" i="11"/>
  <c r="A1056" i="11"/>
  <c r="A1057" i="11"/>
  <c r="A1058" i="11"/>
  <c r="A1059" i="11"/>
  <c r="A1060" i="11"/>
  <c r="A1061" i="11"/>
  <c r="A1062" i="11"/>
  <c r="A1063" i="11"/>
  <c r="A1064" i="11"/>
  <c r="A1065" i="11"/>
  <c r="A1066" i="11"/>
  <c r="A1067" i="11"/>
  <c r="A1068" i="11"/>
  <c r="A1069" i="11"/>
  <c r="A1070" i="11"/>
  <c r="A1071" i="11"/>
  <c r="A1072" i="11"/>
  <c r="A1073" i="11"/>
  <c r="A1074" i="11"/>
  <c r="A1075" i="11"/>
  <c r="A1076" i="11"/>
  <c r="A1077" i="11"/>
  <c r="A1078" i="11"/>
  <c r="A1079" i="11"/>
  <c r="A1080" i="11"/>
  <c r="A1081" i="11"/>
  <c r="A1082" i="11"/>
  <c r="A1083" i="11"/>
  <c r="A1084" i="11"/>
  <c r="A1085" i="11"/>
  <c r="A1086" i="11"/>
  <c r="A1087" i="11"/>
  <c r="A1088" i="11"/>
  <c r="A1089" i="11"/>
  <c r="A1090" i="11"/>
  <c r="A1091" i="11"/>
  <c r="A1092" i="11"/>
  <c r="A1093" i="11"/>
  <c r="A1094" i="11"/>
  <c r="A1095" i="11"/>
  <c r="A1096" i="11"/>
  <c r="A1097" i="11"/>
  <c r="A1098" i="11"/>
  <c r="A1099" i="11"/>
  <c r="A1100" i="11"/>
  <c r="A1101" i="11"/>
  <c r="A1102" i="11"/>
  <c r="A1103" i="11"/>
  <c r="A1104" i="11"/>
  <c r="A1105" i="11"/>
  <c r="A1106" i="11"/>
  <c r="A1107" i="11"/>
  <c r="A1108" i="11"/>
  <c r="A1109" i="11"/>
  <c r="A1110" i="11"/>
  <c r="A1111" i="11"/>
  <c r="A1112" i="11"/>
  <c r="A1113" i="11"/>
  <c r="A1114" i="11"/>
  <c r="A1115" i="11"/>
  <c r="A1116" i="11"/>
  <c r="A1117" i="11"/>
  <c r="A1118" i="11"/>
  <c r="A1119" i="11"/>
  <c r="A1120" i="11"/>
  <c r="A1121" i="11"/>
  <c r="A1122" i="11"/>
  <c r="A1123" i="11"/>
  <c r="A1124" i="11"/>
  <c r="A1125" i="11"/>
  <c r="A1126" i="11"/>
  <c r="A1127" i="11"/>
  <c r="A1128" i="11"/>
  <c r="A1129" i="11"/>
  <c r="A1130" i="11"/>
  <c r="A1131" i="11"/>
  <c r="A1132" i="11"/>
  <c r="A1133" i="11"/>
  <c r="A1134" i="11"/>
  <c r="A1135" i="11"/>
  <c r="A1136" i="11"/>
  <c r="A1137" i="11"/>
  <c r="A1138" i="11"/>
  <c r="A1139" i="11"/>
  <c r="A1140" i="11"/>
  <c r="A1141" i="11"/>
  <c r="A1142" i="11"/>
  <c r="A1143" i="11"/>
  <c r="A1144" i="11"/>
  <c r="A1145" i="11"/>
  <c r="A1146" i="11"/>
  <c r="A1147" i="11"/>
  <c r="A1148" i="11"/>
  <c r="A1149" i="11"/>
  <c r="A1150" i="11"/>
  <c r="A1151" i="11"/>
  <c r="A1152" i="11"/>
  <c r="A1153" i="11"/>
  <c r="A1154" i="11"/>
  <c r="A1155" i="11"/>
  <c r="A1156" i="11"/>
  <c r="A1157" i="11"/>
  <c r="A1158" i="11"/>
  <c r="A1159" i="11"/>
  <c r="A1160" i="11"/>
  <c r="A1161" i="11"/>
  <c r="A1162" i="11"/>
  <c r="A1163" i="11"/>
  <c r="A1164" i="11"/>
  <c r="A1165" i="11"/>
  <c r="A1166" i="11"/>
  <c r="A1167" i="11"/>
  <c r="A1168" i="11"/>
  <c r="A1169" i="11"/>
  <c r="A1170" i="11"/>
  <c r="A1171" i="11"/>
  <c r="A1172" i="11"/>
  <c r="A1173" i="11"/>
  <c r="A1174" i="11"/>
  <c r="A1175" i="11"/>
  <c r="A1176" i="11"/>
  <c r="A1177" i="11"/>
  <c r="A1178" i="11"/>
  <c r="A1179" i="11"/>
  <c r="A1180" i="11"/>
  <c r="A1181" i="11"/>
  <c r="A1182" i="11"/>
  <c r="A1183" i="11"/>
  <c r="A1184" i="11"/>
  <c r="A1185" i="11"/>
  <c r="A1186" i="11"/>
  <c r="A1187" i="11"/>
  <c r="A1188" i="11"/>
  <c r="A1189" i="11"/>
  <c r="A1190" i="11"/>
  <c r="A1191" i="11"/>
  <c r="A1192" i="11"/>
  <c r="A1193" i="11"/>
  <c r="A1194" i="11"/>
  <c r="A1195" i="11"/>
  <c r="A1196" i="11"/>
  <c r="A1197" i="11"/>
  <c r="A1198" i="11"/>
  <c r="A1199" i="11"/>
  <c r="A1200" i="11"/>
  <c r="A1201" i="11"/>
  <c r="A1202" i="11"/>
  <c r="A1203" i="11"/>
  <c r="A1204" i="11"/>
  <c r="A1205" i="11"/>
  <c r="A1206" i="11"/>
  <c r="A1207" i="11"/>
  <c r="A1208" i="11"/>
  <c r="A1209" i="11"/>
  <c r="A1210" i="11"/>
  <c r="A1211" i="11"/>
  <c r="A1212" i="11"/>
  <c r="A1213" i="11"/>
  <c r="A1214" i="11"/>
  <c r="A1215" i="11"/>
  <c r="A1216" i="11"/>
  <c r="A1217" i="11"/>
  <c r="A1218" i="11"/>
  <c r="A1219" i="11"/>
  <c r="A1220" i="11"/>
  <c r="A1221" i="11"/>
  <c r="A1222" i="11"/>
  <c r="A1223" i="11"/>
  <c r="A1224" i="11"/>
  <c r="A1225" i="11"/>
  <c r="A1226" i="11"/>
  <c r="A1227" i="11"/>
  <c r="A1228" i="11"/>
  <c r="A1229" i="11"/>
  <c r="A1230" i="11"/>
  <c r="A1231" i="11"/>
  <c r="A1232" i="11"/>
  <c r="A1233" i="11"/>
  <c r="A1234" i="11"/>
  <c r="A1235" i="11"/>
  <c r="A1236" i="11"/>
  <c r="A1237" i="11"/>
  <c r="A1238" i="11"/>
  <c r="A1239" i="11"/>
  <c r="A1240" i="11"/>
  <c r="A1241" i="11"/>
  <c r="A1242" i="11"/>
  <c r="A1243" i="11"/>
  <c r="A1244" i="11"/>
  <c r="A1245" i="11"/>
  <c r="A1246" i="11"/>
  <c r="A1247" i="11"/>
  <c r="A1248" i="11"/>
  <c r="A1249" i="11"/>
  <c r="A1250" i="11"/>
  <c r="A1251" i="11"/>
  <c r="A1252" i="11"/>
  <c r="A1253" i="11"/>
  <c r="A1254" i="11"/>
  <c r="A1255" i="11"/>
  <c r="A1256" i="11"/>
  <c r="A1257" i="11"/>
  <c r="A1258" i="11"/>
  <c r="A1259" i="11"/>
  <c r="A1260" i="11"/>
  <c r="A1261" i="11"/>
  <c r="A1262" i="11"/>
  <c r="A1263" i="11"/>
  <c r="A1264" i="11"/>
  <c r="A1265" i="11"/>
  <c r="A1266" i="11"/>
  <c r="A1267" i="11"/>
  <c r="A1268" i="11"/>
  <c r="A1269" i="11"/>
  <c r="A1270" i="11"/>
  <c r="A1271" i="11"/>
  <c r="A1272" i="11"/>
  <c r="A1273" i="11"/>
  <c r="A1274" i="11"/>
  <c r="A1275" i="11"/>
  <c r="A1276" i="11"/>
  <c r="A1277" i="11"/>
  <c r="A1278" i="11"/>
  <c r="A1279" i="11"/>
  <c r="A1280" i="11"/>
  <c r="A1281" i="11"/>
  <c r="A1282" i="11"/>
  <c r="A1283" i="11"/>
  <c r="A1284" i="11"/>
  <c r="A1285" i="11"/>
  <c r="A1286" i="11"/>
  <c r="A1287" i="11"/>
  <c r="A1288" i="11"/>
  <c r="A1289" i="11"/>
  <c r="A1290" i="11"/>
  <c r="A1291" i="11"/>
  <c r="A1292" i="11"/>
  <c r="A1293" i="11"/>
  <c r="A1294" i="11"/>
  <c r="A1295" i="11"/>
  <c r="A1296" i="11"/>
  <c r="A1297" i="11"/>
  <c r="A1298" i="11"/>
  <c r="A1299" i="11"/>
  <c r="A1300" i="11"/>
  <c r="A1301" i="11"/>
  <c r="A1302" i="11"/>
  <c r="A1303" i="11"/>
  <c r="A1304" i="11"/>
  <c r="A1305" i="11"/>
  <c r="A1306" i="11"/>
  <c r="A1307" i="11"/>
  <c r="A1308" i="11"/>
  <c r="A1309" i="11"/>
  <c r="A1310" i="11"/>
  <c r="A1311" i="11"/>
  <c r="A1312" i="11"/>
  <c r="A1313" i="11"/>
  <c r="A1314" i="11"/>
  <c r="A1315" i="11"/>
  <c r="A1316" i="11"/>
  <c r="A1317" i="11"/>
  <c r="A1318" i="11"/>
  <c r="A1319" i="11"/>
  <c r="A1320" i="11"/>
  <c r="A1321" i="11"/>
  <c r="A1322" i="11"/>
  <c r="A1323" i="11"/>
  <c r="A1324" i="11"/>
  <c r="A1325" i="11"/>
  <c r="A1326" i="11"/>
  <c r="A1327" i="11"/>
  <c r="A1328" i="11"/>
  <c r="A1329" i="11"/>
  <c r="A1330" i="11"/>
  <c r="A1331" i="11"/>
  <c r="A1332" i="11"/>
  <c r="A1333" i="11"/>
  <c r="A1334" i="11"/>
  <c r="A1335" i="11"/>
  <c r="A1336" i="11"/>
  <c r="A1337" i="11"/>
  <c r="A1338" i="11"/>
  <c r="A1339" i="11"/>
  <c r="A1340" i="11"/>
  <c r="A1341" i="11"/>
  <c r="A1342" i="11"/>
  <c r="A1343" i="11"/>
  <c r="A1344" i="11"/>
  <c r="A1345" i="11"/>
  <c r="A1346" i="11"/>
  <c r="A1347" i="11"/>
  <c r="A1348" i="11"/>
  <c r="A1349" i="11"/>
  <c r="A1350" i="11"/>
  <c r="A1351" i="11"/>
  <c r="A1352" i="11"/>
  <c r="A1353" i="11"/>
  <c r="A1354" i="11"/>
  <c r="A1355" i="11"/>
  <c r="A1356" i="11"/>
  <c r="A1357" i="11"/>
  <c r="A1358" i="11"/>
  <c r="A1359" i="11"/>
  <c r="A1360" i="11"/>
  <c r="A1361" i="11"/>
  <c r="A1362" i="11"/>
  <c r="A1363" i="11"/>
  <c r="A1364" i="11"/>
  <c r="A1365" i="11"/>
  <c r="A1366" i="11"/>
  <c r="A1367" i="11"/>
  <c r="A1368" i="11"/>
  <c r="A1369" i="11"/>
  <c r="A1370" i="11"/>
  <c r="A1371" i="11"/>
  <c r="A1372" i="11"/>
  <c r="A1373" i="11"/>
  <c r="A1374" i="11"/>
  <c r="A1375" i="11"/>
  <c r="A1376" i="11"/>
  <c r="A1377" i="11"/>
  <c r="A1378" i="11"/>
  <c r="A1379" i="11"/>
  <c r="A1380" i="11"/>
  <c r="A1381" i="11"/>
  <c r="A1382" i="11"/>
  <c r="A1383" i="11"/>
  <c r="A1384" i="11"/>
  <c r="A1385" i="11"/>
  <c r="A1386" i="11"/>
  <c r="A1387" i="11"/>
  <c r="A1388" i="11"/>
  <c r="A1389" i="11"/>
  <c r="A1390" i="11"/>
  <c r="A1391" i="11"/>
  <c r="A1392" i="11"/>
  <c r="A1393" i="11"/>
  <c r="A1394" i="11"/>
  <c r="A1395" i="11"/>
  <c r="A1396" i="11"/>
  <c r="A1397" i="11"/>
  <c r="A1398" i="11"/>
  <c r="A1399" i="11"/>
  <c r="A1400" i="11"/>
  <c r="A1401" i="11"/>
  <c r="A1402" i="11"/>
  <c r="A1403" i="11"/>
  <c r="A1404" i="11"/>
  <c r="A1405" i="11"/>
  <c r="A1406" i="11"/>
  <c r="A1407" i="11"/>
  <c r="A1408" i="11"/>
  <c r="A1409" i="11"/>
  <c r="A1410" i="11"/>
  <c r="A1411" i="11"/>
  <c r="A1412" i="11"/>
  <c r="A1413" i="11"/>
  <c r="A1414" i="11"/>
  <c r="A1415" i="11"/>
  <c r="A1416" i="11"/>
  <c r="A1417" i="11"/>
  <c r="A1418" i="11"/>
  <c r="A1419" i="11"/>
  <c r="A1420" i="11"/>
  <c r="A1421" i="11"/>
  <c r="A1422" i="11"/>
  <c r="A1423" i="11"/>
  <c r="A1424" i="11"/>
  <c r="A1425" i="11"/>
  <c r="A1426" i="11"/>
  <c r="A1427" i="11"/>
  <c r="A1428" i="11"/>
  <c r="A1429" i="11"/>
  <c r="A1430" i="11"/>
  <c r="A1431" i="11"/>
  <c r="A1432" i="11"/>
  <c r="A1433" i="11"/>
  <c r="A1434" i="11"/>
  <c r="A1435" i="11"/>
  <c r="A1436" i="11"/>
  <c r="A1437" i="11"/>
  <c r="A1438" i="11"/>
  <c r="A1439" i="11"/>
  <c r="A1440" i="11"/>
  <c r="A1441" i="11"/>
  <c r="A1442" i="11"/>
  <c r="A1443" i="11"/>
  <c r="A1444" i="11"/>
  <c r="A1445" i="11"/>
  <c r="A1446" i="11"/>
  <c r="A1447" i="11"/>
  <c r="A1448" i="11"/>
  <c r="A1449" i="11"/>
  <c r="A1450" i="11"/>
  <c r="A1451" i="11"/>
  <c r="A1452" i="11"/>
  <c r="A1453" i="11"/>
  <c r="A1454" i="11"/>
  <c r="A1455" i="11"/>
  <c r="A1456" i="11"/>
  <c r="A1457" i="11"/>
  <c r="A1458" i="11"/>
  <c r="A1459" i="11"/>
  <c r="A1460" i="11"/>
  <c r="A1461" i="11"/>
  <c r="A1462" i="11"/>
  <c r="A1463" i="11"/>
  <c r="A1464" i="11"/>
  <c r="A1465" i="11"/>
  <c r="A1466" i="11"/>
  <c r="A1467" i="11"/>
  <c r="A1468" i="11"/>
  <c r="A1469" i="11"/>
  <c r="A1470" i="11"/>
  <c r="A1471" i="11"/>
  <c r="A1472" i="11"/>
  <c r="A1473" i="11"/>
  <c r="A1474" i="11"/>
  <c r="A1475" i="11"/>
  <c r="A1476" i="11"/>
  <c r="A1477" i="11"/>
  <c r="A1478" i="11"/>
  <c r="A1479" i="11"/>
  <c r="A1480" i="11"/>
  <c r="A1481" i="11"/>
  <c r="A1482" i="11"/>
  <c r="A1483" i="11"/>
  <c r="A1484" i="11"/>
  <c r="A1485" i="11"/>
  <c r="A1486" i="11"/>
  <c r="A1487" i="11"/>
  <c r="A1488" i="11"/>
  <c r="A1489" i="11"/>
  <c r="A1490" i="11"/>
  <c r="A1491" i="11"/>
  <c r="A1492" i="11"/>
  <c r="A1493" i="11"/>
  <c r="A1494" i="11"/>
  <c r="A1495" i="11"/>
  <c r="A1496" i="11"/>
  <c r="A1497" i="11"/>
  <c r="A1498" i="11"/>
  <c r="A1499" i="11"/>
  <c r="A1500" i="11"/>
  <c r="A1501" i="11"/>
  <c r="A1502" i="11"/>
  <c r="A1503" i="11"/>
  <c r="A1504" i="11"/>
  <c r="A1505" i="11"/>
  <c r="A1506" i="11"/>
  <c r="A1507" i="11"/>
  <c r="A1508" i="11"/>
  <c r="A1509" i="11"/>
  <c r="A1510" i="11"/>
  <c r="A1511" i="11"/>
  <c r="A1512" i="11"/>
  <c r="A1513" i="11"/>
  <c r="A1514" i="11"/>
  <c r="A1515" i="11"/>
  <c r="A1516" i="11"/>
  <c r="A1517" i="11"/>
  <c r="A1518" i="11"/>
  <c r="A1519" i="11"/>
  <c r="A1520" i="11"/>
  <c r="A1521" i="11"/>
  <c r="A1522" i="11"/>
  <c r="A1523" i="11"/>
  <c r="A1524" i="11"/>
  <c r="A1525" i="11"/>
  <c r="A1526" i="11"/>
  <c r="A1527" i="11"/>
  <c r="A1528" i="11"/>
  <c r="A1529" i="11"/>
  <c r="A1530" i="11"/>
  <c r="A1531" i="11"/>
  <c r="A1532" i="11"/>
  <c r="A1533" i="11"/>
  <c r="A1534" i="11"/>
  <c r="A1535" i="11"/>
  <c r="A1536" i="11"/>
  <c r="A1537" i="11"/>
  <c r="A1538" i="11"/>
  <c r="A1539" i="11"/>
  <c r="A1540" i="11"/>
  <c r="A1541" i="11"/>
  <c r="A1542" i="11"/>
  <c r="A1543" i="11"/>
  <c r="A1544" i="11"/>
  <c r="A1545" i="11"/>
  <c r="A1546" i="11"/>
  <c r="A1547" i="11"/>
  <c r="A1548" i="11"/>
  <c r="A1549" i="11"/>
  <c r="A1550" i="11"/>
  <c r="A1551" i="11"/>
  <c r="A1552" i="11"/>
  <c r="A1553" i="11"/>
  <c r="A1554" i="11"/>
  <c r="A1555" i="11"/>
  <c r="A1556" i="11"/>
  <c r="A1557" i="11"/>
  <c r="A1558" i="11"/>
  <c r="A1559" i="11"/>
  <c r="A1560" i="11"/>
  <c r="A1561" i="11"/>
  <c r="A1562" i="11"/>
  <c r="A1563" i="11"/>
  <c r="A1564" i="11"/>
  <c r="A1565" i="11"/>
  <c r="A1566" i="11"/>
  <c r="A1567" i="11"/>
  <c r="A1568" i="11"/>
  <c r="A1569" i="11"/>
  <c r="A1570" i="11"/>
  <c r="A1571" i="11"/>
  <c r="A1572" i="11"/>
  <c r="A1573" i="11"/>
  <c r="A1574" i="11"/>
  <c r="A1575" i="11"/>
  <c r="A1576" i="11"/>
  <c r="A1577" i="11"/>
  <c r="A1578" i="11"/>
  <c r="A1579" i="11"/>
  <c r="A1580" i="11"/>
  <c r="A1581" i="11"/>
  <c r="A1582" i="11"/>
  <c r="A1583" i="11"/>
  <c r="A1584" i="11"/>
  <c r="A1585" i="11"/>
  <c r="A1586" i="11"/>
  <c r="A1587" i="11"/>
  <c r="A1588" i="11"/>
  <c r="A1589" i="11"/>
  <c r="A1590" i="11"/>
  <c r="A1591" i="11"/>
  <c r="A1592" i="11"/>
  <c r="A1593" i="11"/>
  <c r="A1594" i="11"/>
  <c r="A1595" i="11"/>
  <c r="A1596" i="11"/>
  <c r="A1597" i="11"/>
  <c r="A1598" i="11"/>
  <c r="A1599" i="11"/>
  <c r="A1600" i="11"/>
  <c r="A1601" i="11"/>
  <c r="A1602" i="11"/>
  <c r="A1603" i="11"/>
  <c r="A1604" i="11"/>
  <c r="A1605" i="11"/>
  <c r="A1606" i="11"/>
  <c r="A1607" i="11"/>
  <c r="A1608" i="11"/>
  <c r="A1609" i="11"/>
  <c r="A1610" i="11"/>
  <c r="A1611" i="11"/>
  <c r="A1612" i="11"/>
  <c r="A1613" i="11"/>
  <c r="A1614" i="11"/>
  <c r="A1615" i="11"/>
  <c r="A1616" i="11"/>
  <c r="A1617" i="11"/>
  <c r="A1618" i="11"/>
  <c r="A1619" i="11"/>
  <c r="A1620" i="11"/>
  <c r="A1621" i="11"/>
  <c r="A1622" i="11"/>
  <c r="A1623" i="11"/>
  <c r="A1624" i="11"/>
  <c r="A1625" i="11"/>
  <c r="A1626" i="11"/>
  <c r="A1627" i="11"/>
  <c r="A1628" i="11"/>
  <c r="A1629" i="11"/>
  <c r="A1630" i="11"/>
  <c r="A1631" i="11"/>
  <c r="A1632" i="11"/>
  <c r="A1633" i="11"/>
  <c r="A1634" i="11"/>
  <c r="A1635" i="11"/>
  <c r="A1636" i="11"/>
  <c r="A1637" i="11"/>
  <c r="A1638" i="11"/>
  <c r="A1639" i="11"/>
  <c r="A1640" i="11"/>
  <c r="A1641" i="11"/>
  <c r="A1642" i="11"/>
  <c r="A1643" i="11"/>
  <c r="A1644" i="11"/>
  <c r="A1645" i="11"/>
  <c r="A1646" i="11"/>
  <c r="A1647" i="11"/>
  <c r="A1648" i="11"/>
  <c r="A1649" i="11"/>
  <c r="A1650" i="11"/>
  <c r="A1651" i="11"/>
  <c r="A1652" i="11"/>
  <c r="A1653" i="11"/>
  <c r="A1654" i="11"/>
  <c r="A1655" i="11"/>
  <c r="A1656" i="11"/>
  <c r="A1657" i="11"/>
  <c r="A1658" i="11"/>
  <c r="A1659" i="11"/>
  <c r="A1660" i="11"/>
  <c r="A1661" i="11"/>
  <c r="A1662" i="11"/>
  <c r="A1663" i="11"/>
  <c r="A1664" i="11"/>
  <c r="A1665" i="11"/>
  <c r="A1666" i="11"/>
  <c r="A1667" i="11"/>
  <c r="A1668" i="11"/>
  <c r="A1669" i="11"/>
  <c r="A1670" i="11"/>
  <c r="A1671" i="11"/>
  <c r="A1672" i="11"/>
  <c r="A1673" i="11"/>
  <c r="A1674" i="11"/>
  <c r="A1675" i="11"/>
  <c r="A1676" i="11"/>
  <c r="A1677" i="11"/>
  <c r="A1678" i="11"/>
  <c r="A1679" i="11"/>
  <c r="A1680" i="11"/>
  <c r="A1681" i="11"/>
  <c r="A1682" i="11"/>
  <c r="A1683" i="11"/>
  <c r="A1684" i="11"/>
  <c r="A1685" i="11"/>
  <c r="A1686" i="11"/>
  <c r="A1687" i="11"/>
  <c r="A1688" i="11"/>
  <c r="A1689" i="11"/>
  <c r="A1690" i="11"/>
  <c r="A1691" i="11"/>
  <c r="A1692" i="11"/>
  <c r="A1693" i="11"/>
  <c r="A1694" i="11"/>
  <c r="A1695" i="11"/>
  <c r="A1696" i="11"/>
  <c r="A1697" i="11"/>
  <c r="A1698" i="11"/>
  <c r="A1699" i="11"/>
  <c r="A1700" i="11"/>
  <c r="A1701" i="11"/>
  <c r="A1702" i="11"/>
  <c r="A1703" i="11"/>
  <c r="A1704" i="11"/>
  <c r="A1705" i="11"/>
  <c r="A1706" i="11"/>
  <c r="A1707" i="11"/>
  <c r="A1708" i="11"/>
  <c r="A1709" i="11"/>
  <c r="A1710" i="11"/>
  <c r="A1711" i="11"/>
  <c r="A1712" i="11"/>
  <c r="A1713" i="11"/>
  <c r="A1714" i="11"/>
  <c r="A1715" i="11"/>
  <c r="A1716" i="11"/>
  <c r="A1717" i="11"/>
  <c r="A1718" i="11"/>
  <c r="A1719" i="11"/>
  <c r="A1720" i="11"/>
  <c r="A1721" i="11"/>
  <c r="A1722" i="11"/>
  <c r="A1723" i="11"/>
  <c r="A1724" i="11"/>
  <c r="A1725" i="11"/>
  <c r="A1726" i="11"/>
  <c r="A1727" i="11"/>
  <c r="A1728" i="11"/>
  <c r="A1729" i="11"/>
  <c r="A1730" i="11"/>
  <c r="A1731" i="11"/>
  <c r="A1732" i="11"/>
  <c r="A1733" i="11"/>
  <c r="A1734" i="11"/>
  <c r="A1735" i="11"/>
  <c r="A1736" i="11"/>
  <c r="A1737" i="11"/>
  <c r="A1738" i="11"/>
  <c r="A1739" i="11"/>
  <c r="A1740" i="11"/>
  <c r="A1741" i="11"/>
  <c r="A1742" i="11"/>
  <c r="A1743" i="11"/>
  <c r="A1744" i="11"/>
  <c r="A1745" i="11"/>
  <c r="A1746" i="11"/>
  <c r="A1747" i="11"/>
  <c r="A1748" i="11"/>
  <c r="A1749" i="11"/>
  <c r="A1750" i="11"/>
  <c r="A1751" i="11"/>
  <c r="A1752" i="11"/>
  <c r="A1753" i="11"/>
  <c r="A1754" i="11"/>
  <c r="A1755" i="11"/>
  <c r="A1756" i="11"/>
  <c r="A1757" i="11"/>
  <c r="A1758" i="11"/>
  <c r="A1759" i="11"/>
  <c r="A1760" i="11"/>
  <c r="A1761" i="11"/>
  <c r="A1762" i="11"/>
  <c r="A1763" i="11"/>
  <c r="A1764" i="11"/>
  <c r="A1765" i="11"/>
  <c r="A1766" i="11"/>
  <c r="A1767" i="11"/>
  <c r="A1768" i="11"/>
  <c r="A1769" i="11"/>
  <c r="A1770" i="11"/>
  <c r="A1771" i="11"/>
  <c r="A1772" i="11"/>
  <c r="A1773" i="11"/>
  <c r="A1774" i="11"/>
  <c r="A1775" i="11"/>
  <c r="A1776" i="11"/>
  <c r="A1777" i="11"/>
  <c r="A1778" i="11"/>
  <c r="A1779" i="11"/>
  <c r="A1780" i="11"/>
  <c r="A1781" i="11"/>
  <c r="A1782" i="11"/>
  <c r="A1783" i="11"/>
  <c r="A1784" i="11"/>
  <c r="A1785" i="11"/>
  <c r="A1786" i="11"/>
  <c r="A1787" i="11"/>
  <c r="A1788" i="11"/>
  <c r="A1789" i="11"/>
  <c r="A1790" i="11"/>
  <c r="A1791" i="11"/>
  <c r="A1792" i="11"/>
  <c r="A1793" i="11"/>
  <c r="A1794" i="11"/>
  <c r="A1795" i="11"/>
  <c r="A1796" i="11"/>
  <c r="A1797" i="11"/>
  <c r="A1798" i="11"/>
  <c r="A1799" i="11"/>
  <c r="A1800" i="11"/>
  <c r="A1801" i="11"/>
  <c r="A1802" i="11"/>
  <c r="A1803" i="11"/>
  <c r="A1804" i="11"/>
  <c r="A1805" i="11"/>
  <c r="A1806" i="11"/>
  <c r="A1807" i="11"/>
  <c r="A1808" i="11"/>
  <c r="A1809" i="11"/>
  <c r="A1810" i="11"/>
  <c r="A1811" i="11"/>
  <c r="A1812" i="11"/>
  <c r="A1813" i="11"/>
  <c r="A1814" i="11"/>
  <c r="A1815" i="11"/>
  <c r="A1816" i="11"/>
  <c r="A1817" i="11"/>
  <c r="A1818" i="11"/>
  <c r="A1819" i="11"/>
  <c r="A1820" i="11"/>
  <c r="A1821" i="11"/>
  <c r="A1822" i="11"/>
  <c r="A1823" i="11"/>
  <c r="A1824" i="11"/>
  <c r="A1825" i="11"/>
  <c r="A1826" i="11"/>
  <c r="A1827" i="11"/>
  <c r="A1828" i="11"/>
  <c r="A1829" i="11"/>
  <c r="A1830" i="11"/>
  <c r="A1831" i="11"/>
  <c r="A1832" i="11"/>
  <c r="A1833" i="11"/>
  <c r="A1834" i="11"/>
  <c r="A1835" i="11"/>
  <c r="A1836" i="11"/>
  <c r="A1837" i="11"/>
  <c r="A1838" i="11"/>
  <c r="A1839" i="11"/>
  <c r="A1840" i="11"/>
  <c r="A1841" i="11"/>
  <c r="A1842" i="11"/>
  <c r="A1843" i="11"/>
  <c r="A1844" i="11"/>
  <c r="A1845" i="11"/>
  <c r="A1846" i="11"/>
  <c r="A1847" i="11"/>
  <c r="A1848" i="11"/>
  <c r="A1849" i="11"/>
  <c r="A1850" i="11"/>
  <c r="A1851" i="11"/>
  <c r="A1852" i="11"/>
  <c r="A1853" i="11"/>
  <c r="M150" i="29"/>
  <c r="B12" i="29"/>
  <c r="B3707" i="11" s="1"/>
  <c r="B141" i="29"/>
  <c r="B3836" i="11" s="1"/>
  <c r="H1770" i="4"/>
  <c r="J1770" i="4" s="1"/>
  <c r="G1770" i="11" s="1"/>
  <c r="B1770" i="4"/>
  <c r="B1770" i="11" s="1"/>
  <c r="H1769" i="4"/>
  <c r="J1769" i="4" s="1"/>
  <c r="G1769" i="11" s="1"/>
  <c r="B1769" i="4"/>
  <c r="B1769" i="11" s="1"/>
  <c r="K1004" i="6"/>
  <c r="B1004" i="6"/>
  <c r="O138" i="7" l="1"/>
  <c r="I3960" i="11"/>
  <c r="I3958" i="11"/>
  <c r="I3956" i="11"/>
  <c r="I3954" i="11"/>
  <c r="I3952" i="11"/>
  <c r="I3950" i="11"/>
  <c r="I3948" i="11"/>
  <c r="I3946" i="11"/>
  <c r="I3944" i="11"/>
  <c r="I3942" i="11"/>
  <c r="I3940" i="11"/>
  <c r="I3938" i="11"/>
  <c r="I3934" i="11"/>
  <c r="I3922" i="11"/>
  <c r="I3920" i="11"/>
  <c r="I3918" i="11"/>
  <c r="I3916" i="11"/>
  <c r="I3914" i="11"/>
  <c r="I3912" i="11"/>
  <c r="I3906" i="11"/>
  <c r="I3904" i="11"/>
  <c r="I3900" i="11"/>
  <c r="I3898" i="11"/>
  <c r="I3894" i="11"/>
  <c r="I3892" i="11"/>
  <c r="I3890" i="11"/>
  <c r="I3886" i="11"/>
  <c r="I3884" i="11"/>
  <c r="I3882" i="11"/>
  <c r="I3880" i="11"/>
  <c r="I3878" i="11"/>
  <c r="I3876" i="11"/>
  <c r="I3870" i="11"/>
  <c r="I3959" i="11"/>
  <c r="I3957" i="11"/>
  <c r="I3955" i="11"/>
  <c r="I3953" i="11"/>
  <c r="I3951" i="11"/>
  <c r="I3949" i="11"/>
  <c r="I3947" i="11"/>
  <c r="I3945" i="11"/>
  <c r="I3943" i="11"/>
  <c r="I3941" i="11"/>
  <c r="I3939" i="11"/>
  <c r="I3937" i="11"/>
  <c r="I3923" i="11"/>
  <c r="I3921" i="11"/>
  <c r="I3919" i="11"/>
  <c r="I3917" i="11"/>
  <c r="I3915" i="11"/>
  <c r="I3913" i="11"/>
  <c r="I3911" i="11"/>
  <c r="I3909" i="11"/>
  <c r="I3907" i="11"/>
  <c r="I3905" i="11"/>
  <c r="I3903" i="11"/>
  <c r="I3901" i="11"/>
  <c r="I3899" i="11"/>
  <c r="I3897" i="11"/>
  <c r="I3893" i="11"/>
  <c r="I3891" i="11"/>
  <c r="I3887" i="11"/>
  <c r="I3885" i="11"/>
  <c r="I3883" i="11"/>
  <c r="I3881" i="11"/>
  <c r="I3877" i="11"/>
  <c r="I3875" i="11"/>
  <c r="I3871" i="11"/>
  <c r="I3869" i="11"/>
  <c r="I3936" i="11"/>
  <c r="I3930" i="11"/>
  <c r="I3926" i="11"/>
  <c r="I3924" i="11"/>
  <c r="I3888" i="11"/>
  <c r="I3932" i="11"/>
  <c r="I3928" i="11"/>
  <c r="I3774" i="11"/>
  <c r="I3710" i="11"/>
  <c r="I3837" i="11"/>
  <c r="I3935" i="11"/>
  <c r="I3933" i="11"/>
  <c r="I3931" i="11"/>
  <c r="I3929" i="11"/>
  <c r="I3927" i="11"/>
  <c r="I3879" i="11"/>
  <c r="I3766" i="11"/>
  <c r="I3808" i="11"/>
  <c r="I3792" i="11"/>
  <c r="I3784" i="11"/>
  <c r="I3778" i="11"/>
  <c r="I3776" i="11"/>
  <c r="I3771" i="11"/>
  <c r="I3768" i="11"/>
  <c r="I3763" i="11"/>
  <c r="I3738" i="11"/>
  <c r="I3726" i="11"/>
  <c r="I3722" i="11"/>
  <c r="I3719" i="11"/>
  <c r="I3714" i="11"/>
  <c r="I3712" i="11"/>
  <c r="I3707" i="11"/>
  <c r="I3835" i="11"/>
  <c r="I3836" i="11"/>
  <c r="I3824" i="11"/>
  <c r="I3816" i="11"/>
  <c r="I3812" i="11"/>
  <c r="I3810" i="11"/>
  <c r="I3805" i="11"/>
  <c r="I3750" i="11"/>
  <c r="I3832" i="11"/>
  <c r="I3828" i="11"/>
  <c r="I3826" i="11"/>
  <c r="I3821" i="11"/>
  <c r="I3800" i="11"/>
  <c r="I3796" i="11"/>
  <c r="I3794" i="11"/>
  <c r="I3789" i="11"/>
  <c r="I3758" i="11"/>
  <c r="I3754" i="11"/>
  <c r="I3752" i="11"/>
  <c r="I3747" i="11"/>
  <c r="I3742" i="11"/>
  <c r="I3740" i="11"/>
  <c r="I3735" i="11"/>
  <c r="I3731" i="11"/>
  <c r="I3702" i="11"/>
  <c r="O81" i="7"/>
  <c r="I3829" i="11"/>
  <c r="I3820" i="11"/>
  <c r="I3818" i="11"/>
  <c r="I3813" i="11"/>
  <c r="I3804" i="11"/>
  <c r="I3802" i="11"/>
  <c r="I3797" i="11"/>
  <c r="I3788" i="11"/>
  <c r="I3786" i="11"/>
  <c r="I3781" i="11"/>
  <c r="I3779" i="11"/>
  <c r="I3762" i="11"/>
  <c r="I3760" i="11"/>
  <c r="I3755" i="11"/>
  <c r="I3746" i="11"/>
  <c r="I3744" i="11"/>
  <c r="I3730" i="11"/>
  <c r="I3728" i="11"/>
  <c r="I3723" i="11"/>
  <c r="I3718" i="11"/>
  <c r="I3715" i="11"/>
  <c r="I3706" i="11"/>
  <c r="I3704" i="11"/>
  <c r="I3699" i="11"/>
  <c r="I3834" i="11"/>
  <c r="I3838" i="11"/>
  <c r="I3833" i="11"/>
  <c r="I3830" i="11"/>
  <c r="I3825" i="11"/>
  <c r="I3822" i="11"/>
  <c r="I3817" i="11"/>
  <c r="I3814" i="11"/>
  <c r="I3809" i="11"/>
  <c r="I3806" i="11"/>
  <c r="I3801" i="11"/>
  <c r="I3798" i="11"/>
  <c r="I3793" i="11"/>
  <c r="I3790" i="11"/>
  <c r="I3785" i="11"/>
  <c r="I3782" i="11"/>
  <c r="I3780" i="11"/>
  <c r="I3775" i="11"/>
  <c r="I3772" i="11"/>
  <c r="I3764" i="11"/>
  <c r="I3759" i="11"/>
  <c r="I3756" i="11"/>
  <c r="I3751" i="11"/>
  <c r="I3748" i="11"/>
  <c r="I3739" i="11"/>
  <c r="I3736" i="11"/>
  <c r="I3727" i="11"/>
  <c r="I3724" i="11"/>
  <c r="I3720" i="11"/>
  <c r="I3711" i="11"/>
  <c r="I3708" i="11"/>
  <c r="I3703" i="11"/>
  <c r="I3700" i="11"/>
  <c r="I3839" i="11"/>
  <c r="I3831" i="11"/>
  <c r="I3827" i="11"/>
  <c r="I3823" i="11"/>
  <c r="I3819" i="11"/>
  <c r="I3815" i="11"/>
  <c r="I3811" i="11"/>
  <c r="I3807" i="11"/>
  <c r="I3803" i="11"/>
  <c r="I3799" i="11"/>
  <c r="I3795" i="11"/>
  <c r="I3791" i="11"/>
  <c r="I3787" i="11"/>
  <c r="I3783" i="11"/>
  <c r="I3777" i="11"/>
  <c r="I3773" i="11"/>
  <c r="I3769" i="11"/>
  <c r="I3765" i="11"/>
  <c r="I3761" i="11"/>
  <c r="I3757" i="11"/>
  <c r="I3753" i="11"/>
  <c r="I3749" i="11"/>
  <c r="I3745" i="11"/>
  <c r="I3741" i="11"/>
  <c r="I3737" i="11"/>
  <c r="I3733" i="11"/>
  <c r="I3729" i="11"/>
  <c r="I3725" i="11"/>
  <c r="I3717" i="11"/>
  <c r="I3713" i="11"/>
  <c r="I3709" i="11"/>
  <c r="I3705" i="11"/>
  <c r="I3701" i="11"/>
  <c r="I3925" i="11"/>
  <c r="I3896" i="11"/>
  <c r="I3910" i="11"/>
  <c r="I3902" i="11"/>
  <c r="I3889" i="11"/>
  <c r="I3874" i="11"/>
  <c r="I3873" i="11"/>
  <c r="I3872" i="11"/>
  <c r="I2580" i="11"/>
  <c r="I2576" i="11"/>
  <c r="I2572" i="11"/>
  <c r="I1769" i="11"/>
  <c r="I2582" i="11"/>
  <c r="I2578" i="11"/>
  <c r="I2574" i="11"/>
  <c r="I2570" i="11"/>
  <c r="I2566" i="11"/>
  <c r="I1770" i="11"/>
  <c r="I2581" i="11"/>
  <c r="I4025" i="11" s="1"/>
  <c r="I2579" i="11"/>
  <c r="I4023" i="11" s="1"/>
  <c r="I2577" i="11"/>
  <c r="I4021" i="11" s="1"/>
  <c r="I2575" i="11"/>
  <c r="I4019" i="11" s="1"/>
  <c r="I2573" i="11"/>
  <c r="I4017" i="11" s="1"/>
  <c r="I2571" i="11"/>
  <c r="I4015" i="11" s="1"/>
  <c r="I2569" i="11"/>
  <c r="I4013" i="11" s="1"/>
  <c r="I2567" i="11"/>
  <c r="I4011" i="11" s="1"/>
  <c r="I3841" i="11"/>
  <c r="N80" i="7"/>
  <c r="M80" i="7"/>
  <c r="N79" i="7"/>
  <c r="M79" i="7"/>
  <c r="N78" i="7"/>
  <c r="M78" i="7"/>
  <c r="K1005" i="6"/>
  <c r="K992" i="6"/>
  <c r="B992" i="6"/>
  <c r="K1006" i="6"/>
  <c r="K1003" i="6"/>
  <c r="K1002" i="6"/>
  <c r="K1001" i="6"/>
  <c r="K1000" i="6"/>
  <c r="K999" i="6"/>
  <c r="K998" i="6"/>
  <c r="K997" i="6"/>
  <c r="K996" i="6"/>
  <c r="K995" i="6"/>
  <c r="K994" i="6"/>
  <c r="K993" i="6"/>
  <c r="B997" i="6"/>
  <c r="B998" i="6"/>
  <c r="B999" i="6"/>
  <c r="B1000" i="6"/>
  <c r="B1001" i="6"/>
  <c r="B1002" i="6"/>
  <c r="B1003" i="6"/>
  <c r="B1006" i="6"/>
  <c r="B1005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K990" i="6"/>
  <c r="K989" i="6"/>
  <c r="K988" i="6"/>
  <c r="K987" i="6"/>
  <c r="K986" i="6"/>
  <c r="K985" i="6"/>
  <c r="K984" i="6"/>
  <c r="K983" i="6"/>
  <c r="K982" i="6"/>
  <c r="K981" i="6"/>
  <c r="K980" i="6"/>
  <c r="K979" i="6"/>
  <c r="B996" i="6"/>
  <c r="B995" i="6"/>
  <c r="B994" i="6"/>
  <c r="B993" i="6"/>
  <c r="B990" i="6"/>
  <c r="B989" i="6"/>
  <c r="B988" i="6"/>
  <c r="B987" i="6"/>
  <c r="B986" i="6"/>
  <c r="B30" i="29"/>
  <c r="B31" i="29"/>
  <c r="B3726" i="11" s="1"/>
  <c r="J26" i="29"/>
  <c r="G3721" i="11" s="1"/>
  <c r="I3721" i="11" s="1"/>
  <c r="B25" i="29"/>
  <c r="B3720" i="11" s="1"/>
  <c r="J39" i="29"/>
  <c r="G3734" i="11" s="1"/>
  <c r="I3734" i="11" s="1"/>
  <c r="B39" i="29"/>
  <c r="H1705" i="4"/>
  <c r="J1705" i="4" s="1"/>
  <c r="G1705" i="11" s="1"/>
  <c r="I1705" i="11" s="1"/>
  <c r="A3666" i="11"/>
  <c r="A3667" i="11"/>
  <c r="A3668" i="11"/>
  <c r="A3669" i="11"/>
  <c r="A3670" i="11"/>
  <c r="A3671" i="11"/>
  <c r="A3672" i="11"/>
  <c r="A3673" i="11"/>
  <c r="A3674" i="11"/>
  <c r="A3675" i="11"/>
  <c r="A3676" i="11"/>
  <c r="A3677" i="11"/>
  <c r="A3678" i="11"/>
  <c r="A3679" i="11"/>
  <c r="A3680" i="11"/>
  <c r="A3681" i="11"/>
  <c r="A3682" i="11"/>
  <c r="A3683" i="11"/>
  <c r="A3684" i="11"/>
  <c r="A3685" i="11"/>
  <c r="A3686" i="11"/>
  <c r="A3687" i="11"/>
  <c r="A3688" i="11"/>
  <c r="A3689" i="11"/>
  <c r="A3690" i="11"/>
  <c r="A3691" i="11"/>
  <c r="A3692" i="11"/>
  <c r="A3693" i="11"/>
  <c r="A3694" i="11"/>
  <c r="A3695" i="11"/>
  <c r="A3696" i="11"/>
  <c r="B138" i="29"/>
  <c r="B137" i="29"/>
  <c r="B136" i="29"/>
  <c r="B135" i="29"/>
  <c r="B134" i="29"/>
  <c r="N77" i="7"/>
  <c r="M77" i="7"/>
  <c r="K962" i="6"/>
  <c r="B962" i="6"/>
  <c r="B985" i="6"/>
  <c r="B984" i="6"/>
  <c r="B983" i="6"/>
  <c r="B982" i="6"/>
  <c r="B981" i="6"/>
  <c r="B980" i="6"/>
  <c r="B979" i="6"/>
  <c r="H1660" i="4"/>
  <c r="J1660" i="4" s="1"/>
  <c r="G1660" i="11" s="1"/>
  <c r="I1660" i="11" s="1"/>
  <c r="B1660" i="4"/>
  <c r="B1660" i="11" s="1"/>
  <c r="H1659" i="4"/>
  <c r="J1659" i="4" s="1"/>
  <c r="G1659" i="11" s="1"/>
  <c r="I1659" i="11" s="1"/>
  <c r="B1659" i="4"/>
  <c r="B1659" i="11" s="1"/>
  <c r="B1626" i="4"/>
  <c r="B1626" i="11" s="1"/>
  <c r="B1627" i="4"/>
  <c r="B1627" i="11" s="1"/>
  <c r="B1628" i="4"/>
  <c r="B1628" i="11" s="1"/>
  <c r="B1629" i="4"/>
  <c r="B1629" i="11" s="1"/>
  <c r="B1630" i="4"/>
  <c r="B1630" i="11" s="1"/>
  <c r="B1631" i="4"/>
  <c r="B1631" i="11" s="1"/>
  <c r="B1632" i="4"/>
  <c r="B1632" i="11" s="1"/>
  <c r="B1633" i="4"/>
  <c r="B1633" i="11" s="1"/>
  <c r="B1634" i="4"/>
  <c r="B1634" i="11" s="1"/>
  <c r="B1635" i="4"/>
  <c r="B1635" i="11" s="1"/>
  <c r="B1636" i="4"/>
  <c r="B1636" i="11" s="1"/>
  <c r="B1637" i="4"/>
  <c r="B1637" i="11" s="1"/>
  <c r="B1638" i="4"/>
  <c r="B1638" i="11" s="1"/>
  <c r="B1639" i="4"/>
  <c r="B1639" i="11" s="1"/>
  <c r="B1640" i="4"/>
  <c r="B1640" i="11" s="1"/>
  <c r="B1641" i="4"/>
  <c r="B1641" i="11" s="1"/>
  <c r="B1642" i="4"/>
  <c r="B1642" i="11" s="1"/>
  <c r="B1643" i="4"/>
  <c r="B1643" i="11" s="1"/>
  <c r="B1644" i="4"/>
  <c r="B1644" i="11" s="1"/>
  <c r="B1645" i="4"/>
  <c r="B1645" i="11" s="1"/>
  <c r="B1646" i="4"/>
  <c r="B1646" i="11" s="1"/>
  <c r="B1647" i="4"/>
  <c r="B1647" i="11" s="1"/>
  <c r="B1648" i="4"/>
  <c r="B1648" i="11" s="1"/>
  <c r="B1649" i="4"/>
  <c r="B1649" i="11" s="1"/>
  <c r="B1650" i="4"/>
  <c r="B1650" i="11" s="1"/>
  <c r="B1651" i="4"/>
  <c r="B1651" i="11" s="1"/>
  <c r="B1652" i="4"/>
  <c r="B1652" i="11" s="1"/>
  <c r="B1653" i="4"/>
  <c r="B1653" i="11" s="1"/>
  <c r="B1654" i="4"/>
  <c r="B1654" i="11" s="1"/>
  <c r="B1655" i="4"/>
  <c r="B1655" i="11" s="1"/>
  <c r="B1656" i="4"/>
  <c r="B1656" i="11" s="1"/>
  <c r="B1657" i="4"/>
  <c r="B1657" i="11" s="1"/>
  <c r="B1658" i="4"/>
  <c r="B1658" i="11" s="1"/>
  <c r="B1661" i="4"/>
  <c r="B1661" i="11" s="1"/>
  <c r="B1662" i="4"/>
  <c r="B1662" i="11" s="1"/>
  <c r="B1663" i="4"/>
  <c r="B1663" i="11" s="1"/>
  <c r="B1664" i="4"/>
  <c r="B1664" i="11" s="1"/>
  <c r="B1665" i="4"/>
  <c r="B1665" i="11" s="1"/>
  <c r="B1666" i="4"/>
  <c r="B1666" i="11" s="1"/>
  <c r="B1667" i="4"/>
  <c r="B1667" i="11" s="1"/>
  <c r="B1668" i="4"/>
  <c r="B1668" i="11" s="1"/>
  <c r="B1669" i="4"/>
  <c r="B1669" i="11" s="1"/>
  <c r="B1670" i="4"/>
  <c r="B1670" i="11" s="1"/>
  <c r="B1671" i="4"/>
  <c r="B1671" i="11" s="1"/>
  <c r="B1672" i="4"/>
  <c r="B1672" i="11" s="1"/>
  <c r="B1673" i="4"/>
  <c r="B1673" i="11" s="1"/>
  <c r="B1674" i="4"/>
  <c r="B1674" i="11" s="1"/>
  <c r="B1675" i="4"/>
  <c r="B1675" i="11" s="1"/>
  <c r="B1676" i="4"/>
  <c r="B1676" i="11" s="1"/>
  <c r="B1677" i="4"/>
  <c r="B1677" i="11" s="1"/>
  <c r="B1678" i="4"/>
  <c r="B1678" i="11" s="1"/>
  <c r="B1679" i="4"/>
  <c r="B1679" i="11" s="1"/>
  <c r="B1680" i="4"/>
  <c r="B1680" i="11" s="1"/>
  <c r="B1681" i="4"/>
  <c r="B1681" i="11" s="1"/>
  <c r="B1682" i="4"/>
  <c r="B1682" i="11" s="1"/>
  <c r="B1683" i="4"/>
  <c r="B1683" i="11" s="1"/>
  <c r="B1684" i="4"/>
  <c r="B1684" i="11" s="1"/>
  <c r="B1685" i="4"/>
  <c r="B1685" i="11" s="1"/>
  <c r="B1686" i="4"/>
  <c r="B1686" i="11" s="1"/>
  <c r="B1687" i="4"/>
  <c r="B1687" i="11" s="1"/>
  <c r="B1688" i="4"/>
  <c r="B1688" i="11" s="1"/>
  <c r="B1689" i="4"/>
  <c r="B1689" i="11" s="1"/>
  <c r="B1690" i="4"/>
  <c r="B1690" i="11" s="1"/>
  <c r="B1691" i="4"/>
  <c r="B1691" i="11" s="1"/>
  <c r="B1692" i="4"/>
  <c r="B1692" i="11" s="1"/>
  <c r="B1693" i="4"/>
  <c r="B1693" i="11" s="1"/>
  <c r="B1694" i="4"/>
  <c r="B1694" i="11" s="1"/>
  <c r="B1695" i="4"/>
  <c r="B1695" i="11" s="1"/>
  <c r="B1696" i="4"/>
  <c r="B1696" i="11" s="1"/>
  <c r="B1697" i="4"/>
  <c r="B1697" i="11" s="1"/>
  <c r="B1698" i="4"/>
  <c r="B1698" i="11" s="1"/>
  <c r="B1699" i="4"/>
  <c r="B1699" i="11" s="1"/>
  <c r="B1700" i="4"/>
  <c r="B1700" i="11" s="1"/>
  <c r="B1701" i="4"/>
  <c r="B1701" i="11" s="1"/>
  <c r="B1702" i="4"/>
  <c r="B1702" i="11" s="1"/>
  <c r="B1703" i="4"/>
  <c r="B1703" i="11" s="1"/>
  <c r="B1704" i="4"/>
  <c r="B1704" i="11" s="1"/>
  <c r="B1705" i="4"/>
  <c r="B1705" i="11" s="1"/>
  <c r="B1706" i="4"/>
  <c r="B1706" i="11" s="1"/>
  <c r="B1707" i="4"/>
  <c r="B1707" i="11" s="1"/>
  <c r="B1708" i="4"/>
  <c r="B1708" i="11" s="1"/>
  <c r="B1709" i="4"/>
  <c r="B1709" i="11" s="1"/>
  <c r="B1710" i="4"/>
  <c r="B1710" i="11" s="1"/>
  <c r="B1711" i="4"/>
  <c r="B1711" i="11" s="1"/>
  <c r="B1712" i="4"/>
  <c r="B1712" i="11" s="1"/>
  <c r="B1713" i="4"/>
  <c r="B1713" i="11" s="1"/>
  <c r="B1714" i="4"/>
  <c r="B1714" i="11" s="1"/>
  <c r="B1715" i="4"/>
  <c r="B1715" i="11" s="1"/>
  <c r="B1716" i="4"/>
  <c r="B1716" i="11" s="1"/>
  <c r="B1717" i="4"/>
  <c r="B1717" i="11" s="1"/>
  <c r="B1718" i="4"/>
  <c r="B1718" i="11" s="1"/>
  <c r="B1719" i="4"/>
  <c r="B1719" i="11" s="1"/>
  <c r="B1720" i="4"/>
  <c r="B1720" i="11" s="1"/>
  <c r="B1721" i="4"/>
  <c r="B1721" i="11" s="1"/>
  <c r="B1722" i="4"/>
  <c r="B1722" i="11" s="1"/>
  <c r="B1723" i="4"/>
  <c r="B1723" i="11" s="1"/>
  <c r="B1724" i="4"/>
  <c r="B1724" i="11" s="1"/>
  <c r="B1725" i="4"/>
  <c r="B1725" i="11" s="1"/>
  <c r="B1726" i="4"/>
  <c r="B1726" i="11" s="1"/>
  <c r="B1727" i="4"/>
  <c r="B1727" i="11" s="1"/>
  <c r="B1728" i="4"/>
  <c r="B1728" i="11" s="1"/>
  <c r="B1729" i="4"/>
  <c r="B1729" i="11" s="1"/>
  <c r="B1730" i="4"/>
  <c r="B1730" i="11" s="1"/>
  <c r="B1731" i="4"/>
  <c r="B1731" i="11" s="1"/>
  <c r="B1732" i="4"/>
  <c r="B1732" i="11" s="1"/>
  <c r="B1733" i="4"/>
  <c r="B1733" i="11" s="1"/>
  <c r="B1734" i="4"/>
  <c r="B1734" i="11" s="1"/>
  <c r="B1735" i="4"/>
  <c r="B1735" i="11" s="1"/>
  <c r="B1736" i="4"/>
  <c r="B1736" i="11" s="1"/>
  <c r="B1737" i="4"/>
  <c r="B1737" i="11" s="1"/>
  <c r="B1738" i="4"/>
  <c r="B1738" i="11" s="1"/>
  <c r="B1739" i="4"/>
  <c r="B1739" i="11" s="1"/>
  <c r="B1740" i="4"/>
  <c r="B1740" i="11" s="1"/>
  <c r="B1741" i="4"/>
  <c r="B1741" i="11" s="1"/>
  <c r="B1742" i="4"/>
  <c r="B1742" i="11" s="1"/>
  <c r="B1743" i="4"/>
  <c r="B1743" i="11" s="1"/>
  <c r="B1744" i="4"/>
  <c r="B1744" i="11" s="1"/>
  <c r="B1745" i="4"/>
  <c r="B1745" i="11" s="1"/>
  <c r="B1746" i="4"/>
  <c r="B1746" i="11" s="1"/>
  <c r="B1747" i="4"/>
  <c r="B1747" i="11" s="1"/>
  <c r="B1748" i="4"/>
  <c r="B1748" i="11" s="1"/>
  <c r="B1749" i="4"/>
  <c r="B1749" i="11" s="1"/>
  <c r="B1750" i="4"/>
  <c r="B1750" i="11" s="1"/>
  <c r="B1751" i="4"/>
  <c r="B1751" i="11" s="1"/>
  <c r="B1752" i="4"/>
  <c r="B1752" i="11" s="1"/>
  <c r="B1753" i="4"/>
  <c r="B1753" i="11" s="1"/>
  <c r="B1754" i="4"/>
  <c r="B1754" i="11" s="1"/>
  <c r="B1755" i="4"/>
  <c r="B1755" i="11" s="1"/>
  <c r="B1756" i="4"/>
  <c r="B1756" i="11" s="1"/>
  <c r="B1757" i="4"/>
  <c r="B1757" i="11" s="1"/>
  <c r="B1758" i="4"/>
  <c r="B1758" i="11" s="1"/>
  <c r="B1759" i="4"/>
  <c r="B1759" i="11" s="1"/>
  <c r="B1760" i="4"/>
  <c r="B1760" i="11" s="1"/>
  <c r="B1761" i="4"/>
  <c r="B1761" i="11" s="1"/>
  <c r="B1762" i="4"/>
  <c r="B1762" i="11" s="1"/>
  <c r="B1763" i="4"/>
  <c r="B1763" i="11" s="1"/>
  <c r="B1764" i="4"/>
  <c r="B1764" i="11" s="1"/>
  <c r="B1765" i="4"/>
  <c r="B1765" i="11" s="1"/>
  <c r="B1766" i="4"/>
  <c r="B1766" i="11" s="1"/>
  <c r="B1767" i="4"/>
  <c r="B1767" i="11" s="1"/>
  <c r="B1768" i="4"/>
  <c r="B1768" i="11" s="1"/>
  <c r="B1771" i="4"/>
  <c r="B1771" i="11" s="1"/>
  <c r="B1772" i="4"/>
  <c r="B1772" i="11" s="1"/>
  <c r="B1773" i="4"/>
  <c r="B1773" i="11" s="1"/>
  <c r="B1774" i="4"/>
  <c r="B1774" i="11" s="1"/>
  <c r="B1775" i="4"/>
  <c r="B1775" i="11" s="1"/>
  <c r="B1776" i="4"/>
  <c r="B1776" i="11" s="1"/>
  <c r="B1777" i="4"/>
  <c r="B1777" i="11" s="1"/>
  <c r="B1778" i="4"/>
  <c r="B1778" i="11" s="1"/>
  <c r="B1779" i="4"/>
  <c r="B1779" i="11" s="1"/>
  <c r="B1780" i="4"/>
  <c r="B1780" i="11" s="1"/>
  <c r="B1781" i="4"/>
  <c r="B1781" i="11" s="1"/>
  <c r="B1782" i="4"/>
  <c r="B1782" i="11" s="1"/>
  <c r="B1783" i="4"/>
  <c r="B1783" i="11" s="1"/>
  <c r="B1784" i="4"/>
  <c r="B1784" i="11" s="1"/>
  <c r="B1785" i="4"/>
  <c r="B1785" i="11" s="1"/>
  <c r="B1786" i="4"/>
  <c r="B1786" i="11" s="1"/>
  <c r="B1787" i="4"/>
  <c r="B1787" i="11" s="1"/>
  <c r="B1788" i="4"/>
  <c r="B1788" i="11" s="1"/>
  <c r="B1789" i="4"/>
  <c r="B1789" i="11" s="1"/>
  <c r="B1790" i="4"/>
  <c r="B1790" i="11" s="1"/>
  <c r="B1791" i="4"/>
  <c r="B1791" i="11" s="1"/>
  <c r="B1792" i="4"/>
  <c r="B1792" i="11" s="1"/>
  <c r="B1793" i="4"/>
  <c r="B1793" i="11" s="1"/>
  <c r="B1794" i="4"/>
  <c r="B1794" i="11" s="1"/>
  <c r="B1795" i="4"/>
  <c r="B1795" i="11" s="1"/>
  <c r="B1796" i="4"/>
  <c r="B1796" i="11" s="1"/>
  <c r="B1797" i="4"/>
  <c r="B1797" i="11" s="1"/>
  <c r="B1798" i="4"/>
  <c r="B1798" i="11" s="1"/>
  <c r="B1799" i="4"/>
  <c r="B1799" i="11" s="1"/>
  <c r="B1800" i="4"/>
  <c r="B1800" i="11" s="1"/>
  <c r="B1801" i="4"/>
  <c r="B1801" i="11" s="1"/>
  <c r="B1802" i="4"/>
  <c r="B1802" i="11" s="1"/>
  <c r="B1803" i="4"/>
  <c r="B1803" i="11" s="1"/>
  <c r="B1804" i="4"/>
  <c r="B1804" i="11" s="1"/>
  <c r="B1805" i="4"/>
  <c r="B1805" i="11" s="1"/>
  <c r="B1806" i="4"/>
  <c r="B1806" i="11" s="1"/>
  <c r="B1807" i="4"/>
  <c r="B1807" i="11" s="1"/>
  <c r="B1808" i="4"/>
  <c r="B1808" i="11" s="1"/>
  <c r="B1809" i="4"/>
  <c r="B1809" i="11" s="1"/>
  <c r="B1810" i="4"/>
  <c r="B1810" i="11" s="1"/>
  <c r="B1811" i="4"/>
  <c r="B1811" i="11" s="1"/>
  <c r="B1812" i="4"/>
  <c r="B1812" i="11" s="1"/>
  <c r="B1813" i="4"/>
  <c r="B1813" i="11" s="1"/>
  <c r="B1814" i="4"/>
  <c r="B1814" i="11" s="1"/>
  <c r="B1815" i="4"/>
  <c r="B1815" i="11" s="1"/>
  <c r="B1816" i="4"/>
  <c r="B1816" i="11" s="1"/>
  <c r="B1817" i="4"/>
  <c r="B1817" i="11" s="1"/>
  <c r="B1818" i="4"/>
  <c r="B1818" i="11" s="1"/>
  <c r="B1819" i="4"/>
  <c r="B1819" i="11" s="1"/>
  <c r="B1820" i="4"/>
  <c r="B1820" i="11" s="1"/>
  <c r="B1821" i="4"/>
  <c r="B1821" i="11" s="1"/>
  <c r="B1822" i="4"/>
  <c r="B1822" i="11" s="1"/>
  <c r="B1823" i="4"/>
  <c r="B1823" i="11" s="1"/>
  <c r="B1824" i="4"/>
  <c r="B1824" i="11" s="1"/>
  <c r="B1825" i="4"/>
  <c r="B1825" i="11" s="1"/>
  <c r="B1826" i="4"/>
  <c r="B1826" i="11" s="1"/>
  <c r="B1827" i="4"/>
  <c r="B1827" i="11" s="1"/>
  <c r="B1828" i="4"/>
  <c r="B1828" i="11" s="1"/>
  <c r="B1829" i="4"/>
  <c r="B1829" i="11" s="1"/>
  <c r="B1830" i="4"/>
  <c r="B1830" i="11" s="1"/>
  <c r="B1831" i="4"/>
  <c r="B1831" i="11" s="1"/>
  <c r="B1832" i="4"/>
  <c r="B1832" i="11" s="1"/>
  <c r="B1833" i="4"/>
  <c r="B1833" i="11" s="1"/>
  <c r="B1834" i="4"/>
  <c r="B1834" i="11" s="1"/>
  <c r="B1835" i="4"/>
  <c r="B1835" i="11" s="1"/>
  <c r="B1836" i="4"/>
  <c r="B1836" i="11" s="1"/>
  <c r="B1837" i="4"/>
  <c r="B1837" i="11" s="1"/>
  <c r="B1838" i="4"/>
  <c r="B1838" i="11" s="1"/>
  <c r="B1839" i="4"/>
  <c r="B1839" i="11" s="1"/>
  <c r="B1840" i="4"/>
  <c r="B1840" i="11" s="1"/>
  <c r="B1841" i="4"/>
  <c r="B1841" i="11" s="1"/>
  <c r="B1842" i="4"/>
  <c r="B1842" i="11" s="1"/>
  <c r="B1843" i="4"/>
  <c r="B1843" i="11" s="1"/>
  <c r="B1844" i="4"/>
  <c r="B1844" i="11" s="1"/>
  <c r="B1845" i="4"/>
  <c r="B1845" i="11" s="1"/>
  <c r="B1846" i="4"/>
  <c r="B1846" i="11" s="1"/>
  <c r="B1847" i="4"/>
  <c r="B1847" i="11" s="1"/>
  <c r="B1848" i="4"/>
  <c r="B1848" i="11" s="1"/>
  <c r="B1849" i="4"/>
  <c r="B1849" i="11" s="1"/>
  <c r="B1850" i="4"/>
  <c r="B1850" i="11" s="1"/>
  <c r="B1851" i="4"/>
  <c r="B1851" i="11" s="1"/>
  <c r="B1852" i="4"/>
  <c r="B1852" i="11" s="1"/>
  <c r="B1853" i="4"/>
  <c r="B1853" i="11" s="1"/>
  <c r="B1854" i="4"/>
  <c r="B1855" i="4"/>
  <c r="B1856" i="4"/>
  <c r="B1857" i="4"/>
  <c r="B1858" i="4"/>
  <c r="B1859" i="4"/>
  <c r="B1625" i="4"/>
  <c r="B1625" i="11" s="1"/>
  <c r="B1624" i="4"/>
  <c r="B1624" i="11" s="1"/>
  <c r="B1623" i="4"/>
  <c r="B1623" i="11" s="1"/>
  <c r="B1622" i="4"/>
  <c r="B1622" i="11" s="1"/>
  <c r="B1621" i="4"/>
  <c r="B1621" i="11" s="1"/>
  <c r="B1620" i="4"/>
  <c r="B1620" i="11" s="1"/>
  <c r="B1619" i="4"/>
  <c r="B1619" i="11" s="1"/>
  <c r="B1618" i="4"/>
  <c r="B1618" i="11" s="1"/>
  <c r="J1825" i="4"/>
  <c r="G1825" i="11" s="1"/>
  <c r="I1825" i="11" s="1"/>
  <c r="J1842" i="4"/>
  <c r="G1842" i="11" s="1"/>
  <c r="I1842" i="11" s="1"/>
  <c r="J1843" i="4"/>
  <c r="G1843" i="11" s="1"/>
  <c r="I1843" i="11" s="1"/>
  <c r="J1844" i="4"/>
  <c r="G1844" i="11" s="1"/>
  <c r="I1844" i="11" s="1"/>
  <c r="J1845" i="4"/>
  <c r="G1845" i="11" s="1"/>
  <c r="I1845" i="11" s="1"/>
  <c r="J1846" i="4"/>
  <c r="G1846" i="11" s="1"/>
  <c r="I1846" i="11" s="1"/>
  <c r="J1847" i="4"/>
  <c r="G1847" i="11" s="1"/>
  <c r="I1847" i="11" s="1"/>
  <c r="J1848" i="4"/>
  <c r="G1848" i="11" s="1"/>
  <c r="I1848" i="11" s="1"/>
  <c r="J1849" i="4"/>
  <c r="G1849" i="11" s="1"/>
  <c r="I1849" i="11" s="1"/>
  <c r="J1850" i="4"/>
  <c r="G1850" i="11" s="1"/>
  <c r="I1850" i="11" s="1"/>
  <c r="J1851" i="4"/>
  <c r="G1851" i="11" s="1"/>
  <c r="I1851" i="11" s="1"/>
  <c r="J1852" i="4"/>
  <c r="G1852" i="11" s="1"/>
  <c r="I1852" i="11" s="1"/>
  <c r="J1853" i="4"/>
  <c r="G1853" i="11" s="1"/>
  <c r="I1853" i="11" s="1"/>
  <c r="J1854" i="4"/>
  <c r="J1855" i="4"/>
  <c r="J1856" i="4"/>
  <c r="J1857" i="4"/>
  <c r="J1858" i="4"/>
  <c r="H1601" i="4"/>
  <c r="J1601" i="4" s="1"/>
  <c r="G1601" i="11" s="1"/>
  <c r="I1601" i="11" s="1"/>
  <c r="H1602" i="4"/>
  <c r="J1602" i="4" s="1"/>
  <c r="G1602" i="11" s="1"/>
  <c r="I1602" i="11" s="1"/>
  <c r="H1603" i="4"/>
  <c r="J1603" i="4" s="1"/>
  <c r="G1603" i="11" s="1"/>
  <c r="I1603" i="11" s="1"/>
  <c r="H1604" i="4"/>
  <c r="J1604" i="4" s="1"/>
  <c r="G1604" i="11" s="1"/>
  <c r="I1604" i="11" s="1"/>
  <c r="H1605" i="4"/>
  <c r="J1605" i="4" s="1"/>
  <c r="G1605" i="11" s="1"/>
  <c r="I1605" i="11" s="1"/>
  <c r="H1606" i="4"/>
  <c r="J1606" i="4" s="1"/>
  <c r="G1606" i="11" s="1"/>
  <c r="I1606" i="11" s="1"/>
  <c r="H1607" i="4"/>
  <c r="J1607" i="4" s="1"/>
  <c r="G1607" i="11" s="1"/>
  <c r="I1607" i="11" s="1"/>
  <c r="H1608" i="4"/>
  <c r="J1608" i="4" s="1"/>
  <c r="G1608" i="11" s="1"/>
  <c r="I1608" i="11" s="1"/>
  <c r="H1609" i="4"/>
  <c r="J1609" i="4" s="1"/>
  <c r="G1609" i="11" s="1"/>
  <c r="I1609" i="11" s="1"/>
  <c r="H1610" i="4"/>
  <c r="J1610" i="4" s="1"/>
  <c r="G1610" i="11" s="1"/>
  <c r="I1610" i="11" s="1"/>
  <c r="H1611" i="4"/>
  <c r="J1611" i="4" s="1"/>
  <c r="G1611" i="11" s="1"/>
  <c r="I1611" i="11" s="1"/>
  <c r="H1612" i="4"/>
  <c r="J1612" i="4" s="1"/>
  <c r="G1612" i="11" s="1"/>
  <c r="I1612" i="11" s="1"/>
  <c r="H1613" i="4"/>
  <c r="J1613" i="4" s="1"/>
  <c r="G1613" i="11" s="1"/>
  <c r="I1613" i="11" s="1"/>
  <c r="H1614" i="4"/>
  <c r="J1614" i="4" s="1"/>
  <c r="G1614" i="11" s="1"/>
  <c r="I1614" i="11" s="1"/>
  <c r="H1615" i="4"/>
  <c r="J1615" i="4" s="1"/>
  <c r="G1615" i="11" s="1"/>
  <c r="I1615" i="11" s="1"/>
  <c r="H1616" i="4"/>
  <c r="J1616" i="4" s="1"/>
  <c r="G1616" i="11" s="1"/>
  <c r="I1616" i="11" s="1"/>
  <c r="H1617" i="4"/>
  <c r="J1617" i="4" s="1"/>
  <c r="G1617" i="11" s="1"/>
  <c r="I1617" i="11" s="1"/>
  <c r="H1618" i="4"/>
  <c r="J1618" i="4" s="1"/>
  <c r="G1618" i="11" s="1"/>
  <c r="I1618" i="11" s="1"/>
  <c r="H1619" i="4"/>
  <c r="J1619" i="4" s="1"/>
  <c r="G1619" i="11" s="1"/>
  <c r="I1619" i="11" s="1"/>
  <c r="H1620" i="4"/>
  <c r="J1620" i="4" s="1"/>
  <c r="G1620" i="11" s="1"/>
  <c r="I1620" i="11" s="1"/>
  <c r="H1621" i="4"/>
  <c r="J1621" i="4" s="1"/>
  <c r="G1621" i="11" s="1"/>
  <c r="I1621" i="11" s="1"/>
  <c r="H1622" i="4"/>
  <c r="J1622" i="4" s="1"/>
  <c r="G1622" i="11" s="1"/>
  <c r="I1622" i="11" s="1"/>
  <c r="H1623" i="4"/>
  <c r="J1623" i="4" s="1"/>
  <c r="G1623" i="11" s="1"/>
  <c r="I1623" i="11" s="1"/>
  <c r="H1624" i="4"/>
  <c r="J1624" i="4" s="1"/>
  <c r="G1624" i="11" s="1"/>
  <c r="I1624" i="11" s="1"/>
  <c r="H1625" i="4"/>
  <c r="J1625" i="4" s="1"/>
  <c r="G1625" i="11" s="1"/>
  <c r="I1625" i="11" s="1"/>
  <c r="H1626" i="4"/>
  <c r="J1626" i="4" s="1"/>
  <c r="G1626" i="11" s="1"/>
  <c r="I1626" i="11" s="1"/>
  <c r="H1627" i="4"/>
  <c r="J1627" i="4" s="1"/>
  <c r="G1627" i="11" s="1"/>
  <c r="I1627" i="11" s="1"/>
  <c r="H1628" i="4"/>
  <c r="J1628" i="4" s="1"/>
  <c r="G1628" i="11" s="1"/>
  <c r="I1628" i="11" s="1"/>
  <c r="H1629" i="4"/>
  <c r="J1629" i="4" s="1"/>
  <c r="G1629" i="11" s="1"/>
  <c r="I1629" i="11" s="1"/>
  <c r="H1630" i="4"/>
  <c r="J1630" i="4" s="1"/>
  <c r="G1630" i="11" s="1"/>
  <c r="I1630" i="11" s="1"/>
  <c r="H1631" i="4"/>
  <c r="J1631" i="4" s="1"/>
  <c r="G1631" i="11" s="1"/>
  <c r="I1631" i="11" s="1"/>
  <c r="H1632" i="4"/>
  <c r="J1632" i="4" s="1"/>
  <c r="G1632" i="11" s="1"/>
  <c r="I1632" i="11" s="1"/>
  <c r="H1633" i="4"/>
  <c r="J1633" i="4" s="1"/>
  <c r="G1633" i="11" s="1"/>
  <c r="I1633" i="11" s="1"/>
  <c r="H1634" i="4"/>
  <c r="J1634" i="4" s="1"/>
  <c r="G1634" i="11" s="1"/>
  <c r="I1634" i="11" s="1"/>
  <c r="H1635" i="4"/>
  <c r="J1635" i="4" s="1"/>
  <c r="G1635" i="11" s="1"/>
  <c r="I1635" i="11" s="1"/>
  <c r="H1636" i="4"/>
  <c r="J1636" i="4" s="1"/>
  <c r="G1636" i="11" s="1"/>
  <c r="I1636" i="11" s="1"/>
  <c r="H1637" i="4"/>
  <c r="J1637" i="4" s="1"/>
  <c r="G1637" i="11" s="1"/>
  <c r="I1637" i="11" s="1"/>
  <c r="H1638" i="4"/>
  <c r="J1638" i="4" s="1"/>
  <c r="G1638" i="11" s="1"/>
  <c r="I1638" i="11" s="1"/>
  <c r="H1639" i="4"/>
  <c r="J1639" i="4" s="1"/>
  <c r="G1639" i="11" s="1"/>
  <c r="I1639" i="11" s="1"/>
  <c r="H1640" i="4"/>
  <c r="J1640" i="4" s="1"/>
  <c r="G1640" i="11" s="1"/>
  <c r="I1640" i="11" s="1"/>
  <c r="H1641" i="4"/>
  <c r="J1641" i="4" s="1"/>
  <c r="G1641" i="11" s="1"/>
  <c r="I1641" i="11" s="1"/>
  <c r="H1642" i="4"/>
  <c r="J1642" i="4" s="1"/>
  <c r="G1642" i="11" s="1"/>
  <c r="I1642" i="11" s="1"/>
  <c r="H1643" i="4"/>
  <c r="J1643" i="4" s="1"/>
  <c r="G1643" i="11" s="1"/>
  <c r="I1643" i="11" s="1"/>
  <c r="H1644" i="4"/>
  <c r="J1644" i="4" s="1"/>
  <c r="G1644" i="11" s="1"/>
  <c r="I1644" i="11" s="1"/>
  <c r="H1645" i="4"/>
  <c r="J1645" i="4" s="1"/>
  <c r="G1645" i="11" s="1"/>
  <c r="I1645" i="11" s="1"/>
  <c r="H1646" i="4"/>
  <c r="J1646" i="4" s="1"/>
  <c r="G1646" i="11" s="1"/>
  <c r="I1646" i="11" s="1"/>
  <c r="H1647" i="4"/>
  <c r="J1647" i="4" s="1"/>
  <c r="G1647" i="11" s="1"/>
  <c r="I1647" i="11" s="1"/>
  <c r="H1648" i="4"/>
  <c r="J1648" i="4" s="1"/>
  <c r="G1648" i="11" s="1"/>
  <c r="I1648" i="11" s="1"/>
  <c r="H1649" i="4"/>
  <c r="J1649" i="4" s="1"/>
  <c r="G1649" i="11" s="1"/>
  <c r="I1649" i="11" s="1"/>
  <c r="H1650" i="4"/>
  <c r="J1650" i="4" s="1"/>
  <c r="G1650" i="11" s="1"/>
  <c r="I1650" i="11" s="1"/>
  <c r="H1651" i="4"/>
  <c r="J1651" i="4" s="1"/>
  <c r="G1651" i="11" s="1"/>
  <c r="I1651" i="11" s="1"/>
  <c r="H1652" i="4"/>
  <c r="J1652" i="4" s="1"/>
  <c r="G1652" i="11" s="1"/>
  <c r="I1652" i="11" s="1"/>
  <c r="H1653" i="4"/>
  <c r="J1653" i="4" s="1"/>
  <c r="G1653" i="11" s="1"/>
  <c r="I1653" i="11" s="1"/>
  <c r="H1654" i="4"/>
  <c r="J1654" i="4" s="1"/>
  <c r="G1654" i="11" s="1"/>
  <c r="I1654" i="11" s="1"/>
  <c r="H1655" i="4"/>
  <c r="J1655" i="4" s="1"/>
  <c r="G1655" i="11" s="1"/>
  <c r="I1655" i="11" s="1"/>
  <c r="H1656" i="4"/>
  <c r="J1656" i="4" s="1"/>
  <c r="G1656" i="11" s="1"/>
  <c r="I1656" i="11" s="1"/>
  <c r="H1657" i="4"/>
  <c r="J1657" i="4" s="1"/>
  <c r="G1657" i="11" s="1"/>
  <c r="I1657" i="11" s="1"/>
  <c r="H1658" i="4"/>
  <c r="J1658" i="4" s="1"/>
  <c r="G1658" i="11" s="1"/>
  <c r="I1658" i="11" s="1"/>
  <c r="H1661" i="4"/>
  <c r="J1661" i="4" s="1"/>
  <c r="G1661" i="11" s="1"/>
  <c r="I1661" i="11" s="1"/>
  <c r="H1662" i="4"/>
  <c r="J1662" i="4" s="1"/>
  <c r="G1662" i="11" s="1"/>
  <c r="I1662" i="11" s="1"/>
  <c r="H1663" i="4"/>
  <c r="J1663" i="4" s="1"/>
  <c r="G1663" i="11" s="1"/>
  <c r="I1663" i="11" s="1"/>
  <c r="H1664" i="4"/>
  <c r="J1664" i="4" s="1"/>
  <c r="G1664" i="11" s="1"/>
  <c r="I1664" i="11" s="1"/>
  <c r="H1665" i="4"/>
  <c r="J1665" i="4" s="1"/>
  <c r="G1665" i="11" s="1"/>
  <c r="I1665" i="11" s="1"/>
  <c r="H1666" i="4"/>
  <c r="J1666" i="4" s="1"/>
  <c r="G1666" i="11" s="1"/>
  <c r="I1666" i="11" s="1"/>
  <c r="H1667" i="4"/>
  <c r="J1667" i="4" s="1"/>
  <c r="G1667" i="11" s="1"/>
  <c r="I1667" i="11" s="1"/>
  <c r="H1668" i="4"/>
  <c r="J1668" i="4" s="1"/>
  <c r="G1668" i="11" s="1"/>
  <c r="I1668" i="11" s="1"/>
  <c r="H1669" i="4"/>
  <c r="J1669" i="4" s="1"/>
  <c r="G1669" i="11" s="1"/>
  <c r="I1669" i="11" s="1"/>
  <c r="H1670" i="4"/>
  <c r="J1670" i="4" s="1"/>
  <c r="G1670" i="11" s="1"/>
  <c r="I1670" i="11" s="1"/>
  <c r="H1671" i="4"/>
  <c r="J1671" i="4" s="1"/>
  <c r="G1671" i="11" s="1"/>
  <c r="I1671" i="11" s="1"/>
  <c r="H1672" i="4"/>
  <c r="J1672" i="4" s="1"/>
  <c r="G1672" i="11" s="1"/>
  <c r="I1672" i="11" s="1"/>
  <c r="H1673" i="4"/>
  <c r="J1673" i="4" s="1"/>
  <c r="G1673" i="11" s="1"/>
  <c r="I1673" i="11" s="1"/>
  <c r="H1674" i="4"/>
  <c r="J1674" i="4" s="1"/>
  <c r="G1674" i="11" s="1"/>
  <c r="I1674" i="11" s="1"/>
  <c r="H1675" i="4"/>
  <c r="J1675" i="4" s="1"/>
  <c r="G1675" i="11" s="1"/>
  <c r="I1675" i="11" s="1"/>
  <c r="H1676" i="4"/>
  <c r="J1676" i="4" s="1"/>
  <c r="G1676" i="11" s="1"/>
  <c r="I1676" i="11" s="1"/>
  <c r="H1677" i="4"/>
  <c r="J1677" i="4" s="1"/>
  <c r="G1677" i="11" s="1"/>
  <c r="I1677" i="11" s="1"/>
  <c r="H1678" i="4"/>
  <c r="J1678" i="4" s="1"/>
  <c r="G1678" i="11" s="1"/>
  <c r="I1678" i="11" s="1"/>
  <c r="H1679" i="4"/>
  <c r="J1679" i="4" s="1"/>
  <c r="G1679" i="11" s="1"/>
  <c r="I1679" i="11" s="1"/>
  <c r="H1680" i="4"/>
  <c r="J1680" i="4" s="1"/>
  <c r="G1680" i="11" s="1"/>
  <c r="I1680" i="11" s="1"/>
  <c r="H1681" i="4"/>
  <c r="J1681" i="4" s="1"/>
  <c r="G1681" i="11" s="1"/>
  <c r="I1681" i="11" s="1"/>
  <c r="H1682" i="4"/>
  <c r="J1682" i="4" s="1"/>
  <c r="G1682" i="11" s="1"/>
  <c r="I1682" i="11" s="1"/>
  <c r="H1683" i="4"/>
  <c r="J1683" i="4" s="1"/>
  <c r="G1683" i="11" s="1"/>
  <c r="I1683" i="11" s="1"/>
  <c r="H1684" i="4"/>
  <c r="J1684" i="4" s="1"/>
  <c r="G1684" i="11" s="1"/>
  <c r="I1684" i="11" s="1"/>
  <c r="H1685" i="4"/>
  <c r="J1685" i="4" s="1"/>
  <c r="G1685" i="11" s="1"/>
  <c r="I1685" i="11" s="1"/>
  <c r="H1686" i="4"/>
  <c r="J1686" i="4" s="1"/>
  <c r="G1686" i="11" s="1"/>
  <c r="I1686" i="11" s="1"/>
  <c r="H1687" i="4"/>
  <c r="J1687" i="4" s="1"/>
  <c r="G1687" i="11" s="1"/>
  <c r="I1687" i="11" s="1"/>
  <c r="H1688" i="4"/>
  <c r="J1688" i="4" s="1"/>
  <c r="G1688" i="11" s="1"/>
  <c r="I1688" i="11" s="1"/>
  <c r="H1689" i="4"/>
  <c r="J1689" i="4" s="1"/>
  <c r="G1689" i="11" s="1"/>
  <c r="I1689" i="11" s="1"/>
  <c r="H1690" i="4"/>
  <c r="J1690" i="4" s="1"/>
  <c r="G1690" i="11" s="1"/>
  <c r="I1690" i="11" s="1"/>
  <c r="H1691" i="4"/>
  <c r="J1691" i="4" s="1"/>
  <c r="G1691" i="11" s="1"/>
  <c r="I1691" i="11" s="1"/>
  <c r="H1692" i="4"/>
  <c r="J1692" i="4" s="1"/>
  <c r="G1692" i="11" s="1"/>
  <c r="I1692" i="11" s="1"/>
  <c r="H1693" i="4"/>
  <c r="J1693" i="4" s="1"/>
  <c r="G1693" i="11" s="1"/>
  <c r="I1693" i="11" s="1"/>
  <c r="H1694" i="4"/>
  <c r="J1694" i="4" s="1"/>
  <c r="G1694" i="11" s="1"/>
  <c r="I1694" i="11" s="1"/>
  <c r="H1695" i="4"/>
  <c r="J1695" i="4" s="1"/>
  <c r="G1695" i="11" s="1"/>
  <c r="I1695" i="11" s="1"/>
  <c r="H1696" i="4"/>
  <c r="J1696" i="4" s="1"/>
  <c r="G1696" i="11" s="1"/>
  <c r="I1696" i="11" s="1"/>
  <c r="H1697" i="4"/>
  <c r="J1697" i="4" s="1"/>
  <c r="G1697" i="11" s="1"/>
  <c r="I1697" i="11" s="1"/>
  <c r="H1698" i="4"/>
  <c r="J1698" i="4" s="1"/>
  <c r="G1698" i="11" s="1"/>
  <c r="I1698" i="11" s="1"/>
  <c r="H1699" i="4"/>
  <c r="J1699" i="4" s="1"/>
  <c r="G1699" i="11" s="1"/>
  <c r="I1699" i="11" s="1"/>
  <c r="H1700" i="4"/>
  <c r="J1700" i="4" s="1"/>
  <c r="G1700" i="11" s="1"/>
  <c r="I1700" i="11" s="1"/>
  <c r="H1701" i="4"/>
  <c r="J1701" i="4" s="1"/>
  <c r="G1701" i="11" s="1"/>
  <c r="I1701" i="11" s="1"/>
  <c r="H1702" i="4"/>
  <c r="J1702" i="4" s="1"/>
  <c r="G1702" i="11" s="1"/>
  <c r="I1702" i="11" s="1"/>
  <c r="H1703" i="4"/>
  <c r="J1703" i="4" s="1"/>
  <c r="G1703" i="11" s="1"/>
  <c r="I1703" i="11" s="1"/>
  <c r="H1704" i="4"/>
  <c r="J1704" i="4" s="1"/>
  <c r="G1704" i="11" s="1"/>
  <c r="I1704" i="11" s="1"/>
  <c r="H1706" i="4"/>
  <c r="J1706" i="4" s="1"/>
  <c r="G1706" i="11" s="1"/>
  <c r="I1706" i="11" s="1"/>
  <c r="H1707" i="4"/>
  <c r="J1707" i="4" s="1"/>
  <c r="G1707" i="11" s="1"/>
  <c r="I1707" i="11" s="1"/>
  <c r="H1708" i="4"/>
  <c r="J1708" i="4" s="1"/>
  <c r="G1708" i="11" s="1"/>
  <c r="I1708" i="11" s="1"/>
  <c r="H1709" i="4"/>
  <c r="J1709" i="4" s="1"/>
  <c r="G1709" i="11" s="1"/>
  <c r="I1709" i="11" s="1"/>
  <c r="H1710" i="4"/>
  <c r="J1710" i="4" s="1"/>
  <c r="G1710" i="11" s="1"/>
  <c r="I1710" i="11" s="1"/>
  <c r="H1711" i="4"/>
  <c r="J1711" i="4" s="1"/>
  <c r="G1711" i="11" s="1"/>
  <c r="I1711" i="11" s="1"/>
  <c r="H1712" i="4"/>
  <c r="J1712" i="4" s="1"/>
  <c r="G1712" i="11" s="1"/>
  <c r="I1712" i="11" s="1"/>
  <c r="H1713" i="4"/>
  <c r="J1713" i="4" s="1"/>
  <c r="G1713" i="11" s="1"/>
  <c r="I1713" i="11" s="1"/>
  <c r="H1714" i="4"/>
  <c r="J1714" i="4" s="1"/>
  <c r="G1714" i="11" s="1"/>
  <c r="I1714" i="11" s="1"/>
  <c r="H1715" i="4"/>
  <c r="J1715" i="4" s="1"/>
  <c r="G1715" i="11" s="1"/>
  <c r="I1715" i="11" s="1"/>
  <c r="H1716" i="4"/>
  <c r="J1716" i="4" s="1"/>
  <c r="G1716" i="11" s="1"/>
  <c r="I1716" i="11" s="1"/>
  <c r="H1717" i="4"/>
  <c r="J1717" i="4" s="1"/>
  <c r="G1717" i="11" s="1"/>
  <c r="I1717" i="11" s="1"/>
  <c r="H1718" i="4"/>
  <c r="J1718" i="4" s="1"/>
  <c r="G1718" i="11" s="1"/>
  <c r="I1718" i="11" s="1"/>
  <c r="H1719" i="4"/>
  <c r="J1719" i="4" s="1"/>
  <c r="G1719" i="11" s="1"/>
  <c r="I1719" i="11" s="1"/>
  <c r="H1720" i="4"/>
  <c r="J1720" i="4" s="1"/>
  <c r="G1720" i="11" s="1"/>
  <c r="I1720" i="11" s="1"/>
  <c r="H1721" i="4"/>
  <c r="J1721" i="4" s="1"/>
  <c r="G1721" i="11" s="1"/>
  <c r="I1721" i="11" s="1"/>
  <c r="H1722" i="4"/>
  <c r="J1722" i="4" s="1"/>
  <c r="G1722" i="11" s="1"/>
  <c r="I1722" i="11" s="1"/>
  <c r="H1723" i="4"/>
  <c r="J1723" i="4" s="1"/>
  <c r="G1723" i="11" s="1"/>
  <c r="I1723" i="11" s="1"/>
  <c r="H1724" i="4"/>
  <c r="J1724" i="4" s="1"/>
  <c r="G1724" i="11" s="1"/>
  <c r="I1724" i="11" s="1"/>
  <c r="H1725" i="4"/>
  <c r="J1725" i="4" s="1"/>
  <c r="G1725" i="11" s="1"/>
  <c r="I1725" i="11" s="1"/>
  <c r="H1726" i="4"/>
  <c r="J1726" i="4" s="1"/>
  <c r="G1726" i="11" s="1"/>
  <c r="I1726" i="11" s="1"/>
  <c r="H1727" i="4"/>
  <c r="J1727" i="4" s="1"/>
  <c r="G1727" i="11" s="1"/>
  <c r="I1727" i="11" s="1"/>
  <c r="H1728" i="4"/>
  <c r="J1728" i="4" s="1"/>
  <c r="G1728" i="11" s="1"/>
  <c r="I1728" i="11" s="1"/>
  <c r="H1729" i="4"/>
  <c r="J1729" i="4" s="1"/>
  <c r="G1729" i="11" s="1"/>
  <c r="I1729" i="11" s="1"/>
  <c r="H1730" i="4"/>
  <c r="J1730" i="4" s="1"/>
  <c r="G1730" i="11" s="1"/>
  <c r="I1730" i="11" s="1"/>
  <c r="H1731" i="4"/>
  <c r="J1731" i="4" s="1"/>
  <c r="G1731" i="11" s="1"/>
  <c r="I1731" i="11" s="1"/>
  <c r="H1732" i="4"/>
  <c r="J1732" i="4" s="1"/>
  <c r="G1732" i="11" s="1"/>
  <c r="I1732" i="11" s="1"/>
  <c r="H1733" i="4"/>
  <c r="J1733" i="4" s="1"/>
  <c r="G1733" i="11" s="1"/>
  <c r="I1733" i="11" s="1"/>
  <c r="H1734" i="4"/>
  <c r="J1734" i="4" s="1"/>
  <c r="G1734" i="11" s="1"/>
  <c r="I1734" i="11" s="1"/>
  <c r="H1735" i="4"/>
  <c r="J1735" i="4" s="1"/>
  <c r="G1735" i="11" s="1"/>
  <c r="I1735" i="11" s="1"/>
  <c r="H1736" i="4"/>
  <c r="J1736" i="4" s="1"/>
  <c r="G1736" i="11" s="1"/>
  <c r="I1736" i="11" s="1"/>
  <c r="H1737" i="4"/>
  <c r="J1737" i="4" s="1"/>
  <c r="G1737" i="11" s="1"/>
  <c r="I1737" i="11" s="1"/>
  <c r="H1738" i="4"/>
  <c r="J1738" i="4" s="1"/>
  <c r="G1738" i="11" s="1"/>
  <c r="I1738" i="11" s="1"/>
  <c r="H1739" i="4"/>
  <c r="J1739" i="4" s="1"/>
  <c r="G1739" i="11" s="1"/>
  <c r="I1739" i="11" s="1"/>
  <c r="H1740" i="4"/>
  <c r="J1740" i="4" s="1"/>
  <c r="G1740" i="11" s="1"/>
  <c r="I1740" i="11" s="1"/>
  <c r="H1741" i="4"/>
  <c r="J1741" i="4" s="1"/>
  <c r="G1741" i="11" s="1"/>
  <c r="I1741" i="11" s="1"/>
  <c r="H1742" i="4"/>
  <c r="J1742" i="4" s="1"/>
  <c r="G1742" i="11" s="1"/>
  <c r="I1742" i="11" s="1"/>
  <c r="H1743" i="4"/>
  <c r="J1743" i="4" s="1"/>
  <c r="G1743" i="11" s="1"/>
  <c r="I1743" i="11" s="1"/>
  <c r="H1744" i="4"/>
  <c r="J1744" i="4" s="1"/>
  <c r="G1744" i="11" s="1"/>
  <c r="I1744" i="11" s="1"/>
  <c r="H1745" i="4"/>
  <c r="J1745" i="4" s="1"/>
  <c r="G1745" i="11" s="1"/>
  <c r="I1745" i="11" s="1"/>
  <c r="H1746" i="4"/>
  <c r="J1746" i="4" s="1"/>
  <c r="G1746" i="11" s="1"/>
  <c r="I1746" i="11" s="1"/>
  <c r="H1747" i="4"/>
  <c r="J1747" i="4" s="1"/>
  <c r="G1747" i="11" s="1"/>
  <c r="I1747" i="11" s="1"/>
  <c r="H1748" i="4"/>
  <c r="J1748" i="4" s="1"/>
  <c r="G1748" i="11" s="1"/>
  <c r="I1748" i="11" s="1"/>
  <c r="H1749" i="4"/>
  <c r="J1749" i="4" s="1"/>
  <c r="G1749" i="11" s="1"/>
  <c r="I1749" i="11" s="1"/>
  <c r="H1750" i="4"/>
  <c r="J1750" i="4" s="1"/>
  <c r="G1750" i="11" s="1"/>
  <c r="I1750" i="11" s="1"/>
  <c r="H1751" i="4"/>
  <c r="J1751" i="4" s="1"/>
  <c r="G1751" i="11" s="1"/>
  <c r="I1751" i="11" s="1"/>
  <c r="H1752" i="4"/>
  <c r="J1752" i="4" s="1"/>
  <c r="G1752" i="11" s="1"/>
  <c r="I1752" i="11" s="1"/>
  <c r="H1753" i="4"/>
  <c r="J1753" i="4" s="1"/>
  <c r="G1753" i="11" s="1"/>
  <c r="I1753" i="11" s="1"/>
  <c r="H1754" i="4"/>
  <c r="J1754" i="4" s="1"/>
  <c r="G1754" i="11" s="1"/>
  <c r="I1754" i="11" s="1"/>
  <c r="H1755" i="4"/>
  <c r="J1755" i="4" s="1"/>
  <c r="G1755" i="11" s="1"/>
  <c r="I1755" i="11" s="1"/>
  <c r="H1756" i="4"/>
  <c r="J1756" i="4" s="1"/>
  <c r="G1756" i="11" s="1"/>
  <c r="I1756" i="11" s="1"/>
  <c r="H1757" i="4"/>
  <c r="J1757" i="4" s="1"/>
  <c r="G1757" i="11" s="1"/>
  <c r="I1757" i="11" s="1"/>
  <c r="H1758" i="4"/>
  <c r="J1758" i="4" s="1"/>
  <c r="G1758" i="11" s="1"/>
  <c r="I1758" i="11" s="1"/>
  <c r="H1759" i="4"/>
  <c r="J1759" i="4" s="1"/>
  <c r="G1759" i="11" s="1"/>
  <c r="I1759" i="11" s="1"/>
  <c r="H1760" i="4"/>
  <c r="J1760" i="4" s="1"/>
  <c r="G1760" i="11" s="1"/>
  <c r="I1760" i="11" s="1"/>
  <c r="H1761" i="4"/>
  <c r="J1761" i="4" s="1"/>
  <c r="G1761" i="11" s="1"/>
  <c r="I1761" i="11" s="1"/>
  <c r="H1762" i="4"/>
  <c r="J1762" i="4" s="1"/>
  <c r="G1762" i="11" s="1"/>
  <c r="I1762" i="11" s="1"/>
  <c r="H1763" i="4"/>
  <c r="J1763" i="4" s="1"/>
  <c r="G1763" i="11" s="1"/>
  <c r="I1763" i="11" s="1"/>
  <c r="H1764" i="4"/>
  <c r="J1764" i="4" s="1"/>
  <c r="G1764" i="11" s="1"/>
  <c r="I1764" i="11" s="1"/>
  <c r="H1765" i="4"/>
  <c r="J1765" i="4" s="1"/>
  <c r="G1765" i="11" s="1"/>
  <c r="I1765" i="11" s="1"/>
  <c r="H1766" i="4"/>
  <c r="J1766" i="4" s="1"/>
  <c r="G1766" i="11" s="1"/>
  <c r="I1766" i="11" s="1"/>
  <c r="H1767" i="4"/>
  <c r="J1767" i="4" s="1"/>
  <c r="G1767" i="11" s="1"/>
  <c r="I1767" i="11" s="1"/>
  <c r="H1768" i="4"/>
  <c r="J1768" i="4" s="1"/>
  <c r="G1768" i="11" s="1"/>
  <c r="I1768" i="11" s="1"/>
  <c r="H1771" i="4"/>
  <c r="J1771" i="4" s="1"/>
  <c r="G1771" i="11" s="1"/>
  <c r="I1771" i="11" s="1"/>
  <c r="H1772" i="4"/>
  <c r="J1772" i="4" s="1"/>
  <c r="G1772" i="11" s="1"/>
  <c r="I1772" i="11" s="1"/>
  <c r="H1773" i="4"/>
  <c r="J1773" i="4" s="1"/>
  <c r="G1773" i="11" s="1"/>
  <c r="I1773" i="11" s="1"/>
  <c r="H1774" i="4"/>
  <c r="J1774" i="4" s="1"/>
  <c r="G1774" i="11" s="1"/>
  <c r="I1774" i="11" s="1"/>
  <c r="H1775" i="4"/>
  <c r="J1775" i="4" s="1"/>
  <c r="G1775" i="11" s="1"/>
  <c r="I1775" i="11" s="1"/>
  <c r="H1776" i="4"/>
  <c r="J1776" i="4" s="1"/>
  <c r="G1776" i="11" s="1"/>
  <c r="I1776" i="11" s="1"/>
  <c r="H1777" i="4"/>
  <c r="J1777" i="4" s="1"/>
  <c r="G1777" i="11" s="1"/>
  <c r="I1777" i="11" s="1"/>
  <c r="H1778" i="4"/>
  <c r="J1778" i="4" s="1"/>
  <c r="G1778" i="11" s="1"/>
  <c r="I1778" i="11" s="1"/>
  <c r="H1779" i="4"/>
  <c r="J1779" i="4" s="1"/>
  <c r="G1779" i="11" s="1"/>
  <c r="I1779" i="11" s="1"/>
  <c r="H1780" i="4"/>
  <c r="J1780" i="4" s="1"/>
  <c r="G1780" i="11" s="1"/>
  <c r="I1780" i="11" s="1"/>
  <c r="H1781" i="4"/>
  <c r="J1781" i="4" s="1"/>
  <c r="G1781" i="11" s="1"/>
  <c r="I1781" i="11" s="1"/>
  <c r="H1782" i="4"/>
  <c r="J1782" i="4" s="1"/>
  <c r="G1782" i="11" s="1"/>
  <c r="I1782" i="11" s="1"/>
  <c r="H1783" i="4"/>
  <c r="J1783" i="4" s="1"/>
  <c r="G1783" i="11" s="1"/>
  <c r="I1783" i="11" s="1"/>
  <c r="H1784" i="4"/>
  <c r="J1784" i="4" s="1"/>
  <c r="G1784" i="11" s="1"/>
  <c r="I1784" i="11" s="1"/>
  <c r="H1785" i="4"/>
  <c r="J1785" i="4" s="1"/>
  <c r="G1785" i="11" s="1"/>
  <c r="I1785" i="11" s="1"/>
  <c r="H1786" i="4"/>
  <c r="J1786" i="4" s="1"/>
  <c r="G1786" i="11" s="1"/>
  <c r="I1786" i="11" s="1"/>
  <c r="H1787" i="4"/>
  <c r="J1787" i="4" s="1"/>
  <c r="G1787" i="11" s="1"/>
  <c r="I1787" i="11" s="1"/>
  <c r="H1788" i="4"/>
  <c r="J1788" i="4" s="1"/>
  <c r="G1788" i="11" s="1"/>
  <c r="I1788" i="11" s="1"/>
  <c r="H1789" i="4"/>
  <c r="J1789" i="4" s="1"/>
  <c r="G1789" i="11" s="1"/>
  <c r="I1789" i="11" s="1"/>
  <c r="H1790" i="4"/>
  <c r="J1790" i="4" s="1"/>
  <c r="G1790" i="11" s="1"/>
  <c r="I1790" i="11" s="1"/>
  <c r="H1791" i="4"/>
  <c r="J1791" i="4" s="1"/>
  <c r="G1791" i="11" s="1"/>
  <c r="I1791" i="11" s="1"/>
  <c r="H1792" i="4"/>
  <c r="J1792" i="4" s="1"/>
  <c r="G1792" i="11" s="1"/>
  <c r="I1792" i="11" s="1"/>
  <c r="H1793" i="4"/>
  <c r="J1793" i="4" s="1"/>
  <c r="G1793" i="11" s="1"/>
  <c r="I1793" i="11" s="1"/>
  <c r="H1794" i="4"/>
  <c r="J1794" i="4" s="1"/>
  <c r="G1794" i="11" s="1"/>
  <c r="I1794" i="11" s="1"/>
  <c r="H1795" i="4"/>
  <c r="J1795" i="4" s="1"/>
  <c r="G1795" i="11" s="1"/>
  <c r="I1795" i="11" s="1"/>
  <c r="H1796" i="4"/>
  <c r="J1796" i="4" s="1"/>
  <c r="G1796" i="11" s="1"/>
  <c r="I1796" i="11" s="1"/>
  <c r="J1797" i="4"/>
  <c r="G1797" i="11" s="1"/>
  <c r="I1797" i="11" s="1"/>
  <c r="H1798" i="4"/>
  <c r="J1798" i="4" s="1"/>
  <c r="G1798" i="11" s="1"/>
  <c r="I1798" i="11" s="1"/>
  <c r="H1799" i="4"/>
  <c r="J1799" i="4" s="1"/>
  <c r="G1799" i="11" s="1"/>
  <c r="I1799" i="11" s="1"/>
  <c r="H1800" i="4"/>
  <c r="J1800" i="4" s="1"/>
  <c r="G1800" i="11" s="1"/>
  <c r="I1800" i="11" s="1"/>
  <c r="H1801" i="4"/>
  <c r="J1801" i="4" s="1"/>
  <c r="G1801" i="11" s="1"/>
  <c r="I1801" i="11" s="1"/>
  <c r="H1802" i="4"/>
  <c r="J1802" i="4" s="1"/>
  <c r="G1802" i="11" s="1"/>
  <c r="I1802" i="11" s="1"/>
  <c r="H1803" i="4"/>
  <c r="J1803" i="4" s="1"/>
  <c r="G1803" i="11" s="1"/>
  <c r="I1803" i="11" s="1"/>
  <c r="H1804" i="4"/>
  <c r="J1804" i="4" s="1"/>
  <c r="G1804" i="11" s="1"/>
  <c r="I1804" i="11" s="1"/>
  <c r="H1805" i="4"/>
  <c r="J1805" i="4" s="1"/>
  <c r="G1805" i="11" s="1"/>
  <c r="I1805" i="11" s="1"/>
  <c r="H1806" i="4"/>
  <c r="J1806" i="4" s="1"/>
  <c r="G1806" i="11" s="1"/>
  <c r="I1806" i="11" s="1"/>
  <c r="H1807" i="4"/>
  <c r="J1807" i="4" s="1"/>
  <c r="G1807" i="11" s="1"/>
  <c r="I1807" i="11" s="1"/>
  <c r="H1808" i="4"/>
  <c r="J1808" i="4" s="1"/>
  <c r="G1808" i="11" s="1"/>
  <c r="I1808" i="11" s="1"/>
  <c r="H1809" i="4"/>
  <c r="J1809" i="4" s="1"/>
  <c r="G1809" i="11" s="1"/>
  <c r="I1809" i="11" s="1"/>
  <c r="H1810" i="4"/>
  <c r="J1810" i="4" s="1"/>
  <c r="G1810" i="11" s="1"/>
  <c r="I1810" i="11" s="1"/>
  <c r="H1811" i="4"/>
  <c r="J1811" i="4" s="1"/>
  <c r="G1811" i="11" s="1"/>
  <c r="I1811" i="11" s="1"/>
  <c r="H1812" i="4"/>
  <c r="J1812" i="4" s="1"/>
  <c r="G1812" i="11" s="1"/>
  <c r="I1812" i="11" s="1"/>
  <c r="H1813" i="4"/>
  <c r="J1813" i="4" s="1"/>
  <c r="G1813" i="11" s="1"/>
  <c r="I1813" i="11" s="1"/>
  <c r="H1814" i="4"/>
  <c r="J1814" i="4" s="1"/>
  <c r="G1814" i="11" s="1"/>
  <c r="I1814" i="11" s="1"/>
  <c r="H1815" i="4"/>
  <c r="J1815" i="4" s="1"/>
  <c r="G1815" i="11" s="1"/>
  <c r="I1815" i="11" s="1"/>
  <c r="H1816" i="4"/>
  <c r="J1816" i="4" s="1"/>
  <c r="G1816" i="11" s="1"/>
  <c r="I1816" i="11" s="1"/>
  <c r="H1817" i="4"/>
  <c r="J1817" i="4" s="1"/>
  <c r="H1818" i="4"/>
  <c r="J1818" i="4" s="1"/>
  <c r="G1818" i="11" s="1"/>
  <c r="I1818" i="11" s="1"/>
  <c r="H1819" i="4"/>
  <c r="J1819" i="4" s="1"/>
  <c r="G1819" i="11" s="1"/>
  <c r="I1819" i="11" s="1"/>
  <c r="H1820" i="4"/>
  <c r="J1820" i="4" s="1"/>
  <c r="G1820" i="11" s="1"/>
  <c r="I1820" i="11" s="1"/>
  <c r="H1821" i="4"/>
  <c r="J1821" i="4" s="1"/>
  <c r="H1822" i="4"/>
  <c r="J1822" i="4" s="1"/>
  <c r="G1822" i="11" s="1"/>
  <c r="I1822" i="11" s="1"/>
  <c r="H1823" i="4"/>
  <c r="J1823" i="4" s="1"/>
  <c r="G1823" i="11" s="1"/>
  <c r="I1823" i="11" s="1"/>
  <c r="H1824" i="4"/>
  <c r="J1824" i="4" s="1"/>
  <c r="G1824" i="11" s="1"/>
  <c r="I1824" i="11" s="1"/>
  <c r="H1825" i="4"/>
  <c r="H1826" i="4"/>
  <c r="J1826" i="4" s="1"/>
  <c r="G1826" i="11" s="1"/>
  <c r="I1826" i="11" s="1"/>
  <c r="H1827" i="4"/>
  <c r="J1827" i="4" s="1"/>
  <c r="G1827" i="11" s="1"/>
  <c r="I1827" i="11" s="1"/>
  <c r="H1828" i="4"/>
  <c r="J1828" i="4" s="1"/>
  <c r="G1828" i="11" s="1"/>
  <c r="I1828" i="11" s="1"/>
  <c r="H1829" i="4"/>
  <c r="J1829" i="4" s="1"/>
  <c r="G1829" i="11" s="1"/>
  <c r="I1829" i="11" s="1"/>
  <c r="H1830" i="4"/>
  <c r="J1830" i="4" s="1"/>
  <c r="G1830" i="11" s="1"/>
  <c r="I1830" i="11" s="1"/>
  <c r="H1831" i="4"/>
  <c r="J1831" i="4" s="1"/>
  <c r="G1831" i="11" s="1"/>
  <c r="I1831" i="11" s="1"/>
  <c r="H1832" i="4"/>
  <c r="J1832" i="4" s="1"/>
  <c r="G1832" i="11" s="1"/>
  <c r="I1832" i="11" s="1"/>
  <c r="H1833" i="4"/>
  <c r="J1833" i="4" s="1"/>
  <c r="G1833" i="11" s="1"/>
  <c r="I1833" i="11" s="1"/>
  <c r="H1834" i="4"/>
  <c r="J1834" i="4" s="1"/>
  <c r="G1834" i="11" s="1"/>
  <c r="I1834" i="11" s="1"/>
  <c r="H1835" i="4"/>
  <c r="J1835" i="4" s="1"/>
  <c r="G1835" i="11" s="1"/>
  <c r="I1835" i="11" s="1"/>
  <c r="H1836" i="4"/>
  <c r="J1836" i="4" s="1"/>
  <c r="G1836" i="11" s="1"/>
  <c r="I1836" i="11" s="1"/>
  <c r="H1837" i="4"/>
  <c r="J1837" i="4" s="1"/>
  <c r="G1837" i="11" s="1"/>
  <c r="I1837" i="11" s="1"/>
  <c r="H1838" i="4"/>
  <c r="J1838" i="4" s="1"/>
  <c r="G1838" i="11" s="1"/>
  <c r="I1838" i="11" s="1"/>
  <c r="H1839" i="4"/>
  <c r="J1839" i="4" s="1"/>
  <c r="G1839" i="11" s="1"/>
  <c r="I1839" i="11" s="1"/>
  <c r="H1840" i="4"/>
  <c r="J1840" i="4" s="1"/>
  <c r="G1840" i="11" s="1"/>
  <c r="I1840" i="11" s="1"/>
  <c r="H1841" i="4"/>
  <c r="J1841" i="4" s="1"/>
  <c r="G1841" i="11" s="1"/>
  <c r="I1841" i="11" s="1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600" i="4"/>
  <c r="J1600" i="4" s="1"/>
  <c r="G1600" i="11" s="1"/>
  <c r="I1600" i="11" s="1"/>
  <c r="B1617" i="4"/>
  <c r="B1617" i="11" s="1"/>
  <c r="B1616" i="4"/>
  <c r="B1616" i="11" s="1"/>
  <c r="B1615" i="4"/>
  <c r="B1615" i="11" s="1"/>
  <c r="B1614" i="4"/>
  <c r="B1614" i="11" s="1"/>
  <c r="B1613" i="4"/>
  <c r="B1613" i="11" s="1"/>
  <c r="B1612" i="4"/>
  <c r="B1612" i="11" s="1"/>
  <c r="B1611" i="4"/>
  <c r="B1611" i="11" s="1"/>
  <c r="B1610" i="4"/>
  <c r="B1610" i="11" s="1"/>
  <c r="B1609" i="4"/>
  <c r="B1609" i="11" s="1"/>
  <c r="B1608" i="4"/>
  <c r="B1608" i="11" s="1"/>
  <c r="B1607" i="4"/>
  <c r="B1607" i="11" s="1"/>
  <c r="B1606" i="4"/>
  <c r="B1606" i="11" s="1"/>
  <c r="B1605" i="4"/>
  <c r="B1605" i="11" s="1"/>
  <c r="B1604" i="4"/>
  <c r="B1604" i="11" s="1"/>
  <c r="B1603" i="4"/>
  <c r="B1603" i="11" s="1"/>
  <c r="B1602" i="4"/>
  <c r="B1602" i="11" s="1"/>
  <c r="B1601" i="4"/>
  <c r="B1601" i="11" s="1"/>
  <c r="B1600" i="4"/>
  <c r="B1600" i="11" s="1"/>
  <c r="H1583" i="4"/>
  <c r="H1540" i="4"/>
  <c r="J1540" i="4" s="1"/>
  <c r="G1540" i="11" s="1"/>
  <c r="I1540" i="11" s="1"/>
  <c r="B1540" i="4"/>
  <c r="B1540" i="11" s="1"/>
  <c r="B133" i="29"/>
  <c r="K945" i="6"/>
  <c r="B945" i="6"/>
  <c r="B132" i="29"/>
  <c r="B131" i="29"/>
  <c r="N76" i="7"/>
  <c r="M76" i="7"/>
  <c r="M75" i="7"/>
  <c r="M74" i="7"/>
  <c r="B130" i="29"/>
  <c r="K73" i="7"/>
  <c r="N75" i="7"/>
  <c r="O75" i="7" s="1"/>
  <c r="N74" i="7"/>
  <c r="O74" i="7" s="1"/>
  <c r="N73" i="7"/>
  <c r="M73" i="7"/>
  <c r="N72" i="7"/>
  <c r="M72" i="7"/>
  <c r="B129" i="29"/>
  <c r="B823" i="5"/>
  <c r="B2561" i="11" s="1"/>
  <c r="L827" i="5"/>
  <c r="N827" i="5" s="1"/>
  <c r="P827" i="5" s="1"/>
  <c r="H2565" i="11" s="1"/>
  <c r="I2565" i="11" s="1"/>
  <c r="B827" i="5"/>
  <c r="B2565" i="11" s="1"/>
  <c r="L826" i="5"/>
  <c r="N826" i="5" s="1"/>
  <c r="P826" i="5" s="1"/>
  <c r="H2564" i="11" s="1"/>
  <c r="I2564" i="11" s="1"/>
  <c r="B826" i="5"/>
  <c r="B2564" i="11" s="1"/>
  <c r="L825" i="5"/>
  <c r="N825" i="5" s="1"/>
  <c r="P825" i="5" s="1"/>
  <c r="H2563" i="11" s="1"/>
  <c r="I2563" i="11" s="1"/>
  <c r="B825" i="5"/>
  <c r="B2563" i="11" s="1"/>
  <c r="L824" i="5"/>
  <c r="N824" i="5" s="1"/>
  <c r="P824" i="5" s="1"/>
  <c r="H2562" i="11" s="1"/>
  <c r="I2562" i="11" s="1"/>
  <c r="B824" i="5"/>
  <c r="B2562" i="11" s="1"/>
  <c r="L823" i="5"/>
  <c r="N823" i="5" s="1"/>
  <c r="P823" i="5" s="1"/>
  <c r="H2561" i="11" s="1"/>
  <c r="I2561" i="11" s="1"/>
  <c r="L822" i="5"/>
  <c r="N822" i="5" s="1"/>
  <c r="P822" i="5" s="1"/>
  <c r="H2560" i="11" s="1"/>
  <c r="I2560" i="11" s="1"/>
  <c r="B822" i="5"/>
  <c r="B2560" i="11" s="1"/>
  <c r="L821" i="5"/>
  <c r="N821" i="5" s="1"/>
  <c r="P821" i="5" s="1"/>
  <c r="H2559" i="11" s="1"/>
  <c r="I2559" i="11" s="1"/>
  <c r="B821" i="5"/>
  <c r="B2559" i="11" s="1"/>
  <c r="L820" i="5"/>
  <c r="N820" i="5" s="1"/>
  <c r="P820" i="5" s="1"/>
  <c r="H2558" i="11" s="1"/>
  <c r="I2558" i="11" s="1"/>
  <c r="B820" i="5"/>
  <c r="B2558" i="11" s="1"/>
  <c r="L819" i="5"/>
  <c r="N819" i="5" s="1"/>
  <c r="P819" i="5" s="1"/>
  <c r="H2557" i="11" s="1"/>
  <c r="I2557" i="11" s="1"/>
  <c r="B819" i="5"/>
  <c r="B2557" i="11" s="1"/>
  <c r="L818" i="5"/>
  <c r="N818" i="5" s="1"/>
  <c r="P818" i="5" s="1"/>
  <c r="H2556" i="11" s="1"/>
  <c r="I2556" i="11" s="1"/>
  <c r="B818" i="5"/>
  <c r="B2556" i="11" s="1"/>
  <c r="L817" i="5"/>
  <c r="N817" i="5" s="1"/>
  <c r="P817" i="5" s="1"/>
  <c r="H2555" i="11" s="1"/>
  <c r="I2555" i="11" s="1"/>
  <c r="B817" i="5"/>
  <c r="B2555" i="11" s="1"/>
  <c r="L816" i="5"/>
  <c r="N816" i="5" s="1"/>
  <c r="P816" i="5" s="1"/>
  <c r="H2554" i="11" s="1"/>
  <c r="I2554" i="11" s="1"/>
  <c r="B816" i="5"/>
  <c r="B2554" i="11" s="1"/>
  <c r="L454" i="5"/>
  <c r="N454" i="5" s="1"/>
  <c r="P454" i="5" s="1"/>
  <c r="H2288" i="11" s="1"/>
  <c r="I2288" i="11" s="1"/>
  <c r="B454" i="5"/>
  <c r="B2288" i="11" s="1"/>
  <c r="L453" i="5"/>
  <c r="N453" i="5" s="1"/>
  <c r="P453" i="5" s="1"/>
  <c r="H2287" i="11" s="1"/>
  <c r="I2287" i="11" s="1"/>
  <c r="B453" i="5"/>
  <c r="B2287" i="11" s="1"/>
  <c r="L452" i="5"/>
  <c r="N452" i="5" s="1"/>
  <c r="P452" i="5" s="1"/>
  <c r="H2286" i="11" s="1"/>
  <c r="I2286" i="11" s="1"/>
  <c r="B452" i="5"/>
  <c r="B2286" i="11" s="1"/>
  <c r="L451" i="5"/>
  <c r="N451" i="5" s="1"/>
  <c r="P451" i="5" s="1"/>
  <c r="H2285" i="11" s="1"/>
  <c r="I2285" i="11" s="1"/>
  <c r="B451" i="5"/>
  <c r="B2285" i="11" s="1"/>
  <c r="L450" i="5"/>
  <c r="N450" i="5" s="1"/>
  <c r="P450" i="5" s="1"/>
  <c r="H2284" i="11" s="1"/>
  <c r="I2284" i="11" s="1"/>
  <c r="B450" i="5"/>
  <c r="B2284" i="11" s="1"/>
  <c r="L449" i="5"/>
  <c r="N449" i="5" s="1"/>
  <c r="P449" i="5" s="1"/>
  <c r="H2283" i="11" s="1"/>
  <c r="I2283" i="11" s="1"/>
  <c r="B449" i="5"/>
  <c r="B2283" i="11" s="1"/>
  <c r="L448" i="5"/>
  <c r="N448" i="5" s="1"/>
  <c r="P448" i="5" s="1"/>
  <c r="H2282" i="11" s="1"/>
  <c r="I2282" i="11" s="1"/>
  <c r="B448" i="5"/>
  <c r="B2282" i="11" s="1"/>
  <c r="L447" i="5"/>
  <c r="N447" i="5" s="1"/>
  <c r="P447" i="5" s="1"/>
  <c r="H2281" i="11" s="1"/>
  <c r="I2281" i="11" s="1"/>
  <c r="B447" i="5"/>
  <c r="B2281" i="11" s="1"/>
  <c r="L446" i="5"/>
  <c r="N446" i="5" s="1"/>
  <c r="P446" i="5" s="1"/>
  <c r="H2280" i="11" s="1"/>
  <c r="I2280" i="11" s="1"/>
  <c r="B446" i="5"/>
  <c r="B2280" i="11" s="1"/>
  <c r="L445" i="5"/>
  <c r="N445" i="5" s="1"/>
  <c r="P445" i="5" s="1"/>
  <c r="H2279" i="11" s="1"/>
  <c r="I2279" i="11" s="1"/>
  <c r="B445" i="5"/>
  <c r="B2279" i="11" s="1"/>
  <c r="L444" i="5"/>
  <c r="N444" i="5" s="1"/>
  <c r="P444" i="5" s="1"/>
  <c r="H2278" i="11" s="1"/>
  <c r="I2278" i="11" s="1"/>
  <c r="B444" i="5"/>
  <c r="B2278" i="11" s="1"/>
  <c r="L443" i="5"/>
  <c r="N443" i="5" s="1"/>
  <c r="P443" i="5" s="1"/>
  <c r="H2277" i="11" s="1"/>
  <c r="I2277" i="11" s="1"/>
  <c r="B443" i="5"/>
  <c r="B2277" i="11" s="1"/>
  <c r="L442" i="5"/>
  <c r="N442" i="5" s="1"/>
  <c r="P442" i="5" s="1"/>
  <c r="H2276" i="11" s="1"/>
  <c r="I2276" i="11" s="1"/>
  <c r="B442" i="5"/>
  <c r="B2276" i="11" s="1"/>
  <c r="L441" i="5"/>
  <c r="N441" i="5" s="1"/>
  <c r="P441" i="5" s="1"/>
  <c r="H2275" i="11" s="1"/>
  <c r="I2275" i="11" s="1"/>
  <c r="B441" i="5"/>
  <c r="B2275" i="11" s="1"/>
  <c r="L440" i="5"/>
  <c r="N440" i="5" s="1"/>
  <c r="P440" i="5" s="1"/>
  <c r="H2274" i="11" s="1"/>
  <c r="I2274" i="11" s="1"/>
  <c r="B440" i="5"/>
  <c r="B2274" i="11" s="1"/>
  <c r="L439" i="5"/>
  <c r="N439" i="5" s="1"/>
  <c r="P439" i="5" s="1"/>
  <c r="H2273" i="11" s="1"/>
  <c r="I2273" i="11" s="1"/>
  <c r="B439" i="5"/>
  <c r="B2273" i="11" s="1"/>
  <c r="L438" i="5"/>
  <c r="N438" i="5" s="1"/>
  <c r="P438" i="5" s="1"/>
  <c r="H2272" i="11" s="1"/>
  <c r="I2272" i="11" s="1"/>
  <c r="B438" i="5"/>
  <c r="B2272" i="11" s="1"/>
  <c r="L437" i="5"/>
  <c r="N437" i="5" s="1"/>
  <c r="P437" i="5" s="1"/>
  <c r="H2271" i="11" s="1"/>
  <c r="I2271" i="11" s="1"/>
  <c r="B437" i="5"/>
  <c r="B2271" i="11" s="1"/>
  <c r="L436" i="5"/>
  <c r="N436" i="5" s="1"/>
  <c r="P436" i="5" s="1"/>
  <c r="H2270" i="11" s="1"/>
  <c r="I2270" i="11" s="1"/>
  <c r="B436" i="5"/>
  <c r="B2270" i="11" s="1"/>
  <c r="L435" i="5"/>
  <c r="N435" i="5" s="1"/>
  <c r="P435" i="5" s="1"/>
  <c r="H2269" i="11" s="1"/>
  <c r="I2269" i="11" s="1"/>
  <c r="B435" i="5"/>
  <c r="B2269" i="11" s="1"/>
  <c r="L434" i="5"/>
  <c r="N434" i="5" s="1"/>
  <c r="P434" i="5" s="1"/>
  <c r="H2268" i="11" s="1"/>
  <c r="I2268" i="11" s="1"/>
  <c r="B434" i="5"/>
  <c r="B2268" i="11" s="1"/>
  <c r="L433" i="5"/>
  <c r="N433" i="5" s="1"/>
  <c r="P433" i="5" s="1"/>
  <c r="H2267" i="11" s="1"/>
  <c r="I2267" i="11" s="1"/>
  <c r="B433" i="5"/>
  <c r="B2267" i="11" s="1"/>
  <c r="L432" i="5"/>
  <c r="N432" i="5" s="1"/>
  <c r="P432" i="5" s="1"/>
  <c r="H2266" i="11" s="1"/>
  <c r="I2266" i="11" s="1"/>
  <c r="B432" i="5"/>
  <c r="B2266" i="11" s="1"/>
  <c r="L431" i="5"/>
  <c r="N431" i="5" s="1"/>
  <c r="P431" i="5" s="1"/>
  <c r="H2265" i="11" s="1"/>
  <c r="I2265" i="11" s="1"/>
  <c r="B431" i="5"/>
  <c r="B2265" i="11" s="1"/>
  <c r="L430" i="5"/>
  <c r="N430" i="5" s="1"/>
  <c r="P430" i="5" s="1"/>
  <c r="H2264" i="11" s="1"/>
  <c r="I2264" i="11" s="1"/>
  <c r="B430" i="5"/>
  <c r="B2264" i="11" s="1"/>
  <c r="L429" i="5"/>
  <c r="N429" i="5" s="1"/>
  <c r="P429" i="5" s="1"/>
  <c r="H2263" i="11" s="1"/>
  <c r="I2263" i="11" s="1"/>
  <c r="B429" i="5"/>
  <c r="B2263" i="11" s="1"/>
  <c r="L428" i="5"/>
  <c r="N428" i="5" s="1"/>
  <c r="P428" i="5" s="1"/>
  <c r="H2262" i="11" s="1"/>
  <c r="I2262" i="11" s="1"/>
  <c r="B428" i="5"/>
  <c r="B2262" i="11" s="1"/>
  <c r="L427" i="5"/>
  <c r="N427" i="5" s="1"/>
  <c r="P427" i="5" s="1"/>
  <c r="H2261" i="11" s="1"/>
  <c r="I2261" i="11" s="1"/>
  <c r="B427" i="5"/>
  <c r="B2261" i="11" s="1"/>
  <c r="L426" i="5"/>
  <c r="N426" i="5" s="1"/>
  <c r="P426" i="5" s="1"/>
  <c r="H2260" i="11" s="1"/>
  <c r="I2260" i="11" s="1"/>
  <c r="B426" i="5"/>
  <c r="B2260" i="11" s="1"/>
  <c r="L425" i="5"/>
  <c r="N425" i="5" s="1"/>
  <c r="P425" i="5" s="1"/>
  <c r="H2259" i="11" s="1"/>
  <c r="I2259" i="11" s="1"/>
  <c r="B425" i="5"/>
  <c r="B2259" i="11" s="1"/>
  <c r="L424" i="5"/>
  <c r="N424" i="5" s="1"/>
  <c r="P424" i="5" s="1"/>
  <c r="H2258" i="11" s="1"/>
  <c r="I2258" i="11" s="1"/>
  <c r="B424" i="5"/>
  <c r="B2258" i="11" s="1"/>
  <c r="L423" i="5"/>
  <c r="N423" i="5" s="1"/>
  <c r="P423" i="5" s="1"/>
  <c r="H2257" i="11" s="1"/>
  <c r="I2257" i="11" s="1"/>
  <c r="B423" i="5"/>
  <c r="B2257" i="11" s="1"/>
  <c r="L155" i="5"/>
  <c r="N155" i="5" s="1"/>
  <c r="P155" i="5" s="1"/>
  <c r="H2004" i="11" s="1"/>
  <c r="I2004" i="11" s="1"/>
  <c r="B155" i="5"/>
  <c r="B2004" i="11" s="1"/>
  <c r="L154" i="5"/>
  <c r="N154" i="5" s="1"/>
  <c r="P154" i="5" s="1"/>
  <c r="H2003" i="11" s="1"/>
  <c r="I2003" i="11" s="1"/>
  <c r="B154" i="5"/>
  <c r="B2003" i="11" s="1"/>
  <c r="L153" i="5"/>
  <c r="N153" i="5" s="1"/>
  <c r="P153" i="5" s="1"/>
  <c r="H2002" i="11" s="1"/>
  <c r="I2002" i="11" s="1"/>
  <c r="B153" i="5"/>
  <c r="B2002" i="11" s="1"/>
  <c r="L152" i="5"/>
  <c r="N152" i="5" s="1"/>
  <c r="P152" i="5" s="1"/>
  <c r="H2001" i="11" s="1"/>
  <c r="I2001" i="11" s="1"/>
  <c r="B152" i="5"/>
  <c r="B2001" i="11" s="1"/>
  <c r="L150" i="5"/>
  <c r="N150" i="5" s="1"/>
  <c r="P150" i="5" s="1"/>
  <c r="H1999" i="11" s="1"/>
  <c r="I1999" i="11" s="1"/>
  <c r="B150" i="5"/>
  <c r="B1999" i="11" s="1"/>
  <c r="L151" i="5"/>
  <c r="N151" i="5" s="1"/>
  <c r="P151" i="5" s="1"/>
  <c r="H2000" i="11" s="1"/>
  <c r="I2000" i="11" s="1"/>
  <c r="B151" i="5"/>
  <c r="B2000" i="11" s="1"/>
  <c r="L149" i="5"/>
  <c r="N149" i="5" s="1"/>
  <c r="P149" i="5" s="1"/>
  <c r="H1998" i="11" s="1"/>
  <c r="I1998" i="11" s="1"/>
  <c r="B149" i="5"/>
  <c r="B1998" i="11" s="1"/>
  <c r="L148" i="5"/>
  <c r="N148" i="5" s="1"/>
  <c r="P148" i="5" s="1"/>
  <c r="H1997" i="11" s="1"/>
  <c r="I1997" i="11" s="1"/>
  <c r="B148" i="5"/>
  <c r="B1997" i="11" s="1"/>
  <c r="L147" i="5"/>
  <c r="N147" i="5" s="1"/>
  <c r="P147" i="5" s="1"/>
  <c r="H1996" i="11" s="1"/>
  <c r="I1996" i="11" s="1"/>
  <c r="B147" i="5"/>
  <c r="B1996" i="11" s="1"/>
  <c r="L146" i="5"/>
  <c r="N146" i="5" s="1"/>
  <c r="P146" i="5" s="1"/>
  <c r="H1995" i="11" s="1"/>
  <c r="I1995" i="11" s="1"/>
  <c r="B146" i="5"/>
  <c r="B1995" i="11" s="1"/>
  <c r="L145" i="5"/>
  <c r="N145" i="5" s="1"/>
  <c r="P145" i="5" s="1"/>
  <c r="H1994" i="11" s="1"/>
  <c r="I1994" i="11" s="1"/>
  <c r="B145" i="5"/>
  <c r="B1994" i="11" s="1"/>
  <c r="L144" i="5"/>
  <c r="N144" i="5" s="1"/>
  <c r="P144" i="5" s="1"/>
  <c r="H1993" i="11" s="1"/>
  <c r="I1993" i="11" s="1"/>
  <c r="B144" i="5"/>
  <c r="B1993" i="11" s="1"/>
  <c r="L143" i="5"/>
  <c r="N143" i="5" s="1"/>
  <c r="P143" i="5" s="1"/>
  <c r="H1992" i="11" s="1"/>
  <c r="I1992" i="11" s="1"/>
  <c r="B143" i="5"/>
  <c r="B1992" i="11" s="1"/>
  <c r="L142" i="5"/>
  <c r="N142" i="5" s="1"/>
  <c r="P142" i="5" s="1"/>
  <c r="H1991" i="11" s="1"/>
  <c r="I1991" i="11" s="1"/>
  <c r="B142" i="5"/>
  <c r="B1991" i="11" s="1"/>
  <c r="L141" i="5"/>
  <c r="N141" i="5" s="1"/>
  <c r="P141" i="5" s="1"/>
  <c r="H1990" i="11" s="1"/>
  <c r="I1990" i="11" s="1"/>
  <c r="B141" i="5"/>
  <c r="B1990" i="11" s="1"/>
  <c r="K43" i="5"/>
  <c r="L43" i="5" s="1"/>
  <c r="N43" i="5" s="1"/>
  <c r="P43" i="5" s="1"/>
  <c r="H1898" i="11" s="1"/>
  <c r="I1898" i="11" s="1"/>
  <c r="B43" i="5"/>
  <c r="B1898" i="11" s="1"/>
  <c r="K42" i="5"/>
  <c r="L42" i="5" s="1"/>
  <c r="N42" i="5" s="1"/>
  <c r="P42" i="5" s="1"/>
  <c r="H1897" i="11" s="1"/>
  <c r="I1897" i="11" s="1"/>
  <c r="B42" i="5"/>
  <c r="B1897" i="11" s="1"/>
  <c r="B128" i="29"/>
  <c r="B127" i="29"/>
  <c r="B126" i="29"/>
  <c r="N71" i="7"/>
  <c r="M71" i="7"/>
  <c r="B125" i="29"/>
  <c r="B124" i="29"/>
  <c r="K870" i="6"/>
  <c r="B870" i="6"/>
  <c r="N70" i="7"/>
  <c r="M70" i="7"/>
  <c r="B117" i="29"/>
  <c r="B3812" i="11" s="1"/>
  <c r="N69" i="7"/>
  <c r="M69" i="7"/>
  <c r="K859" i="6"/>
  <c r="B859" i="6"/>
  <c r="H1501" i="4"/>
  <c r="J1501" i="4" s="1"/>
  <c r="G1501" i="11" s="1"/>
  <c r="I1501" i="11" s="1"/>
  <c r="B1501" i="4"/>
  <c r="B1501" i="11" s="1"/>
  <c r="A2762" i="11"/>
  <c r="A2763" i="11"/>
  <c r="A2764" i="11"/>
  <c r="A2765" i="11"/>
  <c r="A2766" i="11"/>
  <c r="A2767" i="11"/>
  <c r="A2768" i="11"/>
  <c r="A2769" i="11"/>
  <c r="A2770" i="11"/>
  <c r="A2771" i="11"/>
  <c r="A2772" i="11"/>
  <c r="A2773" i="11"/>
  <c r="A2774" i="11"/>
  <c r="A2775" i="11"/>
  <c r="A2776" i="11"/>
  <c r="A2777" i="11"/>
  <c r="A2778" i="11"/>
  <c r="A2779" i="11"/>
  <c r="A2780" i="11"/>
  <c r="A2781" i="11"/>
  <c r="A2782" i="11"/>
  <c r="A2783" i="11"/>
  <c r="A2784" i="11"/>
  <c r="A2785" i="11"/>
  <c r="A2786" i="11"/>
  <c r="A2787" i="11"/>
  <c r="A2788" i="11"/>
  <c r="A2789" i="11"/>
  <c r="A2790" i="11"/>
  <c r="A2791" i="11"/>
  <c r="A2792" i="11"/>
  <c r="A2793" i="11"/>
  <c r="A2794" i="11"/>
  <c r="A2795" i="11"/>
  <c r="A2796" i="11"/>
  <c r="A2797" i="11"/>
  <c r="A2798" i="11"/>
  <c r="A2799" i="11"/>
  <c r="A2800" i="11"/>
  <c r="A2801" i="11"/>
  <c r="A2802" i="11"/>
  <c r="A2803" i="11"/>
  <c r="A2804" i="11"/>
  <c r="A2805" i="11"/>
  <c r="A2806" i="11"/>
  <c r="A2807" i="11"/>
  <c r="A2808" i="11"/>
  <c r="A2809" i="11"/>
  <c r="A2810" i="11"/>
  <c r="A2811" i="11"/>
  <c r="A2812" i="11"/>
  <c r="A2813" i="11"/>
  <c r="A2814" i="11"/>
  <c r="A2815" i="11"/>
  <c r="A2816" i="11"/>
  <c r="A2817" i="11"/>
  <c r="A2818" i="11"/>
  <c r="A2819" i="11"/>
  <c r="A2820" i="11"/>
  <c r="A2821" i="11"/>
  <c r="A2822" i="11"/>
  <c r="A2823" i="11"/>
  <c r="A2824" i="11"/>
  <c r="A2825" i="11"/>
  <c r="A2826" i="11"/>
  <c r="A2827" i="11"/>
  <c r="A2828" i="11"/>
  <c r="A2829" i="11"/>
  <c r="A2830" i="11"/>
  <c r="A2831" i="11"/>
  <c r="A2832" i="11"/>
  <c r="A2833" i="11"/>
  <c r="A2834" i="11"/>
  <c r="A2835" i="11"/>
  <c r="A2836" i="11"/>
  <c r="A2837" i="11"/>
  <c r="A2838" i="11"/>
  <c r="A2839" i="11"/>
  <c r="A2840" i="11"/>
  <c r="A2841" i="11"/>
  <c r="A2842" i="11"/>
  <c r="A2843" i="11"/>
  <c r="A2844" i="11"/>
  <c r="A2845" i="11"/>
  <c r="A2846" i="11"/>
  <c r="A2847" i="11"/>
  <c r="A2848" i="11"/>
  <c r="A2849" i="11"/>
  <c r="A2850" i="11"/>
  <c r="A2851" i="11"/>
  <c r="A2852" i="11"/>
  <c r="A2853" i="11"/>
  <c r="A2854" i="11"/>
  <c r="A2855" i="11"/>
  <c r="A2856" i="11"/>
  <c r="A2857" i="11"/>
  <c r="A2858" i="11"/>
  <c r="A2859" i="11"/>
  <c r="A2860" i="11"/>
  <c r="A2861" i="11"/>
  <c r="A2862" i="11"/>
  <c r="A2863" i="11"/>
  <c r="A2864" i="11"/>
  <c r="A2865" i="11"/>
  <c r="A2866" i="11"/>
  <c r="A2867" i="11"/>
  <c r="A2868" i="11"/>
  <c r="A2869" i="11"/>
  <c r="A2870" i="11"/>
  <c r="A2871" i="11"/>
  <c r="A2872" i="11"/>
  <c r="A2873" i="11"/>
  <c r="A2874" i="11"/>
  <c r="A2875" i="11"/>
  <c r="A2876" i="11"/>
  <c r="A2877" i="11"/>
  <c r="A2878" i="11"/>
  <c r="A2879" i="11"/>
  <c r="A2880" i="11"/>
  <c r="A2881" i="11"/>
  <c r="A2882" i="11"/>
  <c r="A2883" i="11"/>
  <c r="A2884" i="11"/>
  <c r="A2885" i="11"/>
  <c r="A2886" i="11"/>
  <c r="A2887" i="11"/>
  <c r="A2888" i="11"/>
  <c r="A2889" i="11"/>
  <c r="A2890" i="11"/>
  <c r="A2891" i="11"/>
  <c r="A2892" i="11"/>
  <c r="A2893" i="11"/>
  <c r="A2894" i="11"/>
  <c r="A2895" i="11"/>
  <c r="A2896" i="11"/>
  <c r="A2897" i="11"/>
  <c r="A2898" i="11"/>
  <c r="A2899" i="11"/>
  <c r="A2900" i="11"/>
  <c r="A2901" i="11"/>
  <c r="A2902" i="11"/>
  <c r="A2903" i="11"/>
  <c r="A2904" i="11"/>
  <c r="A2905" i="11"/>
  <c r="A2906" i="11"/>
  <c r="A2907" i="11"/>
  <c r="A2908" i="11"/>
  <c r="A2909" i="11"/>
  <c r="A2910" i="11"/>
  <c r="A2911" i="11"/>
  <c r="A2912" i="11"/>
  <c r="A2913" i="11"/>
  <c r="A2914" i="11"/>
  <c r="A2915" i="11"/>
  <c r="A2916" i="11"/>
  <c r="A2917" i="11"/>
  <c r="A2918" i="11"/>
  <c r="A2919" i="11"/>
  <c r="A2920" i="11"/>
  <c r="A2921" i="11"/>
  <c r="A2922" i="11"/>
  <c r="A2923" i="11"/>
  <c r="A2924" i="11"/>
  <c r="A2925" i="11"/>
  <c r="A2926" i="11"/>
  <c r="A2927" i="11"/>
  <c r="A2928" i="11"/>
  <c r="A2929" i="11"/>
  <c r="A2930" i="11"/>
  <c r="A2931" i="11"/>
  <c r="A2932" i="11"/>
  <c r="A2933" i="11"/>
  <c r="A2934" i="11"/>
  <c r="A2935" i="11"/>
  <c r="A2936" i="11"/>
  <c r="A2937" i="11"/>
  <c r="A2938" i="11"/>
  <c r="A2939" i="11"/>
  <c r="A2940" i="11"/>
  <c r="A2941" i="11"/>
  <c r="A2942" i="11"/>
  <c r="A2943" i="11"/>
  <c r="A2944" i="11"/>
  <c r="A2945" i="11"/>
  <c r="A2946" i="11"/>
  <c r="A2947" i="11"/>
  <c r="A2948" i="11"/>
  <c r="A2949" i="11"/>
  <c r="A2950" i="11"/>
  <c r="A2951" i="11"/>
  <c r="A2952" i="11"/>
  <c r="A2953" i="11"/>
  <c r="A2954" i="11"/>
  <c r="A2955" i="11"/>
  <c r="A2956" i="11"/>
  <c r="A2957" i="11"/>
  <c r="A2958" i="11"/>
  <c r="A2959" i="11"/>
  <c r="A2960" i="11"/>
  <c r="A2961" i="11"/>
  <c r="A2962" i="11"/>
  <c r="A2963" i="11"/>
  <c r="A2964" i="11"/>
  <c r="A2965" i="11"/>
  <c r="A2966" i="11"/>
  <c r="A2967" i="11"/>
  <c r="A2968" i="11"/>
  <c r="A2969" i="11"/>
  <c r="A2970" i="11"/>
  <c r="A2971" i="11"/>
  <c r="A2972" i="11"/>
  <c r="A2973" i="11"/>
  <c r="A2974" i="11"/>
  <c r="A2975" i="11"/>
  <c r="A2976" i="11"/>
  <c r="A2977" i="11"/>
  <c r="A2978" i="11"/>
  <c r="A2979" i="11"/>
  <c r="A2980" i="11"/>
  <c r="A2981" i="11"/>
  <c r="A2982" i="11"/>
  <c r="A2983" i="11"/>
  <c r="A2984" i="11"/>
  <c r="A2985" i="11"/>
  <c r="A2986" i="11"/>
  <c r="A2987" i="11"/>
  <c r="A2988" i="11"/>
  <c r="A2989" i="11"/>
  <c r="A2990" i="11"/>
  <c r="A2991" i="11"/>
  <c r="A2992" i="11"/>
  <c r="A2993" i="11"/>
  <c r="A2994" i="11"/>
  <c r="A2995" i="11"/>
  <c r="A2996" i="11"/>
  <c r="A2997" i="11"/>
  <c r="A2998" i="11"/>
  <c r="A2999" i="11"/>
  <c r="A3000" i="11"/>
  <c r="A3001" i="11"/>
  <c r="A3002" i="11"/>
  <c r="A3003" i="11"/>
  <c r="A3004" i="11"/>
  <c r="A3005" i="11"/>
  <c r="A3006" i="11"/>
  <c r="A3007" i="11"/>
  <c r="A3008" i="11"/>
  <c r="A3009" i="11"/>
  <c r="A3010" i="11"/>
  <c r="A3011" i="11"/>
  <c r="A3012" i="11"/>
  <c r="A3013" i="11"/>
  <c r="A3014" i="11"/>
  <c r="A3015" i="11"/>
  <c r="A3016" i="11"/>
  <c r="A3017" i="11"/>
  <c r="A3018" i="11"/>
  <c r="A3019" i="11"/>
  <c r="A3020" i="11"/>
  <c r="A3021" i="11"/>
  <c r="A3022" i="11"/>
  <c r="A3023" i="11"/>
  <c r="A3024" i="11"/>
  <c r="A3025" i="11"/>
  <c r="A3026" i="11"/>
  <c r="A3027" i="11"/>
  <c r="A3028" i="11"/>
  <c r="A3029" i="11"/>
  <c r="A3030" i="11"/>
  <c r="A3031" i="11"/>
  <c r="A3032" i="11"/>
  <c r="A3033" i="11"/>
  <c r="A3034" i="11"/>
  <c r="A3035" i="11"/>
  <c r="A3036" i="11"/>
  <c r="A3037" i="11"/>
  <c r="A3038" i="11"/>
  <c r="A3039" i="11"/>
  <c r="A3040" i="11"/>
  <c r="A3041" i="11"/>
  <c r="A3042" i="11"/>
  <c r="A3043" i="11"/>
  <c r="A3044" i="11"/>
  <c r="A3045" i="11"/>
  <c r="A3046" i="11"/>
  <c r="A3047" i="11"/>
  <c r="A3048" i="11"/>
  <c r="A3049" i="11"/>
  <c r="A3050" i="11"/>
  <c r="A3051" i="11"/>
  <c r="A3052" i="11"/>
  <c r="A3053" i="11"/>
  <c r="A3054" i="11"/>
  <c r="A3055" i="11"/>
  <c r="A3056" i="11"/>
  <c r="A3057" i="11"/>
  <c r="A3058" i="11"/>
  <c r="A3059" i="11"/>
  <c r="A3060" i="11"/>
  <c r="A3061" i="11"/>
  <c r="A3062" i="11"/>
  <c r="A3063" i="11"/>
  <c r="A3064" i="11"/>
  <c r="A3065" i="11"/>
  <c r="A3066" i="11"/>
  <c r="A3067" i="11"/>
  <c r="A3068" i="11"/>
  <c r="A3069" i="11"/>
  <c r="A3070" i="11"/>
  <c r="A3071" i="11"/>
  <c r="A3072" i="11"/>
  <c r="A3073" i="11"/>
  <c r="A3074" i="11"/>
  <c r="A3075" i="11"/>
  <c r="A3076" i="11"/>
  <c r="A3077" i="11"/>
  <c r="A3078" i="11"/>
  <c r="A3079" i="11"/>
  <c r="A3080" i="11"/>
  <c r="A3081" i="11"/>
  <c r="A3082" i="11"/>
  <c r="A3083" i="11"/>
  <c r="A3084" i="11"/>
  <c r="A3085" i="11"/>
  <c r="A3086" i="11"/>
  <c r="A3087" i="11"/>
  <c r="A3088" i="11"/>
  <c r="A3089" i="11"/>
  <c r="A3090" i="11"/>
  <c r="A3091" i="11"/>
  <c r="A3092" i="11"/>
  <c r="A3093" i="11"/>
  <c r="A3094" i="11"/>
  <c r="A3095" i="11"/>
  <c r="A3096" i="11"/>
  <c r="A3097" i="11"/>
  <c r="A3098" i="11"/>
  <c r="A3099" i="11"/>
  <c r="A3100" i="11"/>
  <c r="A3101" i="11"/>
  <c r="A3102" i="11"/>
  <c r="A3103" i="11"/>
  <c r="A3104" i="11"/>
  <c r="A3105" i="11"/>
  <c r="A3106" i="11"/>
  <c r="A3107" i="11"/>
  <c r="A3108" i="11"/>
  <c r="A3109" i="11"/>
  <c r="A3110" i="11"/>
  <c r="A3111" i="11"/>
  <c r="A3112" i="11"/>
  <c r="A3113" i="11"/>
  <c r="A3114" i="11"/>
  <c r="A3115" i="11"/>
  <c r="A3116" i="11"/>
  <c r="A3117" i="11"/>
  <c r="A3118" i="11"/>
  <c r="A3119" i="11"/>
  <c r="A3120" i="11"/>
  <c r="A3121" i="11"/>
  <c r="A3122" i="11"/>
  <c r="A3123" i="11"/>
  <c r="A3124" i="11"/>
  <c r="A3125" i="11"/>
  <c r="A3126" i="11"/>
  <c r="A3127" i="11"/>
  <c r="A3128" i="11"/>
  <c r="A3129" i="11"/>
  <c r="A3130" i="11"/>
  <c r="A3131" i="11"/>
  <c r="A3132" i="11"/>
  <c r="A3133" i="11"/>
  <c r="A3134" i="11"/>
  <c r="A3135" i="11"/>
  <c r="A3136" i="11"/>
  <c r="A3137" i="11"/>
  <c r="A3138" i="11"/>
  <c r="A3139" i="11"/>
  <c r="A3140" i="11"/>
  <c r="A3141" i="11"/>
  <c r="A3142" i="11"/>
  <c r="A3143" i="11"/>
  <c r="A3144" i="11"/>
  <c r="A3145" i="11"/>
  <c r="A3146" i="11"/>
  <c r="A3147" i="11"/>
  <c r="A3148" i="11"/>
  <c r="A3149" i="11"/>
  <c r="A3150" i="11"/>
  <c r="A3151" i="11"/>
  <c r="A3152" i="11"/>
  <c r="A3153" i="11"/>
  <c r="A3154" i="11"/>
  <c r="A3155" i="11"/>
  <c r="A3156" i="11"/>
  <c r="A3157" i="11"/>
  <c r="A3158" i="11"/>
  <c r="A3159" i="11"/>
  <c r="A3160" i="11"/>
  <c r="A3161" i="11"/>
  <c r="A3162" i="11"/>
  <c r="A3163" i="11"/>
  <c r="A3164" i="11"/>
  <c r="A3165" i="11"/>
  <c r="A3166" i="11"/>
  <c r="A3167" i="11"/>
  <c r="A3168" i="11"/>
  <c r="A3169" i="11"/>
  <c r="A3170" i="11"/>
  <c r="A3171" i="11"/>
  <c r="A3172" i="11"/>
  <c r="A3173" i="11"/>
  <c r="A3174" i="11"/>
  <c r="A3175" i="11"/>
  <c r="A3176" i="11"/>
  <c r="A3177" i="11"/>
  <c r="A3178" i="11"/>
  <c r="A3179" i="11"/>
  <c r="A3180" i="11"/>
  <c r="A3181" i="11"/>
  <c r="A3182" i="11"/>
  <c r="A3183" i="11"/>
  <c r="A3184" i="11"/>
  <c r="A3185" i="11"/>
  <c r="A3186" i="11"/>
  <c r="A3187" i="11"/>
  <c r="A3188" i="11"/>
  <c r="A3189" i="11"/>
  <c r="A3190" i="11"/>
  <c r="A3191" i="11"/>
  <c r="A3192" i="11"/>
  <c r="A3193" i="11"/>
  <c r="A3194" i="11"/>
  <c r="A3195" i="11"/>
  <c r="A3196" i="11"/>
  <c r="A3197" i="11"/>
  <c r="A3198" i="11"/>
  <c r="A3199" i="11"/>
  <c r="A3200" i="11"/>
  <c r="A3201" i="11"/>
  <c r="A3202" i="11"/>
  <c r="A3203" i="11"/>
  <c r="A3204" i="11"/>
  <c r="A3205" i="11"/>
  <c r="A3206" i="11"/>
  <c r="A3207" i="11"/>
  <c r="A3208" i="11"/>
  <c r="A3209" i="11"/>
  <c r="A3210" i="11"/>
  <c r="A3211" i="11"/>
  <c r="A3212" i="11"/>
  <c r="A3213" i="11"/>
  <c r="A3214" i="11"/>
  <c r="A3215" i="11"/>
  <c r="A3216" i="11"/>
  <c r="A3217" i="11"/>
  <c r="A3218" i="11"/>
  <c r="A3219" i="11"/>
  <c r="A3220" i="11"/>
  <c r="A3221" i="11"/>
  <c r="A3222" i="11"/>
  <c r="A3223" i="11"/>
  <c r="A3224" i="11"/>
  <c r="A3225" i="11"/>
  <c r="A3226" i="11"/>
  <c r="A3227" i="11"/>
  <c r="A3228" i="11"/>
  <c r="A3229" i="11"/>
  <c r="A3230" i="11"/>
  <c r="A3231" i="11"/>
  <c r="A3232" i="11"/>
  <c r="A3233" i="11"/>
  <c r="A3234" i="11"/>
  <c r="A3235" i="11"/>
  <c r="A3236" i="11"/>
  <c r="A3237" i="11"/>
  <c r="A3238" i="11"/>
  <c r="A3239" i="11"/>
  <c r="A3240" i="11"/>
  <c r="A3241" i="11"/>
  <c r="A3242" i="11"/>
  <c r="A3243" i="11"/>
  <c r="A3244" i="11"/>
  <c r="A3245" i="11"/>
  <c r="A3246" i="11"/>
  <c r="A3247" i="11"/>
  <c r="A3248" i="11"/>
  <c r="A3249" i="11"/>
  <c r="A3250" i="11"/>
  <c r="A3251" i="11"/>
  <c r="A3252" i="11"/>
  <c r="A3253" i="11"/>
  <c r="A3254" i="11"/>
  <c r="A3255" i="11"/>
  <c r="A3256" i="11"/>
  <c r="A3257" i="11"/>
  <c r="A3258" i="11"/>
  <c r="A3259" i="11"/>
  <c r="A3260" i="11"/>
  <c r="A3261" i="11"/>
  <c r="A3262" i="11"/>
  <c r="A3263" i="11"/>
  <c r="A3264" i="11"/>
  <c r="A3265" i="11"/>
  <c r="A3266" i="11"/>
  <c r="A3267" i="11"/>
  <c r="A3268" i="11"/>
  <c r="A3269" i="11"/>
  <c r="A3270" i="11"/>
  <c r="A3271" i="11"/>
  <c r="A3272" i="11"/>
  <c r="A3273" i="11"/>
  <c r="A3274" i="11"/>
  <c r="A3275" i="11"/>
  <c r="A3276" i="11"/>
  <c r="A3277" i="11"/>
  <c r="A3278" i="11"/>
  <c r="A3279" i="11"/>
  <c r="A3280" i="11"/>
  <c r="A3281" i="11"/>
  <c r="A3282" i="11"/>
  <c r="A3283" i="11"/>
  <c r="A3284" i="11"/>
  <c r="A3285" i="11"/>
  <c r="A3286" i="11"/>
  <c r="A3287" i="11"/>
  <c r="A3288" i="11"/>
  <c r="A3289" i="11"/>
  <c r="A3290" i="11"/>
  <c r="A3291" i="11"/>
  <c r="A3292" i="11"/>
  <c r="A3293" i="11"/>
  <c r="A3294" i="11"/>
  <c r="A3295" i="11"/>
  <c r="A3296" i="11"/>
  <c r="A3297" i="11"/>
  <c r="A3298" i="11"/>
  <c r="A3299" i="11"/>
  <c r="A3300" i="11"/>
  <c r="A3301" i="11"/>
  <c r="A3302" i="11"/>
  <c r="A3303" i="11"/>
  <c r="A3304" i="11"/>
  <c r="A3305" i="11"/>
  <c r="A3306" i="11"/>
  <c r="A3307" i="11"/>
  <c r="A3308" i="11"/>
  <c r="A3309" i="11"/>
  <c r="A3310" i="11"/>
  <c r="A3311" i="11"/>
  <c r="A3312" i="11"/>
  <c r="A3313" i="11"/>
  <c r="A3314" i="11"/>
  <c r="A3315" i="11"/>
  <c r="A3316" i="11"/>
  <c r="A3317" i="11"/>
  <c r="A3318" i="11"/>
  <c r="A3319" i="11"/>
  <c r="A3320" i="11"/>
  <c r="A3321" i="11"/>
  <c r="A3322" i="11"/>
  <c r="A3323" i="11"/>
  <c r="A3324" i="11"/>
  <c r="A3325" i="11"/>
  <c r="A3326" i="11"/>
  <c r="A3327" i="11"/>
  <c r="A3328" i="11"/>
  <c r="A3329" i="11"/>
  <c r="A3330" i="11"/>
  <c r="A3331" i="11"/>
  <c r="A3332" i="11"/>
  <c r="A3333" i="11"/>
  <c r="A3334" i="11"/>
  <c r="A3335" i="11"/>
  <c r="A3336" i="11"/>
  <c r="A3337" i="11"/>
  <c r="A3338" i="11"/>
  <c r="A3339" i="11"/>
  <c r="A3340" i="11"/>
  <c r="A3341" i="11"/>
  <c r="A3342" i="11"/>
  <c r="A3343" i="11"/>
  <c r="A3344" i="11"/>
  <c r="A3345" i="11"/>
  <c r="A3346" i="11"/>
  <c r="A3347" i="11"/>
  <c r="A3348" i="11"/>
  <c r="A3349" i="11"/>
  <c r="A3350" i="11"/>
  <c r="A3351" i="11"/>
  <c r="A3352" i="11"/>
  <c r="A3353" i="11"/>
  <c r="A3354" i="11"/>
  <c r="A3355" i="11"/>
  <c r="A3356" i="11"/>
  <c r="A3357" i="11"/>
  <c r="A3358" i="11"/>
  <c r="A3359" i="11"/>
  <c r="A3360" i="11"/>
  <c r="A3361" i="11"/>
  <c r="A3362" i="11"/>
  <c r="A3363" i="11"/>
  <c r="A3364" i="11"/>
  <c r="A3365" i="11"/>
  <c r="A3366" i="11"/>
  <c r="A3367" i="11"/>
  <c r="A3368" i="11"/>
  <c r="A3369" i="11"/>
  <c r="A3370" i="11"/>
  <c r="A3371" i="11"/>
  <c r="A3372" i="11"/>
  <c r="A3373" i="11"/>
  <c r="A3374" i="11"/>
  <c r="A3375" i="11"/>
  <c r="A3376" i="11"/>
  <c r="A3377" i="11"/>
  <c r="A3378" i="11"/>
  <c r="A3379" i="11"/>
  <c r="A3380" i="11"/>
  <c r="A3381" i="11"/>
  <c r="A3382" i="11"/>
  <c r="A3383" i="11"/>
  <c r="A3384" i="11"/>
  <c r="A3385" i="11"/>
  <c r="A3386" i="11"/>
  <c r="A3387" i="11"/>
  <c r="A3388" i="11"/>
  <c r="A3389" i="11"/>
  <c r="A3390" i="11"/>
  <c r="A3391" i="11"/>
  <c r="A3392" i="11"/>
  <c r="A3393" i="11"/>
  <c r="A3394" i="11"/>
  <c r="A3395" i="11"/>
  <c r="A3396" i="11"/>
  <c r="A3397" i="11"/>
  <c r="A3398" i="11"/>
  <c r="A3399" i="11"/>
  <c r="A3400" i="11"/>
  <c r="A3401" i="11"/>
  <c r="A3402" i="11"/>
  <c r="A3403" i="11"/>
  <c r="A3404" i="11"/>
  <c r="A3405" i="11"/>
  <c r="A3406" i="11"/>
  <c r="A3407" i="11"/>
  <c r="A3408" i="11"/>
  <c r="A3409" i="11"/>
  <c r="A3410" i="11"/>
  <c r="A3411" i="11"/>
  <c r="A3412" i="11"/>
  <c r="A3413" i="11"/>
  <c r="A3414" i="11"/>
  <c r="A3415" i="11"/>
  <c r="A3416" i="11"/>
  <c r="A3417" i="11"/>
  <c r="A3418" i="11"/>
  <c r="A3419" i="11"/>
  <c r="A3420" i="11"/>
  <c r="A3421" i="11"/>
  <c r="A3422" i="11"/>
  <c r="A3423" i="11"/>
  <c r="A3424" i="11"/>
  <c r="A3425" i="11"/>
  <c r="A3426" i="11"/>
  <c r="A3427" i="11"/>
  <c r="A3428" i="11"/>
  <c r="A3429" i="11"/>
  <c r="A3430" i="11"/>
  <c r="A3431" i="11"/>
  <c r="A3432" i="11"/>
  <c r="A3433" i="11"/>
  <c r="A3434" i="11"/>
  <c r="A3435" i="11"/>
  <c r="A3436" i="11"/>
  <c r="A3437" i="11"/>
  <c r="A3438" i="11"/>
  <c r="A3439" i="11"/>
  <c r="A3440" i="11"/>
  <c r="A3441" i="11"/>
  <c r="A3442" i="11"/>
  <c r="A3443" i="11"/>
  <c r="A3444" i="11"/>
  <c r="A3445" i="11"/>
  <c r="A3446" i="11"/>
  <c r="A3447" i="11"/>
  <c r="A3448" i="11"/>
  <c r="A3449" i="11"/>
  <c r="A3450" i="11"/>
  <c r="A3451" i="11"/>
  <c r="A3452" i="11"/>
  <c r="A3453" i="11"/>
  <c r="A3454" i="11"/>
  <c r="A3455" i="11"/>
  <c r="A3456" i="11"/>
  <c r="A3457" i="11"/>
  <c r="A3458" i="11"/>
  <c r="A3459" i="11"/>
  <c r="A3460" i="11"/>
  <c r="A3461" i="11"/>
  <c r="A3462" i="11"/>
  <c r="A3463" i="11"/>
  <c r="A3464" i="11"/>
  <c r="A3465" i="11"/>
  <c r="A3466" i="11"/>
  <c r="A3467" i="11"/>
  <c r="A3468" i="11"/>
  <c r="A3469" i="11"/>
  <c r="A3470" i="11"/>
  <c r="A3471" i="11"/>
  <c r="A3472" i="11"/>
  <c r="A3473" i="11"/>
  <c r="A3474" i="11"/>
  <c r="A3475" i="11"/>
  <c r="A3476" i="11"/>
  <c r="A3477" i="11"/>
  <c r="A3478" i="11"/>
  <c r="A3479" i="11"/>
  <c r="A3480" i="11"/>
  <c r="A3481" i="11"/>
  <c r="A3482" i="11"/>
  <c r="A3483" i="11"/>
  <c r="A3484" i="11"/>
  <c r="A3485" i="11"/>
  <c r="A3486" i="11"/>
  <c r="A3487" i="11"/>
  <c r="A3488" i="11"/>
  <c r="A3489" i="11"/>
  <c r="A3490" i="11"/>
  <c r="A3491" i="11"/>
  <c r="A3492" i="11"/>
  <c r="A3493" i="11"/>
  <c r="A3494" i="11"/>
  <c r="A3495" i="11"/>
  <c r="A3496" i="11"/>
  <c r="A3497" i="11"/>
  <c r="A3498" i="11"/>
  <c r="A3499" i="11"/>
  <c r="A3500" i="11"/>
  <c r="A3501" i="11"/>
  <c r="A3502" i="11"/>
  <c r="A3503" i="11"/>
  <c r="A3504" i="11"/>
  <c r="A3505" i="11"/>
  <c r="A3506" i="11"/>
  <c r="A3507" i="11"/>
  <c r="A3508" i="11"/>
  <c r="A3509" i="11"/>
  <c r="A3510" i="11"/>
  <c r="A3511" i="11"/>
  <c r="A3512" i="11"/>
  <c r="A3513" i="11"/>
  <c r="A3514" i="11"/>
  <c r="A3515" i="11"/>
  <c r="A3516" i="11"/>
  <c r="A3517" i="11"/>
  <c r="A3518" i="11"/>
  <c r="A3519" i="11"/>
  <c r="A3520" i="11"/>
  <c r="A3521" i="11"/>
  <c r="A3522" i="11"/>
  <c r="A3523" i="11"/>
  <c r="A3524" i="11"/>
  <c r="A3525" i="11"/>
  <c r="A3526" i="11"/>
  <c r="A3527" i="11"/>
  <c r="A3528" i="11"/>
  <c r="A3529" i="11"/>
  <c r="A3530" i="11"/>
  <c r="A3531" i="11"/>
  <c r="A3532" i="11"/>
  <c r="A3533" i="11"/>
  <c r="A3534" i="11"/>
  <c r="A3535" i="11"/>
  <c r="A3536" i="11"/>
  <c r="A3537" i="11"/>
  <c r="A3538" i="11"/>
  <c r="A3539" i="11"/>
  <c r="A3540" i="11"/>
  <c r="A3541" i="11"/>
  <c r="A3542" i="11"/>
  <c r="A3543" i="11"/>
  <c r="A3544" i="11"/>
  <c r="A3545" i="11"/>
  <c r="A3546" i="11"/>
  <c r="A3547" i="11"/>
  <c r="A3548" i="11"/>
  <c r="A3549" i="11"/>
  <c r="A3550" i="11"/>
  <c r="A3551" i="11"/>
  <c r="A3552" i="11"/>
  <c r="A3553" i="11"/>
  <c r="A3554" i="11"/>
  <c r="A3555" i="11"/>
  <c r="A3556" i="11"/>
  <c r="A3557" i="11"/>
  <c r="A3558" i="11"/>
  <c r="A3559" i="11"/>
  <c r="A3560" i="11"/>
  <c r="A3561" i="11"/>
  <c r="A3562" i="11"/>
  <c r="A3563" i="11"/>
  <c r="A3564" i="11"/>
  <c r="A3565" i="11"/>
  <c r="A3566" i="11"/>
  <c r="A3567" i="11"/>
  <c r="A3568" i="11"/>
  <c r="A3569" i="11"/>
  <c r="A3570" i="11"/>
  <c r="A3571" i="11"/>
  <c r="A3572" i="11"/>
  <c r="A3573" i="11"/>
  <c r="A3574" i="11"/>
  <c r="A3575" i="11"/>
  <c r="A3576" i="11"/>
  <c r="A3577" i="11"/>
  <c r="A3578" i="11"/>
  <c r="A3579" i="11"/>
  <c r="A3580" i="11"/>
  <c r="A3581" i="11"/>
  <c r="A3582" i="11"/>
  <c r="A3583" i="11"/>
  <c r="A3584" i="11"/>
  <c r="A3585" i="11"/>
  <c r="A3586" i="11"/>
  <c r="A3587" i="11"/>
  <c r="A3588" i="11"/>
  <c r="A3589" i="11"/>
  <c r="A3590" i="11"/>
  <c r="A3591" i="11"/>
  <c r="A3592" i="11"/>
  <c r="A3593" i="11"/>
  <c r="A3594" i="11"/>
  <c r="A3595" i="11"/>
  <c r="A3596" i="11"/>
  <c r="A3597" i="11"/>
  <c r="A3598" i="11"/>
  <c r="A3599" i="11"/>
  <c r="A3600" i="11"/>
  <c r="A3601" i="11"/>
  <c r="A3602" i="11"/>
  <c r="A3603" i="11"/>
  <c r="A3604" i="11"/>
  <c r="A3605" i="11"/>
  <c r="A3606" i="11"/>
  <c r="A3607" i="11"/>
  <c r="A3608" i="11"/>
  <c r="A3609" i="11"/>
  <c r="A3610" i="11"/>
  <c r="A3611" i="11"/>
  <c r="A3612" i="11"/>
  <c r="A3613" i="11"/>
  <c r="A3614" i="11"/>
  <c r="A3615" i="11"/>
  <c r="A3616" i="11"/>
  <c r="A3617" i="11"/>
  <c r="A3618" i="11"/>
  <c r="A3619" i="11"/>
  <c r="A3620" i="11"/>
  <c r="A3621" i="11"/>
  <c r="A3622" i="11"/>
  <c r="A3623" i="11"/>
  <c r="A3624" i="11"/>
  <c r="A3625" i="11"/>
  <c r="A3626" i="11"/>
  <c r="A3627" i="11"/>
  <c r="A3628" i="11"/>
  <c r="A3629" i="11"/>
  <c r="A3630" i="11"/>
  <c r="A3631" i="11"/>
  <c r="A3632" i="11"/>
  <c r="A3633" i="11"/>
  <c r="A3634" i="11"/>
  <c r="A3635" i="11"/>
  <c r="A3636" i="11"/>
  <c r="A3637" i="11"/>
  <c r="A3638" i="11"/>
  <c r="A3639" i="11"/>
  <c r="A3640" i="11"/>
  <c r="A3641" i="11"/>
  <c r="A3642" i="11"/>
  <c r="A3643" i="11"/>
  <c r="A3644" i="11"/>
  <c r="A3645" i="11"/>
  <c r="A3646" i="11"/>
  <c r="A3647" i="11"/>
  <c r="A3648" i="11"/>
  <c r="A3649" i="11"/>
  <c r="A3650" i="11"/>
  <c r="A3651" i="11"/>
  <c r="A3652" i="11"/>
  <c r="A3653" i="11"/>
  <c r="A3654" i="11"/>
  <c r="A3655" i="11"/>
  <c r="A3656" i="11"/>
  <c r="A3657" i="11"/>
  <c r="A3658" i="11"/>
  <c r="A3659" i="11"/>
  <c r="A3660" i="11"/>
  <c r="A3661" i="11"/>
  <c r="A3662" i="11"/>
  <c r="A3663" i="11"/>
  <c r="A3664" i="11"/>
  <c r="A3665" i="11"/>
  <c r="B59" i="15"/>
  <c r="B3923" i="11" s="1"/>
  <c r="B58" i="15"/>
  <c r="B3922" i="11" s="1"/>
  <c r="B57" i="15"/>
  <c r="B3921" i="11" s="1"/>
  <c r="B56" i="15"/>
  <c r="B3920" i="11" s="1"/>
  <c r="B55" i="15"/>
  <c r="B3919" i="11" s="1"/>
  <c r="B54" i="15"/>
  <c r="B3918" i="11" s="1"/>
  <c r="G59" i="15"/>
  <c r="G54" i="15"/>
  <c r="B123" i="29"/>
  <c r="B122" i="29"/>
  <c r="B121" i="29"/>
  <c r="B120" i="29"/>
  <c r="B119" i="29"/>
  <c r="B3814" i="11" s="1"/>
  <c r="B118" i="29"/>
  <c r="B3813" i="11" s="1"/>
  <c r="B116" i="29"/>
  <c r="B3811" i="11" s="1"/>
  <c r="B115" i="29"/>
  <c r="B3810" i="11" s="1"/>
  <c r="B114" i="29"/>
  <c r="B113" i="29"/>
  <c r="B3808" i="11" s="1"/>
  <c r="B112" i="29"/>
  <c r="B3807" i="11" s="1"/>
  <c r="B111" i="29"/>
  <c r="B3806" i="11" s="1"/>
  <c r="K858" i="6"/>
  <c r="B858" i="6"/>
  <c r="B3616" i="11" s="1"/>
  <c r="K41" i="5"/>
  <c r="L41" i="5" s="1"/>
  <c r="N41" i="5" s="1"/>
  <c r="P41" i="5" s="1"/>
  <c r="H1896" i="11" s="1"/>
  <c r="I1896" i="11" s="1"/>
  <c r="B41" i="5"/>
  <c r="B1896" i="11" s="1"/>
  <c r="K40" i="5"/>
  <c r="L40" i="5" s="1"/>
  <c r="N40" i="5" s="1"/>
  <c r="P40" i="5" s="1"/>
  <c r="H1895" i="11" s="1"/>
  <c r="I1895" i="11" s="1"/>
  <c r="B40" i="5"/>
  <c r="B1895" i="11" s="1"/>
  <c r="K875" i="6"/>
  <c r="B875" i="6"/>
  <c r="B3631" i="11" s="1"/>
  <c r="K874" i="6"/>
  <c r="B874" i="6"/>
  <c r="B3630" i="11" s="1"/>
  <c r="K873" i="6"/>
  <c r="B873" i="6"/>
  <c r="B3629" i="11" s="1"/>
  <c r="K872" i="6"/>
  <c r="B872" i="6"/>
  <c r="B3628" i="11" s="1"/>
  <c r="K871" i="6"/>
  <c r="B871" i="6"/>
  <c r="B3627" i="11" s="1"/>
  <c r="K869" i="6"/>
  <c r="B869" i="6"/>
  <c r="B3626" i="11" s="1"/>
  <c r="K868" i="6"/>
  <c r="B868" i="6"/>
  <c r="B3625" i="11" s="1"/>
  <c r="K867" i="6"/>
  <c r="B867" i="6"/>
  <c r="B3624" i="11" s="1"/>
  <c r="K866" i="6"/>
  <c r="B866" i="6"/>
  <c r="B3623" i="11" s="1"/>
  <c r="K865" i="6"/>
  <c r="B865" i="6"/>
  <c r="B3622" i="11" s="1"/>
  <c r="K864" i="6"/>
  <c r="B864" i="6"/>
  <c r="B3621" i="11" s="1"/>
  <c r="K863" i="6"/>
  <c r="B863" i="6"/>
  <c r="B3620" i="11" s="1"/>
  <c r="K862" i="6"/>
  <c r="B862" i="6"/>
  <c r="B3619" i="11" s="1"/>
  <c r="K861" i="6"/>
  <c r="B861" i="6"/>
  <c r="B3618" i="11" s="1"/>
  <c r="K860" i="6"/>
  <c r="B860" i="6"/>
  <c r="B3617" i="11" s="1"/>
  <c r="K857" i="6"/>
  <c r="B857" i="6"/>
  <c r="B3615" i="11" s="1"/>
  <c r="K856" i="6"/>
  <c r="B856" i="6"/>
  <c r="B3614" i="11" s="1"/>
  <c r="K855" i="6"/>
  <c r="B855" i="6"/>
  <c r="B3613" i="11" s="1"/>
  <c r="K854" i="6"/>
  <c r="B854" i="6"/>
  <c r="B3612" i="11" s="1"/>
  <c r="K853" i="6"/>
  <c r="B853" i="6"/>
  <c r="B3611" i="11" s="1"/>
  <c r="K852" i="6"/>
  <c r="B852" i="6"/>
  <c r="B3610" i="11" s="1"/>
  <c r="K851" i="6"/>
  <c r="B851" i="6"/>
  <c r="B3609" i="11" s="1"/>
  <c r="K850" i="6"/>
  <c r="B850" i="6"/>
  <c r="B3608" i="11" s="1"/>
  <c r="K849" i="6"/>
  <c r="B849" i="6"/>
  <c r="B3607" i="11" s="1"/>
  <c r="K848" i="6"/>
  <c r="B848" i="6"/>
  <c r="B3606" i="11" s="1"/>
  <c r="K847" i="6"/>
  <c r="B847" i="6"/>
  <c r="B3605" i="11" s="1"/>
  <c r="K846" i="6"/>
  <c r="B846" i="6"/>
  <c r="B3604" i="11" s="1"/>
  <c r="K845" i="6"/>
  <c r="B845" i="6"/>
  <c r="B3603" i="11" s="1"/>
  <c r="K844" i="6"/>
  <c r="B844" i="6"/>
  <c r="B3602" i="11" s="1"/>
  <c r="K843" i="6"/>
  <c r="B843" i="6"/>
  <c r="B3601" i="11" s="1"/>
  <c r="K842" i="6"/>
  <c r="B842" i="6"/>
  <c r="B3600" i="11" s="1"/>
  <c r="K841" i="6"/>
  <c r="B841" i="6"/>
  <c r="B3599" i="11" s="1"/>
  <c r="K840" i="6"/>
  <c r="B840" i="6"/>
  <c r="B3598" i="11" s="1"/>
  <c r="K839" i="6"/>
  <c r="B839" i="6"/>
  <c r="B3597" i="11" s="1"/>
  <c r="K909" i="6"/>
  <c r="B909" i="6"/>
  <c r="B3665" i="11" s="1"/>
  <c r="K908" i="6"/>
  <c r="B908" i="6"/>
  <c r="B3664" i="11" s="1"/>
  <c r="K907" i="6"/>
  <c r="B907" i="6"/>
  <c r="B3663" i="11" s="1"/>
  <c r="K906" i="6"/>
  <c r="B906" i="6"/>
  <c r="B3662" i="11" s="1"/>
  <c r="K905" i="6"/>
  <c r="B905" i="6"/>
  <c r="B3661" i="11" s="1"/>
  <c r="K904" i="6"/>
  <c r="B904" i="6"/>
  <c r="B3660" i="11" s="1"/>
  <c r="K903" i="6"/>
  <c r="B903" i="6"/>
  <c r="B3659" i="11" s="1"/>
  <c r="K902" i="6"/>
  <c r="B902" i="6"/>
  <c r="B3658" i="11" s="1"/>
  <c r="K901" i="6"/>
  <c r="B901" i="6"/>
  <c r="B3657" i="11" s="1"/>
  <c r="K900" i="6"/>
  <c r="B900" i="6"/>
  <c r="B3656" i="11" s="1"/>
  <c r="K899" i="6"/>
  <c r="B899" i="6"/>
  <c r="B3655" i="11" s="1"/>
  <c r="K898" i="6"/>
  <c r="B898" i="6"/>
  <c r="B3654" i="11" s="1"/>
  <c r="K897" i="6"/>
  <c r="B897" i="6"/>
  <c r="B3653" i="11" s="1"/>
  <c r="K896" i="6"/>
  <c r="B896" i="6"/>
  <c r="B3652" i="11" s="1"/>
  <c r="K895" i="6"/>
  <c r="B895" i="6"/>
  <c r="B3651" i="11" s="1"/>
  <c r="K894" i="6"/>
  <c r="B894" i="6"/>
  <c r="B3650" i="11" s="1"/>
  <c r="K893" i="6"/>
  <c r="B893" i="6"/>
  <c r="B3649" i="11" s="1"/>
  <c r="K892" i="6"/>
  <c r="B892" i="6"/>
  <c r="B3648" i="11" s="1"/>
  <c r="K891" i="6"/>
  <c r="B891" i="6"/>
  <c r="B3647" i="11" s="1"/>
  <c r="K890" i="6"/>
  <c r="B890" i="6"/>
  <c r="B3646" i="11" s="1"/>
  <c r="K889" i="6"/>
  <c r="B889" i="6"/>
  <c r="B3645" i="11" s="1"/>
  <c r="K888" i="6"/>
  <c r="B888" i="6"/>
  <c r="B3644" i="11" s="1"/>
  <c r="K887" i="6"/>
  <c r="B887" i="6"/>
  <c r="B3643" i="11" s="1"/>
  <c r="K886" i="6"/>
  <c r="B886" i="6"/>
  <c r="B3642" i="11" s="1"/>
  <c r="K885" i="6"/>
  <c r="B885" i="6"/>
  <c r="B3641" i="11" s="1"/>
  <c r="K884" i="6"/>
  <c r="B884" i="6"/>
  <c r="B3640" i="11" s="1"/>
  <c r="K883" i="6"/>
  <c r="B883" i="6"/>
  <c r="B3639" i="11" s="1"/>
  <c r="K882" i="6"/>
  <c r="B882" i="6"/>
  <c r="B3638" i="11" s="1"/>
  <c r="K881" i="6"/>
  <c r="B881" i="6"/>
  <c r="B3637" i="11" s="1"/>
  <c r="K880" i="6"/>
  <c r="B880" i="6"/>
  <c r="B3636" i="11" s="1"/>
  <c r="K879" i="6"/>
  <c r="B879" i="6"/>
  <c r="B3635" i="11" s="1"/>
  <c r="K878" i="6"/>
  <c r="B878" i="6"/>
  <c r="B3634" i="11" s="1"/>
  <c r="K877" i="6"/>
  <c r="B877" i="6"/>
  <c r="B3633" i="11" s="1"/>
  <c r="K876" i="6"/>
  <c r="B876" i="6"/>
  <c r="B3632" i="11" s="1"/>
  <c r="K943" i="6"/>
  <c r="B943" i="6"/>
  <c r="K942" i="6"/>
  <c r="B942" i="6"/>
  <c r="K941" i="6"/>
  <c r="B941" i="6"/>
  <c r="K940" i="6"/>
  <c r="B940" i="6"/>
  <c r="K939" i="6"/>
  <c r="B939" i="6"/>
  <c r="K938" i="6"/>
  <c r="B938" i="6"/>
  <c r="K937" i="6"/>
  <c r="B937" i="6"/>
  <c r="K936" i="6"/>
  <c r="B936" i="6"/>
  <c r="K935" i="6"/>
  <c r="B935" i="6"/>
  <c r="K934" i="6"/>
  <c r="B934" i="6"/>
  <c r="K933" i="6"/>
  <c r="B933" i="6"/>
  <c r="K932" i="6"/>
  <c r="B932" i="6"/>
  <c r="K931" i="6"/>
  <c r="B931" i="6"/>
  <c r="K930" i="6"/>
  <c r="B930" i="6"/>
  <c r="K929" i="6"/>
  <c r="B929" i="6"/>
  <c r="K928" i="6"/>
  <c r="B928" i="6"/>
  <c r="K927" i="6"/>
  <c r="B927" i="6"/>
  <c r="K926" i="6"/>
  <c r="B926" i="6"/>
  <c r="K925" i="6"/>
  <c r="B925" i="6"/>
  <c r="K924" i="6"/>
  <c r="B924" i="6"/>
  <c r="K923" i="6"/>
  <c r="B923" i="6"/>
  <c r="K922" i="6"/>
  <c r="B922" i="6"/>
  <c r="K921" i="6"/>
  <c r="B921" i="6"/>
  <c r="K920" i="6"/>
  <c r="B920" i="6"/>
  <c r="K919" i="6"/>
  <c r="B919" i="6"/>
  <c r="K918" i="6"/>
  <c r="B918" i="6"/>
  <c r="K917" i="6"/>
  <c r="B917" i="6"/>
  <c r="K916" i="6"/>
  <c r="B916" i="6"/>
  <c r="K915" i="6"/>
  <c r="B915" i="6"/>
  <c r="K914" i="6"/>
  <c r="B914" i="6"/>
  <c r="K913" i="6"/>
  <c r="B913" i="6"/>
  <c r="K912" i="6"/>
  <c r="B912" i="6"/>
  <c r="K911" i="6"/>
  <c r="B911" i="6"/>
  <c r="K910" i="6"/>
  <c r="B910" i="6"/>
  <c r="N68" i="7"/>
  <c r="M68" i="7"/>
  <c r="B110" i="29"/>
  <c r="B3805" i="11" s="1"/>
  <c r="B109" i="29"/>
  <c r="B108" i="29"/>
  <c r="B107" i="29"/>
  <c r="B106" i="29"/>
  <c r="B105" i="29"/>
  <c r="B104" i="29"/>
  <c r="K814" i="6"/>
  <c r="B814" i="6"/>
  <c r="B3572" i="11" s="1"/>
  <c r="N67" i="7"/>
  <c r="M67" i="7"/>
  <c r="N66" i="7"/>
  <c r="M66" i="7"/>
  <c r="N65" i="7"/>
  <c r="M65" i="7"/>
  <c r="N64" i="7"/>
  <c r="M64" i="7"/>
  <c r="L422" i="5"/>
  <c r="N422" i="5" s="1"/>
  <c r="P422" i="5" s="1"/>
  <c r="H2256" i="11" s="1"/>
  <c r="I2256" i="11" s="1"/>
  <c r="B422" i="5"/>
  <c r="B2256" i="11" s="1"/>
  <c r="L421" i="5"/>
  <c r="N421" i="5" s="1"/>
  <c r="P421" i="5" s="1"/>
  <c r="H2255" i="11" s="1"/>
  <c r="I2255" i="11" s="1"/>
  <c r="B421" i="5"/>
  <c r="B2255" i="11" s="1"/>
  <c r="L420" i="5"/>
  <c r="N420" i="5" s="1"/>
  <c r="P420" i="5" s="1"/>
  <c r="H2254" i="11" s="1"/>
  <c r="I2254" i="11" s="1"/>
  <c r="B420" i="5"/>
  <c r="B2254" i="11" s="1"/>
  <c r="L419" i="5"/>
  <c r="N419" i="5" s="1"/>
  <c r="P419" i="5" s="1"/>
  <c r="H2253" i="11" s="1"/>
  <c r="I2253" i="11" s="1"/>
  <c r="B419" i="5"/>
  <c r="B2253" i="11" s="1"/>
  <c r="L418" i="5"/>
  <c r="N418" i="5" s="1"/>
  <c r="P418" i="5" s="1"/>
  <c r="H2252" i="11" s="1"/>
  <c r="I2252" i="11" s="1"/>
  <c r="B418" i="5"/>
  <c r="B2252" i="11" s="1"/>
  <c r="L417" i="5"/>
  <c r="N417" i="5" s="1"/>
  <c r="P417" i="5" s="1"/>
  <c r="H2251" i="11" s="1"/>
  <c r="I2251" i="11" s="1"/>
  <c r="B417" i="5"/>
  <c r="B2251" i="11" s="1"/>
  <c r="L416" i="5"/>
  <c r="N416" i="5" s="1"/>
  <c r="P416" i="5" s="1"/>
  <c r="H2250" i="11" s="1"/>
  <c r="I2250" i="11" s="1"/>
  <c r="B416" i="5"/>
  <c r="B2250" i="11" s="1"/>
  <c r="L415" i="5"/>
  <c r="N415" i="5" s="1"/>
  <c r="P415" i="5" s="1"/>
  <c r="H2249" i="11" s="1"/>
  <c r="I2249" i="11" s="1"/>
  <c r="B415" i="5"/>
  <c r="B2249" i="11" s="1"/>
  <c r="L414" i="5"/>
  <c r="N414" i="5" s="1"/>
  <c r="P414" i="5" s="1"/>
  <c r="H2248" i="11" s="1"/>
  <c r="I2248" i="11" s="1"/>
  <c r="B414" i="5"/>
  <c r="B2248" i="11" s="1"/>
  <c r="L413" i="5"/>
  <c r="N413" i="5" s="1"/>
  <c r="P413" i="5" s="1"/>
  <c r="H2247" i="11" s="1"/>
  <c r="I2247" i="11" s="1"/>
  <c r="B413" i="5"/>
  <c r="B2247" i="11" s="1"/>
  <c r="L412" i="5"/>
  <c r="N412" i="5" s="1"/>
  <c r="P412" i="5" s="1"/>
  <c r="H2246" i="11" s="1"/>
  <c r="I2246" i="11" s="1"/>
  <c r="B412" i="5"/>
  <c r="B2246" i="11" s="1"/>
  <c r="L411" i="5"/>
  <c r="N411" i="5" s="1"/>
  <c r="P411" i="5" s="1"/>
  <c r="H2245" i="11" s="1"/>
  <c r="I2245" i="11" s="1"/>
  <c r="B411" i="5"/>
  <c r="B2245" i="11" s="1"/>
  <c r="L410" i="5"/>
  <c r="N410" i="5" s="1"/>
  <c r="P410" i="5" s="1"/>
  <c r="H2244" i="11" s="1"/>
  <c r="I2244" i="11" s="1"/>
  <c r="B410" i="5"/>
  <c r="B2244" i="11" s="1"/>
  <c r="L409" i="5"/>
  <c r="N409" i="5" s="1"/>
  <c r="P409" i="5" s="1"/>
  <c r="H2243" i="11" s="1"/>
  <c r="I2243" i="11" s="1"/>
  <c r="B409" i="5"/>
  <c r="B2243" i="11" s="1"/>
  <c r="L408" i="5"/>
  <c r="N408" i="5" s="1"/>
  <c r="P408" i="5" s="1"/>
  <c r="H2242" i="11" s="1"/>
  <c r="I2242" i="11" s="1"/>
  <c r="B408" i="5"/>
  <c r="B2242" i="11" s="1"/>
  <c r="L407" i="5"/>
  <c r="N407" i="5" s="1"/>
  <c r="P407" i="5" s="1"/>
  <c r="H2241" i="11" s="1"/>
  <c r="I2241" i="11" s="1"/>
  <c r="B407" i="5"/>
  <c r="B2241" i="11" s="1"/>
  <c r="L406" i="5"/>
  <c r="N406" i="5" s="1"/>
  <c r="P406" i="5" s="1"/>
  <c r="H2240" i="11" s="1"/>
  <c r="I2240" i="11" s="1"/>
  <c r="B406" i="5"/>
  <c r="B2240" i="11" s="1"/>
  <c r="L405" i="5"/>
  <c r="N405" i="5" s="1"/>
  <c r="P405" i="5" s="1"/>
  <c r="H2239" i="11" s="1"/>
  <c r="I2239" i="11" s="1"/>
  <c r="B405" i="5"/>
  <c r="B2239" i="11" s="1"/>
  <c r="L404" i="5"/>
  <c r="N404" i="5" s="1"/>
  <c r="P404" i="5" s="1"/>
  <c r="H2238" i="11" s="1"/>
  <c r="I2238" i="11" s="1"/>
  <c r="B404" i="5"/>
  <c r="B2238" i="11" s="1"/>
  <c r="L403" i="5"/>
  <c r="N403" i="5" s="1"/>
  <c r="P403" i="5" s="1"/>
  <c r="H2237" i="11" s="1"/>
  <c r="I2237" i="11" s="1"/>
  <c r="B403" i="5"/>
  <c r="B2237" i="11" s="1"/>
  <c r="L402" i="5"/>
  <c r="N402" i="5" s="1"/>
  <c r="P402" i="5" s="1"/>
  <c r="H2236" i="11" s="1"/>
  <c r="I2236" i="11" s="1"/>
  <c r="B402" i="5"/>
  <c r="B2236" i="11" s="1"/>
  <c r="L401" i="5"/>
  <c r="N401" i="5" s="1"/>
  <c r="P401" i="5" s="1"/>
  <c r="H2235" i="11" s="1"/>
  <c r="I2235" i="11" s="1"/>
  <c r="B401" i="5"/>
  <c r="B2235" i="11" s="1"/>
  <c r="L400" i="5"/>
  <c r="N400" i="5" s="1"/>
  <c r="P400" i="5" s="1"/>
  <c r="H2234" i="11" s="1"/>
  <c r="I2234" i="11" s="1"/>
  <c r="B400" i="5"/>
  <c r="B2234" i="11" s="1"/>
  <c r="L399" i="5"/>
  <c r="N399" i="5" s="1"/>
  <c r="P399" i="5" s="1"/>
  <c r="H2233" i="11" s="1"/>
  <c r="I2233" i="11" s="1"/>
  <c r="B399" i="5"/>
  <c r="B2233" i="11" s="1"/>
  <c r="L398" i="5"/>
  <c r="N398" i="5" s="1"/>
  <c r="P398" i="5" s="1"/>
  <c r="H2232" i="11" s="1"/>
  <c r="I2232" i="11" s="1"/>
  <c r="B398" i="5"/>
  <c r="B2232" i="11" s="1"/>
  <c r="L397" i="5"/>
  <c r="N397" i="5" s="1"/>
  <c r="P397" i="5" s="1"/>
  <c r="H2231" i="11" s="1"/>
  <c r="I2231" i="11" s="1"/>
  <c r="B397" i="5"/>
  <c r="B2231" i="11" s="1"/>
  <c r="L396" i="5"/>
  <c r="N396" i="5" s="1"/>
  <c r="P396" i="5" s="1"/>
  <c r="H2230" i="11" s="1"/>
  <c r="I2230" i="11" s="1"/>
  <c r="B396" i="5"/>
  <c r="B2230" i="11" s="1"/>
  <c r="L395" i="5"/>
  <c r="N395" i="5" s="1"/>
  <c r="P395" i="5" s="1"/>
  <c r="H2229" i="11" s="1"/>
  <c r="I2229" i="11" s="1"/>
  <c r="B395" i="5"/>
  <c r="B2229" i="11" s="1"/>
  <c r="L394" i="5"/>
  <c r="N394" i="5" s="1"/>
  <c r="P394" i="5" s="1"/>
  <c r="H2228" i="11" s="1"/>
  <c r="I2228" i="11" s="1"/>
  <c r="B394" i="5"/>
  <c r="B2228" i="11" s="1"/>
  <c r="L393" i="5"/>
  <c r="N393" i="5" s="1"/>
  <c r="P393" i="5" s="1"/>
  <c r="H2227" i="11" s="1"/>
  <c r="I2227" i="11" s="1"/>
  <c r="B393" i="5"/>
  <c r="B2227" i="11" s="1"/>
  <c r="L392" i="5"/>
  <c r="N392" i="5" s="1"/>
  <c r="P392" i="5" s="1"/>
  <c r="H2226" i="11" s="1"/>
  <c r="I2226" i="11" s="1"/>
  <c r="B392" i="5"/>
  <c r="B2226" i="11" s="1"/>
  <c r="L391" i="5"/>
  <c r="N391" i="5" s="1"/>
  <c r="P391" i="5" s="1"/>
  <c r="H2225" i="11" s="1"/>
  <c r="I2225" i="11" s="1"/>
  <c r="B391" i="5"/>
  <c r="B2225" i="11" s="1"/>
  <c r="L390" i="5"/>
  <c r="N390" i="5" s="1"/>
  <c r="P390" i="5" s="1"/>
  <c r="H2224" i="11" s="1"/>
  <c r="I2224" i="11" s="1"/>
  <c r="B390" i="5"/>
  <c r="B2224" i="11" s="1"/>
  <c r="L389" i="5"/>
  <c r="N389" i="5" s="1"/>
  <c r="P389" i="5" s="1"/>
  <c r="H2223" i="11" s="1"/>
  <c r="I2223" i="11" s="1"/>
  <c r="B389" i="5"/>
  <c r="B2223" i="11" s="1"/>
  <c r="L388" i="5"/>
  <c r="N388" i="5" s="1"/>
  <c r="P388" i="5" s="1"/>
  <c r="H2222" i="11" s="1"/>
  <c r="I2222" i="11" s="1"/>
  <c r="B388" i="5"/>
  <c r="B2222" i="11" s="1"/>
  <c r="L387" i="5"/>
  <c r="N387" i="5" s="1"/>
  <c r="P387" i="5" s="1"/>
  <c r="H2221" i="11" s="1"/>
  <c r="I2221" i="11" s="1"/>
  <c r="B387" i="5"/>
  <c r="B2221" i="11" s="1"/>
  <c r="L386" i="5"/>
  <c r="N386" i="5" s="1"/>
  <c r="P386" i="5" s="1"/>
  <c r="H2220" i="11" s="1"/>
  <c r="I2220" i="11" s="1"/>
  <c r="B386" i="5"/>
  <c r="B2220" i="11" s="1"/>
  <c r="L385" i="5"/>
  <c r="N385" i="5" s="1"/>
  <c r="P385" i="5" s="1"/>
  <c r="H2219" i="11" s="1"/>
  <c r="I2219" i="11" s="1"/>
  <c r="B385" i="5"/>
  <c r="B2219" i="11" s="1"/>
  <c r="L384" i="5"/>
  <c r="N384" i="5" s="1"/>
  <c r="P384" i="5" s="1"/>
  <c r="H2218" i="11" s="1"/>
  <c r="I2218" i="11" s="1"/>
  <c r="B384" i="5"/>
  <c r="B2218" i="11" s="1"/>
  <c r="L383" i="5"/>
  <c r="N383" i="5" s="1"/>
  <c r="P383" i="5" s="1"/>
  <c r="H2217" i="11" s="1"/>
  <c r="I2217" i="11" s="1"/>
  <c r="B383" i="5"/>
  <c r="B2217" i="11" s="1"/>
  <c r="L382" i="5"/>
  <c r="N382" i="5" s="1"/>
  <c r="P382" i="5" s="1"/>
  <c r="H2216" i="11" s="1"/>
  <c r="I2216" i="11" s="1"/>
  <c r="B382" i="5"/>
  <c r="B2216" i="11" s="1"/>
  <c r="L381" i="5"/>
  <c r="N381" i="5" s="1"/>
  <c r="P381" i="5" s="1"/>
  <c r="H2215" i="11" s="1"/>
  <c r="I2215" i="11" s="1"/>
  <c r="B381" i="5"/>
  <c r="B2215" i="11" s="1"/>
  <c r="L380" i="5"/>
  <c r="N380" i="5" s="1"/>
  <c r="P380" i="5" s="1"/>
  <c r="H2214" i="11" s="1"/>
  <c r="I2214" i="11" s="1"/>
  <c r="B380" i="5"/>
  <c r="B2214" i="11" s="1"/>
  <c r="L379" i="5"/>
  <c r="N379" i="5" s="1"/>
  <c r="P379" i="5" s="1"/>
  <c r="H2213" i="11" s="1"/>
  <c r="I2213" i="11" s="1"/>
  <c r="B379" i="5"/>
  <c r="B2213" i="11" s="1"/>
  <c r="L378" i="5"/>
  <c r="N378" i="5" s="1"/>
  <c r="P378" i="5" s="1"/>
  <c r="H2212" i="11" s="1"/>
  <c r="I2212" i="11" s="1"/>
  <c r="B378" i="5"/>
  <c r="B2212" i="11" s="1"/>
  <c r="L377" i="5"/>
  <c r="N377" i="5" s="1"/>
  <c r="P377" i="5" s="1"/>
  <c r="H2211" i="11" s="1"/>
  <c r="I2211" i="11" s="1"/>
  <c r="B377" i="5"/>
  <c r="B2211" i="11" s="1"/>
  <c r="L376" i="5"/>
  <c r="N376" i="5" s="1"/>
  <c r="P376" i="5" s="1"/>
  <c r="H2210" i="11" s="1"/>
  <c r="I2210" i="11" s="1"/>
  <c r="B376" i="5"/>
  <c r="B2210" i="11" s="1"/>
  <c r="L375" i="5"/>
  <c r="N375" i="5" s="1"/>
  <c r="P375" i="5" s="1"/>
  <c r="H2209" i="11" s="1"/>
  <c r="I2209" i="11" s="1"/>
  <c r="B375" i="5"/>
  <c r="B2209" i="11" s="1"/>
  <c r="L374" i="5"/>
  <c r="N374" i="5" s="1"/>
  <c r="P374" i="5" s="1"/>
  <c r="H2208" i="11" s="1"/>
  <c r="I2208" i="11" s="1"/>
  <c r="B374" i="5"/>
  <c r="B2208" i="11" s="1"/>
  <c r="L373" i="5"/>
  <c r="N373" i="5" s="1"/>
  <c r="P373" i="5" s="1"/>
  <c r="H2207" i="11" s="1"/>
  <c r="I2207" i="11" s="1"/>
  <c r="B373" i="5"/>
  <c r="B2207" i="11" s="1"/>
  <c r="L372" i="5"/>
  <c r="N372" i="5" s="1"/>
  <c r="P372" i="5" s="1"/>
  <c r="H2206" i="11" s="1"/>
  <c r="I2206" i="11" s="1"/>
  <c r="B372" i="5"/>
  <c r="B2206" i="11" s="1"/>
  <c r="L371" i="5"/>
  <c r="N371" i="5" s="1"/>
  <c r="P371" i="5" s="1"/>
  <c r="H2205" i="11" s="1"/>
  <c r="I2205" i="11" s="1"/>
  <c r="B371" i="5"/>
  <c r="B2205" i="11" s="1"/>
  <c r="L370" i="5"/>
  <c r="N370" i="5" s="1"/>
  <c r="P370" i="5" s="1"/>
  <c r="H2204" i="11" s="1"/>
  <c r="I2204" i="11" s="1"/>
  <c r="B370" i="5"/>
  <c r="B2204" i="11" s="1"/>
  <c r="L369" i="5"/>
  <c r="N369" i="5" s="1"/>
  <c r="P369" i="5" s="1"/>
  <c r="H2203" i="11" s="1"/>
  <c r="I2203" i="11" s="1"/>
  <c r="B369" i="5"/>
  <c r="B2203" i="11" s="1"/>
  <c r="L368" i="5"/>
  <c r="N368" i="5" s="1"/>
  <c r="P368" i="5" s="1"/>
  <c r="H2202" i="11" s="1"/>
  <c r="I2202" i="11" s="1"/>
  <c r="B368" i="5"/>
  <c r="B2202" i="11" s="1"/>
  <c r="L367" i="5"/>
  <c r="N367" i="5" s="1"/>
  <c r="P367" i="5" s="1"/>
  <c r="H2201" i="11" s="1"/>
  <c r="I2201" i="11" s="1"/>
  <c r="B367" i="5"/>
  <c r="B2201" i="11" s="1"/>
  <c r="L366" i="5"/>
  <c r="N366" i="5" s="1"/>
  <c r="P366" i="5" s="1"/>
  <c r="H2200" i="11" s="1"/>
  <c r="I2200" i="11" s="1"/>
  <c r="B366" i="5"/>
  <c r="B2200" i="11" s="1"/>
  <c r="L365" i="5"/>
  <c r="N365" i="5" s="1"/>
  <c r="P365" i="5" s="1"/>
  <c r="H2199" i="11" s="1"/>
  <c r="I2199" i="11" s="1"/>
  <c r="B365" i="5"/>
  <c r="B2199" i="11" s="1"/>
  <c r="L364" i="5"/>
  <c r="N364" i="5" s="1"/>
  <c r="P364" i="5" s="1"/>
  <c r="H2198" i="11" s="1"/>
  <c r="I2198" i="11" s="1"/>
  <c r="B364" i="5"/>
  <c r="B2198" i="11" s="1"/>
  <c r="L363" i="5"/>
  <c r="N363" i="5" s="1"/>
  <c r="P363" i="5" s="1"/>
  <c r="H2197" i="11" s="1"/>
  <c r="I2197" i="11" s="1"/>
  <c r="B363" i="5"/>
  <c r="B2197" i="11" s="1"/>
  <c r="L673" i="5"/>
  <c r="N673" i="5" s="1"/>
  <c r="P673" i="5" s="1"/>
  <c r="H2475" i="11" s="1"/>
  <c r="I2475" i="11" s="1"/>
  <c r="B673" i="5"/>
  <c r="B2475" i="11" s="1"/>
  <c r="L672" i="5"/>
  <c r="N672" i="5" s="1"/>
  <c r="P672" i="5" s="1"/>
  <c r="H2474" i="11" s="1"/>
  <c r="I2474" i="11" s="1"/>
  <c r="B672" i="5"/>
  <c r="B2474" i="11" s="1"/>
  <c r="L671" i="5"/>
  <c r="N671" i="5" s="1"/>
  <c r="P671" i="5" s="1"/>
  <c r="H2473" i="11" s="1"/>
  <c r="I2473" i="11" s="1"/>
  <c r="B671" i="5"/>
  <c r="B2473" i="11" s="1"/>
  <c r="L670" i="5"/>
  <c r="N670" i="5" s="1"/>
  <c r="P670" i="5" s="1"/>
  <c r="H2472" i="11" s="1"/>
  <c r="I2472" i="11" s="1"/>
  <c r="B670" i="5"/>
  <c r="B2472" i="11" s="1"/>
  <c r="L669" i="5"/>
  <c r="N669" i="5" s="1"/>
  <c r="P669" i="5" s="1"/>
  <c r="H2471" i="11" s="1"/>
  <c r="I2471" i="11" s="1"/>
  <c r="B669" i="5"/>
  <c r="B2471" i="11" s="1"/>
  <c r="L668" i="5"/>
  <c r="N668" i="5" s="1"/>
  <c r="P668" i="5" s="1"/>
  <c r="H2470" i="11" s="1"/>
  <c r="I2470" i="11" s="1"/>
  <c r="B668" i="5"/>
  <c r="B2470" i="11" s="1"/>
  <c r="L667" i="5"/>
  <c r="N667" i="5" s="1"/>
  <c r="P667" i="5" s="1"/>
  <c r="H2469" i="11" s="1"/>
  <c r="I2469" i="11" s="1"/>
  <c r="B667" i="5"/>
  <c r="B2469" i="11" s="1"/>
  <c r="L666" i="5"/>
  <c r="N666" i="5" s="1"/>
  <c r="P666" i="5" s="1"/>
  <c r="H2468" i="11" s="1"/>
  <c r="I2468" i="11" s="1"/>
  <c r="B666" i="5"/>
  <c r="B2468" i="11" s="1"/>
  <c r="L665" i="5"/>
  <c r="N665" i="5" s="1"/>
  <c r="P665" i="5" s="1"/>
  <c r="H2467" i="11" s="1"/>
  <c r="I2467" i="11" s="1"/>
  <c r="B665" i="5"/>
  <c r="B2467" i="11" s="1"/>
  <c r="L664" i="5"/>
  <c r="N664" i="5" s="1"/>
  <c r="P664" i="5" s="1"/>
  <c r="H2466" i="11" s="1"/>
  <c r="I2466" i="11" s="1"/>
  <c r="B664" i="5"/>
  <c r="B2466" i="11" s="1"/>
  <c r="L663" i="5"/>
  <c r="N663" i="5" s="1"/>
  <c r="P663" i="5" s="1"/>
  <c r="H2465" i="11" s="1"/>
  <c r="I2465" i="11" s="1"/>
  <c r="B663" i="5"/>
  <c r="B2465" i="11" s="1"/>
  <c r="L662" i="5"/>
  <c r="N662" i="5" s="1"/>
  <c r="P662" i="5" s="1"/>
  <c r="H2464" i="11" s="1"/>
  <c r="I2464" i="11" s="1"/>
  <c r="I3908" i="11" s="1"/>
  <c r="B662" i="5"/>
  <c r="B2464" i="11" s="1"/>
  <c r="L661" i="5"/>
  <c r="N661" i="5" s="1"/>
  <c r="P661" i="5" s="1"/>
  <c r="H2463" i="11" s="1"/>
  <c r="I2463" i="11" s="1"/>
  <c r="B661" i="5"/>
  <c r="B2463" i="11" s="1"/>
  <c r="L660" i="5"/>
  <c r="N660" i="5" s="1"/>
  <c r="P660" i="5" s="1"/>
  <c r="H2462" i="11" s="1"/>
  <c r="I2462" i="11" s="1"/>
  <c r="B660" i="5"/>
  <c r="B2462" i="11" s="1"/>
  <c r="L659" i="5"/>
  <c r="N659" i="5" s="1"/>
  <c r="P659" i="5" s="1"/>
  <c r="H2461" i="11" s="1"/>
  <c r="I2461" i="11" s="1"/>
  <c r="B659" i="5"/>
  <c r="B2461" i="11" s="1"/>
  <c r="L658" i="5"/>
  <c r="N658" i="5" s="1"/>
  <c r="P658" i="5" s="1"/>
  <c r="H2460" i="11" s="1"/>
  <c r="I2460" i="11" s="1"/>
  <c r="B658" i="5"/>
  <c r="B2460" i="11" s="1"/>
  <c r="L657" i="5"/>
  <c r="N657" i="5" s="1"/>
  <c r="P657" i="5" s="1"/>
  <c r="H2459" i="11" s="1"/>
  <c r="I2459" i="11" s="1"/>
  <c r="B657" i="5"/>
  <c r="B2459" i="11" s="1"/>
  <c r="L656" i="5"/>
  <c r="N656" i="5" s="1"/>
  <c r="P656" i="5" s="1"/>
  <c r="H2458" i="11" s="1"/>
  <c r="I2458" i="11" s="1"/>
  <c r="B656" i="5"/>
  <c r="B2458" i="11" s="1"/>
  <c r="L655" i="5"/>
  <c r="N655" i="5" s="1"/>
  <c r="P655" i="5" s="1"/>
  <c r="H2457" i="11" s="1"/>
  <c r="I2457" i="11" s="1"/>
  <c r="B655" i="5"/>
  <c r="B2457" i="11" s="1"/>
  <c r="L654" i="5"/>
  <c r="N654" i="5" s="1"/>
  <c r="P654" i="5" s="1"/>
  <c r="H2456" i="11" s="1"/>
  <c r="I2456" i="11" s="1"/>
  <c r="B654" i="5"/>
  <c r="B2456" i="11" s="1"/>
  <c r="L653" i="5"/>
  <c r="N653" i="5" s="1"/>
  <c r="P653" i="5" s="1"/>
  <c r="H2455" i="11" s="1"/>
  <c r="I2455" i="11" s="1"/>
  <c r="B653" i="5"/>
  <c r="B2455" i="11" s="1"/>
  <c r="L652" i="5"/>
  <c r="N652" i="5" s="1"/>
  <c r="P652" i="5" s="1"/>
  <c r="H2454" i="11" s="1"/>
  <c r="I2454" i="11" s="1"/>
  <c r="B652" i="5"/>
  <c r="B2454" i="11" s="1"/>
  <c r="L651" i="5"/>
  <c r="N651" i="5" s="1"/>
  <c r="P651" i="5" s="1"/>
  <c r="H2453" i="11" s="1"/>
  <c r="I2453" i="11" s="1"/>
  <c r="B651" i="5"/>
  <c r="B2453" i="11" s="1"/>
  <c r="L650" i="5"/>
  <c r="N650" i="5" s="1"/>
  <c r="P650" i="5" s="1"/>
  <c r="H2452" i="11" s="1"/>
  <c r="I2452" i="11" s="1"/>
  <c r="B650" i="5"/>
  <c r="B2452" i="11" s="1"/>
  <c r="L649" i="5"/>
  <c r="N649" i="5" s="1"/>
  <c r="P649" i="5" s="1"/>
  <c r="H2451" i="11" s="1"/>
  <c r="I2451" i="11" s="1"/>
  <c r="I3895" i="11" s="1"/>
  <c r="B649" i="5"/>
  <c r="B2451" i="11" s="1"/>
  <c r="L648" i="5"/>
  <c r="N648" i="5" s="1"/>
  <c r="P648" i="5" s="1"/>
  <c r="H2450" i="11" s="1"/>
  <c r="I2450" i="11" s="1"/>
  <c r="B648" i="5"/>
  <c r="B2450" i="11" s="1"/>
  <c r="L647" i="5"/>
  <c r="N647" i="5" s="1"/>
  <c r="P647" i="5" s="1"/>
  <c r="H2449" i="11" s="1"/>
  <c r="I2449" i="11" s="1"/>
  <c r="B647" i="5"/>
  <c r="B2449" i="11" s="1"/>
  <c r="L646" i="5"/>
  <c r="N646" i="5" s="1"/>
  <c r="P646" i="5" s="1"/>
  <c r="H2448" i="11" s="1"/>
  <c r="I2448" i="11" s="1"/>
  <c r="B646" i="5"/>
  <c r="B2448" i="11" s="1"/>
  <c r="L645" i="5"/>
  <c r="N645" i="5" s="1"/>
  <c r="P645" i="5" s="1"/>
  <c r="H2447" i="11" s="1"/>
  <c r="I2447" i="11" s="1"/>
  <c r="B645" i="5"/>
  <c r="B2447" i="11" s="1"/>
  <c r="L644" i="5"/>
  <c r="N644" i="5" s="1"/>
  <c r="P644" i="5" s="1"/>
  <c r="H2446" i="11" s="1"/>
  <c r="I2446" i="11" s="1"/>
  <c r="B644" i="5"/>
  <c r="B2446" i="11" s="1"/>
  <c r="L643" i="5"/>
  <c r="N643" i="5" s="1"/>
  <c r="P643" i="5" s="1"/>
  <c r="H2445" i="11" s="1"/>
  <c r="I2445" i="11" s="1"/>
  <c r="B643" i="5"/>
  <c r="B2445" i="11" s="1"/>
  <c r="L642" i="5"/>
  <c r="N642" i="5" s="1"/>
  <c r="P642" i="5" s="1"/>
  <c r="H2444" i="11" s="1"/>
  <c r="I2444" i="11" s="1"/>
  <c r="B642" i="5"/>
  <c r="B2444" i="11" s="1"/>
  <c r="L641" i="5"/>
  <c r="N641" i="5" s="1"/>
  <c r="P641" i="5" s="1"/>
  <c r="H2443" i="11" s="1"/>
  <c r="I2443" i="11" s="1"/>
  <c r="B641" i="5"/>
  <c r="B2443" i="11" s="1"/>
  <c r="L640" i="5"/>
  <c r="N640" i="5" s="1"/>
  <c r="P640" i="5" s="1"/>
  <c r="H2442" i="11" s="1"/>
  <c r="I2442" i="11" s="1"/>
  <c r="B640" i="5"/>
  <c r="B2442" i="11" s="1"/>
  <c r="L639" i="5"/>
  <c r="N639" i="5" s="1"/>
  <c r="P639" i="5" s="1"/>
  <c r="H2441" i="11" s="1"/>
  <c r="I2441" i="11" s="1"/>
  <c r="B639" i="5"/>
  <c r="B2441" i="11" s="1"/>
  <c r="L638" i="5"/>
  <c r="N638" i="5" s="1"/>
  <c r="P638" i="5" s="1"/>
  <c r="H2440" i="11" s="1"/>
  <c r="I2440" i="11" s="1"/>
  <c r="B638" i="5"/>
  <c r="B2440" i="11" s="1"/>
  <c r="L637" i="5"/>
  <c r="N637" i="5" s="1"/>
  <c r="P637" i="5" s="1"/>
  <c r="H2439" i="11" s="1"/>
  <c r="I2439" i="11" s="1"/>
  <c r="B637" i="5"/>
  <c r="B2439" i="11" s="1"/>
  <c r="L636" i="5"/>
  <c r="N636" i="5" s="1"/>
  <c r="P636" i="5" s="1"/>
  <c r="H2438" i="11" s="1"/>
  <c r="I2438" i="11" s="1"/>
  <c r="B636" i="5"/>
  <c r="B2438" i="11" s="1"/>
  <c r="L635" i="5"/>
  <c r="N635" i="5" s="1"/>
  <c r="P635" i="5" s="1"/>
  <c r="H2437" i="11" s="1"/>
  <c r="I2437" i="11" s="1"/>
  <c r="B635" i="5"/>
  <c r="B2437" i="11" s="1"/>
  <c r="L634" i="5"/>
  <c r="N634" i="5" s="1"/>
  <c r="P634" i="5" s="1"/>
  <c r="H2436" i="11" s="1"/>
  <c r="I2436" i="11" s="1"/>
  <c r="B634" i="5"/>
  <c r="B2436" i="11" s="1"/>
  <c r="L633" i="5"/>
  <c r="N633" i="5" s="1"/>
  <c r="P633" i="5" s="1"/>
  <c r="H2435" i="11" s="1"/>
  <c r="I2435" i="11" s="1"/>
  <c r="B633" i="5"/>
  <c r="B2435" i="11" s="1"/>
  <c r="L632" i="5"/>
  <c r="N632" i="5" s="1"/>
  <c r="P632" i="5" s="1"/>
  <c r="H2434" i="11" s="1"/>
  <c r="I2434" i="11" s="1"/>
  <c r="B632" i="5"/>
  <c r="B2434" i="11" s="1"/>
  <c r="L631" i="5"/>
  <c r="N631" i="5" s="1"/>
  <c r="P631" i="5" s="1"/>
  <c r="H2433" i="11" s="1"/>
  <c r="I2433" i="11" s="1"/>
  <c r="B631" i="5"/>
  <c r="B2433" i="11" s="1"/>
  <c r="L630" i="5"/>
  <c r="N630" i="5" s="1"/>
  <c r="P630" i="5" s="1"/>
  <c r="H2432" i="11" s="1"/>
  <c r="I2432" i="11" s="1"/>
  <c r="B630" i="5"/>
  <c r="B2432" i="11" s="1"/>
  <c r="L629" i="5"/>
  <c r="N629" i="5" s="1"/>
  <c r="P629" i="5" s="1"/>
  <c r="H2431" i="11" s="1"/>
  <c r="I2431" i="11" s="1"/>
  <c r="B629" i="5"/>
  <c r="B2431" i="11" s="1"/>
  <c r="L628" i="5"/>
  <c r="N628" i="5" s="1"/>
  <c r="P628" i="5" s="1"/>
  <c r="H2430" i="11" s="1"/>
  <c r="I2430" i="11" s="1"/>
  <c r="B628" i="5"/>
  <c r="B2430" i="11" s="1"/>
  <c r="L627" i="5"/>
  <c r="N627" i="5" s="1"/>
  <c r="P627" i="5" s="1"/>
  <c r="H2429" i="11" s="1"/>
  <c r="I2429" i="11" s="1"/>
  <c r="B627" i="5"/>
  <c r="B2429" i="11" s="1"/>
  <c r="L626" i="5"/>
  <c r="N626" i="5" s="1"/>
  <c r="P626" i="5" s="1"/>
  <c r="H2428" i="11" s="1"/>
  <c r="I2428" i="11" s="1"/>
  <c r="B626" i="5"/>
  <c r="B2428" i="11" s="1"/>
  <c r="L625" i="5"/>
  <c r="N625" i="5" s="1"/>
  <c r="P625" i="5" s="1"/>
  <c r="H2427" i="11" s="1"/>
  <c r="I2427" i="11" s="1"/>
  <c r="B625" i="5"/>
  <c r="B2427" i="11" s="1"/>
  <c r="L624" i="5"/>
  <c r="N624" i="5" s="1"/>
  <c r="P624" i="5" s="1"/>
  <c r="H2426" i="11" s="1"/>
  <c r="I2426" i="11" s="1"/>
  <c r="B624" i="5"/>
  <c r="B2426" i="11" s="1"/>
  <c r="L623" i="5"/>
  <c r="N623" i="5" s="1"/>
  <c r="P623" i="5" s="1"/>
  <c r="H2425" i="11" s="1"/>
  <c r="I2425" i="11" s="1"/>
  <c r="B623" i="5"/>
  <c r="B2425" i="11" s="1"/>
  <c r="L622" i="5"/>
  <c r="N622" i="5" s="1"/>
  <c r="P622" i="5" s="1"/>
  <c r="H2424" i="11" s="1"/>
  <c r="I2424" i="11" s="1"/>
  <c r="B622" i="5"/>
  <c r="B2424" i="11" s="1"/>
  <c r="L621" i="5"/>
  <c r="N621" i="5" s="1"/>
  <c r="P621" i="5" s="1"/>
  <c r="H2423" i="11" s="1"/>
  <c r="I2423" i="11" s="1"/>
  <c r="B621" i="5"/>
  <c r="B2423" i="11" s="1"/>
  <c r="L620" i="5"/>
  <c r="N620" i="5" s="1"/>
  <c r="P620" i="5" s="1"/>
  <c r="H2422" i="11" s="1"/>
  <c r="I2422" i="11" s="1"/>
  <c r="B620" i="5"/>
  <c r="B2422" i="11" s="1"/>
  <c r="L619" i="5"/>
  <c r="N619" i="5" s="1"/>
  <c r="P619" i="5" s="1"/>
  <c r="H2421" i="11" s="1"/>
  <c r="I2421" i="11" s="1"/>
  <c r="B619" i="5"/>
  <c r="B2421" i="11" s="1"/>
  <c r="L618" i="5"/>
  <c r="N618" i="5" s="1"/>
  <c r="P618" i="5" s="1"/>
  <c r="H2420" i="11" s="1"/>
  <c r="I2420" i="11" s="1"/>
  <c r="B618" i="5"/>
  <c r="B2420" i="11" s="1"/>
  <c r="L617" i="5"/>
  <c r="N617" i="5" s="1"/>
  <c r="P617" i="5" s="1"/>
  <c r="H2419" i="11" s="1"/>
  <c r="I2419" i="11" s="1"/>
  <c r="B617" i="5"/>
  <c r="B2419" i="11" s="1"/>
  <c r="L616" i="5"/>
  <c r="N616" i="5" s="1"/>
  <c r="P616" i="5" s="1"/>
  <c r="H2418" i="11" s="1"/>
  <c r="I2418" i="11" s="1"/>
  <c r="B616" i="5"/>
  <c r="B2418" i="11" s="1"/>
  <c r="L615" i="5"/>
  <c r="N615" i="5" s="1"/>
  <c r="P615" i="5" s="1"/>
  <c r="H2417" i="11" s="1"/>
  <c r="I2417" i="11" s="1"/>
  <c r="B615" i="5"/>
  <c r="B2417" i="11" s="1"/>
  <c r="L614" i="5"/>
  <c r="N614" i="5" s="1"/>
  <c r="P614" i="5" s="1"/>
  <c r="H2416" i="11" s="1"/>
  <c r="I2416" i="11" s="1"/>
  <c r="B614" i="5"/>
  <c r="B2416" i="11" s="1"/>
  <c r="L140" i="5"/>
  <c r="N140" i="5" s="1"/>
  <c r="P140" i="5" s="1"/>
  <c r="H1989" i="11" s="1"/>
  <c r="I1989" i="11" s="1"/>
  <c r="B140" i="5"/>
  <c r="B1989" i="11" s="1"/>
  <c r="L139" i="5"/>
  <c r="N139" i="5" s="1"/>
  <c r="P139" i="5" s="1"/>
  <c r="H1988" i="11" s="1"/>
  <c r="I1988" i="11" s="1"/>
  <c r="B139" i="5"/>
  <c r="B1988" i="11" s="1"/>
  <c r="L138" i="5"/>
  <c r="N138" i="5" s="1"/>
  <c r="P138" i="5" s="1"/>
  <c r="H1987" i="11" s="1"/>
  <c r="I1987" i="11" s="1"/>
  <c r="B138" i="5"/>
  <c r="B1987" i="11" s="1"/>
  <c r="L137" i="5"/>
  <c r="N137" i="5" s="1"/>
  <c r="P137" i="5" s="1"/>
  <c r="H1986" i="11" s="1"/>
  <c r="I1986" i="11" s="1"/>
  <c r="B137" i="5"/>
  <c r="B1986" i="11" s="1"/>
  <c r="L136" i="5"/>
  <c r="N136" i="5" s="1"/>
  <c r="P136" i="5" s="1"/>
  <c r="H1985" i="11" s="1"/>
  <c r="I1985" i="11" s="1"/>
  <c r="B136" i="5"/>
  <c r="B1985" i="11" s="1"/>
  <c r="L135" i="5"/>
  <c r="N135" i="5" s="1"/>
  <c r="P135" i="5" s="1"/>
  <c r="H1984" i="11" s="1"/>
  <c r="I1984" i="11" s="1"/>
  <c r="B135" i="5"/>
  <c r="B1984" i="11" s="1"/>
  <c r="L134" i="5"/>
  <c r="N134" i="5" s="1"/>
  <c r="P134" i="5" s="1"/>
  <c r="H1983" i="11" s="1"/>
  <c r="I1983" i="11" s="1"/>
  <c r="B134" i="5"/>
  <c r="B1983" i="11" s="1"/>
  <c r="L133" i="5"/>
  <c r="N133" i="5" s="1"/>
  <c r="P133" i="5" s="1"/>
  <c r="H1982" i="11" s="1"/>
  <c r="I1982" i="11" s="1"/>
  <c r="B133" i="5"/>
  <c r="B1982" i="11" s="1"/>
  <c r="L132" i="5"/>
  <c r="N132" i="5" s="1"/>
  <c r="P132" i="5" s="1"/>
  <c r="H1981" i="11" s="1"/>
  <c r="I1981" i="11" s="1"/>
  <c r="B132" i="5"/>
  <c r="B1981" i="11" s="1"/>
  <c r="L131" i="5"/>
  <c r="N131" i="5" s="1"/>
  <c r="P131" i="5" s="1"/>
  <c r="H1980" i="11" s="1"/>
  <c r="I1980" i="11" s="1"/>
  <c r="B131" i="5"/>
  <c r="B1980" i="11" s="1"/>
  <c r="L130" i="5"/>
  <c r="N130" i="5" s="1"/>
  <c r="P130" i="5" s="1"/>
  <c r="H1979" i="11" s="1"/>
  <c r="I1979" i="11" s="1"/>
  <c r="B130" i="5"/>
  <c r="B1979" i="11" s="1"/>
  <c r="L129" i="5"/>
  <c r="N129" i="5" s="1"/>
  <c r="P129" i="5" s="1"/>
  <c r="H1978" i="11" s="1"/>
  <c r="I1978" i="11" s="1"/>
  <c r="B129" i="5"/>
  <c r="B1978" i="11" s="1"/>
  <c r="L128" i="5"/>
  <c r="N128" i="5" s="1"/>
  <c r="P128" i="5" s="1"/>
  <c r="H1977" i="11" s="1"/>
  <c r="I1977" i="11" s="1"/>
  <c r="B128" i="5"/>
  <c r="B1977" i="11" s="1"/>
  <c r="L808" i="5"/>
  <c r="N808" i="5" s="1"/>
  <c r="P808" i="5" s="1"/>
  <c r="H2546" i="11" s="1"/>
  <c r="I2546" i="11" s="1"/>
  <c r="B808" i="5"/>
  <c r="B2546" i="11" s="1"/>
  <c r="L807" i="5"/>
  <c r="N807" i="5" s="1"/>
  <c r="P807" i="5" s="1"/>
  <c r="H2545" i="11" s="1"/>
  <c r="I2545" i="11" s="1"/>
  <c r="B807" i="5"/>
  <c r="B2545" i="11" s="1"/>
  <c r="L806" i="5"/>
  <c r="N806" i="5" s="1"/>
  <c r="P806" i="5" s="1"/>
  <c r="H2544" i="11" s="1"/>
  <c r="I2544" i="11" s="1"/>
  <c r="B806" i="5"/>
  <c r="B2544" i="11" s="1"/>
  <c r="L805" i="5"/>
  <c r="N805" i="5" s="1"/>
  <c r="P805" i="5" s="1"/>
  <c r="H2543" i="11" s="1"/>
  <c r="I2543" i="11" s="1"/>
  <c r="B805" i="5"/>
  <c r="B2543" i="11" s="1"/>
  <c r="L804" i="5"/>
  <c r="N804" i="5" s="1"/>
  <c r="P804" i="5" s="1"/>
  <c r="H2542" i="11" s="1"/>
  <c r="I2542" i="11" s="1"/>
  <c r="B804" i="5"/>
  <c r="B2542" i="11" s="1"/>
  <c r="L803" i="5"/>
  <c r="N803" i="5" s="1"/>
  <c r="P803" i="5" s="1"/>
  <c r="H2541" i="11" s="1"/>
  <c r="I2541" i="11" s="1"/>
  <c r="B803" i="5"/>
  <c r="B2541" i="11" s="1"/>
  <c r="L815" i="5"/>
  <c r="N815" i="5" s="1"/>
  <c r="P815" i="5" s="1"/>
  <c r="H2553" i="11" s="1"/>
  <c r="I2553" i="11" s="1"/>
  <c r="B815" i="5"/>
  <c r="B2553" i="11" s="1"/>
  <c r="L814" i="5"/>
  <c r="N814" i="5" s="1"/>
  <c r="P814" i="5" s="1"/>
  <c r="H2552" i="11" s="1"/>
  <c r="I2552" i="11" s="1"/>
  <c r="B814" i="5"/>
  <c r="B2552" i="11" s="1"/>
  <c r="L813" i="5"/>
  <c r="N813" i="5" s="1"/>
  <c r="P813" i="5" s="1"/>
  <c r="H2551" i="11" s="1"/>
  <c r="I2551" i="11" s="1"/>
  <c r="B813" i="5"/>
  <c r="B2551" i="11" s="1"/>
  <c r="L812" i="5"/>
  <c r="N812" i="5" s="1"/>
  <c r="P812" i="5" s="1"/>
  <c r="H2550" i="11" s="1"/>
  <c r="I2550" i="11" s="1"/>
  <c r="B812" i="5"/>
  <c r="B2550" i="11" s="1"/>
  <c r="L811" i="5"/>
  <c r="N811" i="5" s="1"/>
  <c r="P811" i="5" s="1"/>
  <c r="H2549" i="11" s="1"/>
  <c r="I2549" i="11" s="1"/>
  <c r="B811" i="5"/>
  <c r="B2549" i="11" s="1"/>
  <c r="L810" i="5"/>
  <c r="N810" i="5" s="1"/>
  <c r="P810" i="5" s="1"/>
  <c r="H2548" i="11" s="1"/>
  <c r="I2548" i="11" s="1"/>
  <c r="B810" i="5"/>
  <c r="B2548" i="11" s="1"/>
  <c r="L809" i="5"/>
  <c r="N809" i="5" s="1"/>
  <c r="P809" i="5" s="1"/>
  <c r="H2547" i="11" s="1"/>
  <c r="I2547" i="11" s="1"/>
  <c r="B809" i="5"/>
  <c r="B2547" i="11" s="1"/>
  <c r="N81" i="5"/>
  <c r="P81" i="5" s="1"/>
  <c r="H1930" i="11" s="1"/>
  <c r="I1930" i="11" s="1"/>
  <c r="B81" i="5"/>
  <c r="B1930" i="11" s="1"/>
  <c r="L79" i="5"/>
  <c r="N79" i="5" s="1"/>
  <c r="P79" i="5" s="1"/>
  <c r="H1929" i="11" s="1"/>
  <c r="I1929" i="11" s="1"/>
  <c r="B79" i="5"/>
  <c r="B1929" i="11" s="1"/>
  <c r="L78" i="5"/>
  <c r="N78" i="5" s="1"/>
  <c r="P78" i="5" s="1"/>
  <c r="H1928" i="11" s="1"/>
  <c r="I1928" i="11" s="1"/>
  <c r="B78" i="5"/>
  <c r="B1928" i="11" s="1"/>
  <c r="L77" i="5"/>
  <c r="N77" i="5" s="1"/>
  <c r="P77" i="5" s="1"/>
  <c r="H1927" i="11" s="1"/>
  <c r="I1927" i="11" s="1"/>
  <c r="B77" i="5"/>
  <c r="B1927" i="11" s="1"/>
  <c r="K39" i="5"/>
  <c r="L39" i="5" s="1"/>
  <c r="N39" i="5" s="1"/>
  <c r="P39" i="5" s="1"/>
  <c r="H1894" i="11" s="1"/>
  <c r="I1894" i="11" s="1"/>
  <c r="B39" i="5"/>
  <c r="B1894" i="11" s="1"/>
  <c r="K38" i="5"/>
  <c r="L38" i="5" s="1"/>
  <c r="N38" i="5" s="1"/>
  <c r="P38" i="5" s="1"/>
  <c r="H1893" i="11" s="1"/>
  <c r="I1893" i="11" s="1"/>
  <c r="B38" i="5"/>
  <c r="B1893" i="11" s="1"/>
  <c r="K37" i="5"/>
  <c r="L37" i="5" s="1"/>
  <c r="N37" i="5" s="1"/>
  <c r="P37" i="5" s="1"/>
  <c r="H1892" i="11" s="1"/>
  <c r="I1892" i="11" s="1"/>
  <c r="B37" i="5"/>
  <c r="B1892" i="11" s="1"/>
  <c r="K36" i="5"/>
  <c r="L36" i="5" s="1"/>
  <c r="N36" i="5" s="1"/>
  <c r="P36" i="5" s="1"/>
  <c r="H1891" i="11" s="1"/>
  <c r="I1891" i="11" s="1"/>
  <c r="B36" i="5"/>
  <c r="B1891" i="11" s="1"/>
  <c r="K35" i="5"/>
  <c r="L35" i="5" s="1"/>
  <c r="N35" i="5" s="1"/>
  <c r="P35" i="5" s="1"/>
  <c r="H1890" i="11" s="1"/>
  <c r="I1890" i="11" s="1"/>
  <c r="B35" i="5"/>
  <c r="B1890" i="11" s="1"/>
  <c r="K34" i="5"/>
  <c r="L34" i="5" s="1"/>
  <c r="N34" i="5" s="1"/>
  <c r="P34" i="5" s="1"/>
  <c r="H1889" i="11" s="1"/>
  <c r="I1889" i="11" s="1"/>
  <c r="B34" i="5"/>
  <c r="B1889" i="11" s="1"/>
  <c r="K33" i="5"/>
  <c r="L33" i="5" s="1"/>
  <c r="N33" i="5" s="1"/>
  <c r="P33" i="5" s="1"/>
  <c r="H1888" i="11" s="1"/>
  <c r="I1888" i="11" s="1"/>
  <c r="B33" i="5"/>
  <c r="B1888" i="11" s="1"/>
  <c r="B113" i="4"/>
  <c r="B113" i="11" s="1"/>
  <c r="B112" i="4"/>
  <c r="B112" i="11" s="1"/>
  <c r="C3525" i="11"/>
  <c r="D3525" i="11"/>
  <c r="E3525" i="11"/>
  <c r="H3525" i="11"/>
  <c r="C3526" i="11"/>
  <c r="D3526" i="11"/>
  <c r="E3526" i="11"/>
  <c r="H3526" i="11"/>
  <c r="C3527" i="11"/>
  <c r="D3527" i="11"/>
  <c r="E3527" i="11"/>
  <c r="H3527" i="11"/>
  <c r="C3528" i="11"/>
  <c r="D3528" i="11"/>
  <c r="E3528" i="11"/>
  <c r="H3528" i="11"/>
  <c r="C3529" i="11"/>
  <c r="D3529" i="11"/>
  <c r="E3529" i="11"/>
  <c r="H3529" i="11"/>
  <c r="C3530" i="11"/>
  <c r="D3530" i="11"/>
  <c r="E3530" i="11"/>
  <c r="H3530" i="11"/>
  <c r="C3531" i="11"/>
  <c r="D3531" i="11"/>
  <c r="E3531" i="11"/>
  <c r="H3531" i="11"/>
  <c r="C3532" i="11"/>
  <c r="D3532" i="11"/>
  <c r="E3532" i="11"/>
  <c r="H3532" i="11"/>
  <c r="C3533" i="11"/>
  <c r="D3533" i="11"/>
  <c r="E3533" i="11"/>
  <c r="H3533" i="11"/>
  <c r="C3534" i="11"/>
  <c r="D3534" i="11"/>
  <c r="E3534" i="11"/>
  <c r="H3534" i="11"/>
  <c r="C3535" i="11"/>
  <c r="D3535" i="11"/>
  <c r="E3535" i="11"/>
  <c r="H3535" i="11"/>
  <c r="C3536" i="11"/>
  <c r="D3536" i="11"/>
  <c r="E3536" i="11"/>
  <c r="H3536" i="11"/>
  <c r="C3537" i="11"/>
  <c r="D3537" i="11"/>
  <c r="E3537" i="11"/>
  <c r="H3537" i="11"/>
  <c r="C3538" i="11"/>
  <c r="D3538" i="11"/>
  <c r="E3538" i="11"/>
  <c r="H3538" i="11"/>
  <c r="C3539" i="11"/>
  <c r="D3539" i="11"/>
  <c r="E3539" i="11"/>
  <c r="H3539" i="11"/>
  <c r="C3540" i="11"/>
  <c r="D3540" i="11"/>
  <c r="E3540" i="11"/>
  <c r="H3540" i="11"/>
  <c r="C3541" i="11"/>
  <c r="D3541" i="11"/>
  <c r="E3541" i="11"/>
  <c r="H3541" i="11"/>
  <c r="C3542" i="11"/>
  <c r="D3542" i="11"/>
  <c r="E3542" i="11"/>
  <c r="H3542" i="11"/>
  <c r="C3543" i="11"/>
  <c r="D3543" i="11"/>
  <c r="E3543" i="11"/>
  <c r="H3543" i="11"/>
  <c r="C3544" i="11"/>
  <c r="D3544" i="11"/>
  <c r="E3544" i="11"/>
  <c r="H3544" i="11"/>
  <c r="C3545" i="11"/>
  <c r="D3545" i="11"/>
  <c r="E3545" i="11"/>
  <c r="H3545" i="11"/>
  <c r="C3546" i="11"/>
  <c r="D3546" i="11"/>
  <c r="E3546" i="11"/>
  <c r="H3546" i="11"/>
  <c r="C3547" i="11"/>
  <c r="D3547" i="11"/>
  <c r="E3547" i="11"/>
  <c r="H3547" i="11"/>
  <c r="C3548" i="11"/>
  <c r="D3548" i="11"/>
  <c r="E3548" i="11"/>
  <c r="H3548" i="11"/>
  <c r="C3549" i="11"/>
  <c r="D3549" i="11"/>
  <c r="E3549" i="11"/>
  <c r="H3549" i="11"/>
  <c r="C3550" i="11"/>
  <c r="D3550" i="11"/>
  <c r="E3550" i="11"/>
  <c r="H3550" i="11"/>
  <c r="C3551" i="11"/>
  <c r="D3551" i="11"/>
  <c r="E3551" i="11"/>
  <c r="H3551" i="11"/>
  <c r="C3552" i="11"/>
  <c r="D3552" i="11"/>
  <c r="E3552" i="11"/>
  <c r="H3552" i="11"/>
  <c r="C3553" i="11"/>
  <c r="D3553" i="11"/>
  <c r="E3553" i="11"/>
  <c r="H3553" i="11"/>
  <c r="C3554" i="11"/>
  <c r="D3554" i="11"/>
  <c r="E3554" i="11"/>
  <c r="H3554" i="11"/>
  <c r="C3555" i="11"/>
  <c r="D3555" i="11"/>
  <c r="E3555" i="11"/>
  <c r="H3555" i="11"/>
  <c r="C3556" i="11"/>
  <c r="D3556" i="11"/>
  <c r="E3556" i="11"/>
  <c r="H3556" i="11"/>
  <c r="C3557" i="11"/>
  <c r="D3557" i="11"/>
  <c r="E3557" i="11"/>
  <c r="H3557" i="11"/>
  <c r="C3558" i="11"/>
  <c r="D3558" i="11"/>
  <c r="E3558" i="11"/>
  <c r="H3558" i="11"/>
  <c r="C3559" i="11"/>
  <c r="D3559" i="11"/>
  <c r="E3559" i="11"/>
  <c r="H3559" i="11"/>
  <c r="C3560" i="11"/>
  <c r="D3560" i="11"/>
  <c r="E3560" i="11"/>
  <c r="H3560" i="11"/>
  <c r="C3561" i="11"/>
  <c r="D3561" i="11"/>
  <c r="E3561" i="11"/>
  <c r="H3561" i="11"/>
  <c r="C3562" i="11"/>
  <c r="D3562" i="11"/>
  <c r="E3562" i="11"/>
  <c r="H3562" i="11"/>
  <c r="C3563" i="11"/>
  <c r="D3563" i="11"/>
  <c r="E3563" i="11"/>
  <c r="H3563" i="11"/>
  <c r="C3564" i="11"/>
  <c r="D3564" i="11"/>
  <c r="E3564" i="11"/>
  <c r="H3564" i="11"/>
  <c r="C3565" i="11"/>
  <c r="D3565" i="11"/>
  <c r="E3565" i="11"/>
  <c r="H3565" i="11"/>
  <c r="C3566" i="11"/>
  <c r="D3566" i="11"/>
  <c r="E3566" i="11"/>
  <c r="H3566" i="11"/>
  <c r="C3567" i="11"/>
  <c r="D3567" i="11"/>
  <c r="E3567" i="11"/>
  <c r="H3567" i="11"/>
  <c r="C3568" i="11"/>
  <c r="D3568" i="11"/>
  <c r="E3568" i="11"/>
  <c r="H3568" i="11"/>
  <c r="C3569" i="11"/>
  <c r="D3569" i="11"/>
  <c r="E3569" i="11"/>
  <c r="H3569" i="11"/>
  <c r="C3570" i="11"/>
  <c r="D3570" i="11"/>
  <c r="E3570" i="11"/>
  <c r="H3570" i="11"/>
  <c r="C3571" i="11"/>
  <c r="D3571" i="11"/>
  <c r="E3571" i="11"/>
  <c r="H3571" i="11"/>
  <c r="C3572" i="11"/>
  <c r="D3572" i="11"/>
  <c r="E3572" i="11"/>
  <c r="H3572" i="11"/>
  <c r="C3573" i="11"/>
  <c r="D3573" i="11"/>
  <c r="E3573" i="11"/>
  <c r="H3573" i="11"/>
  <c r="C3574" i="11"/>
  <c r="D3574" i="11"/>
  <c r="E3574" i="11"/>
  <c r="H3574" i="11"/>
  <c r="C3575" i="11"/>
  <c r="D3575" i="11"/>
  <c r="E3575" i="11"/>
  <c r="H3575" i="11"/>
  <c r="C3576" i="11"/>
  <c r="D3576" i="11"/>
  <c r="E3576" i="11"/>
  <c r="H3576" i="11"/>
  <c r="C3577" i="11"/>
  <c r="D3577" i="11"/>
  <c r="E3577" i="11"/>
  <c r="H3577" i="11"/>
  <c r="C3578" i="11"/>
  <c r="D3578" i="11"/>
  <c r="E3578" i="11"/>
  <c r="H3578" i="11"/>
  <c r="C3579" i="11"/>
  <c r="D3579" i="11"/>
  <c r="E3579" i="11"/>
  <c r="H3579" i="11"/>
  <c r="C3580" i="11"/>
  <c r="D3580" i="11"/>
  <c r="E3580" i="11"/>
  <c r="H3580" i="11"/>
  <c r="C3581" i="11"/>
  <c r="D3581" i="11"/>
  <c r="E3581" i="11"/>
  <c r="H3581" i="11"/>
  <c r="C3582" i="11"/>
  <c r="D3582" i="11"/>
  <c r="E3582" i="11"/>
  <c r="H3582" i="11"/>
  <c r="C3583" i="11"/>
  <c r="D3583" i="11"/>
  <c r="E3583" i="11"/>
  <c r="H3583" i="11"/>
  <c r="C3584" i="11"/>
  <c r="D3584" i="11"/>
  <c r="E3584" i="11"/>
  <c r="H3584" i="11"/>
  <c r="C3585" i="11"/>
  <c r="D3585" i="11"/>
  <c r="E3585" i="11"/>
  <c r="H3585" i="11"/>
  <c r="C3586" i="11"/>
  <c r="D3586" i="11"/>
  <c r="E3586" i="11"/>
  <c r="H3586" i="11"/>
  <c r="C3587" i="11"/>
  <c r="D3587" i="11"/>
  <c r="E3587" i="11"/>
  <c r="H3587" i="11"/>
  <c r="C3588" i="11"/>
  <c r="D3588" i="11"/>
  <c r="E3588" i="11"/>
  <c r="H3588" i="11"/>
  <c r="C3589" i="11"/>
  <c r="D3589" i="11"/>
  <c r="E3589" i="11"/>
  <c r="H3589" i="11"/>
  <c r="C3590" i="11"/>
  <c r="D3590" i="11"/>
  <c r="E3590" i="11"/>
  <c r="H3590" i="11"/>
  <c r="C3591" i="11"/>
  <c r="D3591" i="11"/>
  <c r="E3591" i="11"/>
  <c r="H3591" i="11"/>
  <c r="C3592" i="11"/>
  <c r="D3592" i="11"/>
  <c r="E3592" i="11"/>
  <c r="H3592" i="11"/>
  <c r="C3593" i="11"/>
  <c r="D3593" i="11"/>
  <c r="E3593" i="11"/>
  <c r="H3593" i="11"/>
  <c r="C3594" i="11"/>
  <c r="D3594" i="11"/>
  <c r="E3594" i="11"/>
  <c r="H3594" i="11"/>
  <c r="C3595" i="11"/>
  <c r="D3595" i="11"/>
  <c r="E3595" i="11"/>
  <c r="H3595" i="11"/>
  <c r="C3596" i="11"/>
  <c r="D3596" i="11"/>
  <c r="E3596" i="11"/>
  <c r="H3596" i="11"/>
  <c r="C3597" i="11"/>
  <c r="D3597" i="11"/>
  <c r="E3597" i="11"/>
  <c r="H3597" i="11"/>
  <c r="C3598" i="11"/>
  <c r="D3598" i="11"/>
  <c r="E3598" i="11"/>
  <c r="H3598" i="11"/>
  <c r="C3599" i="11"/>
  <c r="D3599" i="11"/>
  <c r="E3599" i="11"/>
  <c r="H3599" i="11"/>
  <c r="C3600" i="11"/>
  <c r="D3600" i="11"/>
  <c r="E3600" i="11"/>
  <c r="H3600" i="11"/>
  <c r="C3601" i="11"/>
  <c r="D3601" i="11"/>
  <c r="E3601" i="11"/>
  <c r="H3601" i="11"/>
  <c r="C3602" i="11"/>
  <c r="D3602" i="11"/>
  <c r="E3602" i="11"/>
  <c r="H3602" i="11"/>
  <c r="C3603" i="11"/>
  <c r="D3603" i="11"/>
  <c r="E3603" i="11"/>
  <c r="H3603" i="11"/>
  <c r="C3604" i="11"/>
  <c r="D3604" i="11"/>
  <c r="E3604" i="11"/>
  <c r="H3604" i="11"/>
  <c r="C3605" i="11"/>
  <c r="D3605" i="11"/>
  <c r="E3605" i="11"/>
  <c r="H3605" i="11"/>
  <c r="C3606" i="11"/>
  <c r="D3606" i="11"/>
  <c r="E3606" i="11"/>
  <c r="H3606" i="11"/>
  <c r="C3607" i="11"/>
  <c r="D3607" i="11"/>
  <c r="E3607" i="11"/>
  <c r="H3607" i="11"/>
  <c r="C3608" i="11"/>
  <c r="D3608" i="11"/>
  <c r="E3608" i="11"/>
  <c r="H3608" i="11"/>
  <c r="C3609" i="11"/>
  <c r="D3609" i="11"/>
  <c r="E3609" i="11"/>
  <c r="H3609" i="11"/>
  <c r="C3610" i="11"/>
  <c r="D3610" i="11"/>
  <c r="E3610" i="11"/>
  <c r="H3610" i="11"/>
  <c r="C3611" i="11"/>
  <c r="D3611" i="11"/>
  <c r="E3611" i="11"/>
  <c r="H3611" i="11"/>
  <c r="C3612" i="11"/>
  <c r="D3612" i="11"/>
  <c r="E3612" i="11"/>
  <c r="H3612" i="11"/>
  <c r="C3613" i="11"/>
  <c r="D3613" i="11"/>
  <c r="E3613" i="11"/>
  <c r="H3613" i="11"/>
  <c r="C3614" i="11"/>
  <c r="D3614" i="11"/>
  <c r="E3614" i="11"/>
  <c r="H3614" i="11"/>
  <c r="C3615" i="11"/>
  <c r="D3615" i="11"/>
  <c r="E3615" i="11"/>
  <c r="H3615" i="11"/>
  <c r="C3616" i="11"/>
  <c r="D3616" i="11"/>
  <c r="E3616" i="11"/>
  <c r="H3616" i="11"/>
  <c r="C3617" i="11"/>
  <c r="D3617" i="11"/>
  <c r="E3617" i="11"/>
  <c r="H3617" i="11"/>
  <c r="C3618" i="11"/>
  <c r="D3618" i="11"/>
  <c r="E3618" i="11"/>
  <c r="H3618" i="11"/>
  <c r="C3619" i="11"/>
  <c r="D3619" i="11"/>
  <c r="E3619" i="11"/>
  <c r="H3619" i="11"/>
  <c r="C3620" i="11"/>
  <c r="D3620" i="11"/>
  <c r="E3620" i="11"/>
  <c r="H3620" i="11"/>
  <c r="C3621" i="11"/>
  <c r="D3621" i="11"/>
  <c r="E3621" i="11"/>
  <c r="H3621" i="11"/>
  <c r="C3622" i="11"/>
  <c r="D3622" i="11"/>
  <c r="E3622" i="11"/>
  <c r="H3622" i="11"/>
  <c r="C3623" i="11"/>
  <c r="D3623" i="11"/>
  <c r="E3623" i="11"/>
  <c r="H3623" i="11"/>
  <c r="C3624" i="11"/>
  <c r="D3624" i="11"/>
  <c r="E3624" i="11"/>
  <c r="H3624" i="11"/>
  <c r="C3625" i="11"/>
  <c r="D3625" i="11"/>
  <c r="E3625" i="11"/>
  <c r="H3625" i="11"/>
  <c r="C3626" i="11"/>
  <c r="D3626" i="11"/>
  <c r="E3626" i="11"/>
  <c r="H3626" i="11"/>
  <c r="C3627" i="11"/>
  <c r="D3627" i="11"/>
  <c r="E3627" i="11"/>
  <c r="H3627" i="11"/>
  <c r="C3628" i="11"/>
  <c r="D3628" i="11"/>
  <c r="E3628" i="11"/>
  <c r="H3628" i="11"/>
  <c r="C3629" i="11"/>
  <c r="D3629" i="11"/>
  <c r="E3629" i="11"/>
  <c r="H3629" i="11"/>
  <c r="C3630" i="11"/>
  <c r="E3630" i="11"/>
  <c r="C3631" i="11"/>
  <c r="D3631" i="11"/>
  <c r="E3631" i="11"/>
  <c r="H3631" i="11"/>
  <c r="C3632" i="11"/>
  <c r="D3632" i="11"/>
  <c r="E3632" i="11"/>
  <c r="H3632" i="11"/>
  <c r="C3633" i="11"/>
  <c r="D3633" i="11"/>
  <c r="E3633" i="11"/>
  <c r="H3633" i="11"/>
  <c r="C3634" i="11"/>
  <c r="D3634" i="11"/>
  <c r="E3634" i="11"/>
  <c r="H3634" i="11"/>
  <c r="C3635" i="11"/>
  <c r="D3635" i="11"/>
  <c r="E3635" i="11"/>
  <c r="H3635" i="11"/>
  <c r="C3636" i="11"/>
  <c r="D3636" i="11"/>
  <c r="E3636" i="11"/>
  <c r="H3636" i="11"/>
  <c r="C3637" i="11"/>
  <c r="D3637" i="11"/>
  <c r="E3637" i="11"/>
  <c r="H3637" i="11"/>
  <c r="C3638" i="11"/>
  <c r="D3638" i="11"/>
  <c r="E3638" i="11"/>
  <c r="H3638" i="11"/>
  <c r="C3639" i="11"/>
  <c r="D3639" i="11"/>
  <c r="E3639" i="11"/>
  <c r="H3639" i="11"/>
  <c r="C3640" i="11"/>
  <c r="D3640" i="11"/>
  <c r="E3640" i="11"/>
  <c r="H3640" i="11"/>
  <c r="C3641" i="11"/>
  <c r="D3641" i="11"/>
  <c r="E3641" i="11"/>
  <c r="H3641" i="11"/>
  <c r="C3642" i="11"/>
  <c r="D3642" i="11"/>
  <c r="E3642" i="11"/>
  <c r="H3642" i="11"/>
  <c r="C3643" i="11"/>
  <c r="D3643" i="11"/>
  <c r="E3643" i="11"/>
  <c r="H3643" i="11"/>
  <c r="C3644" i="11"/>
  <c r="D3644" i="11"/>
  <c r="E3644" i="11"/>
  <c r="H3644" i="11"/>
  <c r="C3645" i="11"/>
  <c r="D3645" i="11"/>
  <c r="E3645" i="11"/>
  <c r="H3645" i="11"/>
  <c r="C3646" i="11"/>
  <c r="D3646" i="11"/>
  <c r="E3646" i="11"/>
  <c r="H3646" i="11"/>
  <c r="C3647" i="11"/>
  <c r="D3647" i="11"/>
  <c r="E3647" i="11"/>
  <c r="H3647" i="11"/>
  <c r="C3648" i="11"/>
  <c r="D3648" i="11"/>
  <c r="E3648" i="11"/>
  <c r="H3648" i="11"/>
  <c r="C3649" i="11"/>
  <c r="D3649" i="11"/>
  <c r="E3649" i="11"/>
  <c r="H3649" i="11"/>
  <c r="C3650" i="11"/>
  <c r="D3650" i="11"/>
  <c r="E3650" i="11"/>
  <c r="H3650" i="11"/>
  <c r="C3651" i="11"/>
  <c r="D3651" i="11"/>
  <c r="E3651" i="11"/>
  <c r="H3651" i="11"/>
  <c r="C3652" i="11"/>
  <c r="D3652" i="11"/>
  <c r="E3652" i="11"/>
  <c r="H3652" i="11"/>
  <c r="C3653" i="11"/>
  <c r="D3653" i="11"/>
  <c r="E3653" i="11"/>
  <c r="H3653" i="11"/>
  <c r="C3654" i="11"/>
  <c r="D3654" i="11"/>
  <c r="E3654" i="11"/>
  <c r="H3654" i="11"/>
  <c r="C3655" i="11"/>
  <c r="D3655" i="11"/>
  <c r="E3655" i="11"/>
  <c r="H3655" i="11"/>
  <c r="C3656" i="11"/>
  <c r="D3656" i="11"/>
  <c r="E3656" i="11"/>
  <c r="H3656" i="11"/>
  <c r="C3657" i="11"/>
  <c r="D3657" i="11"/>
  <c r="E3657" i="11"/>
  <c r="H3657" i="11"/>
  <c r="C3658" i="11"/>
  <c r="D3658" i="11"/>
  <c r="E3658" i="11"/>
  <c r="H3658" i="11"/>
  <c r="C3659" i="11"/>
  <c r="D3659" i="11"/>
  <c r="E3659" i="11"/>
  <c r="H3659" i="11"/>
  <c r="C3660" i="11"/>
  <c r="D3660" i="11"/>
  <c r="E3660" i="11"/>
  <c r="H3660" i="11"/>
  <c r="C3661" i="11"/>
  <c r="D3661" i="11"/>
  <c r="E3661" i="11"/>
  <c r="H3661" i="11"/>
  <c r="C3662" i="11"/>
  <c r="D3662" i="11"/>
  <c r="E3662" i="11"/>
  <c r="H3662" i="11"/>
  <c r="C3663" i="11"/>
  <c r="D3663" i="11"/>
  <c r="E3663" i="11"/>
  <c r="H3663" i="11"/>
  <c r="C3664" i="11"/>
  <c r="D3664" i="11"/>
  <c r="E3664" i="11"/>
  <c r="H3664" i="11"/>
  <c r="C3665" i="11"/>
  <c r="D3665" i="11"/>
  <c r="E3665" i="11"/>
  <c r="H3665" i="11"/>
  <c r="C3520" i="11"/>
  <c r="D3520" i="11"/>
  <c r="E3520" i="11"/>
  <c r="H3520" i="11"/>
  <c r="C3521" i="11"/>
  <c r="D3521" i="11"/>
  <c r="E3521" i="11"/>
  <c r="H3521" i="11"/>
  <c r="C3522" i="11"/>
  <c r="D3522" i="11"/>
  <c r="E3522" i="11"/>
  <c r="H3522" i="11"/>
  <c r="C3523" i="11"/>
  <c r="D3523" i="11"/>
  <c r="E3523" i="11"/>
  <c r="H3523" i="11"/>
  <c r="C3524" i="11"/>
  <c r="D3524" i="11"/>
  <c r="E3524" i="11"/>
  <c r="H3524" i="11"/>
  <c r="H2762" i="11"/>
  <c r="H2763" i="11"/>
  <c r="H2764" i="11"/>
  <c r="H2765" i="11"/>
  <c r="H2766" i="11"/>
  <c r="H2767" i="11"/>
  <c r="H2768" i="11"/>
  <c r="H2769" i="11"/>
  <c r="H2770" i="11"/>
  <c r="H2771" i="11"/>
  <c r="H2772" i="11"/>
  <c r="H2773" i="11"/>
  <c r="H2774" i="11"/>
  <c r="H2775" i="11"/>
  <c r="H2776" i="11"/>
  <c r="H2777" i="11"/>
  <c r="H2778" i="11"/>
  <c r="H2779" i="11"/>
  <c r="H2780" i="11"/>
  <c r="H2781" i="11"/>
  <c r="H2782" i="11"/>
  <c r="H2783" i="11"/>
  <c r="H2784" i="11"/>
  <c r="H2785" i="11"/>
  <c r="H2786" i="11"/>
  <c r="H2787" i="11"/>
  <c r="H2788" i="11"/>
  <c r="H2789" i="11"/>
  <c r="H2790" i="11"/>
  <c r="H2791" i="11"/>
  <c r="H2792" i="11"/>
  <c r="H2793" i="11"/>
  <c r="H2794" i="11"/>
  <c r="H2795" i="11"/>
  <c r="H2796" i="11"/>
  <c r="H2797" i="11"/>
  <c r="H2798" i="11"/>
  <c r="H2799" i="11"/>
  <c r="H2800" i="11"/>
  <c r="H2801" i="11"/>
  <c r="H2802" i="11"/>
  <c r="H2803" i="11"/>
  <c r="H2804" i="11"/>
  <c r="H2805" i="11"/>
  <c r="H2806" i="11"/>
  <c r="H2807" i="11"/>
  <c r="H2808" i="11"/>
  <c r="H2809" i="11"/>
  <c r="H2810" i="11"/>
  <c r="H2811" i="11"/>
  <c r="H2812" i="11"/>
  <c r="H2813" i="11"/>
  <c r="H2814" i="11"/>
  <c r="H2815" i="11"/>
  <c r="H2816" i="11"/>
  <c r="H2817" i="11"/>
  <c r="H2818" i="11"/>
  <c r="H2819" i="11"/>
  <c r="H2820" i="11"/>
  <c r="H2821" i="11"/>
  <c r="H2822" i="11"/>
  <c r="H2823" i="11"/>
  <c r="H2824" i="11"/>
  <c r="H2825" i="11"/>
  <c r="H2826" i="11"/>
  <c r="H2827" i="11"/>
  <c r="H2828" i="11"/>
  <c r="H2829" i="11"/>
  <c r="H2830" i="11"/>
  <c r="H2831" i="11"/>
  <c r="H2832" i="11"/>
  <c r="H2833" i="11"/>
  <c r="H2834" i="11"/>
  <c r="H2835" i="11"/>
  <c r="H2836" i="11"/>
  <c r="H2837" i="11"/>
  <c r="H2838" i="11"/>
  <c r="H2839" i="11"/>
  <c r="H2840" i="11"/>
  <c r="H2841" i="11"/>
  <c r="H2842" i="11"/>
  <c r="H2843" i="11"/>
  <c r="H2844" i="11"/>
  <c r="H2845" i="11"/>
  <c r="H2846" i="11"/>
  <c r="H2847" i="11"/>
  <c r="H2848" i="11"/>
  <c r="H2849" i="11"/>
  <c r="H2850" i="11"/>
  <c r="H2851" i="11"/>
  <c r="H2852" i="11"/>
  <c r="H2853" i="11"/>
  <c r="H2854" i="11"/>
  <c r="H2855" i="11"/>
  <c r="H2856" i="11"/>
  <c r="H2857" i="11"/>
  <c r="H2858" i="11"/>
  <c r="H2859" i="11"/>
  <c r="H2860" i="11"/>
  <c r="H2861" i="11"/>
  <c r="H2862" i="11"/>
  <c r="H2863" i="11"/>
  <c r="H2864" i="11"/>
  <c r="H2865" i="11"/>
  <c r="H2866" i="11"/>
  <c r="H2867" i="11"/>
  <c r="H2868" i="11"/>
  <c r="H2869" i="11"/>
  <c r="H2870" i="11"/>
  <c r="H2871" i="11"/>
  <c r="H2872" i="11"/>
  <c r="H2873" i="11"/>
  <c r="H2874" i="11"/>
  <c r="H2875" i="11"/>
  <c r="H2876" i="11"/>
  <c r="H2877" i="11"/>
  <c r="H2878" i="11"/>
  <c r="H2879" i="11"/>
  <c r="H2880" i="11"/>
  <c r="H2881" i="11"/>
  <c r="H2882" i="11"/>
  <c r="H2883" i="11"/>
  <c r="H2884" i="11"/>
  <c r="H2885" i="11"/>
  <c r="H2886" i="11"/>
  <c r="H2887" i="11"/>
  <c r="H2888" i="11"/>
  <c r="H2889" i="11"/>
  <c r="H2890" i="11"/>
  <c r="H2891" i="11"/>
  <c r="H2892" i="11"/>
  <c r="H2893" i="11"/>
  <c r="H2894" i="11"/>
  <c r="H2895" i="11"/>
  <c r="H2896" i="11"/>
  <c r="H2897" i="11"/>
  <c r="H2898" i="11"/>
  <c r="H2899" i="11"/>
  <c r="H2900" i="11"/>
  <c r="H2901" i="11"/>
  <c r="H2902" i="11"/>
  <c r="H2903" i="11"/>
  <c r="H2904" i="11"/>
  <c r="H2905" i="11"/>
  <c r="H2906" i="11"/>
  <c r="H2907" i="11"/>
  <c r="H2908" i="11"/>
  <c r="H2909" i="11"/>
  <c r="H2910" i="11"/>
  <c r="H2911" i="11"/>
  <c r="H2912" i="11"/>
  <c r="H2913" i="11"/>
  <c r="H2914" i="11"/>
  <c r="H2915" i="11"/>
  <c r="H2916" i="11"/>
  <c r="H2917" i="11"/>
  <c r="H2918" i="11"/>
  <c r="H2919" i="11"/>
  <c r="H2920" i="11"/>
  <c r="H2921" i="11"/>
  <c r="H2922" i="11"/>
  <c r="H2923" i="11"/>
  <c r="H2924" i="11"/>
  <c r="H2925" i="11"/>
  <c r="H2926" i="11"/>
  <c r="H2927" i="11"/>
  <c r="H2928" i="11"/>
  <c r="H2929" i="11"/>
  <c r="H2930" i="11"/>
  <c r="H2931" i="11"/>
  <c r="H2932" i="11"/>
  <c r="H2933" i="11"/>
  <c r="H2934" i="11"/>
  <c r="H2935" i="11"/>
  <c r="H2936" i="11"/>
  <c r="H2937" i="11"/>
  <c r="H2938" i="11"/>
  <c r="H2939" i="11"/>
  <c r="H2940" i="11"/>
  <c r="H2941" i="11"/>
  <c r="H2942" i="11"/>
  <c r="H2943" i="11"/>
  <c r="H2944" i="11"/>
  <c r="H2945" i="11"/>
  <c r="H2946" i="11"/>
  <c r="H2947" i="11"/>
  <c r="H2948" i="11"/>
  <c r="H2949" i="11"/>
  <c r="H2950" i="11"/>
  <c r="H2951" i="11"/>
  <c r="H2952" i="11"/>
  <c r="H2953" i="11"/>
  <c r="H2954" i="11"/>
  <c r="H2955" i="11"/>
  <c r="H2956" i="11"/>
  <c r="H2957" i="11"/>
  <c r="H2958" i="11"/>
  <c r="H2959" i="11"/>
  <c r="H2960" i="11"/>
  <c r="H2961" i="11"/>
  <c r="H2962" i="11"/>
  <c r="H2963" i="11"/>
  <c r="H2964" i="11"/>
  <c r="H2965" i="11"/>
  <c r="H2966" i="11"/>
  <c r="H2967" i="11"/>
  <c r="H2968" i="11"/>
  <c r="H2969" i="11"/>
  <c r="H2970" i="11"/>
  <c r="H2971" i="11"/>
  <c r="H2972" i="11"/>
  <c r="H2973" i="11"/>
  <c r="H2974" i="11"/>
  <c r="H2975" i="11"/>
  <c r="H2976" i="11"/>
  <c r="H2977" i="11"/>
  <c r="H2978" i="11"/>
  <c r="H2979" i="11"/>
  <c r="H2980" i="11"/>
  <c r="H2981" i="11"/>
  <c r="H2982" i="11"/>
  <c r="H2983" i="11"/>
  <c r="H2984" i="11"/>
  <c r="H2985" i="11"/>
  <c r="H2986" i="11"/>
  <c r="H2987" i="11"/>
  <c r="H2988" i="11"/>
  <c r="H2989" i="11"/>
  <c r="H2990" i="11"/>
  <c r="H2991" i="11"/>
  <c r="H2992" i="11"/>
  <c r="H2993" i="11"/>
  <c r="H2994" i="11"/>
  <c r="H2995" i="11"/>
  <c r="H2996" i="11"/>
  <c r="H2997" i="11"/>
  <c r="H2998" i="11"/>
  <c r="H2999" i="11"/>
  <c r="H3000" i="11"/>
  <c r="H3001" i="11"/>
  <c r="H3002" i="11"/>
  <c r="H3003" i="11"/>
  <c r="H3004" i="11"/>
  <c r="H3005" i="11"/>
  <c r="H3006" i="11"/>
  <c r="H3007" i="11"/>
  <c r="H3008" i="11"/>
  <c r="H3009" i="11"/>
  <c r="H3010" i="11"/>
  <c r="H3011" i="11"/>
  <c r="H3012" i="11"/>
  <c r="H3013" i="11"/>
  <c r="H3014" i="11"/>
  <c r="H3015" i="11"/>
  <c r="H3016" i="11"/>
  <c r="H3017" i="11"/>
  <c r="H3018" i="11"/>
  <c r="H3019" i="11"/>
  <c r="H3020" i="11"/>
  <c r="H3021" i="11"/>
  <c r="H3022" i="11"/>
  <c r="H3023" i="11"/>
  <c r="H3024" i="11"/>
  <c r="H3025" i="11"/>
  <c r="H3026" i="11"/>
  <c r="H3027" i="11"/>
  <c r="H3028" i="11"/>
  <c r="H3029" i="11"/>
  <c r="H3030" i="11"/>
  <c r="H3031" i="11"/>
  <c r="H3032" i="11"/>
  <c r="H3033" i="11"/>
  <c r="H3034" i="11"/>
  <c r="H3035" i="11"/>
  <c r="H3036" i="11"/>
  <c r="H3037" i="11"/>
  <c r="H3038" i="11"/>
  <c r="H3039" i="11"/>
  <c r="H3040" i="11"/>
  <c r="H3041" i="11"/>
  <c r="H3042" i="11"/>
  <c r="H3043" i="11"/>
  <c r="H3044" i="11"/>
  <c r="H3045" i="11"/>
  <c r="H3046" i="11"/>
  <c r="H3047" i="11"/>
  <c r="H3048" i="11"/>
  <c r="H3049" i="11"/>
  <c r="H3050" i="11"/>
  <c r="H3051" i="11"/>
  <c r="H3052" i="11"/>
  <c r="H3053" i="11"/>
  <c r="H3054" i="11"/>
  <c r="H3055" i="11"/>
  <c r="H3056" i="11"/>
  <c r="H3057" i="11"/>
  <c r="H3058" i="11"/>
  <c r="H3059" i="11"/>
  <c r="H3060" i="11"/>
  <c r="H3061" i="11"/>
  <c r="H3062" i="11"/>
  <c r="H3063" i="11"/>
  <c r="H3064" i="11"/>
  <c r="H3065" i="11"/>
  <c r="H3066" i="11"/>
  <c r="H3067" i="11"/>
  <c r="H3068" i="11"/>
  <c r="H3069" i="11"/>
  <c r="H3070" i="11"/>
  <c r="H3071" i="11"/>
  <c r="H3072" i="11"/>
  <c r="H3073" i="11"/>
  <c r="H3074" i="11"/>
  <c r="H3075" i="11"/>
  <c r="H3076" i="11"/>
  <c r="H3077" i="11"/>
  <c r="H3078" i="11"/>
  <c r="H3080" i="11"/>
  <c r="H3081" i="11"/>
  <c r="H3082" i="11"/>
  <c r="H3083" i="11"/>
  <c r="H3084" i="11"/>
  <c r="H3085" i="11"/>
  <c r="H3086" i="11"/>
  <c r="H3087" i="11"/>
  <c r="H3088" i="11"/>
  <c r="H3089" i="11"/>
  <c r="H3090" i="11"/>
  <c r="H3091" i="11"/>
  <c r="H3092" i="11"/>
  <c r="H3093" i="11"/>
  <c r="H3094" i="11"/>
  <c r="H3095" i="11"/>
  <c r="H3096" i="11"/>
  <c r="H3097" i="11"/>
  <c r="H3098" i="11"/>
  <c r="H3099" i="11"/>
  <c r="H3100" i="11"/>
  <c r="H3101" i="11"/>
  <c r="H3102" i="11"/>
  <c r="H3103" i="11"/>
  <c r="H3104" i="11"/>
  <c r="H3105" i="11"/>
  <c r="H3106" i="11"/>
  <c r="H3107" i="11"/>
  <c r="H3108" i="11"/>
  <c r="H3109" i="11"/>
  <c r="H3110" i="11"/>
  <c r="H3111" i="11"/>
  <c r="H3112" i="11"/>
  <c r="H3113" i="11"/>
  <c r="H3114" i="11"/>
  <c r="H3115" i="11"/>
  <c r="H3116" i="11"/>
  <c r="H3117" i="11"/>
  <c r="H3118" i="11"/>
  <c r="H3119" i="11"/>
  <c r="H3120" i="11"/>
  <c r="H3121" i="11"/>
  <c r="H3122" i="11"/>
  <c r="H3123" i="11"/>
  <c r="H3124" i="11"/>
  <c r="H3125" i="11"/>
  <c r="H3126" i="11"/>
  <c r="H3127" i="11"/>
  <c r="H3128" i="11"/>
  <c r="H3129" i="11"/>
  <c r="H3130" i="11"/>
  <c r="H3131" i="11"/>
  <c r="H3132" i="11"/>
  <c r="H3133" i="11"/>
  <c r="H3134" i="11"/>
  <c r="H3135" i="11"/>
  <c r="H3136" i="11"/>
  <c r="H3137" i="11"/>
  <c r="H3138" i="11"/>
  <c r="H3139" i="11"/>
  <c r="H3140" i="11"/>
  <c r="H3141" i="11"/>
  <c r="H3142" i="11"/>
  <c r="H3143" i="11"/>
  <c r="H3144" i="11"/>
  <c r="H3145" i="11"/>
  <c r="H3146" i="11"/>
  <c r="H3147" i="11"/>
  <c r="H3148" i="11"/>
  <c r="H3149" i="11"/>
  <c r="H3150" i="11"/>
  <c r="H3151" i="11"/>
  <c r="H3152" i="11"/>
  <c r="H3153" i="11"/>
  <c r="H3154" i="11"/>
  <c r="H3155" i="11"/>
  <c r="H3156" i="11"/>
  <c r="H3157" i="11"/>
  <c r="H3158" i="11"/>
  <c r="H3159" i="11"/>
  <c r="H3160" i="11"/>
  <c r="H3161" i="11"/>
  <c r="H3162" i="11"/>
  <c r="H3163" i="11"/>
  <c r="H3164" i="11"/>
  <c r="H3165" i="11"/>
  <c r="H3166" i="11"/>
  <c r="H3167" i="11"/>
  <c r="H3168" i="11"/>
  <c r="H3169" i="11"/>
  <c r="H3170" i="11"/>
  <c r="H3171" i="11"/>
  <c r="H3172" i="11"/>
  <c r="H3173" i="11"/>
  <c r="H3174" i="11"/>
  <c r="H3175" i="11"/>
  <c r="H3176" i="11"/>
  <c r="H3177" i="11"/>
  <c r="H3178" i="11"/>
  <c r="H3179" i="11"/>
  <c r="H3180" i="11"/>
  <c r="H3181" i="11"/>
  <c r="H3182" i="11"/>
  <c r="H3183" i="11"/>
  <c r="H3184" i="11"/>
  <c r="H3185" i="11"/>
  <c r="H3186" i="11"/>
  <c r="H3187" i="11"/>
  <c r="H3188" i="11"/>
  <c r="H3189" i="11"/>
  <c r="H3190" i="11"/>
  <c r="H3191" i="11"/>
  <c r="H3192" i="11"/>
  <c r="H3193" i="11"/>
  <c r="H3194" i="11"/>
  <c r="H3195" i="11"/>
  <c r="H3196" i="11"/>
  <c r="H3197" i="11"/>
  <c r="H3198" i="11"/>
  <c r="H3199" i="11"/>
  <c r="H3200" i="11"/>
  <c r="H3201" i="11"/>
  <c r="H3202" i="11"/>
  <c r="H3203" i="11"/>
  <c r="H3204" i="11"/>
  <c r="H3205" i="11"/>
  <c r="H3206" i="11"/>
  <c r="H3207" i="11"/>
  <c r="H3208" i="11"/>
  <c r="H3209" i="11"/>
  <c r="H3210" i="11"/>
  <c r="H3211" i="11"/>
  <c r="H3212" i="11"/>
  <c r="H3213" i="11"/>
  <c r="H3214" i="11"/>
  <c r="H3215" i="11"/>
  <c r="H3216" i="11"/>
  <c r="H3217" i="11"/>
  <c r="H3218" i="11"/>
  <c r="H3219" i="11"/>
  <c r="H3220" i="11"/>
  <c r="H3221" i="11"/>
  <c r="H3222" i="11"/>
  <c r="H3223" i="11"/>
  <c r="H3224" i="11"/>
  <c r="H3225" i="11"/>
  <c r="H3226" i="11"/>
  <c r="H3227" i="11"/>
  <c r="H3228" i="11"/>
  <c r="H3229" i="11"/>
  <c r="H3230" i="11"/>
  <c r="H3231" i="11"/>
  <c r="H3232" i="11"/>
  <c r="H3233" i="11"/>
  <c r="H3234" i="11"/>
  <c r="H3235" i="11"/>
  <c r="H3236" i="11"/>
  <c r="H3237" i="11"/>
  <c r="H3238" i="11"/>
  <c r="H3239" i="11"/>
  <c r="H3240" i="11"/>
  <c r="H3241" i="11"/>
  <c r="H3242" i="11"/>
  <c r="H3243" i="11"/>
  <c r="H3244" i="11"/>
  <c r="H3245" i="11"/>
  <c r="H3246" i="11"/>
  <c r="H3247" i="11"/>
  <c r="H3248" i="11"/>
  <c r="H3249" i="11"/>
  <c r="H3250" i="11"/>
  <c r="H3251" i="11"/>
  <c r="H3252" i="11"/>
  <c r="H3253" i="11"/>
  <c r="H3254" i="11"/>
  <c r="H3255" i="11"/>
  <c r="H3256" i="11"/>
  <c r="H3257" i="11"/>
  <c r="H3258" i="11"/>
  <c r="H3259" i="11"/>
  <c r="H3260" i="11"/>
  <c r="H3261" i="11"/>
  <c r="H3262" i="11"/>
  <c r="H3263" i="11"/>
  <c r="H3264" i="11"/>
  <c r="H3265" i="11"/>
  <c r="H3266" i="11"/>
  <c r="H3267" i="11"/>
  <c r="H3268" i="11"/>
  <c r="H3269" i="11"/>
  <c r="H3270" i="11"/>
  <c r="H3271" i="11"/>
  <c r="H3272" i="11"/>
  <c r="H3273" i="11"/>
  <c r="H3274" i="11"/>
  <c r="H3275" i="11"/>
  <c r="H3276" i="11"/>
  <c r="H3277" i="11"/>
  <c r="H3278" i="11"/>
  <c r="H3279" i="11"/>
  <c r="H3280" i="11"/>
  <c r="H3281" i="11"/>
  <c r="H3282" i="11"/>
  <c r="H3283" i="11"/>
  <c r="H3284" i="11"/>
  <c r="H3285" i="11"/>
  <c r="H3286" i="11"/>
  <c r="H3287" i="11"/>
  <c r="H3288" i="11"/>
  <c r="H3289" i="11"/>
  <c r="H3290" i="11"/>
  <c r="H3291" i="11"/>
  <c r="H3292" i="11"/>
  <c r="H3293" i="11"/>
  <c r="H3294" i="11"/>
  <c r="H3295" i="11"/>
  <c r="H3296" i="11"/>
  <c r="H3297" i="11"/>
  <c r="H3298" i="11"/>
  <c r="H3299" i="11"/>
  <c r="H3300" i="11"/>
  <c r="H3301" i="11"/>
  <c r="H3302" i="11"/>
  <c r="H3303" i="11"/>
  <c r="H3304" i="11"/>
  <c r="H3305" i="11"/>
  <c r="H3306" i="11"/>
  <c r="H3307" i="11"/>
  <c r="H3308" i="11"/>
  <c r="H3309" i="11"/>
  <c r="H3310" i="11"/>
  <c r="H3311" i="11"/>
  <c r="H3312" i="11"/>
  <c r="H3313" i="11"/>
  <c r="H3314" i="11"/>
  <c r="H3315" i="11"/>
  <c r="H3316" i="11"/>
  <c r="H3317" i="11"/>
  <c r="H3318" i="11"/>
  <c r="H3319" i="11"/>
  <c r="H3320" i="11"/>
  <c r="H3321" i="11"/>
  <c r="H3322" i="11"/>
  <c r="H3323" i="11"/>
  <c r="H3324" i="11"/>
  <c r="H3325" i="11"/>
  <c r="H3326" i="11"/>
  <c r="H3327" i="11"/>
  <c r="H3328" i="11"/>
  <c r="H3329" i="11"/>
  <c r="H3330" i="11"/>
  <c r="H3331" i="11"/>
  <c r="H3332" i="11"/>
  <c r="H3333" i="11"/>
  <c r="H3334" i="11"/>
  <c r="H3335" i="11"/>
  <c r="H3336" i="11"/>
  <c r="H3337" i="11"/>
  <c r="H3338" i="11"/>
  <c r="H3339" i="11"/>
  <c r="H3340" i="11"/>
  <c r="H3341" i="11"/>
  <c r="H3342" i="11"/>
  <c r="H3343" i="11"/>
  <c r="H3344" i="11"/>
  <c r="H3345" i="11"/>
  <c r="H3346" i="11"/>
  <c r="H3347" i="11"/>
  <c r="H3348" i="11"/>
  <c r="H3349" i="11"/>
  <c r="H3350" i="11"/>
  <c r="H3351" i="11"/>
  <c r="H3352" i="11"/>
  <c r="H3353" i="11"/>
  <c r="H3354" i="11"/>
  <c r="H3355" i="11"/>
  <c r="H3356" i="11"/>
  <c r="H3357" i="11"/>
  <c r="H3358" i="11"/>
  <c r="H3359" i="11"/>
  <c r="H3360" i="11"/>
  <c r="H3361" i="11"/>
  <c r="H3362" i="11"/>
  <c r="H3363" i="11"/>
  <c r="H3364" i="11"/>
  <c r="H3365" i="11"/>
  <c r="H3366" i="11"/>
  <c r="H3367" i="11"/>
  <c r="H3368" i="11"/>
  <c r="H3369" i="11"/>
  <c r="H3370" i="11"/>
  <c r="H3371" i="11"/>
  <c r="H3372" i="11"/>
  <c r="H3373" i="11"/>
  <c r="H3374" i="11"/>
  <c r="H3375" i="11"/>
  <c r="H3376" i="11"/>
  <c r="H3377" i="11"/>
  <c r="H3378" i="11"/>
  <c r="H3379" i="11"/>
  <c r="H3380" i="11"/>
  <c r="H3381" i="11"/>
  <c r="H3382" i="11"/>
  <c r="H3383" i="11"/>
  <c r="H3384" i="11"/>
  <c r="H3385" i="11"/>
  <c r="H3386" i="11"/>
  <c r="H3387" i="11"/>
  <c r="H3388" i="11"/>
  <c r="H3389" i="11"/>
  <c r="H3390" i="11"/>
  <c r="H3391" i="11"/>
  <c r="H3392" i="11"/>
  <c r="H3393" i="11"/>
  <c r="H3394" i="11"/>
  <c r="H3395" i="11"/>
  <c r="H3396" i="11"/>
  <c r="H3397" i="11"/>
  <c r="H3398" i="11"/>
  <c r="H3399" i="11"/>
  <c r="H3400" i="11"/>
  <c r="H3401" i="11"/>
  <c r="H3402" i="11"/>
  <c r="H3403" i="11"/>
  <c r="H3404" i="11"/>
  <c r="H3405" i="11"/>
  <c r="H3406" i="11"/>
  <c r="H3407" i="11"/>
  <c r="H3408" i="11"/>
  <c r="H3409" i="11"/>
  <c r="H3410" i="11"/>
  <c r="H3411" i="11"/>
  <c r="H3412" i="11"/>
  <c r="H3413" i="11"/>
  <c r="H3414" i="11"/>
  <c r="H3415" i="11"/>
  <c r="H3416" i="11"/>
  <c r="H3417" i="11"/>
  <c r="H3418" i="11"/>
  <c r="H3419" i="11"/>
  <c r="H3420" i="11"/>
  <c r="H3421" i="11"/>
  <c r="H3422" i="11"/>
  <c r="H3423" i="11"/>
  <c r="H3424" i="11"/>
  <c r="H3425" i="11"/>
  <c r="H3426" i="11"/>
  <c r="H3427" i="11"/>
  <c r="H3428" i="11"/>
  <c r="H3429" i="11"/>
  <c r="H3430" i="11"/>
  <c r="H3431" i="11"/>
  <c r="H3432" i="11"/>
  <c r="H3433" i="11"/>
  <c r="H3434" i="11"/>
  <c r="H3435" i="11"/>
  <c r="H3436" i="11"/>
  <c r="H3437" i="11"/>
  <c r="H3438" i="11"/>
  <c r="H3439" i="11"/>
  <c r="H3440" i="11"/>
  <c r="H3441" i="11"/>
  <c r="H3442" i="11"/>
  <c r="H3443" i="11"/>
  <c r="H3444" i="11"/>
  <c r="H3445" i="11"/>
  <c r="H3446" i="11"/>
  <c r="H3447" i="11"/>
  <c r="H3448" i="11"/>
  <c r="H3449" i="11"/>
  <c r="H3450" i="11"/>
  <c r="H3451" i="11"/>
  <c r="H3453" i="11"/>
  <c r="H3454" i="11"/>
  <c r="H3455" i="11"/>
  <c r="H3456" i="11"/>
  <c r="H3457" i="11"/>
  <c r="H3458" i="11"/>
  <c r="H3459" i="11"/>
  <c r="H3460" i="11"/>
  <c r="H3461" i="11"/>
  <c r="H3462" i="11"/>
  <c r="H3463" i="11"/>
  <c r="H3464" i="11"/>
  <c r="H3465" i="11"/>
  <c r="H3466" i="11"/>
  <c r="H3468" i="11"/>
  <c r="H3469" i="11"/>
  <c r="H3470" i="11"/>
  <c r="H3471" i="11"/>
  <c r="H3472" i="11"/>
  <c r="H3473" i="11"/>
  <c r="H3474" i="11"/>
  <c r="H3475" i="11"/>
  <c r="H3476" i="11"/>
  <c r="H3477" i="11"/>
  <c r="H3478" i="11"/>
  <c r="H3479" i="11"/>
  <c r="H3480" i="11"/>
  <c r="H3481" i="11"/>
  <c r="H3482" i="11"/>
  <c r="H3483" i="11"/>
  <c r="H3484" i="11"/>
  <c r="H3485" i="11"/>
  <c r="H3486" i="11"/>
  <c r="H3487" i="11"/>
  <c r="H3488" i="11"/>
  <c r="H3489" i="11"/>
  <c r="H3490" i="11"/>
  <c r="H3491" i="11"/>
  <c r="H3492" i="11"/>
  <c r="H3493" i="11"/>
  <c r="H3494" i="11"/>
  <c r="H3495" i="11"/>
  <c r="H3496" i="11"/>
  <c r="H3497" i="11"/>
  <c r="H3498" i="11"/>
  <c r="H3499" i="11"/>
  <c r="H3500" i="11"/>
  <c r="H3501" i="11"/>
  <c r="H3502" i="11"/>
  <c r="H3503" i="11"/>
  <c r="H3504" i="11"/>
  <c r="H3505" i="11"/>
  <c r="H3506" i="11"/>
  <c r="H3507" i="11"/>
  <c r="H3508" i="11"/>
  <c r="H3509" i="11"/>
  <c r="H3510" i="11"/>
  <c r="H3511" i="11"/>
  <c r="H3512" i="11"/>
  <c r="H3513" i="11"/>
  <c r="H3514" i="11"/>
  <c r="H3515" i="11"/>
  <c r="H3516" i="11"/>
  <c r="H3517" i="11"/>
  <c r="H3518" i="11"/>
  <c r="H3519" i="11"/>
  <c r="E2762" i="11"/>
  <c r="E2763" i="11"/>
  <c r="E2764" i="11"/>
  <c r="E2765" i="11"/>
  <c r="E2766" i="11"/>
  <c r="E2767" i="11"/>
  <c r="E2768" i="11"/>
  <c r="E2769" i="11"/>
  <c r="E2770" i="11"/>
  <c r="E2771" i="11"/>
  <c r="E2772" i="11"/>
  <c r="E2773" i="11"/>
  <c r="E2774" i="11"/>
  <c r="E2775" i="11"/>
  <c r="E2776" i="11"/>
  <c r="E2777" i="11"/>
  <c r="E2778" i="11"/>
  <c r="E2779" i="11"/>
  <c r="E2780" i="11"/>
  <c r="E2781" i="11"/>
  <c r="E2782" i="11"/>
  <c r="E2783" i="11"/>
  <c r="E2784" i="11"/>
  <c r="E2785" i="11"/>
  <c r="E2786" i="11"/>
  <c r="E2787" i="11"/>
  <c r="E2788" i="11"/>
  <c r="E2789" i="11"/>
  <c r="E2790" i="11"/>
  <c r="E2791" i="11"/>
  <c r="E2792" i="11"/>
  <c r="E2793" i="11"/>
  <c r="E2794" i="11"/>
  <c r="E2795" i="11"/>
  <c r="E2796" i="11"/>
  <c r="E2797" i="11"/>
  <c r="E2798" i="11"/>
  <c r="E2799" i="11"/>
  <c r="E2800" i="11"/>
  <c r="E2801" i="11"/>
  <c r="E2802" i="11"/>
  <c r="E2803" i="11"/>
  <c r="E2804" i="11"/>
  <c r="E2805" i="11"/>
  <c r="E2806" i="11"/>
  <c r="E2807" i="11"/>
  <c r="E2808" i="11"/>
  <c r="E2809" i="11"/>
  <c r="E2810" i="11"/>
  <c r="E2811" i="11"/>
  <c r="E2812" i="11"/>
  <c r="E2813" i="11"/>
  <c r="E2814" i="11"/>
  <c r="E2815" i="11"/>
  <c r="E2816" i="11"/>
  <c r="E2817" i="11"/>
  <c r="E2818" i="11"/>
  <c r="E2819" i="11"/>
  <c r="E2820" i="11"/>
  <c r="E2821" i="11"/>
  <c r="E2822" i="11"/>
  <c r="E2823" i="11"/>
  <c r="E2824" i="11"/>
  <c r="E2825" i="11"/>
  <c r="E2826" i="11"/>
  <c r="E2827" i="11"/>
  <c r="E2828" i="11"/>
  <c r="E2829" i="11"/>
  <c r="E2830" i="11"/>
  <c r="E2831" i="11"/>
  <c r="E2832" i="11"/>
  <c r="E2833" i="11"/>
  <c r="E2834" i="11"/>
  <c r="E2835" i="11"/>
  <c r="E2836" i="11"/>
  <c r="E2837" i="11"/>
  <c r="E2838" i="11"/>
  <c r="E2839" i="11"/>
  <c r="E2840" i="11"/>
  <c r="E2841" i="11"/>
  <c r="E2842" i="11"/>
  <c r="E2843" i="11"/>
  <c r="E2844" i="11"/>
  <c r="E2845" i="11"/>
  <c r="E2846" i="11"/>
  <c r="E2847" i="11"/>
  <c r="E2848" i="11"/>
  <c r="E2849" i="11"/>
  <c r="E2850" i="11"/>
  <c r="E2851" i="11"/>
  <c r="E2852" i="11"/>
  <c r="E2853" i="11"/>
  <c r="E2854" i="11"/>
  <c r="E2855" i="11"/>
  <c r="E2856" i="11"/>
  <c r="E2857" i="11"/>
  <c r="E2858" i="11"/>
  <c r="E2859" i="11"/>
  <c r="E2860" i="11"/>
  <c r="E2861" i="11"/>
  <c r="E2862" i="11"/>
  <c r="E2863" i="11"/>
  <c r="E2864" i="11"/>
  <c r="E2865" i="11"/>
  <c r="E2866" i="11"/>
  <c r="E2867" i="11"/>
  <c r="E2868" i="11"/>
  <c r="E2869" i="11"/>
  <c r="E2870" i="11"/>
  <c r="E2871" i="11"/>
  <c r="E2872" i="11"/>
  <c r="E2873" i="11"/>
  <c r="E2874" i="11"/>
  <c r="E2875" i="11"/>
  <c r="E2876" i="11"/>
  <c r="E2877" i="11"/>
  <c r="E2878" i="11"/>
  <c r="E2879" i="11"/>
  <c r="E2880" i="11"/>
  <c r="E2881" i="11"/>
  <c r="E2882" i="11"/>
  <c r="E2883" i="11"/>
  <c r="E2884" i="11"/>
  <c r="E2885" i="11"/>
  <c r="E2886" i="11"/>
  <c r="E2887" i="11"/>
  <c r="E2888" i="11"/>
  <c r="E2889" i="11"/>
  <c r="E2890" i="11"/>
  <c r="E2891" i="11"/>
  <c r="E2892" i="11"/>
  <c r="E2893" i="11"/>
  <c r="E2894" i="11"/>
  <c r="E2895" i="11"/>
  <c r="E2896" i="11"/>
  <c r="E2897" i="11"/>
  <c r="E2898" i="11"/>
  <c r="E2899" i="11"/>
  <c r="E2900" i="11"/>
  <c r="E2901" i="11"/>
  <c r="E2902" i="11"/>
  <c r="E2903" i="11"/>
  <c r="E2904" i="11"/>
  <c r="E2905" i="11"/>
  <c r="E2906" i="11"/>
  <c r="E2907" i="11"/>
  <c r="E2908" i="11"/>
  <c r="E2909" i="11"/>
  <c r="E2910" i="11"/>
  <c r="E2911" i="11"/>
  <c r="E2912" i="11"/>
  <c r="E2913" i="11"/>
  <c r="E2914" i="11"/>
  <c r="E2915" i="11"/>
  <c r="E2916" i="11"/>
  <c r="E2917" i="11"/>
  <c r="E2918" i="11"/>
  <c r="E2919" i="11"/>
  <c r="E2920" i="11"/>
  <c r="E2921" i="11"/>
  <c r="E2922" i="11"/>
  <c r="E2923" i="11"/>
  <c r="E2924" i="11"/>
  <c r="E2925" i="11"/>
  <c r="E2926" i="11"/>
  <c r="E2927" i="11"/>
  <c r="E2928" i="11"/>
  <c r="E2929" i="11"/>
  <c r="E2930" i="11"/>
  <c r="E2931" i="11"/>
  <c r="E2932" i="11"/>
  <c r="E2933" i="11"/>
  <c r="E2934" i="11"/>
  <c r="E2935" i="11"/>
  <c r="E2936" i="11"/>
  <c r="E2937" i="11"/>
  <c r="E2938" i="11"/>
  <c r="E2939" i="11"/>
  <c r="E2940" i="11"/>
  <c r="E2941" i="11"/>
  <c r="E2942" i="11"/>
  <c r="E2943" i="11"/>
  <c r="E2944" i="11"/>
  <c r="E2945" i="11"/>
  <c r="E2946" i="11"/>
  <c r="E2947" i="11"/>
  <c r="E2948" i="11"/>
  <c r="E2949" i="11"/>
  <c r="E2950" i="11"/>
  <c r="E2951" i="11"/>
  <c r="E2952" i="11"/>
  <c r="E2953" i="11"/>
  <c r="E2954" i="11"/>
  <c r="E2955" i="11"/>
  <c r="E2956" i="11"/>
  <c r="E2957" i="11"/>
  <c r="E2958" i="11"/>
  <c r="E2959" i="11"/>
  <c r="E2960" i="11"/>
  <c r="E2961" i="11"/>
  <c r="E2962" i="11"/>
  <c r="E2963" i="11"/>
  <c r="E2964" i="11"/>
  <c r="E2965" i="11"/>
  <c r="E2966" i="11"/>
  <c r="E2967" i="11"/>
  <c r="E2968" i="11"/>
  <c r="E2969" i="11"/>
  <c r="E2970" i="11"/>
  <c r="E2971" i="11"/>
  <c r="E2972" i="11"/>
  <c r="E2973" i="11"/>
  <c r="E2974" i="11"/>
  <c r="E2975" i="11"/>
  <c r="E2976" i="11"/>
  <c r="E2977" i="11"/>
  <c r="E2978" i="11"/>
  <c r="E2979" i="11"/>
  <c r="E2980" i="11"/>
  <c r="E2981" i="11"/>
  <c r="E2982" i="11"/>
  <c r="E2983" i="11"/>
  <c r="E2984" i="11"/>
  <c r="E2985" i="11"/>
  <c r="E2986" i="11"/>
  <c r="E2987" i="11"/>
  <c r="E2988" i="11"/>
  <c r="E2989" i="11"/>
  <c r="E2990" i="11"/>
  <c r="E2991" i="11"/>
  <c r="E2992" i="11"/>
  <c r="E2993" i="11"/>
  <c r="E2994" i="11"/>
  <c r="E2995" i="11"/>
  <c r="E2996" i="11"/>
  <c r="E2997" i="11"/>
  <c r="E2998" i="11"/>
  <c r="E2999" i="11"/>
  <c r="E3000" i="11"/>
  <c r="E3001" i="11"/>
  <c r="E3002" i="11"/>
  <c r="E3003" i="11"/>
  <c r="E3004" i="11"/>
  <c r="E3005" i="11"/>
  <c r="E3006" i="11"/>
  <c r="E3007" i="11"/>
  <c r="E3008" i="11"/>
  <c r="E3009" i="11"/>
  <c r="E3010" i="11"/>
  <c r="E3011" i="11"/>
  <c r="E3012" i="11"/>
  <c r="E3013" i="11"/>
  <c r="E3014" i="11"/>
  <c r="E3015" i="11"/>
  <c r="E3016" i="11"/>
  <c r="E3017" i="11"/>
  <c r="E3018" i="11"/>
  <c r="E3019" i="11"/>
  <c r="E3020" i="11"/>
  <c r="E3021" i="11"/>
  <c r="E3022" i="11"/>
  <c r="E3023" i="11"/>
  <c r="E3024" i="11"/>
  <c r="E3025" i="11"/>
  <c r="E3026" i="11"/>
  <c r="E3027" i="11"/>
  <c r="E3028" i="11"/>
  <c r="E3029" i="11"/>
  <c r="E3030" i="11"/>
  <c r="E3031" i="11"/>
  <c r="E3032" i="11"/>
  <c r="E3033" i="11"/>
  <c r="E3034" i="11"/>
  <c r="E3035" i="11"/>
  <c r="E3036" i="11"/>
  <c r="E3037" i="11"/>
  <c r="E3038" i="11"/>
  <c r="E3039" i="11"/>
  <c r="E3040" i="11"/>
  <c r="E3041" i="11"/>
  <c r="E3042" i="11"/>
  <c r="E3043" i="11"/>
  <c r="E3044" i="11"/>
  <c r="E3045" i="11"/>
  <c r="E3046" i="11"/>
  <c r="E3047" i="11"/>
  <c r="E3048" i="11"/>
  <c r="E3049" i="11"/>
  <c r="E3050" i="11"/>
  <c r="E3051" i="11"/>
  <c r="E3052" i="11"/>
  <c r="E3053" i="11"/>
  <c r="E3054" i="11"/>
  <c r="E3055" i="11"/>
  <c r="E3056" i="11"/>
  <c r="E3057" i="11"/>
  <c r="E3058" i="11"/>
  <c r="E3059" i="11"/>
  <c r="E3060" i="11"/>
  <c r="E3061" i="11"/>
  <c r="E3062" i="11"/>
  <c r="E3063" i="11"/>
  <c r="E3064" i="11"/>
  <c r="E3065" i="11"/>
  <c r="E3066" i="11"/>
  <c r="E3067" i="11"/>
  <c r="E3068" i="11"/>
  <c r="E3069" i="11"/>
  <c r="E3070" i="11"/>
  <c r="E3071" i="11"/>
  <c r="E3072" i="11"/>
  <c r="E3073" i="11"/>
  <c r="E3074" i="11"/>
  <c r="E3075" i="11"/>
  <c r="E3076" i="11"/>
  <c r="E3077" i="11"/>
  <c r="E3078" i="11"/>
  <c r="E3079" i="11"/>
  <c r="E3080" i="11"/>
  <c r="E3081" i="11"/>
  <c r="E3082" i="11"/>
  <c r="E3083" i="11"/>
  <c r="E3084" i="11"/>
  <c r="E3085" i="11"/>
  <c r="E3086" i="11"/>
  <c r="E3087" i="11"/>
  <c r="E3088" i="11"/>
  <c r="E3089" i="11"/>
  <c r="E3090" i="11"/>
  <c r="E3091" i="11"/>
  <c r="E3092" i="11"/>
  <c r="E3093" i="11"/>
  <c r="E3094" i="11"/>
  <c r="E3095" i="11"/>
  <c r="E3096" i="11"/>
  <c r="E3097" i="11"/>
  <c r="E3098" i="11"/>
  <c r="E3099" i="11"/>
  <c r="E3100" i="11"/>
  <c r="E3101" i="11"/>
  <c r="E3102" i="11"/>
  <c r="E3103" i="11"/>
  <c r="E3104" i="11"/>
  <c r="E3105" i="11"/>
  <c r="E3106" i="11"/>
  <c r="E3107" i="11"/>
  <c r="E3108" i="11"/>
  <c r="E3109" i="11"/>
  <c r="E3110" i="11"/>
  <c r="E3111" i="11"/>
  <c r="E3112" i="11"/>
  <c r="E3113" i="11"/>
  <c r="E3114" i="11"/>
  <c r="E3115" i="11"/>
  <c r="E3116" i="11"/>
  <c r="E3117" i="11"/>
  <c r="E3118" i="11"/>
  <c r="E3119" i="11"/>
  <c r="E3120" i="11"/>
  <c r="E3121" i="11"/>
  <c r="E3122" i="11"/>
  <c r="E3123" i="11"/>
  <c r="E3124" i="11"/>
  <c r="E3125" i="11"/>
  <c r="E3126" i="11"/>
  <c r="E3127" i="11"/>
  <c r="E3128" i="11"/>
  <c r="E3129" i="11"/>
  <c r="E3130" i="11"/>
  <c r="E3131" i="11"/>
  <c r="E3132" i="11"/>
  <c r="E3133" i="11"/>
  <c r="E3134" i="11"/>
  <c r="E3135" i="11"/>
  <c r="E3136" i="11"/>
  <c r="E3137" i="11"/>
  <c r="E3138" i="11"/>
  <c r="E3139" i="11"/>
  <c r="E3140" i="11"/>
  <c r="E3141" i="11"/>
  <c r="E3142" i="11"/>
  <c r="E3143" i="11"/>
  <c r="E3144" i="11"/>
  <c r="E3145" i="11"/>
  <c r="E3146" i="11"/>
  <c r="E3147" i="11"/>
  <c r="E3148" i="11"/>
  <c r="E3149" i="11"/>
  <c r="E3150" i="11"/>
  <c r="E3151" i="11"/>
  <c r="E3152" i="11"/>
  <c r="E3153" i="11"/>
  <c r="E3154" i="11"/>
  <c r="E3155" i="11"/>
  <c r="E3156" i="11"/>
  <c r="E3157" i="11"/>
  <c r="E3158" i="11"/>
  <c r="E3159" i="11"/>
  <c r="E3160" i="11"/>
  <c r="E3161" i="11"/>
  <c r="E3162" i="11"/>
  <c r="E3163" i="11"/>
  <c r="E3164" i="11"/>
  <c r="E3165" i="11"/>
  <c r="E3166" i="11"/>
  <c r="E3167" i="11"/>
  <c r="E3168" i="11"/>
  <c r="E3169" i="11"/>
  <c r="E3170" i="11"/>
  <c r="E3171" i="11"/>
  <c r="E3172" i="11"/>
  <c r="E3173" i="11"/>
  <c r="E3174" i="11"/>
  <c r="E3175" i="11"/>
  <c r="E3176" i="11"/>
  <c r="E3177" i="11"/>
  <c r="E3178" i="11"/>
  <c r="E3179" i="11"/>
  <c r="E3180" i="11"/>
  <c r="E3181" i="11"/>
  <c r="E3182" i="11"/>
  <c r="E3183" i="11"/>
  <c r="E3184" i="11"/>
  <c r="E3185" i="11"/>
  <c r="E3186" i="11"/>
  <c r="E3187" i="11"/>
  <c r="E3188" i="11"/>
  <c r="E3189" i="11"/>
  <c r="E3190" i="11"/>
  <c r="E3191" i="11"/>
  <c r="E3192" i="11"/>
  <c r="E3193" i="11"/>
  <c r="E3194" i="11"/>
  <c r="E3195" i="11"/>
  <c r="E3196" i="11"/>
  <c r="E3197" i="11"/>
  <c r="E3198" i="11"/>
  <c r="E3199" i="11"/>
  <c r="E3200" i="11"/>
  <c r="E3201" i="11"/>
  <c r="E3202" i="11"/>
  <c r="E3203" i="11"/>
  <c r="E3204" i="11"/>
  <c r="E3205" i="11"/>
  <c r="E3206" i="11"/>
  <c r="E3207" i="11"/>
  <c r="E3208" i="11"/>
  <c r="E3209" i="11"/>
  <c r="E3210" i="11"/>
  <c r="E3211" i="11"/>
  <c r="E3212" i="11"/>
  <c r="E3213" i="11"/>
  <c r="E3214" i="11"/>
  <c r="E3215" i="11"/>
  <c r="E3216" i="11"/>
  <c r="E3217" i="11"/>
  <c r="E3218" i="11"/>
  <c r="E3219" i="11"/>
  <c r="E3220" i="11"/>
  <c r="E3221" i="11"/>
  <c r="E3222" i="11"/>
  <c r="E3223" i="11"/>
  <c r="E3224" i="11"/>
  <c r="E3225" i="11"/>
  <c r="E3226" i="11"/>
  <c r="E3227" i="11"/>
  <c r="E3228" i="11"/>
  <c r="E3229" i="11"/>
  <c r="E3230" i="11"/>
  <c r="E3231" i="11"/>
  <c r="E3232" i="11"/>
  <c r="E3233" i="11"/>
  <c r="E3234" i="11"/>
  <c r="E3235" i="11"/>
  <c r="E3236" i="11"/>
  <c r="E3237" i="11"/>
  <c r="E3238" i="11"/>
  <c r="E3239" i="11"/>
  <c r="E3240" i="11"/>
  <c r="E3241" i="11"/>
  <c r="E3242" i="11"/>
  <c r="E3243" i="11"/>
  <c r="E3244" i="11"/>
  <c r="E3245" i="11"/>
  <c r="E3246" i="11"/>
  <c r="E3247" i="11"/>
  <c r="E3248" i="11"/>
  <c r="E3249" i="11"/>
  <c r="E3250" i="11"/>
  <c r="E3251" i="11"/>
  <c r="E3252" i="11"/>
  <c r="E3253" i="11"/>
  <c r="E3254" i="11"/>
  <c r="E3255" i="11"/>
  <c r="E3256" i="11"/>
  <c r="E3257" i="11"/>
  <c r="E3258" i="11"/>
  <c r="E3259" i="11"/>
  <c r="E3260" i="11"/>
  <c r="E3261" i="11"/>
  <c r="E3262" i="11"/>
  <c r="E3263" i="11"/>
  <c r="E3264" i="11"/>
  <c r="E3265" i="11"/>
  <c r="E3266" i="11"/>
  <c r="E3267" i="11"/>
  <c r="E3268" i="11"/>
  <c r="E3269" i="11"/>
  <c r="E3270" i="11"/>
  <c r="E3271" i="11"/>
  <c r="E3272" i="11"/>
  <c r="E3273" i="11"/>
  <c r="E3274" i="11"/>
  <c r="E3275" i="11"/>
  <c r="E3276" i="11"/>
  <c r="E3277" i="11"/>
  <c r="E3278" i="11"/>
  <c r="E3279" i="11"/>
  <c r="E3280" i="11"/>
  <c r="E3281" i="11"/>
  <c r="E3282" i="11"/>
  <c r="E3283" i="11"/>
  <c r="E3284" i="11"/>
  <c r="E3285" i="11"/>
  <c r="E3286" i="11"/>
  <c r="E3287" i="11"/>
  <c r="E3288" i="11"/>
  <c r="E3289" i="11"/>
  <c r="E3290" i="11"/>
  <c r="E3291" i="11"/>
  <c r="E3292" i="11"/>
  <c r="E3293" i="11"/>
  <c r="E3294" i="11"/>
  <c r="E3295" i="11"/>
  <c r="E3296" i="11"/>
  <c r="E3297" i="11"/>
  <c r="E3298" i="11"/>
  <c r="E3299" i="11"/>
  <c r="E3300" i="11"/>
  <c r="E3301" i="11"/>
  <c r="E3302" i="11"/>
  <c r="E3303" i="11"/>
  <c r="E3304" i="11"/>
  <c r="E3305" i="11"/>
  <c r="E3306" i="11"/>
  <c r="E3307" i="11"/>
  <c r="E3308" i="11"/>
  <c r="E3309" i="11"/>
  <c r="E3310" i="11"/>
  <c r="E3311" i="11"/>
  <c r="E3312" i="11"/>
  <c r="E3313" i="11"/>
  <c r="E3314" i="11"/>
  <c r="E3315" i="11"/>
  <c r="E3316" i="11"/>
  <c r="E3317" i="11"/>
  <c r="E3318" i="11"/>
  <c r="E3319" i="11"/>
  <c r="E3320" i="11"/>
  <c r="E3321" i="11"/>
  <c r="E3322" i="11"/>
  <c r="E3323" i="11"/>
  <c r="E3324" i="11"/>
  <c r="E3325" i="11"/>
  <c r="E3326" i="11"/>
  <c r="E3327" i="11"/>
  <c r="E3328" i="11"/>
  <c r="E3329" i="11"/>
  <c r="E3330" i="11"/>
  <c r="E3331" i="11"/>
  <c r="E3332" i="11"/>
  <c r="E3333" i="11"/>
  <c r="E3334" i="11"/>
  <c r="E3335" i="11"/>
  <c r="E3336" i="11"/>
  <c r="E3337" i="11"/>
  <c r="E3338" i="11"/>
  <c r="E3339" i="11"/>
  <c r="E3340" i="11"/>
  <c r="E3341" i="11"/>
  <c r="E3342" i="11"/>
  <c r="E3343" i="11"/>
  <c r="E3344" i="11"/>
  <c r="E3345" i="11"/>
  <c r="E3346" i="11"/>
  <c r="E3347" i="11"/>
  <c r="E3348" i="11"/>
  <c r="E3349" i="11"/>
  <c r="E3350" i="11"/>
  <c r="E3351" i="11"/>
  <c r="E3352" i="11"/>
  <c r="E3353" i="11"/>
  <c r="E3354" i="11"/>
  <c r="E3355" i="11"/>
  <c r="E3356" i="11"/>
  <c r="E3357" i="11"/>
  <c r="E3358" i="11"/>
  <c r="E3359" i="11"/>
  <c r="E3360" i="11"/>
  <c r="E3361" i="11"/>
  <c r="E3362" i="11"/>
  <c r="E3363" i="11"/>
  <c r="E3364" i="11"/>
  <c r="E3365" i="11"/>
  <c r="E3366" i="11"/>
  <c r="E3367" i="11"/>
  <c r="E3368" i="11"/>
  <c r="E3369" i="11"/>
  <c r="E3370" i="11"/>
  <c r="E3371" i="11"/>
  <c r="E3372" i="11"/>
  <c r="E3373" i="11"/>
  <c r="E3374" i="11"/>
  <c r="E3375" i="11"/>
  <c r="E3376" i="11"/>
  <c r="E3377" i="11"/>
  <c r="E3378" i="11"/>
  <c r="E3379" i="11"/>
  <c r="E3380" i="11"/>
  <c r="E3381" i="11"/>
  <c r="E3382" i="11"/>
  <c r="E3383" i="11"/>
  <c r="E3384" i="11"/>
  <c r="E3385" i="11"/>
  <c r="E3386" i="11"/>
  <c r="E3387" i="11"/>
  <c r="E3388" i="11"/>
  <c r="E3389" i="11"/>
  <c r="E3390" i="11"/>
  <c r="E3391" i="11"/>
  <c r="E3392" i="11"/>
  <c r="E3393" i="11"/>
  <c r="E3394" i="11"/>
  <c r="E3395" i="11"/>
  <c r="E3396" i="11"/>
  <c r="E3397" i="11"/>
  <c r="E3398" i="11"/>
  <c r="E3399" i="11"/>
  <c r="E3400" i="11"/>
  <c r="E3401" i="11"/>
  <c r="E3402" i="11"/>
  <c r="E3403" i="11"/>
  <c r="E3404" i="11"/>
  <c r="E3405" i="11"/>
  <c r="E3406" i="11"/>
  <c r="E3407" i="11"/>
  <c r="E3408" i="11"/>
  <c r="E3409" i="11"/>
  <c r="E3410" i="11"/>
  <c r="E3411" i="11"/>
  <c r="E3412" i="11"/>
  <c r="E3413" i="11"/>
  <c r="E3414" i="11"/>
  <c r="E3415" i="11"/>
  <c r="E3416" i="11"/>
  <c r="E3417" i="11"/>
  <c r="E3418" i="11"/>
  <c r="E3419" i="11"/>
  <c r="E3420" i="11"/>
  <c r="E3421" i="11"/>
  <c r="E3422" i="11"/>
  <c r="E3423" i="11"/>
  <c r="E3424" i="11"/>
  <c r="E3425" i="11"/>
  <c r="E3426" i="11"/>
  <c r="E3427" i="11"/>
  <c r="E3428" i="11"/>
  <c r="E3429" i="11"/>
  <c r="E3430" i="11"/>
  <c r="E3431" i="11"/>
  <c r="E3432" i="11"/>
  <c r="E3433" i="11"/>
  <c r="E3434" i="11"/>
  <c r="E3435" i="11"/>
  <c r="E3436" i="11"/>
  <c r="E3437" i="11"/>
  <c r="E3438" i="11"/>
  <c r="E3439" i="11"/>
  <c r="E3440" i="11"/>
  <c r="E3441" i="11"/>
  <c r="E3442" i="11"/>
  <c r="E3443" i="11"/>
  <c r="E3444" i="11"/>
  <c r="E3445" i="11"/>
  <c r="E3446" i="11"/>
  <c r="E3447" i="11"/>
  <c r="E3448" i="11"/>
  <c r="E3449" i="11"/>
  <c r="E3450" i="11"/>
  <c r="E3451" i="11"/>
  <c r="E3452" i="11"/>
  <c r="E3453" i="11"/>
  <c r="E3454" i="11"/>
  <c r="E3455" i="11"/>
  <c r="E3456" i="11"/>
  <c r="E3457" i="11"/>
  <c r="E3458" i="11"/>
  <c r="E3459" i="11"/>
  <c r="E3460" i="11"/>
  <c r="E3461" i="11"/>
  <c r="E3462" i="11"/>
  <c r="E3463" i="11"/>
  <c r="E3464" i="11"/>
  <c r="E3465" i="11"/>
  <c r="E3466" i="11"/>
  <c r="E3467" i="11"/>
  <c r="E3468" i="11"/>
  <c r="E3469" i="11"/>
  <c r="E3470" i="11"/>
  <c r="E3471" i="11"/>
  <c r="E3472" i="11"/>
  <c r="E3473" i="11"/>
  <c r="E3474" i="11"/>
  <c r="E3475" i="11"/>
  <c r="E3476" i="11"/>
  <c r="E3477" i="11"/>
  <c r="E3478" i="11"/>
  <c r="E3479" i="11"/>
  <c r="E3480" i="11"/>
  <c r="E3481" i="11"/>
  <c r="E3482" i="11"/>
  <c r="E3483" i="11"/>
  <c r="E3484" i="11"/>
  <c r="E3485" i="11"/>
  <c r="E3486" i="11"/>
  <c r="E3487" i="11"/>
  <c r="E3488" i="11"/>
  <c r="E3489" i="11"/>
  <c r="E3490" i="11"/>
  <c r="E3491" i="11"/>
  <c r="E3492" i="11"/>
  <c r="E3493" i="11"/>
  <c r="E3494" i="11"/>
  <c r="E3495" i="11"/>
  <c r="E3496" i="11"/>
  <c r="E3497" i="11"/>
  <c r="E3498" i="11"/>
  <c r="E3499" i="11"/>
  <c r="E3500" i="11"/>
  <c r="E3501" i="11"/>
  <c r="E3502" i="11"/>
  <c r="E3503" i="11"/>
  <c r="E3504" i="11"/>
  <c r="E3505" i="11"/>
  <c r="E3506" i="11"/>
  <c r="E3507" i="11"/>
  <c r="E3508" i="11"/>
  <c r="E3509" i="11"/>
  <c r="E3510" i="11"/>
  <c r="E3511" i="11"/>
  <c r="E3512" i="11"/>
  <c r="E3513" i="11"/>
  <c r="E3514" i="11"/>
  <c r="E3515" i="11"/>
  <c r="E3516" i="11"/>
  <c r="E3517" i="11"/>
  <c r="E3518" i="11"/>
  <c r="E3519" i="11"/>
  <c r="D2762" i="11"/>
  <c r="D2763" i="11"/>
  <c r="D2764" i="11"/>
  <c r="D2765" i="11"/>
  <c r="D2766" i="11"/>
  <c r="D2767" i="11"/>
  <c r="D2768" i="11"/>
  <c r="D2769" i="11"/>
  <c r="D2770" i="11"/>
  <c r="D2771" i="11"/>
  <c r="D2772" i="11"/>
  <c r="D2773" i="11"/>
  <c r="D2774" i="11"/>
  <c r="D2775" i="11"/>
  <c r="D2776" i="11"/>
  <c r="D2777" i="11"/>
  <c r="D2778" i="11"/>
  <c r="D2779" i="11"/>
  <c r="D2780" i="11"/>
  <c r="D2781" i="11"/>
  <c r="D2782" i="11"/>
  <c r="D2783" i="11"/>
  <c r="D2784" i="11"/>
  <c r="D2785" i="11"/>
  <c r="D2786" i="11"/>
  <c r="D2787" i="11"/>
  <c r="D2788" i="11"/>
  <c r="D2789" i="11"/>
  <c r="D2790" i="11"/>
  <c r="D2791" i="11"/>
  <c r="D2792" i="11"/>
  <c r="D2793" i="11"/>
  <c r="D2794" i="11"/>
  <c r="D2795" i="11"/>
  <c r="D2796" i="11"/>
  <c r="D2797" i="11"/>
  <c r="D2798" i="11"/>
  <c r="D2799" i="11"/>
  <c r="D2800" i="11"/>
  <c r="D2801" i="11"/>
  <c r="D2802" i="11"/>
  <c r="D2803" i="11"/>
  <c r="D2804" i="11"/>
  <c r="D2805" i="11"/>
  <c r="D2806" i="11"/>
  <c r="D2807" i="11"/>
  <c r="D2808" i="11"/>
  <c r="D2809" i="11"/>
  <c r="D2810" i="11"/>
  <c r="D2811" i="11"/>
  <c r="D2812" i="11"/>
  <c r="D2813" i="11"/>
  <c r="D2814" i="11"/>
  <c r="D2815" i="11"/>
  <c r="D2816" i="11"/>
  <c r="D2817" i="11"/>
  <c r="D2818" i="11"/>
  <c r="D2819" i="11"/>
  <c r="D2820" i="11"/>
  <c r="D2821" i="11"/>
  <c r="D2822" i="11"/>
  <c r="D2823" i="11"/>
  <c r="D2824" i="11"/>
  <c r="D2825" i="11"/>
  <c r="D2826" i="11"/>
  <c r="D2827" i="11"/>
  <c r="D2828" i="11"/>
  <c r="D2829" i="11"/>
  <c r="D2830" i="11"/>
  <c r="D2831" i="11"/>
  <c r="D2832" i="11"/>
  <c r="D2833" i="11"/>
  <c r="D2834" i="11"/>
  <c r="D2835" i="11"/>
  <c r="D2836" i="11"/>
  <c r="D2837" i="11"/>
  <c r="D2838" i="11"/>
  <c r="D2839" i="11"/>
  <c r="D2840" i="11"/>
  <c r="D2841" i="11"/>
  <c r="D2842" i="11"/>
  <c r="D2843" i="11"/>
  <c r="D2844" i="11"/>
  <c r="D2845" i="11"/>
  <c r="D2846" i="11"/>
  <c r="D2847" i="11"/>
  <c r="D2848" i="11"/>
  <c r="D2849" i="11"/>
  <c r="D2850" i="11"/>
  <c r="D2851" i="11"/>
  <c r="D2852" i="11"/>
  <c r="D2853" i="11"/>
  <c r="D2854" i="11"/>
  <c r="D2855" i="11"/>
  <c r="D2856" i="11"/>
  <c r="D2857" i="11"/>
  <c r="D2858" i="11"/>
  <c r="D2859" i="11"/>
  <c r="D2860" i="11"/>
  <c r="D2861" i="11"/>
  <c r="D2862" i="11"/>
  <c r="D2863" i="11"/>
  <c r="D2864" i="11"/>
  <c r="D2865" i="11"/>
  <c r="D2866" i="11"/>
  <c r="D2867" i="11"/>
  <c r="D2868" i="11"/>
  <c r="D2869" i="11"/>
  <c r="D2870" i="11"/>
  <c r="D2871" i="11"/>
  <c r="D2872" i="11"/>
  <c r="D2873" i="11"/>
  <c r="D2874" i="11"/>
  <c r="D2875" i="11"/>
  <c r="D2876" i="11"/>
  <c r="D2877" i="11"/>
  <c r="D2878" i="11"/>
  <c r="D2879" i="11"/>
  <c r="D2880" i="11"/>
  <c r="D2881" i="11"/>
  <c r="D2882" i="11"/>
  <c r="D2883" i="11"/>
  <c r="D2884" i="11"/>
  <c r="D2885" i="11"/>
  <c r="D2886" i="11"/>
  <c r="D2887" i="11"/>
  <c r="D2888" i="11"/>
  <c r="D2889" i="11"/>
  <c r="D2890" i="11"/>
  <c r="D2891" i="11"/>
  <c r="D2892" i="11"/>
  <c r="D2893" i="11"/>
  <c r="D2894" i="11"/>
  <c r="D2895" i="11"/>
  <c r="D2896" i="11"/>
  <c r="D2897" i="11"/>
  <c r="D2898" i="11"/>
  <c r="D2899" i="11"/>
  <c r="D2900" i="11"/>
  <c r="D2901" i="11"/>
  <c r="D2902" i="11"/>
  <c r="D2903" i="11"/>
  <c r="D2904" i="11"/>
  <c r="D2905" i="11"/>
  <c r="D2906" i="11"/>
  <c r="D2907" i="11"/>
  <c r="D2908" i="11"/>
  <c r="D2909" i="11"/>
  <c r="D2910" i="11"/>
  <c r="D2911" i="11"/>
  <c r="D2912" i="11"/>
  <c r="D2913" i="11"/>
  <c r="D2914" i="11"/>
  <c r="D2915" i="11"/>
  <c r="D2916" i="11"/>
  <c r="D2917" i="11"/>
  <c r="D2918" i="11"/>
  <c r="D2919" i="11"/>
  <c r="D2920" i="11"/>
  <c r="D2921" i="11"/>
  <c r="D2922" i="11"/>
  <c r="D2923" i="11"/>
  <c r="D2924" i="11"/>
  <c r="D2925" i="11"/>
  <c r="D2926" i="11"/>
  <c r="D2927" i="11"/>
  <c r="D2928" i="11"/>
  <c r="D2929" i="11"/>
  <c r="D2930" i="11"/>
  <c r="D2931" i="11"/>
  <c r="D2932" i="11"/>
  <c r="D2933" i="11"/>
  <c r="D2934" i="11"/>
  <c r="D2935" i="11"/>
  <c r="D2936" i="11"/>
  <c r="D2937" i="11"/>
  <c r="D2938" i="11"/>
  <c r="D2939" i="11"/>
  <c r="D2940" i="11"/>
  <c r="D2941" i="11"/>
  <c r="D2942" i="11"/>
  <c r="D2943" i="11"/>
  <c r="D2944" i="11"/>
  <c r="D2945" i="11"/>
  <c r="D2946" i="11"/>
  <c r="D2947" i="11"/>
  <c r="D2948" i="11"/>
  <c r="D2949" i="11"/>
  <c r="D2950" i="11"/>
  <c r="D2951" i="11"/>
  <c r="D2952" i="11"/>
  <c r="D2953" i="11"/>
  <c r="D2954" i="11"/>
  <c r="D2955" i="11"/>
  <c r="D2956" i="11"/>
  <c r="D2957" i="11"/>
  <c r="D2958" i="11"/>
  <c r="D2959" i="11"/>
  <c r="D2960" i="11"/>
  <c r="D2961" i="11"/>
  <c r="D2962" i="11"/>
  <c r="D2963" i="11"/>
  <c r="D2964" i="11"/>
  <c r="D2965" i="11"/>
  <c r="D2966" i="11"/>
  <c r="D2967" i="11"/>
  <c r="D2968" i="11"/>
  <c r="D2969" i="11"/>
  <c r="D2970" i="11"/>
  <c r="D2971" i="11"/>
  <c r="D2972" i="11"/>
  <c r="D2973" i="11"/>
  <c r="D2974" i="11"/>
  <c r="D2975" i="11"/>
  <c r="D2976" i="11"/>
  <c r="D2977" i="11"/>
  <c r="D2978" i="11"/>
  <c r="D2979" i="11"/>
  <c r="D2980" i="11"/>
  <c r="D2981" i="11"/>
  <c r="D2982" i="11"/>
  <c r="D2983" i="11"/>
  <c r="D2984" i="11"/>
  <c r="D2985" i="11"/>
  <c r="D2986" i="11"/>
  <c r="D2987" i="11"/>
  <c r="D2988" i="11"/>
  <c r="D2989" i="11"/>
  <c r="D2990" i="11"/>
  <c r="D2991" i="11"/>
  <c r="D2992" i="11"/>
  <c r="D2993" i="11"/>
  <c r="D2994" i="11"/>
  <c r="D2995" i="11"/>
  <c r="D2996" i="11"/>
  <c r="D2997" i="11"/>
  <c r="D2998" i="11"/>
  <c r="D2999" i="11"/>
  <c r="D3000" i="11"/>
  <c r="D3001" i="11"/>
  <c r="D3002" i="11"/>
  <c r="D3003" i="11"/>
  <c r="D3004" i="11"/>
  <c r="D3005" i="11"/>
  <c r="D3006" i="11"/>
  <c r="D3007" i="11"/>
  <c r="D3008" i="11"/>
  <c r="D3009" i="11"/>
  <c r="D3010" i="11"/>
  <c r="D3011" i="11"/>
  <c r="D3012" i="11"/>
  <c r="D3013" i="11"/>
  <c r="D3014" i="11"/>
  <c r="D3015" i="11"/>
  <c r="D3016" i="11"/>
  <c r="D3017" i="11"/>
  <c r="D3018" i="11"/>
  <c r="D3019" i="11"/>
  <c r="D3020" i="11"/>
  <c r="D3021" i="11"/>
  <c r="D3022" i="11"/>
  <c r="D3023" i="11"/>
  <c r="D3024" i="11"/>
  <c r="D3025" i="11"/>
  <c r="D3026" i="11"/>
  <c r="D3027" i="11"/>
  <c r="D3028" i="11"/>
  <c r="D3029" i="11"/>
  <c r="D3030" i="11"/>
  <c r="D3031" i="11"/>
  <c r="D3032" i="11"/>
  <c r="D3033" i="11"/>
  <c r="D3034" i="11"/>
  <c r="D3035" i="11"/>
  <c r="D3036" i="11"/>
  <c r="D3037" i="11"/>
  <c r="D3038" i="11"/>
  <c r="D3039" i="11"/>
  <c r="D3040" i="11"/>
  <c r="D3041" i="11"/>
  <c r="D3042" i="11"/>
  <c r="D3043" i="11"/>
  <c r="D3044" i="11"/>
  <c r="D3045" i="11"/>
  <c r="D3046" i="11"/>
  <c r="D3047" i="11"/>
  <c r="D3048" i="11"/>
  <c r="D3049" i="11"/>
  <c r="D3050" i="11"/>
  <c r="D3051" i="11"/>
  <c r="D3052" i="11"/>
  <c r="D3053" i="11"/>
  <c r="D3054" i="11"/>
  <c r="D3055" i="11"/>
  <c r="D3056" i="11"/>
  <c r="D3057" i="11"/>
  <c r="D3058" i="11"/>
  <c r="D3059" i="11"/>
  <c r="D3060" i="11"/>
  <c r="D3061" i="11"/>
  <c r="D3062" i="11"/>
  <c r="D3063" i="11"/>
  <c r="D3064" i="11"/>
  <c r="D3065" i="11"/>
  <c r="D3066" i="11"/>
  <c r="D3067" i="11"/>
  <c r="D3068" i="11"/>
  <c r="D3069" i="11"/>
  <c r="D3070" i="11"/>
  <c r="D3071" i="11"/>
  <c r="D3072" i="11"/>
  <c r="D3073" i="11"/>
  <c r="D3074" i="11"/>
  <c r="D3075" i="11"/>
  <c r="D3076" i="11"/>
  <c r="D3077" i="11"/>
  <c r="D3078" i="11"/>
  <c r="D3079" i="11"/>
  <c r="D3080" i="11"/>
  <c r="D3081" i="11"/>
  <c r="D3082" i="11"/>
  <c r="D3083" i="11"/>
  <c r="D3084" i="11"/>
  <c r="D3085" i="11"/>
  <c r="D3086" i="11"/>
  <c r="D3087" i="11"/>
  <c r="D3088" i="11"/>
  <c r="D3089" i="11"/>
  <c r="D3090" i="11"/>
  <c r="D3091" i="11"/>
  <c r="D3092" i="11"/>
  <c r="D3093" i="11"/>
  <c r="D3094" i="11"/>
  <c r="D3095" i="11"/>
  <c r="D3096" i="11"/>
  <c r="D3097" i="11"/>
  <c r="D3098" i="11"/>
  <c r="D3099" i="11"/>
  <c r="D3100" i="11"/>
  <c r="D3101" i="11"/>
  <c r="D3102" i="11"/>
  <c r="D3103" i="11"/>
  <c r="D3104" i="11"/>
  <c r="D3105" i="11"/>
  <c r="D3106" i="11"/>
  <c r="D3107" i="11"/>
  <c r="D3108" i="11"/>
  <c r="D3109" i="11"/>
  <c r="D3110" i="11"/>
  <c r="D3111" i="11"/>
  <c r="D3112" i="11"/>
  <c r="D3113" i="11"/>
  <c r="D3114" i="11"/>
  <c r="D3115" i="11"/>
  <c r="D3116" i="11"/>
  <c r="D3117" i="11"/>
  <c r="D3118" i="11"/>
  <c r="D3119" i="11"/>
  <c r="D3120" i="11"/>
  <c r="D3121" i="11"/>
  <c r="D3122" i="11"/>
  <c r="D3123" i="11"/>
  <c r="D3124" i="11"/>
  <c r="D3125" i="11"/>
  <c r="D3126" i="11"/>
  <c r="D3127" i="11"/>
  <c r="D3128" i="11"/>
  <c r="D3129" i="11"/>
  <c r="D3130" i="11"/>
  <c r="D3131" i="11"/>
  <c r="D3132" i="11"/>
  <c r="D3133" i="11"/>
  <c r="D3134" i="11"/>
  <c r="D3135" i="11"/>
  <c r="D3136" i="11"/>
  <c r="D3137" i="11"/>
  <c r="D3138" i="11"/>
  <c r="D3139" i="11"/>
  <c r="D3140" i="11"/>
  <c r="D3141" i="11"/>
  <c r="D3142" i="11"/>
  <c r="D3143" i="11"/>
  <c r="D3144" i="11"/>
  <c r="D3145" i="11"/>
  <c r="D3146" i="11"/>
  <c r="D3147" i="11"/>
  <c r="D3148" i="11"/>
  <c r="D3149" i="11"/>
  <c r="D3150" i="11"/>
  <c r="D3151" i="11"/>
  <c r="D3152" i="11"/>
  <c r="D3153" i="11"/>
  <c r="D3154" i="11"/>
  <c r="D3155" i="11"/>
  <c r="D3156" i="11"/>
  <c r="D3157" i="11"/>
  <c r="D3158" i="11"/>
  <c r="D3159" i="11"/>
  <c r="D3160" i="11"/>
  <c r="D3161" i="11"/>
  <c r="D3162" i="11"/>
  <c r="D3163" i="11"/>
  <c r="D3164" i="11"/>
  <c r="D3165" i="11"/>
  <c r="D3166" i="11"/>
  <c r="D3167" i="11"/>
  <c r="D3168" i="11"/>
  <c r="D3169" i="11"/>
  <c r="D3170" i="11"/>
  <c r="D3171" i="11"/>
  <c r="D3172" i="11"/>
  <c r="D3173" i="11"/>
  <c r="D3174" i="11"/>
  <c r="D3175" i="11"/>
  <c r="D3176" i="11"/>
  <c r="D3177" i="11"/>
  <c r="D3178" i="11"/>
  <c r="D3179" i="11"/>
  <c r="D3180" i="11"/>
  <c r="D3181" i="11"/>
  <c r="D3182" i="11"/>
  <c r="D3183" i="11"/>
  <c r="D3184" i="11"/>
  <c r="D3185" i="11"/>
  <c r="D3186" i="11"/>
  <c r="D3187" i="11"/>
  <c r="D3188" i="11"/>
  <c r="D3189" i="11"/>
  <c r="D3190" i="11"/>
  <c r="D3191" i="11"/>
  <c r="D3192" i="11"/>
  <c r="D3193" i="11"/>
  <c r="D3194" i="11"/>
  <c r="D3195" i="11"/>
  <c r="D3196" i="11"/>
  <c r="D3197" i="11"/>
  <c r="D3198" i="11"/>
  <c r="D3199" i="11"/>
  <c r="D3200" i="11"/>
  <c r="D3201" i="11"/>
  <c r="D3202" i="11"/>
  <c r="D3203" i="11"/>
  <c r="D3204" i="11"/>
  <c r="D3205" i="11"/>
  <c r="D3206" i="11"/>
  <c r="D3207" i="11"/>
  <c r="D3208" i="11"/>
  <c r="D3209" i="11"/>
  <c r="D3210" i="11"/>
  <c r="D3211" i="11"/>
  <c r="D3212" i="11"/>
  <c r="D3213" i="11"/>
  <c r="D3214" i="11"/>
  <c r="D3215" i="11"/>
  <c r="D3216" i="11"/>
  <c r="D3217" i="11"/>
  <c r="D3218" i="11"/>
  <c r="D3219" i="11"/>
  <c r="D3220" i="11"/>
  <c r="D3221" i="11"/>
  <c r="D3222" i="11"/>
  <c r="D3223" i="11"/>
  <c r="D3224" i="11"/>
  <c r="D3225" i="11"/>
  <c r="D3226" i="11"/>
  <c r="D3227" i="11"/>
  <c r="D3228" i="11"/>
  <c r="D3229" i="11"/>
  <c r="D3230" i="11"/>
  <c r="D3231" i="11"/>
  <c r="D3232" i="11"/>
  <c r="D3233" i="11"/>
  <c r="D3234" i="11"/>
  <c r="D3235" i="11"/>
  <c r="D3236" i="11"/>
  <c r="D3237" i="11"/>
  <c r="D3238" i="11"/>
  <c r="D3239" i="11"/>
  <c r="D3240" i="11"/>
  <c r="D3241" i="11"/>
  <c r="D3242" i="11"/>
  <c r="D3243" i="11"/>
  <c r="D3244" i="11"/>
  <c r="D3245" i="11"/>
  <c r="D3246" i="11"/>
  <c r="D3247" i="11"/>
  <c r="D3248" i="11"/>
  <c r="D3249" i="11"/>
  <c r="D3250" i="11"/>
  <c r="D3251" i="11"/>
  <c r="D3252" i="11"/>
  <c r="D3253" i="11"/>
  <c r="D3254" i="11"/>
  <c r="D3255" i="11"/>
  <c r="D3256" i="11"/>
  <c r="D3257" i="11"/>
  <c r="D3258" i="11"/>
  <c r="D3259" i="11"/>
  <c r="D3260" i="11"/>
  <c r="D3261" i="11"/>
  <c r="D3262" i="11"/>
  <c r="D3263" i="11"/>
  <c r="D3264" i="11"/>
  <c r="D3265" i="11"/>
  <c r="D3266" i="11"/>
  <c r="D3267" i="11"/>
  <c r="D3268" i="11"/>
  <c r="D3269" i="11"/>
  <c r="D3270" i="11"/>
  <c r="D3271" i="11"/>
  <c r="D3272" i="11"/>
  <c r="D3273" i="11"/>
  <c r="D3274" i="11"/>
  <c r="D3275" i="11"/>
  <c r="D3276" i="11"/>
  <c r="D3277" i="11"/>
  <c r="D3278" i="11"/>
  <c r="D3279" i="11"/>
  <c r="D3280" i="11"/>
  <c r="D3281" i="11"/>
  <c r="D3282" i="11"/>
  <c r="D3283" i="11"/>
  <c r="D3284" i="11"/>
  <c r="D3285" i="11"/>
  <c r="D3286" i="11"/>
  <c r="D3287" i="11"/>
  <c r="D3288" i="11"/>
  <c r="D3289" i="11"/>
  <c r="D3290" i="11"/>
  <c r="D3291" i="11"/>
  <c r="D3292" i="11"/>
  <c r="D3293" i="11"/>
  <c r="D3294" i="11"/>
  <c r="D3295" i="11"/>
  <c r="D3296" i="11"/>
  <c r="D3297" i="11"/>
  <c r="D3298" i="11"/>
  <c r="D3299" i="11"/>
  <c r="D3300" i="11"/>
  <c r="D3301" i="11"/>
  <c r="D3302" i="11"/>
  <c r="D3303" i="11"/>
  <c r="D3304" i="11"/>
  <c r="D3305" i="11"/>
  <c r="D3306" i="11"/>
  <c r="D3307" i="11"/>
  <c r="D3308" i="11"/>
  <c r="D3309" i="11"/>
  <c r="D3310" i="11"/>
  <c r="D3311" i="11"/>
  <c r="D3312" i="11"/>
  <c r="D3313" i="11"/>
  <c r="D3314" i="11"/>
  <c r="D3315" i="11"/>
  <c r="D3316" i="11"/>
  <c r="D3317" i="11"/>
  <c r="D3318" i="11"/>
  <c r="D3319" i="11"/>
  <c r="D3320" i="11"/>
  <c r="D3321" i="11"/>
  <c r="D3322" i="11"/>
  <c r="D3323" i="11"/>
  <c r="D3324" i="11"/>
  <c r="D3325" i="11"/>
  <c r="D3326" i="11"/>
  <c r="D3327" i="11"/>
  <c r="D3328" i="11"/>
  <c r="D3329" i="11"/>
  <c r="D3330" i="11"/>
  <c r="D3331" i="11"/>
  <c r="D3332" i="11"/>
  <c r="D3333" i="11"/>
  <c r="D3334" i="11"/>
  <c r="D3335" i="11"/>
  <c r="D3336" i="11"/>
  <c r="D3337" i="11"/>
  <c r="D3338" i="11"/>
  <c r="D3339" i="11"/>
  <c r="D3340" i="11"/>
  <c r="D3341" i="11"/>
  <c r="D3342" i="11"/>
  <c r="D3343" i="11"/>
  <c r="D3344" i="11"/>
  <c r="D3345" i="11"/>
  <c r="D3346" i="11"/>
  <c r="D3347" i="11"/>
  <c r="D3348" i="11"/>
  <c r="D3349" i="11"/>
  <c r="D3350" i="11"/>
  <c r="D3351" i="11"/>
  <c r="D3352" i="11"/>
  <c r="D3353" i="11"/>
  <c r="D3354" i="11"/>
  <c r="D3355" i="11"/>
  <c r="D3356" i="11"/>
  <c r="D3357" i="11"/>
  <c r="D3358" i="11"/>
  <c r="D3359" i="11"/>
  <c r="D3360" i="11"/>
  <c r="D3361" i="11"/>
  <c r="D3362" i="11"/>
  <c r="D3363" i="11"/>
  <c r="D3364" i="11"/>
  <c r="D3365" i="11"/>
  <c r="D3366" i="11"/>
  <c r="D3367" i="11"/>
  <c r="D3368" i="11"/>
  <c r="D3369" i="11"/>
  <c r="D3370" i="11"/>
  <c r="D3371" i="11"/>
  <c r="D3372" i="11"/>
  <c r="D3373" i="11"/>
  <c r="D3374" i="11"/>
  <c r="D3375" i="11"/>
  <c r="D3376" i="11"/>
  <c r="D3377" i="11"/>
  <c r="D3378" i="11"/>
  <c r="D3379" i="11"/>
  <c r="D3380" i="11"/>
  <c r="D3381" i="11"/>
  <c r="D3382" i="11"/>
  <c r="D3383" i="11"/>
  <c r="D3384" i="11"/>
  <c r="D3385" i="11"/>
  <c r="D3386" i="11"/>
  <c r="D3387" i="11"/>
  <c r="D3388" i="11"/>
  <c r="D3389" i="11"/>
  <c r="D3390" i="11"/>
  <c r="D3391" i="11"/>
  <c r="D3392" i="11"/>
  <c r="D3393" i="11"/>
  <c r="D3394" i="11"/>
  <c r="D3395" i="11"/>
  <c r="D3396" i="11"/>
  <c r="D3397" i="11"/>
  <c r="D3398" i="11"/>
  <c r="D3399" i="11"/>
  <c r="D3400" i="11"/>
  <c r="D3401" i="11"/>
  <c r="D3402" i="11"/>
  <c r="D3403" i="11"/>
  <c r="D3404" i="11"/>
  <c r="D3405" i="11"/>
  <c r="D3406" i="11"/>
  <c r="D3407" i="11"/>
  <c r="D3408" i="11"/>
  <c r="D3409" i="11"/>
  <c r="D3410" i="11"/>
  <c r="D3411" i="11"/>
  <c r="D3412" i="11"/>
  <c r="D3413" i="11"/>
  <c r="D3414" i="11"/>
  <c r="D3415" i="11"/>
  <c r="D3416" i="11"/>
  <c r="D3417" i="11"/>
  <c r="D3418" i="11"/>
  <c r="D3419" i="11"/>
  <c r="D3420" i="11"/>
  <c r="D3421" i="11"/>
  <c r="D3422" i="11"/>
  <c r="D3423" i="11"/>
  <c r="D3424" i="11"/>
  <c r="D3425" i="11"/>
  <c r="D3426" i="11"/>
  <c r="D3427" i="11"/>
  <c r="D3428" i="11"/>
  <c r="D3429" i="11"/>
  <c r="D3430" i="11"/>
  <c r="D3431" i="11"/>
  <c r="D3432" i="11"/>
  <c r="D3433" i="11"/>
  <c r="D3434" i="11"/>
  <c r="D3435" i="11"/>
  <c r="D3436" i="11"/>
  <c r="D3437" i="11"/>
  <c r="D3438" i="11"/>
  <c r="D3439" i="11"/>
  <c r="D3440" i="11"/>
  <c r="D3441" i="11"/>
  <c r="D3442" i="11"/>
  <c r="D3443" i="11"/>
  <c r="D3444" i="11"/>
  <c r="D3445" i="11"/>
  <c r="D3446" i="11"/>
  <c r="D3447" i="11"/>
  <c r="D3448" i="11"/>
  <c r="D3449" i="11"/>
  <c r="D3450" i="11"/>
  <c r="D3451" i="11"/>
  <c r="D3452" i="11"/>
  <c r="D3453" i="11"/>
  <c r="D3454" i="11"/>
  <c r="D3455" i="11"/>
  <c r="D3456" i="11"/>
  <c r="D3457" i="11"/>
  <c r="D3458" i="11"/>
  <c r="D3459" i="11"/>
  <c r="D3460" i="11"/>
  <c r="D3461" i="11"/>
  <c r="D3462" i="11"/>
  <c r="D3463" i="11"/>
  <c r="D3464" i="11"/>
  <c r="D3465" i="11"/>
  <c r="D3466" i="11"/>
  <c r="D3467" i="11"/>
  <c r="D3468" i="11"/>
  <c r="D3469" i="11"/>
  <c r="D3470" i="11"/>
  <c r="D3471" i="11"/>
  <c r="D3472" i="11"/>
  <c r="D3473" i="11"/>
  <c r="D3474" i="11"/>
  <c r="D3475" i="11"/>
  <c r="D3476" i="11"/>
  <c r="D3477" i="11"/>
  <c r="D3478" i="11"/>
  <c r="D3479" i="11"/>
  <c r="D3480" i="11"/>
  <c r="D3481" i="11"/>
  <c r="D3482" i="11"/>
  <c r="D3483" i="11"/>
  <c r="D3484" i="11"/>
  <c r="D3485" i="11"/>
  <c r="D3486" i="11"/>
  <c r="D3487" i="11"/>
  <c r="D3488" i="11"/>
  <c r="D3489" i="11"/>
  <c r="D3490" i="11"/>
  <c r="D3491" i="11"/>
  <c r="D3492" i="11"/>
  <c r="D3493" i="11"/>
  <c r="D3494" i="11"/>
  <c r="D3495" i="11"/>
  <c r="D3496" i="11"/>
  <c r="D3497" i="11"/>
  <c r="D3498" i="11"/>
  <c r="D3499" i="11"/>
  <c r="D3500" i="11"/>
  <c r="D3501" i="11"/>
  <c r="D3502" i="11"/>
  <c r="D3503" i="11"/>
  <c r="D3504" i="11"/>
  <c r="D3505" i="11"/>
  <c r="D3506" i="11"/>
  <c r="D3507" i="11"/>
  <c r="D3508" i="11"/>
  <c r="D3509" i="11"/>
  <c r="D3510" i="11"/>
  <c r="D3511" i="11"/>
  <c r="D3512" i="11"/>
  <c r="D3513" i="11"/>
  <c r="D3514" i="11"/>
  <c r="D3515" i="11"/>
  <c r="D3516" i="11"/>
  <c r="D3517" i="11"/>
  <c r="D3518" i="11"/>
  <c r="D3519" i="11"/>
  <c r="C2762" i="11"/>
  <c r="C2763" i="11"/>
  <c r="C2764" i="11"/>
  <c r="C2765" i="11"/>
  <c r="C2766" i="11"/>
  <c r="C2767" i="11"/>
  <c r="C2768" i="11"/>
  <c r="C2769" i="11"/>
  <c r="C2770" i="11"/>
  <c r="C2771" i="11"/>
  <c r="C2772" i="11"/>
  <c r="C2773" i="11"/>
  <c r="C2774" i="11"/>
  <c r="C2775" i="11"/>
  <c r="C2776" i="11"/>
  <c r="C2777" i="11"/>
  <c r="C2778" i="11"/>
  <c r="C2779" i="11"/>
  <c r="C2780" i="11"/>
  <c r="C2781" i="11"/>
  <c r="C2782" i="11"/>
  <c r="C2783" i="11"/>
  <c r="C2784" i="11"/>
  <c r="C2785" i="11"/>
  <c r="C2786" i="11"/>
  <c r="C2787" i="11"/>
  <c r="C2788" i="11"/>
  <c r="C2789" i="11"/>
  <c r="C2790" i="11"/>
  <c r="C2791" i="11"/>
  <c r="C2792" i="11"/>
  <c r="C2793" i="11"/>
  <c r="C2794" i="11"/>
  <c r="C2795" i="11"/>
  <c r="C2796" i="11"/>
  <c r="C2797" i="11"/>
  <c r="C2798" i="11"/>
  <c r="C2799" i="11"/>
  <c r="C2800" i="11"/>
  <c r="C2801" i="11"/>
  <c r="C2802" i="11"/>
  <c r="C2803" i="11"/>
  <c r="C2804" i="11"/>
  <c r="C2805" i="11"/>
  <c r="C2806" i="11"/>
  <c r="C2807" i="11"/>
  <c r="C2808" i="11"/>
  <c r="C2809" i="11"/>
  <c r="C2810" i="11"/>
  <c r="C2811" i="11"/>
  <c r="C2812" i="11"/>
  <c r="C2813" i="11"/>
  <c r="C2814" i="11"/>
  <c r="C2815" i="11"/>
  <c r="C2816" i="11"/>
  <c r="C2817" i="11"/>
  <c r="C2818" i="11"/>
  <c r="C2819" i="11"/>
  <c r="C2820" i="11"/>
  <c r="C2821" i="11"/>
  <c r="C2822" i="11"/>
  <c r="C2823" i="11"/>
  <c r="C2824" i="11"/>
  <c r="C2825" i="11"/>
  <c r="C2826" i="11"/>
  <c r="C2827" i="11"/>
  <c r="C2828" i="11"/>
  <c r="C2829" i="11"/>
  <c r="C2830" i="11"/>
  <c r="C2831" i="11"/>
  <c r="C2832" i="11"/>
  <c r="C2833" i="11"/>
  <c r="C2834" i="11"/>
  <c r="C2835" i="11"/>
  <c r="C2836" i="11"/>
  <c r="C2837" i="11"/>
  <c r="C2838" i="11"/>
  <c r="C2839" i="11"/>
  <c r="C2840" i="11"/>
  <c r="C2841" i="11"/>
  <c r="C2842" i="11"/>
  <c r="C2843" i="11"/>
  <c r="C2844" i="11"/>
  <c r="C2845" i="11"/>
  <c r="C2846" i="11"/>
  <c r="C2847" i="11"/>
  <c r="C2848" i="11"/>
  <c r="C2849" i="11"/>
  <c r="C2850" i="11"/>
  <c r="C2851" i="11"/>
  <c r="C2852" i="11"/>
  <c r="C2853" i="11"/>
  <c r="C2854" i="11"/>
  <c r="C2855" i="11"/>
  <c r="C2856" i="11"/>
  <c r="C2857" i="11"/>
  <c r="C2858" i="11"/>
  <c r="C2859" i="11"/>
  <c r="C2860" i="11"/>
  <c r="C2861" i="11"/>
  <c r="C2862" i="11"/>
  <c r="C2863" i="11"/>
  <c r="C2864" i="11"/>
  <c r="C2865" i="11"/>
  <c r="C2866" i="11"/>
  <c r="C2867" i="11"/>
  <c r="C2868" i="11"/>
  <c r="C2869" i="11"/>
  <c r="C2870" i="11"/>
  <c r="C2871" i="11"/>
  <c r="C2872" i="11"/>
  <c r="C2873" i="11"/>
  <c r="C2874" i="11"/>
  <c r="C2875" i="11"/>
  <c r="C2876" i="11"/>
  <c r="C2877" i="11"/>
  <c r="C2878" i="11"/>
  <c r="C2879" i="11"/>
  <c r="C2880" i="11"/>
  <c r="C2881" i="11"/>
  <c r="C2882" i="11"/>
  <c r="C2883" i="11"/>
  <c r="C2884" i="11"/>
  <c r="C2885" i="11"/>
  <c r="C2886" i="11"/>
  <c r="C2887" i="11"/>
  <c r="C2888" i="11"/>
  <c r="C2889" i="11"/>
  <c r="C2890" i="11"/>
  <c r="C2891" i="11"/>
  <c r="C2892" i="11"/>
  <c r="C2893" i="11"/>
  <c r="C2894" i="11"/>
  <c r="C2895" i="11"/>
  <c r="C2896" i="11"/>
  <c r="C2897" i="11"/>
  <c r="C2898" i="11"/>
  <c r="C2899" i="11"/>
  <c r="C2900" i="11"/>
  <c r="C2901" i="11"/>
  <c r="C2902" i="11"/>
  <c r="C2903" i="11"/>
  <c r="C2904" i="11"/>
  <c r="C2905" i="11"/>
  <c r="C2906" i="11"/>
  <c r="C2907" i="11"/>
  <c r="C2908" i="11"/>
  <c r="C2909" i="11"/>
  <c r="C2910" i="11"/>
  <c r="C2911" i="11"/>
  <c r="C2912" i="11"/>
  <c r="C2913" i="11"/>
  <c r="C2914" i="11"/>
  <c r="C2915" i="11"/>
  <c r="C2916" i="11"/>
  <c r="C2917" i="11"/>
  <c r="C2918" i="11"/>
  <c r="C2919" i="11"/>
  <c r="C2920" i="11"/>
  <c r="C2921" i="11"/>
  <c r="C2922" i="11"/>
  <c r="C2923" i="11"/>
  <c r="C2924" i="11"/>
  <c r="C2925" i="11"/>
  <c r="C2926" i="11"/>
  <c r="C2927" i="11"/>
  <c r="C2928" i="11"/>
  <c r="C2929" i="11"/>
  <c r="C2930" i="11"/>
  <c r="C2931" i="11"/>
  <c r="C2932" i="11"/>
  <c r="C2933" i="11"/>
  <c r="C2934" i="11"/>
  <c r="C2935" i="11"/>
  <c r="C2936" i="11"/>
  <c r="C2937" i="11"/>
  <c r="C2938" i="11"/>
  <c r="C2939" i="11"/>
  <c r="C2940" i="11"/>
  <c r="C2941" i="11"/>
  <c r="C2942" i="11"/>
  <c r="C2943" i="11"/>
  <c r="C2944" i="11"/>
  <c r="C2945" i="11"/>
  <c r="C2946" i="11"/>
  <c r="C2947" i="11"/>
  <c r="C2948" i="11"/>
  <c r="C2949" i="11"/>
  <c r="C2950" i="11"/>
  <c r="C2951" i="11"/>
  <c r="C2952" i="11"/>
  <c r="C2953" i="11"/>
  <c r="C2954" i="11"/>
  <c r="C2955" i="11"/>
  <c r="C2956" i="11"/>
  <c r="C2957" i="11"/>
  <c r="C2958" i="11"/>
  <c r="C2959" i="11"/>
  <c r="C2960" i="11"/>
  <c r="C2961" i="11"/>
  <c r="C2962" i="11"/>
  <c r="C2963" i="11"/>
  <c r="C2964" i="11"/>
  <c r="C2965" i="11"/>
  <c r="C2966" i="11"/>
  <c r="C2967" i="11"/>
  <c r="C2968" i="11"/>
  <c r="C2969" i="11"/>
  <c r="C2970" i="11"/>
  <c r="C2971" i="11"/>
  <c r="C2972" i="11"/>
  <c r="C2973" i="11"/>
  <c r="C2974" i="11"/>
  <c r="C2975" i="11"/>
  <c r="C2976" i="11"/>
  <c r="C2977" i="11"/>
  <c r="C2978" i="11"/>
  <c r="C2979" i="11"/>
  <c r="C2980" i="11"/>
  <c r="C2981" i="11"/>
  <c r="C2982" i="11"/>
  <c r="C2983" i="11"/>
  <c r="C2984" i="11"/>
  <c r="C2985" i="11"/>
  <c r="C2986" i="11"/>
  <c r="C2987" i="11"/>
  <c r="C2988" i="11"/>
  <c r="C2989" i="11"/>
  <c r="C2990" i="11"/>
  <c r="C2991" i="11"/>
  <c r="C2992" i="11"/>
  <c r="C2993" i="11"/>
  <c r="C2994" i="11"/>
  <c r="C2995" i="11"/>
  <c r="C2996" i="11"/>
  <c r="C2997" i="11"/>
  <c r="C2998" i="11"/>
  <c r="C2999" i="11"/>
  <c r="C3000" i="11"/>
  <c r="C3001" i="11"/>
  <c r="C3002" i="11"/>
  <c r="C3003" i="11"/>
  <c r="C3004" i="11"/>
  <c r="C3005" i="11"/>
  <c r="C3006" i="11"/>
  <c r="C3007" i="11"/>
  <c r="C3008" i="11"/>
  <c r="C3009" i="11"/>
  <c r="C3010" i="11"/>
  <c r="C3011" i="11"/>
  <c r="C3012" i="11"/>
  <c r="C3013" i="11"/>
  <c r="C3014" i="11"/>
  <c r="C3015" i="11"/>
  <c r="C3016" i="11"/>
  <c r="C3017" i="11"/>
  <c r="C3018" i="11"/>
  <c r="C3019" i="11"/>
  <c r="C3020" i="11"/>
  <c r="C3021" i="11"/>
  <c r="C3022" i="11"/>
  <c r="C3023" i="11"/>
  <c r="C3024" i="11"/>
  <c r="C3025" i="11"/>
  <c r="C3026" i="11"/>
  <c r="C3027" i="11"/>
  <c r="C3028" i="11"/>
  <c r="C3029" i="11"/>
  <c r="C3030" i="11"/>
  <c r="C3031" i="11"/>
  <c r="C3032" i="11"/>
  <c r="C3033" i="11"/>
  <c r="C3034" i="11"/>
  <c r="C3035" i="11"/>
  <c r="C3036" i="11"/>
  <c r="C3037" i="11"/>
  <c r="C3038" i="11"/>
  <c r="C3039" i="11"/>
  <c r="C3040" i="11"/>
  <c r="C3041" i="11"/>
  <c r="C3042" i="11"/>
  <c r="C3043" i="11"/>
  <c r="C3044" i="11"/>
  <c r="C3045" i="11"/>
  <c r="C3046" i="11"/>
  <c r="C3047" i="11"/>
  <c r="C3048" i="11"/>
  <c r="C3049" i="11"/>
  <c r="C3050" i="11"/>
  <c r="C3051" i="11"/>
  <c r="C3052" i="11"/>
  <c r="C3053" i="11"/>
  <c r="C3054" i="11"/>
  <c r="C3055" i="11"/>
  <c r="C3056" i="11"/>
  <c r="C3057" i="11"/>
  <c r="C3058" i="11"/>
  <c r="C3059" i="11"/>
  <c r="C3060" i="11"/>
  <c r="C3061" i="11"/>
  <c r="C3062" i="11"/>
  <c r="C3063" i="11"/>
  <c r="C3064" i="11"/>
  <c r="C3065" i="11"/>
  <c r="C3066" i="11"/>
  <c r="C3067" i="11"/>
  <c r="C3068" i="11"/>
  <c r="C3069" i="11"/>
  <c r="C3070" i="11"/>
  <c r="C3071" i="11"/>
  <c r="C3072" i="11"/>
  <c r="C3073" i="11"/>
  <c r="C3074" i="11"/>
  <c r="C3075" i="11"/>
  <c r="C3076" i="11"/>
  <c r="C3077" i="11"/>
  <c r="C3078" i="11"/>
  <c r="C3079" i="11"/>
  <c r="C3080" i="11"/>
  <c r="I3080" i="11" s="1"/>
  <c r="C3081" i="11"/>
  <c r="I3081" i="11" s="1"/>
  <c r="C3082" i="11"/>
  <c r="I3082" i="11" s="1"/>
  <c r="C3083" i="11"/>
  <c r="I3083" i="11" s="1"/>
  <c r="C3084" i="11"/>
  <c r="I3084" i="11" s="1"/>
  <c r="C3085" i="11"/>
  <c r="I3085" i="11" s="1"/>
  <c r="C3086" i="11"/>
  <c r="I3086" i="11" s="1"/>
  <c r="C3087" i="11"/>
  <c r="I3087" i="11" s="1"/>
  <c r="C3088" i="11"/>
  <c r="I3088" i="11" s="1"/>
  <c r="C3089" i="11"/>
  <c r="I3089" i="11" s="1"/>
  <c r="C3090" i="11"/>
  <c r="I3090" i="11" s="1"/>
  <c r="C3091" i="11"/>
  <c r="I3091" i="11" s="1"/>
  <c r="C3092" i="11"/>
  <c r="I3092" i="11" s="1"/>
  <c r="C3093" i="11"/>
  <c r="I3093" i="11" s="1"/>
  <c r="C3094" i="11"/>
  <c r="I3094" i="11" s="1"/>
  <c r="C3095" i="11"/>
  <c r="I3095" i="11" s="1"/>
  <c r="C3096" i="11"/>
  <c r="I3096" i="11" s="1"/>
  <c r="C3097" i="11"/>
  <c r="I3097" i="11" s="1"/>
  <c r="C3098" i="11"/>
  <c r="I3098" i="11" s="1"/>
  <c r="C3099" i="11"/>
  <c r="I3099" i="11" s="1"/>
  <c r="C3100" i="11"/>
  <c r="I3100" i="11" s="1"/>
  <c r="C3101" i="11"/>
  <c r="I3101" i="11" s="1"/>
  <c r="C3102" i="11"/>
  <c r="I3102" i="11" s="1"/>
  <c r="C3103" i="11"/>
  <c r="I3103" i="11" s="1"/>
  <c r="C3104" i="11"/>
  <c r="I3104" i="11" s="1"/>
  <c r="C3105" i="11"/>
  <c r="I3105" i="11" s="1"/>
  <c r="C3106" i="11"/>
  <c r="C3107" i="11"/>
  <c r="I3107" i="11" s="1"/>
  <c r="C3108" i="11"/>
  <c r="I3108" i="11" s="1"/>
  <c r="C3109" i="11"/>
  <c r="I3109" i="11" s="1"/>
  <c r="C3110" i="11"/>
  <c r="I3110" i="11" s="1"/>
  <c r="C3111" i="11"/>
  <c r="I3111" i="11" s="1"/>
  <c r="C3112" i="11"/>
  <c r="I3112" i="11" s="1"/>
  <c r="C3113" i="11"/>
  <c r="I3113" i="11" s="1"/>
  <c r="C3114" i="11"/>
  <c r="I3114" i="11" s="1"/>
  <c r="C3115" i="11"/>
  <c r="I3115" i="11" s="1"/>
  <c r="C3116" i="11"/>
  <c r="I3116" i="11" s="1"/>
  <c r="C3117" i="11"/>
  <c r="I3117" i="11" s="1"/>
  <c r="C3118" i="11"/>
  <c r="I3118" i="11" s="1"/>
  <c r="C3119" i="11"/>
  <c r="I3119" i="11" s="1"/>
  <c r="C3120" i="11"/>
  <c r="I3120" i="11" s="1"/>
  <c r="C3121" i="11"/>
  <c r="I3121" i="11" s="1"/>
  <c r="C3122" i="11"/>
  <c r="I3122" i="11" s="1"/>
  <c r="C3123" i="11"/>
  <c r="I3123" i="11" s="1"/>
  <c r="C3124" i="11"/>
  <c r="I3124" i="11" s="1"/>
  <c r="C3125" i="11"/>
  <c r="I3125" i="11" s="1"/>
  <c r="C3126" i="11"/>
  <c r="I3126" i="11" s="1"/>
  <c r="C3127" i="11"/>
  <c r="C3128" i="11"/>
  <c r="I3128" i="11" s="1"/>
  <c r="C3129" i="11"/>
  <c r="I3129" i="11" s="1"/>
  <c r="C3130" i="11"/>
  <c r="I3130" i="11" s="1"/>
  <c r="C3131" i="11"/>
  <c r="I3131" i="11" s="1"/>
  <c r="C3132" i="11"/>
  <c r="I3132" i="11" s="1"/>
  <c r="C3133" i="11"/>
  <c r="I3133" i="11" s="1"/>
  <c r="C3134" i="11"/>
  <c r="I3134" i="11" s="1"/>
  <c r="C3135" i="11"/>
  <c r="I3135" i="11" s="1"/>
  <c r="C3136" i="11"/>
  <c r="I3136" i="11" s="1"/>
  <c r="C3137" i="11"/>
  <c r="I3137" i="11" s="1"/>
  <c r="C3138" i="11"/>
  <c r="I3138" i="11" s="1"/>
  <c r="C3139" i="11"/>
  <c r="I3139" i="11" s="1"/>
  <c r="C3140" i="11"/>
  <c r="I3140" i="11" s="1"/>
  <c r="C3141" i="11"/>
  <c r="I3141" i="11" s="1"/>
  <c r="C3142" i="11"/>
  <c r="I3142" i="11" s="1"/>
  <c r="C3143" i="11"/>
  <c r="I3143" i="11" s="1"/>
  <c r="C3144" i="11"/>
  <c r="I3144" i="11" s="1"/>
  <c r="C3145" i="11"/>
  <c r="I3145" i="11" s="1"/>
  <c r="C3146" i="11"/>
  <c r="I3146" i="11" s="1"/>
  <c r="C3147" i="11"/>
  <c r="I3147" i="11" s="1"/>
  <c r="C3148" i="11"/>
  <c r="I3148" i="11" s="1"/>
  <c r="C3149" i="11"/>
  <c r="I3149" i="11" s="1"/>
  <c r="C3150" i="11"/>
  <c r="I3150" i="11" s="1"/>
  <c r="C3151" i="11"/>
  <c r="I3151" i="11" s="1"/>
  <c r="C3152" i="11"/>
  <c r="I3152" i="11" s="1"/>
  <c r="C3153" i="11"/>
  <c r="I3153" i="11" s="1"/>
  <c r="C3154" i="11"/>
  <c r="I3154" i="11" s="1"/>
  <c r="C3155" i="11"/>
  <c r="I3155" i="11" s="1"/>
  <c r="C3156" i="11"/>
  <c r="I3156" i="11" s="1"/>
  <c r="C3157" i="11"/>
  <c r="I3157" i="11" s="1"/>
  <c r="C3158" i="11"/>
  <c r="I3158" i="11" s="1"/>
  <c r="C3159" i="11"/>
  <c r="I3159" i="11" s="1"/>
  <c r="C3160" i="11"/>
  <c r="I3160" i="11" s="1"/>
  <c r="C3161" i="11"/>
  <c r="I3161" i="11" s="1"/>
  <c r="C3162" i="11"/>
  <c r="I3162" i="11" s="1"/>
  <c r="C3163" i="11"/>
  <c r="I3163" i="11" s="1"/>
  <c r="C3164" i="11"/>
  <c r="I3164" i="11" s="1"/>
  <c r="C3165" i="11"/>
  <c r="I3165" i="11" s="1"/>
  <c r="C3166" i="11"/>
  <c r="I3166" i="11" s="1"/>
  <c r="C3167" i="11"/>
  <c r="I3167" i="11" s="1"/>
  <c r="C3168" i="11"/>
  <c r="I3168" i="11" s="1"/>
  <c r="C3169" i="11"/>
  <c r="I3169" i="11" s="1"/>
  <c r="C3170" i="11"/>
  <c r="I3170" i="11" s="1"/>
  <c r="C3171" i="11"/>
  <c r="I3171" i="11" s="1"/>
  <c r="C3172" i="11"/>
  <c r="I3172" i="11" s="1"/>
  <c r="C3173" i="11"/>
  <c r="I3173" i="11" s="1"/>
  <c r="C3174" i="11"/>
  <c r="I3174" i="11" s="1"/>
  <c r="C3175" i="11"/>
  <c r="I3175" i="11" s="1"/>
  <c r="C3176" i="11"/>
  <c r="I3176" i="11" s="1"/>
  <c r="C3177" i="11"/>
  <c r="I3177" i="11" s="1"/>
  <c r="C3178" i="11"/>
  <c r="I3178" i="11" s="1"/>
  <c r="C3179" i="11"/>
  <c r="I3179" i="11" s="1"/>
  <c r="C3180" i="11"/>
  <c r="I3180" i="11" s="1"/>
  <c r="C3181" i="11"/>
  <c r="I3181" i="11" s="1"/>
  <c r="C3182" i="11"/>
  <c r="I3182" i="11" s="1"/>
  <c r="C3183" i="11"/>
  <c r="I3183" i="11" s="1"/>
  <c r="C3184" i="11"/>
  <c r="I3184" i="11" s="1"/>
  <c r="C3185" i="11"/>
  <c r="I3185" i="11" s="1"/>
  <c r="C3186" i="11"/>
  <c r="I3186" i="11" s="1"/>
  <c r="C3187" i="11"/>
  <c r="I3187" i="11" s="1"/>
  <c r="C3188" i="11"/>
  <c r="I3188" i="11" s="1"/>
  <c r="C3189" i="11"/>
  <c r="I3189" i="11" s="1"/>
  <c r="C3190" i="11"/>
  <c r="I3190" i="11" s="1"/>
  <c r="C3191" i="11"/>
  <c r="I3191" i="11" s="1"/>
  <c r="C3192" i="11"/>
  <c r="I3192" i="11" s="1"/>
  <c r="C3193" i="11"/>
  <c r="I3193" i="11" s="1"/>
  <c r="C3194" i="11"/>
  <c r="I3194" i="11" s="1"/>
  <c r="C3195" i="11"/>
  <c r="I3195" i="11" s="1"/>
  <c r="C3196" i="11"/>
  <c r="I3196" i="11" s="1"/>
  <c r="C3197" i="11"/>
  <c r="I3197" i="11" s="1"/>
  <c r="C3198" i="11"/>
  <c r="I3198" i="11" s="1"/>
  <c r="C3199" i="11"/>
  <c r="I3199" i="11" s="1"/>
  <c r="C3200" i="11"/>
  <c r="I3200" i="11" s="1"/>
  <c r="C3201" i="11"/>
  <c r="I3201" i="11" s="1"/>
  <c r="C3202" i="11"/>
  <c r="I3202" i="11" s="1"/>
  <c r="C3203" i="11"/>
  <c r="I3203" i="11" s="1"/>
  <c r="C3204" i="11"/>
  <c r="I3204" i="11" s="1"/>
  <c r="C3205" i="11"/>
  <c r="I3205" i="11" s="1"/>
  <c r="C3206" i="11"/>
  <c r="I3206" i="11" s="1"/>
  <c r="C3207" i="11"/>
  <c r="I3207" i="11" s="1"/>
  <c r="C3208" i="11"/>
  <c r="I3208" i="11" s="1"/>
  <c r="C3209" i="11"/>
  <c r="I3209" i="11" s="1"/>
  <c r="C3210" i="11"/>
  <c r="I3210" i="11" s="1"/>
  <c r="C3211" i="11"/>
  <c r="I3211" i="11" s="1"/>
  <c r="C3212" i="11"/>
  <c r="I3212" i="11" s="1"/>
  <c r="C3213" i="11"/>
  <c r="I3213" i="11" s="1"/>
  <c r="C3214" i="11"/>
  <c r="I3214" i="11" s="1"/>
  <c r="C3215" i="11"/>
  <c r="I3215" i="11" s="1"/>
  <c r="C3216" i="11"/>
  <c r="I3216" i="11" s="1"/>
  <c r="C3217" i="11"/>
  <c r="I3217" i="11" s="1"/>
  <c r="C3218" i="11"/>
  <c r="I3218" i="11" s="1"/>
  <c r="C3219" i="11"/>
  <c r="I3219" i="11" s="1"/>
  <c r="C3220" i="11"/>
  <c r="I3220" i="11" s="1"/>
  <c r="C3221" i="11"/>
  <c r="I3221" i="11" s="1"/>
  <c r="C3222" i="11"/>
  <c r="I3222" i="11" s="1"/>
  <c r="C3223" i="11"/>
  <c r="I3223" i="11" s="1"/>
  <c r="C3224" i="11"/>
  <c r="I3224" i="11" s="1"/>
  <c r="C3225" i="11"/>
  <c r="I3225" i="11" s="1"/>
  <c r="C3226" i="11"/>
  <c r="I3226" i="11" s="1"/>
  <c r="C3227" i="11"/>
  <c r="I3227" i="11" s="1"/>
  <c r="C3228" i="11"/>
  <c r="I3228" i="11" s="1"/>
  <c r="C3229" i="11"/>
  <c r="I3229" i="11" s="1"/>
  <c r="C3230" i="11"/>
  <c r="I3230" i="11" s="1"/>
  <c r="C3231" i="11"/>
  <c r="I3231" i="11" s="1"/>
  <c r="C3232" i="11"/>
  <c r="I3232" i="11" s="1"/>
  <c r="C3233" i="11"/>
  <c r="I3233" i="11" s="1"/>
  <c r="C3234" i="11"/>
  <c r="I3234" i="11" s="1"/>
  <c r="C3235" i="11"/>
  <c r="I3235" i="11" s="1"/>
  <c r="C3236" i="11"/>
  <c r="I3236" i="11" s="1"/>
  <c r="C3237" i="11"/>
  <c r="I3237" i="11" s="1"/>
  <c r="C3238" i="11"/>
  <c r="I3238" i="11" s="1"/>
  <c r="C3239" i="11"/>
  <c r="I3239" i="11" s="1"/>
  <c r="C3240" i="11"/>
  <c r="I3240" i="11" s="1"/>
  <c r="C3241" i="11"/>
  <c r="I3241" i="11" s="1"/>
  <c r="C3242" i="11"/>
  <c r="I3242" i="11" s="1"/>
  <c r="C3243" i="11"/>
  <c r="I3243" i="11" s="1"/>
  <c r="C3244" i="11"/>
  <c r="I3244" i="11" s="1"/>
  <c r="C3245" i="11"/>
  <c r="I3245" i="11" s="1"/>
  <c r="C3246" i="11"/>
  <c r="I3246" i="11" s="1"/>
  <c r="C3247" i="11"/>
  <c r="I3247" i="11" s="1"/>
  <c r="C3248" i="11"/>
  <c r="I3248" i="11" s="1"/>
  <c r="C3249" i="11"/>
  <c r="I3249" i="11" s="1"/>
  <c r="C3250" i="11"/>
  <c r="I3250" i="11" s="1"/>
  <c r="C3251" i="11"/>
  <c r="I3251" i="11" s="1"/>
  <c r="C3252" i="11"/>
  <c r="I3252" i="11" s="1"/>
  <c r="C3253" i="11"/>
  <c r="I3253" i="11" s="1"/>
  <c r="C3254" i="11"/>
  <c r="I3254" i="11" s="1"/>
  <c r="C3255" i="11"/>
  <c r="I3255" i="11" s="1"/>
  <c r="C3256" i="11"/>
  <c r="I3256" i="11" s="1"/>
  <c r="C3257" i="11"/>
  <c r="I3257" i="11" s="1"/>
  <c r="C3258" i="11"/>
  <c r="I3258" i="11" s="1"/>
  <c r="C3259" i="11"/>
  <c r="I3259" i="11" s="1"/>
  <c r="C3260" i="11"/>
  <c r="I3260" i="11" s="1"/>
  <c r="C3261" i="11"/>
  <c r="I3261" i="11" s="1"/>
  <c r="C3262" i="11"/>
  <c r="I3262" i="11" s="1"/>
  <c r="C3263" i="11"/>
  <c r="I3263" i="11" s="1"/>
  <c r="C3264" i="11"/>
  <c r="I3264" i="11" s="1"/>
  <c r="C3265" i="11"/>
  <c r="I3265" i="11" s="1"/>
  <c r="C3266" i="11"/>
  <c r="I3266" i="11" s="1"/>
  <c r="C3267" i="11"/>
  <c r="I3267" i="11" s="1"/>
  <c r="C3268" i="11"/>
  <c r="I3268" i="11" s="1"/>
  <c r="C3269" i="11"/>
  <c r="I3269" i="11" s="1"/>
  <c r="C3270" i="11"/>
  <c r="I3270" i="11" s="1"/>
  <c r="C3271" i="11"/>
  <c r="I3271" i="11" s="1"/>
  <c r="C3272" i="11"/>
  <c r="I3272" i="11" s="1"/>
  <c r="C3273" i="11"/>
  <c r="I3273" i="11" s="1"/>
  <c r="C3274" i="11"/>
  <c r="I3274" i="11" s="1"/>
  <c r="C3275" i="11"/>
  <c r="I3275" i="11" s="1"/>
  <c r="C3276" i="11"/>
  <c r="I3276" i="11" s="1"/>
  <c r="C3277" i="11"/>
  <c r="I3277" i="11" s="1"/>
  <c r="C3278" i="11"/>
  <c r="I3278" i="11" s="1"/>
  <c r="C3279" i="11"/>
  <c r="I3279" i="11" s="1"/>
  <c r="C3280" i="11"/>
  <c r="I3280" i="11" s="1"/>
  <c r="C3281" i="11"/>
  <c r="I3281" i="11" s="1"/>
  <c r="C3282" i="11"/>
  <c r="I3282" i="11" s="1"/>
  <c r="C3283" i="11"/>
  <c r="I3283" i="11" s="1"/>
  <c r="C3284" i="11"/>
  <c r="I3284" i="11" s="1"/>
  <c r="C3285" i="11"/>
  <c r="I3285" i="11" s="1"/>
  <c r="C3286" i="11"/>
  <c r="I3286" i="11" s="1"/>
  <c r="C3287" i="11"/>
  <c r="I3287" i="11" s="1"/>
  <c r="C3288" i="11"/>
  <c r="I3288" i="11" s="1"/>
  <c r="C3289" i="11"/>
  <c r="I3289" i="11" s="1"/>
  <c r="C3290" i="11"/>
  <c r="I3290" i="11" s="1"/>
  <c r="C3291" i="11"/>
  <c r="I3291" i="11" s="1"/>
  <c r="C3292" i="11"/>
  <c r="I3292" i="11" s="1"/>
  <c r="C3293" i="11"/>
  <c r="I3293" i="11" s="1"/>
  <c r="C3294" i="11"/>
  <c r="I3294" i="11" s="1"/>
  <c r="C3295" i="11"/>
  <c r="I3295" i="11" s="1"/>
  <c r="C3296" i="11"/>
  <c r="I3296" i="11" s="1"/>
  <c r="C3297" i="11"/>
  <c r="I3297" i="11" s="1"/>
  <c r="C3298" i="11"/>
  <c r="I3298" i="11" s="1"/>
  <c r="C3299" i="11"/>
  <c r="I3299" i="11" s="1"/>
  <c r="C3300" i="11"/>
  <c r="I3300" i="11" s="1"/>
  <c r="C3301" i="11"/>
  <c r="I3301" i="11" s="1"/>
  <c r="C3302" i="11"/>
  <c r="I3302" i="11" s="1"/>
  <c r="C3303" i="11"/>
  <c r="I3303" i="11" s="1"/>
  <c r="C3304" i="11"/>
  <c r="I3304" i="11" s="1"/>
  <c r="C3305" i="11"/>
  <c r="I3305" i="11" s="1"/>
  <c r="C3306" i="11"/>
  <c r="I3306" i="11" s="1"/>
  <c r="C3307" i="11"/>
  <c r="I3307" i="11" s="1"/>
  <c r="C3308" i="11"/>
  <c r="I3308" i="11" s="1"/>
  <c r="C3309" i="11"/>
  <c r="I3309" i="11" s="1"/>
  <c r="C3310" i="11"/>
  <c r="I3310" i="11" s="1"/>
  <c r="C3311" i="11"/>
  <c r="I3311" i="11" s="1"/>
  <c r="C3312" i="11"/>
  <c r="I3312" i="11" s="1"/>
  <c r="C3313" i="11"/>
  <c r="I3313" i="11" s="1"/>
  <c r="C3314" i="11"/>
  <c r="I3314" i="11" s="1"/>
  <c r="C3315" i="11"/>
  <c r="I3315" i="11" s="1"/>
  <c r="C3316" i="11"/>
  <c r="I3316" i="11" s="1"/>
  <c r="C3317" i="11"/>
  <c r="I3317" i="11" s="1"/>
  <c r="C3318" i="11"/>
  <c r="I3318" i="11" s="1"/>
  <c r="C3319" i="11"/>
  <c r="I3319" i="11" s="1"/>
  <c r="C3320" i="11"/>
  <c r="I3320" i="11" s="1"/>
  <c r="C3321" i="11"/>
  <c r="I3321" i="11" s="1"/>
  <c r="C3322" i="11"/>
  <c r="I3322" i="11" s="1"/>
  <c r="C3323" i="11"/>
  <c r="I3323" i="11" s="1"/>
  <c r="C3324" i="11"/>
  <c r="I3324" i="11" s="1"/>
  <c r="C3325" i="11"/>
  <c r="I3325" i="11" s="1"/>
  <c r="C3326" i="11"/>
  <c r="I3326" i="11" s="1"/>
  <c r="C3327" i="11"/>
  <c r="I3327" i="11" s="1"/>
  <c r="C3328" i="11"/>
  <c r="I3328" i="11" s="1"/>
  <c r="C3329" i="11"/>
  <c r="I3329" i="11" s="1"/>
  <c r="C3330" i="11"/>
  <c r="I3330" i="11" s="1"/>
  <c r="C3331" i="11"/>
  <c r="I3331" i="11" s="1"/>
  <c r="C3332" i="11"/>
  <c r="I3332" i="11" s="1"/>
  <c r="C3333" i="11"/>
  <c r="I3333" i="11" s="1"/>
  <c r="C3334" i="11"/>
  <c r="I3334" i="11" s="1"/>
  <c r="C3335" i="11"/>
  <c r="I3335" i="11" s="1"/>
  <c r="C3336" i="11"/>
  <c r="I3336" i="11" s="1"/>
  <c r="C3337" i="11"/>
  <c r="I3337" i="11" s="1"/>
  <c r="C3338" i="11"/>
  <c r="I3338" i="11" s="1"/>
  <c r="C3339" i="11"/>
  <c r="I3339" i="11" s="1"/>
  <c r="C3340" i="11"/>
  <c r="I3340" i="11" s="1"/>
  <c r="C3341" i="11"/>
  <c r="I3341" i="11" s="1"/>
  <c r="C3342" i="11"/>
  <c r="I3342" i="11" s="1"/>
  <c r="C3343" i="11"/>
  <c r="I3343" i="11" s="1"/>
  <c r="C3344" i="11"/>
  <c r="I3344" i="11" s="1"/>
  <c r="C3345" i="11"/>
  <c r="I3345" i="11" s="1"/>
  <c r="C3346" i="11"/>
  <c r="I3346" i="11" s="1"/>
  <c r="C3347" i="11"/>
  <c r="I3347" i="11" s="1"/>
  <c r="C3348" i="11"/>
  <c r="I3348" i="11" s="1"/>
  <c r="C3349" i="11"/>
  <c r="I3349" i="11" s="1"/>
  <c r="C3350" i="11"/>
  <c r="I3350" i="11" s="1"/>
  <c r="C3351" i="11"/>
  <c r="I3351" i="11" s="1"/>
  <c r="C3352" i="11"/>
  <c r="I3352" i="11" s="1"/>
  <c r="C3353" i="11"/>
  <c r="I3353" i="11" s="1"/>
  <c r="C3354" i="11"/>
  <c r="I3354" i="11" s="1"/>
  <c r="C3355" i="11"/>
  <c r="I3355" i="11" s="1"/>
  <c r="C3356" i="11"/>
  <c r="I3356" i="11" s="1"/>
  <c r="C3357" i="11"/>
  <c r="I3357" i="11" s="1"/>
  <c r="C3358" i="11"/>
  <c r="I3358" i="11" s="1"/>
  <c r="C3359" i="11"/>
  <c r="I3359" i="11" s="1"/>
  <c r="C3360" i="11"/>
  <c r="I3360" i="11" s="1"/>
  <c r="C3361" i="11"/>
  <c r="I3361" i="11" s="1"/>
  <c r="C3362" i="11"/>
  <c r="I3362" i="11" s="1"/>
  <c r="C3363" i="11"/>
  <c r="I3363" i="11" s="1"/>
  <c r="C3364" i="11"/>
  <c r="I3364" i="11" s="1"/>
  <c r="C3365" i="11"/>
  <c r="I3365" i="11" s="1"/>
  <c r="C3366" i="11"/>
  <c r="I3366" i="11" s="1"/>
  <c r="C3367" i="11"/>
  <c r="I3367" i="11" s="1"/>
  <c r="C3368" i="11"/>
  <c r="I3368" i="11" s="1"/>
  <c r="C3369" i="11"/>
  <c r="I3369" i="11" s="1"/>
  <c r="C3370" i="11"/>
  <c r="I3370" i="11" s="1"/>
  <c r="C3371" i="11"/>
  <c r="I3371" i="11" s="1"/>
  <c r="C3372" i="11"/>
  <c r="I3372" i="11" s="1"/>
  <c r="C3373" i="11"/>
  <c r="I3373" i="11" s="1"/>
  <c r="C3374" i="11"/>
  <c r="I3374" i="11" s="1"/>
  <c r="C3375" i="11"/>
  <c r="I3375" i="11" s="1"/>
  <c r="C3376" i="11"/>
  <c r="I3376" i="11" s="1"/>
  <c r="C3377" i="11"/>
  <c r="I3377" i="11" s="1"/>
  <c r="C3378" i="11"/>
  <c r="I3378" i="11" s="1"/>
  <c r="C3379" i="11"/>
  <c r="I3379" i="11" s="1"/>
  <c r="C3380" i="11"/>
  <c r="I3380" i="11" s="1"/>
  <c r="C3381" i="11"/>
  <c r="I3381" i="11" s="1"/>
  <c r="C3382" i="11"/>
  <c r="I3382" i="11" s="1"/>
  <c r="C3383" i="11"/>
  <c r="I3383" i="11" s="1"/>
  <c r="C3384" i="11"/>
  <c r="I3384" i="11" s="1"/>
  <c r="C3385" i="11"/>
  <c r="I3385" i="11" s="1"/>
  <c r="C3386" i="11"/>
  <c r="I3386" i="11" s="1"/>
  <c r="C3387" i="11"/>
  <c r="I3387" i="11" s="1"/>
  <c r="C3388" i="11"/>
  <c r="I3388" i="11" s="1"/>
  <c r="C3389" i="11"/>
  <c r="I3389" i="11" s="1"/>
  <c r="C3390" i="11"/>
  <c r="I3390" i="11" s="1"/>
  <c r="C3391" i="11"/>
  <c r="I3391" i="11" s="1"/>
  <c r="C3392" i="11"/>
  <c r="I3392" i="11" s="1"/>
  <c r="C3393" i="11"/>
  <c r="I3393" i="11" s="1"/>
  <c r="C3394" i="11"/>
  <c r="I3394" i="11" s="1"/>
  <c r="C3395" i="11"/>
  <c r="I3395" i="11" s="1"/>
  <c r="C3396" i="11"/>
  <c r="I3396" i="11" s="1"/>
  <c r="C3397" i="11"/>
  <c r="I3397" i="11" s="1"/>
  <c r="C3398" i="11"/>
  <c r="I3398" i="11" s="1"/>
  <c r="C3399" i="11"/>
  <c r="I3399" i="11" s="1"/>
  <c r="C3400" i="11"/>
  <c r="I3400" i="11" s="1"/>
  <c r="C3401" i="11"/>
  <c r="I3401" i="11" s="1"/>
  <c r="C3402" i="11"/>
  <c r="I3402" i="11" s="1"/>
  <c r="C3403" i="11"/>
  <c r="I3403" i="11" s="1"/>
  <c r="C3404" i="11"/>
  <c r="I3404" i="11" s="1"/>
  <c r="C3405" i="11"/>
  <c r="I3405" i="11" s="1"/>
  <c r="C3406" i="11"/>
  <c r="I3406" i="11" s="1"/>
  <c r="C3407" i="11"/>
  <c r="I3407" i="11" s="1"/>
  <c r="C3408" i="11"/>
  <c r="I3408" i="11" s="1"/>
  <c r="C3409" i="11"/>
  <c r="I3409" i="11" s="1"/>
  <c r="C3410" i="11"/>
  <c r="I3410" i="11" s="1"/>
  <c r="C3411" i="11"/>
  <c r="I3411" i="11" s="1"/>
  <c r="C3412" i="11"/>
  <c r="I3412" i="11" s="1"/>
  <c r="C3413" i="11"/>
  <c r="I3413" i="11" s="1"/>
  <c r="C3414" i="11"/>
  <c r="I3414" i="11" s="1"/>
  <c r="C3415" i="11"/>
  <c r="I3415" i="11" s="1"/>
  <c r="C3416" i="11"/>
  <c r="I3416" i="11" s="1"/>
  <c r="C3417" i="11"/>
  <c r="I3417" i="11" s="1"/>
  <c r="C3418" i="11"/>
  <c r="I3418" i="11" s="1"/>
  <c r="C3419" i="11"/>
  <c r="I3419" i="11" s="1"/>
  <c r="C3420" i="11"/>
  <c r="I3420" i="11" s="1"/>
  <c r="C3421" i="11"/>
  <c r="I3421" i="11" s="1"/>
  <c r="C3422" i="11"/>
  <c r="I3422" i="11" s="1"/>
  <c r="C3423" i="11"/>
  <c r="I3423" i="11" s="1"/>
  <c r="C3424" i="11"/>
  <c r="I3424" i="11" s="1"/>
  <c r="C3425" i="11"/>
  <c r="I3425" i="11" s="1"/>
  <c r="C3426" i="11"/>
  <c r="I3426" i="11" s="1"/>
  <c r="C3427" i="11"/>
  <c r="I3427" i="11" s="1"/>
  <c r="C3428" i="11"/>
  <c r="I3428" i="11" s="1"/>
  <c r="C3429" i="11"/>
  <c r="I3429" i="11" s="1"/>
  <c r="C3430" i="11"/>
  <c r="I3430" i="11" s="1"/>
  <c r="C3431" i="11"/>
  <c r="I3431" i="11" s="1"/>
  <c r="C3432" i="11"/>
  <c r="I3432" i="11" s="1"/>
  <c r="C3433" i="11"/>
  <c r="I3433" i="11" s="1"/>
  <c r="C3434" i="11"/>
  <c r="I3434" i="11" s="1"/>
  <c r="C3435" i="11"/>
  <c r="I3435" i="11" s="1"/>
  <c r="C3436" i="11"/>
  <c r="I3436" i="11" s="1"/>
  <c r="C3437" i="11"/>
  <c r="I3437" i="11" s="1"/>
  <c r="C3438" i="11"/>
  <c r="I3438" i="11" s="1"/>
  <c r="C3439" i="11"/>
  <c r="I3439" i="11" s="1"/>
  <c r="C3440" i="11"/>
  <c r="I3440" i="11" s="1"/>
  <c r="C3441" i="11"/>
  <c r="I3441" i="11" s="1"/>
  <c r="C3442" i="11"/>
  <c r="I3442" i="11" s="1"/>
  <c r="C3443" i="11"/>
  <c r="I3443" i="11" s="1"/>
  <c r="C3444" i="11"/>
  <c r="I3444" i="11" s="1"/>
  <c r="C3445" i="11"/>
  <c r="I3445" i="11" s="1"/>
  <c r="C3446" i="11"/>
  <c r="I3446" i="11" s="1"/>
  <c r="C3447" i="11"/>
  <c r="I3447" i="11" s="1"/>
  <c r="C3448" i="11"/>
  <c r="I3448" i="11" s="1"/>
  <c r="C3449" i="11"/>
  <c r="I3449" i="11" s="1"/>
  <c r="C3450" i="11"/>
  <c r="I3450" i="11" s="1"/>
  <c r="C3451" i="11"/>
  <c r="I3451" i="11" s="1"/>
  <c r="C3452" i="11"/>
  <c r="C3453" i="11"/>
  <c r="C3454" i="11"/>
  <c r="C3455" i="11"/>
  <c r="C3456" i="11"/>
  <c r="C3457" i="11"/>
  <c r="C3458" i="11"/>
  <c r="C3459" i="11"/>
  <c r="C3460" i="11"/>
  <c r="C3461" i="11"/>
  <c r="C3462" i="11"/>
  <c r="C3463" i="11"/>
  <c r="C3464" i="11"/>
  <c r="C3465" i="11"/>
  <c r="C3466" i="11"/>
  <c r="C3467" i="11"/>
  <c r="C3468" i="11"/>
  <c r="I3468" i="11" s="1"/>
  <c r="C3469" i="11"/>
  <c r="I3469" i="11" s="1"/>
  <c r="C3470" i="11"/>
  <c r="I3470" i="11" s="1"/>
  <c r="C3471" i="11"/>
  <c r="I3471" i="11" s="1"/>
  <c r="C3472" i="11"/>
  <c r="I3472" i="11" s="1"/>
  <c r="C3473" i="11"/>
  <c r="I3473" i="11" s="1"/>
  <c r="C3474" i="11"/>
  <c r="I3474" i="11" s="1"/>
  <c r="C3475" i="11"/>
  <c r="I3475" i="11" s="1"/>
  <c r="C3476" i="11"/>
  <c r="I3476" i="11" s="1"/>
  <c r="C3477" i="11"/>
  <c r="I3477" i="11" s="1"/>
  <c r="C3478" i="11"/>
  <c r="I3478" i="11" s="1"/>
  <c r="C3479" i="11"/>
  <c r="I3479" i="11" s="1"/>
  <c r="C3480" i="11"/>
  <c r="I3480" i="11" s="1"/>
  <c r="C3481" i="11"/>
  <c r="I3481" i="11" s="1"/>
  <c r="C3482" i="11"/>
  <c r="I3482" i="11" s="1"/>
  <c r="C3483" i="11"/>
  <c r="I3483" i="11" s="1"/>
  <c r="C3484" i="11"/>
  <c r="I3484" i="11" s="1"/>
  <c r="C3485" i="11"/>
  <c r="I3485" i="11" s="1"/>
  <c r="C3486" i="11"/>
  <c r="I3486" i="11" s="1"/>
  <c r="C3487" i="11"/>
  <c r="I3487" i="11" s="1"/>
  <c r="C3488" i="11"/>
  <c r="I3488" i="11" s="1"/>
  <c r="C3489" i="11"/>
  <c r="I3489" i="11" s="1"/>
  <c r="C3490" i="11"/>
  <c r="I3490" i="11" s="1"/>
  <c r="C3491" i="11"/>
  <c r="I3491" i="11" s="1"/>
  <c r="C3492" i="11"/>
  <c r="I3492" i="11" s="1"/>
  <c r="C3493" i="11"/>
  <c r="I3493" i="11" s="1"/>
  <c r="C3494" i="11"/>
  <c r="I3494" i="11" s="1"/>
  <c r="C3495" i="11"/>
  <c r="I3495" i="11" s="1"/>
  <c r="C3496" i="11"/>
  <c r="I3496" i="11" s="1"/>
  <c r="C3497" i="11"/>
  <c r="I3497" i="11" s="1"/>
  <c r="C3498" i="11"/>
  <c r="I3498" i="11" s="1"/>
  <c r="C3499" i="11"/>
  <c r="I3499" i="11" s="1"/>
  <c r="C3500" i="11"/>
  <c r="I3500" i="11" s="1"/>
  <c r="C3501" i="11"/>
  <c r="I3501" i="11" s="1"/>
  <c r="C3502" i="11"/>
  <c r="I3502" i="11" s="1"/>
  <c r="C3503" i="11"/>
  <c r="I3503" i="11" s="1"/>
  <c r="C3504" i="11"/>
  <c r="I3504" i="11" s="1"/>
  <c r="C3505" i="11"/>
  <c r="I3505" i="11" s="1"/>
  <c r="C3506" i="11"/>
  <c r="I3506" i="11" s="1"/>
  <c r="C3507" i="11"/>
  <c r="I3507" i="11" s="1"/>
  <c r="C3508" i="11"/>
  <c r="I3508" i="11" s="1"/>
  <c r="C3509" i="11"/>
  <c r="I3509" i="11" s="1"/>
  <c r="C3510" i="11"/>
  <c r="I3510" i="11" s="1"/>
  <c r="C3511" i="11"/>
  <c r="I3511" i="11" s="1"/>
  <c r="C3512" i="11"/>
  <c r="I3512" i="11" s="1"/>
  <c r="C3513" i="11"/>
  <c r="I3513" i="11" s="1"/>
  <c r="C3514" i="11"/>
  <c r="I3514" i="11" s="1"/>
  <c r="C3515" i="11"/>
  <c r="I3515" i="11" s="1"/>
  <c r="C3516" i="11"/>
  <c r="I3516" i="11" s="1"/>
  <c r="C3517" i="11"/>
  <c r="I3517" i="11" s="1"/>
  <c r="C3518" i="11"/>
  <c r="I3518" i="11" s="1"/>
  <c r="C3519" i="11"/>
  <c r="I3519" i="11" s="1"/>
  <c r="L4" i="5"/>
  <c r="N4" i="5" s="1"/>
  <c r="P4" i="5" s="1"/>
  <c r="H1859" i="11" s="1"/>
  <c r="I1859" i="11" s="1"/>
  <c r="B4" i="5"/>
  <c r="B1859" i="11" s="1"/>
  <c r="B103" i="29"/>
  <c r="K801" i="6"/>
  <c r="B801" i="6"/>
  <c r="B3559" i="11" s="1"/>
  <c r="K800" i="6"/>
  <c r="B800" i="6"/>
  <c r="B3558" i="11" s="1"/>
  <c r="B143" i="29"/>
  <c r="B96" i="29"/>
  <c r="K793" i="6"/>
  <c r="B793" i="6"/>
  <c r="B3551" i="11" s="1"/>
  <c r="N63" i="7"/>
  <c r="N62" i="7"/>
  <c r="M63" i="7"/>
  <c r="M62" i="7"/>
  <c r="B797" i="6"/>
  <c r="B3555" i="11" s="1"/>
  <c r="B798" i="6"/>
  <c r="B3556" i="11" s="1"/>
  <c r="B799" i="6"/>
  <c r="B3557" i="11" s="1"/>
  <c r="B802" i="6"/>
  <c r="B3560" i="11" s="1"/>
  <c r="B803" i="6"/>
  <c r="B3561" i="11" s="1"/>
  <c r="B804" i="6"/>
  <c r="B3562" i="11" s="1"/>
  <c r="B805" i="6"/>
  <c r="B3563" i="11" s="1"/>
  <c r="B806" i="6"/>
  <c r="B3564" i="11" s="1"/>
  <c r="B807" i="6"/>
  <c r="B3565" i="11" s="1"/>
  <c r="B808" i="6"/>
  <c r="B3566" i="11" s="1"/>
  <c r="B809" i="6"/>
  <c r="B3567" i="11" s="1"/>
  <c r="B810" i="6"/>
  <c r="B3568" i="11" s="1"/>
  <c r="B811" i="6"/>
  <c r="B3569" i="11" s="1"/>
  <c r="B812" i="6"/>
  <c r="B3570" i="11" s="1"/>
  <c r="B813" i="6"/>
  <c r="B3571" i="11" s="1"/>
  <c r="B815" i="6"/>
  <c r="B3573" i="11" s="1"/>
  <c r="B816" i="6"/>
  <c r="B3574" i="11" s="1"/>
  <c r="B817" i="6"/>
  <c r="B3575" i="11" s="1"/>
  <c r="B818" i="6"/>
  <c r="B3576" i="11" s="1"/>
  <c r="B819" i="6"/>
  <c r="B3577" i="11" s="1"/>
  <c r="B820" i="6"/>
  <c r="B3578" i="11" s="1"/>
  <c r="B821" i="6"/>
  <c r="B3579" i="11" s="1"/>
  <c r="B822" i="6"/>
  <c r="B3580" i="11" s="1"/>
  <c r="B823" i="6"/>
  <c r="B3581" i="11" s="1"/>
  <c r="B824" i="6"/>
  <c r="B3582" i="11" s="1"/>
  <c r="B825" i="6"/>
  <c r="B3583" i="11" s="1"/>
  <c r="B826" i="6"/>
  <c r="B3584" i="11" s="1"/>
  <c r="B827" i="6"/>
  <c r="B3585" i="11" s="1"/>
  <c r="B828" i="6"/>
  <c r="B3586" i="11" s="1"/>
  <c r="B829" i="6"/>
  <c r="B3587" i="11" s="1"/>
  <c r="B830" i="6"/>
  <c r="B3588" i="11" s="1"/>
  <c r="B831" i="6"/>
  <c r="B3589" i="11" s="1"/>
  <c r="B832" i="6"/>
  <c r="B3590" i="11" s="1"/>
  <c r="B833" i="6"/>
  <c r="B3591" i="11" s="1"/>
  <c r="B834" i="6"/>
  <c r="B3592" i="11" s="1"/>
  <c r="B835" i="6"/>
  <c r="B3593" i="11" s="1"/>
  <c r="B836" i="6"/>
  <c r="B3594" i="11" s="1"/>
  <c r="B837" i="6"/>
  <c r="B3595" i="11" s="1"/>
  <c r="B838" i="6"/>
  <c r="B3596" i="11" s="1"/>
  <c r="B944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91" i="6"/>
  <c r="B976" i="6"/>
  <c r="B977" i="6"/>
  <c r="B978" i="6"/>
  <c r="K798" i="6"/>
  <c r="K797" i="6"/>
  <c r="K796" i="6"/>
  <c r="B796" i="6"/>
  <c r="B3554" i="11" s="1"/>
  <c r="K795" i="6"/>
  <c r="B795" i="6"/>
  <c r="B3553" i="11" s="1"/>
  <c r="K804" i="6"/>
  <c r="K803" i="6"/>
  <c r="K802" i="6"/>
  <c r="K799" i="6"/>
  <c r="K808" i="6"/>
  <c r="K807" i="6"/>
  <c r="K806" i="6"/>
  <c r="K805" i="6"/>
  <c r="K812" i="6"/>
  <c r="K811" i="6"/>
  <c r="K810" i="6"/>
  <c r="K809" i="6"/>
  <c r="K817" i="6"/>
  <c r="K816" i="6"/>
  <c r="K815" i="6"/>
  <c r="K813" i="6"/>
  <c r="K821" i="6"/>
  <c r="K820" i="6"/>
  <c r="K819" i="6"/>
  <c r="K818" i="6"/>
  <c r="K825" i="6"/>
  <c r="K824" i="6"/>
  <c r="K823" i="6"/>
  <c r="K822" i="6"/>
  <c r="K829" i="6"/>
  <c r="K828" i="6"/>
  <c r="K827" i="6"/>
  <c r="K826" i="6"/>
  <c r="K833" i="6"/>
  <c r="K832" i="6"/>
  <c r="K831" i="6"/>
  <c r="K830" i="6"/>
  <c r="K837" i="6"/>
  <c r="K836" i="6"/>
  <c r="K835" i="6"/>
  <c r="K834" i="6"/>
  <c r="K947" i="6"/>
  <c r="K946" i="6"/>
  <c r="K944" i="6"/>
  <c r="K838" i="6"/>
  <c r="B1387" i="4"/>
  <c r="B1387" i="11" s="1"/>
  <c r="H1253" i="4"/>
  <c r="J1253" i="4" s="1"/>
  <c r="G1253" i="11" s="1"/>
  <c r="I1253" i="11" s="1"/>
  <c r="B1253" i="4"/>
  <c r="B1253" i="11" s="1"/>
  <c r="L5" i="5"/>
  <c r="N5" i="5" s="1"/>
  <c r="P5" i="5" s="1"/>
  <c r="H1860" i="11" s="1"/>
  <c r="I1860" i="11" s="1"/>
  <c r="B5" i="5"/>
  <c r="B1860" i="11" s="1"/>
  <c r="B51" i="15"/>
  <c r="B3915" i="11" s="1"/>
  <c r="B50" i="15"/>
  <c r="B3914" i="11" s="1"/>
  <c r="B53" i="15"/>
  <c r="B3917" i="11" s="1"/>
  <c r="B52" i="15"/>
  <c r="B3916" i="11" s="1"/>
  <c r="B6" i="5"/>
  <c r="B1861" i="11" s="1"/>
  <c r="B7" i="5"/>
  <c r="B1862" i="11" s="1"/>
  <c r="B8" i="5"/>
  <c r="B1863" i="11" s="1"/>
  <c r="B9" i="5"/>
  <c r="B1864" i="11" s="1"/>
  <c r="B10" i="5"/>
  <c r="B1865" i="11" s="1"/>
  <c r="B11" i="5"/>
  <c r="B1866" i="11" s="1"/>
  <c r="B12" i="5"/>
  <c r="B1867" i="11" s="1"/>
  <c r="B13" i="5"/>
  <c r="B1868" i="11" s="1"/>
  <c r="B14" i="5"/>
  <c r="B1869" i="11" s="1"/>
  <c r="B15" i="5"/>
  <c r="B1870" i="11" s="1"/>
  <c r="B16" i="5"/>
  <c r="B1871" i="11" s="1"/>
  <c r="B17" i="5"/>
  <c r="B1872" i="11" s="1"/>
  <c r="B18" i="5"/>
  <c r="B1873" i="11" s="1"/>
  <c r="B19" i="5"/>
  <c r="B1874" i="11" s="1"/>
  <c r="B20" i="5"/>
  <c r="B1875" i="11" s="1"/>
  <c r="B21" i="5"/>
  <c r="B1876" i="11" s="1"/>
  <c r="B22" i="5"/>
  <c r="B1877" i="11" s="1"/>
  <c r="B23" i="5"/>
  <c r="B1878" i="11" s="1"/>
  <c r="B24" i="5"/>
  <c r="B1879" i="11" s="1"/>
  <c r="B25" i="5"/>
  <c r="B1880" i="11" s="1"/>
  <c r="B26" i="5"/>
  <c r="B1881" i="11" s="1"/>
  <c r="B27" i="5"/>
  <c r="B1882" i="11" s="1"/>
  <c r="B28" i="5"/>
  <c r="B1883" i="11" s="1"/>
  <c r="B29" i="5"/>
  <c r="B1884" i="11" s="1"/>
  <c r="B30" i="5"/>
  <c r="B1885" i="11" s="1"/>
  <c r="B31" i="5"/>
  <c r="B1886" i="11" s="1"/>
  <c r="B32" i="5"/>
  <c r="B1887" i="11" s="1"/>
  <c r="B49" i="5"/>
  <c r="B1899" i="11" s="1"/>
  <c r="B50" i="5"/>
  <c r="B1900" i="11" s="1"/>
  <c r="B51" i="5"/>
  <c r="B1901" i="11" s="1"/>
  <c r="B52" i="5"/>
  <c r="B1902" i="11" s="1"/>
  <c r="B53" i="5"/>
  <c r="B1903" i="11" s="1"/>
  <c r="B54" i="5"/>
  <c r="B1904" i="11" s="1"/>
  <c r="B55" i="5"/>
  <c r="B1905" i="11" s="1"/>
  <c r="B56" i="5"/>
  <c r="B1906" i="11" s="1"/>
  <c r="B57" i="5"/>
  <c r="B1907" i="11" s="1"/>
  <c r="B58" i="5"/>
  <c r="B1908" i="11" s="1"/>
  <c r="B59" i="5"/>
  <c r="B1909" i="11" s="1"/>
  <c r="B60" i="5"/>
  <c r="B1910" i="11" s="1"/>
  <c r="B61" i="5"/>
  <c r="B1911" i="11" s="1"/>
  <c r="B62" i="5"/>
  <c r="B1912" i="11" s="1"/>
  <c r="B63" i="5"/>
  <c r="B1913" i="11" s="1"/>
  <c r="B64" i="5"/>
  <c r="B1914" i="11" s="1"/>
  <c r="B65" i="5"/>
  <c r="B1915" i="11" s="1"/>
  <c r="B66" i="5"/>
  <c r="B1916" i="11" s="1"/>
  <c r="B67" i="5"/>
  <c r="B1917" i="11" s="1"/>
  <c r="B68" i="5"/>
  <c r="B1918" i="11" s="1"/>
  <c r="B69" i="5"/>
  <c r="B1919" i="11" s="1"/>
  <c r="B70" i="5"/>
  <c r="B1920" i="11" s="1"/>
  <c r="B71" i="5"/>
  <c r="B1921" i="11" s="1"/>
  <c r="B72" i="5"/>
  <c r="B1922" i="11" s="1"/>
  <c r="B73" i="5"/>
  <c r="B1923" i="11" s="1"/>
  <c r="B74" i="5"/>
  <c r="B1924" i="11" s="1"/>
  <c r="B75" i="5"/>
  <c r="B1925" i="11" s="1"/>
  <c r="B76" i="5"/>
  <c r="B1926" i="11" s="1"/>
  <c r="B82" i="5"/>
  <c r="B1931" i="11" s="1"/>
  <c r="B83" i="5"/>
  <c r="B1932" i="11" s="1"/>
  <c r="B84" i="5"/>
  <c r="B1933" i="11" s="1"/>
  <c r="B85" i="5"/>
  <c r="B1934" i="11" s="1"/>
  <c r="B86" i="5"/>
  <c r="B1935" i="11" s="1"/>
  <c r="B87" i="5"/>
  <c r="B1936" i="11" s="1"/>
  <c r="B88" i="5"/>
  <c r="B1937" i="11" s="1"/>
  <c r="B89" i="5"/>
  <c r="B1938" i="11" s="1"/>
  <c r="B90" i="5"/>
  <c r="B1939" i="11" s="1"/>
  <c r="B91" i="5"/>
  <c r="B1940" i="11" s="1"/>
  <c r="B92" i="5"/>
  <c r="B1941" i="11" s="1"/>
  <c r="B93" i="5"/>
  <c r="B1942" i="11" s="1"/>
  <c r="B94" i="5"/>
  <c r="B1943" i="11" s="1"/>
  <c r="B95" i="5"/>
  <c r="B1944" i="11" s="1"/>
  <c r="B96" i="5"/>
  <c r="B1945" i="11" s="1"/>
  <c r="B97" i="5"/>
  <c r="B1946" i="11" s="1"/>
  <c r="B98" i="5"/>
  <c r="B1947" i="11" s="1"/>
  <c r="B99" i="5"/>
  <c r="B1948" i="11" s="1"/>
  <c r="B100" i="5"/>
  <c r="B1949" i="11" s="1"/>
  <c r="B101" i="5"/>
  <c r="B1950" i="11" s="1"/>
  <c r="B102" i="5"/>
  <c r="B1951" i="11" s="1"/>
  <c r="B103" i="5"/>
  <c r="B1952" i="11" s="1"/>
  <c r="B104" i="5"/>
  <c r="B1953" i="11" s="1"/>
  <c r="B105" i="5"/>
  <c r="B1954" i="11" s="1"/>
  <c r="B106" i="5"/>
  <c r="B1955" i="11" s="1"/>
  <c r="B107" i="5"/>
  <c r="B1956" i="11" s="1"/>
  <c r="B108" i="5"/>
  <c r="B1957" i="11" s="1"/>
  <c r="B109" i="5"/>
  <c r="B1958" i="11" s="1"/>
  <c r="B110" i="5"/>
  <c r="B1959" i="11" s="1"/>
  <c r="B111" i="5"/>
  <c r="B1960" i="11" s="1"/>
  <c r="B112" i="5"/>
  <c r="B1961" i="11" s="1"/>
  <c r="B113" i="5"/>
  <c r="B1962" i="11" s="1"/>
  <c r="B114" i="5"/>
  <c r="B1963" i="11" s="1"/>
  <c r="B115" i="5"/>
  <c r="B1964" i="11" s="1"/>
  <c r="B116" i="5"/>
  <c r="B1965" i="11" s="1"/>
  <c r="B117" i="5"/>
  <c r="B1966" i="11" s="1"/>
  <c r="B118" i="5"/>
  <c r="B1967" i="11" s="1"/>
  <c r="B119" i="5"/>
  <c r="B1968" i="11" s="1"/>
  <c r="B120" i="5"/>
  <c r="B1969" i="11" s="1"/>
  <c r="B121" i="5"/>
  <c r="B1970" i="11" s="1"/>
  <c r="B122" i="5"/>
  <c r="B1971" i="11" s="1"/>
  <c r="B123" i="5"/>
  <c r="B1972" i="11" s="1"/>
  <c r="B124" i="5"/>
  <c r="B1973" i="11" s="1"/>
  <c r="B125" i="5"/>
  <c r="B1974" i="11" s="1"/>
  <c r="B126" i="5"/>
  <c r="B1975" i="11" s="1"/>
  <c r="B127" i="5"/>
  <c r="B1976" i="11" s="1"/>
  <c r="B171" i="5"/>
  <c r="B2005" i="11" s="1"/>
  <c r="B172" i="5"/>
  <c r="B2006" i="11" s="1"/>
  <c r="B173" i="5"/>
  <c r="B2007" i="11" s="1"/>
  <c r="B174" i="5"/>
  <c r="B2008" i="11" s="1"/>
  <c r="B175" i="5"/>
  <c r="B2009" i="11" s="1"/>
  <c r="B176" i="5"/>
  <c r="B2010" i="11" s="1"/>
  <c r="B177" i="5"/>
  <c r="B2011" i="11" s="1"/>
  <c r="B178" i="5"/>
  <c r="B2012" i="11" s="1"/>
  <c r="B179" i="5"/>
  <c r="B2013" i="11" s="1"/>
  <c r="B180" i="5"/>
  <c r="B2014" i="11" s="1"/>
  <c r="B181" i="5"/>
  <c r="B2015" i="11" s="1"/>
  <c r="B182" i="5"/>
  <c r="B2016" i="11" s="1"/>
  <c r="B183" i="5"/>
  <c r="B2017" i="11" s="1"/>
  <c r="B184" i="5"/>
  <c r="B2018" i="11" s="1"/>
  <c r="B185" i="5"/>
  <c r="B2019" i="11" s="1"/>
  <c r="B186" i="5"/>
  <c r="B2020" i="11" s="1"/>
  <c r="B187" i="5"/>
  <c r="B2021" i="11" s="1"/>
  <c r="B188" i="5"/>
  <c r="B2022" i="11" s="1"/>
  <c r="B189" i="5"/>
  <c r="B2023" i="11" s="1"/>
  <c r="B190" i="5"/>
  <c r="B2024" i="11" s="1"/>
  <c r="B191" i="5"/>
  <c r="B2025" i="11" s="1"/>
  <c r="B192" i="5"/>
  <c r="B2026" i="11" s="1"/>
  <c r="B193" i="5"/>
  <c r="B2027" i="11" s="1"/>
  <c r="B194" i="5"/>
  <c r="B2028" i="11" s="1"/>
  <c r="B195" i="5"/>
  <c r="B2029" i="11" s="1"/>
  <c r="B196" i="5"/>
  <c r="B2030" i="11" s="1"/>
  <c r="B197" i="5"/>
  <c r="B2031" i="11" s="1"/>
  <c r="B198" i="5"/>
  <c r="B2032" i="11" s="1"/>
  <c r="B199" i="5"/>
  <c r="B2033" i="11" s="1"/>
  <c r="B200" i="5"/>
  <c r="B2034" i="11" s="1"/>
  <c r="B201" i="5"/>
  <c r="B2035" i="11" s="1"/>
  <c r="B202" i="5"/>
  <c r="B2036" i="11" s="1"/>
  <c r="B203" i="5"/>
  <c r="B2037" i="11" s="1"/>
  <c r="B204" i="5"/>
  <c r="B2038" i="11" s="1"/>
  <c r="B205" i="5"/>
  <c r="B2039" i="11" s="1"/>
  <c r="B206" i="5"/>
  <c r="B2040" i="11" s="1"/>
  <c r="B207" i="5"/>
  <c r="B2041" i="11" s="1"/>
  <c r="B208" i="5"/>
  <c r="B2042" i="11" s="1"/>
  <c r="B209" i="5"/>
  <c r="B2043" i="11" s="1"/>
  <c r="B210" i="5"/>
  <c r="B2044" i="11" s="1"/>
  <c r="B211" i="5"/>
  <c r="B2045" i="11" s="1"/>
  <c r="B212" i="5"/>
  <c r="B2046" i="11" s="1"/>
  <c r="B213" i="5"/>
  <c r="B2047" i="11" s="1"/>
  <c r="B214" i="5"/>
  <c r="B2048" i="11" s="1"/>
  <c r="B215" i="5"/>
  <c r="B2049" i="11" s="1"/>
  <c r="B216" i="5"/>
  <c r="B2050" i="11" s="1"/>
  <c r="B217" i="5"/>
  <c r="B2051" i="11" s="1"/>
  <c r="B218" i="5"/>
  <c r="B2052" i="11" s="1"/>
  <c r="B219" i="5"/>
  <c r="B2053" i="11" s="1"/>
  <c r="B220" i="5"/>
  <c r="B2054" i="11" s="1"/>
  <c r="B221" i="5"/>
  <c r="B2055" i="11" s="1"/>
  <c r="B222" i="5"/>
  <c r="B2056" i="11" s="1"/>
  <c r="B223" i="5"/>
  <c r="B2057" i="11" s="1"/>
  <c r="B224" i="5"/>
  <c r="B2058" i="11" s="1"/>
  <c r="B225" i="5"/>
  <c r="B2059" i="11" s="1"/>
  <c r="B226" i="5"/>
  <c r="B2060" i="11" s="1"/>
  <c r="B227" i="5"/>
  <c r="B2061" i="11" s="1"/>
  <c r="B228" i="5"/>
  <c r="B2062" i="11" s="1"/>
  <c r="B229" i="5"/>
  <c r="B2063" i="11" s="1"/>
  <c r="B230" i="5"/>
  <c r="B2064" i="11" s="1"/>
  <c r="B231" i="5"/>
  <c r="B2065" i="11" s="1"/>
  <c r="B232" i="5"/>
  <c r="B2066" i="11" s="1"/>
  <c r="B233" i="5"/>
  <c r="B2067" i="11" s="1"/>
  <c r="B234" i="5"/>
  <c r="B2068" i="11" s="1"/>
  <c r="B235" i="5"/>
  <c r="B2069" i="11" s="1"/>
  <c r="B236" i="5"/>
  <c r="B2070" i="11" s="1"/>
  <c r="B237" i="5"/>
  <c r="B2071" i="11" s="1"/>
  <c r="B238" i="5"/>
  <c r="B2072" i="11" s="1"/>
  <c r="B239" i="5"/>
  <c r="B2073" i="11" s="1"/>
  <c r="B240" i="5"/>
  <c r="B2074" i="11" s="1"/>
  <c r="B241" i="5"/>
  <c r="B2075" i="11" s="1"/>
  <c r="B242" i="5"/>
  <c r="B2076" i="11" s="1"/>
  <c r="B243" i="5"/>
  <c r="B2077" i="11" s="1"/>
  <c r="B244" i="5"/>
  <c r="B2078" i="11" s="1"/>
  <c r="B245" i="5"/>
  <c r="B2079" i="11" s="1"/>
  <c r="B246" i="5"/>
  <c r="B2080" i="11" s="1"/>
  <c r="B247" i="5"/>
  <c r="B2081" i="11" s="1"/>
  <c r="B248" i="5"/>
  <c r="B2082" i="11" s="1"/>
  <c r="B249" i="5"/>
  <c r="B2083" i="11" s="1"/>
  <c r="B250" i="5"/>
  <c r="B2084" i="11" s="1"/>
  <c r="B251" i="5"/>
  <c r="B2085" i="11" s="1"/>
  <c r="B252" i="5"/>
  <c r="B2086" i="11" s="1"/>
  <c r="B253" i="5"/>
  <c r="B2087" i="11" s="1"/>
  <c r="B254" i="5"/>
  <c r="B2088" i="11" s="1"/>
  <c r="B255" i="5"/>
  <c r="B2089" i="11" s="1"/>
  <c r="B256" i="5"/>
  <c r="B2090" i="11" s="1"/>
  <c r="B257" i="5"/>
  <c r="B2091" i="11" s="1"/>
  <c r="B258" i="5"/>
  <c r="B2092" i="11" s="1"/>
  <c r="B259" i="5"/>
  <c r="B2093" i="11" s="1"/>
  <c r="B260" i="5"/>
  <c r="B2094" i="11" s="1"/>
  <c r="B261" i="5"/>
  <c r="B2095" i="11" s="1"/>
  <c r="B262" i="5"/>
  <c r="B2096" i="11" s="1"/>
  <c r="B263" i="5"/>
  <c r="B2097" i="11" s="1"/>
  <c r="B264" i="5"/>
  <c r="B2098" i="11" s="1"/>
  <c r="B265" i="5"/>
  <c r="B2099" i="11" s="1"/>
  <c r="B266" i="5"/>
  <c r="B2100" i="11" s="1"/>
  <c r="B267" i="5"/>
  <c r="B2101" i="11" s="1"/>
  <c r="B268" i="5"/>
  <c r="B2102" i="11" s="1"/>
  <c r="B269" i="5"/>
  <c r="B2103" i="11" s="1"/>
  <c r="B270" i="5"/>
  <c r="B2104" i="11" s="1"/>
  <c r="B271" i="5"/>
  <c r="B2105" i="11" s="1"/>
  <c r="B272" i="5"/>
  <c r="B2106" i="11" s="1"/>
  <c r="B273" i="5"/>
  <c r="B2107" i="11" s="1"/>
  <c r="B274" i="5"/>
  <c r="B2108" i="11" s="1"/>
  <c r="B275" i="5"/>
  <c r="B2109" i="11" s="1"/>
  <c r="B276" i="5"/>
  <c r="B2110" i="11" s="1"/>
  <c r="B277" i="5"/>
  <c r="B2111" i="11" s="1"/>
  <c r="B278" i="5"/>
  <c r="B2112" i="11" s="1"/>
  <c r="B279" i="5"/>
  <c r="B2113" i="11" s="1"/>
  <c r="B280" i="5"/>
  <c r="B2114" i="11" s="1"/>
  <c r="B281" i="5"/>
  <c r="B2115" i="11" s="1"/>
  <c r="B282" i="5"/>
  <c r="B2116" i="11" s="1"/>
  <c r="B283" i="5"/>
  <c r="B2117" i="11" s="1"/>
  <c r="B284" i="5"/>
  <c r="B2118" i="11" s="1"/>
  <c r="B285" i="5"/>
  <c r="B2119" i="11" s="1"/>
  <c r="B286" i="5"/>
  <c r="B2120" i="11" s="1"/>
  <c r="B287" i="5"/>
  <c r="B2121" i="11" s="1"/>
  <c r="B288" i="5"/>
  <c r="B2122" i="11" s="1"/>
  <c r="B289" i="5"/>
  <c r="B2123" i="11" s="1"/>
  <c r="B290" i="5"/>
  <c r="B2124" i="11" s="1"/>
  <c r="B291" i="5"/>
  <c r="B2125" i="11" s="1"/>
  <c r="B292" i="5"/>
  <c r="B2126" i="11" s="1"/>
  <c r="B293" i="5"/>
  <c r="B2127" i="11" s="1"/>
  <c r="B294" i="5"/>
  <c r="B2128" i="11" s="1"/>
  <c r="B295" i="5"/>
  <c r="B2129" i="11" s="1"/>
  <c r="B296" i="5"/>
  <c r="B2130" i="11" s="1"/>
  <c r="B297" i="5"/>
  <c r="B2131" i="11" s="1"/>
  <c r="B298" i="5"/>
  <c r="B2132" i="11" s="1"/>
  <c r="B299" i="5"/>
  <c r="B2133" i="11" s="1"/>
  <c r="B300" i="5"/>
  <c r="B2134" i="11" s="1"/>
  <c r="B301" i="5"/>
  <c r="B2135" i="11" s="1"/>
  <c r="B302" i="5"/>
  <c r="B2136" i="11" s="1"/>
  <c r="B303" i="5"/>
  <c r="B2137" i="11" s="1"/>
  <c r="B304" i="5"/>
  <c r="B2138" i="11" s="1"/>
  <c r="B305" i="5"/>
  <c r="B2139" i="11" s="1"/>
  <c r="B306" i="5"/>
  <c r="B2140" i="11" s="1"/>
  <c r="B307" i="5"/>
  <c r="B2141" i="11" s="1"/>
  <c r="B308" i="5"/>
  <c r="B2142" i="11" s="1"/>
  <c r="B309" i="5"/>
  <c r="B2143" i="11" s="1"/>
  <c r="B310" i="5"/>
  <c r="B2144" i="11" s="1"/>
  <c r="B311" i="5"/>
  <c r="B2145" i="11" s="1"/>
  <c r="B312" i="5"/>
  <c r="B2146" i="11" s="1"/>
  <c r="B313" i="5"/>
  <c r="B2147" i="11" s="1"/>
  <c r="B314" i="5"/>
  <c r="B2148" i="11" s="1"/>
  <c r="B315" i="5"/>
  <c r="B2149" i="11" s="1"/>
  <c r="B316" i="5"/>
  <c r="B2150" i="11" s="1"/>
  <c r="B317" i="5"/>
  <c r="B2151" i="11" s="1"/>
  <c r="B318" i="5"/>
  <c r="B2152" i="11" s="1"/>
  <c r="B319" i="5"/>
  <c r="B2153" i="11" s="1"/>
  <c r="B320" i="5"/>
  <c r="B2154" i="11" s="1"/>
  <c r="B321" i="5"/>
  <c r="B2155" i="11" s="1"/>
  <c r="B322" i="5"/>
  <c r="B2156" i="11" s="1"/>
  <c r="B323" i="5"/>
  <c r="B2157" i="11" s="1"/>
  <c r="B324" i="5"/>
  <c r="B2158" i="11" s="1"/>
  <c r="B325" i="5"/>
  <c r="B2159" i="11" s="1"/>
  <c r="B326" i="5"/>
  <c r="B2160" i="11" s="1"/>
  <c r="B327" i="5"/>
  <c r="B2161" i="11" s="1"/>
  <c r="B328" i="5"/>
  <c r="B2162" i="11" s="1"/>
  <c r="B329" i="5"/>
  <c r="B2163" i="11" s="1"/>
  <c r="B330" i="5"/>
  <c r="B2164" i="11" s="1"/>
  <c r="B331" i="5"/>
  <c r="B2165" i="11" s="1"/>
  <c r="B332" i="5"/>
  <c r="B2166" i="11" s="1"/>
  <c r="B333" i="5"/>
  <c r="B2167" i="11" s="1"/>
  <c r="B334" i="5"/>
  <c r="B2168" i="11" s="1"/>
  <c r="B335" i="5"/>
  <c r="B2169" i="11" s="1"/>
  <c r="B336" i="5"/>
  <c r="B2170" i="11" s="1"/>
  <c r="B337" i="5"/>
  <c r="B2171" i="11" s="1"/>
  <c r="B338" i="5"/>
  <c r="B2172" i="11" s="1"/>
  <c r="B339" i="5"/>
  <c r="B2173" i="11" s="1"/>
  <c r="B340" i="5"/>
  <c r="B2174" i="11" s="1"/>
  <c r="B341" i="5"/>
  <c r="B2175" i="11" s="1"/>
  <c r="B342" i="5"/>
  <c r="B2176" i="11" s="1"/>
  <c r="B343" i="5"/>
  <c r="B2177" i="11" s="1"/>
  <c r="B344" i="5"/>
  <c r="B2178" i="11" s="1"/>
  <c r="B345" i="5"/>
  <c r="B2179" i="11" s="1"/>
  <c r="B346" i="5"/>
  <c r="B2180" i="11" s="1"/>
  <c r="B347" i="5"/>
  <c r="B2181" i="11" s="1"/>
  <c r="B348" i="5"/>
  <c r="B2182" i="11" s="1"/>
  <c r="B349" i="5"/>
  <c r="B2183" i="11" s="1"/>
  <c r="B350" i="5"/>
  <c r="B2184" i="11" s="1"/>
  <c r="B351" i="5"/>
  <c r="B2185" i="11" s="1"/>
  <c r="B352" i="5"/>
  <c r="B2186" i="11" s="1"/>
  <c r="B353" i="5"/>
  <c r="B2187" i="11" s="1"/>
  <c r="B354" i="5"/>
  <c r="B2188" i="11" s="1"/>
  <c r="B355" i="5"/>
  <c r="B2189" i="11" s="1"/>
  <c r="B356" i="5"/>
  <c r="B2190" i="11" s="1"/>
  <c r="B357" i="5"/>
  <c r="B2191" i="11" s="1"/>
  <c r="B358" i="5"/>
  <c r="B2192" i="11" s="1"/>
  <c r="B359" i="5"/>
  <c r="B2193" i="11" s="1"/>
  <c r="B360" i="5"/>
  <c r="B2194" i="11" s="1"/>
  <c r="B361" i="5"/>
  <c r="B2195" i="11" s="1"/>
  <c r="B362" i="5"/>
  <c r="B2196" i="11" s="1"/>
  <c r="B487" i="5"/>
  <c r="B2289" i="11" s="1"/>
  <c r="B488" i="5"/>
  <c r="B2290" i="11" s="1"/>
  <c r="B489" i="5"/>
  <c r="B2291" i="11" s="1"/>
  <c r="B490" i="5"/>
  <c r="B2292" i="11" s="1"/>
  <c r="B491" i="5"/>
  <c r="B2293" i="11" s="1"/>
  <c r="B492" i="5"/>
  <c r="B2294" i="11" s="1"/>
  <c r="B493" i="5"/>
  <c r="B2295" i="11" s="1"/>
  <c r="B494" i="5"/>
  <c r="B2296" i="11" s="1"/>
  <c r="B495" i="5"/>
  <c r="B2297" i="11" s="1"/>
  <c r="B496" i="5"/>
  <c r="B2298" i="11" s="1"/>
  <c r="B497" i="5"/>
  <c r="B2299" i="11" s="1"/>
  <c r="B498" i="5"/>
  <c r="B2300" i="11" s="1"/>
  <c r="B499" i="5"/>
  <c r="B2301" i="11" s="1"/>
  <c r="B500" i="5"/>
  <c r="B2302" i="11" s="1"/>
  <c r="B501" i="5"/>
  <c r="B2303" i="11" s="1"/>
  <c r="B502" i="5"/>
  <c r="B2304" i="11" s="1"/>
  <c r="B503" i="5"/>
  <c r="B2305" i="11" s="1"/>
  <c r="B504" i="5"/>
  <c r="B2306" i="11" s="1"/>
  <c r="B505" i="5"/>
  <c r="B2307" i="11" s="1"/>
  <c r="B506" i="5"/>
  <c r="B2308" i="11" s="1"/>
  <c r="B507" i="5"/>
  <c r="B2309" i="11" s="1"/>
  <c r="B508" i="5"/>
  <c r="B2310" i="11" s="1"/>
  <c r="B509" i="5"/>
  <c r="B2311" i="11" s="1"/>
  <c r="B510" i="5"/>
  <c r="B2312" i="11" s="1"/>
  <c r="B511" i="5"/>
  <c r="B2313" i="11" s="1"/>
  <c r="B512" i="5"/>
  <c r="B2314" i="11" s="1"/>
  <c r="B513" i="5"/>
  <c r="B2315" i="11" s="1"/>
  <c r="B514" i="5"/>
  <c r="B2316" i="11" s="1"/>
  <c r="B515" i="5"/>
  <c r="B2317" i="11" s="1"/>
  <c r="B516" i="5"/>
  <c r="B2318" i="11" s="1"/>
  <c r="B517" i="5"/>
  <c r="B2319" i="11" s="1"/>
  <c r="B518" i="5"/>
  <c r="B2320" i="11" s="1"/>
  <c r="B519" i="5"/>
  <c r="B2321" i="11" s="1"/>
  <c r="B520" i="5"/>
  <c r="B2322" i="11" s="1"/>
  <c r="B521" i="5"/>
  <c r="B2323" i="11" s="1"/>
  <c r="B522" i="5"/>
  <c r="B2324" i="11" s="1"/>
  <c r="B523" i="5"/>
  <c r="B2325" i="11" s="1"/>
  <c r="B524" i="5"/>
  <c r="B2326" i="11" s="1"/>
  <c r="B525" i="5"/>
  <c r="B2327" i="11" s="1"/>
  <c r="B526" i="5"/>
  <c r="B2328" i="11" s="1"/>
  <c r="B527" i="5"/>
  <c r="B2329" i="11" s="1"/>
  <c r="B528" i="5"/>
  <c r="B2330" i="11" s="1"/>
  <c r="B529" i="5"/>
  <c r="B2331" i="11" s="1"/>
  <c r="B530" i="5"/>
  <c r="B2332" i="11" s="1"/>
  <c r="B531" i="5"/>
  <c r="B2333" i="11" s="1"/>
  <c r="B532" i="5"/>
  <c r="B2334" i="11" s="1"/>
  <c r="B533" i="5"/>
  <c r="B2335" i="11" s="1"/>
  <c r="B534" i="5"/>
  <c r="B2336" i="11" s="1"/>
  <c r="B535" i="5"/>
  <c r="B2337" i="11" s="1"/>
  <c r="B536" i="5"/>
  <c r="B2338" i="11" s="1"/>
  <c r="B537" i="5"/>
  <c r="B2339" i="11" s="1"/>
  <c r="B538" i="5"/>
  <c r="B2340" i="11" s="1"/>
  <c r="B539" i="5"/>
  <c r="B2341" i="11" s="1"/>
  <c r="B540" i="5"/>
  <c r="B2342" i="11" s="1"/>
  <c r="B541" i="5"/>
  <c r="B2343" i="11" s="1"/>
  <c r="B542" i="5"/>
  <c r="B2344" i="11" s="1"/>
  <c r="B543" i="5"/>
  <c r="B2345" i="11" s="1"/>
  <c r="B544" i="5"/>
  <c r="B2346" i="11" s="1"/>
  <c r="B545" i="5"/>
  <c r="B2347" i="11" s="1"/>
  <c r="B546" i="5"/>
  <c r="B2348" i="11" s="1"/>
  <c r="B547" i="5"/>
  <c r="B2349" i="11" s="1"/>
  <c r="B548" i="5"/>
  <c r="B2350" i="11" s="1"/>
  <c r="B549" i="5"/>
  <c r="B2351" i="11" s="1"/>
  <c r="B550" i="5"/>
  <c r="B2352" i="11" s="1"/>
  <c r="B551" i="5"/>
  <c r="B2353" i="11" s="1"/>
  <c r="B552" i="5"/>
  <c r="B2354" i="11" s="1"/>
  <c r="B553" i="5"/>
  <c r="B2355" i="11" s="1"/>
  <c r="B554" i="5"/>
  <c r="B2356" i="11" s="1"/>
  <c r="B555" i="5"/>
  <c r="B2357" i="11" s="1"/>
  <c r="B556" i="5"/>
  <c r="B2358" i="11" s="1"/>
  <c r="B557" i="5"/>
  <c r="B2359" i="11" s="1"/>
  <c r="B558" i="5"/>
  <c r="B2360" i="11" s="1"/>
  <c r="B559" i="5"/>
  <c r="B2361" i="11" s="1"/>
  <c r="B560" i="5"/>
  <c r="B2362" i="11" s="1"/>
  <c r="B561" i="5"/>
  <c r="B2363" i="11" s="1"/>
  <c r="B562" i="5"/>
  <c r="B2364" i="11" s="1"/>
  <c r="B563" i="5"/>
  <c r="B2365" i="11" s="1"/>
  <c r="B564" i="5"/>
  <c r="B2366" i="11" s="1"/>
  <c r="B565" i="5"/>
  <c r="B2367" i="11" s="1"/>
  <c r="B566" i="5"/>
  <c r="B2368" i="11" s="1"/>
  <c r="B567" i="5"/>
  <c r="B2369" i="11" s="1"/>
  <c r="B568" i="5"/>
  <c r="B2370" i="11" s="1"/>
  <c r="B569" i="5"/>
  <c r="B2371" i="11" s="1"/>
  <c r="B570" i="5"/>
  <c r="B2372" i="11" s="1"/>
  <c r="B571" i="5"/>
  <c r="B2373" i="11" s="1"/>
  <c r="B572" i="5"/>
  <c r="B2374" i="11" s="1"/>
  <c r="B573" i="5"/>
  <c r="B2375" i="11" s="1"/>
  <c r="B574" i="5"/>
  <c r="B2376" i="11" s="1"/>
  <c r="B575" i="5"/>
  <c r="B2377" i="11" s="1"/>
  <c r="B576" i="5"/>
  <c r="B2378" i="11" s="1"/>
  <c r="B577" i="5"/>
  <c r="B2379" i="11" s="1"/>
  <c r="B578" i="5"/>
  <c r="B2380" i="11" s="1"/>
  <c r="B579" i="5"/>
  <c r="B2381" i="11" s="1"/>
  <c r="B580" i="5"/>
  <c r="B2382" i="11" s="1"/>
  <c r="B581" i="5"/>
  <c r="B2383" i="11" s="1"/>
  <c r="B582" i="5"/>
  <c r="B2384" i="11" s="1"/>
  <c r="B583" i="5"/>
  <c r="B2385" i="11" s="1"/>
  <c r="B584" i="5"/>
  <c r="B2386" i="11" s="1"/>
  <c r="B585" i="5"/>
  <c r="B2387" i="11" s="1"/>
  <c r="B586" i="5"/>
  <c r="B2388" i="11" s="1"/>
  <c r="B587" i="5"/>
  <c r="B2389" i="11" s="1"/>
  <c r="B588" i="5"/>
  <c r="B2390" i="11" s="1"/>
  <c r="B589" i="5"/>
  <c r="B2391" i="11" s="1"/>
  <c r="B590" i="5"/>
  <c r="B2392" i="11" s="1"/>
  <c r="B591" i="5"/>
  <c r="B2393" i="11" s="1"/>
  <c r="B592" i="5"/>
  <c r="B2394" i="11" s="1"/>
  <c r="B593" i="5"/>
  <c r="B2395" i="11" s="1"/>
  <c r="B594" i="5"/>
  <c r="B2396" i="11" s="1"/>
  <c r="B595" i="5"/>
  <c r="B2397" i="11" s="1"/>
  <c r="B596" i="5"/>
  <c r="B2398" i="11" s="1"/>
  <c r="B597" i="5"/>
  <c r="B2399" i="11" s="1"/>
  <c r="B598" i="5"/>
  <c r="B2400" i="11" s="1"/>
  <c r="B599" i="5"/>
  <c r="B2401" i="11" s="1"/>
  <c r="B600" i="5"/>
  <c r="B2402" i="11" s="1"/>
  <c r="B601" i="5"/>
  <c r="B2403" i="11" s="1"/>
  <c r="B602" i="5"/>
  <c r="B2404" i="11" s="1"/>
  <c r="B603" i="5"/>
  <c r="B2405" i="11" s="1"/>
  <c r="B604" i="5"/>
  <c r="B2406" i="11" s="1"/>
  <c r="B605" i="5"/>
  <c r="B2407" i="11" s="1"/>
  <c r="B606" i="5"/>
  <c r="B2408" i="11" s="1"/>
  <c r="B607" i="5"/>
  <c r="B2409" i="11" s="1"/>
  <c r="B608" i="5"/>
  <c r="B2410" i="11" s="1"/>
  <c r="B609" i="5"/>
  <c r="B2411" i="11" s="1"/>
  <c r="B610" i="5"/>
  <c r="B2412" i="11" s="1"/>
  <c r="B611" i="5"/>
  <c r="B2413" i="11" s="1"/>
  <c r="B612" i="5"/>
  <c r="B2414" i="11" s="1"/>
  <c r="B613" i="5"/>
  <c r="B2415" i="11" s="1"/>
  <c r="B738" i="5"/>
  <c r="B2476" i="11" s="1"/>
  <c r="B739" i="5"/>
  <c r="B2477" i="11" s="1"/>
  <c r="B740" i="5"/>
  <c r="B2478" i="11" s="1"/>
  <c r="B741" i="5"/>
  <c r="B2479" i="11" s="1"/>
  <c r="B742" i="5"/>
  <c r="B2480" i="11" s="1"/>
  <c r="B743" i="5"/>
  <c r="B2481" i="11" s="1"/>
  <c r="B744" i="5"/>
  <c r="B2482" i="11" s="1"/>
  <c r="B745" i="5"/>
  <c r="B2483" i="11" s="1"/>
  <c r="B746" i="5"/>
  <c r="B2484" i="11" s="1"/>
  <c r="B747" i="5"/>
  <c r="B2485" i="11" s="1"/>
  <c r="B748" i="5"/>
  <c r="B2486" i="11" s="1"/>
  <c r="B749" i="5"/>
  <c r="B2487" i="11" s="1"/>
  <c r="B750" i="5"/>
  <c r="B2488" i="11" s="1"/>
  <c r="B751" i="5"/>
  <c r="B2489" i="11" s="1"/>
  <c r="B752" i="5"/>
  <c r="B2490" i="11" s="1"/>
  <c r="B753" i="5"/>
  <c r="B2491" i="11" s="1"/>
  <c r="B754" i="5"/>
  <c r="B2492" i="11" s="1"/>
  <c r="B755" i="5"/>
  <c r="B2493" i="11" s="1"/>
  <c r="B756" i="5"/>
  <c r="B2494" i="11" s="1"/>
  <c r="B757" i="5"/>
  <c r="B2495" i="11" s="1"/>
  <c r="B758" i="5"/>
  <c r="B2496" i="11" s="1"/>
  <c r="B759" i="5"/>
  <c r="B2497" i="11" s="1"/>
  <c r="B760" i="5"/>
  <c r="B2498" i="11" s="1"/>
  <c r="B761" i="5"/>
  <c r="B2499" i="11" s="1"/>
  <c r="B762" i="5"/>
  <c r="B2500" i="11" s="1"/>
  <c r="B763" i="5"/>
  <c r="B2501" i="11" s="1"/>
  <c r="B764" i="5"/>
  <c r="B2502" i="11" s="1"/>
  <c r="B765" i="5"/>
  <c r="B2503" i="11" s="1"/>
  <c r="B766" i="5"/>
  <c r="B2504" i="11" s="1"/>
  <c r="B767" i="5"/>
  <c r="B2505" i="11" s="1"/>
  <c r="B768" i="5"/>
  <c r="B2506" i="11" s="1"/>
  <c r="B769" i="5"/>
  <c r="B2507" i="11" s="1"/>
  <c r="B770" i="5"/>
  <c r="B2508" i="11" s="1"/>
  <c r="B771" i="5"/>
  <c r="B2509" i="11" s="1"/>
  <c r="B772" i="5"/>
  <c r="B2510" i="11" s="1"/>
  <c r="B773" i="5"/>
  <c r="B2511" i="11" s="1"/>
  <c r="B774" i="5"/>
  <c r="B2512" i="11" s="1"/>
  <c r="B775" i="5"/>
  <c r="B2513" i="11" s="1"/>
  <c r="B776" i="5"/>
  <c r="B2514" i="11" s="1"/>
  <c r="B777" i="5"/>
  <c r="B2515" i="11" s="1"/>
  <c r="B778" i="5"/>
  <c r="B2516" i="11" s="1"/>
  <c r="B779" i="5"/>
  <c r="B2517" i="11" s="1"/>
  <c r="B780" i="5"/>
  <c r="B2518" i="11" s="1"/>
  <c r="B781" i="5"/>
  <c r="B2519" i="11" s="1"/>
  <c r="B782" i="5"/>
  <c r="B2520" i="11" s="1"/>
  <c r="B783" i="5"/>
  <c r="B2521" i="11" s="1"/>
  <c r="B784" i="5"/>
  <c r="B2522" i="11" s="1"/>
  <c r="B785" i="5"/>
  <c r="B2523" i="11" s="1"/>
  <c r="B786" i="5"/>
  <c r="B2524" i="11" s="1"/>
  <c r="B787" i="5"/>
  <c r="B2525" i="11" s="1"/>
  <c r="B788" i="5"/>
  <c r="B2526" i="11" s="1"/>
  <c r="B789" i="5"/>
  <c r="B2527" i="11" s="1"/>
  <c r="B790" i="5"/>
  <c r="B2528" i="11" s="1"/>
  <c r="B791" i="5"/>
  <c r="B2529" i="11" s="1"/>
  <c r="B792" i="5"/>
  <c r="B2530" i="11" s="1"/>
  <c r="B793" i="5"/>
  <c r="B2531" i="11" s="1"/>
  <c r="B794" i="5"/>
  <c r="B2532" i="11" s="1"/>
  <c r="B795" i="5"/>
  <c r="B2533" i="11" s="1"/>
  <c r="B796" i="5"/>
  <c r="B2534" i="11" s="1"/>
  <c r="B797" i="5"/>
  <c r="B2535" i="11" s="1"/>
  <c r="B798" i="5"/>
  <c r="B2536" i="11" s="1"/>
  <c r="B799" i="5"/>
  <c r="B2537" i="11" s="1"/>
  <c r="B800" i="5"/>
  <c r="B2538" i="11" s="1"/>
  <c r="B801" i="5"/>
  <c r="B2539" i="11" s="1"/>
  <c r="B802" i="5"/>
  <c r="B2540" i="11" s="1"/>
  <c r="B829" i="5"/>
  <c r="B2566" i="11" s="1"/>
  <c r="B830" i="5"/>
  <c r="B2567" i="11" s="1"/>
  <c r="B831" i="5"/>
  <c r="B2568" i="11" s="1"/>
  <c r="B832" i="5"/>
  <c r="B2569" i="11" s="1"/>
  <c r="B833" i="5"/>
  <c r="B2570" i="11" s="1"/>
  <c r="B834" i="5"/>
  <c r="B2571" i="11" s="1"/>
  <c r="B835" i="5"/>
  <c r="B2572" i="11" s="1"/>
  <c r="B836" i="5"/>
  <c r="B2573" i="11" s="1"/>
  <c r="B837" i="5"/>
  <c r="B2574" i="11" s="1"/>
  <c r="B838" i="5"/>
  <c r="B2575" i="11" s="1"/>
  <c r="B839" i="5"/>
  <c r="B2576" i="11" s="1"/>
  <c r="B840" i="5"/>
  <c r="B2577" i="11" s="1"/>
  <c r="B841" i="5"/>
  <c r="B2578" i="11" s="1"/>
  <c r="B842" i="5"/>
  <c r="B2579" i="11" s="1"/>
  <c r="B843" i="5"/>
  <c r="B2580" i="11" s="1"/>
  <c r="B844" i="5"/>
  <c r="B2581" i="11" s="1"/>
  <c r="B845" i="5"/>
  <c r="B2582" i="11" s="1"/>
  <c r="B846" i="5"/>
  <c r="B2583" i="11" s="1"/>
  <c r="B847" i="5"/>
  <c r="B2584" i="11" s="1"/>
  <c r="B1327" i="5"/>
  <c r="L76" i="5"/>
  <c r="N76" i="5" s="1"/>
  <c r="P76" i="5" s="1"/>
  <c r="H1926" i="11" s="1"/>
  <c r="I1926" i="11" s="1"/>
  <c r="L75" i="5"/>
  <c r="N75" i="5" s="1"/>
  <c r="P75" i="5" s="1"/>
  <c r="H1925" i="11" s="1"/>
  <c r="I1925" i="11" s="1"/>
  <c r="L74" i="5"/>
  <c r="N74" i="5" s="1"/>
  <c r="P74" i="5" s="1"/>
  <c r="H1924" i="11" s="1"/>
  <c r="I1924" i="11" s="1"/>
  <c r="L73" i="5"/>
  <c r="N73" i="5" s="1"/>
  <c r="P73" i="5" s="1"/>
  <c r="H1923" i="11" s="1"/>
  <c r="I1923" i="11" s="1"/>
  <c r="L72" i="5"/>
  <c r="N72" i="5" s="1"/>
  <c r="P72" i="5" s="1"/>
  <c r="H1922" i="11" s="1"/>
  <c r="I1922" i="11" s="1"/>
  <c r="L71" i="5"/>
  <c r="N71" i="5" s="1"/>
  <c r="P71" i="5" s="1"/>
  <c r="H1921" i="11" s="1"/>
  <c r="I1921" i="11" s="1"/>
  <c r="H1269" i="4"/>
  <c r="J1269" i="4" s="1"/>
  <c r="G1269" i="11" s="1"/>
  <c r="I1269" i="11" s="1"/>
  <c r="B49" i="15"/>
  <c r="B3913" i="11" s="1"/>
  <c r="B48" i="15"/>
  <c r="B3912" i="11" s="1"/>
  <c r="B95" i="29"/>
  <c r="N61" i="7"/>
  <c r="M61" i="7"/>
  <c r="N60" i="7"/>
  <c r="M60" i="7"/>
  <c r="K760" i="6"/>
  <c r="B760" i="6"/>
  <c r="B3518" i="11" s="1"/>
  <c r="K759" i="6"/>
  <c r="B759" i="6"/>
  <c r="B3517" i="11" s="1"/>
  <c r="K758" i="6"/>
  <c r="B758" i="6"/>
  <c r="B3516" i="11" s="1"/>
  <c r="K757" i="6"/>
  <c r="B757" i="6"/>
  <c r="B3515" i="11" s="1"/>
  <c r="K756" i="6"/>
  <c r="B756" i="6"/>
  <c r="B3514" i="11" s="1"/>
  <c r="K755" i="6"/>
  <c r="B755" i="6"/>
  <c r="B3513" i="11" s="1"/>
  <c r="K754" i="6"/>
  <c r="B754" i="6"/>
  <c r="B3512" i="11" s="1"/>
  <c r="K753" i="6"/>
  <c r="B753" i="6"/>
  <c r="B3511" i="11" s="1"/>
  <c r="K768" i="6"/>
  <c r="B768" i="6"/>
  <c r="B3526" i="11" s="1"/>
  <c r="K767" i="6"/>
  <c r="B767" i="6"/>
  <c r="B3525" i="11" s="1"/>
  <c r="K766" i="6"/>
  <c r="B766" i="6"/>
  <c r="B3524" i="11" s="1"/>
  <c r="K765" i="6"/>
  <c r="B765" i="6"/>
  <c r="B3523" i="11" s="1"/>
  <c r="K764" i="6"/>
  <c r="B764" i="6"/>
  <c r="B3522" i="11" s="1"/>
  <c r="K763" i="6"/>
  <c r="B763" i="6"/>
  <c r="B3521" i="11" s="1"/>
  <c r="K762" i="6"/>
  <c r="B762" i="6"/>
  <c r="B3520" i="11" s="1"/>
  <c r="K761" i="6"/>
  <c r="B761" i="6"/>
  <c r="B3519" i="11" s="1"/>
  <c r="K776" i="6"/>
  <c r="B776" i="6"/>
  <c r="B3534" i="11" s="1"/>
  <c r="K775" i="6"/>
  <c r="B775" i="6"/>
  <c r="B3533" i="11" s="1"/>
  <c r="K774" i="6"/>
  <c r="B774" i="6"/>
  <c r="B3532" i="11" s="1"/>
  <c r="K773" i="6"/>
  <c r="B773" i="6"/>
  <c r="B3531" i="11" s="1"/>
  <c r="K772" i="6"/>
  <c r="B772" i="6"/>
  <c r="B3530" i="11" s="1"/>
  <c r="K771" i="6"/>
  <c r="B771" i="6"/>
  <c r="B3529" i="11" s="1"/>
  <c r="K770" i="6"/>
  <c r="B770" i="6"/>
  <c r="B3528" i="11" s="1"/>
  <c r="K769" i="6"/>
  <c r="B769" i="6"/>
  <c r="B3527" i="11" s="1"/>
  <c r="K784" i="6"/>
  <c r="B784" i="6"/>
  <c r="B3542" i="11" s="1"/>
  <c r="K783" i="6"/>
  <c r="B783" i="6"/>
  <c r="B3541" i="11" s="1"/>
  <c r="K782" i="6"/>
  <c r="B782" i="6"/>
  <c r="B3540" i="11" s="1"/>
  <c r="K781" i="6"/>
  <c r="B781" i="6"/>
  <c r="B3539" i="11" s="1"/>
  <c r="K780" i="6"/>
  <c r="B780" i="6"/>
  <c r="B3538" i="11" s="1"/>
  <c r="K779" i="6"/>
  <c r="B779" i="6"/>
  <c r="B3537" i="11" s="1"/>
  <c r="K778" i="6"/>
  <c r="B778" i="6"/>
  <c r="B3536" i="11" s="1"/>
  <c r="K777" i="6"/>
  <c r="B777" i="6"/>
  <c r="B3535" i="11" s="1"/>
  <c r="K792" i="6"/>
  <c r="B792" i="6"/>
  <c r="B3550" i="11" s="1"/>
  <c r="K791" i="6"/>
  <c r="B791" i="6"/>
  <c r="B3549" i="11" s="1"/>
  <c r="K790" i="6"/>
  <c r="B790" i="6"/>
  <c r="B3548" i="11" s="1"/>
  <c r="K789" i="6"/>
  <c r="B789" i="6"/>
  <c r="B3547" i="11" s="1"/>
  <c r="K788" i="6"/>
  <c r="B788" i="6"/>
  <c r="B3546" i="11" s="1"/>
  <c r="K787" i="6"/>
  <c r="B787" i="6"/>
  <c r="B3545" i="11" s="1"/>
  <c r="K786" i="6"/>
  <c r="B786" i="6"/>
  <c r="B3544" i="11" s="1"/>
  <c r="K785" i="6"/>
  <c r="B785" i="6"/>
  <c r="B3543" i="11" s="1"/>
  <c r="K954" i="6"/>
  <c r="K953" i="6"/>
  <c r="K952" i="6"/>
  <c r="K951" i="6"/>
  <c r="K950" i="6"/>
  <c r="K949" i="6"/>
  <c r="K948" i="6"/>
  <c r="K794" i="6"/>
  <c r="B794" i="6"/>
  <c r="B3552" i="11" s="1"/>
  <c r="K963" i="6"/>
  <c r="K961" i="6"/>
  <c r="K960" i="6"/>
  <c r="K959" i="6"/>
  <c r="K958" i="6"/>
  <c r="K957" i="6"/>
  <c r="K956" i="6"/>
  <c r="K955" i="6"/>
  <c r="K971" i="6"/>
  <c r="K970" i="6"/>
  <c r="K969" i="6"/>
  <c r="K968" i="6"/>
  <c r="K967" i="6"/>
  <c r="K966" i="6"/>
  <c r="K965" i="6"/>
  <c r="K964" i="6"/>
  <c r="D3868" i="11"/>
  <c r="C3868" i="11"/>
  <c r="B47" i="15"/>
  <c r="B3911" i="11" s="1"/>
  <c r="H3698" i="11"/>
  <c r="G3698" i="11"/>
  <c r="N59" i="7"/>
  <c r="M59" i="7"/>
  <c r="N58" i="7"/>
  <c r="M58" i="7"/>
  <c r="D5" i="14"/>
  <c r="B5" i="14"/>
  <c r="B4" i="3"/>
  <c r="A2" i="12"/>
  <c r="C3" i="11"/>
  <c r="E6" i="12"/>
  <c r="J75" i="29"/>
  <c r="G3770" i="11" s="1"/>
  <c r="I161" i="29"/>
  <c r="H3855" i="11" s="1"/>
  <c r="B77" i="29"/>
  <c r="N57" i="7"/>
  <c r="M57" i="7"/>
  <c r="B76" i="29"/>
  <c r="I1860" i="4"/>
  <c r="F3698" i="11"/>
  <c r="E3698" i="11"/>
  <c r="D3698" i="11"/>
  <c r="C3698" i="11"/>
  <c r="A3698" i="11"/>
  <c r="L3" i="29"/>
  <c r="B3" i="29"/>
  <c r="B3698" i="11" s="1"/>
  <c r="F1260" i="6"/>
  <c r="D3630" i="11" s="1"/>
  <c r="H161" i="29"/>
  <c r="G161" i="29"/>
  <c r="D3855" i="11" s="1"/>
  <c r="B161" i="29"/>
  <c r="B160" i="29"/>
  <c r="B159" i="29"/>
  <c r="B158" i="29"/>
  <c r="B157" i="29"/>
  <c r="B156" i="29"/>
  <c r="B155" i="29"/>
  <c r="B154" i="29"/>
  <c r="B153" i="29"/>
  <c r="B152" i="29"/>
  <c r="B151" i="29"/>
  <c r="B150" i="29"/>
  <c r="B149" i="29"/>
  <c r="B148" i="29"/>
  <c r="B147" i="29"/>
  <c r="B146" i="29"/>
  <c r="B145" i="29"/>
  <c r="B144" i="29"/>
  <c r="B3838" i="11" s="1"/>
  <c r="B142" i="29"/>
  <c r="B3837" i="11" s="1"/>
  <c r="B102" i="29"/>
  <c r="B101" i="29"/>
  <c r="B100" i="29"/>
  <c r="B99" i="29"/>
  <c r="B98" i="29"/>
  <c r="B3793" i="11" s="1"/>
  <c r="B97" i="29"/>
  <c r="B3792" i="11" s="1"/>
  <c r="B94" i="29"/>
  <c r="B93" i="29"/>
  <c r="B3788" i="11" s="1"/>
  <c r="B92" i="29"/>
  <c r="B3787" i="11" s="1"/>
  <c r="B91" i="29"/>
  <c r="B90" i="29"/>
  <c r="B89" i="29"/>
  <c r="B88" i="29"/>
  <c r="B87" i="29"/>
  <c r="B86" i="29"/>
  <c r="B3781" i="11" s="1"/>
  <c r="B85" i="29"/>
  <c r="B3780" i="11" s="1"/>
  <c r="B84" i="29"/>
  <c r="B83" i="29"/>
  <c r="B82" i="29"/>
  <c r="B3777" i="11" s="1"/>
  <c r="B81" i="29"/>
  <c r="B3776" i="11" s="1"/>
  <c r="B80" i="29"/>
  <c r="B79" i="29"/>
  <c r="B78" i="29"/>
  <c r="B75" i="29"/>
  <c r="B74" i="29"/>
  <c r="B73" i="29"/>
  <c r="B72" i="29"/>
  <c r="B71" i="29"/>
  <c r="B70" i="29"/>
  <c r="B69" i="29"/>
  <c r="B68" i="29"/>
  <c r="B67" i="29"/>
  <c r="B66" i="29"/>
  <c r="B65" i="29"/>
  <c r="B64" i="29"/>
  <c r="B63" i="29"/>
  <c r="B62" i="29"/>
  <c r="B61" i="29"/>
  <c r="B60" i="29"/>
  <c r="B59" i="29"/>
  <c r="B58" i="29"/>
  <c r="B57" i="29"/>
  <c r="B56" i="29"/>
  <c r="B55" i="29"/>
  <c r="B54" i="29"/>
  <c r="B53" i="29"/>
  <c r="B52" i="29"/>
  <c r="B51" i="29"/>
  <c r="B50" i="29"/>
  <c r="B3745" i="11" s="1"/>
  <c r="B49" i="29"/>
  <c r="B3744" i="11" s="1"/>
  <c r="J48" i="29"/>
  <c r="G3743" i="11" s="1"/>
  <c r="I3743" i="11" s="1"/>
  <c r="B48" i="29"/>
  <c r="B47" i="29"/>
  <c r="B46" i="29"/>
  <c r="B45" i="29"/>
  <c r="B44" i="29"/>
  <c r="B43" i="29"/>
  <c r="B42" i="29"/>
  <c r="B41" i="29"/>
  <c r="B3736" i="11" s="1"/>
  <c r="B40" i="29"/>
  <c r="B3735" i="11" s="1"/>
  <c r="B38" i="29"/>
  <c r="J37" i="29"/>
  <c r="G3732" i="11" s="1"/>
  <c r="I3732" i="11" s="1"/>
  <c r="B37" i="29"/>
  <c r="B36" i="29"/>
  <c r="B3731" i="11" s="1"/>
  <c r="B34" i="29"/>
  <c r="B33" i="29"/>
  <c r="B32" i="29"/>
  <c r="B3727" i="11" s="1"/>
  <c r="B29" i="29"/>
  <c r="B28" i="29"/>
  <c r="B27" i="29"/>
  <c r="B26" i="29"/>
  <c r="B24" i="29"/>
  <c r="B23" i="29"/>
  <c r="B22" i="29"/>
  <c r="J21" i="29"/>
  <c r="G3716" i="11" s="1"/>
  <c r="I3716" i="11" s="1"/>
  <c r="B21" i="29"/>
  <c r="B20" i="29"/>
  <c r="B19" i="29"/>
  <c r="B18" i="29"/>
  <c r="B17" i="29"/>
  <c r="B16" i="29"/>
  <c r="B15" i="29"/>
  <c r="B14" i="29"/>
  <c r="B13" i="29"/>
  <c r="B3708" i="11" s="1"/>
  <c r="B11" i="29"/>
  <c r="B10" i="29"/>
  <c r="B9" i="29"/>
  <c r="B8" i="29"/>
  <c r="B7" i="29"/>
  <c r="B6" i="29"/>
  <c r="B5" i="29"/>
  <c r="B3700" i="11" s="1"/>
  <c r="B4" i="29"/>
  <c r="B3" i="5"/>
  <c r="B1858" i="11" s="1"/>
  <c r="F1858" i="11"/>
  <c r="E1858" i="11"/>
  <c r="C1858" i="11"/>
  <c r="A1858" i="11"/>
  <c r="E3" i="11"/>
  <c r="F3" i="11"/>
  <c r="A3" i="11"/>
  <c r="L8" i="5"/>
  <c r="N8" i="5" s="1"/>
  <c r="P8" i="5" s="1"/>
  <c r="H1863" i="11" s="1"/>
  <c r="I1863" i="11" s="1"/>
  <c r="L7" i="5"/>
  <c r="N7" i="5" s="1"/>
  <c r="P7" i="5" s="1"/>
  <c r="H1862" i="11" s="1"/>
  <c r="I1862" i="11" s="1"/>
  <c r="L6" i="5"/>
  <c r="N6" i="5" s="1"/>
  <c r="P6" i="5" s="1"/>
  <c r="H1861" i="11" s="1"/>
  <c r="I1861" i="11" s="1"/>
  <c r="L3" i="5"/>
  <c r="N3" i="5" s="1"/>
  <c r="P3" i="5" s="1"/>
  <c r="A8" i="3"/>
  <c r="B14" i="4"/>
  <c r="B14" i="11" s="1"/>
  <c r="B13" i="4"/>
  <c r="B13" i="11" s="1"/>
  <c r="H12" i="4"/>
  <c r="J12" i="4" s="1"/>
  <c r="G12" i="11" s="1"/>
  <c r="I12" i="11" s="1"/>
  <c r="B12" i="4"/>
  <c r="B12" i="11" s="1"/>
  <c r="H11" i="4"/>
  <c r="J11" i="4" s="1"/>
  <c r="G11" i="11" s="1"/>
  <c r="I11" i="11" s="1"/>
  <c r="B11" i="4"/>
  <c r="B11" i="11" s="1"/>
  <c r="H10" i="4"/>
  <c r="J10" i="4" s="1"/>
  <c r="G10" i="11" s="1"/>
  <c r="I10" i="11" s="1"/>
  <c r="B10" i="4"/>
  <c r="B10" i="11" s="1"/>
  <c r="H9" i="4"/>
  <c r="J9" i="4" s="1"/>
  <c r="G9" i="11" s="1"/>
  <c r="I9" i="11" s="1"/>
  <c r="B9" i="4"/>
  <c r="B9" i="11" s="1"/>
  <c r="H8" i="4"/>
  <c r="J8" i="4" s="1"/>
  <c r="G8" i="11" s="1"/>
  <c r="I8" i="11" s="1"/>
  <c r="B8" i="4"/>
  <c r="B8" i="11" s="1"/>
  <c r="H7" i="4"/>
  <c r="J7" i="4" s="1"/>
  <c r="G7" i="11" s="1"/>
  <c r="I7" i="11" s="1"/>
  <c r="B7" i="4"/>
  <c r="B7" i="11" s="1"/>
  <c r="H6" i="4"/>
  <c r="J6" i="4" s="1"/>
  <c r="G6" i="11" s="1"/>
  <c r="I6" i="11" s="1"/>
  <c r="B6" i="4"/>
  <c r="B6" i="11" s="1"/>
  <c r="H5" i="4"/>
  <c r="J5" i="4" s="1"/>
  <c r="G5" i="11" s="1"/>
  <c r="I5" i="11" s="1"/>
  <c r="B5" i="4"/>
  <c r="B5" i="11" s="1"/>
  <c r="H4" i="4"/>
  <c r="J4" i="4" s="1"/>
  <c r="G4" i="11" s="1"/>
  <c r="I4" i="11" s="1"/>
  <c r="B4" i="4"/>
  <c r="B4" i="11" s="1"/>
  <c r="H3" i="4"/>
  <c r="J3" i="4" s="1"/>
  <c r="G3" i="11" s="1"/>
  <c r="B3" i="4"/>
  <c r="B3" i="11" s="1"/>
  <c r="I3106" i="11" l="1"/>
  <c r="G1821" i="11"/>
  <c r="I1821" i="11" s="1"/>
  <c r="A3" i="1"/>
  <c r="H1858" i="11"/>
  <c r="I3127" i="11"/>
  <c r="I3465" i="11"/>
  <c r="I3463" i="11"/>
  <c r="I3461" i="11"/>
  <c r="I3459" i="11"/>
  <c r="I3457" i="11"/>
  <c r="I3455" i="11"/>
  <c r="I3453" i="11"/>
  <c r="I3466" i="11"/>
  <c r="I3464" i="11"/>
  <c r="I3462" i="11"/>
  <c r="I3460" i="11"/>
  <c r="I3458" i="11"/>
  <c r="I3456" i="11"/>
  <c r="I3454" i="11"/>
  <c r="I3078" i="11"/>
  <c r="I3074" i="11"/>
  <c r="I3072" i="11"/>
  <c r="I3068" i="11"/>
  <c r="I3066" i="11"/>
  <c r="I3064" i="11"/>
  <c r="I3062" i="11"/>
  <c r="I3060" i="11"/>
  <c r="I3058" i="11"/>
  <c r="I3056" i="11"/>
  <c r="I3054" i="11"/>
  <c r="I3052" i="11"/>
  <c r="I3050" i="11"/>
  <c r="I3048" i="11"/>
  <c r="I3046" i="11"/>
  <c r="I3044" i="11"/>
  <c r="I3042" i="11"/>
  <c r="I3038" i="11"/>
  <c r="I3036" i="11"/>
  <c r="I3034" i="11"/>
  <c r="I3032" i="11"/>
  <c r="I3030" i="11"/>
  <c r="I3028" i="11"/>
  <c r="I3026" i="11"/>
  <c r="I3024" i="11"/>
  <c r="I3022" i="11"/>
  <c r="I3020" i="11"/>
  <c r="I3018" i="11"/>
  <c r="I3016" i="11"/>
  <c r="I3014" i="11"/>
  <c r="I3012" i="11"/>
  <c r="I3010" i="11"/>
  <c r="I3008" i="11"/>
  <c r="I3006" i="11"/>
  <c r="I3004" i="11"/>
  <c r="I3000" i="11"/>
  <c r="I2998" i="11"/>
  <c r="I2996" i="11"/>
  <c r="I2994" i="11"/>
  <c r="I2992" i="11"/>
  <c r="I2990" i="11"/>
  <c r="I2988" i="11"/>
  <c r="I2986" i="11"/>
  <c r="I2984" i="11"/>
  <c r="I2980" i="11"/>
  <c r="I2978" i="11"/>
  <c r="I2976" i="11"/>
  <c r="I2974" i="11"/>
  <c r="I2972" i="11"/>
  <c r="I2970" i="11"/>
  <c r="I2968" i="11"/>
  <c r="I2966" i="11"/>
  <c r="I2964" i="11"/>
  <c r="I2962" i="11"/>
  <c r="I2960" i="11"/>
  <c r="I2958" i="11"/>
  <c r="I2956" i="11"/>
  <c r="I2954" i="11"/>
  <c r="I2950" i="11"/>
  <c r="I2948" i="11"/>
  <c r="I2944" i="11"/>
  <c r="I2942" i="11"/>
  <c r="I2940" i="11"/>
  <c r="I2938" i="11"/>
  <c r="I2936" i="11"/>
  <c r="I2934" i="11"/>
  <c r="I2932" i="11"/>
  <c r="I2930" i="11"/>
  <c r="I2928" i="11"/>
  <c r="I2926" i="11"/>
  <c r="I2924" i="11"/>
  <c r="I2922" i="11"/>
  <c r="I2920" i="11"/>
  <c r="I2918" i="11"/>
  <c r="I2916" i="11"/>
  <c r="I2914" i="11"/>
  <c r="I2912" i="11"/>
  <c r="I2910" i="11"/>
  <c r="I2908" i="11"/>
  <c r="I2904" i="11"/>
  <c r="I2902" i="11"/>
  <c r="I2900" i="11"/>
  <c r="I2896" i="11"/>
  <c r="I2894" i="11"/>
  <c r="I2892" i="11"/>
  <c r="I2890" i="11"/>
  <c r="I2888" i="11"/>
  <c r="I2886" i="11"/>
  <c r="I2884" i="11"/>
  <c r="I2882" i="11"/>
  <c r="I2880" i="11"/>
  <c r="I2878" i="11"/>
  <c r="I2876" i="11"/>
  <c r="I2874" i="11"/>
  <c r="I2872" i="11"/>
  <c r="I2870" i="11"/>
  <c r="I2868" i="11"/>
  <c r="I2866" i="11"/>
  <c r="I2864" i="11"/>
  <c r="I2862" i="11"/>
  <c r="I2860" i="11"/>
  <c r="I2858" i="11"/>
  <c r="I2856" i="11"/>
  <c r="I2854" i="11"/>
  <c r="I2852" i="11"/>
  <c r="I2850" i="11"/>
  <c r="I2848" i="11"/>
  <c r="I2846" i="11"/>
  <c r="I2844" i="11"/>
  <c r="I2842" i="11"/>
  <c r="I2838" i="11"/>
  <c r="I2836" i="11"/>
  <c r="I2832" i="11"/>
  <c r="I2830" i="11"/>
  <c r="I2826" i="11"/>
  <c r="I2824" i="11"/>
  <c r="I2822" i="11"/>
  <c r="I2820" i="11"/>
  <c r="I2816" i="11"/>
  <c r="I2814" i="11"/>
  <c r="I2812" i="11"/>
  <c r="I2810" i="11"/>
  <c r="I2808" i="11"/>
  <c r="I2806" i="11"/>
  <c r="I2804" i="11"/>
  <c r="I2802" i="11"/>
  <c r="I2800" i="11"/>
  <c r="I2798" i="11"/>
  <c r="I2796" i="11"/>
  <c r="I2794" i="11"/>
  <c r="I2792" i="11"/>
  <c r="I2790" i="11"/>
  <c r="I2788" i="11"/>
  <c r="I2786" i="11"/>
  <c r="I2784" i="11"/>
  <c r="I2782" i="11"/>
  <c r="I2780" i="11"/>
  <c r="I2778" i="11"/>
  <c r="I2776" i="11"/>
  <c r="I2774" i="11"/>
  <c r="I2772" i="11"/>
  <c r="I2770" i="11"/>
  <c r="I2768" i="11"/>
  <c r="I2766" i="11"/>
  <c r="I2764" i="11"/>
  <c r="I2762" i="11"/>
  <c r="I3077" i="11"/>
  <c r="I3075" i="11"/>
  <c r="I3067" i="11"/>
  <c r="I3065" i="11"/>
  <c r="I3063" i="11"/>
  <c r="I3061" i="11"/>
  <c r="I3059" i="11"/>
  <c r="I3057" i="11"/>
  <c r="I3055" i="11"/>
  <c r="I3053" i="11"/>
  <c r="I3051" i="11"/>
  <c r="I3049" i="11"/>
  <c r="I3047" i="11"/>
  <c r="I3045" i="11"/>
  <c r="I3043" i="11"/>
  <c r="I3039" i="11"/>
  <c r="I3037" i="11"/>
  <c r="I3035" i="11"/>
  <c r="I3033" i="11"/>
  <c r="I3031" i="11"/>
  <c r="I3029" i="11"/>
  <c r="I3027" i="11"/>
  <c r="I3025" i="11"/>
  <c r="I3023" i="11"/>
  <c r="I3021" i="11"/>
  <c r="I3019" i="11"/>
  <c r="I3015" i="11"/>
  <c r="I3013" i="11"/>
  <c r="I3011" i="11"/>
  <c r="I3009" i="11"/>
  <c r="I3007" i="11"/>
  <c r="I3005" i="11"/>
  <c r="I3003" i="11"/>
  <c r="I3001" i="11"/>
  <c r="I2999" i="11"/>
  <c r="I2997" i="11"/>
  <c r="I2995" i="11"/>
  <c r="I2993" i="11"/>
  <c r="I2991" i="11"/>
  <c r="I2989" i="11"/>
  <c r="I2987" i="11"/>
  <c r="I2985" i="11"/>
  <c r="I2981" i="11"/>
  <c r="I2979" i="11"/>
  <c r="I2977" i="11"/>
  <c r="I2975" i="11"/>
  <c r="I2973" i="11"/>
  <c r="I2971" i="11"/>
  <c r="I2969" i="11"/>
  <c r="I2967" i="11"/>
  <c r="I2965" i="11"/>
  <c r="I2963" i="11"/>
  <c r="I2961" i="11"/>
  <c r="I2959" i="11"/>
  <c r="I2957" i="11"/>
  <c r="I2955" i="11"/>
  <c r="I2953" i="11"/>
  <c r="I2951" i="11"/>
  <c r="I2949" i="11"/>
  <c r="I2947" i="11"/>
  <c r="I2945" i="11"/>
  <c r="I2943" i="11"/>
  <c r="I2941" i="11"/>
  <c r="I2939" i="11"/>
  <c r="I2937" i="11"/>
  <c r="I2935" i="11"/>
  <c r="I2933" i="11"/>
  <c r="I2931" i="11"/>
  <c r="I2929" i="11"/>
  <c r="I2927" i="11"/>
  <c r="I2925" i="11"/>
  <c r="I2923" i="11"/>
  <c r="I2921" i="11"/>
  <c r="I2919" i="11"/>
  <c r="I2917" i="11"/>
  <c r="I2915" i="11"/>
  <c r="I2913" i="11"/>
  <c r="I2911" i="11"/>
  <c r="I2909" i="11"/>
  <c r="I2907" i="11"/>
  <c r="I2905" i="11"/>
  <c r="I2903" i="11"/>
  <c r="I2901" i="11"/>
  <c r="I2899" i="11"/>
  <c r="I2897" i="11"/>
  <c r="I2895" i="11"/>
  <c r="I2893" i="11"/>
  <c r="I2891" i="11"/>
  <c r="I2889" i="11"/>
  <c r="I2887" i="11"/>
  <c r="I2885" i="11"/>
  <c r="I2883" i="11"/>
  <c r="I2881" i="11"/>
  <c r="I2879" i="11"/>
  <c r="I2877" i="11"/>
  <c r="I2875" i="11"/>
  <c r="I2873" i="11"/>
  <c r="I2871" i="11"/>
  <c r="I2867" i="11"/>
  <c r="I2865" i="11"/>
  <c r="I2863" i="11"/>
  <c r="I2861" i="11"/>
  <c r="I2859" i="11"/>
  <c r="I2857" i="11"/>
  <c r="I2855" i="11"/>
  <c r="I2853" i="11"/>
  <c r="I2851" i="11"/>
  <c r="I2849" i="11"/>
  <c r="I2847" i="11"/>
  <c r="I2845" i="11"/>
  <c r="I2843" i="11"/>
  <c r="I2839" i="11"/>
  <c r="I2837" i="11"/>
  <c r="I2835" i="11"/>
  <c r="I2833" i="11"/>
  <c r="I2831" i="11"/>
  <c r="I2827" i="11"/>
  <c r="I2825" i="11"/>
  <c r="I2823" i="11"/>
  <c r="I2821" i="11"/>
  <c r="I2819" i="11"/>
  <c r="I2817" i="11"/>
  <c r="I2815" i="11"/>
  <c r="I2813" i="11"/>
  <c r="I2811" i="11"/>
  <c r="I2807" i="11"/>
  <c r="I2805" i="11"/>
  <c r="I2803" i="11"/>
  <c r="I2801" i="11"/>
  <c r="I2799" i="11"/>
  <c r="I2797" i="11"/>
  <c r="I2795" i="11"/>
  <c r="I2793" i="11"/>
  <c r="I2791" i="11"/>
  <c r="I2789" i="11"/>
  <c r="I2787" i="11"/>
  <c r="I2783" i="11"/>
  <c r="I2781" i="11"/>
  <c r="I2779" i="11"/>
  <c r="I2777" i="11"/>
  <c r="I2775" i="11"/>
  <c r="I2773" i="11"/>
  <c r="I2771" i="11"/>
  <c r="I2769" i="11"/>
  <c r="I2767" i="11"/>
  <c r="I2765" i="11"/>
  <c r="I3524" i="11"/>
  <c r="I3523" i="11"/>
  <c r="I3522" i="11"/>
  <c r="I3521" i="11"/>
  <c r="I3520" i="11"/>
  <c r="I3629" i="11"/>
  <c r="I3628" i="11"/>
  <c r="I3627" i="11"/>
  <c r="I3626" i="11"/>
  <c r="I3625" i="11"/>
  <c r="I3624" i="11"/>
  <c r="I3623" i="11"/>
  <c r="I3622" i="11"/>
  <c r="I3621" i="11"/>
  <c r="I3620" i="11"/>
  <c r="I3619" i="11"/>
  <c r="I3618" i="11"/>
  <c r="I3617" i="11"/>
  <c r="I3616" i="11"/>
  <c r="I3615" i="11"/>
  <c r="I3614" i="11"/>
  <c r="I3613" i="11"/>
  <c r="I3612" i="11"/>
  <c r="I3611" i="11"/>
  <c r="I3610" i="11"/>
  <c r="I3609" i="11"/>
  <c r="I3608" i="11"/>
  <c r="I3607" i="11"/>
  <c r="I3606" i="11"/>
  <c r="I3605" i="11"/>
  <c r="I3073" i="11"/>
  <c r="I3071" i="11"/>
  <c r="I3069" i="11"/>
  <c r="I3041" i="11"/>
  <c r="I3017" i="11"/>
  <c r="I2983" i="11"/>
  <c r="I2952" i="11"/>
  <c r="I2946" i="11"/>
  <c r="I2906" i="11"/>
  <c r="I2898" i="11"/>
  <c r="I3604" i="11"/>
  <c r="I3603" i="11"/>
  <c r="I3602" i="11"/>
  <c r="I3601" i="11"/>
  <c r="I3600" i="11"/>
  <c r="I3599" i="11"/>
  <c r="I3598" i="11"/>
  <c r="I3597" i="11"/>
  <c r="I3596" i="11"/>
  <c r="I3595" i="11"/>
  <c r="I3594" i="11"/>
  <c r="I3593" i="11"/>
  <c r="I3592" i="11"/>
  <c r="I3591" i="11"/>
  <c r="I3590" i="11"/>
  <c r="I3589" i="11"/>
  <c r="I3588" i="11"/>
  <c r="I3587" i="11"/>
  <c r="I3586" i="11"/>
  <c r="I3585" i="11"/>
  <c r="I3584" i="11"/>
  <c r="I3583" i="11"/>
  <c r="I3582" i="11"/>
  <c r="I3581" i="11"/>
  <c r="I3580" i="11"/>
  <c r="I3579" i="11"/>
  <c r="I3578" i="11"/>
  <c r="I3577" i="11"/>
  <c r="I3576" i="11"/>
  <c r="I3575" i="11"/>
  <c r="I3574" i="11"/>
  <c r="I3573" i="11"/>
  <c r="I3572" i="11"/>
  <c r="I3571" i="11"/>
  <c r="I3570" i="11"/>
  <c r="I3569" i="11"/>
  <c r="I3568" i="11"/>
  <c r="I3567" i="11"/>
  <c r="I3566" i="11"/>
  <c r="I3565" i="11"/>
  <c r="I3564" i="11"/>
  <c r="I3563" i="11"/>
  <c r="I3562" i="11"/>
  <c r="I3561" i="11"/>
  <c r="I3560" i="11"/>
  <c r="I3559" i="11"/>
  <c r="I3558" i="11"/>
  <c r="I3557" i="11"/>
  <c r="I3556" i="11"/>
  <c r="I3555" i="11"/>
  <c r="I3554" i="11"/>
  <c r="I3553" i="11"/>
  <c r="I3552" i="11"/>
  <c r="I3551" i="11"/>
  <c r="I3550" i="11"/>
  <c r="I3549" i="11"/>
  <c r="I3548" i="11"/>
  <c r="I3547" i="11"/>
  <c r="I3546" i="11"/>
  <c r="I3545" i="11"/>
  <c r="I3544" i="11"/>
  <c r="I3543" i="11"/>
  <c r="I3542" i="11"/>
  <c r="I3541" i="11"/>
  <c r="I3540" i="11"/>
  <c r="I3539" i="11"/>
  <c r="I3538" i="11"/>
  <c r="I3537" i="11"/>
  <c r="I3536" i="11"/>
  <c r="I3535" i="11"/>
  <c r="I3534" i="11"/>
  <c r="I3533" i="11"/>
  <c r="I3532" i="11"/>
  <c r="I3531" i="11"/>
  <c r="I3530" i="11"/>
  <c r="I3529" i="11"/>
  <c r="I3528" i="11"/>
  <c r="I3527" i="11"/>
  <c r="I3526" i="11"/>
  <c r="I3525" i="11"/>
  <c r="I2809" i="11"/>
  <c r="I2869" i="11"/>
  <c r="I3076" i="11"/>
  <c r="I3070" i="11"/>
  <c r="I3040" i="11"/>
  <c r="I3002" i="11"/>
  <c r="I2982" i="11"/>
  <c r="K4" i="11" a="1"/>
  <c r="K4" i="11" s="1"/>
  <c r="K5" i="11" a="1"/>
  <c r="K5" i="11" s="1"/>
  <c r="K6" i="11" a="1"/>
  <c r="K6" i="11" s="1"/>
  <c r="K7" i="11" a="1"/>
  <c r="K7" i="11" s="1"/>
  <c r="K8" i="11" a="1"/>
  <c r="K8" i="11" s="1"/>
  <c r="K9" i="11" a="1"/>
  <c r="K9" i="11" s="1"/>
  <c r="K10" i="11" a="1"/>
  <c r="K10" i="11" s="1"/>
  <c r="K11" i="11" a="1"/>
  <c r="K11" i="11" s="1"/>
  <c r="K12" i="11" a="1"/>
  <c r="K12" i="11" s="1"/>
  <c r="K13" i="11" a="1"/>
  <c r="K13" i="11" s="1"/>
  <c r="K14" i="11" a="1"/>
  <c r="K14" i="11" s="1"/>
  <c r="K15" i="11" a="1"/>
  <c r="K15" i="11" s="1"/>
  <c r="K16" i="11" a="1"/>
  <c r="K16" i="11" s="1"/>
  <c r="K17" i="11" a="1"/>
  <c r="K17" i="11" s="1"/>
  <c r="K18" i="11" a="1"/>
  <c r="K18" i="11" s="1"/>
  <c r="K19" i="11" a="1"/>
  <c r="K19" i="11" s="1"/>
  <c r="K20" i="11" a="1"/>
  <c r="K20" i="11" s="1"/>
  <c r="K21" i="11" a="1"/>
  <c r="K21" i="11" s="1"/>
  <c r="K22" i="11" a="1"/>
  <c r="K22" i="11" s="1"/>
  <c r="K23" i="11" a="1"/>
  <c r="K23" i="11" s="1"/>
  <c r="K24" i="11" a="1"/>
  <c r="K24" i="11" s="1"/>
  <c r="K25" i="11" a="1"/>
  <c r="K25" i="11" s="1"/>
  <c r="K26" i="11" a="1"/>
  <c r="K26" i="11" s="1"/>
  <c r="K27" i="11" a="1"/>
  <c r="K27" i="11" s="1"/>
  <c r="K28" i="11" a="1"/>
  <c r="K28" i="11" s="1"/>
  <c r="K29" i="11" a="1"/>
  <c r="K29" i="11" s="1"/>
  <c r="K30" i="11" a="1"/>
  <c r="K30" i="11" s="1"/>
  <c r="K31" i="11" a="1"/>
  <c r="K31" i="11" s="1"/>
  <c r="K32" i="11" a="1"/>
  <c r="K32" i="11" s="1"/>
  <c r="K33" i="11" a="1"/>
  <c r="K33" i="11" s="1"/>
  <c r="K34" i="11" a="1"/>
  <c r="K34" i="11" s="1"/>
  <c r="K35" i="11" a="1"/>
  <c r="K35" i="11" s="1"/>
  <c r="K36" i="11" a="1"/>
  <c r="K36" i="11" s="1"/>
  <c r="K37" i="11" a="1"/>
  <c r="K37" i="11" s="1"/>
  <c r="K38" i="11" a="1"/>
  <c r="K38" i="11" s="1"/>
  <c r="K39" i="11" a="1"/>
  <c r="K39" i="11" s="1"/>
  <c r="K40" i="11" a="1"/>
  <c r="K40" i="11" s="1"/>
  <c r="K41" i="11" a="1"/>
  <c r="K41" i="11" s="1"/>
  <c r="K42" i="11" a="1"/>
  <c r="K42" i="11" s="1"/>
  <c r="K43" i="11" a="1"/>
  <c r="K43" i="11" s="1"/>
  <c r="K44" i="11" a="1"/>
  <c r="K44" i="11" s="1"/>
  <c r="K45" i="11" a="1"/>
  <c r="K45" i="11" s="1"/>
  <c r="K46" i="11" a="1"/>
  <c r="K46" i="11" s="1"/>
  <c r="K47" i="11" a="1"/>
  <c r="K47" i="11" s="1"/>
  <c r="K48" i="11" a="1"/>
  <c r="K48" i="11" s="1"/>
  <c r="K49" i="11" a="1"/>
  <c r="K49" i="11" s="1"/>
  <c r="K50" i="11" a="1"/>
  <c r="K50" i="11" s="1"/>
  <c r="K51" i="11" a="1"/>
  <c r="K51" i="11" s="1"/>
  <c r="K52" i="11" a="1"/>
  <c r="K52" i="11" s="1"/>
  <c r="K53" i="11" a="1"/>
  <c r="K53" i="11" s="1"/>
  <c r="K54" i="11" a="1"/>
  <c r="K54" i="11" s="1"/>
  <c r="K55" i="11" a="1"/>
  <c r="K55" i="11" s="1"/>
  <c r="K56" i="11" a="1"/>
  <c r="K56" i="11" s="1"/>
  <c r="K57" i="11" a="1"/>
  <c r="K57" i="11" s="1"/>
  <c r="K58" i="11" a="1"/>
  <c r="K58" i="11" s="1"/>
  <c r="K59" i="11" a="1"/>
  <c r="K59" i="11" s="1"/>
  <c r="K60" i="11" a="1"/>
  <c r="K60" i="11" s="1"/>
  <c r="K61" i="11" a="1"/>
  <c r="K61" i="11" s="1"/>
  <c r="K62" i="11" a="1"/>
  <c r="K62" i="11" s="1"/>
  <c r="K63" i="11" a="1"/>
  <c r="K63" i="11" s="1"/>
  <c r="K64" i="11" a="1"/>
  <c r="K64" i="11" s="1"/>
  <c r="K65" i="11" a="1"/>
  <c r="K65" i="11" s="1"/>
  <c r="K66" i="11" a="1"/>
  <c r="K66" i="11" s="1"/>
  <c r="K67" i="11" a="1"/>
  <c r="K67" i="11" s="1"/>
  <c r="K68" i="11" a="1"/>
  <c r="K68" i="11" s="1"/>
  <c r="K69" i="11" a="1"/>
  <c r="K69" i="11" s="1"/>
  <c r="K70" i="11" a="1"/>
  <c r="K70" i="11" s="1"/>
  <c r="K71" i="11" a="1"/>
  <c r="K71" i="11" s="1"/>
  <c r="K72" i="11" a="1"/>
  <c r="K72" i="11" s="1"/>
  <c r="K73" i="11" a="1"/>
  <c r="K73" i="11" s="1"/>
  <c r="K74" i="11" a="1"/>
  <c r="K74" i="11" s="1"/>
  <c r="K75" i="11" a="1"/>
  <c r="K75" i="11" s="1"/>
  <c r="K76" i="11" a="1"/>
  <c r="K76" i="11" s="1"/>
  <c r="K77" i="11" a="1"/>
  <c r="K77" i="11" s="1"/>
  <c r="K78" i="11" a="1"/>
  <c r="K78" i="11" s="1"/>
  <c r="K79" i="11" a="1"/>
  <c r="K79" i="11" s="1"/>
  <c r="K80" i="11" a="1"/>
  <c r="K80" i="11" s="1"/>
  <c r="K81" i="11" a="1"/>
  <c r="K81" i="11" s="1"/>
  <c r="K82" i="11" a="1"/>
  <c r="K82" i="11" s="1"/>
  <c r="K83" i="11" a="1"/>
  <c r="K83" i="11" s="1"/>
  <c r="K84" i="11" a="1"/>
  <c r="K84" i="11" s="1"/>
  <c r="K85" i="11" a="1"/>
  <c r="K85" i="11" s="1"/>
  <c r="K86" i="11" a="1"/>
  <c r="K86" i="11" s="1"/>
  <c r="K87" i="11" a="1"/>
  <c r="K87" i="11" s="1"/>
  <c r="K88" i="11" a="1"/>
  <c r="K88" i="11" s="1"/>
  <c r="K106" i="11" a="1"/>
  <c r="K106" i="11" s="1"/>
  <c r="K108" i="11" a="1"/>
  <c r="K108" i="11" s="1"/>
  <c r="K110" i="11" a="1"/>
  <c r="K110" i="11" s="1"/>
  <c r="K112" i="11" a="1"/>
  <c r="K112" i="11" s="1"/>
  <c r="K114" i="11" a="1"/>
  <c r="K114" i="11" s="1"/>
  <c r="K116" i="11" a="1"/>
  <c r="K116" i="11" s="1"/>
  <c r="K118" i="11" a="1"/>
  <c r="K118" i="11" s="1"/>
  <c r="K120" i="11" a="1"/>
  <c r="K120" i="11" s="1"/>
  <c r="K122" i="11" a="1"/>
  <c r="K122" i="11" s="1"/>
  <c r="K124" i="11" a="1"/>
  <c r="K124" i="11" s="1"/>
  <c r="K126" i="11" a="1"/>
  <c r="K126" i="11" s="1"/>
  <c r="K128" i="11" a="1"/>
  <c r="K128" i="11" s="1"/>
  <c r="K130" i="11" a="1"/>
  <c r="K130" i="11" s="1"/>
  <c r="K132" i="11" a="1"/>
  <c r="K132" i="11" s="1"/>
  <c r="K134" i="11" a="1"/>
  <c r="K134" i="11" s="1"/>
  <c r="K136" i="11" a="1"/>
  <c r="K136" i="11" s="1"/>
  <c r="K138" i="11" a="1"/>
  <c r="K138" i="11" s="1"/>
  <c r="K140" i="11" a="1"/>
  <c r="K140" i="11" s="1"/>
  <c r="K142" i="11" a="1"/>
  <c r="K142" i="11" s="1"/>
  <c r="K144" i="11" a="1"/>
  <c r="K144" i="11" s="1"/>
  <c r="K146" i="11" a="1"/>
  <c r="K146" i="11" s="1"/>
  <c r="K148" i="11" a="1"/>
  <c r="K148" i="11" s="1"/>
  <c r="K150" i="11" a="1"/>
  <c r="K150" i="11" s="1"/>
  <c r="K152" i="11" a="1"/>
  <c r="K152" i="11" s="1"/>
  <c r="K154" i="11" a="1"/>
  <c r="K154" i="11" s="1"/>
  <c r="K156" i="11" a="1"/>
  <c r="K156" i="11" s="1"/>
  <c r="K158" i="11" a="1"/>
  <c r="K158" i="11" s="1"/>
  <c r="K160" i="11" a="1"/>
  <c r="K160" i="11" s="1"/>
  <c r="K162" i="11" a="1"/>
  <c r="K162" i="11" s="1"/>
  <c r="K164" i="11" a="1"/>
  <c r="K164" i="11" s="1"/>
  <c r="K166" i="11" a="1"/>
  <c r="K166" i="11" s="1"/>
  <c r="K168" i="11" a="1"/>
  <c r="K168" i="11" s="1"/>
  <c r="K170" i="11" a="1"/>
  <c r="K170" i="11" s="1"/>
  <c r="K172" i="11" a="1"/>
  <c r="K172" i="11" s="1"/>
  <c r="K174" i="11" a="1"/>
  <c r="K174" i="11" s="1"/>
  <c r="K176" i="11" a="1"/>
  <c r="K176" i="11" s="1"/>
  <c r="K178" i="11" a="1"/>
  <c r="K178" i="11" s="1"/>
  <c r="K180" i="11" a="1"/>
  <c r="K180" i="11" s="1"/>
  <c r="K182" i="11" a="1"/>
  <c r="K182" i="11" s="1"/>
  <c r="K184" i="11" a="1"/>
  <c r="K184" i="11" s="1"/>
  <c r="K186" i="11" a="1"/>
  <c r="K186" i="11" s="1"/>
  <c r="K188" i="11" a="1"/>
  <c r="K188" i="11" s="1"/>
  <c r="K190" i="11" a="1"/>
  <c r="K190" i="11" s="1"/>
  <c r="K192" i="11" a="1"/>
  <c r="K192" i="11" s="1"/>
  <c r="K194" i="11" a="1"/>
  <c r="K194" i="11" s="1"/>
  <c r="K196" i="11" a="1"/>
  <c r="K196" i="11" s="1"/>
  <c r="K198" i="11" a="1"/>
  <c r="K198" i="11" s="1"/>
  <c r="K200" i="11" a="1"/>
  <c r="K200" i="11" s="1"/>
  <c r="K202" i="11" a="1"/>
  <c r="K202" i="11" s="1"/>
  <c r="K204" i="11" a="1"/>
  <c r="K204" i="11" s="1"/>
  <c r="K206" i="11" a="1"/>
  <c r="K206" i="11" s="1"/>
  <c r="K208" i="11" a="1"/>
  <c r="K208" i="11" s="1"/>
  <c r="K210" i="11" a="1"/>
  <c r="K210" i="11" s="1"/>
  <c r="K212" i="11" a="1"/>
  <c r="K212" i="11" s="1"/>
  <c r="K214" i="11" a="1"/>
  <c r="K214" i="11" s="1"/>
  <c r="K216" i="11" a="1"/>
  <c r="K216" i="11" s="1"/>
  <c r="K218" i="11" a="1"/>
  <c r="K218" i="11" s="1"/>
  <c r="K220" i="11" a="1"/>
  <c r="K220" i="11" s="1"/>
  <c r="K222" i="11" a="1"/>
  <c r="K222" i="11" s="1"/>
  <c r="K224" i="11" a="1"/>
  <c r="K224" i="11" s="1"/>
  <c r="K226" i="11" a="1"/>
  <c r="K226" i="11" s="1"/>
  <c r="K228" i="11" a="1"/>
  <c r="K228" i="11" s="1"/>
  <c r="K230" i="11" a="1"/>
  <c r="K230" i="11" s="1"/>
  <c r="K232" i="11" a="1"/>
  <c r="K232" i="11" s="1"/>
  <c r="K234" i="11" a="1"/>
  <c r="K234" i="11" s="1"/>
  <c r="K236" i="11" a="1"/>
  <c r="K236" i="11" s="1"/>
  <c r="K238" i="11" a="1"/>
  <c r="K238" i="11" s="1"/>
  <c r="K240" i="11" a="1"/>
  <c r="K240" i="11" s="1"/>
  <c r="K242" i="11" a="1"/>
  <c r="K242" i="11" s="1"/>
  <c r="K244" i="11" a="1"/>
  <c r="K244" i="11" s="1"/>
  <c r="K246" i="11" a="1"/>
  <c r="K246" i="11" s="1"/>
  <c r="K248" i="11" a="1"/>
  <c r="K248" i="11" s="1"/>
  <c r="K250" i="11" a="1"/>
  <c r="K250" i="11" s="1"/>
  <c r="K252" i="11" a="1"/>
  <c r="K252" i="11" s="1"/>
  <c r="K254" i="11" a="1"/>
  <c r="K254" i="11" s="1"/>
  <c r="K256" i="11" a="1"/>
  <c r="K256" i="11" s="1"/>
  <c r="K258" i="11" a="1"/>
  <c r="K258" i="11" s="1"/>
  <c r="K260" i="11" a="1"/>
  <c r="K260" i="11" s="1"/>
  <c r="K262" i="11" a="1"/>
  <c r="K262" i="11" s="1"/>
  <c r="K264" i="11" a="1"/>
  <c r="K264" i="11" s="1"/>
  <c r="K266" i="11" a="1"/>
  <c r="K266" i="11" s="1"/>
  <c r="K268" i="11" a="1"/>
  <c r="K268" i="11" s="1"/>
  <c r="K270" i="11" a="1"/>
  <c r="K270" i="11" s="1"/>
  <c r="K272" i="11" a="1"/>
  <c r="K272" i="11" s="1"/>
  <c r="K274" i="11" a="1"/>
  <c r="K274" i="11" s="1"/>
  <c r="K276" i="11" a="1"/>
  <c r="K276" i="11" s="1"/>
  <c r="K278" i="11" a="1"/>
  <c r="K278" i="11" s="1"/>
  <c r="K280" i="11" a="1"/>
  <c r="K280" i="11" s="1"/>
  <c r="K282" i="11" a="1"/>
  <c r="K282" i="11" s="1"/>
  <c r="K284" i="11" a="1"/>
  <c r="K284" i="11" s="1"/>
  <c r="K286" i="11" a="1"/>
  <c r="K286" i="11" s="1"/>
  <c r="K288" i="11" a="1"/>
  <c r="K288" i="11" s="1"/>
  <c r="K290" i="11" a="1"/>
  <c r="K290" i="11" s="1"/>
  <c r="K292" i="11" a="1"/>
  <c r="K292" i="11" s="1"/>
  <c r="K294" i="11" a="1"/>
  <c r="K294" i="11" s="1"/>
  <c r="K296" i="11" a="1"/>
  <c r="K296" i="11" s="1"/>
  <c r="K298" i="11" a="1"/>
  <c r="K298" i="11" s="1"/>
  <c r="K300" i="11" a="1"/>
  <c r="K300" i="11" s="1"/>
  <c r="K302" i="11" a="1"/>
  <c r="K302" i="11" s="1"/>
  <c r="K304" i="11" a="1"/>
  <c r="K304" i="11" s="1"/>
  <c r="K306" i="11" a="1"/>
  <c r="K306" i="11" s="1"/>
  <c r="K308" i="11" a="1"/>
  <c r="K308" i="11" s="1"/>
  <c r="K310" i="11" a="1"/>
  <c r="K310" i="11" s="1"/>
  <c r="K312" i="11" a="1"/>
  <c r="K312" i="11" s="1"/>
  <c r="K314" i="11" a="1"/>
  <c r="K314" i="11" s="1"/>
  <c r="K316" i="11" a="1"/>
  <c r="K316" i="11" s="1"/>
  <c r="K318" i="11" a="1"/>
  <c r="K318" i="11" s="1"/>
  <c r="K320" i="11" a="1"/>
  <c r="K320" i="11" s="1"/>
  <c r="K322" i="11" a="1"/>
  <c r="K322" i="11" s="1"/>
  <c r="K324" i="11" a="1"/>
  <c r="K324" i="11" s="1"/>
  <c r="K326" i="11" a="1"/>
  <c r="K326" i="11" s="1"/>
  <c r="K89" i="11" a="1"/>
  <c r="K89" i="11" s="1"/>
  <c r="K91" i="11" a="1"/>
  <c r="K91" i="11" s="1"/>
  <c r="K93" i="11" a="1"/>
  <c r="K93" i="11" s="1"/>
  <c r="K95" i="11" a="1"/>
  <c r="K95" i="11" s="1"/>
  <c r="K97" i="11" a="1"/>
  <c r="K97" i="11" s="1"/>
  <c r="K99" i="11" a="1"/>
  <c r="K99" i="11" s="1"/>
  <c r="K101" i="11" a="1"/>
  <c r="K101" i="11" s="1"/>
  <c r="K103" i="11" a="1"/>
  <c r="K103" i="11" s="1"/>
  <c r="K105" i="11" a="1"/>
  <c r="K105" i="11" s="1"/>
  <c r="K109" i="11" a="1"/>
  <c r="K109" i="11" s="1"/>
  <c r="K113" i="11" a="1"/>
  <c r="K113" i="11" s="1"/>
  <c r="K117" i="11" a="1"/>
  <c r="K117" i="11" s="1"/>
  <c r="K121" i="11" a="1"/>
  <c r="K121" i="11" s="1"/>
  <c r="K125" i="11" a="1"/>
  <c r="K125" i="11" s="1"/>
  <c r="K129" i="11" a="1"/>
  <c r="K129" i="11" s="1"/>
  <c r="K133" i="11" a="1"/>
  <c r="K133" i="11" s="1"/>
  <c r="K137" i="11" a="1"/>
  <c r="K137" i="11" s="1"/>
  <c r="K141" i="11" a="1"/>
  <c r="K141" i="11" s="1"/>
  <c r="K145" i="11" a="1"/>
  <c r="K145" i="11" s="1"/>
  <c r="K149" i="11" a="1"/>
  <c r="K149" i="11" s="1"/>
  <c r="K153" i="11" a="1"/>
  <c r="K153" i="11" s="1"/>
  <c r="K157" i="11" a="1"/>
  <c r="K157" i="11" s="1"/>
  <c r="K161" i="11" a="1"/>
  <c r="K161" i="11" s="1"/>
  <c r="K165" i="11" a="1"/>
  <c r="K165" i="11" s="1"/>
  <c r="K169" i="11" a="1"/>
  <c r="K169" i="11" s="1"/>
  <c r="K173" i="11" a="1"/>
  <c r="K173" i="11" s="1"/>
  <c r="K177" i="11" a="1"/>
  <c r="K177" i="11" s="1"/>
  <c r="K181" i="11" a="1"/>
  <c r="K181" i="11" s="1"/>
  <c r="K185" i="11" a="1"/>
  <c r="K185" i="11" s="1"/>
  <c r="K189" i="11" a="1"/>
  <c r="K189" i="11" s="1"/>
  <c r="K193" i="11" a="1"/>
  <c r="K193" i="11" s="1"/>
  <c r="K197" i="11" a="1"/>
  <c r="K197" i="11" s="1"/>
  <c r="K201" i="11" a="1"/>
  <c r="K201" i="11" s="1"/>
  <c r="K205" i="11" a="1"/>
  <c r="K205" i="11" s="1"/>
  <c r="K209" i="11" a="1"/>
  <c r="K209" i="11" s="1"/>
  <c r="K213" i="11" a="1"/>
  <c r="K213" i="11" s="1"/>
  <c r="K217" i="11" a="1"/>
  <c r="K217" i="11" s="1"/>
  <c r="K221" i="11" a="1"/>
  <c r="K221" i="11" s="1"/>
  <c r="K225" i="11" a="1"/>
  <c r="K225" i="11" s="1"/>
  <c r="K229" i="11" a="1"/>
  <c r="K229" i="11" s="1"/>
  <c r="K233" i="11" a="1"/>
  <c r="K233" i="11" s="1"/>
  <c r="K237" i="11" a="1"/>
  <c r="K237" i="11" s="1"/>
  <c r="K241" i="11" a="1"/>
  <c r="K241" i="11" s="1"/>
  <c r="K245" i="11" a="1"/>
  <c r="K245" i="11" s="1"/>
  <c r="K249" i="11" a="1"/>
  <c r="K249" i="11" s="1"/>
  <c r="K253" i="11" a="1"/>
  <c r="K253" i="11" s="1"/>
  <c r="K257" i="11" a="1"/>
  <c r="K257" i="11" s="1"/>
  <c r="K261" i="11" a="1"/>
  <c r="K261" i="11" s="1"/>
  <c r="K265" i="11" a="1"/>
  <c r="K265" i="11" s="1"/>
  <c r="K269" i="11" a="1"/>
  <c r="K269" i="11" s="1"/>
  <c r="K273" i="11" a="1"/>
  <c r="K273" i="11" s="1"/>
  <c r="K277" i="11" a="1"/>
  <c r="K277" i="11" s="1"/>
  <c r="K281" i="11" a="1"/>
  <c r="K281" i="11" s="1"/>
  <c r="K285" i="11" a="1"/>
  <c r="K285" i="11" s="1"/>
  <c r="K289" i="11" a="1"/>
  <c r="K289" i="11" s="1"/>
  <c r="K293" i="11" a="1"/>
  <c r="K293" i="11" s="1"/>
  <c r="K297" i="11" a="1"/>
  <c r="K297" i="11" s="1"/>
  <c r="K301" i="11" a="1"/>
  <c r="K301" i="11" s="1"/>
  <c r="K305" i="11" a="1"/>
  <c r="K305" i="11" s="1"/>
  <c r="K309" i="11" a="1"/>
  <c r="K309" i="11" s="1"/>
  <c r="K313" i="11" a="1"/>
  <c r="K313" i="11" s="1"/>
  <c r="K317" i="11" a="1"/>
  <c r="K317" i="11" s="1"/>
  <c r="K321" i="11" a="1"/>
  <c r="K321" i="11" s="1"/>
  <c r="K325" i="11" a="1"/>
  <c r="K325" i="11" s="1"/>
  <c r="K328" i="11" a="1"/>
  <c r="K328" i="11" s="1"/>
  <c r="K330" i="11" a="1"/>
  <c r="K330" i="11" s="1"/>
  <c r="K332" i="11" a="1"/>
  <c r="K332" i="11" s="1"/>
  <c r="K334" i="11" a="1"/>
  <c r="K334" i="11" s="1"/>
  <c r="K336" i="11" a="1"/>
  <c r="K336" i="11" s="1"/>
  <c r="K338" i="11" a="1"/>
  <c r="K338" i="11" s="1"/>
  <c r="K340" i="11" a="1"/>
  <c r="K340" i="11" s="1"/>
  <c r="K342" i="11" a="1"/>
  <c r="K342" i="11" s="1"/>
  <c r="K344" i="11" a="1"/>
  <c r="K344" i="11" s="1"/>
  <c r="K346" i="11" a="1"/>
  <c r="K346" i="11" s="1"/>
  <c r="K348" i="11" a="1"/>
  <c r="K348" i="11" s="1"/>
  <c r="K350" i="11" a="1"/>
  <c r="K350" i="11" s="1"/>
  <c r="K352" i="11" a="1"/>
  <c r="K352" i="11" s="1"/>
  <c r="K354" i="11" a="1"/>
  <c r="K354" i="11" s="1"/>
  <c r="K356" i="11" a="1"/>
  <c r="K356" i="11" s="1"/>
  <c r="K358" i="11" a="1"/>
  <c r="K358" i="11" s="1"/>
  <c r="K360" i="11" a="1"/>
  <c r="K360" i="11" s="1"/>
  <c r="K362" i="11" a="1"/>
  <c r="K362" i="11" s="1"/>
  <c r="K364" i="11" a="1"/>
  <c r="K364" i="11" s="1"/>
  <c r="K366" i="11" a="1"/>
  <c r="K366" i="11" s="1"/>
  <c r="K368" i="11" a="1"/>
  <c r="K368" i="11" s="1"/>
  <c r="K370" i="11" a="1"/>
  <c r="K370" i="11" s="1"/>
  <c r="K372" i="11" a="1"/>
  <c r="K372" i="11" s="1"/>
  <c r="K374" i="11" a="1"/>
  <c r="K374" i="11" s="1"/>
  <c r="K376" i="11" a="1"/>
  <c r="K376" i="11" s="1"/>
  <c r="K378" i="11" a="1"/>
  <c r="K378" i="11" s="1"/>
  <c r="K380" i="11" a="1"/>
  <c r="K380" i="11" s="1"/>
  <c r="K382" i="11" a="1"/>
  <c r="K382" i="11" s="1"/>
  <c r="K384" i="11" a="1"/>
  <c r="K384" i="11" s="1"/>
  <c r="K386" i="11" a="1"/>
  <c r="K386" i="11" s="1"/>
  <c r="K388" i="11" a="1"/>
  <c r="K388" i="11" s="1"/>
  <c r="K390" i="11" a="1"/>
  <c r="K390" i="11" s="1"/>
  <c r="K392" i="11" a="1"/>
  <c r="K392" i="11" s="1"/>
  <c r="K394" i="11" a="1"/>
  <c r="K394" i="11" s="1"/>
  <c r="K396" i="11" a="1"/>
  <c r="K396" i="11" s="1"/>
  <c r="K398" i="11" a="1"/>
  <c r="K398" i="11" s="1"/>
  <c r="K400" i="11" a="1"/>
  <c r="K400" i="11" s="1"/>
  <c r="K402" i="11" a="1"/>
  <c r="K402" i="11" s="1"/>
  <c r="K404" i="11" a="1"/>
  <c r="K404" i="11" s="1"/>
  <c r="K406" i="11" a="1"/>
  <c r="K406" i="11" s="1"/>
  <c r="K408" i="11" a="1"/>
  <c r="K408" i="11" s="1"/>
  <c r="K410" i="11" a="1"/>
  <c r="K410" i="11" s="1"/>
  <c r="K412" i="11" a="1"/>
  <c r="K412" i="11" s="1"/>
  <c r="K414" i="11" a="1"/>
  <c r="K414" i="11" s="1"/>
  <c r="K416" i="11" a="1"/>
  <c r="K416" i="11" s="1"/>
  <c r="K418" i="11" a="1"/>
  <c r="K418" i="11" s="1"/>
  <c r="K420" i="11" a="1"/>
  <c r="K420" i="11" s="1"/>
  <c r="K422" i="11" a="1"/>
  <c r="K422" i="11" s="1"/>
  <c r="K424" i="11" a="1"/>
  <c r="K424" i="11" s="1"/>
  <c r="K426" i="11" a="1"/>
  <c r="K426" i="11" s="1"/>
  <c r="K428" i="11" a="1"/>
  <c r="K428" i="11" s="1"/>
  <c r="K430" i="11" a="1"/>
  <c r="K430" i="11" s="1"/>
  <c r="K432" i="11" a="1"/>
  <c r="K432" i="11" s="1"/>
  <c r="K434" i="11" a="1"/>
  <c r="K434" i="11" s="1"/>
  <c r="K436" i="11" a="1"/>
  <c r="K436" i="11" s="1"/>
  <c r="K438" i="11" a="1"/>
  <c r="K438" i="11" s="1"/>
  <c r="K440" i="11" a="1"/>
  <c r="K440" i="11" s="1"/>
  <c r="K442" i="11" a="1"/>
  <c r="K442" i="11" s="1"/>
  <c r="K444" i="11" a="1"/>
  <c r="K444" i="11" s="1"/>
  <c r="K489" i="11" a="1"/>
  <c r="K489" i="11" s="1"/>
  <c r="K491" i="11" a="1"/>
  <c r="K491" i="11" s="1"/>
  <c r="K493" i="11" a="1"/>
  <c r="K493" i="11" s="1"/>
  <c r="K495" i="11" a="1"/>
  <c r="K495" i="11" s="1"/>
  <c r="K497" i="11" a="1"/>
  <c r="K497" i="11" s="1"/>
  <c r="K499" i="11" a="1"/>
  <c r="K499" i="11" s="1"/>
  <c r="K501" i="11" a="1"/>
  <c r="K501" i="11" s="1"/>
  <c r="K503" i="11" a="1"/>
  <c r="K503" i="11" s="1"/>
  <c r="K505" i="11" a="1"/>
  <c r="K505" i="11" s="1"/>
  <c r="K507" i="11" a="1"/>
  <c r="K507" i="11" s="1"/>
  <c r="K509" i="11" a="1"/>
  <c r="K509" i="11" s="1"/>
  <c r="K511" i="11" a="1"/>
  <c r="K511" i="11" s="1"/>
  <c r="K513" i="11" a="1"/>
  <c r="K513" i="11" s="1"/>
  <c r="K515" i="11" a="1"/>
  <c r="K515" i="11" s="1"/>
  <c r="K517" i="11" a="1"/>
  <c r="K517" i="11" s="1"/>
  <c r="K519" i="11" a="1"/>
  <c r="K519" i="11" s="1"/>
  <c r="K521" i="11" a="1"/>
  <c r="K521" i="11" s="1"/>
  <c r="K523" i="11" a="1"/>
  <c r="K523" i="11" s="1"/>
  <c r="K525" i="11" a="1"/>
  <c r="K525" i="11" s="1"/>
  <c r="K527" i="11" a="1"/>
  <c r="K527" i="11" s="1"/>
  <c r="K529" i="11" a="1"/>
  <c r="K529" i="11" s="1"/>
  <c r="K531" i="11" a="1"/>
  <c r="K531" i="11" s="1"/>
  <c r="K533" i="11" a="1"/>
  <c r="K533" i="11" s="1"/>
  <c r="K535" i="11" a="1"/>
  <c r="K535" i="11" s="1"/>
  <c r="K537" i="11" a="1"/>
  <c r="K537" i="11" s="1"/>
  <c r="K539" i="11" a="1"/>
  <c r="K539" i="11" s="1"/>
  <c r="K541" i="11" a="1"/>
  <c r="K541" i="11" s="1"/>
  <c r="K543" i="11" a="1"/>
  <c r="K543" i="11" s="1"/>
  <c r="K545" i="11" a="1"/>
  <c r="K545" i="11" s="1"/>
  <c r="K547" i="11" a="1"/>
  <c r="K547" i="11" s="1"/>
  <c r="K549" i="11" a="1"/>
  <c r="K549" i="11" s="1"/>
  <c r="K551" i="11" a="1"/>
  <c r="K551" i="11" s="1"/>
  <c r="K553" i="11" a="1"/>
  <c r="K553" i="11" s="1"/>
  <c r="K555" i="11" a="1"/>
  <c r="K555" i="11" s="1"/>
  <c r="K557" i="11" a="1"/>
  <c r="K557" i="11" s="1"/>
  <c r="K559" i="11" a="1"/>
  <c r="K559" i="11" s="1"/>
  <c r="K561" i="11" a="1"/>
  <c r="K561" i="11" s="1"/>
  <c r="K563" i="11" a="1"/>
  <c r="K563" i="11" s="1"/>
  <c r="K565" i="11" a="1"/>
  <c r="K565" i="11" s="1"/>
  <c r="K567" i="11" a="1"/>
  <c r="K567" i="11" s="1"/>
  <c r="K569" i="11" a="1"/>
  <c r="K569" i="11" s="1"/>
  <c r="K571" i="11" a="1"/>
  <c r="K571" i="11" s="1"/>
  <c r="K573" i="11" a="1"/>
  <c r="K573" i="11" s="1"/>
  <c r="K575" i="11" a="1"/>
  <c r="K575" i="11" s="1"/>
  <c r="K577" i="11" a="1"/>
  <c r="K577" i="11" s="1"/>
  <c r="K579" i="11" a="1"/>
  <c r="K579" i="11" s="1"/>
  <c r="K581" i="11" a="1"/>
  <c r="K581" i="11" s="1"/>
  <c r="K583" i="11" a="1"/>
  <c r="K583" i="11" s="1"/>
  <c r="K585" i="11" a="1"/>
  <c r="K585" i="11" s="1"/>
  <c r="K587" i="11" a="1"/>
  <c r="K587" i="11" s="1"/>
  <c r="K589" i="11" a="1"/>
  <c r="K589" i="11" s="1"/>
  <c r="K591" i="11" a="1"/>
  <c r="K591" i="11" s="1"/>
  <c r="K593" i="11" a="1"/>
  <c r="K593" i="11" s="1"/>
  <c r="K595" i="11" a="1"/>
  <c r="K595" i="11" s="1"/>
  <c r="K597" i="11" a="1"/>
  <c r="K597" i="11" s="1"/>
  <c r="K599" i="11" a="1"/>
  <c r="K599" i="11" s="1"/>
  <c r="K601" i="11" a="1"/>
  <c r="K601" i="11" s="1"/>
  <c r="K603" i="11" a="1"/>
  <c r="K603" i="11" s="1"/>
  <c r="K605" i="11" a="1"/>
  <c r="K605" i="11" s="1"/>
  <c r="K607" i="11" a="1"/>
  <c r="K607" i="11" s="1"/>
  <c r="K609" i="11" a="1"/>
  <c r="K609" i="11" s="1"/>
  <c r="K611" i="11" a="1"/>
  <c r="K611" i="11" s="1"/>
  <c r="K613" i="11" a="1"/>
  <c r="K613" i="11" s="1"/>
  <c r="K615" i="11" a="1"/>
  <c r="K615" i="11" s="1"/>
  <c r="K617" i="11" a="1"/>
  <c r="K617" i="11" s="1"/>
  <c r="K619" i="11" a="1"/>
  <c r="K619" i="11" s="1"/>
  <c r="K621" i="11" a="1"/>
  <c r="K621" i="11" s="1"/>
  <c r="K623" i="11" a="1"/>
  <c r="K623" i="11" s="1"/>
  <c r="K625" i="11" a="1"/>
  <c r="K625" i="11" s="1"/>
  <c r="K627" i="11" a="1"/>
  <c r="K627" i="11" s="1"/>
  <c r="K629" i="11" a="1"/>
  <c r="K629" i="11" s="1"/>
  <c r="K631" i="11" a="1"/>
  <c r="K631" i="11" s="1"/>
  <c r="K633" i="11" a="1"/>
  <c r="K633" i="11" s="1"/>
  <c r="K635" i="11" a="1"/>
  <c r="K635" i="11" s="1"/>
  <c r="K637" i="11" a="1"/>
  <c r="K637" i="11" s="1"/>
  <c r="K639" i="11" a="1"/>
  <c r="K639" i="11" s="1"/>
  <c r="K641" i="11" a="1"/>
  <c r="K641" i="11" s="1"/>
  <c r="K643" i="11" a="1"/>
  <c r="K643" i="11" s="1"/>
  <c r="K645" i="11" a="1"/>
  <c r="K645" i="11" s="1"/>
  <c r="K647" i="11" a="1"/>
  <c r="K647" i="11" s="1"/>
  <c r="K649" i="11" a="1"/>
  <c r="K649" i="11" s="1"/>
  <c r="K651" i="11" a="1"/>
  <c r="K651" i="11" s="1"/>
  <c r="K653" i="11" a="1"/>
  <c r="K653" i="11" s="1"/>
  <c r="K655" i="11" a="1"/>
  <c r="K655" i="11" s="1"/>
  <c r="K657" i="11" a="1"/>
  <c r="K657" i="11" s="1"/>
  <c r="K92" i="11" a="1"/>
  <c r="K92" i="11" s="1"/>
  <c r="K96" i="11" a="1"/>
  <c r="K96" i="11" s="1"/>
  <c r="K100" i="11" a="1"/>
  <c r="K100" i="11" s="1"/>
  <c r="K104" i="11" a="1"/>
  <c r="K104" i="11" s="1"/>
  <c r="K111" i="11" a="1"/>
  <c r="K111" i="11" s="1"/>
  <c r="K119" i="11" a="1"/>
  <c r="K119" i="11" s="1"/>
  <c r="K127" i="11" a="1"/>
  <c r="K127" i="11" s="1"/>
  <c r="K135" i="11" a="1"/>
  <c r="K135" i="11" s="1"/>
  <c r="K143" i="11" a="1"/>
  <c r="K143" i="11" s="1"/>
  <c r="K151" i="11" a="1"/>
  <c r="K151" i="11" s="1"/>
  <c r="K159" i="11" a="1"/>
  <c r="K159" i="11" s="1"/>
  <c r="K167" i="11" a="1"/>
  <c r="K167" i="11" s="1"/>
  <c r="K175" i="11" a="1"/>
  <c r="K175" i="11" s="1"/>
  <c r="K183" i="11" a="1"/>
  <c r="K183" i="11" s="1"/>
  <c r="K191" i="11" a="1"/>
  <c r="K191" i="11" s="1"/>
  <c r="K199" i="11" a="1"/>
  <c r="K199" i="11" s="1"/>
  <c r="K207" i="11" a="1"/>
  <c r="K207" i="11" s="1"/>
  <c r="K215" i="11" a="1"/>
  <c r="K215" i="11" s="1"/>
  <c r="K223" i="11" a="1"/>
  <c r="K223" i="11" s="1"/>
  <c r="K231" i="11" a="1"/>
  <c r="K231" i="11" s="1"/>
  <c r="K239" i="11" a="1"/>
  <c r="K239" i="11" s="1"/>
  <c r="K247" i="11" a="1"/>
  <c r="K247" i="11" s="1"/>
  <c r="K255" i="11" a="1"/>
  <c r="K255" i="11" s="1"/>
  <c r="K263" i="11" a="1"/>
  <c r="K263" i="11" s="1"/>
  <c r="K271" i="11" a="1"/>
  <c r="K271" i="11" s="1"/>
  <c r="K279" i="11" a="1"/>
  <c r="K279" i="11" s="1"/>
  <c r="K287" i="11" a="1"/>
  <c r="K287" i="11" s="1"/>
  <c r="K295" i="11" a="1"/>
  <c r="K295" i="11" s="1"/>
  <c r="K303" i="11" a="1"/>
  <c r="K303" i="11" s="1"/>
  <c r="K311" i="11" a="1"/>
  <c r="K311" i="11" s="1"/>
  <c r="K319" i="11" a="1"/>
  <c r="K319" i="11" s="1"/>
  <c r="K327" i="11" a="1"/>
  <c r="K327" i="11" s="1"/>
  <c r="K331" i="11" a="1"/>
  <c r="K331" i="11" s="1"/>
  <c r="K335" i="11" a="1"/>
  <c r="K335" i="11" s="1"/>
  <c r="K339" i="11" a="1"/>
  <c r="K339" i="11" s="1"/>
  <c r="K343" i="11" a="1"/>
  <c r="K343" i="11" s="1"/>
  <c r="K347" i="11" a="1"/>
  <c r="K347" i="11" s="1"/>
  <c r="K351" i="11" a="1"/>
  <c r="K351" i="11" s="1"/>
  <c r="K355" i="11" a="1"/>
  <c r="K355" i="11" s="1"/>
  <c r="K359" i="11" a="1"/>
  <c r="K359" i="11" s="1"/>
  <c r="K363" i="11" a="1"/>
  <c r="K363" i="11" s="1"/>
  <c r="K367" i="11" a="1"/>
  <c r="K367" i="11" s="1"/>
  <c r="K371" i="11" a="1"/>
  <c r="K371" i="11" s="1"/>
  <c r="K375" i="11" a="1"/>
  <c r="K375" i="11" s="1"/>
  <c r="K379" i="11" a="1"/>
  <c r="K379" i="11" s="1"/>
  <c r="K383" i="11" a="1"/>
  <c r="K383" i="11" s="1"/>
  <c r="K387" i="11" a="1"/>
  <c r="K387" i="11" s="1"/>
  <c r="K391" i="11" a="1"/>
  <c r="K391" i="11" s="1"/>
  <c r="K395" i="11" a="1"/>
  <c r="K395" i="11" s="1"/>
  <c r="K399" i="11" a="1"/>
  <c r="K399" i="11" s="1"/>
  <c r="K403" i="11" a="1"/>
  <c r="K403" i="11" s="1"/>
  <c r="K407" i="11" a="1"/>
  <c r="K407" i="11" s="1"/>
  <c r="K411" i="11" a="1"/>
  <c r="K411" i="11" s="1"/>
  <c r="K415" i="11" a="1"/>
  <c r="K415" i="11" s="1"/>
  <c r="K419" i="11" a="1"/>
  <c r="K419" i="11" s="1"/>
  <c r="K423" i="11" a="1"/>
  <c r="K423" i="11" s="1"/>
  <c r="K427" i="11" a="1"/>
  <c r="K427" i="11" s="1"/>
  <c r="K431" i="11" a="1"/>
  <c r="K431" i="11" s="1"/>
  <c r="K435" i="11" a="1"/>
  <c r="K435" i="11" s="1"/>
  <c r="K439" i="11" a="1"/>
  <c r="K439" i="11" s="1"/>
  <c r="K443" i="11" a="1"/>
  <c r="K443" i="11" s="1"/>
  <c r="K446" i="11" a="1"/>
  <c r="K446" i="11" s="1"/>
  <c r="K448" i="11" a="1"/>
  <c r="K448" i="11" s="1"/>
  <c r="K450" i="11" a="1"/>
  <c r="K450" i="11" s="1"/>
  <c r="K452" i="11" a="1"/>
  <c r="K452" i="11" s="1"/>
  <c r="K454" i="11" a="1"/>
  <c r="K454" i="11" s="1"/>
  <c r="K456" i="11" a="1"/>
  <c r="K456" i="11" s="1"/>
  <c r="K458" i="11" a="1"/>
  <c r="K458" i="11" s="1"/>
  <c r="K460" i="11" a="1"/>
  <c r="K460" i="11" s="1"/>
  <c r="K462" i="11" a="1"/>
  <c r="K462" i="11" s="1"/>
  <c r="K464" i="11" a="1"/>
  <c r="K464" i="11" s="1"/>
  <c r="K466" i="11" a="1"/>
  <c r="K466" i="11" s="1"/>
  <c r="K468" i="11" a="1"/>
  <c r="K468" i="11" s="1"/>
  <c r="K470" i="11" a="1"/>
  <c r="K470" i="11" s="1"/>
  <c r="K472" i="11" a="1"/>
  <c r="K472" i="11" s="1"/>
  <c r="K474" i="11" a="1"/>
  <c r="K474" i="11" s="1"/>
  <c r="K476" i="11" a="1"/>
  <c r="K476" i="11" s="1"/>
  <c r="K478" i="11" a="1"/>
  <c r="K478" i="11" s="1"/>
  <c r="K480" i="11" a="1"/>
  <c r="K480" i="11" s="1"/>
  <c r="K482" i="11" a="1"/>
  <c r="K482" i="11" s="1"/>
  <c r="K484" i="11" a="1"/>
  <c r="K484" i="11" s="1"/>
  <c r="K486" i="11" a="1"/>
  <c r="K486" i="11" s="1"/>
  <c r="K488" i="11" a="1"/>
  <c r="K488" i="11" s="1"/>
  <c r="K492" i="11" a="1"/>
  <c r="K492" i="11" s="1"/>
  <c r="K496" i="11" a="1"/>
  <c r="K496" i="11" s="1"/>
  <c r="K500" i="11" a="1"/>
  <c r="K500" i="11" s="1"/>
  <c r="K504" i="11" a="1"/>
  <c r="K504" i="11" s="1"/>
  <c r="K508" i="11" a="1"/>
  <c r="K508" i="11" s="1"/>
  <c r="K512" i="11" a="1"/>
  <c r="K512" i="11" s="1"/>
  <c r="K516" i="11" a="1"/>
  <c r="K516" i="11" s="1"/>
  <c r="K520" i="11" a="1"/>
  <c r="K520" i="11" s="1"/>
  <c r="K524" i="11" a="1"/>
  <c r="K524" i="11" s="1"/>
  <c r="K528" i="11" a="1"/>
  <c r="K528" i="11" s="1"/>
  <c r="K532" i="11" a="1"/>
  <c r="K532" i="11" s="1"/>
  <c r="K536" i="11" a="1"/>
  <c r="K536" i="11" s="1"/>
  <c r="K540" i="11" a="1"/>
  <c r="K540" i="11" s="1"/>
  <c r="K544" i="11" a="1"/>
  <c r="K544" i="11" s="1"/>
  <c r="K548" i="11" a="1"/>
  <c r="K548" i="11" s="1"/>
  <c r="K552" i="11" a="1"/>
  <c r="K552" i="11" s="1"/>
  <c r="K556" i="11" a="1"/>
  <c r="K556" i="11" s="1"/>
  <c r="K560" i="11" a="1"/>
  <c r="K560" i="11" s="1"/>
  <c r="K564" i="11" a="1"/>
  <c r="K564" i="11" s="1"/>
  <c r="K568" i="11" a="1"/>
  <c r="K568" i="11" s="1"/>
  <c r="K572" i="11" a="1"/>
  <c r="K572" i="11" s="1"/>
  <c r="K576" i="11" a="1"/>
  <c r="K576" i="11" s="1"/>
  <c r="K580" i="11" a="1"/>
  <c r="K580" i="11" s="1"/>
  <c r="K584" i="11" a="1"/>
  <c r="K584" i="11" s="1"/>
  <c r="K588" i="11" a="1"/>
  <c r="K588" i="11" s="1"/>
  <c r="K592" i="11" a="1"/>
  <c r="K592" i="11" s="1"/>
  <c r="K596" i="11" a="1"/>
  <c r="K596" i="11" s="1"/>
  <c r="K600" i="11" a="1"/>
  <c r="K600" i="11" s="1"/>
  <c r="K604" i="11" a="1"/>
  <c r="K604" i="11" s="1"/>
  <c r="K608" i="11" a="1"/>
  <c r="K608" i="11" s="1"/>
  <c r="K612" i="11" a="1"/>
  <c r="K612" i="11" s="1"/>
  <c r="K616" i="11" a="1"/>
  <c r="K616" i="11" s="1"/>
  <c r="K620" i="11" a="1"/>
  <c r="K620" i="11" s="1"/>
  <c r="K624" i="11" a="1"/>
  <c r="K624" i="11" s="1"/>
  <c r="K628" i="11" a="1"/>
  <c r="K628" i="11" s="1"/>
  <c r="K632" i="11" a="1"/>
  <c r="K632" i="11" s="1"/>
  <c r="K636" i="11" a="1"/>
  <c r="K636" i="11" s="1"/>
  <c r="K640" i="11" a="1"/>
  <c r="K640" i="11" s="1"/>
  <c r="K644" i="11" a="1"/>
  <c r="K644" i="11" s="1"/>
  <c r="K648" i="11" a="1"/>
  <c r="K648" i="11" s="1"/>
  <c r="K652" i="11" a="1"/>
  <c r="K652" i="11" s="1"/>
  <c r="K656" i="11" a="1"/>
  <c r="K656" i="11" s="1"/>
  <c r="K659" i="11" a="1"/>
  <c r="K659" i="11" s="1"/>
  <c r="K661" i="11" a="1"/>
  <c r="K661" i="11" s="1"/>
  <c r="K663" i="11" a="1"/>
  <c r="K663" i="11" s="1"/>
  <c r="K665" i="11" a="1"/>
  <c r="K665" i="11" s="1"/>
  <c r="K667" i="11" a="1"/>
  <c r="K667" i="11" s="1"/>
  <c r="K669" i="11" a="1"/>
  <c r="K669" i="11" s="1"/>
  <c r="K671" i="11" a="1"/>
  <c r="K671" i="11" s="1"/>
  <c r="K673" i="11" a="1"/>
  <c r="K673" i="11" s="1"/>
  <c r="K675" i="11" a="1"/>
  <c r="K675" i="11" s="1"/>
  <c r="K677" i="11" a="1"/>
  <c r="K677" i="11" s="1"/>
  <c r="K679" i="11" a="1"/>
  <c r="K679" i="11" s="1"/>
  <c r="K681" i="11" a="1"/>
  <c r="K681" i="11" s="1"/>
  <c r="K683" i="11" a="1"/>
  <c r="K683" i="11" s="1"/>
  <c r="K685" i="11" a="1"/>
  <c r="K685" i="11" s="1"/>
  <c r="K687" i="11" a="1"/>
  <c r="K687" i="11" s="1"/>
  <c r="K689" i="11" a="1"/>
  <c r="K689" i="11" s="1"/>
  <c r="K691" i="11" a="1"/>
  <c r="K691" i="11" s="1"/>
  <c r="K693" i="11" a="1"/>
  <c r="K693" i="11" s="1"/>
  <c r="K695" i="11" a="1"/>
  <c r="K695" i="11" s="1"/>
  <c r="K697" i="11" a="1"/>
  <c r="K697" i="11" s="1"/>
  <c r="K699" i="11" a="1"/>
  <c r="K699" i="11" s="1"/>
  <c r="K701" i="11" a="1"/>
  <c r="K701" i="11" s="1"/>
  <c r="K703" i="11" a="1"/>
  <c r="K703" i="11" s="1"/>
  <c r="K705" i="11" a="1"/>
  <c r="K705" i="11" s="1"/>
  <c r="K707" i="11" a="1"/>
  <c r="K707" i="11" s="1"/>
  <c r="K709" i="11" a="1"/>
  <c r="K709" i="11" s="1"/>
  <c r="K711" i="11" a="1"/>
  <c r="K711" i="11" s="1"/>
  <c r="K713" i="11" a="1"/>
  <c r="K713" i="11" s="1"/>
  <c r="K715" i="11" a="1"/>
  <c r="K715" i="11" s="1"/>
  <c r="K717" i="11" a="1"/>
  <c r="K717" i="11" s="1"/>
  <c r="K719" i="11" a="1"/>
  <c r="K719" i="11" s="1"/>
  <c r="K721" i="11" a="1"/>
  <c r="K721" i="11" s="1"/>
  <c r="K723" i="11" a="1"/>
  <c r="K723" i="11" s="1"/>
  <c r="K725" i="11" a="1"/>
  <c r="K725" i="11" s="1"/>
  <c r="K727" i="11" a="1"/>
  <c r="K727" i="11" s="1"/>
  <c r="K728" i="11" a="1"/>
  <c r="K728" i="11" s="1"/>
  <c r="K729" i="11" a="1"/>
  <c r="K729" i="11" s="1"/>
  <c r="K730" i="11" a="1"/>
  <c r="K730" i="11" s="1"/>
  <c r="K731" i="11" a="1"/>
  <c r="K731" i="11" s="1"/>
  <c r="K732" i="11" a="1"/>
  <c r="K732" i="11" s="1"/>
  <c r="K733" i="11" a="1"/>
  <c r="K733" i="11" s="1"/>
  <c r="K734" i="11" a="1"/>
  <c r="K734" i="11" s="1"/>
  <c r="K735" i="11" a="1"/>
  <c r="K735" i="11" s="1"/>
  <c r="K736" i="11" a="1"/>
  <c r="K736" i="11" s="1"/>
  <c r="K737" i="11" a="1"/>
  <c r="K737" i="11" s="1"/>
  <c r="K738" i="11" a="1"/>
  <c r="K738" i="11" s="1"/>
  <c r="K739" i="11" a="1"/>
  <c r="K739" i="11" s="1"/>
  <c r="K740" i="11" a="1"/>
  <c r="K740" i="11" s="1"/>
  <c r="K741" i="11" a="1"/>
  <c r="K741" i="11" s="1"/>
  <c r="K742" i="11" a="1"/>
  <c r="K742" i="11" s="1"/>
  <c r="K743" i="11" a="1"/>
  <c r="K743" i="11" s="1"/>
  <c r="K744" i="11" a="1"/>
  <c r="K744" i="11" s="1"/>
  <c r="K745" i="11" a="1"/>
  <c r="K745" i="11" s="1"/>
  <c r="K746" i="11" a="1"/>
  <c r="K746" i="11" s="1"/>
  <c r="K747" i="11" a="1"/>
  <c r="K747" i="11" s="1"/>
  <c r="K748" i="11" a="1"/>
  <c r="K748" i="11" s="1"/>
  <c r="K749" i="11" a="1"/>
  <c r="K749" i="11" s="1"/>
  <c r="K750" i="11" a="1"/>
  <c r="K750" i="11" s="1"/>
  <c r="K751" i="11" a="1"/>
  <c r="K751" i="11" s="1"/>
  <c r="K752" i="11" a="1"/>
  <c r="K752" i="11" s="1"/>
  <c r="K753" i="11" a="1"/>
  <c r="K753" i="11" s="1"/>
  <c r="K754" i="11" a="1"/>
  <c r="K754" i="11" s="1"/>
  <c r="K755" i="11" a="1"/>
  <c r="K755" i="11" s="1"/>
  <c r="K756" i="11" a="1"/>
  <c r="K756" i="11" s="1"/>
  <c r="K757" i="11" a="1"/>
  <c r="K757" i="11" s="1"/>
  <c r="K758" i="11" a="1"/>
  <c r="K758" i="11" s="1"/>
  <c r="K759" i="11" a="1"/>
  <c r="K759" i="11" s="1"/>
  <c r="K760" i="11" a="1"/>
  <c r="K760" i="11" s="1"/>
  <c r="K761" i="11" a="1"/>
  <c r="K761" i="11" s="1"/>
  <c r="K762" i="11" a="1"/>
  <c r="K762" i="11" s="1"/>
  <c r="K763" i="11" a="1"/>
  <c r="K763" i="11" s="1"/>
  <c r="K764" i="11" a="1"/>
  <c r="K764" i="11" s="1"/>
  <c r="K765" i="11" a="1"/>
  <c r="K765" i="11" s="1"/>
  <c r="K766" i="11" a="1"/>
  <c r="K766" i="11" s="1"/>
  <c r="K767" i="11" a="1"/>
  <c r="K767" i="11" s="1"/>
  <c r="K768" i="11" a="1"/>
  <c r="K768" i="11" s="1"/>
  <c r="K769" i="11" a="1"/>
  <c r="K769" i="11" s="1"/>
  <c r="K770" i="11" a="1"/>
  <c r="K770" i="11" s="1"/>
  <c r="K771" i="11" a="1"/>
  <c r="K771" i="11" s="1"/>
  <c r="K772" i="11" a="1"/>
  <c r="K772" i="11" s="1"/>
  <c r="K773" i="11" a="1"/>
  <c r="K773" i="11" s="1"/>
  <c r="K774" i="11" a="1"/>
  <c r="K774" i="11" s="1"/>
  <c r="K775" i="11" a="1"/>
  <c r="K775" i="11" s="1"/>
  <c r="K776" i="11" a="1"/>
  <c r="K776" i="11" s="1"/>
  <c r="K777" i="11" a="1"/>
  <c r="K777" i="11" s="1"/>
  <c r="K778" i="11" a="1"/>
  <c r="K778" i="11" s="1"/>
  <c r="K779" i="11" a="1"/>
  <c r="K779" i="11" s="1"/>
  <c r="K780" i="11" a="1"/>
  <c r="K780" i="11" s="1"/>
  <c r="K781" i="11" a="1"/>
  <c r="K781" i="11" s="1"/>
  <c r="K782" i="11" a="1"/>
  <c r="K782" i="11" s="1"/>
  <c r="K783" i="11" a="1"/>
  <c r="K783" i="11" s="1"/>
  <c r="K784" i="11" a="1"/>
  <c r="K784" i="11" s="1"/>
  <c r="K785" i="11" a="1"/>
  <c r="K785" i="11" s="1"/>
  <c r="K786" i="11" a="1"/>
  <c r="K786" i="11" s="1"/>
  <c r="K787" i="11" a="1"/>
  <c r="K787" i="11" s="1"/>
  <c r="K788" i="11" a="1"/>
  <c r="K788" i="11" s="1"/>
  <c r="K789" i="11" a="1"/>
  <c r="K789" i="11" s="1"/>
  <c r="K790" i="11" a="1"/>
  <c r="K790" i="11" s="1"/>
  <c r="K791" i="11" a="1"/>
  <c r="K791" i="11" s="1"/>
  <c r="K792" i="11" a="1"/>
  <c r="K792" i="11" s="1"/>
  <c r="K793" i="11" a="1"/>
  <c r="K793" i="11" s="1"/>
  <c r="K794" i="11" a="1"/>
  <c r="K794" i="11" s="1"/>
  <c r="K795" i="11" a="1"/>
  <c r="K795" i="11" s="1"/>
  <c r="K796" i="11" a="1"/>
  <c r="K796" i="11" s="1"/>
  <c r="K797" i="11" a="1"/>
  <c r="K797" i="11" s="1"/>
  <c r="K798" i="11" a="1"/>
  <c r="K798" i="11" s="1"/>
  <c r="K799" i="11" a="1"/>
  <c r="K799" i="11" s="1"/>
  <c r="K800" i="11" a="1"/>
  <c r="K800" i="11" s="1"/>
  <c r="K801" i="11" a="1"/>
  <c r="K801" i="11" s="1"/>
  <c r="K802" i="11" a="1"/>
  <c r="K802" i="11" s="1"/>
  <c r="K803" i="11" a="1"/>
  <c r="K803" i="11" s="1"/>
  <c r="K804" i="11" a="1"/>
  <c r="K804" i="11" s="1"/>
  <c r="K805" i="11" a="1"/>
  <c r="K805" i="11" s="1"/>
  <c r="K806" i="11" a="1"/>
  <c r="K806" i="11" s="1"/>
  <c r="K807" i="11" a="1"/>
  <c r="K807" i="11" s="1"/>
  <c r="K808" i="11" a="1"/>
  <c r="K808" i="11" s="1"/>
  <c r="K809" i="11" a="1"/>
  <c r="K809" i="11" s="1"/>
  <c r="K810" i="11" a="1"/>
  <c r="K810" i="11" s="1"/>
  <c r="K811" i="11" a="1"/>
  <c r="K811" i="11" s="1"/>
  <c r="K812" i="11" a="1"/>
  <c r="K812" i="11" s="1"/>
  <c r="K813" i="11" a="1"/>
  <c r="K813" i="11" s="1"/>
  <c r="K814" i="11" a="1"/>
  <c r="K814" i="11" s="1"/>
  <c r="K815" i="11" a="1"/>
  <c r="K815" i="11" s="1"/>
  <c r="K816" i="11" a="1"/>
  <c r="K816" i="11" s="1"/>
  <c r="K817" i="11" a="1"/>
  <c r="K817" i="11" s="1"/>
  <c r="K818" i="11" a="1"/>
  <c r="K818" i="11" s="1"/>
  <c r="K819" i="11" a="1"/>
  <c r="K819" i="11" s="1"/>
  <c r="K820" i="11" a="1"/>
  <c r="K820" i="11" s="1"/>
  <c r="K821" i="11" a="1"/>
  <c r="K821" i="11" s="1"/>
  <c r="K822" i="11" a="1"/>
  <c r="K822" i="11" s="1"/>
  <c r="K823" i="11" a="1"/>
  <c r="K823" i="11" s="1"/>
  <c r="K824" i="11" a="1"/>
  <c r="K824" i="11" s="1"/>
  <c r="K825" i="11" a="1"/>
  <c r="K825" i="11" s="1"/>
  <c r="K826" i="11" a="1"/>
  <c r="K826" i="11" s="1"/>
  <c r="K827" i="11" a="1"/>
  <c r="K827" i="11" s="1"/>
  <c r="K828" i="11" a="1"/>
  <c r="K828" i="11" s="1"/>
  <c r="K829" i="11" a="1"/>
  <c r="K829" i="11" s="1"/>
  <c r="K830" i="11" a="1"/>
  <c r="K830" i="11" s="1"/>
  <c r="K831" i="11" a="1"/>
  <c r="K831" i="11" s="1"/>
  <c r="K832" i="11" a="1"/>
  <c r="K832" i="11" s="1"/>
  <c r="K833" i="11" a="1"/>
  <c r="K833" i="11" s="1"/>
  <c r="K834" i="11" a="1"/>
  <c r="K834" i="11" s="1"/>
  <c r="K835" i="11" a="1"/>
  <c r="K835" i="11" s="1"/>
  <c r="K836" i="11" a="1"/>
  <c r="K836" i="11" s="1"/>
  <c r="K837" i="11" a="1"/>
  <c r="K837" i="11" s="1"/>
  <c r="K838" i="11" a="1"/>
  <c r="K838" i="11" s="1"/>
  <c r="K839" i="11" a="1"/>
  <c r="K839" i="11" s="1"/>
  <c r="K840" i="11" a="1"/>
  <c r="K840" i="11" s="1"/>
  <c r="K841" i="11" a="1"/>
  <c r="K841" i="11" s="1"/>
  <c r="K842" i="11" a="1"/>
  <c r="K842" i="11" s="1"/>
  <c r="K843" i="11" a="1"/>
  <c r="K843" i="11" s="1"/>
  <c r="K844" i="11" a="1"/>
  <c r="K844" i="11" s="1"/>
  <c r="K845" i="11" a="1"/>
  <c r="K845" i="11" s="1"/>
  <c r="K846" i="11" a="1"/>
  <c r="K846" i="11" s="1"/>
  <c r="K847" i="11" a="1"/>
  <c r="K847" i="11" s="1"/>
  <c r="K848" i="11" a="1"/>
  <c r="K848" i="11" s="1"/>
  <c r="K849" i="11" a="1"/>
  <c r="K849" i="11" s="1"/>
  <c r="K850" i="11" a="1"/>
  <c r="K850" i="11" s="1"/>
  <c r="K851" i="11" a="1"/>
  <c r="K851" i="11" s="1"/>
  <c r="K852" i="11" a="1"/>
  <c r="K852" i="11" s="1"/>
  <c r="K853" i="11" a="1"/>
  <c r="K853" i="11" s="1"/>
  <c r="K854" i="11" a="1"/>
  <c r="K854" i="11" s="1"/>
  <c r="K855" i="11" a="1"/>
  <c r="K855" i="11" s="1"/>
  <c r="K856" i="11" a="1"/>
  <c r="K856" i="11" s="1"/>
  <c r="K857" i="11" a="1"/>
  <c r="K857" i="11" s="1"/>
  <c r="K858" i="11" a="1"/>
  <c r="K858" i="11" s="1"/>
  <c r="K859" i="11" a="1"/>
  <c r="K859" i="11" s="1"/>
  <c r="K860" i="11" a="1"/>
  <c r="K860" i="11" s="1"/>
  <c r="K861" i="11" a="1"/>
  <c r="K861" i="11" s="1"/>
  <c r="K862" i="11" a="1"/>
  <c r="K862" i="11" s="1"/>
  <c r="K863" i="11" a="1"/>
  <c r="K863" i="11" s="1"/>
  <c r="K864" i="11" a="1"/>
  <c r="K864" i="11" s="1"/>
  <c r="K865" i="11" a="1"/>
  <c r="K865" i="11" s="1"/>
  <c r="K866" i="11" a="1"/>
  <c r="K866" i="11" s="1"/>
  <c r="K867" i="11" a="1"/>
  <c r="K867" i="11" s="1"/>
  <c r="K868" i="11" a="1"/>
  <c r="K868" i="11" s="1"/>
  <c r="K869" i="11" a="1"/>
  <c r="K869" i="11" s="1"/>
  <c r="K870" i="11" a="1"/>
  <c r="K870" i="11" s="1"/>
  <c r="K871" i="11" a="1"/>
  <c r="K871" i="11" s="1"/>
  <c r="K872" i="11" a="1"/>
  <c r="K872" i="11" s="1"/>
  <c r="K873" i="11" a="1"/>
  <c r="K873" i="11" s="1"/>
  <c r="K874" i="11" a="1"/>
  <c r="K874" i="11" s="1"/>
  <c r="K875" i="11" a="1"/>
  <c r="K875" i="11" s="1"/>
  <c r="K876" i="11" a="1"/>
  <c r="K876" i="11" s="1"/>
  <c r="K877" i="11" a="1"/>
  <c r="K877" i="11" s="1"/>
  <c r="K878" i="11" a="1"/>
  <c r="K878" i="11" s="1"/>
  <c r="K879" i="11" a="1"/>
  <c r="K879" i="11" s="1"/>
  <c r="K880" i="11" a="1"/>
  <c r="K880" i="11" s="1"/>
  <c r="K881" i="11" a="1"/>
  <c r="K881" i="11" s="1"/>
  <c r="K882" i="11" a="1"/>
  <c r="K882" i="11" s="1"/>
  <c r="K883" i="11" a="1"/>
  <c r="K883" i="11" s="1"/>
  <c r="K884" i="11" a="1"/>
  <c r="K884" i="11" s="1"/>
  <c r="K885" i="11" a="1"/>
  <c r="K885" i="11" s="1"/>
  <c r="K886" i="11" a="1"/>
  <c r="K886" i="11" s="1"/>
  <c r="K887" i="11" a="1"/>
  <c r="K887" i="11" s="1"/>
  <c r="K888" i="11" a="1"/>
  <c r="K888" i="11" s="1"/>
  <c r="K889" i="11" a="1"/>
  <c r="K889" i="11" s="1"/>
  <c r="K890" i="11" a="1"/>
  <c r="K890" i="11" s="1"/>
  <c r="K891" i="11" a="1"/>
  <c r="K891" i="11" s="1"/>
  <c r="K892" i="11" a="1"/>
  <c r="K892" i="11" s="1"/>
  <c r="K893" i="11" a="1"/>
  <c r="K893" i="11" s="1"/>
  <c r="K894" i="11" a="1"/>
  <c r="K894" i="11" s="1"/>
  <c r="K895" i="11" a="1"/>
  <c r="K895" i="11" s="1"/>
  <c r="K896" i="11" a="1"/>
  <c r="K896" i="11" s="1"/>
  <c r="K897" i="11" a="1"/>
  <c r="K897" i="11" s="1"/>
  <c r="K898" i="11" a="1"/>
  <c r="K898" i="11" s="1"/>
  <c r="K899" i="11" a="1"/>
  <c r="K899" i="11" s="1"/>
  <c r="K900" i="11" a="1"/>
  <c r="K900" i="11" s="1"/>
  <c r="K901" i="11" a="1"/>
  <c r="K901" i="11" s="1"/>
  <c r="K902" i="11" a="1"/>
  <c r="K902" i="11" s="1"/>
  <c r="K903" i="11" a="1"/>
  <c r="K903" i="11" s="1"/>
  <c r="K904" i="11" a="1"/>
  <c r="K904" i="11" s="1"/>
  <c r="K905" i="11" a="1"/>
  <c r="K905" i="11" s="1"/>
  <c r="K906" i="11" a="1"/>
  <c r="K906" i="11" s="1"/>
  <c r="K907" i="11" a="1"/>
  <c r="K907" i="11" s="1"/>
  <c r="K908" i="11" a="1"/>
  <c r="K908" i="11" s="1"/>
  <c r="K909" i="11" a="1"/>
  <c r="K909" i="11" s="1"/>
  <c r="K910" i="11" a="1"/>
  <c r="K910" i="11" s="1"/>
  <c r="K911" i="11" a="1"/>
  <c r="K911" i="11" s="1"/>
  <c r="K912" i="11" a="1"/>
  <c r="K912" i="11" s="1"/>
  <c r="K913" i="11" a="1"/>
  <c r="K913" i="11" s="1"/>
  <c r="K914" i="11" a="1"/>
  <c r="K914" i="11" s="1"/>
  <c r="K915" i="11" a="1"/>
  <c r="K915" i="11" s="1"/>
  <c r="K917" i="11" a="1"/>
  <c r="K917" i="11" s="1"/>
  <c r="K919" i="11" a="1"/>
  <c r="K919" i="11" s="1"/>
  <c r="K921" i="11" a="1"/>
  <c r="K921" i="11" s="1"/>
  <c r="K923" i="11" a="1"/>
  <c r="K923" i="11" s="1"/>
  <c r="K925" i="11" a="1"/>
  <c r="K925" i="11" s="1"/>
  <c r="K927" i="11" a="1"/>
  <c r="K927" i="11" s="1"/>
  <c r="K929" i="11" a="1"/>
  <c r="K929" i="11" s="1"/>
  <c r="K931" i="11" a="1"/>
  <c r="K931" i="11" s="1"/>
  <c r="K933" i="11" a="1"/>
  <c r="K933" i="11" s="1"/>
  <c r="K935" i="11" a="1"/>
  <c r="K935" i="11" s="1"/>
  <c r="K937" i="11" a="1"/>
  <c r="K937" i="11" s="1"/>
  <c r="K939" i="11" a="1"/>
  <c r="K939" i="11" s="1"/>
  <c r="K941" i="11" a="1"/>
  <c r="K941" i="11" s="1"/>
  <c r="K943" i="11" a="1"/>
  <c r="K943" i="11" s="1"/>
  <c r="K945" i="11" a="1"/>
  <c r="K945" i="11" s="1"/>
  <c r="K947" i="11" a="1"/>
  <c r="K947" i="11" s="1"/>
  <c r="K949" i="11" a="1"/>
  <c r="K949" i="11" s="1"/>
  <c r="K951" i="11" a="1"/>
  <c r="K951" i="11" s="1"/>
  <c r="K953" i="11" a="1"/>
  <c r="K953" i="11" s="1"/>
  <c r="K955" i="11" a="1"/>
  <c r="K955" i="11" s="1"/>
  <c r="K957" i="11" a="1"/>
  <c r="K957" i="11" s="1"/>
  <c r="K959" i="11" a="1"/>
  <c r="K959" i="11" s="1"/>
  <c r="K961" i="11" a="1"/>
  <c r="K961" i="11" s="1"/>
  <c r="K963" i="11" a="1"/>
  <c r="K963" i="11" s="1"/>
  <c r="K965" i="11" a="1"/>
  <c r="K965" i="11" s="1"/>
  <c r="K967" i="11" a="1"/>
  <c r="K967" i="11" s="1"/>
  <c r="K969" i="11" a="1"/>
  <c r="K969" i="11" s="1"/>
  <c r="K971" i="11" a="1"/>
  <c r="K971" i="11" s="1"/>
  <c r="K973" i="11" a="1"/>
  <c r="K973" i="11" s="1"/>
  <c r="K975" i="11" a="1"/>
  <c r="K975" i="11" s="1"/>
  <c r="K977" i="11" a="1"/>
  <c r="K977" i="11" s="1"/>
  <c r="K979" i="11" a="1"/>
  <c r="K979" i="11" s="1"/>
  <c r="K981" i="11" a="1"/>
  <c r="K981" i="11" s="1"/>
  <c r="K983" i="11" a="1"/>
  <c r="K983" i="11" s="1"/>
  <c r="K985" i="11" a="1"/>
  <c r="K985" i="11" s="1"/>
  <c r="K987" i="11" a="1"/>
  <c r="K987" i="11" s="1"/>
  <c r="K989" i="11" a="1"/>
  <c r="K989" i="11" s="1"/>
  <c r="K991" i="11" a="1"/>
  <c r="K991" i="11" s="1"/>
  <c r="K993" i="11" a="1"/>
  <c r="K993" i="11" s="1"/>
  <c r="K995" i="11" a="1"/>
  <c r="K995" i="11" s="1"/>
  <c r="K997" i="11" a="1"/>
  <c r="K997" i="11" s="1"/>
  <c r="K999" i="11" a="1"/>
  <c r="K999" i="11" s="1"/>
  <c r="K1001" i="11" a="1"/>
  <c r="K1001" i="11" s="1"/>
  <c r="K1003" i="11" a="1"/>
  <c r="K1003" i="11" s="1"/>
  <c r="K1005" i="11" a="1"/>
  <c r="K1005" i="11" s="1"/>
  <c r="K1007" i="11" a="1"/>
  <c r="K1007" i="11" s="1"/>
  <c r="K1009" i="11" a="1"/>
  <c r="K1009" i="11" s="1"/>
  <c r="K1011" i="11" a="1"/>
  <c r="K1011" i="11" s="1"/>
  <c r="K1013" i="11" a="1"/>
  <c r="K1013" i="11" s="1"/>
  <c r="K1015" i="11" a="1"/>
  <c r="K1015" i="11" s="1"/>
  <c r="K1017" i="11" a="1"/>
  <c r="K1017" i="11" s="1"/>
  <c r="K1019" i="11" a="1"/>
  <c r="K1019" i="11" s="1"/>
  <c r="K1021" i="11" a="1"/>
  <c r="K1021" i="11" s="1"/>
  <c r="K1023" i="11" a="1"/>
  <c r="K1023" i="11" s="1"/>
  <c r="K1025" i="11" a="1"/>
  <c r="K1025" i="11" s="1"/>
  <c r="K1027" i="11" a="1"/>
  <c r="K1027" i="11" s="1"/>
  <c r="K1029" i="11" a="1"/>
  <c r="K1029" i="11" s="1"/>
  <c r="K1031" i="11" a="1"/>
  <c r="K1031" i="11" s="1"/>
  <c r="K1033" i="11" a="1"/>
  <c r="K1033" i="11" s="1"/>
  <c r="K1035" i="11" a="1"/>
  <c r="K1035" i="11" s="1"/>
  <c r="K1037" i="11" a="1"/>
  <c r="K1037" i="11" s="1"/>
  <c r="K1039" i="11" a="1"/>
  <c r="K1039" i="11" s="1"/>
  <c r="K1041" i="11" a="1"/>
  <c r="K1041" i="11" s="1"/>
  <c r="K1043" i="11" a="1"/>
  <c r="K1043" i="11" s="1"/>
  <c r="K1045" i="11" a="1"/>
  <c r="K1045" i="11" s="1"/>
  <c r="K1047" i="11" a="1"/>
  <c r="K1047" i="11" s="1"/>
  <c r="K1049" i="11" a="1"/>
  <c r="K1049" i="11" s="1"/>
  <c r="K1051" i="11" a="1"/>
  <c r="K1051" i="11" s="1"/>
  <c r="K1053" i="11" a="1"/>
  <c r="K1053" i="11" s="1"/>
  <c r="K1055" i="11" a="1"/>
  <c r="K1055" i="11" s="1"/>
  <c r="K1057" i="11" a="1"/>
  <c r="K1057" i="11" s="1"/>
  <c r="K1059" i="11" a="1"/>
  <c r="K1059" i="11" s="1"/>
  <c r="K1061" i="11" a="1"/>
  <c r="K1061" i="11" s="1"/>
  <c r="K1063" i="11" a="1"/>
  <c r="K1063" i="11" s="1"/>
  <c r="K1065" i="11" a="1"/>
  <c r="K1065" i="11" s="1"/>
  <c r="K1067" i="11" a="1"/>
  <c r="K1067" i="11" s="1"/>
  <c r="K1069" i="11" a="1"/>
  <c r="K1069" i="11" s="1"/>
  <c r="K1071" i="11" a="1"/>
  <c r="K1071" i="11" s="1"/>
  <c r="K1073" i="11" a="1"/>
  <c r="K1073" i="11" s="1"/>
  <c r="K1075" i="11" a="1"/>
  <c r="K1075" i="11" s="1"/>
  <c r="K1077" i="11" a="1"/>
  <c r="K1077" i="11" s="1"/>
  <c r="K1079" i="11" a="1"/>
  <c r="K1079" i="11" s="1"/>
  <c r="K1081" i="11" a="1"/>
  <c r="K1081" i="11" s="1"/>
  <c r="K1083" i="11" a="1"/>
  <c r="K1083" i="11" s="1"/>
  <c r="K1085" i="11" a="1"/>
  <c r="K1085" i="11" s="1"/>
  <c r="K1086" i="11" a="1"/>
  <c r="K1086" i="11" s="1"/>
  <c r="K1087" i="11" a="1"/>
  <c r="K1087" i="11" s="1"/>
  <c r="K1088" i="11" a="1"/>
  <c r="K1088" i="11" s="1"/>
  <c r="K1089" i="11" a="1"/>
  <c r="K1089" i="11" s="1"/>
  <c r="K1090" i="11" a="1"/>
  <c r="K1090" i="11" s="1"/>
  <c r="K1091" i="11" a="1"/>
  <c r="K1091" i="11" s="1"/>
  <c r="K1092" i="11" a="1"/>
  <c r="K1092" i="11" s="1"/>
  <c r="K1093" i="11" a="1"/>
  <c r="K1093" i="11" s="1"/>
  <c r="K1094" i="11" a="1"/>
  <c r="K1094" i="11" s="1"/>
  <c r="K1095" i="11" a="1"/>
  <c r="K1095" i="11" s="1"/>
  <c r="K1096" i="11" a="1"/>
  <c r="K1096" i="11" s="1"/>
  <c r="K1097" i="11" a="1"/>
  <c r="K1097" i="11" s="1"/>
  <c r="K1098" i="11" a="1"/>
  <c r="K1098" i="11" s="1"/>
  <c r="K1099" i="11" a="1"/>
  <c r="K1099" i="11" s="1"/>
  <c r="K1100" i="11" a="1"/>
  <c r="K1100" i="11" s="1"/>
  <c r="K1102" i="11" a="1"/>
  <c r="K1102" i="11" s="1"/>
  <c r="K1104" i="11" a="1"/>
  <c r="K1104" i="11" s="1"/>
  <c r="K1106" i="11" a="1"/>
  <c r="K1106" i="11" s="1"/>
  <c r="K1108" i="11" a="1"/>
  <c r="K1108" i="11" s="1"/>
  <c r="K1110" i="11" a="1"/>
  <c r="K1110" i="11" s="1"/>
  <c r="K1112" i="11" a="1"/>
  <c r="K1112" i="11" s="1"/>
  <c r="K1114" i="11" a="1"/>
  <c r="K1114" i="11" s="1"/>
  <c r="K1116" i="11" a="1"/>
  <c r="K1116" i="11" s="1"/>
  <c r="K1118" i="11" a="1"/>
  <c r="K1118" i="11" s="1"/>
  <c r="K1120" i="11" a="1"/>
  <c r="K1120" i="11" s="1"/>
  <c r="K1122" i="11" a="1"/>
  <c r="K1122" i="11" s="1"/>
  <c r="K1124" i="11" a="1"/>
  <c r="K1124" i="11" s="1"/>
  <c r="K1126" i="11" a="1"/>
  <c r="K1126" i="11" s="1"/>
  <c r="K1128" i="11" a="1"/>
  <c r="K1128" i="11" s="1"/>
  <c r="K1130" i="11" a="1"/>
  <c r="K1130" i="11" s="1"/>
  <c r="K1132" i="11" a="1"/>
  <c r="K1132" i="11" s="1"/>
  <c r="K1134" i="11" a="1"/>
  <c r="K1134" i="11" s="1"/>
  <c r="K1136" i="11" a="1"/>
  <c r="K1136" i="11" s="1"/>
  <c r="K1138" i="11" a="1"/>
  <c r="K1138" i="11" s="1"/>
  <c r="K1140" i="11" a="1"/>
  <c r="K1140" i="11" s="1"/>
  <c r="K1142" i="11" a="1"/>
  <c r="K1142" i="11" s="1"/>
  <c r="K1144" i="11" a="1"/>
  <c r="K1144" i="11" s="1"/>
  <c r="K1146" i="11" a="1"/>
  <c r="K1146" i="11" s="1"/>
  <c r="K1148" i="11" a="1"/>
  <c r="K1148" i="11" s="1"/>
  <c r="K1150" i="11" a="1"/>
  <c r="K1150" i="11" s="1"/>
  <c r="K1152" i="11" a="1"/>
  <c r="K1152" i="11" s="1"/>
  <c r="K1154" i="11" a="1"/>
  <c r="K1154" i="11" s="1"/>
  <c r="K1156" i="11" a="1"/>
  <c r="K1156" i="11" s="1"/>
  <c r="K1158" i="11" a="1"/>
  <c r="K1158" i="11" s="1"/>
  <c r="K1160" i="11" a="1"/>
  <c r="K1160" i="11" s="1"/>
  <c r="K1162" i="11" a="1"/>
  <c r="K1162" i="11" s="1"/>
  <c r="K1164" i="11" a="1"/>
  <c r="K1164" i="11" s="1"/>
  <c r="K1166" i="11" a="1"/>
  <c r="K1166" i="11" s="1"/>
  <c r="K1168" i="11" a="1"/>
  <c r="K1168" i="11" s="1"/>
  <c r="K1170" i="11" a="1"/>
  <c r="K1170" i="11" s="1"/>
  <c r="K1172" i="11" a="1"/>
  <c r="K1172" i="11" s="1"/>
  <c r="K1174" i="11" a="1"/>
  <c r="K1174" i="11" s="1"/>
  <c r="K1176" i="11" a="1"/>
  <c r="K1176" i="11" s="1"/>
  <c r="K1178" i="11" a="1"/>
  <c r="K1178" i="11" s="1"/>
  <c r="K1180" i="11" a="1"/>
  <c r="K1180" i="11" s="1"/>
  <c r="K1182" i="11" a="1"/>
  <c r="K1182" i="11" s="1"/>
  <c r="K1184" i="11" a="1"/>
  <c r="K1184" i="11" s="1"/>
  <c r="K1186" i="11" a="1"/>
  <c r="K1186" i="11" s="1"/>
  <c r="K1188" i="11" a="1"/>
  <c r="K1188" i="11" s="1"/>
  <c r="K1190" i="11" a="1"/>
  <c r="K1190" i="11" s="1"/>
  <c r="K1192" i="11" a="1"/>
  <c r="K1192" i="11" s="1"/>
  <c r="K1194" i="11" a="1"/>
  <c r="K1194" i="11" s="1"/>
  <c r="K1196" i="11" a="1"/>
  <c r="K1196" i="11" s="1"/>
  <c r="K1198" i="11" a="1"/>
  <c r="K1198" i="11" s="1"/>
  <c r="K1200" i="11" a="1"/>
  <c r="K1200" i="11" s="1"/>
  <c r="K1202" i="11" a="1"/>
  <c r="K1202" i="11" s="1"/>
  <c r="K1204" i="11" a="1"/>
  <c r="K1204" i="11" s="1"/>
  <c r="K1206" i="11" a="1"/>
  <c r="K1206" i="11" s="1"/>
  <c r="K1208" i="11" a="1"/>
  <c r="K1208" i="11" s="1"/>
  <c r="K1210" i="11" a="1"/>
  <c r="K1210" i="11" s="1"/>
  <c r="K1212" i="11" a="1"/>
  <c r="K1212" i="11" s="1"/>
  <c r="K1214" i="11" a="1"/>
  <c r="K1214" i="11" s="1"/>
  <c r="K1216" i="11" a="1"/>
  <c r="K1216" i="11" s="1"/>
  <c r="K1218" i="11" a="1"/>
  <c r="K1218" i="11" s="1"/>
  <c r="K1220" i="11" a="1"/>
  <c r="K1220" i="11" s="1"/>
  <c r="K1222" i="11" a="1"/>
  <c r="K1222" i="11" s="1"/>
  <c r="K1224" i="11" a="1"/>
  <c r="K1224" i="11" s="1"/>
  <c r="K1226" i="11" a="1"/>
  <c r="K1226" i="11" s="1"/>
  <c r="K1228" i="11" a="1"/>
  <c r="K1228" i="11" s="1"/>
  <c r="K1230" i="11" a="1"/>
  <c r="K1230" i="11" s="1"/>
  <c r="K1232" i="11" a="1"/>
  <c r="K1232" i="11" s="1"/>
  <c r="K1234" i="11" a="1"/>
  <c r="K1234" i="11" s="1"/>
  <c r="K1236" i="11" a="1"/>
  <c r="K1236" i="11" s="1"/>
  <c r="K1238" i="11" a="1"/>
  <c r="K1238" i="11" s="1"/>
  <c r="K1240" i="11" a="1"/>
  <c r="K1240" i="11" s="1"/>
  <c r="K1242" i="11" a="1"/>
  <c r="K1242" i="11" s="1"/>
  <c r="K1244" i="11" a="1"/>
  <c r="K1244" i="11" s="1"/>
  <c r="K1246" i="11" a="1"/>
  <c r="K1246" i="11" s="1"/>
  <c r="K1248" i="11" a="1"/>
  <c r="K1248" i="11" s="1"/>
  <c r="K1250" i="11" a="1"/>
  <c r="K1250" i="11" s="1"/>
  <c r="K1252" i="11" a="1"/>
  <c r="K1252" i="11" s="1"/>
  <c r="K1254" i="11" a="1"/>
  <c r="K1254" i="11" s="1"/>
  <c r="K1256" i="11" a="1"/>
  <c r="K1256" i="11" s="1"/>
  <c r="K1258" i="11" a="1"/>
  <c r="K1258" i="11" s="1"/>
  <c r="K1260" i="11" a="1"/>
  <c r="K1260" i="11" s="1"/>
  <c r="K1262" i="11" a="1"/>
  <c r="K1262" i="11" s="1"/>
  <c r="K1264" i="11" a="1"/>
  <c r="K1264" i="11" s="1"/>
  <c r="K1266" i="11" a="1"/>
  <c r="K1266" i="11" s="1"/>
  <c r="K1268" i="11" a="1"/>
  <c r="K1268" i="11" s="1"/>
  <c r="K1270" i="11" a="1"/>
  <c r="K1270" i="11" s="1"/>
  <c r="K1272" i="11" a="1"/>
  <c r="K1272" i="11" s="1"/>
  <c r="K1274" i="11" a="1"/>
  <c r="K1274" i="11" s="1"/>
  <c r="K1276" i="11" a="1"/>
  <c r="K1276" i="11" s="1"/>
  <c r="K1278" i="11" a="1"/>
  <c r="K1278" i="11" s="1"/>
  <c r="K1280" i="11" a="1"/>
  <c r="K1280" i="11" s="1"/>
  <c r="K1282" i="11" a="1"/>
  <c r="K1282" i="11" s="1"/>
  <c r="K1284" i="11" a="1"/>
  <c r="K1284" i="11" s="1"/>
  <c r="K1286" i="11" a="1"/>
  <c r="K1286" i="11" s="1"/>
  <c r="K1288" i="11" a="1"/>
  <c r="K1288" i="11" s="1"/>
  <c r="K1290" i="11" a="1"/>
  <c r="K1290" i="11" s="1"/>
  <c r="K1292" i="11" a="1"/>
  <c r="K1292" i="11" s="1"/>
  <c r="K1294" i="11" a="1"/>
  <c r="K1294" i="11" s="1"/>
  <c r="K1296" i="11" a="1"/>
  <c r="K1296" i="11" s="1"/>
  <c r="K1298" i="11" a="1"/>
  <c r="K1298" i="11" s="1"/>
  <c r="K1300" i="11" a="1"/>
  <c r="K1300" i="11" s="1"/>
  <c r="K1302" i="11" a="1"/>
  <c r="K1302" i="11" s="1"/>
  <c r="K1304" i="11" a="1"/>
  <c r="K1304" i="11" s="1"/>
  <c r="K1306" i="11" a="1"/>
  <c r="K1306" i="11" s="1"/>
  <c r="K1308" i="11" a="1"/>
  <c r="K1308" i="11" s="1"/>
  <c r="K1310" i="11" a="1"/>
  <c r="K1310" i="11" s="1"/>
  <c r="K1312" i="11" a="1"/>
  <c r="K1312" i="11" s="1"/>
  <c r="K1314" i="11" a="1"/>
  <c r="K1314" i="11" s="1"/>
  <c r="K1316" i="11" a="1"/>
  <c r="K1316" i="11" s="1"/>
  <c r="K1318" i="11" a="1"/>
  <c r="K1318" i="11" s="1"/>
  <c r="K1320" i="11" a="1"/>
  <c r="K1320" i="11" s="1"/>
  <c r="K1322" i="11" a="1"/>
  <c r="K1322" i="11" s="1"/>
  <c r="K1324" i="11" a="1"/>
  <c r="K1324" i="11" s="1"/>
  <c r="K1326" i="11" a="1"/>
  <c r="K1326" i="11" s="1"/>
  <c r="K1328" i="11" a="1"/>
  <c r="K1328" i="11" s="1"/>
  <c r="K1330" i="11" a="1"/>
  <c r="K1330" i="11" s="1"/>
  <c r="K1332" i="11" a="1"/>
  <c r="K1332" i="11" s="1"/>
  <c r="K1334" i="11" a="1"/>
  <c r="K1334" i="11" s="1"/>
  <c r="K1336" i="11" a="1"/>
  <c r="K1336" i="11" s="1"/>
  <c r="K1338" i="11" a="1"/>
  <c r="K1338" i="11" s="1"/>
  <c r="K1340" i="11" a="1"/>
  <c r="K1340" i="11" s="1"/>
  <c r="K1342" i="11" a="1"/>
  <c r="K1342" i="11" s="1"/>
  <c r="K1344" i="11" a="1"/>
  <c r="K1344" i="11" s="1"/>
  <c r="K1346" i="11" a="1"/>
  <c r="K1346" i="11" s="1"/>
  <c r="K1348" i="11" a="1"/>
  <c r="K1348" i="11" s="1"/>
  <c r="K1350" i="11" a="1"/>
  <c r="K1350" i="11" s="1"/>
  <c r="K1352" i="11" a="1"/>
  <c r="K1352" i="11" s="1"/>
  <c r="K1354" i="11" a="1"/>
  <c r="K1354" i="11" s="1"/>
  <c r="K1356" i="11" a="1"/>
  <c r="K1356" i="11" s="1"/>
  <c r="K1358" i="11" a="1"/>
  <c r="K1358" i="11" s="1"/>
  <c r="K1360" i="11" a="1"/>
  <c r="K1360" i="11" s="1"/>
  <c r="K1362" i="11" a="1"/>
  <c r="K1362" i="11" s="1"/>
  <c r="K1364" i="11" a="1"/>
  <c r="K1364" i="11" s="1"/>
  <c r="K1366" i="11" a="1"/>
  <c r="K1366" i="11" s="1"/>
  <c r="K1368" i="11" a="1"/>
  <c r="K1368" i="11" s="1"/>
  <c r="K1370" i="11" a="1"/>
  <c r="K1370" i="11" s="1"/>
  <c r="K1372" i="11" a="1"/>
  <c r="K1372" i="11" s="1"/>
  <c r="K1374" i="11" a="1"/>
  <c r="K1374" i="11" s="1"/>
  <c r="K1376" i="11" a="1"/>
  <c r="K1376" i="11" s="1"/>
  <c r="K1378" i="11" a="1"/>
  <c r="K1378" i="11" s="1"/>
  <c r="K1380" i="11" a="1"/>
  <c r="K1380" i="11" s="1"/>
  <c r="K1382" i="11" a="1"/>
  <c r="K1382" i="11" s="1"/>
  <c r="K1384" i="11" a="1"/>
  <c r="K1384" i="11" s="1"/>
  <c r="K1386" i="11" a="1"/>
  <c r="K1386" i="11" s="1"/>
  <c r="K1388" i="11" a="1"/>
  <c r="K1388" i="11" s="1"/>
  <c r="K1390" i="11" a="1"/>
  <c r="K1390" i="11" s="1"/>
  <c r="K1392" i="11" a="1"/>
  <c r="K1392" i="11" s="1"/>
  <c r="K1394" i="11" a="1"/>
  <c r="K1394" i="11" s="1"/>
  <c r="K1396" i="11" a="1"/>
  <c r="K1396" i="11" s="1"/>
  <c r="K1398" i="11" a="1"/>
  <c r="K1398" i="11" s="1"/>
  <c r="K1400" i="11" a="1"/>
  <c r="K1400" i="11" s="1"/>
  <c r="K1402" i="11" a="1"/>
  <c r="K1402" i="11" s="1"/>
  <c r="K1404" i="11" a="1"/>
  <c r="K1404" i="11" s="1"/>
  <c r="K1406" i="11" a="1"/>
  <c r="K1406" i="11" s="1"/>
  <c r="K1408" i="11" a="1"/>
  <c r="K1408" i="11" s="1"/>
  <c r="K1410" i="11" a="1"/>
  <c r="K1410" i="11" s="1"/>
  <c r="K1412" i="11" a="1"/>
  <c r="K1412" i="11" s="1"/>
  <c r="K1414" i="11" a="1"/>
  <c r="K1414" i="11" s="1"/>
  <c r="K1416" i="11" a="1"/>
  <c r="K1416" i="11" s="1"/>
  <c r="K1418" i="11" a="1"/>
  <c r="K1418" i="11" s="1"/>
  <c r="K1420" i="11" a="1"/>
  <c r="K1420" i="11" s="1"/>
  <c r="K1422" i="11" a="1"/>
  <c r="K1422" i="11" s="1"/>
  <c r="K1424" i="11" a="1"/>
  <c r="K1424" i="11" s="1"/>
  <c r="K1426" i="11" a="1"/>
  <c r="K1426" i="11" s="1"/>
  <c r="K1428" i="11" a="1"/>
  <c r="K1428" i="11" s="1"/>
  <c r="K1430" i="11" a="1"/>
  <c r="K1430" i="11" s="1"/>
  <c r="K1432" i="11" a="1"/>
  <c r="K1432" i="11" s="1"/>
  <c r="K1434" i="11" a="1"/>
  <c r="K1434" i="11" s="1"/>
  <c r="K1436" i="11" a="1"/>
  <c r="K1436" i="11" s="1"/>
  <c r="K1438" i="11" a="1"/>
  <c r="K1438" i="11" s="1"/>
  <c r="K1440" i="11" a="1"/>
  <c r="K1440" i="11" s="1"/>
  <c r="K1442" i="11" a="1"/>
  <c r="K1442" i="11" s="1"/>
  <c r="K1444" i="11" a="1"/>
  <c r="K1444" i="11" s="1"/>
  <c r="K1446" i="11" a="1"/>
  <c r="K1446" i="11" s="1"/>
  <c r="K1448" i="11" a="1"/>
  <c r="K1448" i="11" s="1"/>
  <c r="K1450" i="11" a="1"/>
  <c r="K1450" i="11" s="1"/>
  <c r="K1452" i="11" a="1"/>
  <c r="K1452" i="11" s="1"/>
  <c r="K1454" i="11" a="1"/>
  <c r="K1454" i="11" s="1"/>
  <c r="K1456" i="11" a="1"/>
  <c r="K1456" i="11" s="1"/>
  <c r="K1458" i="11" a="1"/>
  <c r="K1458" i="11" s="1"/>
  <c r="K1460" i="11" a="1"/>
  <c r="K1460" i="11" s="1"/>
  <c r="K1462" i="11" a="1"/>
  <c r="K1462" i="11" s="1"/>
  <c r="K1464" i="11" a="1"/>
  <c r="K1464" i="11" s="1"/>
  <c r="K1466" i="11" a="1"/>
  <c r="K1466" i="11" s="1"/>
  <c r="K1468" i="11" a="1"/>
  <c r="K1468" i="11" s="1"/>
  <c r="K1470" i="11" a="1"/>
  <c r="K1470" i="11" s="1"/>
  <c r="K1472" i="11" a="1"/>
  <c r="K1472" i="11" s="1"/>
  <c r="K1474" i="11" a="1"/>
  <c r="K1474" i="11" s="1"/>
  <c r="K1476" i="11" a="1"/>
  <c r="K1476" i="11" s="1"/>
  <c r="K1478" i="11" a="1"/>
  <c r="K1478" i="11" s="1"/>
  <c r="K1480" i="11" a="1"/>
  <c r="K1480" i="11" s="1"/>
  <c r="K1482" i="11" a="1"/>
  <c r="K1482" i="11" s="1"/>
  <c r="K1484" i="11" a="1"/>
  <c r="K1484" i="11" s="1"/>
  <c r="K1486" i="11" a="1"/>
  <c r="K1486" i="11" s="1"/>
  <c r="K1488" i="11" a="1"/>
  <c r="K1488" i="11" s="1"/>
  <c r="K1490" i="11" a="1"/>
  <c r="K1490" i="11" s="1"/>
  <c r="K1492" i="11" a="1"/>
  <c r="K1492" i="11" s="1"/>
  <c r="K1494" i="11" a="1"/>
  <c r="K1494" i="11" s="1"/>
  <c r="K1496" i="11" a="1"/>
  <c r="K1496" i="11" s="1"/>
  <c r="K1498" i="11" a="1"/>
  <c r="K1498" i="11" s="1"/>
  <c r="K1500" i="11" a="1"/>
  <c r="K1500" i="11" s="1"/>
  <c r="K1502" i="11" a="1"/>
  <c r="K1502" i="11" s="1"/>
  <c r="K1504" i="11" a="1"/>
  <c r="K1504" i="11" s="1"/>
  <c r="K1506" i="11" a="1"/>
  <c r="K1506" i="11" s="1"/>
  <c r="K1508" i="11" a="1"/>
  <c r="K1508" i="11" s="1"/>
  <c r="K1510" i="11" a="1"/>
  <c r="K1510" i="11" s="1"/>
  <c r="K1512" i="11" a="1"/>
  <c r="K1512" i="11" s="1"/>
  <c r="K1514" i="11" a="1"/>
  <c r="K1514" i="11" s="1"/>
  <c r="K1516" i="11" a="1"/>
  <c r="K1516" i="11" s="1"/>
  <c r="K1518" i="11" a="1"/>
  <c r="K1518" i="11" s="1"/>
  <c r="K1520" i="11" a="1"/>
  <c r="K1520" i="11" s="1"/>
  <c r="K1522" i="11" a="1"/>
  <c r="K1522" i="11" s="1"/>
  <c r="K1524" i="11" a="1"/>
  <c r="K1524" i="11" s="1"/>
  <c r="K1526" i="11" a="1"/>
  <c r="K1526" i="11" s="1"/>
  <c r="K1528" i="11" a="1"/>
  <c r="K1528" i="11" s="1"/>
  <c r="K1530" i="11" a="1"/>
  <c r="K1530" i="11" s="1"/>
  <c r="K1532" i="11" a="1"/>
  <c r="K1532" i="11" s="1"/>
  <c r="K1534" i="11" a="1"/>
  <c r="K1534" i="11" s="1"/>
  <c r="K1536" i="11" a="1"/>
  <c r="K1536" i="11" s="1"/>
  <c r="K1538" i="11" a="1"/>
  <c r="K1538" i="11" s="1"/>
  <c r="K1540" i="11" a="1"/>
  <c r="K1540" i="11" s="1"/>
  <c r="K1542" i="11" a="1"/>
  <c r="K1542" i="11" s="1"/>
  <c r="K1544" i="11" a="1"/>
  <c r="K1544" i="11" s="1"/>
  <c r="K1546" i="11" a="1"/>
  <c r="K1546" i="11" s="1"/>
  <c r="K90" i="11" a="1"/>
  <c r="K90" i="11" s="1"/>
  <c r="K98" i="11" a="1"/>
  <c r="K98" i="11" s="1"/>
  <c r="K107" i="11" a="1"/>
  <c r="K107" i="11" s="1"/>
  <c r="K123" i="11" a="1"/>
  <c r="K123" i="11" s="1"/>
  <c r="K139" i="11" a="1"/>
  <c r="K139" i="11" s="1"/>
  <c r="K155" i="11" a="1"/>
  <c r="K155" i="11" s="1"/>
  <c r="K171" i="11" a="1"/>
  <c r="K171" i="11" s="1"/>
  <c r="K187" i="11" a="1"/>
  <c r="K187" i="11" s="1"/>
  <c r="K203" i="11" a="1"/>
  <c r="K203" i="11" s="1"/>
  <c r="K219" i="11" a="1"/>
  <c r="K219" i="11" s="1"/>
  <c r="K235" i="11" a="1"/>
  <c r="K235" i="11" s="1"/>
  <c r="K251" i="11" a="1"/>
  <c r="K251" i="11" s="1"/>
  <c r="K267" i="11" a="1"/>
  <c r="K267" i="11" s="1"/>
  <c r="K283" i="11" a="1"/>
  <c r="K283" i="11" s="1"/>
  <c r="K299" i="11" a="1"/>
  <c r="K299" i="11" s="1"/>
  <c r="K315" i="11" a="1"/>
  <c r="K315" i="11" s="1"/>
  <c r="K329" i="11" a="1"/>
  <c r="K329" i="11" s="1"/>
  <c r="K337" i="11" a="1"/>
  <c r="K337" i="11" s="1"/>
  <c r="K345" i="11" a="1"/>
  <c r="K345" i="11" s="1"/>
  <c r="K353" i="11" a="1"/>
  <c r="K353" i="11" s="1"/>
  <c r="K361" i="11" a="1"/>
  <c r="K361" i="11" s="1"/>
  <c r="K369" i="11" a="1"/>
  <c r="K369" i="11" s="1"/>
  <c r="K377" i="11" a="1"/>
  <c r="K377" i="11" s="1"/>
  <c r="K385" i="11" a="1"/>
  <c r="K385" i="11" s="1"/>
  <c r="K393" i="11" a="1"/>
  <c r="K393" i="11" s="1"/>
  <c r="K401" i="11" a="1"/>
  <c r="K401" i="11" s="1"/>
  <c r="K409" i="11" a="1"/>
  <c r="K409" i="11" s="1"/>
  <c r="K417" i="11" a="1"/>
  <c r="K417" i="11" s="1"/>
  <c r="K425" i="11" a="1"/>
  <c r="K425" i="11" s="1"/>
  <c r="K433" i="11" a="1"/>
  <c r="K433" i="11" s="1"/>
  <c r="K441" i="11" a="1"/>
  <c r="K441" i="11" s="1"/>
  <c r="K447" i="11" a="1"/>
  <c r="K447" i="11" s="1"/>
  <c r="K451" i="11" a="1"/>
  <c r="K451" i="11" s="1"/>
  <c r="K455" i="11" a="1"/>
  <c r="K455" i="11" s="1"/>
  <c r="K459" i="11" a="1"/>
  <c r="K459" i="11" s="1"/>
  <c r="K463" i="11" a="1"/>
  <c r="K463" i="11" s="1"/>
  <c r="K467" i="11" a="1"/>
  <c r="K467" i="11" s="1"/>
  <c r="K471" i="11" a="1"/>
  <c r="K471" i="11" s="1"/>
  <c r="K475" i="11" a="1"/>
  <c r="K475" i="11" s="1"/>
  <c r="K479" i="11" a="1"/>
  <c r="K479" i="11" s="1"/>
  <c r="K483" i="11" a="1"/>
  <c r="K483" i="11" s="1"/>
  <c r="K487" i="11" a="1"/>
  <c r="K487" i="11" s="1"/>
  <c r="K494" i="11" a="1"/>
  <c r="K494" i="11" s="1"/>
  <c r="K502" i="11" a="1"/>
  <c r="K502" i="11" s="1"/>
  <c r="K510" i="11" a="1"/>
  <c r="K510" i="11" s="1"/>
  <c r="K518" i="11" a="1"/>
  <c r="K518" i="11" s="1"/>
  <c r="K526" i="11" a="1"/>
  <c r="K526" i="11" s="1"/>
  <c r="K534" i="11" a="1"/>
  <c r="K534" i="11" s="1"/>
  <c r="K542" i="11" a="1"/>
  <c r="K542" i="11" s="1"/>
  <c r="K550" i="11" a="1"/>
  <c r="K550" i="11" s="1"/>
  <c r="K558" i="11" a="1"/>
  <c r="K558" i="11" s="1"/>
  <c r="K566" i="11" a="1"/>
  <c r="K566" i="11" s="1"/>
  <c r="K574" i="11" a="1"/>
  <c r="K574" i="11" s="1"/>
  <c r="K582" i="11" a="1"/>
  <c r="K582" i="11" s="1"/>
  <c r="K590" i="11" a="1"/>
  <c r="K590" i="11" s="1"/>
  <c r="K598" i="11" a="1"/>
  <c r="K598" i="11" s="1"/>
  <c r="K606" i="11" a="1"/>
  <c r="K606" i="11" s="1"/>
  <c r="K614" i="11" a="1"/>
  <c r="K614" i="11" s="1"/>
  <c r="K622" i="11" a="1"/>
  <c r="K622" i="11" s="1"/>
  <c r="K630" i="11" a="1"/>
  <c r="K630" i="11" s="1"/>
  <c r="K638" i="11" a="1"/>
  <c r="K638" i="11" s="1"/>
  <c r="K646" i="11" a="1"/>
  <c r="K646" i="11" s="1"/>
  <c r="K654" i="11" a="1"/>
  <c r="K654" i="11" s="1"/>
  <c r="K660" i="11" a="1"/>
  <c r="K660" i="11" s="1"/>
  <c r="K664" i="11" a="1"/>
  <c r="K664" i="11" s="1"/>
  <c r="K668" i="11" a="1"/>
  <c r="K668" i="11" s="1"/>
  <c r="K672" i="11" a="1"/>
  <c r="K672" i="11" s="1"/>
  <c r="K676" i="11" a="1"/>
  <c r="K676" i="11" s="1"/>
  <c r="K680" i="11" a="1"/>
  <c r="K680" i="11" s="1"/>
  <c r="K684" i="11" a="1"/>
  <c r="K684" i="11" s="1"/>
  <c r="K688" i="11" a="1"/>
  <c r="K688" i="11" s="1"/>
  <c r="K692" i="11" a="1"/>
  <c r="K692" i="11" s="1"/>
  <c r="K696" i="11" a="1"/>
  <c r="K696" i="11" s="1"/>
  <c r="K700" i="11" a="1"/>
  <c r="K700" i="11" s="1"/>
  <c r="K704" i="11" a="1"/>
  <c r="K704" i="11" s="1"/>
  <c r="K708" i="11" a="1"/>
  <c r="K708" i="11" s="1"/>
  <c r="K712" i="11" a="1"/>
  <c r="K712" i="11" s="1"/>
  <c r="K716" i="11" a="1"/>
  <c r="K716" i="11" s="1"/>
  <c r="K720" i="11" a="1"/>
  <c r="K720" i="11" s="1"/>
  <c r="K724" i="11" a="1"/>
  <c r="K724" i="11" s="1"/>
  <c r="K916" i="11" a="1"/>
  <c r="K916" i="11" s="1"/>
  <c r="K920" i="11" a="1"/>
  <c r="K920" i="11" s="1"/>
  <c r="K924" i="11" a="1"/>
  <c r="K924" i="11" s="1"/>
  <c r="K928" i="11" a="1"/>
  <c r="K928" i="11" s="1"/>
  <c r="K932" i="11" a="1"/>
  <c r="K932" i="11" s="1"/>
  <c r="K936" i="11" a="1"/>
  <c r="K936" i="11" s="1"/>
  <c r="K940" i="11" a="1"/>
  <c r="K940" i="11" s="1"/>
  <c r="K944" i="11" a="1"/>
  <c r="K944" i="11" s="1"/>
  <c r="K948" i="11" a="1"/>
  <c r="K948" i="11" s="1"/>
  <c r="K952" i="11" a="1"/>
  <c r="K952" i="11" s="1"/>
  <c r="K956" i="11" a="1"/>
  <c r="K956" i="11" s="1"/>
  <c r="K960" i="11" a="1"/>
  <c r="K960" i="11" s="1"/>
  <c r="K964" i="11" a="1"/>
  <c r="K964" i="11" s="1"/>
  <c r="K968" i="11" a="1"/>
  <c r="K968" i="11" s="1"/>
  <c r="K972" i="11" a="1"/>
  <c r="K972" i="11" s="1"/>
  <c r="K976" i="11" a="1"/>
  <c r="K976" i="11" s="1"/>
  <c r="K980" i="11" a="1"/>
  <c r="K980" i="11" s="1"/>
  <c r="K984" i="11" a="1"/>
  <c r="K984" i="11" s="1"/>
  <c r="K988" i="11" a="1"/>
  <c r="K988" i="11" s="1"/>
  <c r="K992" i="11" a="1"/>
  <c r="K992" i="11" s="1"/>
  <c r="K996" i="11" a="1"/>
  <c r="K996" i="11" s="1"/>
  <c r="K1000" i="11" a="1"/>
  <c r="K1000" i="11" s="1"/>
  <c r="K1004" i="11" a="1"/>
  <c r="K1004" i="11" s="1"/>
  <c r="K1008" i="11" a="1"/>
  <c r="K1008" i="11" s="1"/>
  <c r="K1012" i="11" a="1"/>
  <c r="K1012" i="11" s="1"/>
  <c r="K1016" i="11" a="1"/>
  <c r="K1016" i="11" s="1"/>
  <c r="K1020" i="11" a="1"/>
  <c r="K1020" i="11" s="1"/>
  <c r="K1024" i="11" a="1"/>
  <c r="K1024" i="11" s="1"/>
  <c r="K1028" i="11" a="1"/>
  <c r="K1028" i="11" s="1"/>
  <c r="K1032" i="11" a="1"/>
  <c r="K1032" i="11" s="1"/>
  <c r="K1036" i="11" a="1"/>
  <c r="K1036" i="11" s="1"/>
  <c r="K1040" i="11" a="1"/>
  <c r="K1040" i="11" s="1"/>
  <c r="K1044" i="11" a="1"/>
  <c r="K1044" i="11" s="1"/>
  <c r="K1048" i="11" a="1"/>
  <c r="K1048" i="11" s="1"/>
  <c r="K1052" i="11" a="1"/>
  <c r="K1052" i="11" s="1"/>
  <c r="K1056" i="11" a="1"/>
  <c r="K1056" i="11" s="1"/>
  <c r="K1060" i="11" a="1"/>
  <c r="K1060" i="11" s="1"/>
  <c r="K1064" i="11" a="1"/>
  <c r="K1064" i="11" s="1"/>
  <c r="K1068" i="11" a="1"/>
  <c r="K1068" i="11" s="1"/>
  <c r="K1072" i="11" a="1"/>
  <c r="K1072" i="11" s="1"/>
  <c r="K1076" i="11" a="1"/>
  <c r="K1076" i="11" s="1"/>
  <c r="K1080" i="11" a="1"/>
  <c r="K1080" i="11" s="1"/>
  <c r="K1084" i="11" a="1"/>
  <c r="K1084" i="11" s="1"/>
  <c r="K1101" i="11" a="1"/>
  <c r="K1101" i="11" s="1"/>
  <c r="K1105" i="11" a="1"/>
  <c r="K1105" i="11" s="1"/>
  <c r="K1109" i="11" a="1"/>
  <c r="K1109" i="11" s="1"/>
  <c r="K1113" i="11" a="1"/>
  <c r="K1113" i="11" s="1"/>
  <c r="K1117" i="11" a="1"/>
  <c r="K1117" i="11" s="1"/>
  <c r="K1121" i="11" a="1"/>
  <c r="K1121" i="11" s="1"/>
  <c r="K1125" i="11" a="1"/>
  <c r="K1125" i="11" s="1"/>
  <c r="K1129" i="11" a="1"/>
  <c r="K1129" i="11" s="1"/>
  <c r="K1133" i="11" a="1"/>
  <c r="K1133" i="11" s="1"/>
  <c r="K1137" i="11" a="1"/>
  <c r="K1137" i="11" s="1"/>
  <c r="K1141" i="11" a="1"/>
  <c r="K1141" i="11" s="1"/>
  <c r="K1145" i="11" a="1"/>
  <c r="K1145" i="11" s="1"/>
  <c r="K1149" i="11" a="1"/>
  <c r="K1149" i="11" s="1"/>
  <c r="K1153" i="11" a="1"/>
  <c r="K1153" i="11" s="1"/>
  <c r="K1157" i="11" a="1"/>
  <c r="K1157" i="11" s="1"/>
  <c r="K1161" i="11" a="1"/>
  <c r="K1161" i="11" s="1"/>
  <c r="K1165" i="11" a="1"/>
  <c r="K1165" i="11" s="1"/>
  <c r="K1169" i="11" a="1"/>
  <c r="K1169" i="11" s="1"/>
  <c r="K1173" i="11" a="1"/>
  <c r="K1173" i="11" s="1"/>
  <c r="K1177" i="11" a="1"/>
  <c r="K1177" i="11" s="1"/>
  <c r="K1181" i="11" a="1"/>
  <c r="K1181" i="11" s="1"/>
  <c r="K1185" i="11" a="1"/>
  <c r="K1185" i="11" s="1"/>
  <c r="K1189" i="11" a="1"/>
  <c r="K1189" i="11" s="1"/>
  <c r="K1193" i="11" a="1"/>
  <c r="K1193" i="11" s="1"/>
  <c r="K1197" i="11" a="1"/>
  <c r="K1197" i="11" s="1"/>
  <c r="K1201" i="11" a="1"/>
  <c r="K1201" i="11" s="1"/>
  <c r="K1205" i="11" a="1"/>
  <c r="K1205" i="11" s="1"/>
  <c r="K1209" i="11" a="1"/>
  <c r="K1209" i="11" s="1"/>
  <c r="K1213" i="11" a="1"/>
  <c r="K1213" i="11" s="1"/>
  <c r="K1217" i="11" a="1"/>
  <c r="K1217" i="11" s="1"/>
  <c r="K1221" i="11" a="1"/>
  <c r="K1221" i="11" s="1"/>
  <c r="K1225" i="11" a="1"/>
  <c r="K1225" i="11" s="1"/>
  <c r="K1229" i="11" a="1"/>
  <c r="K1229" i="11" s="1"/>
  <c r="K1233" i="11" a="1"/>
  <c r="K1233" i="11" s="1"/>
  <c r="K1237" i="11" a="1"/>
  <c r="K1237" i="11" s="1"/>
  <c r="K1241" i="11" a="1"/>
  <c r="K1241" i="11" s="1"/>
  <c r="K1245" i="11" a="1"/>
  <c r="K1245" i="11" s="1"/>
  <c r="K1249" i="11" a="1"/>
  <c r="K1249" i="11" s="1"/>
  <c r="K1253" i="11" a="1"/>
  <c r="K1253" i="11" s="1"/>
  <c r="K1257" i="11" a="1"/>
  <c r="K1257" i="11" s="1"/>
  <c r="K1261" i="11" a="1"/>
  <c r="K1261" i="11" s="1"/>
  <c r="K1265" i="11" a="1"/>
  <c r="K1265" i="11" s="1"/>
  <c r="K1269" i="11" a="1"/>
  <c r="K1269" i="11" s="1"/>
  <c r="K1273" i="11" a="1"/>
  <c r="K1273" i="11" s="1"/>
  <c r="K1277" i="11" a="1"/>
  <c r="K1277" i="11" s="1"/>
  <c r="K1281" i="11" a="1"/>
  <c r="K1281" i="11" s="1"/>
  <c r="K1285" i="11" a="1"/>
  <c r="K1285" i="11" s="1"/>
  <c r="K1289" i="11" a="1"/>
  <c r="K1289" i="11" s="1"/>
  <c r="K1293" i="11" a="1"/>
  <c r="K1293" i="11" s="1"/>
  <c r="K1297" i="11" a="1"/>
  <c r="K1297" i="11" s="1"/>
  <c r="K1301" i="11" a="1"/>
  <c r="K1301" i="11" s="1"/>
  <c r="K1305" i="11" a="1"/>
  <c r="K1305" i="11" s="1"/>
  <c r="K1309" i="11" a="1"/>
  <c r="K1309" i="11" s="1"/>
  <c r="K1313" i="11" a="1"/>
  <c r="K1313" i="11" s="1"/>
  <c r="K1317" i="11" a="1"/>
  <c r="K1317" i="11" s="1"/>
  <c r="K1321" i="11" a="1"/>
  <c r="K1321" i="11" s="1"/>
  <c r="K1325" i="11" a="1"/>
  <c r="K1325" i="11" s="1"/>
  <c r="K1329" i="11" a="1"/>
  <c r="K1329" i="11" s="1"/>
  <c r="K1333" i="11" a="1"/>
  <c r="K1333" i="11" s="1"/>
  <c r="K1337" i="11" a="1"/>
  <c r="K1337" i="11" s="1"/>
  <c r="K1341" i="11" a="1"/>
  <c r="K1341" i="11" s="1"/>
  <c r="K1345" i="11" a="1"/>
  <c r="K1345" i="11" s="1"/>
  <c r="K1349" i="11" a="1"/>
  <c r="K1349" i="11" s="1"/>
  <c r="K1353" i="11" a="1"/>
  <c r="K1353" i="11" s="1"/>
  <c r="K1357" i="11" a="1"/>
  <c r="K1357" i="11" s="1"/>
  <c r="K1361" i="11" a="1"/>
  <c r="K1361" i="11" s="1"/>
  <c r="K1365" i="11" a="1"/>
  <c r="K1365" i="11" s="1"/>
  <c r="K1369" i="11" a="1"/>
  <c r="K1369" i="11" s="1"/>
  <c r="K1373" i="11" a="1"/>
  <c r="K1373" i="11" s="1"/>
  <c r="K1377" i="11" a="1"/>
  <c r="K1377" i="11" s="1"/>
  <c r="K1381" i="11" a="1"/>
  <c r="K1381" i="11" s="1"/>
  <c r="K1385" i="11" a="1"/>
  <c r="K1385" i="11" s="1"/>
  <c r="K1389" i="11" a="1"/>
  <c r="K1389" i="11" s="1"/>
  <c r="K1393" i="11" a="1"/>
  <c r="K1393" i="11" s="1"/>
  <c r="K1397" i="11" a="1"/>
  <c r="K1397" i="11" s="1"/>
  <c r="K1401" i="11" a="1"/>
  <c r="K1401" i="11" s="1"/>
  <c r="K1405" i="11" a="1"/>
  <c r="K1405" i="11" s="1"/>
  <c r="K1409" i="11" a="1"/>
  <c r="K1409" i="11" s="1"/>
  <c r="K1413" i="11" a="1"/>
  <c r="K1413" i="11" s="1"/>
  <c r="K1417" i="11" a="1"/>
  <c r="K1417" i="11" s="1"/>
  <c r="K1421" i="11" a="1"/>
  <c r="K1421" i="11" s="1"/>
  <c r="K1425" i="11" a="1"/>
  <c r="K1425" i="11" s="1"/>
  <c r="K1429" i="11" a="1"/>
  <c r="K1429" i="11" s="1"/>
  <c r="K1433" i="11" a="1"/>
  <c r="K1433" i="11" s="1"/>
  <c r="K1437" i="11" a="1"/>
  <c r="K1437" i="11" s="1"/>
  <c r="K1441" i="11" a="1"/>
  <c r="K1441" i="11" s="1"/>
  <c r="K1445" i="11" a="1"/>
  <c r="K1445" i="11" s="1"/>
  <c r="K1449" i="11" a="1"/>
  <c r="K1449" i="11" s="1"/>
  <c r="K1453" i="11" a="1"/>
  <c r="K1453" i="11" s="1"/>
  <c r="K1457" i="11" a="1"/>
  <c r="K1457" i="11" s="1"/>
  <c r="K1461" i="11" a="1"/>
  <c r="K1461" i="11" s="1"/>
  <c r="K1465" i="11" a="1"/>
  <c r="K1465" i="11" s="1"/>
  <c r="K1469" i="11" a="1"/>
  <c r="K1469" i="11" s="1"/>
  <c r="K1473" i="11" a="1"/>
  <c r="K1473" i="11" s="1"/>
  <c r="K1477" i="11" a="1"/>
  <c r="K1477" i="11" s="1"/>
  <c r="K1481" i="11" a="1"/>
  <c r="K1481" i="11" s="1"/>
  <c r="K1485" i="11" a="1"/>
  <c r="K1485" i="11" s="1"/>
  <c r="K1489" i="11" a="1"/>
  <c r="K1489" i="11" s="1"/>
  <c r="K1493" i="11" a="1"/>
  <c r="K1493" i="11" s="1"/>
  <c r="K1497" i="11" a="1"/>
  <c r="K1497" i="11" s="1"/>
  <c r="K1501" i="11" a="1"/>
  <c r="K1501" i="11" s="1"/>
  <c r="K1505" i="11" a="1"/>
  <c r="K1505" i="11" s="1"/>
  <c r="K1509" i="11" a="1"/>
  <c r="K1509" i="11" s="1"/>
  <c r="K1513" i="11" a="1"/>
  <c r="K1513" i="11" s="1"/>
  <c r="K1517" i="11" a="1"/>
  <c r="K1517" i="11" s="1"/>
  <c r="K1521" i="11" a="1"/>
  <c r="K1521" i="11" s="1"/>
  <c r="K1525" i="11" a="1"/>
  <c r="K1525" i="11" s="1"/>
  <c r="K1529" i="11" a="1"/>
  <c r="K1529" i="11" s="1"/>
  <c r="K1533" i="11" a="1"/>
  <c r="K1533" i="11" s="1"/>
  <c r="K1537" i="11" a="1"/>
  <c r="K1537" i="11" s="1"/>
  <c r="K1541" i="11" a="1"/>
  <c r="K1541" i="11" s="1"/>
  <c r="K1545" i="11" a="1"/>
  <c r="K1545" i="11" s="1"/>
  <c r="K1548" i="11" a="1"/>
  <c r="K1548" i="11" s="1"/>
  <c r="K1550" i="11" a="1"/>
  <c r="K1550" i="11" s="1"/>
  <c r="K1552" i="11" a="1"/>
  <c r="K1552" i="11" s="1"/>
  <c r="K1554" i="11" a="1"/>
  <c r="K1554" i="11" s="1"/>
  <c r="K1556" i="11" a="1"/>
  <c r="K1556" i="11" s="1"/>
  <c r="K1558" i="11" a="1"/>
  <c r="K1558" i="11" s="1"/>
  <c r="K1560" i="11" a="1"/>
  <c r="K1560" i="11" s="1"/>
  <c r="K1562" i="11" a="1"/>
  <c r="K1562" i="11" s="1"/>
  <c r="K1564" i="11" a="1"/>
  <c r="K1564" i="11" s="1"/>
  <c r="K1566" i="11" a="1"/>
  <c r="K1566" i="11" s="1"/>
  <c r="K1568" i="11" a="1"/>
  <c r="K1568" i="11" s="1"/>
  <c r="K1570" i="11" a="1"/>
  <c r="K1570" i="11" s="1"/>
  <c r="K1572" i="11" a="1"/>
  <c r="K1572" i="11" s="1"/>
  <c r="K1574" i="11" a="1"/>
  <c r="K1574" i="11" s="1"/>
  <c r="K1576" i="11" a="1"/>
  <c r="K1576" i="11" s="1"/>
  <c r="K1578" i="11" a="1"/>
  <c r="K1578" i="11" s="1"/>
  <c r="K1580" i="11" a="1"/>
  <c r="K1580" i="11" s="1"/>
  <c r="K1582" i="11" a="1"/>
  <c r="K1582" i="11" s="1"/>
  <c r="K1584" i="11" a="1"/>
  <c r="K1584" i="11" s="1"/>
  <c r="K1586" i="11" a="1"/>
  <c r="K1586" i="11" s="1"/>
  <c r="K1588" i="11" a="1"/>
  <c r="K1588" i="11" s="1"/>
  <c r="K1590" i="11" a="1"/>
  <c r="K1590" i="11" s="1"/>
  <c r="K1592" i="11" a="1"/>
  <c r="K1592" i="11" s="1"/>
  <c r="K1594" i="11" a="1"/>
  <c r="K1594" i="11" s="1"/>
  <c r="K1596" i="11" a="1"/>
  <c r="K1596" i="11" s="1"/>
  <c r="K1598" i="11" a="1"/>
  <c r="K1598" i="11" s="1"/>
  <c r="K1600" i="11" a="1"/>
  <c r="K1600" i="11" s="1"/>
  <c r="K1602" i="11" a="1"/>
  <c r="K1602" i="11" s="1"/>
  <c r="K1604" i="11" a="1"/>
  <c r="K1604" i="11" s="1"/>
  <c r="K1606" i="11" a="1"/>
  <c r="K1606" i="11" s="1"/>
  <c r="K1608" i="11" a="1"/>
  <c r="K1608" i="11" s="1"/>
  <c r="K1610" i="11" a="1"/>
  <c r="K1610" i="11" s="1"/>
  <c r="K1612" i="11" a="1"/>
  <c r="K1612" i="11" s="1"/>
  <c r="K1614" i="11" a="1"/>
  <c r="K1614" i="11" s="1"/>
  <c r="K1616" i="11" a="1"/>
  <c r="K1616" i="11" s="1"/>
  <c r="K1618" i="11" a="1"/>
  <c r="K1618" i="11" s="1"/>
  <c r="K1620" i="11" a="1"/>
  <c r="K1620" i="11" s="1"/>
  <c r="K1622" i="11" a="1"/>
  <c r="K1622" i="11" s="1"/>
  <c r="K1624" i="11" a="1"/>
  <c r="K1624" i="11" s="1"/>
  <c r="K1626" i="11" a="1"/>
  <c r="K1626" i="11" s="1"/>
  <c r="K1628" i="11" a="1"/>
  <c r="K1628" i="11" s="1"/>
  <c r="K1630" i="11" a="1"/>
  <c r="K1630" i="11" s="1"/>
  <c r="K1632" i="11" a="1"/>
  <c r="K1632" i="11" s="1"/>
  <c r="K1634" i="11" a="1"/>
  <c r="K1634" i="11" s="1"/>
  <c r="K1636" i="11" a="1"/>
  <c r="K1636" i="11" s="1"/>
  <c r="K1638" i="11" a="1"/>
  <c r="K1638" i="11" s="1"/>
  <c r="K1640" i="11" a="1"/>
  <c r="K1640" i="11" s="1"/>
  <c r="K1642" i="11" a="1"/>
  <c r="K1642" i="11" s="1"/>
  <c r="K1644" i="11" a="1"/>
  <c r="K1644" i="11" s="1"/>
  <c r="K1646" i="11" a="1"/>
  <c r="K1646" i="11" s="1"/>
  <c r="K1648" i="11" a="1"/>
  <c r="K1648" i="11" s="1"/>
  <c r="K1650" i="11" a="1"/>
  <c r="K1650" i="11" s="1"/>
  <c r="K1652" i="11" a="1"/>
  <c r="K1652" i="11" s="1"/>
  <c r="K1654" i="11" a="1"/>
  <c r="K1654" i="11" s="1"/>
  <c r="K1656" i="11" a="1"/>
  <c r="K1656" i="11" s="1"/>
  <c r="K1658" i="11" a="1"/>
  <c r="K1658" i="11" s="1"/>
  <c r="K1660" i="11" a="1"/>
  <c r="K1660" i="11" s="1"/>
  <c r="K1662" i="11" a="1"/>
  <c r="K1662" i="11" s="1"/>
  <c r="K1664" i="11" a="1"/>
  <c r="K1664" i="11" s="1"/>
  <c r="K1666" i="11" a="1"/>
  <c r="K1666" i="11" s="1"/>
  <c r="K1668" i="11" a="1"/>
  <c r="K1668" i="11" s="1"/>
  <c r="K1670" i="11" a="1"/>
  <c r="K1670" i="11" s="1"/>
  <c r="K1672" i="11" a="1"/>
  <c r="K1672" i="11" s="1"/>
  <c r="K1674" i="11" a="1"/>
  <c r="K1674" i="11" s="1"/>
  <c r="K1676" i="11" a="1"/>
  <c r="K1676" i="11" s="1"/>
  <c r="K1678" i="11" a="1"/>
  <c r="K1678" i="11" s="1"/>
  <c r="K1680" i="11" a="1"/>
  <c r="K1680" i="11" s="1"/>
  <c r="K1682" i="11" a="1"/>
  <c r="K1682" i="11" s="1"/>
  <c r="K1684" i="11" a="1"/>
  <c r="K1684" i="11" s="1"/>
  <c r="K1686" i="11" a="1"/>
  <c r="K1686" i="11" s="1"/>
  <c r="K1688" i="11" a="1"/>
  <c r="K1688" i="11" s="1"/>
  <c r="K1690" i="11" a="1"/>
  <c r="K1690" i="11" s="1"/>
  <c r="K1692" i="11" a="1"/>
  <c r="K1692" i="11" s="1"/>
  <c r="K1694" i="11" a="1"/>
  <c r="K1694" i="11" s="1"/>
  <c r="K1696" i="11" a="1"/>
  <c r="K1696" i="11" s="1"/>
  <c r="K1698" i="11" a="1"/>
  <c r="K1698" i="11" s="1"/>
  <c r="K1700" i="11" a="1"/>
  <c r="K1700" i="11" s="1"/>
  <c r="K1702" i="11" a="1"/>
  <c r="K1702" i="11" s="1"/>
  <c r="K1704" i="11" a="1"/>
  <c r="K1704" i="11" s="1"/>
  <c r="K1706" i="11" a="1"/>
  <c r="K1706" i="11" s="1"/>
  <c r="K1708" i="11" a="1"/>
  <c r="K1708" i="11" s="1"/>
  <c r="K1710" i="11" a="1"/>
  <c r="K1710" i="11" s="1"/>
  <c r="K1712" i="11" a="1"/>
  <c r="K1712" i="11" s="1"/>
  <c r="K1714" i="11" a="1"/>
  <c r="K1714" i="11" s="1"/>
  <c r="K1716" i="11" a="1"/>
  <c r="K1716" i="11" s="1"/>
  <c r="K1718" i="11" a="1"/>
  <c r="K1718" i="11" s="1"/>
  <c r="K1720" i="11" a="1"/>
  <c r="K1720" i="11" s="1"/>
  <c r="K1722" i="11" a="1"/>
  <c r="K1722" i="11" s="1"/>
  <c r="K1724" i="11" a="1"/>
  <c r="K1724" i="11" s="1"/>
  <c r="K1726" i="11" a="1"/>
  <c r="K1726" i="11" s="1"/>
  <c r="K1728" i="11" a="1"/>
  <c r="K1728" i="11" s="1"/>
  <c r="K1730" i="11" a="1"/>
  <c r="K1730" i="11" s="1"/>
  <c r="K1732" i="11" a="1"/>
  <c r="K1732" i="11" s="1"/>
  <c r="K1734" i="11" a="1"/>
  <c r="K1734" i="11" s="1"/>
  <c r="K1736" i="11" a="1"/>
  <c r="K1736" i="11" s="1"/>
  <c r="K1738" i="11" a="1"/>
  <c r="K1738" i="11" s="1"/>
  <c r="K1740" i="11" a="1"/>
  <c r="K1740" i="11" s="1"/>
  <c r="K1742" i="11" a="1"/>
  <c r="K1742" i="11" s="1"/>
  <c r="K1744" i="11" a="1"/>
  <c r="K1744" i="11" s="1"/>
  <c r="K1746" i="11" a="1"/>
  <c r="K1746" i="11" s="1"/>
  <c r="K1748" i="11" a="1"/>
  <c r="K1748" i="11" s="1"/>
  <c r="K1750" i="11" a="1"/>
  <c r="K1750" i="11" s="1"/>
  <c r="K1752" i="11" a="1"/>
  <c r="K1752" i="11" s="1"/>
  <c r="K1754" i="11" a="1"/>
  <c r="K1754" i="11" s="1"/>
  <c r="K1756" i="11" a="1"/>
  <c r="K1756" i="11" s="1"/>
  <c r="K1758" i="11" a="1"/>
  <c r="K1758" i="11" s="1"/>
  <c r="K1760" i="11" a="1"/>
  <c r="K1760" i="11" s="1"/>
  <c r="K1762" i="11" a="1"/>
  <c r="K1762" i="11" s="1"/>
  <c r="K1764" i="11" a="1"/>
  <c r="K1764" i="11" s="1"/>
  <c r="K1766" i="11" a="1"/>
  <c r="K1766" i="11" s="1"/>
  <c r="K1768" i="11" a="1"/>
  <c r="K1768" i="11" s="1"/>
  <c r="K1770" i="11" a="1"/>
  <c r="K1770" i="11" s="1"/>
  <c r="K1772" i="11" a="1"/>
  <c r="K1772" i="11" s="1"/>
  <c r="K1774" i="11" a="1"/>
  <c r="K1774" i="11" s="1"/>
  <c r="K1776" i="11" a="1"/>
  <c r="K1776" i="11" s="1"/>
  <c r="K1778" i="11" a="1"/>
  <c r="K1778" i="11" s="1"/>
  <c r="K1780" i="11" a="1"/>
  <c r="K1780" i="11" s="1"/>
  <c r="K1782" i="11" a="1"/>
  <c r="K1782" i="11" s="1"/>
  <c r="K1784" i="11" a="1"/>
  <c r="K1784" i="11" s="1"/>
  <c r="K1786" i="11" a="1"/>
  <c r="K1786" i="11" s="1"/>
  <c r="K1788" i="11" a="1"/>
  <c r="K1788" i="11" s="1"/>
  <c r="K1790" i="11" a="1"/>
  <c r="K1790" i="11" s="1"/>
  <c r="K1792" i="11" a="1"/>
  <c r="K1792" i="11" s="1"/>
  <c r="K1794" i="11" a="1"/>
  <c r="K1794" i="11" s="1"/>
  <c r="K1796" i="11" a="1"/>
  <c r="K1796" i="11" s="1"/>
  <c r="K1798" i="11" a="1"/>
  <c r="K1798" i="11" s="1"/>
  <c r="K1800" i="11" a="1"/>
  <c r="K1800" i="11" s="1"/>
  <c r="K1802" i="11" a="1"/>
  <c r="K1802" i="11" s="1"/>
  <c r="K1804" i="11" a="1"/>
  <c r="K1804" i="11" s="1"/>
  <c r="K1806" i="11" a="1"/>
  <c r="K1806" i="11" s="1"/>
  <c r="K1808" i="11" a="1"/>
  <c r="K1808" i="11" s="1"/>
  <c r="K1810" i="11" a="1"/>
  <c r="K1810" i="11" s="1"/>
  <c r="K1812" i="11" a="1"/>
  <c r="K1812" i="11" s="1"/>
  <c r="K1814" i="11" a="1"/>
  <c r="K1814" i="11" s="1"/>
  <c r="K1816" i="11" a="1"/>
  <c r="K1816" i="11" s="1"/>
  <c r="K1818" i="11" a="1"/>
  <c r="K1818" i="11" s="1"/>
  <c r="K1820" i="11" a="1"/>
  <c r="K1820" i="11" s="1"/>
  <c r="K1822" i="11" a="1"/>
  <c r="K1822" i="11" s="1"/>
  <c r="K1824" i="11" a="1"/>
  <c r="K1824" i="11" s="1"/>
  <c r="K1826" i="11" a="1"/>
  <c r="K1826" i="11" s="1"/>
  <c r="K1828" i="11" a="1"/>
  <c r="K1828" i="11" s="1"/>
  <c r="K1830" i="11" a="1"/>
  <c r="K1830" i="11" s="1"/>
  <c r="K1832" i="11" a="1"/>
  <c r="K1832" i="11" s="1"/>
  <c r="K1834" i="11" a="1"/>
  <c r="K1834" i="11" s="1"/>
  <c r="K1836" i="11" a="1"/>
  <c r="K1836" i="11" s="1"/>
  <c r="K1838" i="11" a="1"/>
  <c r="K1838" i="11" s="1"/>
  <c r="K1840" i="11" a="1"/>
  <c r="K1840" i="11" s="1"/>
  <c r="K1842" i="11" a="1"/>
  <c r="K1842" i="11" s="1"/>
  <c r="K1844" i="11" a="1"/>
  <c r="K1844" i="11" s="1"/>
  <c r="K1846" i="11" a="1"/>
  <c r="K1846" i="11" s="1"/>
  <c r="K1848" i="11" a="1"/>
  <c r="K1848" i="11" s="1"/>
  <c r="K1850" i="11" a="1"/>
  <c r="K1850" i="11" s="1"/>
  <c r="K1852" i="11" a="1"/>
  <c r="K1852" i="11" s="1"/>
  <c r="K1856" i="11" a="1"/>
  <c r="K1856" i="11" s="1"/>
  <c r="K1858" i="11" a="1"/>
  <c r="K1858" i="11" s="1"/>
  <c r="K1860" i="11" a="1"/>
  <c r="K1860" i="11" s="1"/>
  <c r="K1862" i="11" a="1"/>
  <c r="K1862" i="11" s="1"/>
  <c r="K1864" i="11" a="1"/>
  <c r="K1864" i="11" s="1"/>
  <c r="K1866" i="11" a="1"/>
  <c r="K1866" i="11" s="1"/>
  <c r="K1868" i="11" a="1"/>
  <c r="K1868" i="11" s="1"/>
  <c r="K1870" i="11" a="1"/>
  <c r="K1870" i="11" s="1"/>
  <c r="K1872" i="11" a="1"/>
  <c r="K1872" i="11" s="1"/>
  <c r="K1874" i="11" a="1"/>
  <c r="K1874" i="11" s="1"/>
  <c r="K1876" i="11" a="1"/>
  <c r="K1876" i="11" s="1"/>
  <c r="K1878" i="11" a="1"/>
  <c r="K1878" i="11" s="1"/>
  <c r="K1880" i="11" a="1"/>
  <c r="K1880" i="11" s="1"/>
  <c r="K1882" i="11" a="1"/>
  <c r="K1882" i="11" s="1"/>
  <c r="K1884" i="11" a="1"/>
  <c r="K1884" i="11" s="1"/>
  <c r="K1886" i="11" a="1"/>
  <c r="K1886" i="11" s="1"/>
  <c r="K1888" i="11" a="1"/>
  <c r="K1888" i="11" s="1"/>
  <c r="K1890" i="11" a="1"/>
  <c r="K1890" i="11" s="1"/>
  <c r="K1892" i="11" a="1"/>
  <c r="K1892" i="11" s="1"/>
  <c r="K1894" i="11" a="1"/>
  <c r="K1894" i="11" s="1"/>
  <c r="K1896" i="11" a="1"/>
  <c r="K1896" i="11" s="1"/>
  <c r="K1898" i="11" a="1"/>
  <c r="K1898" i="11" s="1"/>
  <c r="K1900" i="11" a="1"/>
  <c r="K1900" i="11" s="1"/>
  <c r="K1902" i="11" a="1"/>
  <c r="K1902" i="11" s="1"/>
  <c r="K1904" i="11" a="1"/>
  <c r="K1904" i="11" s="1"/>
  <c r="K1906" i="11" a="1"/>
  <c r="K1906" i="11" s="1"/>
  <c r="K1908" i="11" a="1"/>
  <c r="K1908" i="11" s="1"/>
  <c r="K1910" i="11" a="1"/>
  <c r="K1910" i="11" s="1"/>
  <c r="K1912" i="11" a="1"/>
  <c r="K1912" i="11" s="1"/>
  <c r="K1914" i="11" a="1"/>
  <c r="K1914" i="11" s="1"/>
  <c r="K1916" i="11" a="1"/>
  <c r="K1916" i="11" s="1"/>
  <c r="K1918" i="11" a="1"/>
  <c r="K1918" i="11" s="1"/>
  <c r="K1920" i="11" a="1"/>
  <c r="K1920" i="11" s="1"/>
  <c r="K1922" i="11" a="1"/>
  <c r="K1922" i="11" s="1"/>
  <c r="K1924" i="11" a="1"/>
  <c r="K1924" i="11" s="1"/>
  <c r="K1926" i="11" a="1"/>
  <c r="K1926" i="11" s="1"/>
  <c r="K1928" i="11" a="1"/>
  <c r="K1928" i="11" s="1"/>
  <c r="K1930" i="11" a="1"/>
  <c r="K1930" i="11" s="1"/>
  <c r="K1932" i="11" a="1"/>
  <c r="K1932" i="11" s="1"/>
  <c r="K1934" i="11" a="1"/>
  <c r="K1934" i="11" s="1"/>
  <c r="K1936" i="11" a="1"/>
  <c r="K1936" i="11" s="1"/>
  <c r="K1938" i="11" a="1"/>
  <c r="K1938" i="11" s="1"/>
  <c r="K1940" i="11" a="1"/>
  <c r="K1940" i="11" s="1"/>
  <c r="K1942" i="11" a="1"/>
  <c r="K1942" i="11" s="1"/>
  <c r="K1944" i="11" a="1"/>
  <c r="K1944" i="11" s="1"/>
  <c r="K1946" i="11" a="1"/>
  <c r="K1946" i="11" s="1"/>
  <c r="K1948" i="11" a="1"/>
  <c r="K1948" i="11" s="1"/>
  <c r="K1950" i="11" a="1"/>
  <c r="K1950" i="11" s="1"/>
  <c r="K1952" i="11" a="1"/>
  <c r="K1952" i="11" s="1"/>
  <c r="K1954" i="11" a="1"/>
  <c r="K1954" i="11" s="1"/>
  <c r="K1956" i="11" a="1"/>
  <c r="K1956" i="11" s="1"/>
  <c r="K1958" i="11" a="1"/>
  <c r="K1958" i="11" s="1"/>
  <c r="K1960" i="11" a="1"/>
  <c r="K1960" i="11" s="1"/>
  <c r="K1962" i="11" a="1"/>
  <c r="K1962" i="11" s="1"/>
  <c r="K1964" i="11" a="1"/>
  <c r="K1964" i="11" s="1"/>
  <c r="K1966" i="11" a="1"/>
  <c r="K1966" i="11" s="1"/>
  <c r="K1968" i="11" a="1"/>
  <c r="K1968" i="11" s="1"/>
  <c r="K1970" i="11" a="1"/>
  <c r="K1970" i="11" s="1"/>
  <c r="K1972" i="11" a="1"/>
  <c r="K1972" i="11" s="1"/>
  <c r="K1974" i="11" a="1"/>
  <c r="K1974" i="11" s="1"/>
  <c r="K1976" i="11" a="1"/>
  <c r="K1976" i="11" s="1"/>
  <c r="K1978" i="11" a="1"/>
  <c r="K1978" i="11" s="1"/>
  <c r="K1980" i="11" a="1"/>
  <c r="K1980" i="11" s="1"/>
  <c r="K1982" i="11" a="1"/>
  <c r="K1982" i="11" s="1"/>
  <c r="K1984" i="11" a="1"/>
  <c r="K1984" i="11" s="1"/>
  <c r="K1986" i="11" a="1"/>
  <c r="K1986" i="11" s="1"/>
  <c r="K1988" i="11" a="1"/>
  <c r="K1988" i="11" s="1"/>
  <c r="K1990" i="11" a="1"/>
  <c r="K1990" i="11" s="1"/>
  <c r="K1992" i="11" a="1"/>
  <c r="K1992" i="11" s="1"/>
  <c r="K1994" i="11" a="1"/>
  <c r="K1994" i="11" s="1"/>
  <c r="K1996" i="11" a="1"/>
  <c r="K1996" i="11" s="1"/>
  <c r="K1998" i="11" a="1"/>
  <c r="K1998" i="11" s="1"/>
  <c r="K2000" i="11" a="1"/>
  <c r="K2000" i="11" s="1"/>
  <c r="K2002" i="11" a="1"/>
  <c r="K2002" i="11" s="1"/>
  <c r="K2004" i="11" a="1"/>
  <c r="K2004" i="11" s="1"/>
  <c r="K2006" i="11" a="1"/>
  <c r="K2006" i="11" s="1"/>
  <c r="K2008" i="11" a="1"/>
  <c r="K2008" i="11" s="1"/>
  <c r="K2010" i="11" a="1"/>
  <c r="K2010" i="11" s="1"/>
  <c r="K2012" i="11" a="1"/>
  <c r="K2012" i="11" s="1"/>
  <c r="K2014" i="11" a="1"/>
  <c r="K2014" i="11" s="1"/>
  <c r="K2016" i="11" a="1"/>
  <c r="K2016" i="11" s="1"/>
  <c r="K2018" i="11" a="1"/>
  <c r="K2018" i="11" s="1"/>
  <c r="K2020" i="11" a="1"/>
  <c r="K2020" i="11" s="1"/>
  <c r="K2022" i="11" a="1"/>
  <c r="K2022" i="11" s="1"/>
  <c r="K2024" i="11" a="1"/>
  <c r="K2024" i="11" s="1"/>
  <c r="K2026" i="11" a="1"/>
  <c r="K2026" i="11" s="1"/>
  <c r="K2028" i="11" a="1"/>
  <c r="K2028" i="11" s="1"/>
  <c r="K2030" i="11" a="1"/>
  <c r="K2030" i="11" s="1"/>
  <c r="K2032" i="11" a="1"/>
  <c r="K2032" i="11" s="1"/>
  <c r="K2034" i="11" a="1"/>
  <c r="K2034" i="11" s="1"/>
  <c r="K2036" i="11" a="1"/>
  <c r="K2036" i="11" s="1"/>
  <c r="K2038" i="11" a="1"/>
  <c r="K2038" i="11" s="1"/>
  <c r="K2040" i="11" a="1"/>
  <c r="K2040" i="11" s="1"/>
  <c r="K2042" i="11" a="1"/>
  <c r="K2042" i="11" s="1"/>
  <c r="K2044" i="11" a="1"/>
  <c r="K2044" i="11" s="1"/>
  <c r="K2046" i="11" a="1"/>
  <c r="K2046" i="11" s="1"/>
  <c r="K2048" i="11" a="1"/>
  <c r="K2048" i="11" s="1"/>
  <c r="K2050" i="11" a="1"/>
  <c r="K2050" i="11" s="1"/>
  <c r="K2052" i="11" a="1"/>
  <c r="K2052" i="11" s="1"/>
  <c r="K2054" i="11" a="1"/>
  <c r="K2054" i="11" s="1"/>
  <c r="K2056" i="11" a="1"/>
  <c r="K2056" i="11" s="1"/>
  <c r="K2058" i="11" a="1"/>
  <c r="K2058" i="11" s="1"/>
  <c r="K2060" i="11" a="1"/>
  <c r="K2060" i="11" s="1"/>
  <c r="K2062" i="11" a="1"/>
  <c r="K2062" i="11" s="1"/>
  <c r="K2064" i="11" a="1"/>
  <c r="K2064" i="11" s="1"/>
  <c r="K2066" i="11" a="1"/>
  <c r="K2066" i="11" s="1"/>
  <c r="K2068" i="11" a="1"/>
  <c r="K2068" i="11" s="1"/>
  <c r="K2070" i="11" a="1"/>
  <c r="K2070" i="11" s="1"/>
  <c r="K2072" i="11" a="1"/>
  <c r="K2072" i="11" s="1"/>
  <c r="K2074" i="11" a="1"/>
  <c r="K2074" i="11" s="1"/>
  <c r="K2076" i="11" a="1"/>
  <c r="K2076" i="11" s="1"/>
  <c r="K2078" i="11" a="1"/>
  <c r="K2078" i="11" s="1"/>
  <c r="K2080" i="11" a="1"/>
  <c r="K2080" i="11" s="1"/>
  <c r="K2082" i="11" a="1"/>
  <c r="K2082" i="11" s="1"/>
  <c r="K2084" i="11" a="1"/>
  <c r="K2084" i="11" s="1"/>
  <c r="K2086" i="11" a="1"/>
  <c r="K2086" i="11" s="1"/>
  <c r="K2088" i="11" a="1"/>
  <c r="K2088" i="11" s="1"/>
  <c r="K2090" i="11" a="1"/>
  <c r="K2090" i="11" s="1"/>
  <c r="K2092" i="11" a="1"/>
  <c r="K2092" i="11" s="1"/>
  <c r="K2094" i="11" a="1"/>
  <c r="K2094" i="11" s="1"/>
  <c r="K2096" i="11" a="1"/>
  <c r="K2096" i="11" s="1"/>
  <c r="K2098" i="11" a="1"/>
  <c r="K2098" i="11" s="1"/>
  <c r="K2100" i="11" a="1"/>
  <c r="K2100" i="11" s="1"/>
  <c r="K2102" i="11" a="1"/>
  <c r="K2102" i="11" s="1"/>
  <c r="K2104" i="11" a="1"/>
  <c r="K2104" i="11" s="1"/>
  <c r="K2106" i="11" a="1"/>
  <c r="K2106" i="11" s="1"/>
  <c r="K2108" i="11" a="1"/>
  <c r="K2108" i="11" s="1"/>
  <c r="K2110" i="11" a="1"/>
  <c r="K2110" i="11" s="1"/>
  <c r="K2112" i="11" a="1"/>
  <c r="K2112" i="11" s="1"/>
  <c r="K2114" i="11" a="1"/>
  <c r="K2114" i="11" s="1"/>
  <c r="K2116" i="11" a="1"/>
  <c r="K2116" i="11" s="1"/>
  <c r="K2118" i="11" a="1"/>
  <c r="K2118" i="11" s="1"/>
  <c r="K2120" i="11" a="1"/>
  <c r="K2120" i="11" s="1"/>
  <c r="K2122" i="11" a="1"/>
  <c r="K2122" i="11" s="1"/>
  <c r="K2124" i="11" a="1"/>
  <c r="K2124" i="11" s="1"/>
  <c r="K2126" i="11" a="1"/>
  <c r="K2126" i="11" s="1"/>
  <c r="K2128" i="11" a="1"/>
  <c r="K2128" i="11" s="1"/>
  <c r="K2130" i="11" a="1"/>
  <c r="K2130" i="11" s="1"/>
  <c r="K2132" i="11" a="1"/>
  <c r="K2132" i="11" s="1"/>
  <c r="K2134" i="11" a="1"/>
  <c r="K2134" i="11" s="1"/>
  <c r="K2136" i="11" a="1"/>
  <c r="K2136" i="11" s="1"/>
  <c r="K2138" i="11" a="1"/>
  <c r="K2138" i="11" s="1"/>
  <c r="K2140" i="11" a="1"/>
  <c r="K2140" i="11" s="1"/>
  <c r="K2142" i="11" a="1"/>
  <c r="K2142" i="11" s="1"/>
  <c r="K2144" i="11" a="1"/>
  <c r="K2144" i="11" s="1"/>
  <c r="K2146" i="11" a="1"/>
  <c r="K2146" i="11" s="1"/>
  <c r="K2148" i="11" a="1"/>
  <c r="K2148" i="11" s="1"/>
  <c r="K2150" i="11" a="1"/>
  <c r="K2150" i="11" s="1"/>
  <c r="K2152" i="11" a="1"/>
  <c r="K2152" i="11" s="1"/>
  <c r="K2154" i="11" a="1"/>
  <c r="K2154" i="11" s="1"/>
  <c r="K2156" i="11" a="1"/>
  <c r="K2156" i="11" s="1"/>
  <c r="K2158" i="11" a="1"/>
  <c r="K2158" i="11" s="1"/>
  <c r="K2160" i="11" a="1"/>
  <c r="K2160" i="11" s="1"/>
  <c r="K2162" i="11" a="1"/>
  <c r="K2162" i="11" s="1"/>
  <c r="K2164" i="11" a="1"/>
  <c r="K2164" i="11" s="1"/>
  <c r="K2166" i="11" a="1"/>
  <c r="K2166" i="11" s="1"/>
  <c r="K2168" i="11" a="1"/>
  <c r="K2168" i="11" s="1"/>
  <c r="K2170" i="11" a="1"/>
  <c r="K2170" i="11" s="1"/>
  <c r="K2172" i="11" a="1"/>
  <c r="K2172" i="11" s="1"/>
  <c r="K2174" i="11" a="1"/>
  <c r="K2174" i="11" s="1"/>
  <c r="K2176" i="11" a="1"/>
  <c r="K2176" i="11" s="1"/>
  <c r="K2178" i="11" a="1"/>
  <c r="K2178" i="11" s="1"/>
  <c r="K2180" i="11" a="1"/>
  <c r="K2180" i="11" s="1"/>
  <c r="K2182" i="11" a="1"/>
  <c r="K2182" i="11" s="1"/>
  <c r="K2184" i="11" a="1"/>
  <c r="K2184" i="11" s="1"/>
  <c r="K2186" i="11" a="1"/>
  <c r="K2186" i="11" s="1"/>
  <c r="K2188" i="11" a="1"/>
  <c r="K2188" i="11" s="1"/>
  <c r="K2190" i="11" a="1"/>
  <c r="K2190" i="11" s="1"/>
  <c r="K2192" i="11" a="1"/>
  <c r="K2192" i="11" s="1"/>
  <c r="K2194" i="11" a="1"/>
  <c r="K2194" i="11" s="1"/>
  <c r="K2196" i="11" a="1"/>
  <c r="K2196" i="11" s="1"/>
  <c r="K2198" i="11" a="1"/>
  <c r="K2198" i="11" s="1"/>
  <c r="K2200" i="11" a="1"/>
  <c r="K2200" i="11" s="1"/>
  <c r="K2202" i="11" a="1"/>
  <c r="K2202" i="11" s="1"/>
  <c r="K2204" i="11" a="1"/>
  <c r="K2204" i="11" s="1"/>
  <c r="K2206" i="11" a="1"/>
  <c r="K2206" i="11" s="1"/>
  <c r="K2208" i="11" a="1"/>
  <c r="K2208" i="11" s="1"/>
  <c r="K2210" i="11" a="1"/>
  <c r="K2210" i="11" s="1"/>
  <c r="K2212" i="11" a="1"/>
  <c r="K2212" i="11" s="1"/>
  <c r="K2214" i="11" a="1"/>
  <c r="K2214" i="11" s="1"/>
  <c r="K2216" i="11" a="1"/>
  <c r="K2216" i="11" s="1"/>
  <c r="K2218" i="11" a="1"/>
  <c r="K2218" i="11" s="1"/>
  <c r="K2220" i="11" a="1"/>
  <c r="K2220" i="11" s="1"/>
  <c r="K2222" i="11" a="1"/>
  <c r="K2222" i="11" s="1"/>
  <c r="K2224" i="11" a="1"/>
  <c r="K2224" i="11" s="1"/>
  <c r="K2226" i="11" a="1"/>
  <c r="K2226" i="11" s="1"/>
  <c r="K2228" i="11" a="1"/>
  <c r="K2228" i="11" s="1"/>
  <c r="K2230" i="11" a="1"/>
  <c r="K2230" i="11" s="1"/>
  <c r="K2232" i="11" a="1"/>
  <c r="K2232" i="11" s="1"/>
  <c r="K2234" i="11" a="1"/>
  <c r="K2234" i="11" s="1"/>
  <c r="K2236" i="11" a="1"/>
  <c r="K2236" i="11" s="1"/>
  <c r="K2238" i="11" a="1"/>
  <c r="K2238" i="11" s="1"/>
  <c r="K2240" i="11" a="1"/>
  <c r="K2240" i="11" s="1"/>
  <c r="K2242" i="11" a="1"/>
  <c r="K2242" i="11" s="1"/>
  <c r="K2244" i="11" a="1"/>
  <c r="K2244" i="11" s="1"/>
  <c r="K2246" i="11" a="1"/>
  <c r="K2246" i="11" s="1"/>
  <c r="K2248" i="11" a="1"/>
  <c r="K2248" i="11" s="1"/>
  <c r="K2250" i="11" a="1"/>
  <c r="K2250" i="11" s="1"/>
  <c r="K2252" i="11" a="1"/>
  <c r="K2252" i="11" s="1"/>
  <c r="K2254" i="11" a="1"/>
  <c r="K2254" i="11" s="1"/>
  <c r="K2256" i="11" a="1"/>
  <c r="K2256" i="11" s="1"/>
  <c r="K2258" i="11" a="1"/>
  <c r="K2258" i="11" s="1"/>
  <c r="K2260" i="11" a="1"/>
  <c r="K2260" i="11" s="1"/>
  <c r="K2262" i="11" a="1"/>
  <c r="K2262" i="11" s="1"/>
  <c r="K2264" i="11" a="1"/>
  <c r="K2264" i="11" s="1"/>
  <c r="K2266" i="11" a="1"/>
  <c r="K2266" i="11" s="1"/>
  <c r="K2268" i="11" a="1"/>
  <c r="K2268" i="11" s="1"/>
  <c r="K2270" i="11" a="1"/>
  <c r="K2270" i="11" s="1"/>
  <c r="K2272" i="11" a="1"/>
  <c r="K2272" i="11" s="1"/>
  <c r="K2274" i="11" a="1"/>
  <c r="K2274" i="11" s="1"/>
  <c r="K2276" i="11" a="1"/>
  <c r="K2276" i="11" s="1"/>
  <c r="K2278" i="11" a="1"/>
  <c r="K2278" i="11" s="1"/>
  <c r="K2280" i="11" a="1"/>
  <c r="K2280" i="11" s="1"/>
  <c r="K2282" i="11" a="1"/>
  <c r="K2282" i="11" s="1"/>
  <c r="K2284" i="11" a="1"/>
  <c r="K2284" i="11" s="1"/>
  <c r="K2286" i="11" a="1"/>
  <c r="K2286" i="11" s="1"/>
  <c r="K2288" i="11" a="1"/>
  <c r="K2288" i="11" s="1"/>
  <c r="K2290" i="11" a="1"/>
  <c r="K2290" i="11" s="1"/>
  <c r="K2292" i="11" a="1"/>
  <c r="K2292" i="11" s="1"/>
  <c r="K2294" i="11" a="1"/>
  <c r="K2294" i="11" s="1"/>
  <c r="K2296" i="11" a="1"/>
  <c r="K2296" i="11" s="1"/>
  <c r="K2298" i="11" a="1"/>
  <c r="K2298" i="11" s="1"/>
  <c r="K2300" i="11" a="1"/>
  <c r="K2300" i="11" s="1"/>
  <c r="K2302" i="11" a="1"/>
  <c r="K2302" i="11" s="1"/>
  <c r="K2304" i="11" a="1"/>
  <c r="K2304" i="11" s="1"/>
  <c r="K2306" i="11" a="1"/>
  <c r="K2306" i="11" s="1"/>
  <c r="K2308" i="11" a="1"/>
  <c r="K2308" i="11" s="1"/>
  <c r="K2310" i="11" a="1"/>
  <c r="K2310" i="11" s="1"/>
  <c r="K2312" i="11" a="1"/>
  <c r="K2312" i="11" s="1"/>
  <c r="K2314" i="11" a="1"/>
  <c r="K2314" i="11" s="1"/>
  <c r="K2316" i="11" a="1"/>
  <c r="K2316" i="11" s="1"/>
  <c r="K2318" i="11" a="1"/>
  <c r="K2318" i="11" s="1"/>
  <c r="K2320" i="11" a="1"/>
  <c r="K2320" i="11" s="1"/>
  <c r="K2322" i="11" a="1"/>
  <c r="K2322" i="11" s="1"/>
  <c r="K2324" i="11" a="1"/>
  <c r="K2324" i="11" s="1"/>
  <c r="K2326" i="11" a="1"/>
  <c r="K2326" i="11" s="1"/>
  <c r="K2328" i="11" a="1"/>
  <c r="K2328" i="11" s="1"/>
  <c r="K2330" i="11" a="1"/>
  <c r="K2330" i="11" s="1"/>
  <c r="K2332" i="11" a="1"/>
  <c r="K2332" i="11" s="1"/>
  <c r="K2334" i="11" a="1"/>
  <c r="K2334" i="11" s="1"/>
  <c r="K2336" i="11" a="1"/>
  <c r="K2336" i="11" s="1"/>
  <c r="K2338" i="11" a="1"/>
  <c r="K2338" i="11" s="1"/>
  <c r="K2340" i="11" a="1"/>
  <c r="K2340" i="11" s="1"/>
  <c r="K2342" i="11" a="1"/>
  <c r="K2342" i="11" s="1"/>
  <c r="K2344" i="11" a="1"/>
  <c r="K2344" i="11" s="1"/>
  <c r="K2346" i="11" a="1"/>
  <c r="K2346" i="11" s="1"/>
  <c r="K2348" i="11" a="1"/>
  <c r="K2348" i="11" s="1"/>
  <c r="K2350" i="11" a="1"/>
  <c r="K2350" i="11" s="1"/>
  <c r="K2352" i="11" a="1"/>
  <c r="K2352" i="11" s="1"/>
  <c r="K2354" i="11" a="1"/>
  <c r="K2354" i="11" s="1"/>
  <c r="K2356" i="11" a="1"/>
  <c r="K2356" i="11" s="1"/>
  <c r="K2358" i="11" a="1"/>
  <c r="K2358" i="11" s="1"/>
  <c r="K2360" i="11" a="1"/>
  <c r="K2360" i="11" s="1"/>
  <c r="K2362" i="11" a="1"/>
  <c r="K2362" i="11" s="1"/>
  <c r="K2364" i="11" a="1"/>
  <c r="K2364" i="11" s="1"/>
  <c r="K2366" i="11" a="1"/>
  <c r="K2366" i="11" s="1"/>
  <c r="K2368" i="11" a="1"/>
  <c r="K2368" i="11" s="1"/>
  <c r="K2370" i="11" a="1"/>
  <c r="K2370" i="11" s="1"/>
  <c r="K2372" i="11" a="1"/>
  <c r="K2372" i="11" s="1"/>
  <c r="K2374" i="11" a="1"/>
  <c r="K2374" i="11" s="1"/>
  <c r="K2376" i="11" a="1"/>
  <c r="K2376" i="11" s="1"/>
  <c r="K2378" i="11" a="1"/>
  <c r="K2378" i="11" s="1"/>
  <c r="K2380" i="11" a="1"/>
  <c r="K2380" i="11" s="1"/>
  <c r="K2382" i="11" a="1"/>
  <c r="K2382" i="11" s="1"/>
  <c r="K2384" i="11" a="1"/>
  <c r="K2384" i="11" s="1"/>
  <c r="K2386" i="11" a="1"/>
  <c r="K2386" i="11" s="1"/>
  <c r="K2388" i="11" a="1"/>
  <c r="K2388" i="11" s="1"/>
  <c r="K2390" i="11" a="1"/>
  <c r="K2390" i="11" s="1"/>
  <c r="K2392" i="11" a="1"/>
  <c r="K2392" i="11" s="1"/>
  <c r="K2394" i="11" a="1"/>
  <c r="K2394" i="11" s="1"/>
  <c r="K2396" i="11" a="1"/>
  <c r="K2396" i="11" s="1"/>
  <c r="K2398" i="11" a="1"/>
  <c r="K2398" i="11" s="1"/>
  <c r="K2400" i="11" a="1"/>
  <c r="K2400" i="11" s="1"/>
  <c r="K2402" i="11" a="1"/>
  <c r="K2402" i="11" s="1"/>
  <c r="K2404" i="11" a="1"/>
  <c r="K2404" i="11" s="1"/>
  <c r="K2406" i="11" a="1"/>
  <c r="K2406" i="11" s="1"/>
  <c r="K2408" i="11" a="1"/>
  <c r="K2408" i="11" s="1"/>
  <c r="K2410" i="11" a="1"/>
  <c r="K2410" i="11" s="1"/>
  <c r="K2412" i="11" a="1"/>
  <c r="K2412" i="11" s="1"/>
  <c r="K2414" i="11" a="1"/>
  <c r="K2414" i="11" s="1"/>
  <c r="K2416" i="11" a="1"/>
  <c r="K2416" i="11" s="1"/>
  <c r="K2418" i="11" a="1"/>
  <c r="K2418" i="11" s="1"/>
  <c r="K2420" i="11" a="1"/>
  <c r="K2420" i="11" s="1"/>
  <c r="K2422" i="11" a="1"/>
  <c r="K2422" i="11" s="1"/>
  <c r="K2424" i="11" a="1"/>
  <c r="K2424" i="11" s="1"/>
  <c r="K2426" i="11" a="1"/>
  <c r="K2426" i="11" s="1"/>
  <c r="K2428" i="11" a="1"/>
  <c r="K2428" i="11" s="1"/>
  <c r="K2430" i="11" a="1"/>
  <c r="K2430" i="11" s="1"/>
  <c r="K2432" i="11" a="1"/>
  <c r="K2432" i="11" s="1"/>
  <c r="K2434" i="11" a="1"/>
  <c r="K2434" i="11" s="1"/>
  <c r="K2436" i="11" a="1"/>
  <c r="K2436" i="11" s="1"/>
  <c r="K2438" i="11" a="1"/>
  <c r="K2438" i="11" s="1"/>
  <c r="K2440" i="11" a="1"/>
  <c r="K2440" i="11" s="1"/>
  <c r="K2442" i="11" a="1"/>
  <c r="K2442" i="11" s="1"/>
  <c r="K2444" i="11" a="1"/>
  <c r="K2444" i="11" s="1"/>
  <c r="K2446" i="11" a="1"/>
  <c r="K2446" i="11" s="1"/>
  <c r="K2448" i="11" a="1"/>
  <c r="K2448" i="11" s="1"/>
  <c r="K2450" i="11" a="1"/>
  <c r="K2450" i="11" s="1"/>
  <c r="K2452" i="11" a="1"/>
  <c r="K2452" i="11" s="1"/>
  <c r="K2454" i="11" a="1"/>
  <c r="K2454" i="11" s="1"/>
  <c r="K2456" i="11" a="1"/>
  <c r="K2456" i="11" s="1"/>
  <c r="K2458" i="11" a="1"/>
  <c r="K2458" i="11" s="1"/>
  <c r="K2460" i="11" a="1"/>
  <c r="K2460" i="11" s="1"/>
  <c r="K2462" i="11" a="1"/>
  <c r="K2462" i="11" s="1"/>
  <c r="K2464" i="11" a="1"/>
  <c r="K2464" i="11" s="1"/>
  <c r="K2466" i="11" a="1"/>
  <c r="K2466" i="11" s="1"/>
  <c r="K2468" i="11" a="1"/>
  <c r="K2468" i="11" s="1"/>
  <c r="K2470" i="11" a="1"/>
  <c r="K2470" i="11" s="1"/>
  <c r="K2472" i="11" a="1"/>
  <c r="K2472" i="11" s="1"/>
  <c r="K2474" i="11" a="1"/>
  <c r="K2474" i="11" s="1"/>
  <c r="K2476" i="11" a="1"/>
  <c r="K2476" i="11" s="1"/>
  <c r="K2478" i="11" a="1"/>
  <c r="K2478" i="11" s="1"/>
  <c r="K2480" i="11" a="1"/>
  <c r="K2480" i="11" s="1"/>
  <c r="K2482" i="11" a="1"/>
  <c r="K2482" i="11" s="1"/>
  <c r="K2484" i="11" a="1"/>
  <c r="K2484" i="11" s="1"/>
  <c r="K2486" i="11" a="1"/>
  <c r="K2486" i="11" s="1"/>
  <c r="K2488" i="11" a="1"/>
  <c r="K2488" i="11" s="1"/>
  <c r="K2490" i="11" a="1"/>
  <c r="K2490" i="11" s="1"/>
  <c r="K2492" i="11" a="1"/>
  <c r="K2492" i="11" s="1"/>
  <c r="K2494" i="11" a="1"/>
  <c r="K2494" i="11" s="1"/>
  <c r="K2496" i="11" a="1"/>
  <c r="K2496" i="11" s="1"/>
  <c r="K2498" i="11" a="1"/>
  <c r="K2498" i="11" s="1"/>
  <c r="K2500" i="11" a="1"/>
  <c r="K2500" i="11" s="1"/>
  <c r="K2502" i="11" a="1"/>
  <c r="K2502" i="11" s="1"/>
  <c r="K2504" i="11" a="1"/>
  <c r="K2504" i="11" s="1"/>
  <c r="K2506" i="11" a="1"/>
  <c r="K2506" i="11" s="1"/>
  <c r="K2508" i="11" a="1"/>
  <c r="K2508" i="11" s="1"/>
  <c r="K2510" i="11" a="1"/>
  <c r="K2510" i="11" s="1"/>
  <c r="K2512" i="11" a="1"/>
  <c r="K2512" i="11" s="1"/>
  <c r="K2514" i="11" a="1"/>
  <c r="K2514" i="11" s="1"/>
  <c r="K2516" i="11" a="1"/>
  <c r="K2516" i="11" s="1"/>
  <c r="K2518" i="11" a="1"/>
  <c r="K2518" i="11" s="1"/>
  <c r="K2520" i="11" a="1"/>
  <c r="K2520" i="11" s="1"/>
  <c r="K2522" i="11" a="1"/>
  <c r="K2522" i="11" s="1"/>
  <c r="K2524" i="11" a="1"/>
  <c r="K2524" i="11" s="1"/>
  <c r="K2526" i="11" a="1"/>
  <c r="K2526" i="11" s="1"/>
  <c r="K2528" i="11" a="1"/>
  <c r="K2528" i="11" s="1"/>
  <c r="K2530" i="11" a="1"/>
  <c r="K2530" i="11" s="1"/>
  <c r="K2532" i="11" a="1"/>
  <c r="K2532" i="11" s="1"/>
  <c r="K2534" i="11" a="1"/>
  <c r="K2534" i="11" s="1"/>
  <c r="K2536" i="11" a="1"/>
  <c r="K2536" i="11" s="1"/>
  <c r="K2538" i="11" a="1"/>
  <c r="K2538" i="11" s="1"/>
  <c r="K2540" i="11" a="1"/>
  <c r="K2540" i="11" s="1"/>
  <c r="K2542" i="11" a="1"/>
  <c r="K2542" i="11" s="1"/>
  <c r="K2544" i="11" a="1"/>
  <c r="K2544" i="11" s="1"/>
  <c r="K2546" i="11" a="1"/>
  <c r="K2546" i="11" s="1"/>
  <c r="K2548" i="11" a="1"/>
  <c r="K2548" i="11" s="1"/>
  <c r="K2550" i="11" a="1"/>
  <c r="K2550" i="11" s="1"/>
  <c r="K2552" i="11" a="1"/>
  <c r="K2552" i="11" s="1"/>
  <c r="K2554" i="11" a="1"/>
  <c r="K2554" i="11" s="1"/>
  <c r="K2556" i="11" a="1"/>
  <c r="K2556" i="11" s="1"/>
  <c r="K2558" i="11" a="1"/>
  <c r="K2558" i="11" s="1"/>
  <c r="K2560" i="11" a="1"/>
  <c r="K2560" i="11" s="1"/>
  <c r="K2562" i="11" a="1"/>
  <c r="K2562" i="11" s="1"/>
  <c r="K2564" i="11" a="1"/>
  <c r="K2564" i="11" s="1"/>
  <c r="K2566" i="11" a="1"/>
  <c r="K2566" i="11" s="1"/>
  <c r="K2568" i="11" a="1"/>
  <c r="K2568" i="11" s="1"/>
  <c r="K2570" i="11" a="1"/>
  <c r="K2570" i="11" s="1"/>
  <c r="K2572" i="11" a="1"/>
  <c r="K2572" i="11" s="1"/>
  <c r="K2574" i="11" a="1"/>
  <c r="K2574" i="11" s="1"/>
  <c r="K2576" i="11" a="1"/>
  <c r="K2576" i="11" s="1"/>
  <c r="K2578" i="11" a="1"/>
  <c r="K2578" i="11" s="1"/>
  <c r="K2580" i="11" a="1"/>
  <c r="K2580" i="11" s="1"/>
  <c r="K2582" i="11" a="1"/>
  <c r="K2582" i="11" s="1"/>
  <c r="K2584" i="11" a="1"/>
  <c r="K2584" i="11" s="1"/>
  <c r="K3512" i="11" a="1"/>
  <c r="K3512" i="11" s="1"/>
  <c r="K3514" i="11" a="1"/>
  <c r="K3514" i="11" s="1"/>
  <c r="K3516" i="11" a="1"/>
  <c r="K3516" i="11" s="1"/>
  <c r="K3518" i="11" a="1"/>
  <c r="K3518" i="11" s="1"/>
  <c r="K3520" i="11" a="1"/>
  <c r="K3520" i="11" s="1"/>
  <c r="K3522" i="11" a="1"/>
  <c r="K3522" i="11" s="1"/>
  <c r="K3524" i="11" a="1"/>
  <c r="K3524" i="11" s="1"/>
  <c r="K3528" i="11" a="1"/>
  <c r="K3528" i="11" s="1"/>
  <c r="K3530" i="11" a="1"/>
  <c r="K3530" i="11" s="1"/>
  <c r="K3532" i="11" a="1"/>
  <c r="K3532" i="11" s="1"/>
  <c r="K3534" i="11" a="1"/>
  <c r="K3534" i="11" s="1"/>
  <c r="K3536" i="11" a="1"/>
  <c r="K3536" i="11" s="1"/>
  <c r="K3538" i="11" a="1"/>
  <c r="K3538" i="11" s="1"/>
  <c r="K3540" i="11" a="1"/>
  <c r="K3540" i="11" s="1"/>
  <c r="K3542" i="11" a="1"/>
  <c r="K3542" i="11" s="1"/>
  <c r="K3544" i="11" a="1"/>
  <c r="K3544" i="11" s="1"/>
  <c r="K3546" i="11" a="1"/>
  <c r="K3546" i="11" s="1"/>
  <c r="K3548" i="11" a="1"/>
  <c r="K3548" i="11" s="1"/>
  <c r="K3550" i="11" a="1"/>
  <c r="K3550" i="11" s="1"/>
  <c r="K3552" i="11" a="1"/>
  <c r="K3552" i="11" s="1"/>
  <c r="K3554" i="11" a="1"/>
  <c r="K3554" i="11" s="1"/>
  <c r="K3556" i="11" a="1"/>
  <c r="K3556" i="11" s="1"/>
  <c r="K3558" i="11" a="1"/>
  <c r="K3558" i="11" s="1"/>
  <c r="K3560" i="11" a="1"/>
  <c r="K3560" i="11" s="1"/>
  <c r="K3562" i="11" a="1"/>
  <c r="K3562" i="11" s="1"/>
  <c r="K3566" i="11" a="1"/>
  <c r="K3566" i="11" s="1"/>
  <c r="K3568" i="11" a="1"/>
  <c r="K3568" i="11" s="1"/>
  <c r="K3570" i="11" a="1"/>
  <c r="K3570" i="11" s="1"/>
  <c r="K3572" i="11" a="1"/>
  <c r="K3572" i="11" s="1"/>
  <c r="K3576" i="11" a="1"/>
  <c r="K3576" i="11" s="1"/>
  <c r="K3578" i="11" a="1"/>
  <c r="K3578" i="11" s="1"/>
  <c r="K3580" i="11" a="1"/>
  <c r="K3580" i="11" s="1"/>
  <c r="K3582" i="11" a="1"/>
  <c r="K3582" i="11" s="1"/>
  <c r="K3584" i="11" a="1"/>
  <c r="K3584" i="11" s="1"/>
  <c r="K3586" i="11" a="1"/>
  <c r="K3586" i="11" s="1"/>
  <c r="K3588" i="11" a="1"/>
  <c r="K3588" i="11" s="1"/>
  <c r="K3590" i="11" a="1"/>
  <c r="K3590" i="11" s="1"/>
  <c r="K3592" i="11" a="1"/>
  <c r="K3592" i="11" s="1"/>
  <c r="K3594" i="11" a="1"/>
  <c r="K3594" i="11" s="1"/>
  <c r="K3596" i="11" a="1"/>
  <c r="K3596" i="11" s="1"/>
  <c r="K3598" i="11" a="1"/>
  <c r="K3598" i="11" s="1"/>
  <c r="K102" i="11" a="1"/>
  <c r="K102" i="11" s="1"/>
  <c r="K131" i="11" a="1"/>
  <c r="K131" i="11" s="1"/>
  <c r="K163" i="11" a="1"/>
  <c r="K163" i="11" s="1"/>
  <c r="K195" i="11" a="1"/>
  <c r="K195" i="11" s="1"/>
  <c r="K227" i="11" a="1"/>
  <c r="K227" i="11" s="1"/>
  <c r="K259" i="11" a="1"/>
  <c r="K259" i="11" s="1"/>
  <c r="K291" i="11" a="1"/>
  <c r="K291" i="11" s="1"/>
  <c r="K323" i="11" a="1"/>
  <c r="K323" i="11" s="1"/>
  <c r="K341" i="11" a="1"/>
  <c r="K341" i="11" s="1"/>
  <c r="K357" i="11" a="1"/>
  <c r="K357" i="11" s="1"/>
  <c r="K373" i="11" a="1"/>
  <c r="K373" i="11" s="1"/>
  <c r="K389" i="11" a="1"/>
  <c r="K389" i="11" s="1"/>
  <c r="K405" i="11" a="1"/>
  <c r="K405" i="11" s="1"/>
  <c r="K421" i="11" a="1"/>
  <c r="K421" i="11" s="1"/>
  <c r="K437" i="11" a="1"/>
  <c r="K437" i="11" s="1"/>
  <c r="K449" i="11" a="1"/>
  <c r="K449" i="11" s="1"/>
  <c r="K457" i="11" a="1"/>
  <c r="K457" i="11" s="1"/>
  <c r="K465" i="11" a="1"/>
  <c r="K465" i="11" s="1"/>
  <c r="K473" i="11" a="1"/>
  <c r="K473" i="11" s="1"/>
  <c r="K481" i="11" a="1"/>
  <c r="K481" i="11" s="1"/>
  <c r="K490" i="11" a="1"/>
  <c r="K490" i="11" s="1"/>
  <c r="K506" i="11" a="1"/>
  <c r="K506" i="11" s="1"/>
  <c r="K522" i="11" a="1"/>
  <c r="K522" i="11" s="1"/>
  <c r="K538" i="11" a="1"/>
  <c r="K538" i="11" s="1"/>
  <c r="K554" i="11" a="1"/>
  <c r="K554" i="11" s="1"/>
  <c r="K570" i="11" a="1"/>
  <c r="K570" i="11" s="1"/>
  <c r="K586" i="11" a="1"/>
  <c r="K586" i="11" s="1"/>
  <c r="K602" i="11" a="1"/>
  <c r="K602" i="11" s="1"/>
  <c r="K618" i="11" a="1"/>
  <c r="K618" i="11" s="1"/>
  <c r="K634" i="11" a="1"/>
  <c r="K634" i="11" s="1"/>
  <c r="K650" i="11" a="1"/>
  <c r="K650" i="11" s="1"/>
  <c r="K662" i="11" a="1"/>
  <c r="K662" i="11" s="1"/>
  <c r="K670" i="11" a="1"/>
  <c r="K670" i="11" s="1"/>
  <c r="K678" i="11" a="1"/>
  <c r="K678" i="11" s="1"/>
  <c r="K686" i="11" a="1"/>
  <c r="K686" i="11" s="1"/>
  <c r="K694" i="11" a="1"/>
  <c r="K694" i="11" s="1"/>
  <c r="K702" i="11" a="1"/>
  <c r="K702" i="11" s="1"/>
  <c r="K710" i="11" a="1"/>
  <c r="K710" i="11" s="1"/>
  <c r="K718" i="11" a="1"/>
  <c r="K718" i="11" s="1"/>
  <c r="K726" i="11" a="1"/>
  <c r="K726" i="11" s="1"/>
  <c r="K922" i="11" a="1"/>
  <c r="K922" i="11" s="1"/>
  <c r="K930" i="11" a="1"/>
  <c r="K930" i="11" s="1"/>
  <c r="K938" i="11" a="1"/>
  <c r="K938" i="11" s="1"/>
  <c r="K946" i="11" a="1"/>
  <c r="K946" i="11" s="1"/>
  <c r="K954" i="11" a="1"/>
  <c r="K954" i="11" s="1"/>
  <c r="K962" i="11" a="1"/>
  <c r="K962" i="11" s="1"/>
  <c r="K970" i="11" a="1"/>
  <c r="K970" i="11" s="1"/>
  <c r="K978" i="11" a="1"/>
  <c r="K978" i="11" s="1"/>
  <c r="K986" i="11" a="1"/>
  <c r="K986" i="11" s="1"/>
  <c r="K994" i="11" a="1"/>
  <c r="K994" i="11" s="1"/>
  <c r="K1002" i="11" a="1"/>
  <c r="K1002" i="11" s="1"/>
  <c r="K1010" i="11" a="1"/>
  <c r="K1010" i="11" s="1"/>
  <c r="K1018" i="11" a="1"/>
  <c r="K1018" i="11" s="1"/>
  <c r="K1026" i="11" a="1"/>
  <c r="K1026" i="11" s="1"/>
  <c r="K1034" i="11" a="1"/>
  <c r="K1034" i="11" s="1"/>
  <c r="K1042" i="11" a="1"/>
  <c r="K1042" i="11" s="1"/>
  <c r="K1050" i="11" a="1"/>
  <c r="K1050" i="11" s="1"/>
  <c r="K1058" i="11" a="1"/>
  <c r="K1058" i="11" s="1"/>
  <c r="K1066" i="11" a="1"/>
  <c r="K1066" i="11" s="1"/>
  <c r="K1074" i="11" a="1"/>
  <c r="K1074" i="11" s="1"/>
  <c r="K1082" i="11" a="1"/>
  <c r="K1082" i="11" s="1"/>
  <c r="K1107" i="11" a="1"/>
  <c r="K1107" i="11" s="1"/>
  <c r="K1115" i="11" a="1"/>
  <c r="K1115" i="11" s="1"/>
  <c r="K1123" i="11" a="1"/>
  <c r="K1123" i="11" s="1"/>
  <c r="K1131" i="11" a="1"/>
  <c r="K1131" i="11" s="1"/>
  <c r="K1139" i="11" a="1"/>
  <c r="K1139" i="11" s="1"/>
  <c r="K1147" i="11" a="1"/>
  <c r="K1147" i="11" s="1"/>
  <c r="K1155" i="11" a="1"/>
  <c r="K1155" i="11" s="1"/>
  <c r="K1163" i="11" a="1"/>
  <c r="K1163" i="11" s="1"/>
  <c r="K1171" i="11" a="1"/>
  <c r="K1171" i="11" s="1"/>
  <c r="K1179" i="11" a="1"/>
  <c r="K1179" i="11" s="1"/>
  <c r="K1187" i="11" a="1"/>
  <c r="K1187" i="11" s="1"/>
  <c r="K1195" i="11" a="1"/>
  <c r="K1195" i="11" s="1"/>
  <c r="K1203" i="11" a="1"/>
  <c r="K1203" i="11" s="1"/>
  <c r="K1211" i="11" a="1"/>
  <c r="K1211" i="11" s="1"/>
  <c r="K1219" i="11" a="1"/>
  <c r="K1219" i="11" s="1"/>
  <c r="K1227" i="11" a="1"/>
  <c r="K1227" i="11" s="1"/>
  <c r="K1235" i="11" a="1"/>
  <c r="K1235" i="11" s="1"/>
  <c r="K1243" i="11" a="1"/>
  <c r="K1243" i="11" s="1"/>
  <c r="K1251" i="11" a="1"/>
  <c r="K1251" i="11" s="1"/>
  <c r="K1259" i="11" a="1"/>
  <c r="K1259" i="11" s="1"/>
  <c r="K1267" i="11" a="1"/>
  <c r="K1267" i="11" s="1"/>
  <c r="K1275" i="11" a="1"/>
  <c r="K1275" i="11" s="1"/>
  <c r="K1283" i="11" a="1"/>
  <c r="K1283" i="11" s="1"/>
  <c r="K1291" i="11" a="1"/>
  <c r="K1291" i="11" s="1"/>
  <c r="K1299" i="11" a="1"/>
  <c r="K1299" i="11" s="1"/>
  <c r="K1307" i="11" a="1"/>
  <c r="K1307" i="11" s="1"/>
  <c r="K1315" i="11" a="1"/>
  <c r="K1315" i="11" s="1"/>
  <c r="K1323" i="11" a="1"/>
  <c r="K1323" i="11" s="1"/>
  <c r="K1331" i="11" a="1"/>
  <c r="K1331" i="11" s="1"/>
  <c r="K1339" i="11" a="1"/>
  <c r="K1339" i="11" s="1"/>
  <c r="K1347" i="11" a="1"/>
  <c r="K1347" i="11" s="1"/>
  <c r="K1355" i="11" a="1"/>
  <c r="K1355" i="11" s="1"/>
  <c r="K1363" i="11" a="1"/>
  <c r="K1363" i="11" s="1"/>
  <c r="K1371" i="11" a="1"/>
  <c r="K1371" i="11" s="1"/>
  <c r="K1379" i="11" a="1"/>
  <c r="K1379" i="11" s="1"/>
  <c r="K1387" i="11" a="1"/>
  <c r="K1387" i="11" s="1"/>
  <c r="K1395" i="11" a="1"/>
  <c r="K1395" i="11" s="1"/>
  <c r="K1403" i="11" a="1"/>
  <c r="K1403" i="11" s="1"/>
  <c r="K1411" i="11" a="1"/>
  <c r="K1411" i="11" s="1"/>
  <c r="K1419" i="11" a="1"/>
  <c r="K1419" i="11" s="1"/>
  <c r="K1427" i="11" a="1"/>
  <c r="K1427" i="11" s="1"/>
  <c r="K1435" i="11" a="1"/>
  <c r="K1435" i="11" s="1"/>
  <c r="K1443" i="11" a="1"/>
  <c r="K1443" i="11" s="1"/>
  <c r="K1451" i="11" a="1"/>
  <c r="K1451" i="11" s="1"/>
  <c r="K1459" i="11" a="1"/>
  <c r="K1459" i="11" s="1"/>
  <c r="K1467" i="11" a="1"/>
  <c r="K1467" i="11" s="1"/>
  <c r="K1475" i="11" a="1"/>
  <c r="K1475" i="11" s="1"/>
  <c r="K1483" i="11" a="1"/>
  <c r="K1483" i="11" s="1"/>
  <c r="K1491" i="11" a="1"/>
  <c r="K1491" i="11" s="1"/>
  <c r="K1499" i="11" a="1"/>
  <c r="K1499" i="11" s="1"/>
  <c r="K1507" i="11" a="1"/>
  <c r="K1507" i="11" s="1"/>
  <c r="K1515" i="11" a="1"/>
  <c r="K1515" i="11" s="1"/>
  <c r="K1523" i="11" a="1"/>
  <c r="K1523" i="11" s="1"/>
  <c r="K1531" i="11" a="1"/>
  <c r="K1531" i="11" s="1"/>
  <c r="K1539" i="11" a="1"/>
  <c r="K1539" i="11" s="1"/>
  <c r="K1547" i="11" a="1"/>
  <c r="K1547" i="11" s="1"/>
  <c r="K1551" i="11" a="1"/>
  <c r="K1551" i="11" s="1"/>
  <c r="K1555" i="11" a="1"/>
  <c r="K1555" i="11" s="1"/>
  <c r="K1559" i="11" a="1"/>
  <c r="K1559" i="11" s="1"/>
  <c r="K1563" i="11" a="1"/>
  <c r="K1563" i="11" s="1"/>
  <c r="K1567" i="11" a="1"/>
  <c r="K1567" i="11" s="1"/>
  <c r="K1571" i="11" a="1"/>
  <c r="K1571" i="11" s="1"/>
  <c r="K1575" i="11" a="1"/>
  <c r="K1575" i="11" s="1"/>
  <c r="K1579" i="11" a="1"/>
  <c r="K1579" i="11" s="1"/>
  <c r="K1583" i="11" a="1"/>
  <c r="K1583" i="11" s="1"/>
  <c r="K1587" i="11" a="1"/>
  <c r="K1587" i="11" s="1"/>
  <c r="K1591" i="11" a="1"/>
  <c r="K1591" i="11" s="1"/>
  <c r="K1595" i="11" a="1"/>
  <c r="K1595" i="11" s="1"/>
  <c r="K1599" i="11" a="1"/>
  <c r="K1599" i="11" s="1"/>
  <c r="K1603" i="11" a="1"/>
  <c r="K1603" i="11" s="1"/>
  <c r="K1607" i="11" a="1"/>
  <c r="K1607" i="11" s="1"/>
  <c r="K1611" i="11" a="1"/>
  <c r="K1611" i="11" s="1"/>
  <c r="K1615" i="11" a="1"/>
  <c r="K1615" i="11" s="1"/>
  <c r="K1619" i="11" a="1"/>
  <c r="K1619" i="11" s="1"/>
  <c r="K1623" i="11" a="1"/>
  <c r="K1623" i="11" s="1"/>
  <c r="K1627" i="11" a="1"/>
  <c r="K1627" i="11" s="1"/>
  <c r="K1631" i="11" a="1"/>
  <c r="K1631" i="11" s="1"/>
  <c r="K1635" i="11" a="1"/>
  <c r="K1635" i="11" s="1"/>
  <c r="K1639" i="11" a="1"/>
  <c r="K1639" i="11" s="1"/>
  <c r="K1643" i="11" a="1"/>
  <c r="K1643" i="11" s="1"/>
  <c r="K1647" i="11" a="1"/>
  <c r="K1647" i="11" s="1"/>
  <c r="K1651" i="11" a="1"/>
  <c r="K1651" i="11" s="1"/>
  <c r="K1655" i="11" a="1"/>
  <c r="K1655" i="11" s="1"/>
  <c r="K1659" i="11" a="1"/>
  <c r="K1659" i="11" s="1"/>
  <c r="K1663" i="11" a="1"/>
  <c r="K1663" i="11" s="1"/>
  <c r="K1667" i="11" a="1"/>
  <c r="K1667" i="11" s="1"/>
  <c r="K1671" i="11" a="1"/>
  <c r="K1671" i="11" s="1"/>
  <c r="K1675" i="11" a="1"/>
  <c r="K1675" i="11" s="1"/>
  <c r="K1679" i="11" a="1"/>
  <c r="K1679" i="11" s="1"/>
  <c r="K1683" i="11" a="1"/>
  <c r="K1683" i="11" s="1"/>
  <c r="K1687" i="11" a="1"/>
  <c r="K1687" i="11" s="1"/>
  <c r="K1691" i="11" a="1"/>
  <c r="K1691" i="11" s="1"/>
  <c r="K1695" i="11" a="1"/>
  <c r="K1695" i="11" s="1"/>
  <c r="K1699" i="11" a="1"/>
  <c r="K1699" i="11" s="1"/>
  <c r="K1703" i="11" a="1"/>
  <c r="K1703" i="11" s="1"/>
  <c r="K1707" i="11" a="1"/>
  <c r="K1707" i="11" s="1"/>
  <c r="K1711" i="11" a="1"/>
  <c r="K1711" i="11" s="1"/>
  <c r="K1715" i="11" a="1"/>
  <c r="K1715" i="11" s="1"/>
  <c r="K1719" i="11" a="1"/>
  <c r="K1719" i="11" s="1"/>
  <c r="K1723" i="11" a="1"/>
  <c r="K1723" i="11" s="1"/>
  <c r="K1727" i="11" a="1"/>
  <c r="K1727" i="11" s="1"/>
  <c r="K1731" i="11" a="1"/>
  <c r="K1731" i="11" s="1"/>
  <c r="K1735" i="11" a="1"/>
  <c r="K1735" i="11" s="1"/>
  <c r="K1739" i="11" a="1"/>
  <c r="K1739" i="11" s="1"/>
  <c r="K1743" i="11" a="1"/>
  <c r="K1743" i="11" s="1"/>
  <c r="K1747" i="11" a="1"/>
  <c r="K1747" i="11" s="1"/>
  <c r="K1751" i="11" a="1"/>
  <c r="K1751" i="11" s="1"/>
  <c r="K1755" i="11" a="1"/>
  <c r="K1755" i="11" s="1"/>
  <c r="K1759" i="11" a="1"/>
  <c r="K1759" i="11" s="1"/>
  <c r="K1763" i="11" a="1"/>
  <c r="K1763" i="11" s="1"/>
  <c r="K1767" i="11" a="1"/>
  <c r="K1767" i="11" s="1"/>
  <c r="K1771" i="11" a="1"/>
  <c r="K1771" i="11" s="1"/>
  <c r="K1775" i="11" a="1"/>
  <c r="K1775" i="11" s="1"/>
  <c r="K1779" i="11" a="1"/>
  <c r="K1779" i="11" s="1"/>
  <c r="K1783" i="11" a="1"/>
  <c r="K1783" i="11" s="1"/>
  <c r="K1787" i="11" a="1"/>
  <c r="K1787" i="11" s="1"/>
  <c r="K1791" i="11" a="1"/>
  <c r="K1791" i="11" s="1"/>
  <c r="K1795" i="11" a="1"/>
  <c r="K1795" i="11" s="1"/>
  <c r="K1799" i="11" a="1"/>
  <c r="K1799" i="11" s="1"/>
  <c r="K1803" i="11" a="1"/>
  <c r="K1803" i="11" s="1"/>
  <c r="K1807" i="11" a="1"/>
  <c r="K1807" i="11" s="1"/>
  <c r="K1811" i="11" a="1"/>
  <c r="K1811" i="11" s="1"/>
  <c r="K1815" i="11" a="1"/>
  <c r="K1815" i="11" s="1"/>
  <c r="K1819" i="11" a="1"/>
  <c r="K1819" i="11" s="1"/>
  <c r="K1823" i="11" a="1"/>
  <c r="K1823" i="11" s="1"/>
  <c r="K1827" i="11" a="1"/>
  <c r="K1827" i="11" s="1"/>
  <c r="K1831" i="11" a="1"/>
  <c r="K1831" i="11" s="1"/>
  <c r="K1835" i="11" a="1"/>
  <c r="K1835" i="11" s="1"/>
  <c r="K1839" i="11" a="1"/>
  <c r="K1839" i="11" s="1"/>
  <c r="K1843" i="11" a="1"/>
  <c r="K1843" i="11" s="1"/>
  <c r="K1847" i="11" a="1"/>
  <c r="K1847" i="11" s="1"/>
  <c r="K1851" i="11" a="1"/>
  <c r="K1851" i="11" s="1"/>
  <c r="K1861" i="11" a="1"/>
  <c r="K1861" i="11" s="1"/>
  <c r="K1865" i="11" a="1"/>
  <c r="K1865" i="11" s="1"/>
  <c r="K1869" i="11" a="1"/>
  <c r="K1869" i="11" s="1"/>
  <c r="K1873" i="11" a="1"/>
  <c r="K1873" i="11" s="1"/>
  <c r="K1877" i="11" a="1"/>
  <c r="K1877" i="11" s="1"/>
  <c r="K1881" i="11" a="1"/>
  <c r="K1881" i="11" s="1"/>
  <c r="K1885" i="11" a="1"/>
  <c r="K1885" i="11" s="1"/>
  <c r="K1889" i="11" a="1"/>
  <c r="K1889" i="11" s="1"/>
  <c r="K1893" i="11" a="1"/>
  <c r="K1893" i="11" s="1"/>
  <c r="K1897" i="11" a="1"/>
  <c r="K1897" i="11" s="1"/>
  <c r="K1901" i="11" a="1"/>
  <c r="K1901" i="11" s="1"/>
  <c r="K1905" i="11" a="1"/>
  <c r="K1905" i="11" s="1"/>
  <c r="K1909" i="11" a="1"/>
  <c r="K1909" i="11" s="1"/>
  <c r="K1913" i="11" a="1"/>
  <c r="K1913" i="11" s="1"/>
  <c r="K1917" i="11" a="1"/>
  <c r="K1917" i="11" s="1"/>
  <c r="K1921" i="11" a="1"/>
  <c r="K1921" i="11" s="1"/>
  <c r="K1925" i="11" a="1"/>
  <c r="K1925" i="11" s="1"/>
  <c r="K1929" i="11" a="1"/>
  <c r="K1929" i="11" s="1"/>
  <c r="K1933" i="11" a="1"/>
  <c r="K1933" i="11" s="1"/>
  <c r="K1937" i="11" a="1"/>
  <c r="K1937" i="11" s="1"/>
  <c r="K1941" i="11" a="1"/>
  <c r="K1941" i="11" s="1"/>
  <c r="K1945" i="11" a="1"/>
  <c r="K1945" i="11" s="1"/>
  <c r="K1949" i="11" a="1"/>
  <c r="K1949" i="11" s="1"/>
  <c r="K1953" i="11" a="1"/>
  <c r="K1953" i="11" s="1"/>
  <c r="K1957" i="11" a="1"/>
  <c r="K1957" i="11" s="1"/>
  <c r="K1961" i="11" a="1"/>
  <c r="K1961" i="11" s="1"/>
  <c r="K1965" i="11" a="1"/>
  <c r="K1965" i="11" s="1"/>
  <c r="K1969" i="11" a="1"/>
  <c r="K1969" i="11" s="1"/>
  <c r="K1973" i="11" a="1"/>
  <c r="K1973" i="11" s="1"/>
  <c r="K1977" i="11" a="1"/>
  <c r="K1977" i="11" s="1"/>
  <c r="K1981" i="11" a="1"/>
  <c r="K1981" i="11" s="1"/>
  <c r="K1985" i="11" a="1"/>
  <c r="K1985" i="11" s="1"/>
  <c r="K1989" i="11" a="1"/>
  <c r="K1989" i="11" s="1"/>
  <c r="K1993" i="11" a="1"/>
  <c r="K1993" i="11" s="1"/>
  <c r="K1997" i="11" a="1"/>
  <c r="K1997" i="11" s="1"/>
  <c r="K2001" i="11" a="1"/>
  <c r="K2001" i="11" s="1"/>
  <c r="K2005" i="11" a="1"/>
  <c r="K2005" i="11" s="1"/>
  <c r="K2009" i="11" a="1"/>
  <c r="K2009" i="11" s="1"/>
  <c r="K2013" i="11" a="1"/>
  <c r="K2013" i="11" s="1"/>
  <c r="K2017" i="11" a="1"/>
  <c r="K2017" i="11" s="1"/>
  <c r="K2021" i="11" a="1"/>
  <c r="K2021" i="11" s="1"/>
  <c r="K2025" i="11" a="1"/>
  <c r="K2025" i="11" s="1"/>
  <c r="K2029" i="11" a="1"/>
  <c r="K2029" i="11" s="1"/>
  <c r="K2033" i="11" a="1"/>
  <c r="K2033" i="11" s="1"/>
  <c r="K2037" i="11" a="1"/>
  <c r="K2037" i="11" s="1"/>
  <c r="K2041" i="11" a="1"/>
  <c r="K2041" i="11" s="1"/>
  <c r="K2045" i="11" a="1"/>
  <c r="K2045" i="11" s="1"/>
  <c r="K2049" i="11" a="1"/>
  <c r="K2049" i="11" s="1"/>
  <c r="K2053" i="11" a="1"/>
  <c r="K2053" i="11" s="1"/>
  <c r="K2057" i="11" a="1"/>
  <c r="K2057" i="11" s="1"/>
  <c r="K2061" i="11" a="1"/>
  <c r="K2061" i="11" s="1"/>
  <c r="K2065" i="11" a="1"/>
  <c r="K2065" i="11" s="1"/>
  <c r="K2069" i="11" a="1"/>
  <c r="K2069" i="11" s="1"/>
  <c r="K2073" i="11" a="1"/>
  <c r="K2073" i="11" s="1"/>
  <c r="K2077" i="11" a="1"/>
  <c r="K2077" i="11" s="1"/>
  <c r="K2081" i="11" a="1"/>
  <c r="K2081" i="11" s="1"/>
  <c r="K2085" i="11" a="1"/>
  <c r="K2085" i="11" s="1"/>
  <c r="K2089" i="11" a="1"/>
  <c r="K2089" i="11" s="1"/>
  <c r="K2093" i="11" a="1"/>
  <c r="K2093" i="11" s="1"/>
  <c r="K2097" i="11" a="1"/>
  <c r="K2097" i="11" s="1"/>
  <c r="K2101" i="11" a="1"/>
  <c r="K2101" i="11" s="1"/>
  <c r="K2105" i="11" a="1"/>
  <c r="K2105" i="11" s="1"/>
  <c r="K2109" i="11" a="1"/>
  <c r="K2109" i="11" s="1"/>
  <c r="K2113" i="11" a="1"/>
  <c r="K2113" i="11" s="1"/>
  <c r="K2117" i="11" a="1"/>
  <c r="K2117" i="11" s="1"/>
  <c r="K2121" i="11" a="1"/>
  <c r="K2121" i="11" s="1"/>
  <c r="K2125" i="11" a="1"/>
  <c r="K2125" i="11" s="1"/>
  <c r="K2129" i="11" a="1"/>
  <c r="K2129" i="11" s="1"/>
  <c r="K2133" i="11" a="1"/>
  <c r="K2133" i="11" s="1"/>
  <c r="K2137" i="11" a="1"/>
  <c r="K2137" i="11" s="1"/>
  <c r="K2141" i="11" a="1"/>
  <c r="K2141" i="11" s="1"/>
  <c r="K2145" i="11" a="1"/>
  <c r="K2145" i="11" s="1"/>
  <c r="K2149" i="11" a="1"/>
  <c r="K2149" i="11" s="1"/>
  <c r="K2153" i="11" a="1"/>
  <c r="K2153" i="11" s="1"/>
  <c r="K2157" i="11" a="1"/>
  <c r="K2157" i="11" s="1"/>
  <c r="K2161" i="11" a="1"/>
  <c r="K2161" i="11" s="1"/>
  <c r="K2165" i="11" a="1"/>
  <c r="K2165" i="11" s="1"/>
  <c r="K2169" i="11" a="1"/>
  <c r="K2169" i="11" s="1"/>
  <c r="K2173" i="11" a="1"/>
  <c r="K2173" i="11" s="1"/>
  <c r="K2177" i="11" a="1"/>
  <c r="K2177" i="11" s="1"/>
  <c r="K2181" i="11" a="1"/>
  <c r="K2181" i="11" s="1"/>
  <c r="K2185" i="11" a="1"/>
  <c r="K2185" i="11" s="1"/>
  <c r="K2189" i="11" a="1"/>
  <c r="K2189" i="11" s="1"/>
  <c r="K2193" i="11" a="1"/>
  <c r="K2193" i="11" s="1"/>
  <c r="K2197" i="11" a="1"/>
  <c r="K2197" i="11" s="1"/>
  <c r="K2201" i="11" a="1"/>
  <c r="K2201" i="11" s="1"/>
  <c r="K2205" i="11" a="1"/>
  <c r="K2205" i="11" s="1"/>
  <c r="K2209" i="11" a="1"/>
  <c r="K2209" i="11" s="1"/>
  <c r="K2213" i="11" a="1"/>
  <c r="K2213" i="11" s="1"/>
  <c r="K2217" i="11" a="1"/>
  <c r="K2217" i="11" s="1"/>
  <c r="K2221" i="11" a="1"/>
  <c r="K2221" i="11" s="1"/>
  <c r="K2225" i="11" a="1"/>
  <c r="K2225" i="11" s="1"/>
  <c r="K2229" i="11" a="1"/>
  <c r="K2229" i="11" s="1"/>
  <c r="K2233" i="11" a="1"/>
  <c r="K2233" i="11" s="1"/>
  <c r="K2237" i="11" a="1"/>
  <c r="K2237" i="11" s="1"/>
  <c r="K2241" i="11" a="1"/>
  <c r="K2241" i="11" s="1"/>
  <c r="K2245" i="11" a="1"/>
  <c r="K2245" i="11" s="1"/>
  <c r="K2249" i="11" a="1"/>
  <c r="K2249" i="11" s="1"/>
  <c r="K2253" i="11" a="1"/>
  <c r="K2253" i="11" s="1"/>
  <c r="K2257" i="11" a="1"/>
  <c r="K2257" i="11" s="1"/>
  <c r="K2261" i="11" a="1"/>
  <c r="K2261" i="11" s="1"/>
  <c r="K2265" i="11" a="1"/>
  <c r="K2265" i="11" s="1"/>
  <c r="K2269" i="11" a="1"/>
  <c r="K2269" i="11" s="1"/>
  <c r="K2273" i="11" a="1"/>
  <c r="K2273" i="11" s="1"/>
  <c r="K2277" i="11" a="1"/>
  <c r="K2277" i="11" s="1"/>
  <c r="K2281" i="11" a="1"/>
  <c r="K2281" i="11" s="1"/>
  <c r="K2285" i="11" a="1"/>
  <c r="K2285" i="11" s="1"/>
  <c r="K2289" i="11" a="1"/>
  <c r="K2289" i="11" s="1"/>
  <c r="K2293" i="11" a="1"/>
  <c r="K2293" i="11" s="1"/>
  <c r="K2297" i="11" a="1"/>
  <c r="K2297" i="11" s="1"/>
  <c r="K2301" i="11" a="1"/>
  <c r="K2301" i="11" s="1"/>
  <c r="K2305" i="11" a="1"/>
  <c r="K2305" i="11" s="1"/>
  <c r="K2309" i="11" a="1"/>
  <c r="K2309" i="11" s="1"/>
  <c r="K2313" i="11" a="1"/>
  <c r="K2313" i="11" s="1"/>
  <c r="K2317" i="11" a="1"/>
  <c r="K2317" i="11" s="1"/>
  <c r="K2321" i="11" a="1"/>
  <c r="K2321" i="11" s="1"/>
  <c r="K2325" i="11" a="1"/>
  <c r="K2325" i="11" s="1"/>
  <c r="K2329" i="11" a="1"/>
  <c r="K2329" i="11" s="1"/>
  <c r="K2333" i="11" a="1"/>
  <c r="K2333" i="11" s="1"/>
  <c r="K2337" i="11" a="1"/>
  <c r="K2337" i="11" s="1"/>
  <c r="K2341" i="11" a="1"/>
  <c r="K2341" i="11" s="1"/>
  <c r="K2345" i="11" a="1"/>
  <c r="K2345" i="11" s="1"/>
  <c r="K2349" i="11" a="1"/>
  <c r="K2349" i="11" s="1"/>
  <c r="K2353" i="11" a="1"/>
  <c r="K2353" i="11" s="1"/>
  <c r="K2357" i="11" a="1"/>
  <c r="K2357" i="11" s="1"/>
  <c r="K2361" i="11" a="1"/>
  <c r="K2361" i="11" s="1"/>
  <c r="K2365" i="11" a="1"/>
  <c r="K2365" i="11" s="1"/>
  <c r="K2369" i="11" a="1"/>
  <c r="K2369" i="11" s="1"/>
  <c r="K2373" i="11" a="1"/>
  <c r="K2373" i="11" s="1"/>
  <c r="K2377" i="11" a="1"/>
  <c r="K2377" i="11" s="1"/>
  <c r="K2381" i="11" a="1"/>
  <c r="K2381" i="11" s="1"/>
  <c r="K2385" i="11" a="1"/>
  <c r="K2385" i="11" s="1"/>
  <c r="K2389" i="11" a="1"/>
  <c r="K2389" i="11" s="1"/>
  <c r="K2393" i="11" a="1"/>
  <c r="K2393" i="11" s="1"/>
  <c r="K2397" i="11" a="1"/>
  <c r="K2397" i="11" s="1"/>
  <c r="K2401" i="11" a="1"/>
  <c r="K2401" i="11" s="1"/>
  <c r="K2405" i="11" a="1"/>
  <c r="K2405" i="11" s="1"/>
  <c r="K2409" i="11" a="1"/>
  <c r="K2409" i="11" s="1"/>
  <c r="K2413" i="11" a="1"/>
  <c r="K2413" i="11" s="1"/>
  <c r="K2417" i="11" a="1"/>
  <c r="K2417" i="11" s="1"/>
  <c r="K2421" i="11" a="1"/>
  <c r="K2421" i="11" s="1"/>
  <c r="K2425" i="11" a="1"/>
  <c r="K2425" i="11" s="1"/>
  <c r="K2429" i="11" a="1"/>
  <c r="K2429" i="11" s="1"/>
  <c r="K2433" i="11" a="1"/>
  <c r="K2433" i="11" s="1"/>
  <c r="K2437" i="11" a="1"/>
  <c r="K2437" i="11" s="1"/>
  <c r="K2441" i="11" a="1"/>
  <c r="K2441" i="11" s="1"/>
  <c r="K2445" i="11" a="1"/>
  <c r="K2445" i="11" s="1"/>
  <c r="K2449" i="11" a="1"/>
  <c r="K2449" i="11" s="1"/>
  <c r="K2453" i="11" a="1"/>
  <c r="K2453" i="11" s="1"/>
  <c r="K2457" i="11" a="1"/>
  <c r="K2457" i="11" s="1"/>
  <c r="K2461" i="11" a="1"/>
  <c r="K2461" i="11" s="1"/>
  <c r="K2465" i="11" a="1"/>
  <c r="K2465" i="11" s="1"/>
  <c r="K2469" i="11" a="1"/>
  <c r="K2469" i="11" s="1"/>
  <c r="K2473" i="11" a="1"/>
  <c r="K2473" i="11" s="1"/>
  <c r="K2477" i="11" a="1"/>
  <c r="K2477" i="11" s="1"/>
  <c r="K2481" i="11" a="1"/>
  <c r="K2481" i="11" s="1"/>
  <c r="K2485" i="11" a="1"/>
  <c r="K2485" i="11" s="1"/>
  <c r="K2489" i="11" a="1"/>
  <c r="K2489" i="11" s="1"/>
  <c r="K2493" i="11" a="1"/>
  <c r="K2493" i="11" s="1"/>
  <c r="K2497" i="11" a="1"/>
  <c r="K2497" i="11" s="1"/>
  <c r="K2501" i="11" a="1"/>
  <c r="K2501" i="11" s="1"/>
  <c r="K2505" i="11" a="1"/>
  <c r="K2505" i="11" s="1"/>
  <c r="K2509" i="11" a="1"/>
  <c r="K2509" i="11" s="1"/>
  <c r="K2513" i="11" a="1"/>
  <c r="K2513" i="11" s="1"/>
  <c r="K2517" i="11" a="1"/>
  <c r="K2517" i="11" s="1"/>
  <c r="K2521" i="11" a="1"/>
  <c r="K2521" i="11" s="1"/>
  <c r="K2525" i="11" a="1"/>
  <c r="K2525" i="11" s="1"/>
  <c r="K2529" i="11" a="1"/>
  <c r="K2529" i="11" s="1"/>
  <c r="K2533" i="11" a="1"/>
  <c r="K2533" i="11" s="1"/>
  <c r="K2537" i="11" a="1"/>
  <c r="K2537" i="11" s="1"/>
  <c r="K2541" i="11" a="1"/>
  <c r="K2541" i="11" s="1"/>
  <c r="K2545" i="11" a="1"/>
  <c r="K2545" i="11" s="1"/>
  <c r="K2549" i="11" a="1"/>
  <c r="K2549" i="11" s="1"/>
  <c r="K2553" i="11" a="1"/>
  <c r="K2553" i="11" s="1"/>
  <c r="K2557" i="11" a="1"/>
  <c r="K2557" i="11" s="1"/>
  <c r="K2561" i="11" a="1"/>
  <c r="K2561" i="11" s="1"/>
  <c r="K2565" i="11" a="1"/>
  <c r="K2565" i="11" s="1"/>
  <c r="K2569" i="11" a="1"/>
  <c r="K2569" i="11" s="1"/>
  <c r="K2573" i="11" a="1"/>
  <c r="K2573" i="11" s="1"/>
  <c r="K2577" i="11" a="1"/>
  <c r="K2577" i="11" s="1"/>
  <c r="K2581" i="11" a="1"/>
  <c r="K2581" i="11" s="1"/>
  <c r="K3511" i="11" a="1"/>
  <c r="K3511" i="11" s="1"/>
  <c r="K3515" i="11" a="1"/>
  <c r="K3515" i="11" s="1"/>
  <c r="K3519" i="11" a="1"/>
  <c r="K3519" i="11" s="1"/>
  <c r="K3523" i="11" a="1"/>
  <c r="K3523" i="11" s="1"/>
  <c r="K3527" i="11" a="1"/>
  <c r="K3527" i="11" s="1"/>
  <c r="K3531" i="11" a="1"/>
  <c r="K3531" i="11" s="1"/>
  <c r="K3535" i="11" a="1"/>
  <c r="K3535" i="11" s="1"/>
  <c r="K3539" i="11" a="1"/>
  <c r="K3539" i="11" s="1"/>
  <c r="K3543" i="11" a="1"/>
  <c r="K3543" i="11" s="1"/>
  <c r="K3547" i="11" a="1"/>
  <c r="K3547" i="11" s="1"/>
  <c r="K3551" i="11" a="1"/>
  <c r="K3551" i="11" s="1"/>
  <c r="K3555" i="11" a="1"/>
  <c r="K3555" i="11" s="1"/>
  <c r="K3559" i="11" a="1"/>
  <c r="K3559" i="11" s="1"/>
  <c r="K3563" i="11" a="1"/>
  <c r="K3563" i="11" s="1"/>
  <c r="K3567" i="11" a="1"/>
  <c r="K3567" i="11" s="1"/>
  <c r="K3571" i="11" a="1"/>
  <c r="K3571" i="11" s="1"/>
  <c r="K3575" i="11" a="1"/>
  <c r="K3575" i="11" s="1"/>
  <c r="K3579" i="11" a="1"/>
  <c r="K3579" i="11" s="1"/>
  <c r="K3583" i="11" a="1"/>
  <c r="K3583" i="11" s="1"/>
  <c r="K3591" i="11" a="1"/>
  <c r="K3591" i="11" s="1"/>
  <c r="K3595" i="11" a="1"/>
  <c r="K3595" i="11" s="1"/>
  <c r="K3599" i="11" a="1"/>
  <c r="K3599" i="11" s="1"/>
  <c r="K3601" i="11" a="1"/>
  <c r="K3601" i="11" s="1"/>
  <c r="K3603" i="11" a="1"/>
  <c r="K3603" i="11" s="1"/>
  <c r="K3605" i="11" a="1"/>
  <c r="K3605" i="11" s="1"/>
  <c r="K3607" i="11" a="1"/>
  <c r="K3607" i="11" s="1"/>
  <c r="K3611" i="11" a="1"/>
  <c r="K3611" i="11" s="1"/>
  <c r="K3613" i="11" a="1"/>
  <c r="K3613" i="11" s="1"/>
  <c r="K3615" i="11" a="1"/>
  <c r="K3615" i="11" s="1"/>
  <c r="K3617" i="11" a="1"/>
  <c r="K3617" i="11" s="1"/>
  <c r="K3619" i="11" a="1"/>
  <c r="K3619" i="11" s="1"/>
  <c r="K3623" i="11" a="1"/>
  <c r="K3623" i="11" s="1"/>
  <c r="K3625" i="11" a="1"/>
  <c r="K3625" i="11" s="1"/>
  <c r="K3627" i="11" a="1"/>
  <c r="K3627" i="11" s="1"/>
  <c r="K3629" i="11" a="1"/>
  <c r="K3629" i="11" s="1"/>
  <c r="K3631" i="11" a="1"/>
  <c r="K3631" i="11" s="1"/>
  <c r="K3633" i="11" a="1"/>
  <c r="K3633" i="11" s="1"/>
  <c r="K3635" i="11" a="1"/>
  <c r="K3635" i="11" s="1"/>
  <c r="K3637" i="11" a="1"/>
  <c r="K3637" i="11" s="1"/>
  <c r="K3639" i="11" a="1"/>
  <c r="K3639" i="11" s="1"/>
  <c r="K3641" i="11" a="1"/>
  <c r="K3641" i="11" s="1"/>
  <c r="K3643" i="11" a="1"/>
  <c r="K3643" i="11" s="1"/>
  <c r="K3645" i="11" a="1"/>
  <c r="K3645" i="11" s="1"/>
  <c r="K3647" i="11" a="1"/>
  <c r="K3647" i="11" s="1"/>
  <c r="K3649" i="11" a="1"/>
  <c r="K3649" i="11" s="1"/>
  <c r="K3651" i="11" a="1"/>
  <c r="K3651" i="11" s="1"/>
  <c r="K3653" i="11" a="1"/>
  <c r="K3653" i="11" s="1"/>
  <c r="K3655" i="11" a="1"/>
  <c r="K3655" i="11" s="1"/>
  <c r="K3657" i="11" a="1"/>
  <c r="K3657" i="11" s="1"/>
  <c r="K3659" i="11" a="1"/>
  <c r="K3659" i="11" s="1"/>
  <c r="K3661" i="11" a="1"/>
  <c r="K3661" i="11" s="1"/>
  <c r="K3663" i="11" a="1"/>
  <c r="K3663" i="11" s="1"/>
  <c r="K3665" i="11" a="1"/>
  <c r="K3665" i="11" s="1"/>
  <c r="K3697" i="11" a="1"/>
  <c r="K3697" i="11" s="1"/>
  <c r="K3707" i="11" a="1"/>
  <c r="K3707" i="11" s="1"/>
  <c r="K3731" i="11" a="1"/>
  <c r="K3731" i="11" s="1"/>
  <c r="K3745" i="11" a="1"/>
  <c r="K3745" i="11" s="1"/>
  <c r="K3781" i="11" a="1"/>
  <c r="K3781" i="11" s="1"/>
  <c r="K3793" i="11" a="1"/>
  <c r="K3793" i="11" s="1"/>
  <c r="K3811" i="11" a="1"/>
  <c r="K3811" i="11" s="1"/>
  <c r="K3837" i="11" a="1"/>
  <c r="K3837" i="11" s="1"/>
  <c r="K3855" i="11" a="1"/>
  <c r="K3855" i="11" s="1"/>
  <c r="K3857" i="11" a="1"/>
  <c r="K3857" i="11" s="1"/>
  <c r="K3859" i="11" a="1"/>
  <c r="K3859" i="11" s="1"/>
  <c r="K3861" i="11" a="1"/>
  <c r="K3861" i="11" s="1"/>
  <c r="K3863" i="11" a="1"/>
  <c r="K3863" i="11" s="1"/>
  <c r="K3865" i="11" a="1"/>
  <c r="K3865" i="11" s="1"/>
  <c r="K3867" i="11" a="1"/>
  <c r="K3867" i="11" s="1"/>
  <c r="K3912" i="11" a="1"/>
  <c r="K3912" i="11" s="1"/>
  <c r="K3914" i="11" a="1"/>
  <c r="K3914" i="11" s="1"/>
  <c r="K3916" i="11" a="1"/>
  <c r="K3916" i="11" s="1"/>
  <c r="K3918" i="11" a="1"/>
  <c r="K3918" i="11" s="1"/>
  <c r="K3920" i="11" a="1"/>
  <c r="K3920" i="11" s="1"/>
  <c r="K3922" i="11" a="1"/>
  <c r="K3922" i="11" s="1"/>
  <c r="K3924" i="11" a="1"/>
  <c r="K3924" i="11" s="1"/>
  <c r="K3926" i="11" a="1"/>
  <c r="K3926" i="11" s="1"/>
  <c r="K3928" i="11" a="1"/>
  <c r="K3928" i="11" s="1"/>
  <c r="K3930" i="11" a="1"/>
  <c r="K3930" i="11" s="1"/>
  <c r="K3932" i="11" a="1"/>
  <c r="K3932" i="11" s="1"/>
  <c r="K3934" i="11" a="1"/>
  <c r="K3934" i="11" s="1"/>
  <c r="K3936" i="11" a="1"/>
  <c r="K3936" i="11" s="1"/>
  <c r="K3938" i="11" a="1"/>
  <c r="K3938" i="11" s="1"/>
  <c r="K3940" i="11" a="1"/>
  <c r="K3940" i="11" s="1"/>
  <c r="K3942" i="11" a="1"/>
  <c r="K3942" i="11" s="1"/>
  <c r="K3944" i="11" a="1"/>
  <c r="K3944" i="11" s="1"/>
  <c r="K3946" i="11" a="1"/>
  <c r="K3946" i="11" s="1"/>
  <c r="K3948" i="11" a="1"/>
  <c r="K3948" i="11" s="1"/>
  <c r="K3950" i="11" a="1"/>
  <c r="K3950" i="11" s="1"/>
  <c r="K3952" i="11" a="1"/>
  <c r="K3952" i="11" s="1"/>
  <c r="K3954" i="11" a="1"/>
  <c r="K3954" i="11" s="1"/>
  <c r="K3956" i="11" a="1"/>
  <c r="K3956" i="11" s="1"/>
  <c r="K3958" i="11" a="1"/>
  <c r="K3958" i="11" s="1"/>
  <c r="K3960" i="11" a="1"/>
  <c r="K3960" i="11" s="1"/>
  <c r="K3962" i="11" a="1"/>
  <c r="K3962" i="11" s="1"/>
  <c r="K3964" i="11" a="1"/>
  <c r="K3964" i="11" s="1"/>
  <c r="K3966" i="11" a="1"/>
  <c r="K3966" i="11" s="1"/>
  <c r="K3968" i="11" a="1"/>
  <c r="K3968" i="11" s="1"/>
  <c r="K3970" i="11" a="1"/>
  <c r="K3970" i="11" s="1"/>
  <c r="K3972" i="11" a="1"/>
  <c r="K3972" i="11" s="1"/>
  <c r="K3974" i="11" a="1"/>
  <c r="K3974" i="11" s="1"/>
  <c r="K3976" i="11" a="1"/>
  <c r="K3976" i="11" s="1"/>
  <c r="K3978" i="11" a="1"/>
  <c r="K3978" i="11" s="1"/>
  <c r="K3980" i="11" a="1"/>
  <c r="K3980" i="11" s="1"/>
  <c r="K3982" i="11" a="1"/>
  <c r="K3982" i="11" s="1"/>
  <c r="K3984" i="11" a="1"/>
  <c r="K3984" i="11" s="1"/>
  <c r="K3986" i="11" a="1"/>
  <c r="K3986" i="11" s="1"/>
  <c r="K3988" i="11" a="1"/>
  <c r="K3988" i="11" s="1"/>
  <c r="K3990" i="11" a="1"/>
  <c r="K3990" i="11" s="1"/>
  <c r="K3992" i="11" a="1"/>
  <c r="K3992" i="11" s="1"/>
  <c r="K3994" i="11" a="1"/>
  <c r="K3994" i="11" s="1"/>
  <c r="K3996" i="11" a="1"/>
  <c r="K3996" i="11" s="1"/>
  <c r="K3998" i="11" a="1"/>
  <c r="K3998" i="11" s="1"/>
  <c r="K4000" i="11" a="1"/>
  <c r="K4000" i="11" s="1"/>
  <c r="K4002" i="11" a="1"/>
  <c r="K4002" i="11" s="1"/>
  <c r="K4004" i="11" a="1"/>
  <c r="K4004" i="11" s="1"/>
  <c r="K4006" i="11" a="1"/>
  <c r="K4006" i="11" s="1"/>
  <c r="K4008" i="11" a="1"/>
  <c r="K4008" i="11" s="1"/>
  <c r="K4010" i="11" a="1"/>
  <c r="K4010" i="11" s="1"/>
  <c r="K4012" i="11" a="1"/>
  <c r="K4012" i="11" s="1"/>
  <c r="K4014" i="11" a="1"/>
  <c r="K4014" i="11" s="1"/>
  <c r="K4016" i="11" a="1"/>
  <c r="K4016" i="11" s="1"/>
  <c r="K4018" i="11" a="1"/>
  <c r="K4018" i="11" s="1"/>
  <c r="K4020" i="11" a="1"/>
  <c r="K4020" i="11" s="1"/>
  <c r="K4022" i="11" a="1"/>
  <c r="K4022" i="11" s="1"/>
  <c r="K4024" i="11" a="1"/>
  <c r="K4024" i="11" s="1"/>
  <c r="K4026" i="11" a="1"/>
  <c r="K4026" i="11" s="1"/>
  <c r="K4028" i="11" a="1"/>
  <c r="K4028" i="11" s="1"/>
  <c r="K4030" i="11" a="1"/>
  <c r="K4030" i="11" s="1"/>
  <c r="K4032" i="11" a="1"/>
  <c r="K4032" i="11" s="1"/>
  <c r="K4034" i="11" a="1"/>
  <c r="K4034" i="11" s="1"/>
  <c r="K4036" i="11" a="1"/>
  <c r="K4036" i="11" s="1"/>
  <c r="K4038" i="11" a="1"/>
  <c r="K4038" i="11" s="1"/>
  <c r="K4040" i="11" a="1"/>
  <c r="K4040" i="11" s="1"/>
  <c r="K4042" i="11" a="1"/>
  <c r="K4042" i="11" s="1"/>
  <c r="K4044" i="11" a="1"/>
  <c r="K4044" i="11" s="1"/>
  <c r="K4046" i="11" a="1"/>
  <c r="K4046" i="11" s="1"/>
  <c r="K4048" i="11" a="1"/>
  <c r="K4048" i="11" s="1"/>
  <c r="K4050" i="11" a="1"/>
  <c r="K4050" i="11" s="1"/>
  <c r="K4052" i="11" a="1"/>
  <c r="K4052" i="11" s="1"/>
  <c r="K4054" i="11" a="1"/>
  <c r="K4054" i="11" s="1"/>
  <c r="K4056" i="11" a="1"/>
  <c r="K4056" i="11" s="1"/>
  <c r="K4058" i="11" a="1"/>
  <c r="K4058" i="11" s="1"/>
  <c r="K4060" i="11" a="1"/>
  <c r="K4060" i="11" s="1"/>
  <c r="K4062" i="11" a="1"/>
  <c r="K4062" i="11" s="1"/>
  <c r="K4064" i="11" a="1"/>
  <c r="K4064" i="11" s="1"/>
  <c r="K4066" i="11" a="1"/>
  <c r="K4066" i="11" s="1"/>
  <c r="K4068" i="11" a="1"/>
  <c r="K4068" i="11" s="1"/>
  <c r="K4070" i="11" a="1"/>
  <c r="K4070" i="11" s="1"/>
  <c r="K4072" i="11" a="1"/>
  <c r="K4072" i="11" s="1"/>
  <c r="K4074" i="11" a="1"/>
  <c r="K4074" i="11" s="1"/>
  <c r="K4076" i="11" a="1"/>
  <c r="K4076" i="11" s="1"/>
  <c r="K4078" i="11" a="1"/>
  <c r="K4078" i="11" s="1"/>
  <c r="K4080" i="11" a="1"/>
  <c r="K4080" i="11" s="1"/>
  <c r="K4082" i="11" a="1"/>
  <c r="K4082" i="11" s="1"/>
  <c r="K4084" i="11" a="1"/>
  <c r="K4084" i="11" s="1"/>
  <c r="K4086" i="11" a="1"/>
  <c r="K4086" i="11" s="1"/>
  <c r="K4088" i="11" a="1"/>
  <c r="K4088" i="11" s="1"/>
  <c r="K4090" i="11" a="1"/>
  <c r="K4090" i="11" s="1"/>
  <c r="K4092" i="11" a="1"/>
  <c r="K4092" i="11" s="1"/>
  <c r="K4094" i="11" a="1"/>
  <c r="K4094" i="11" s="1"/>
  <c r="K4096" i="11" a="1"/>
  <c r="K4096" i="11" s="1"/>
  <c r="K4098" i="11" a="1"/>
  <c r="K4098" i="11" s="1"/>
  <c r="K4100" i="11" a="1"/>
  <c r="K4100" i="11" s="1"/>
  <c r="K4102" i="11" a="1"/>
  <c r="K4102" i="11" s="1"/>
  <c r="K4104" i="11" a="1"/>
  <c r="K4104" i="11" s="1"/>
  <c r="K4106" i="11" a="1"/>
  <c r="K4106" i="11" s="1"/>
  <c r="K4108" i="11" a="1"/>
  <c r="K4108" i="11" s="1"/>
  <c r="K4110" i="11" a="1"/>
  <c r="K4110" i="11" s="1"/>
  <c r="K4112" i="11" a="1"/>
  <c r="K4112" i="11" s="1"/>
  <c r="K4114" i="11" a="1"/>
  <c r="K4114" i="11" s="1"/>
  <c r="K4116" i="11" a="1"/>
  <c r="K4116" i="11" s="1"/>
  <c r="K4118" i="11" a="1"/>
  <c r="K4118" i="11" s="1"/>
  <c r="K4120" i="11" a="1"/>
  <c r="K4120" i="11" s="1"/>
  <c r="K4122" i="11" a="1"/>
  <c r="K4122" i="11" s="1"/>
  <c r="K4124" i="11" a="1"/>
  <c r="K4124" i="11" s="1"/>
  <c r="K4126" i="11" a="1"/>
  <c r="K4126" i="11" s="1"/>
  <c r="K4128" i="11" a="1"/>
  <c r="K4128" i="11" s="1"/>
  <c r="K4130" i="11" a="1"/>
  <c r="K4130" i="11" s="1"/>
  <c r="K4132" i="11" a="1"/>
  <c r="K4132" i="11" s="1"/>
  <c r="K4134" i="11" a="1"/>
  <c r="K4134" i="11" s="1"/>
  <c r="K4136" i="11" a="1"/>
  <c r="K4136" i="11" s="1"/>
  <c r="K94" i="11" a="1"/>
  <c r="K94" i="11" s="1"/>
  <c r="K115" i="11" a="1"/>
  <c r="K115" i="11" s="1"/>
  <c r="K147" i="11" a="1"/>
  <c r="K147" i="11" s="1"/>
  <c r="K179" i="11" a="1"/>
  <c r="K179" i="11" s="1"/>
  <c r="K211" i="11" a="1"/>
  <c r="K211" i="11" s="1"/>
  <c r="K243" i="11" a="1"/>
  <c r="K243" i="11" s="1"/>
  <c r="K275" i="11" a="1"/>
  <c r="K275" i="11" s="1"/>
  <c r="K307" i="11" a="1"/>
  <c r="K307" i="11" s="1"/>
  <c r="K333" i="11" a="1"/>
  <c r="K333" i="11" s="1"/>
  <c r="K349" i="11" a="1"/>
  <c r="K349" i="11" s="1"/>
  <c r="K365" i="11" a="1"/>
  <c r="K365" i="11" s="1"/>
  <c r="K381" i="11" a="1"/>
  <c r="K381" i="11" s="1"/>
  <c r="K397" i="11" a="1"/>
  <c r="K397" i="11" s="1"/>
  <c r="K413" i="11" a="1"/>
  <c r="K413" i="11" s="1"/>
  <c r="K429" i="11" a="1"/>
  <c r="K429" i="11" s="1"/>
  <c r="K445" i="11" a="1"/>
  <c r="K445" i="11" s="1"/>
  <c r="K453" i="11" a="1"/>
  <c r="K453" i="11" s="1"/>
  <c r="K461" i="11" a="1"/>
  <c r="K461" i="11" s="1"/>
  <c r="K469" i="11" a="1"/>
  <c r="K469" i="11" s="1"/>
  <c r="K477" i="11" a="1"/>
  <c r="K477" i="11" s="1"/>
  <c r="K485" i="11" a="1"/>
  <c r="K485" i="11" s="1"/>
  <c r="K498" i="11" a="1"/>
  <c r="K498" i="11" s="1"/>
  <c r="K514" i="11" a="1"/>
  <c r="K514" i="11" s="1"/>
  <c r="K530" i="11" a="1"/>
  <c r="K530" i="11" s="1"/>
  <c r="K546" i="11" a="1"/>
  <c r="K546" i="11" s="1"/>
  <c r="K562" i="11" a="1"/>
  <c r="K562" i="11" s="1"/>
  <c r="K578" i="11" a="1"/>
  <c r="K578" i="11" s="1"/>
  <c r="K594" i="11" a="1"/>
  <c r="K594" i="11" s="1"/>
  <c r="K610" i="11" a="1"/>
  <c r="K610" i="11" s="1"/>
  <c r="K626" i="11" a="1"/>
  <c r="K626" i="11" s="1"/>
  <c r="K642" i="11" a="1"/>
  <c r="K642" i="11" s="1"/>
  <c r="K658" i="11" a="1"/>
  <c r="K658" i="11" s="1"/>
  <c r="K666" i="11" a="1"/>
  <c r="K666" i="11" s="1"/>
  <c r="K674" i="11" a="1"/>
  <c r="K674" i="11" s="1"/>
  <c r="K682" i="11" a="1"/>
  <c r="K682" i="11" s="1"/>
  <c r="K690" i="11" a="1"/>
  <c r="K690" i="11" s="1"/>
  <c r="K698" i="11" a="1"/>
  <c r="K698" i="11" s="1"/>
  <c r="K706" i="11" a="1"/>
  <c r="K706" i="11" s="1"/>
  <c r="K714" i="11" a="1"/>
  <c r="K714" i="11" s="1"/>
  <c r="K722" i="11" a="1"/>
  <c r="K722" i="11" s="1"/>
  <c r="K918" i="11" a="1"/>
  <c r="K918" i="11" s="1"/>
  <c r="K926" i="11" a="1"/>
  <c r="K926" i="11" s="1"/>
  <c r="K934" i="11" a="1"/>
  <c r="K934" i="11" s="1"/>
  <c r="K942" i="11" a="1"/>
  <c r="K942" i="11" s="1"/>
  <c r="K950" i="11" a="1"/>
  <c r="K950" i="11" s="1"/>
  <c r="K958" i="11" a="1"/>
  <c r="K958" i="11" s="1"/>
  <c r="K966" i="11" a="1"/>
  <c r="K966" i="11" s="1"/>
  <c r="K974" i="11" a="1"/>
  <c r="K974" i="11" s="1"/>
  <c r="K982" i="11" a="1"/>
  <c r="K982" i="11" s="1"/>
  <c r="K990" i="11" a="1"/>
  <c r="K990" i="11" s="1"/>
  <c r="K998" i="11" a="1"/>
  <c r="K998" i="11" s="1"/>
  <c r="K1006" i="11" a="1"/>
  <c r="K1006" i="11" s="1"/>
  <c r="K1014" i="11" a="1"/>
  <c r="K1014" i="11" s="1"/>
  <c r="K1022" i="11" a="1"/>
  <c r="K1022" i="11" s="1"/>
  <c r="K1030" i="11" a="1"/>
  <c r="K1030" i="11" s="1"/>
  <c r="K1038" i="11" a="1"/>
  <c r="K1038" i="11" s="1"/>
  <c r="K1046" i="11" a="1"/>
  <c r="K1046" i="11" s="1"/>
  <c r="K1054" i="11" a="1"/>
  <c r="K1054" i="11" s="1"/>
  <c r="K1062" i="11" a="1"/>
  <c r="K1062" i="11" s="1"/>
  <c r="K1070" i="11" a="1"/>
  <c r="K1070" i="11" s="1"/>
  <c r="K1078" i="11" a="1"/>
  <c r="K1078" i="11" s="1"/>
  <c r="K1103" i="11" a="1"/>
  <c r="K1103" i="11" s="1"/>
  <c r="K1111" i="11" a="1"/>
  <c r="K1111" i="11" s="1"/>
  <c r="K1119" i="11" a="1"/>
  <c r="K1119" i="11" s="1"/>
  <c r="K1127" i="11" a="1"/>
  <c r="K1127" i="11" s="1"/>
  <c r="K1135" i="11" a="1"/>
  <c r="K1135" i="11" s="1"/>
  <c r="K1143" i="11" a="1"/>
  <c r="K1143" i="11" s="1"/>
  <c r="K1151" i="11" a="1"/>
  <c r="K1151" i="11" s="1"/>
  <c r="K1159" i="11" a="1"/>
  <c r="K1159" i="11" s="1"/>
  <c r="K1167" i="11" a="1"/>
  <c r="K1167" i="11" s="1"/>
  <c r="K1175" i="11" a="1"/>
  <c r="K1175" i="11" s="1"/>
  <c r="K1183" i="11" a="1"/>
  <c r="K1183" i="11" s="1"/>
  <c r="K1191" i="11" a="1"/>
  <c r="K1191" i="11" s="1"/>
  <c r="K1199" i="11" a="1"/>
  <c r="K1199" i="11" s="1"/>
  <c r="K1207" i="11" a="1"/>
  <c r="K1207" i="11" s="1"/>
  <c r="K1215" i="11" a="1"/>
  <c r="K1215" i="11" s="1"/>
  <c r="K1223" i="11" a="1"/>
  <c r="K1223" i="11" s="1"/>
  <c r="K1231" i="11" a="1"/>
  <c r="K1231" i="11" s="1"/>
  <c r="K1239" i="11" a="1"/>
  <c r="K1239" i="11" s="1"/>
  <c r="K1247" i="11" a="1"/>
  <c r="K1247" i="11" s="1"/>
  <c r="K1255" i="11" a="1"/>
  <c r="K1255" i="11" s="1"/>
  <c r="K1263" i="11" a="1"/>
  <c r="K1263" i="11" s="1"/>
  <c r="K1271" i="11" a="1"/>
  <c r="K1271" i="11" s="1"/>
  <c r="K1279" i="11" a="1"/>
  <c r="K1279" i="11" s="1"/>
  <c r="K1287" i="11" a="1"/>
  <c r="K1287" i="11" s="1"/>
  <c r="K1295" i="11" a="1"/>
  <c r="K1295" i="11" s="1"/>
  <c r="K1303" i="11" a="1"/>
  <c r="K1303" i="11" s="1"/>
  <c r="K1311" i="11" a="1"/>
  <c r="K1311" i="11" s="1"/>
  <c r="K1319" i="11" a="1"/>
  <c r="K1319" i="11" s="1"/>
  <c r="K1327" i="11" a="1"/>
  <c r="K1327" i="11" s="1"/>
  <c r="K1335" i="11" a="1"/>
  <c r="K1335" i="11" s="1"/>
  <c r="K1343" i="11" a="1"/>
  <c r="K1343" i="11" s="1"/>
  <c r="K1351" i="11" a="1"/>
  <c r="K1351" i="11" s="1"/>
  <c r="K1359" i="11" a="1"/>
  <c r="K1359" i="11" s="1"/>
  <c r="K1367" i="11" a="1"/>
  <c r="K1367" i="11" s="1"/>
  <c r="K1375" i="11" a="1"/>
  <c r="K1375" i="11" s="1"/>
  <c r="K1383" i="11" a="1"/>
  <c r="K1383" i="11" s="1"/>
  <c r="K1391" i="11" a="1"/>
  <c r="K1391" i="11" s="1"/>
  <c r="K1399" i="11" a="1"/>
  <c r="K1399" i="11" s="1"/>
  <c r="K1407" i="11" a="1"/>
  <c r="K1407" i="11" s="1"/>
  <c r="K1415" i="11" a="1"/>
  <c r="K1415" i="11" s="1"/>
  <c r="K1423" i="11" a="1"/>
  <c r="K1423" i="11" s="1"/>
  <c r="K1431" i="11" a="1"/>
  <c r="K1431" i="11" s="1"/>
  <c r="K1439" i="11" a="1"/>
  <c r="K1439" i="11" s="1"/>
  <c r="K1447" i="11" a="1"/>
  <c r="K1447" i="11" s="1"/>
  <c r="K1455" i="11" a="1"/>
  <c r="K1455" i="11" s="1"/>
  <c r="K1463" i="11" a="1"/>
  <c r="K1463" i="11" s="1"/>
  <c r="K1471" i="11" a="1"/>
  <c r="K1471" i="11" s="1"/>
  <c r="K1479" i="11" a="1"/>
  <c r="K1479" i="11" s="1"/>
  <c r="K1487" i="11" a="1"/>
  <c r="K1487" i="11" s="1"/>
  <c r="K1495" i="11" a="1"/>
  <c r="K1495" i="11" s="1"/>
  <c r="K1503" i="11" a="1"/>
  <c r="K1503" i="11" s="1"/>
  <c r="K1511" i="11" a="1"/>
  <c r="K1511" i="11" s="1"/>
  <c r="K1519" i="11" a="1"/>
  <c r="K1519" i="11" s="1"/>
  <c r="K1527" i="11" a="1"/>
  <c r="K1527" i="11" s="1"/>
  <c r="K1535" i="11" a="1"/>
  <c r="K1535" i="11" s="1"/>
  <c r="K1543" i="11" a="1"/>
  <c r="K1543" i="11" s="1"/>
  <c r="K1549" i="11" a="1"/>
  <c r="K1549" i="11" s="1"/>
  <c r="K1553" i="11" a="1"/>
  <c r="K1553" i="11" s="1"/>
  <c r="K1557" i="11" a="1"/>
  <c r="K1557" i="11" s="1"/>
  <c r="K1561" i="11" a="1"/>
  <c r="K1561" i="11" s="1"/>
  <c r="K1565" i="11" a="1"/>
  <c r="K1565" i="11" s="1"/>
  <c r="K1569" i="11" a="1"/>
  <c r="K1569" i="11" s="1"/>
  <c r="K1573" i="11" a="1"/>
  <c r="K1573" i="11" s="1"/>
  <c r="K1577" i="11" a="1"/>
  <c r="K1577" i="11" s="1"/>
  <c r="K1581" i="11" a="1"/>
  <c r="K1581" i="11" s="1"/>
  <c r="K1585" i="11" a="1"/>
  <c r="K1585" i="11" s="1"/>
  <c r="K1589" i="11" a="1"/>
  <c r="K1589" i="11" s="1"/>
  <c r="K1593" i="11" a="1"/>
  <c r="K1593" i="11" s="1"/>
  <c r="K1597" i="11" a="1"/>
  <c r="K1597" i="11" s="1"/>
  <c r="K1601" i="11" a="1"/>
  <c r="K1601" i="11" s="1"/>
  <c r="K1605" i="11" a="1"/>
  <c r="K1605" i="11" s="1"/>
  <c r="K1609" i="11" a="1"/>
  <c r="K1609" i="11" s="1"/>
  <c r="K1613" i="11" a="1"/>
  <c r="K1613" i="11" s="1"/>
  <c r="K1617" i="11" a="1"/>
  <c r="K1617" i="11" s="1"/>
  <c r="K1621" i="11" a="1"/>
  <c r="K1621" i="11" s="1"/>
  <c r="K1625" i="11" a="1"/>
  <c r="K1625" i="11" s="1"/>
  <c r="K1629" i="11" a="1"/>
  <c r="K1629" i="11" s="1"/>
  <c r="K1633" i="11" a="1"/>
  <c r="K1633" i="11" s="1"/>
  <c r="K1637" i="11" a="1"/>
  <c r="K1637" i="11" s="1"/>
  <c r="K1641" i="11" a="1"/>
  <c r="K1641" i="11" s="1"/>
  <c r="K1645" i="11" a="1"/>
  <c r="K1645" i="11" s="1"/>
  <c r="K1649" i="11" a="1"/>
  <c r="K1649" i="11" s="1"/>
  <c r="K1653" i="11" a="1"/>
  <c r="K1653" i="11" s="1"/>
  <c r="K1657" i="11" a="1"/>
  <c r="K1657" i="11" s="1"/>
  <c r="K1661" i="11" a="1"/>
  <c r="K1661" i="11" s="1"/>
  <c r="K1665" i="11" a="1"/>
  <c r="K1665" i="11" s="1"/>
  <c r="K1669" i="11" a="1"/>
  <c r="K1669" i="11" s="1"/>
  <c r="K1673" i="11" a="1"/>
  <c r="K1673" i="11" s="1"/>
  <c r="K1677" i="11" a="1"/>
  <c r="K1677" i="11" s="1"/>
  <c r="K1681" i="11" a="1"/>
  <c r="K1681" i="11" s="1"/>
  <c r="K1685" i="11" a="1"/>
  <c r="K1685" i="11" s="1"/>
  <c r="K1689" i="11" a="1"/>
  <c r="K1689" i="11" s="1"/>
  <c r="K1693" i="11" a="1"/>
  <c r="K1693" i="11" s="1"/>
  <c r="K1697" i="11" a="1"/>
  <c r="K1697" i="11" s="1"/>
  <c r="K1701" i="11" a="1"/>
  <c r="K1701" i="11" s="1"/>
  <c r="K1705" i="11" a="1"/>
  <c r="K1705" i="11" s="1"/>
  <c r="K1709" i="11" a="1"/>
  <c r="K1709" i="11" s="1"/>
  <c r="K1713" i="11" a="1"/>
  <c r="K1713" i="11" s="1"/>
  <c r="K1717" i="11" a="1"/>
  <c r="K1717" i="11" s="1"/>
  <c r="K1721" i="11" a="1"/>
  <c r="K1721" i="11" s="1"/>
  <c r="K1725" i="11" a="1"/>
  <c r="K1725" i="11" s="1"/>
  <c r="K1729" i="11" a="1"/>
  <c r="K1729" i="11" s="1"/>
  <c r="K1733" i="11" a="1"/>
  <c r="K1733" i="11" s="1"/>
  <c r="K1737" i="11" a="1"/>
  <c r="K1737" i="11" s="1"/>
  <c r="K1741" i="11" a="1"/>
  <c r="K1741" i="11" s="1"/>
  <c r="K1745" i="11" a="1"/>
  <c r="K1745" i="11" s="1"/>
  <c r="K1749" i="11" a="1"/>
  <c r="K1749" i="11" s="1"/>
  <c r="K1753" i="11" a="1"/>
  <c r="K1753" i="11" s="1"/>
  <c r="K1757" i="11" a="1"/>
  <c r="K1757" i="11" s="1"/>
  <c r="K1761" i="11" a="1"/>
  <c r="K1761" i="11" s="1"/>
  <c r="K1765" i="11" a="1"/>
  <c r="K1765" i="11" s="1"/>
  <c r="K1769" i="11" a="1"/>
  <c r="K1769" i="11" s="1"/>
  <c r="K1773" i="11" a="1"/>
  <c r="K1773" i="11" s="1"/>
  <c r="K1777" i="11" a="1"/>
  <c r="K1777" i="11" s="1"/>
  <c r="K1781" i="11" a="1"/>
  <c r="K1781" i="11" s="1"/>
  <c r="K1785" i="11" a="1"/>
  <c r="K1785" i="11" s="1"/>
  <c r="K1789" i="11" a="1"/>
  <c r="K1789" i="11" s="1"/>
  <c r="K1793" i="11" a="1"/>
  <c r="K1793" i="11" s="1"/>
  <c r="K1797" i="11" a="1"/>
  <c r="K1797" i="11" s="1"/>
  <c r="K1801" i="11" a="1"/>
  <c r="K1801" i="11" s="1"/>
  <c r="K1805" i="11" a="1"/>
  <c r="K1805" i="11" s="1"/>
  <c r="K1809" i="11" a="1"/>
  <c r="K1809" i="11" s="1"/>
  <c r="K1813" i="11" a="1"/>
  <c r="K1813" i="11" s="1"/>
  <c r="K1817" i="11" a="1"/>
  <c r="K1817" i="11" s="1"/>
  <c r="K1821" i="11" a="1"/>
  <c r="K1821" i="11" s="1"/>
  <c r="K1825" i="11" a="1"/>
  <c r="K1825" i="11" s="1"/>
  <c r="K1829" i="11" a="1"/>
  <c r="K1829" i="11" s="1"/>
  <c r="K1833" i="11" a="1"/>
  <c r="K1833" i="11" s="1"/>
  <c r="K1837" i="11" a="1"/>
  <c r="K1837" i="11" s="1"/>
  <c r="K1841" i="11" a="1"/>
  <c r="K1841" i="11" s="1"/>
  <c r="K1845" i="11" a="1"/>
  <c r="K1845" i="11" s="1"/>
  <c r="K1849" i="11" a="1"/>
  <c r="K1849" i="11" s="1"/>
  <c r="K1853" i="11" a="1"/>
  <c r="K1853" i="11" s="1"/>
  <c r="K1859" i="11" a="1"/>
  <c r="K1859" i="11" s="1"/>
  <c r="K1863" i="11" a="1"/>
  <c r="K1863" i="11" s="1"/>
  <c r="K1867" i="11" a="1"/>
  <c r="K1867" i="11" s="1"/>
  <c r="K1871" i="11" a="1"/>
  <c r="K1871" i="11" s="1"/>
  <c r="K1875" i="11" a="1"/>
  <c r="K1875" i="11" s="1"/>
  <c r="K1879" i="11" a="1"/>
  <c r="K1879" i="11" s="1"/>
  <c r="K1883" i="11" a="1"/>
  <c r="K1883" i="11" s="1"/>
  <c r="K1887" i="11" a="1"/>
  <c r="K1887" i="11" s="1"/>
  <c r="K1891" i="11" a="1"/>
  <c r="K1891" i="11" s="1"/>
  <c r="K1895" i="11" a="1"/>
  <c r="K1895" i="11" s="1"/>
  <c r="K1899" i="11" a="1"/>
  <c r="K1899" i="11" s="1"/>
  <c r="K1903" i="11" a="1"/>
  <c r="K1903" i="11" s="1"/>
  <c r="K1907" i="11" a="1"/>
  <c r="K1907" i="11" s="1"/>
  <c r="K1911" i="11" a="1"/>
  <c r="K1911" i="11" s="1"/>
  <c r="K1915" i="11" a="1"/>
  <c r="K1915" i="11" s="1"/>
  <c r="K1919" i="11" a="1"/>
  <c r="K1919" i="11" s="1"/>
  <c r="K1923" i="11" a="1"/>
  <c r="K1923" i="11" s="1"/>
  <c r="K1927" i="11" a="1"/>
  <c r="K1927" i="11" s="1"/>
  <c r="K1931" i="11" a="1"/>
  <c r="K1931" i="11" s="1"/>
  <c r="K1935" i="11" a="1"/>
  <c r="K1935" i="11" s="1"/>
  <c r="K1939" i="11" a="1"/>
  <c r="K1939" i="11" s="1"/>
  <c r="K1943" i="11" a="1"/>
  <c r="K1943" i="11" s="1"/>
  <c r="K1947" i="11" a="1"/>
  <c r="K1947" i="11" s="1"/>
  <c r="K1951" i="11" a="1"/>
  <c r="K1951" i="11" s="1"/>
  <c r="K1955" i="11" a="1"/>
  <c r="K1955" i="11" s="1"/>
  <c r="K1959" i="11" a="1"/>
  <c r="K1959" i="11" s="1"/>
  <c r="K1963" i="11" a="1"/>
  <c r="K1963" i="11" s="1"/>
  <c r="K1967" i="11" a="1"/>
  <c r="K1967" i="11" s="1"/>
  <c r="K1971" i="11" a="1"/>
  <c r="K1971" i="11" s="1"/>
  <c r="K1975" i="11" a="1"/>
  <c r="K1975" i="11" s="1"/>
  <c r="K1979" i="11" a="1"/>
  <c r="K1979" i="11" s="1"/>
  <c r="K1983" i="11" a="1"/>
  <c r="K1983" i="11" s="1"/>
  <c r="K1987" i="11" a="1"/>
  <c r="K1987" i="11" s="1"/>
  <c r="K1991" i="11" a="1"/>
  <c r="K1991" i="11" s="1"/>
  <c r="K1995" i="11" a="1"/>
  <c r="K1995" i="11" s="1"/>
  <c r="K1999" i="11" a="1"/>
  <c r="K1999" i="11" s="1"/>
  <c r="K2003" i="11" a="1"/>
  <c r="K2003" i="11" s="1"/>
  <c r="K2007" i="11" a="1"/>
  <c r="K2007" i="11" s="1"/>
  <c r="K2011" i="11" a="1"/>
  <c r="K2011" i="11" s="1"/>
  <c r="K2015" i="11" a="1"/>
  <c r="K2015" i="11" s="1"/>
  <c r="K2019" i="11" a="1"/>
  <c r="K2019" i="11" s="1"/>
  <c r="K2023" i="11" a="1"/>
  <c r="K2023" i="11" s="1"/>
  <c r="K2027" i="11" a="1"/>
  <c r="K2027" i="11" s="1"/>
  <c r="K2031" i="11" a="1"/>
  <c r="K2031" i="11" s="1"/>
  <c r="K2035" i="11" a="1"/>
  <c r="K2035" i="11" s="1"/>
  <c r="K2039" i="11" a="1"/>
  <c r="K2039" i="11" s="1"/>
  <c r="K2043" i="11" a="1"/>
  <c r="K2043" i="11" s="1"/>
  <c r="K2047" i="11" a="1"/>
  <c r="K2047" i="11" s="1"/>
  <c r="K2051" i="11" a="1"/>
  <c r="K2051" i="11" s="1"/>
  <c r="K2055" i="11" a="1"/>
  <c r="K2055" i="11" s="1"/>
  <c r="K2059" i="11" a="1"/>
  <c r="K2059" i="11" s="1"/>
  <c r="K2063" i="11" a="1"/>
  <c r="K2063" i="11" s="1"/>
  <c r="K2067" i="11" a="1"/>
  <c r="K2067" i="11" s="1"/>
  <c r="K2071" i="11" a="1"/>
  <c r="K2071" i="11" s="1"/>
  <c r="K2075" i="11" a="1"/>
  <c r="K2075" i="11" s="1"/>
  <c r="K2079" i="11" a="1"/>
  <c r="K2079" i="11" s="1"/>
  <c r="K2083" i="11" a="1"/>
  <c r="K2083" i="11" s="1"/>
  <c r="K2087" i="11" a="1"/>
  <c r="K2087" i="11" s="1"/>
  <c r="K2091" i="11" a="1"/>
  <c r="K2091" i="11" s="1"/>
  <c r="K2095" i="11" a="1"/>
  <c r="K2095" i="11" s="1"/>
  <c r="K2099" i="11" a="1"/>
  <c r="K2099" i="11" s="1"/>
  <c r="K2103" i="11" a="1"/>
  <c r="K2103" i="11" s="1"/>
  <c r="K2107" i="11" a="1"/>
  <c r="K2107" i="11" s="1"/>
  <c r="K2111" i="11" a="1"/>
  <c r="K2111" i="11" s="1"/>
  <c r="K2115" i="11" a="1"/>
  <c r="K2115" i="11" s="1"/>
  <c r="K2119" i="11" a="1"/>
  <c r="K2119" i="11" s="1"/>
  <c r="K2123" i="11" a="1"/>
  <c r="K2123" i="11" s="1"/>
  <c r="K2127" i="11" a="1"/>
  <c r="K2127" i="11" s="1"/>
  <c r="K2131" i="11" a="1"/>
  <c r="K2131" i="11" s="1"/>
  <c r="K2135" i="11" a="1"/>
  <c r="K2135" i="11" s="1"/>
  <c r="K2139" i="11" a="1"/>
  <c r="K2139" i="11" s="1"/>
  <c r="K2143" i="11" a="1"/>
  <c r="K2143" i="11" s="1"/>
  <c r="K2147" i="11" a="1"/>
  <c r="K2147" i="11" s="1"/>
  <c r="K2151" i="11" a="1"/>
  <c r="K2151" i="11" s="1"/>
  <c r="K2155" i="11" a="1"/>
  <c r="K2155" i="11" s="1"/>
  <c r="K2159" i="11" a="1"/>
  <c r="K2159" i="11" s="1"/>
  <c r="K2163" i="11" a="1"/>
  <c r="K2163" i="11" s="1"/>
  <c r="K2167" i="11" a="1"/>
  <c r="K2167" i="11" s="1"/>
  <c r="K2171" i="11" a="1"/>
  <c r="K2171" i="11" s="1"/>
  <c r="K2175" i="11" a="1"/>
  <c r="K2175" i="11" s="1"/>
  <c r="K2179" i="11" a="1"/>
  <c r="K2179" i="11" s="1"/>
  <c r="K2183" i="11" a="1"/>
  <c r="K2183" i="11" s="1"/>
  <c r="K2187" i="11" a="1"/>
  <c r="K2187" i="11" s="1"/>
  <c r="K2191" i="11" a="1"/>
  <c r="K2191" i="11" s="1"/>
  <c r="K2195" i="11" a="1"/>
  <c r="K2195" i="11" s="1"/>
  <c r="K2199" i="11" a="1"/>
  <c r="K2199" i="11" s="1"/>
  <c r="K2203" i="11" a="1"/>
  <c r="K2203" i="11" s="1"/>
  <c r="K2207" i="11" a="1"/>
  <c r="K2207" i="11" s="1"/>
  <c r="K2211" i="11" a="1"/>
  <c r="K2211" i="11" s="1"/>
  <c r="K2215" i="11" a="1"/>
  <c r="K2215" i="11" s="1"/>
  <c r="K2219" i="11" a="1"/>
  <c r="K2219" i="11" s="1"/>
  <c r="K2223" i="11" a="1"/>
  <c r="K2223" i="11" s="1"/>
  <c r="K2227" i="11" a="1"/>
  <c r="K2227" i="11" s="1"/>
  <c r="K2231" i="11" a="1"/>
  <c r="K2231" i="11" s="1"/>
  <c r="K2235" i="11" a="1"/>
  <c r="K2235" i="11" s="1"/>
  <c r="K2239" i="11" a="1"/>
  <c r="K2239" i="11" s="1"/>
  <c r="K2243" i="11" a="1"/>
  <c r="K2243" i="11" s="1"/>
  <c r="K2247" i="11" a="1"/>
  <c r="K2247" i="11" s="1"/>
  <c r="K2251" i="11" a="1"/>
  <c r="K2251" i="11" s="1"/>
  <c r="K2255" i="11" a="1"/>
  <c r="K2255" i="11" s="1"/>
  <c r="K2259" i="11" a="1"/>
  <c r="K2259" i="11" s="1"/>
  <c r="K2263" i="11" a="1"/>
  <c r="K2263" i="11" s="1"/>
  <c r="K2267" i="11" a="1"/>
  <c r="K2267" i="11" s="1"/>
  <c r="K2271" i="11" a="1"/>
  <c r="K2271" i="11" s="1"/>
  <c r="K2275" i="11" a="1"/>
  <c r="K2275" i="11" s="1"/>
  <c r="K2279" i="11" a="1"/>
  <c r="K2279" i="11" s="1"/>
  <c r="K2283" i="11" a="1"/>
  <c r="K2283" i="11" s="1"/>
  <c r="K2287" i="11" a="1"/>
  <c r="K2287" i="11" s="1"/>
  <c r="K2291" i="11" a="1"/>
  <c r="K2291" i="11" s="1"/>
  <c r="K2295" i="11" a="1"/>
  <c r="K2295" i="11" s="1"/>
  <c r="K2299" i="11" a="1"/>
  <c r="K2299" i="11" s="1"/>
  <c r="K2303" i="11" a="1"/>
  <c r="K2303" i="11" s="1"/>
  <c r="K2307" i="11" a="1"/>
  <c r="K2307" i="11" s="1"/>
  <c r="K2311" i="11" a="1"/>
  <c r="K2311" i="11" s="1"/>
  <c r="K2315" i="11" a="1"/>
  <c r="K2315" i="11" s="1"/>
  <c r="K2319" i="11" a="1"/>
  <c r="K2319" i="11" s="1"/>
  <c r="K2323" i="11" a="1"/>
  <c r="K2323" i="11" s="1"/>
  <c r="K2327" i="11" a="1"/>
  <c r="K2327" i="11" s="1"/>
  <c r="K2331" i="11" a="1"/>
  <c r="K2331" i="11" s="1"/>
  <c r="K2335" i="11" a="1"/>
  <c r="K2335" i="11" s="1"/>
  <c r="K2339" i="11" a="1"/>
  <c r="K2339" i="11" s="1"/>
  <c r="K2343" i="11" a="1"/>
  <c r="K2343" i="11" s="1"/>
  <c r="K2347" i="11" a="1"/>
  <c r="K2347" i="11" s="1"/>
  <c r="K2351" i="11" a="1"/>
  <c r="K2351" i="11" s="1"/>
  <c r="K2355" i="11" a="1"/>
  <c r="K2355" i="11" s="1"/>
  <c r="K2359" i="11" a="1"/>
  <c r="K2359" i="11" s="1"/>
  <c r="K2363" i="11" a="1"/>
  <c r="K2363" i="11" s="1"/>
  <c r="K2367" i="11" a="1"/>
  <c r="K2367" i="11" s="1"/>
  <c r="K2371" i="11" a="1"/>
  <c r="K2371" i="11" s="1"/>
  <c r="K2375" i="11" a="1"/>
  <c r="K2375" i="11" s="1"/>
  <c r="K2379" i="11" a="1"/>
  <c r="K2379" i="11" s="1"/>
  <c r="K2383" i="11" a="1"/>
  <c r="K2383" i="11" s="1"/>
  <c r="K2387" i="11" a="1"/>
  <c r="K2387" i="11" s="1"/>
  <c r="K2391" i="11" a="1"/>
  <c r="K2391" i="11" s="1"/>
  <c r="K2395" i="11" a="1"/>
  <c r="K2395" i="11" s="1"/>
  <c r="K2399" i="11" a="1"/>
  <c r="K2399" i="11" s="1"/>
  <c r="K2403" i="11" a="1"/>
  <c r="K2403" i="11" s="1"/>
  <c r="K2407" i="11" a="1"/>
  <c r="K2407" i="11" s="1"/>
  <c r="K2411" i="11" a="1"/>
  <c r="K2411" i="11" s="1"/>
  <c r="K2415" i="11" a="1"/>
  <c r="K2415" i="11" s="1"/>
  <c r="K2419" i="11" a="1"/>
  <c r="K2419" i="11" s="1"/>
  <c r="K2423" i="11" a="1"/>
  <c r="K2423" i="11" s="1"/>
  <c r="K2427" i="11" a="1"/>
  <c r="K2427" i="11" s="1"/>
  <c r="K2431" i="11" a="1"/>
  <c r="K2431" i="11" s="1"/>
  <c r="K2435" i="11" a="1"/>
  <c r="K2435" i="11" s="1"/>
  <c r="K2439" i="11" a="1"/>
  <c r="K2439" i="11" s="1"/>
  <c r="K2443" i="11" a="1"/>
  <c r="K2443" i="11" s="1"/>
  <c r="K2447" i="11" a="1"/>
  <c r="K2447" i="11" s="1"/>
  <c r="K2451" i="11" a="1"/>
  <c r="K2451" i="11" s="1"/>
  <c r="K2455" i="11" a="1"/>
  <c r="K2455" i="11" s="1"/>
  <c r="K2459" i="11" a="1"/>
  <c r="K2459" i="11" s="1"/>
  <c r="K2463" i="11" a="1"/>
  <c r="K2463" i="11" s="1"/>
  <c r="K2467" i="11" a="1"/>
  <c r="K2467" i="11" s="1"/>
  <c r="K2471" i="11" a="1"/>
  <c r="K2471" i="11" s="1"/>
  <c r="K2475" i="11" a="1"/>
  <c r="K2475" i="11" s="1"/>
  <c r="K2479" i="11" a="1"/>
  <c r="K2479" i="11" s="1"/>
  <c r="K2483" i="11" a="1"/>
  <c r="K2483" i="11" s="1"/>
  <c r="K2487" i="11" a="1"/>
  <c r="K2487" i="11" s="1"/>
  <c r="K2491" i="11" a="1"/>
  <c r="K2491" i="11" s="1"/>
  <c r="K2495" i="11" a="1"/>
  <c r="K2495" i="11" s="1"/>
  <c r="K2499" i="11" a="1"/>
  <c r="K2499" i="11" s="1"/>
  <c r="K2503" i="11" a="1"/>
  <c r="K2503" i="11" s="1"/>
  <c r="K2507" i="11" a="1"/>
  <c r="K2507" i="11" s="1"/>
  <c r="K2511" i="11" a="1"/>
  <c r="K2511" i="11" s="1"/>
  <c r="K2515" i="11" a="1"/>
  <c r="K2515" i="11" s="1"/>
  <c r="K2519" i="11" a="1"/>
  <c r="K2519" i="11" s="1"/>
  <c r="K2523" i="11" a="1"/>
  <c r="K2523" i="11" s="1"/>
  <c r="K2527" i="11" a="1"/>
  <c r="K2527" i="11" s="1"/>
  <c r="K2531" i="11" a="1"/>
  <c r="K2531" i="11" s="1"/>
  <c r="K2535" i="11" a="1"/>
  <c r="K2535" i="11" s="1"/>
  <c r="K2539" i="11" a="1"/>
  <c r="K2539" i="11" s="1"/>
  <c r="K2543" i="11" a="1"/>
  <c r="K2543" i="11" s="1"/>
  <c r="K2547" i="11" a="1"/>
  <c r="K2547" i="11" s="1"/>
  <c r="K2551" i="11" a="1"/>
  <c r="K2551" i="11" s="1"/>
  <c r="K2555" i="11" a="1"/>
  <c r="K2555" i="11" s="1"/>
  <c r="K2559" i="11" a="1"/>
  <c r="K2559" i="11" s="1"/>
  <c r="K2563" i="11" a="1"/>
  <c r="K2563" i="11" s="1"/>
  <c r="K2567" i="11" a="1"/>
  <c r="K2567" i="11" s="1"/>
  <c r="K2571" i="11" a="1"/>
  <c r="K2571" i="11" s="1"/>
  <c r="K2575" i="11" a="1"/>
  <c r="K2575" i="11" s="1"/>
  <c r="K2579" i="11" a="1"/>
  <c r="K2579" i="11" s="1"/>
  <c r="K2583" i="11" a="1"/>
  <c r="K2583" i="11" s="1"/>
  <c r="K3517" i="11" a="1"/>
  <c r="K3517" i="11" s="1"/>
  <c r="K3521" i="11" a="1"/>
  <c r="K3521" i="11" s="1"/>
  <c r="K3525" i="11" a="1"/>
  <c r="K3525" i="11" s="1"/>
  <c r="K3529" i="11" a="1"/>
  <c r="K3529" i="11" s="1"/>
  <c r="K3533" i="11" a="1"/>
  <c r="K3533" i="11" s="1"/>
  <c r="K3537" i="11" a="1"/>
  <c r="K3537" i="11" s="1"/>
  <c r="K3541" i="11" a="1"/>
  <c r="K3541" i="11" s="1"/>
  <c r="K3549" i="11" a="1"/>
  <c r="K3549" i="11" s="1"/>
  <c r="K3557" i="11" a="1"/>
  <c r="K3557" i="11" s="1"/>
  <c r="K3561" i="11" a="1"/>
  <c r="K3561" i="11" s="1"/>
  <c r="K3565" i="11" a="1"/>
  <c r="K3565" i="11" s="1"/>
  <c r="K3569" i="11" a="1"/>
  <c r="K3569" i="11" s="1"/>
  <c r="K3573" i="11" a="1"/>
  <c r="K3573" i="11" s="1"/>
  <c r="K3577" i="11" a="1"/>
  <c r="K3577" i="11" s="1"/>
  <c r="K3581" i="11" a="1"/>
  <c r="K3581" i="11" s="1"/>
  <c r="K3585" i="11" a="1"/>
  <c r="K3585" i="11" s="1"/>
  <c r="K3589" i="11" a="1"/>
  <c r="K3589" i="11" s="1"/>
  <c r="K3593" i="11" a="1"/>
  <c r="K3593" i="11" s="1"/>
  <c r="K3597" i="11" a="1"/>
  <c r="K3597" i="11" s="1"/>
  <c r="K3600" i="11" a="1"/>
  <c r="K3600" i="11" s="1"/>
  <c r="K3602" i="11" a="1"/>
  <c r="K3602" i="11" s="1"/>
  <c r="K3604" i="11" a="1"/>
  <c r="K3604" i="11" s="1"/>
  <c r="K3606" i="11" a="1"/>
  <c r="K3606" i="11" s="1"/>
  <c r="K3608" i="11" a="1"/>
  <c r="K3608" i="11" s="1"/>
  <c r="K3610" i="11" a="1"/>
  <c r="K3610" i="11" s="1"/>
  <c r="K3612" i="11" a="1"/>
  <c r="K3612" i="11" s="1"/>
  <c r="K3614" i="11" a="1"/>
  <c r="K3614" i="11" s="1"/>
  <c r="K3616" i="11" a="1"/>
  <c r="K3616" i="11" s="1"/>
  <c r="K3618" i="11" a="1"/>
  <c r="K3618" i="11" s="1"/>
  <c r="K3620" i="11" a="1"/>
  <c r="K3620" i="11" s="1"/>
  <c r="K3622" i="11" a="1"/>
  <c r="K3622" i="11" s="1"/>
  <c r="K3624" i="11" a="1"/>
  <c r="K3624" i="11" s="1"/>
  <c r="K3626" i="11" a="1"/>
  <c r="K3626" i="11" s="1"/>
  <c r="K3628" i="11" a="1"/>
  <c r="K3628" i="11" s="1"/>
  <c r="K3630" i="11" a="1"/>
  <c r="K3630" i="11" s="1"/>
  <c r="K3632" i="11" a="1"/>
  <c r="K3632" i="11" s="1"/>
  <c r="K3634" i="11" a="1"/>
  <c r="K3634" i="11" s="1"/>
  <c r="K3636" i="11" a="1"/>
  <c r="K3636" i="11" s="1"/>
  <c r="K3638" i="11" a="1"/>
  <c r="K3638" i="11" s="1"/>
  <c r="K3640" i="11" a="1"/>
  <c r="K3640" i="11" s="1"/>
  <c r="K3642" i="11" a="1"/>
  <c r="K3642" i="11" s="1"/>
  <c r="K3644" i="11" a="1"/>
  <c r="K3644" i="11" s="1"/>
  <c r="K3646" i="11" a="1"/>
  <c r="K3646" i="11" s="1"/>
  <c r="K3648" i="11" a="1"/>
  <c r="K3648" i="11" s="1"/>
  <c r="K3650" i="11" a="1"/>
  <c r="K3650" i="11" s="1"/>
  <c r="K3652" i="11" a="1"/>
  <c r="K3652" i="11" s="1"/>
  <c r="K3654" i="11" a="1"/>
  <c r="K3654" i="11" s="1"/>
  <c r="K3656" i="11" a="1"/>
  <c r="K3656" i="11" s="1"/>
  <c r="K3658" i="11" a="1"/>
  <c r="K3658" i="11" s="1"/>
  <c r="K3660" i="11" a="1"/>
  <c r="K3660" i="11" s="1"/>
  <c r="K3662" i="11" a="1"/>
  <c r="K3662" i="11" s="1"/>
  <c r="K3664" i="11" a="1"/>
  <c r="K3664" i="11" s="1"/>
  <c r="K3698" i="11" a="1"/>
  <c r="K3698" i="11" s="1"/>
  <c r="K3700" i="11" a="1"/>
  <c r="K3700" i="11" s="1"/>
  <c r="K3736" i="11" a="1"/>
  <c r="K3736" i="11" s="1"/>
  <c r="K3788" i="11" a="1"/>
  <c r="K3788" i="11" s="1"/>
  <c r="K3806" i="11" a="1"/>
  <c r="K3806" i="11" s="1"/>
  <c r="K3808" i="11" a="1"/>
  <c r="K3808" i="11" s="1"/>
  <c r="K3814" i="11" a="1"/>
  <c r="K3814" i="11" s="1"/>
  <c r="K3834" i="11" a="1"/>
  <c r="K3834" i="11" s="1"/>
  <c r="K3838" i="11" a="1"/>
  <c r="K3838" i="11" s="1"/>
  <c r="K3856" i="11" a="1"/>
  <c r="K3856" i="11" s="1"/>
  <c r="K3858" i="11" a="1"/>
  <c r="K3858" i="11" s="1"/>
  <c r="K3860" i="11" a="1"/>
  <c r="K3860" i="11" s="1"/>
  <c r="K3862" i="11" a="1"/>
  <c r="K3862" i="11" s="1"/>
  <c r="K3864" i="11" a="1"/>
  <c r="K3864" i="11" s="1"/>
  <c r="K3866" i="11" a="1"/>
  <c r="K3866" i="11" s="1"/>
  <c r="K3911" i="11" a="1"/>
  <c r="K3911" i="11" s="1"/>
  <c r="K3913" i="11" a="1"/>
  <c r="K3913" i="11" s="1"/>
  <c r="K3915" i="11" a="1"/>
  <c r="K3915" i="11" s="1"/>
  <c r="K3917" i="11" a="1"/>
  <c r="K3917" i="11" s="1"/>
  <c r="K3919" i="11" a="1"/>
  <c r="K3919" i="11" s="1"/>
  <c r="K3923" i="11" a="1"/>
  <c r="K3923" i="11" s="1"/>
  <c r="K3925" i="11" a="1"/>
  <c r="K3925" i="11" s="1"/>
  <c r="K3927" i="11" a="1"/>
  <c r="K3927" i="11" s="1"/>
  <c r="K3929" i="11" a="1"/>
  <c r="K3929" i="11" s="1"/>
  <c r="K3931" i="11" a="1"/>
  <c r="K3931" i="11" s="1"/>
  <c r="K3933" i="11" a="1"/>
  <c r="K3933" i="11" s="1"/>
  <c r="K3935" i="11" a="1"/>
  <c r="K3935" i="11" s="1"/>
  <c r="K3937" i="11" a="1"/>
  <c r="K3937" i="11" s="1"/>
  <c r="K3939" i="11" a="1"/>
  <c r="K3939" i="11" s="1"/>
  <c r="K3941" i="11" a="1"/>
  <c r="K3941" i="11" s="1"/>
  <c r="K3943" i="11" a="1"/>
  <c r="K3943" i="11" s="1"/>
  <c r="K3945" i="11" a="1"/>
  <c r="K3945" i="11" s="1"/>
  <c r="K3947" i="11" a="1"/>
  <c r="K3947" i="11" s="1"/>
  <c r="K3949" i="11" a="1"/>
  <c r="K3949" i="11" s="1"/>
  <c r="K3951" i="11" a="1"/>
  <c r="K3951" i="11" s="1"/>
  <c r="K3953" i="11" a="1"/>
  <c r="K3953" i="11" s="1"/>
  <c r="K3955" i="11" a="1"/>
  <c r="K3955" i="11" s="1"/>
  <c r="K3957" i="11" a="1"/>
  <c r="K3957" i="11" s="1"/>
  <c r="K3959" i="11" a="1"/>
  <c r="K3959" i="11" s="1"/>
  <c r="K3961" i="11" a="1"/>
  <c r="K3961" i="11" s="1"/>
  <c r="K3963" i="11" a="1"/>
  <c r="K3963" i="11" s="1"/>
  <c r="K3965" i="11" a="1"/>
  <c r="K3965" i="11" s="1"/>
  <c r="K3967" i="11" a="1"/>
  <c r="K3967" i="11" s="1"/>
  <c r="K3969" i="11" a="1"/>
  <c r="K3969" i="11" s="1"/>
  <c r="K3971" i="11" a="1"/>
  <c r="K3971" i="11" s="1"/>
  <c r="K3973" i="11" a="1"/>
  <c r="K3973" i="11" s="1"/>
  <c r="K3975" i="11" a="1"/>
  <c r="K3975" i="11" s="1"/>
  <c r="K3977" i="11" a="1"/>
  <c r="K3977" i="11" s="1"/>
  <c r="K3979" i="11" a="1"/>
  <c r="K3979" i="11" s="1"/>
  <c r="K3981" i="11" a="1"/>
  <c r="K3981" i="11" s="1"/>
  <c r="K3983" i="11" a="1"/>
  <c r="K3983" i="11" s="1"/>
  <c r="K3985" i="11" a="1"/>
  <c r="K3985" i="11" s="1"/>
  <c r="K3987" i="11" a="1"/>
  <c r="K3987" i="11" s="1"/>
  <c r="K3989" i="11" a="1"/>
  <c r="K3989" i="11" s="1"/>
  <c r="K3991" i="11" a="1"/>
  <c r="K3991" i="11" s="1"/>
  <c r="K3993" i="11" a="1"/>
  <c r="K3993" i="11" s="1"/>
  <c r="K3995" i="11" a="1"/>
  <c r="K3995" i="11" s="1"/>
  <c r="K3997" i="11" a="1"/>
  <c r="K3997" i="11" s="1"/>
  <c r="K3999" i="11" a="1"/>
  <c r="K3999" i="11" s="1"/>
  <c r="K4001" i="11" a="1"/>
  <c r="K4001" i="11" s="1"/>
  <c r="K4003" i="11" a="1"/>
  <c r="K4003" i="11" s="1"/>
  <c r="K4005" i="11" a="1"/>
  <c r="K4005" i="11" s="1"/>
  <c r="K4007" i="11" a="1"/>
  <c r="K4007" i="11" s="1"/>
  <c r="K4009" i="11" a="1"/>
  <c r="K4009" i="11" s="1"/>
  <c r="K4011" i="11" a="1"/>
  <c r="K4011" i="11" s="1"/>
  <c r="K4013" i="11" a="1"/>
  <c r="K4013" i="11" s="1"/>
  <c r="K4015" i="11" a="1"/>
  <c r="K4015" i="11" s="1"/>
  <c r="K4017" i="11" a="1"/>
  <c r="K4017" i="11" s="1"/>
  <c r="K4019" i="11" a="1"/>
  <c r="K4019" i="11" s="1"/>
  <c r="K4021" i="11" a="1"/>
  <c r="K4021" i="11" s="1"/>
  <c r="K4023" i="11" a="1"/>
  <c r="K4023" i="11" s="1"/>
  <c r="K4025" i="11" a="1"/>
  <c r="K4025" i="11" s="1"/>
  <c r="K4027" i="11" a="1"/>
  <c r="K4027" i="11" s="1"/>
  <c r="K4029" i="11" a="1"/>
  <c r="K4029" i="11" s="1"/>
  <c r="K4031" i="11" a="1"/>
  <c r="K4031" i="11" s="1"/>
  <c r="K4033" i="11" a="1"/>
  <c r="K4033" i="11" s="1"/>
  <c r="K4035" i="11" a="1"/>
  <c r="K4035" i="11" s="1"/>
  <c r="K4037" i="11" a="1"/>
  <c r="K4037" i="11" s="1"/>
  <c r="K4039" i="11" a="1"/>
  <c r="K4039" i="11" s="1"/>
  <c r="K4041" i="11" a="1"/>
  <c r="K4041" i="11" s="1"/>
  <c r="K4043" i="11" a="1"/>
  <c r="K4043" i="11" s="1"/>
  <c r="K4045" i="11" a="1"/>
  <c r="K4045" i="11" s="1"/>
  <c r="K4047" i="11" a="1"/>
  <c r="K4047" i="11" s="1"/>
  <c r="K4049" i="11" a="1"/>
  <c r="K4049" i="11" s="1"/>
  <c r="K4051" i="11" a="1"/>
  <c r="K4051" i="11" s="1"/>
  <c r="K4053" i="11" a="1"/>
  <c r="K4053" i="11" s="1"/>
  <c r="K4055" i="11" a="1"/>
  <c r="K4055" i="11" s="1"/>
  <c r="K4057" i="11" a="1"/>
  <c r="K4057" i="11" s="1"/>
  <c r="K4059" i="11" a="1"/>
  <c r="K4059" i="11" s="1"/>
  <c r="K4061" i="11" a="1"/>
  <c r="K4061" i="11" s="1"/>
  <c r="K4063" i="11" a="1"/>
  <c r="K4063" i="11" s="1"/>
  <c r="K4065" i="11" a="1"/>
  <c r="K4065" i="11" s="1"/>
  <c r="K4067" i="11" a="1"/>
  <c r="K4067" i="11" s="1"/>
  <c r="K4069" i="11" a="1"/>
  <c r="K4069" i="11" s="1"/>
  <c r="K4071" i="11" a="1"/>
  <c r="K4071" i="11" s="1"/>
  <c r="K4073" i="11" a="1"/>
  <c r="K4073" i="11" s="1"/>
  <c r="K4075" i="11" a="1"/>
  <c r="K4075" i="11" s="1"/>
  <c r="K4077" i="11" a="1"/>
  <c r="K4077" i="11" s="1"/>
  <c r="K4079" i="11" a="1"/>
  <c r="K4079" i="11" s="1"/>
  <c r="K4081" i="11" a="1"/>
  <c r="K4081" i="11" s="1"/>
  <c r="K4083" i="11" a="1"/>
  <c r="K4083" i="11" s="1"/>
  <c r="K4085" i="11" a="1"/>
  <c r="K4085" i="11" s="1"/>
  <c r="K4087" i="11" a="1"/>
  <c r="K4087" i="11" s="1"/>
  <c r="K4089" i="11" a="1"/>
  <c r="K4089" i="11" s="1"/>
  <c r="K4091" i="11" a="1"/>
  <c r="K4091" i="11" s="1"/>
  <c r="K4093" i="11" a="1"/>
  <c r="K4093" i="11" s="1"/>
  <c r="K4095" i="11" a="1"/>
  <c r="K4095" i="11" s="1"/>
  <c r="K4097" i="11" a="1"/>
  <c r="K4097" i="11" s="1"/>
  <c r="K4099" i="11" a="1"/>
  <c r="K4099" i="11" s="1"/>
  <c r="K4101" i="11" a="1"/>
  <c r="K4101" i="11" s="1"/>
  <c r="K4103" i="11" a="1"/>
  <c r="K4103" i="11" s="1"/>
  <c r="K4105" i="11" a="1"/>
  <c r="K4105" i="11" s="1"/>
  <c r="K4107" i="11" a="1"/>
  <c r="K4107" i="11" s="1"/>
  <c r="K4109" i="11" a="1"/>
  <c r="K4109" i="11" s="1"/>
  <c r="K4111" i="11" a="1"/>
  <c r="K4111" i="11" s="1"/>
  <c r="K4113" i="11" a="1"/>
  <c r="K4113" i="11" s="1"/>
  <c r="K4115" i="11" a="1"/>
  <c r="K4115" i="11" s="1"/>
  <c r="K4117" i="11" a="1"/>
  <c r="K4117" i="11" s="1"/>
  <c r="K4119" i="11" a="1"/>
  <c r="K4119" i="11" s="1"/>
  <c r="K4121" i="11" a="1"/>
  <c r="K4121" i="11" s="1"/>
  <c r="K4123" i="11" a="1"/>
  <c r="K4123" i="11" s="1"/>
  <c r="K4125" i="11" a="1"/>
  <c r="K4125" i="11" s="1"/>
  <c r="K4127" i="11" a="1"/>
  <c r="K4127" i="11" s="1"/>
  <c r="K4129" i="11" a="1"/>
  <c r="K4129" i="11" s="1"/>
  <c r="K4131" i="11" a="1"/>
  <c r="K4131" i="11" s="1"/>
  <c r="K4133" i="11" a="1"/>
  <c r="K4133" i="11" s="1"/>
  <c r="I3849" i="11"/>
  <c r="I3845" i="11"/>
  <c r="I3853" i="11"/>
  <c r="I1817" i="11"/>
  <c r="G1817" i="11"/>
  <c r="B3855" i="11"/>
  <c r="B3771" i="11"/>
  <c r="K3771" i="11" s="1" a="1"/>
  <c r="K3771" i="11" s="1"/>
  <c r="B3791" i="11"/>
  <c r="K3791" i="11" s="1" a="1"/>
  <c r="K3791" i="11" s="1"/>
  <c r="B3799" i="11"/>
  <c r="K3799" i="11" s="1" a="1"/>
  <c r="K3799" i="11" s="1"/>
  <c r="B3801" i="11"/>
  <c r="K3801" i="11" s="1" a="1"/>
  <c r="K3801" i="11" s="1"/>
  <c r="B3803" i="11"/>
  <c r="K3803" i="11" s="1" a="1"/>
  <c r="K3803" i="11" s="1"/>
  <c r="B3809" i="11"/>
  <c r="K3809" i="11" s="1" a="1"/>
  <c r="K3809" i="11" s="1"/>
  <c r="B3816" i="11"/>
  <c r="K3816" i="11" s="1" a="1"/>
  <c r="K3816" i="11" s="1"/>
  <c r="B3818" i="11"/>
  <c r="K3818" i="11" s="1" a="1"/>
  <c r="K3818" i="11" s="1"/>
  <c r="B3819" i="11"/>
  <c r="K3819" i="11" s="1" a="1"/>
  <c r="K3819" i="11" s="1"/>
  <c r="B3821" i="11"/>
  <c r="K3821" i="11" s="1" a="1"/>
  <c r="K3821" i="11" s="1"/>
  <c r="B3823" i="11"/>
  <c r="K3823" i="11" s="1" a="1"/>
  <c r="K3823" i="11" s="1"/>
  <c r="B3824" i="11"/>
  <c r="K3824" i="11" s="1" a="1"/>
  <c r="K3824" i="11" s="1"/>
  <c r="B3825" i="11"/>
  <c r="K3825" i="11" s="1" a="1"/>
  <c r="K3825" i="11" s="1"/>
  <c r="B3827" i="11"/>
  <c r="K3827" i="11" s="1" a="1"/>
  <c r="K3827" i="11" s="1"/>
  <c r="B3830" i="11"/>
  <c r="K3830" i="11" s="1" a="1"/>
  <c r="K3830" i="11" s="1"/>
  <c r="B3832" i="11"/>
  <c r="K3832" i="11" s="1" a="1"/>
  <c r="K3832" i="11" s="1"/>
  <c r="B3734" i="11"/>
  <c r="K3734" i="11" s="1" a="1"/>
  <c r="K3734" i="11" s="1"/>
  <c r="B3699" i="11"/>
  <c r="B3701" i="11"/>
  <c r="K3701" i="11" s="1" a="1"/>
  <c r="K3701" i="11" s="1"/>
  <c r="B3703" i="11"/>
  <c r="K3703" i="11" s="1" a="1"/>
  <c r="K3703" i="11" s="1"/>
  <c r="B3705" i="11"/>
  <c r="K3705" i="11" s="1" a="1"/>
  <c r="K3705" i="11" s="1"/>
  <c r="B3710" i="11"/>
  <c r="K3710" i="11" s="1" a="1"/>
  <c r="K3710" i="11" s="1"/>
  <c r="B3712" i="11"/>
  <c r="K3712" i="11" s="1" a="1"/>
  <c r="K3712" i="11" s="1"/>
  <c r="B3714" i="11"/>
  <c r="K3714" i="11" s="1" a="1"/>
  <c r="K3714" i="11" s="1"/>
  <c r="B3716" i="11"/>
  <c r="K3716" i="11" s="1" a="1"/>
  <c r="K3716" i="11" s="1"/>
  <c r="B3717" i="11"/>
  <c r="K3717" i="11" s="1" a="1"/>
  <c r="K3717" i="11" s="1"/>
  <c r="B3719" i="11"/>
  <c r="B3722" i="11"/>
  <c r="B3724" i="11"/>
  <c r="K3724" i="11" s="1" a="1"/>
  <c r="K3724" i="11" s="1"/>
  <c r="B3728" i="11"/>
  <c r="K3728" i="11" s="1" a="1"/>
  <c r="K3728" i="11" s="1"/>
  <c r="B3737" i="11"/>
  <c r="K3737" i="11" s="1" a="1"/>
  <c r="K3737" i="11" s="1"/>
  <c r="B3739" i="11"/>
  <c r="K3739" i="11" s="1" a="1"/>
  <c r="K3739" i="11" s="1"/>
  <c r="B3741" i="11"/>
  <c r="K3741" i="11" s="1" a="1"/>
  <c r="K3741" i="11" s="1"/>
  <c r="B3743" i="11"/>
  <c r="K3743" i="11" s="1" a="1"/>
  <c r="K3743" i="11" s="1"/>
  <c r="B3746" i="11"/>
  <c r="K3746" i="11" s="1" a="1"/>
  <c r="K3746" i="11" s="1"/>
  <c r="B3748" i="11"/>
  <c r="K3748" i="11" s="1" a="1"/>
  <c r="K3748" i="11" s="1"/>
  <c r="B3750" i="11"/>
  <c r="K3750" i="11" s="1" a="1"/>
  <c r="K3750" i="11" s="1"/>
  <c r="B3752" i="11"/>
  <c r="K3752" i="11" s="1" a="1"/>
  <c r="K3752" i="11" s="1"/>
  <c r="B3754" i="11"/>
  <c r="K3754" i="11" s="1" a="1"/>
  <c r="K3754" i="11" s="1"/>
  <c r="B3756" i="11"/>
  <c r="K3756" i="11" s="1" a="1"/>
  <c r="K3756" i="11" s="1"/>
  <c r="B3758" i="11"/>
  <c r="K3758" i="11" s="1" a="1"/>
  <c r="K3758" i="11" s="1"/>
  <c r="B3760" i="11"/>
  <c r="K3760" i="11" s="1" a="1"/>
  <c r="K3760" i="11" s="1"/>
  <c r="B3762" i="11"/>
  <c r="K3762" i="11" s="1" a="1"/>
  <c r="K3762" i="11" s="1"/>
  <c r="B3764" i="11"/>
  <c r="K3764" i="11" s="1" a="1"/>
  <c r="K3764" i="11" s="1"/>
  <c r="B3766" i="11"/>
  <c r="K3766" i="11" s="1" a="1"/>
  <c r="K3766" i="11" s="1"/>
  <c r="B3768" i="11"/>
  <c r="K3768" i="11" s="1" a="1"/>
  <c r="K3768" i="11" s="1"/>
  <c r="B3770" i="11"/>
  <c r="B3774" i="11"/>
  <c r="K3774" i="11" s="1" a="1"/>
  <c r="K3774" i="11" s="1"/>
  <c r="B3778" i="11"/>
  <c r="K3778" i="11" s="1" a="1"/>
  <c r="K3778" i="11" s="1"/>
  <c r="B3782" i="11"/>
  <c r="K3782" i="11" s="1" a="1"/>
  <c r="K3782" i="11" s="1"/>
  <c r="B3784" i="11"/>
  <c r="K3784" i="11" s="1" a="1"/>
  <c r="K3784" i="11" s="1"/>
  <c r="B3786" i="11"/>
  <c r="K3786" i="11" s="1" a="1"/>
  <c r="K3786" i="11" s="1"/>
  <c r="B3794" i="11"/>
  <c r="K3794" i="11" s="1" a="1"/>
  <c r="K3794" i="11" s="1"/>
  <c r="B3796" i="11"/>
  <c r="K3796" i="11" s="1" a="1"/>
  <c r="K3796" i="11" s="1"/>
  <c r="B3839" i="11"/>
  <c r="K3839" i="11" s="1" a="1"/>
  <c r="K3839" i="11" s="1"/>
  <c r="B3841" i="11"/>
  <c r="K3841" i="11" s="1" a="1"/>
  <c r="K3841" i="11" s="1"/>
  <c r="B3843" i="11"/>
  <c r="K3843" i="11" s="1" a="1"/>
  <c r="K3843" i="11" s="1"/>
  <c r="B3845" i="11"/>
  <c r="K3845" i="11" s="1" a="1"/>
  <c r="K3845" i="11" s="1"/>
  <c r="B3847" i="11"/>
  <c r="K3847" i="11" s="1" a="1"/>
  <c r="K3847" i="11" s="1"/>
  <c r="B3849" i="11"/>
  <c r="K3849" i="11" s="1" a="1"/>
  <c r="K3849" i="11" s="1"/>
  <c r="B3851" i="11"/>
  <c r="K3851" i="11" s="1" a="1"/>
  <c r="K3851" i="11" s="1"/>
  <c r="B3853" i="11"/>
  <c r="K3853" i="11" s="1" a="1"/>
  <c r="K3853" i="11" s="1"/>
  <c r="B3798" i="11"/>
  <c r="K3798" i="11" s="1" a="1"/>
  <c r="K3798" i="11" s="1"/>
  <c r="B3702" i="11"/>
  <c r="K3702" i="11" s="1" a="1"/>
  <c r="K3702" i="11" s="1"/>
  <c r="B3704" i="11"/>
  <c r="K3704" i="11" s="1" a="1"/>
  <c r="K3704" i="11" s="1"/>
  <c r="B3706" i="11"/>
  <c r="K3706" i="11" s="1" a="1"/>
  <c r="K3706" i="11" s="1"/>
  <c r="B3709" i="11"/>
  <c r="K3709" i="11" s="1" a="1"/>
  <c r="K3709" i="11" s="1"/>
  <c r="B3711" i="11"/>
  <c r="K3711" i="11" s="1" a="1"/>
  <c r="K3711" i="11" s="1"/>
  <c r="B3713" i="11"/>
  <c r="K3713" i="11" s="1" a="1"/>
  <c r="K3713" i="11" s="1"/>
  <c r="B3715" i="11"/>
  <c r="K3715" i="11" s="1" a="1"/>
  <c r="K3715" i="11" s="1"/>
  <c r="B3718" i="11"/>
  <c r="K3718" i="11" s="1" a="1"/>
  <c r="K3718" i="11" s="1"/>
  <c r="B3721" i="11"/>
  <c r="K3721" i="11" s="1" a="1"/>
  <c r="K3721" i="11" s="1"/>
  <c r="B3723" i="11"/>
  <c r="K3723" i="11" s="1" a="1"/>
  <c r="K3723" i="11" s="1"/>
  <c r="B3729" i="11"/>
  <c r="K3729" i="11" s="1" a="1"/>
  <c r="K3729" i="11" s="1"/>
  <c r="B3732" i="11"/>
  <c r="K3732" i="11" s="1" a="1"/>
  <c r="K3732" i="11" s="1"/>
  <c r="B3733" i="11"/>
  <c r="K3733" i="11" s="1" a="1"/>
  <c r="K3733" i="11" s="1"/>
  <c r="B3738" i="11"/>
  <c r="K3738" i="11" s="1" a="1"/>
  <c r="K3738" i="11" s="1"/>
  <c r="B3740" i="11"/>
  <c r="K3740" i="11" s="1" a="1"/>
  <c r="K3740" i="11" s="1"/>
  <c r="B3742" i="11"/>
  <c r="K3742" i="11" s="1" a="1"/>
  <c r="K3742" i="11" s="1"/>
  <c r="B3747" i="11"/>
  <c r="K3747" i="11" s="1" a="1"/>
  <c r="K3747" i="11" s="1"/>
  <c r="B3749" i="11"/>
  <c r="K3749" i="11" s="1" a="1"/>
  <c r="K3749" i="11" s="1"/>
  <c r="B3751" i="11"/>
  <c r="K3751" i="11" s="1" a="1"/>
  <c r="K3751" i="11" s="1"/>
  <c r="B3753" i="11"/>
  <c r="K3753" i="11" s="1" a="1"/>
  <c r="K3753" i="11" s="1"/>
  <c r="B3755" i="11"/>
  <c r="K3755" i="11" s="1" a="1"/>
  <c r="K3755" i="11" s="1"/>
  <c r="B3757" i="11"/>
  <c r="K3757" i="11" s="1" a="1"/>
  <c r="K3757" i="11" s="1"/>
  <c r="B3759" i="11"/>
  <c r="K3759" i="11" s="1" a="1"/>
  <c r="K3759" i="11" s="1"/>
  <c r="B3761" i="11"/>
  <c r="K3761" i="11" s="1" a="1"/>
  <c r="K3761" i="11" s="1"/>
  <c r="B3763" i="11"/>
  <c r="K3763" i="11" s="1" a="1"/>
  <c r="K3763" i="11" s="1"/>
  <c r="B3765" i="11"/>
  <c r="K3765" i="11" s="1" a="1"/>
  <c r="K3765" i="11" s="1"/>
  <c r="B3767" i="11"/>
  <c r="B3769" i="11"/>
  <c r="K3769" i="11" s="1" a="1"/>
  <c r="K3769" i="11" s="1"/>
  <c r="B3773" i="11"/>
  <c r="K3773" i="11" s="1" a="1"/>
  <c r="K3773" i="11" s="1"/>
  <c r="B3775" i="11"/>
  <c r="K3775" i="11" s="1" a="1"/>
  <c r="K3775" i="11" s="1"/>
  <c r="B3779" i="11"/>
  <c r="K3779" i="11" s="1" a="1"/>
  <c r="K3779" i="11" s="1"/>
  <c r="B3783" i="11"/>
  <c r="K3783" i="11" s="1" a="1"/>
  <c r="K3783" i="11" s="1"/>
  <c r="B3785" i="11"/>
  <c r="K3785" i="11" s="1" a="1"/>
  <c r="K3785" i="11" s="1"/>
  <c r="B3789" i="11"/>
  <c r="K3789" i="11" s="1" a="1"/>
  <c r="K3789" i="11" s="1"/>
  <c r="B3795" i="11"/>
  <c r="K3795" i="11" s="1" a="1"/>
  <c r="K3795" i="11" s="1"/>
  <c r="B3797" i="11"/>
  <c r="K3797" i="11" s="1" a="1"/>
  <c r="K3797" i="11" s="1"/>
  <c r="B3840" i="11"/>
  <c r="K3840" i="11" s="1" a="1"/>
  <c r="K3840" i="11" s="1"/>
  <c r="B3842" i="11"/>
  <c r="K3842" i="11" s="1" a="1"/>
  <c r="K3842" i="11" s="1"/>
  <c r="B3844" i="11"/>
  <c r="K3844" i="11" s="1" a="1"/>
  <c r="K3844" i="11" s="1"/>
  <c r="B3846" i="11"/>
  <c r="K3846" i="11" s="1" a="1"/>
  <c r="K3846" i="11" s="1"/>
  <c r="B3848" i="11"/>
  <c r="K3848" i="11" s="1" a="1"/>
  <c r="K3848" i="11" s="1"/>
  <c r="B3850" i="11"/>
  <c r="K3850" i="11" s="1" a="1"/>
  <c r="K3850" i="11" s="1"/>
  <c r="B3852" i="11"/>
  <c r="K3852" i="11" s="1" a="1"/>
  <c r="K3852" i="11" s="1"/>
  <c r="B3854" i="11"/>
  <c r="K3854" i="11" s="1" a="1"/>
  <c r="K3854" i="11" s="1"/>
  <c r="B3772" i="11"/>
  <c r="K3772" i="11" s="1" a="1"/>
  <c r="K3772" i="11" s="1"/>
  <c r="B3790" i="11"/>
  <c r="B3800" i="11"/>
  <c r="K3800" i="11" s="1" a="1"/>
  <c r="K3800" i="11" s="1"/>
  <c r="B3802" i="11"/>
  <c r="K3802" i="11" s="1" a="1"/>
  <c r="K3802" i="11" s="1"/>
  <c r="B3804" i="11"/>
  <c r="K3804" i="11" s="1" a="1"/>
  <c r="K3804" i="11" s="1"/>
  <c r="B3815" i="11"/>
  <c r="K3815" i="11" s="1" a="1"/>
  <c r="K3815" i="11" s="1"/>
  <c r="B3817" i="11"/>
  <c r="K3817" i="11" s="1" a="1"/>
  <c r="K3817" i="11" s="1"/>
  <c r="B3820" i="11"/>
  <c r="K3820" i="11" s="1" a="1"/>
  <c r="K3820" i="11" s="1"/>
  <c r="B3822" i="11"/>
  <c r="K3822" i="11" s="1" a="1"/>
  <c r="K3822" i="11" s="1"/>
  <c r="B3826" i="11"/>
  <c r="K3826" i="11" s="1" a="1"/>
  <c r="K3826" i="11" s="1"/>
  <c r="B3828" i="11"/>
  <c r="K3828" i="11" s="1" a="1"/>
  <c r="K3828" i="11" s="1"/>
  <c r="B3829" i="11"/>
  <c r="K3829" i="11" s="1" a="1"/>
  <c r="K3829" i="11" s="1"/>
  <c r="B3831" i="11"/>
  <c r="K3831" i="11" s="1" a="1"/>
  <c r="K3831" i="11" s="1"/>
  <c r="B3833" i="11"/>
  <c r="K3833" i="11" s="1" a="1"/>
  <c r="K3833" i="11" s="1"/>
  <c r="B3725" i="11"/>
  <c r="K3725" i="11" s="1" a="1"/>
  <c r="K3725" i="11" s="1"/>
  <c r="I3843" i="11"/>
  <c r="I3851" i="11"/>
  <c r="I3847" i="11"/>
  <c r="I4010" i="11"/>
  <c r="I3840" i="11"/>
  <c r="I4018" i="11"/>
  <c r="I3848" i="11"/>
  <c r="I4026" i="11"/>
  <c r="I3856" i="11"/>
  <c r="I4016" i="11"/>
  <c r="I3846" i="11"/>
  <c r="I4024" i="11"/>
  <c r="I3854" i="11"/>
  <c r="I4014" i="11"/>
  <c r="I3844" i="11"/>
  <c r="I4022" i="11"/>
  <c r="I3852" i="11"/>
  <c r="I4020" i="11"/>
  <c r="I3850" i="11"/>
  <c r="O80" i="7"/>
  <c r="O78" i="7"/>
  <c r="O79" i="7"/>
  <c r="O77" i="7"/>
  <c r="O72" i="7"/>
  <c r="O73" i="7"/>
  <c r="O76" i="7"/>
  <c r="O71" i="7"/>
  <c r="O70" i="7"/>
  <c r="O69" i="7"/>
  <c r="O67" i="7"/>
  <c r="O68" i="7"/>
  <c r="O66" i="7"/>
  <c r="O65" i="7"/>
  <c r="O64" i="7"/>
  <c r="O63" i="7"/>
  <c r="O62" i="7"/>
  <c r="A1" i="11"/>
  <c r="J161" i="29"/>
  <c r="G3855" i="11" s="1"/>
  <c r="I3855" i="11" s="1"/>
  <c r="O61" i="7"/>
  <c r="O60" i="7"/>
  <c r="O59" i="7"/>
  <c r="O58" i="7"/>
  <c r="E15" i="14"/>
  <c r="K3" i="11" a="1"/>
  <c r="K3" i="11" s="1"/>
  <c r="L4" i="29"/>
  <c r="L5" i="29" s="1"/>
  <c r="L6" i="29" s="1"/>
  <c r="L7" i="29" s="1"/>
  <c r="L8" i="29" s="1"/>
  <c r="L9" i="29" s="1"/>
  <c r="L10" i="29" s="1"/>
  <c r="L11" i="29" s="1"/>
  <c r="L12" i="29" s="1"/>
  <c r="L13" i="29" s="1"/>
  <c r="L14" i="29" s="1"/>
  <c r="L15" i="29" s="1"/>
  <c r="L16" i="29" s="1"/>
  <c r="L17" i="29" s="1"/>
  <c r="L18" i="29" s="1"/>
  <c r="L19" i="29" s="1"/>
  <c r="L20" i="29" s="1"/>
  <c r="L21" i="29" s="1"/>
  <c r="L22" i="29" s="1"/>
  <c r="L23" i="29" s="1"/>
  <c r="L24" i="29" s="1"/>
  <c r="L25" i="29" s="1"/>
  <c r="L26" i="29" s="1"/>
  <c r="L27" i="29" s="1"/>
  <c r="L28" i="29" s="1"/>
  <c r="L29" i="29" s="1"/>
  <c r="L30" i="29" s="1"/>
  <c r="L31" i="29" s="1"/>
  <c r="L32" i="29" s="1"/>
  <c r="L33" i="29" s="1"/>
  <c r="L34" i="29" s="1"/>
  <c r="L35" i="29" s="1"/>
  <c r="L36" i="29" s="1"/>
  <c r="L37" i="29" s="1"/>
  <c r="L38" i="29" s="1"/>
  <c r="L39" i="29" s="1"/>
  <c r="L40" i="29" s="1"/>
  <c r="L41" i="29" s="1"/>
  <c r="L42" i="29" s="1"/>
  <c r="L43" i="29" s="1"/>
  <c r="L44" i="29" s="1"/>
  <c r="L45" i="29" s="1"/>
  <c r="L46" i="29" s="1"/>
  <c r="L47" i="29" s="1"/>
  <c r="L48" i="29" s="1"/>
  <c r="L49" i="29" s="1"/>
  <c r="L50" i="29" s="1"/>
  <c r="L51" i="29" s="1"/>
  <c r="L52" i="29" s="1"/>
  <c r="L53" i="29" s="1"/>
  <c r="L54" i="29" s="1"/>
  <c r="L55" i="29" s="1"/>
  <c r="L56" i="29" s="1"/>
  <c r="L57" i="29" s="1"/>
  <c r="L58" i="29" s="1"/>
  <c r="L59" i="29" s="1"/>
  <c r="L60" i="29" s="1"/>
  <c r="L61" i="29" s="1"/>
  <c r="L62" i="29" s="1"/>
  <c r="L63" i="29" s="1"/>
  <c r="L64" i="29" s="1"/>
  <c r="L65" i="29" s="1"/>
  <c r="L66" i="29" s="1"/>
  <c r="L67" i="29" s="1"/>
  <c r="L68" i="29" s="1"/>
  <c r="L69" i="29" s="1"/>
  <c r="L70" i="29" s="1"/>
  <c r="L71" i="29" s="1"/>
  <c r="L72" i="29" s="1"/>
  <c r="L73" i="29" s="1"/>
  <c r="L74" i="29" s="1"/>
  <c r="L75" i="29" s="1"/>
  <c r="L76" i="29" s="1"/>
  <c r="L77" i="29" s="1"/>
  <c r="L78" i="29" s="1"/>
  <c r="L79" i="29" s="1"/>
  <c r="L80" i="29" s="1"/>
  <c r="L81" i="29" s="1"/>
  <c r="L82" i="29" s="1"/>
  <c r="L83" i="29" s="1"/>
  <c r="L84" i="29" s="1"/>
  <c r="L85" i="29" s="1"/>
  <c r="L86" i="29" s="1"/>
  <c r="L87" i="29" s="1"/>
  <c r="L88" i="29" s="1"/>
  <c r="L89" i="29" s="1"/>
  <c r="L90" i="29" s="1"/>
  <c r="L91" i="29" s="1"/>
  <c r="L92" i="29" s="1"/>
  <c r="L93" i="29" s="1"/>
  <c r="L94" i="29" s="1"/>
  <c r="L95" i="29" s="1"/>
  <c r="L96" i="29" s="1"/>
  <c r="L97" i="29" s="1"/>
  <c r="L98" i="29" s="1"/>
  <c r="L99" i="29" s="1"/>
  <c r="L100" i="29" s="1"/>
  <c r="L101" i="29" s="1"/>
  <c r="L102" i="29" s="1"/>
  <c r="L103" i="29" s="1"/>
  <c r="L104" i="29" s="1"/>
  <c r="L105" i="29" s="1"/>
  <c r="L106" i="29" s="1"/>
  <c r="L107" i="29" s="1"/>
  <c r="L108" i="29" s="1"/>
  <c r="L109" i="29" s="1"/>
  <c r="L110" i="29" s="1"/>
  <c r="L111" i="29" s="1"/>
  <c r="L112" i="29" s="1"/>
  <c r="L113" i="29" s="1"/>
  <c r="L114" i="29" s="1"/>
  <c r="L115" i="29" s="1"/>
  <c r="L116" i="29" s="1"/>
  <c r="L117" i="29" s="1"/>
  <c r="L118" i="29" s="1"/>
  <c r="L119" i="29" s="1"/>
  <c r="L120" i="29" s="1"/>
  <c r="L121" i="29" s="1"/>
  <c r="L122" i="29" s="1"/>
  <c r="L123" i="29" s="1"/>
  <c r="L124" i="29" s="1"/>
  <c r="L125" i="29" s="1"/>
  <c r="L126" i="29" s="1"/>
  <c r="L127" i="29" s="1"/>
  <c r="L128" i="29" s="1"/>
  <c r="L129" i="29" s="1"/>
  <c r="L130" i="29" s="1"/>
  <c r="L131" i="29" s="1"/>
  <c r="L132" i="29" s="1"/>
  <c r="L133" i="29" s="1"/>
  <c r="L134" i="29" s="1"/>
  <c r="L135" i="29" s="1"/>
  <c r="L136" i="29" s="1"/>
  <c r="O57" i="7"/>
  <c r="I3698" i="11"/>
  <c r="H321" i="6"/>
  <c r="H896" i="4"/>
  <c r="J896" i="4" s="1"/>
  <c r="G896" i="11" s="1"/>
  <c r="I896" i="11" s="1"/>
  <c r="B896" i="4"/>
  <c r="B896" i="11" s="1"/>
  <c r="H610" i="4"/>
  <c r="B610" i="4"/>
  <c r="B610" i="11" s="1"/>
  <c r="H609" i="4"/>
  <c r="B609" i="4"/>
  <c r="B609" i="11" s="1"/>
  <c r="H587" i="4"/>
  <c r="B587" i="4"/>
  <c r="B587" i="11" s="1"/>
  <c r="B1238" i="4"/>
  <c r="B1238" i="11" s="1"/>
  <c r="H709" i="6"/>
  <c r="H3467" i="11" s="1"/>
  <c r="I3467" i="11" s="1"/>
  <c r="B41" i="15"/>
  <c r="B3905" i="11" s="1"/>
  <c r="K3905" i="11" s="1" a="1"/>
  <c r="K3905" i="11" s="1"/>
  <c r="N56" i="7"/>
  <c r="M56" i="7"/>
  <c r="H1213" i="4"/>
  <c r="J1213" i="4" s="1"/>
  <c r="G1213" i="11" s="1"/>
  <c r="I1213" i="11" s="1"/>
  <c r="B1213" i="4"/>
  <c r="B1213" i="11" s="1"/>
  <c r="H1214" i="4"/>
  <c r="J1214" i="4" s="1"/>
  <c r="G1214" i="11" s="1"/>
  <c r="I1214" i="11" s="1"/>
  <c r="B1214" i="4"/>
  <c r="B1214" i="11" s="1"/>
  <c r="H3868" i="11"/>
  <c r="G3868" i="11"/>
  <c r="F3868" i="11"/>
  <c r="E3868" i="11"/>
  <c r="A3868" i="11"/>
  <c r="F55" i="7"/>
  <c r="H694" i="6"/>
  <c r="H3452" i="11" s="1"/>
  <c r="I3452" i="11" s="1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138" i="7"/>
  <c r="B139" i="7"/>
  <c r="C139" i="7"/>
  <c r="D139" i="7"/>
  <c r="F139" i="7"/>
  <c r="G139" i="7"/>
  <c r="H139" i="7"/>
  <c r="I139" i="7"/>
  <c r="J139" i="7"/>
  <c r="P139" i="7"/>
  <c r="R139" i="7"/>
  <c r="B140" i="7"/>
  <c r="L334" i="5"/>
  <c r="N334" i="5" s="1"/>
  <c r="P334" i="5" s="1"/>
  <c r="H2168" i="11" s="1"/>
  <c r="I2168" i="11" s="1"/>
  <c r="L333" i="5"/>
  <c r="N333" i="5" s="1"/>
  <c r="L332" i="5"/>
  <c r="N332" i="5" s="1"/>
  <c r="P332" i="5" s="1"/>
  <c r="H2166" i="11" s="1"/>
  <c r="I2166" i="11" s="1"/>
  <c r="L331" i="5"/>
  <c r="N331" i="5" s="1"/>
  <c r="L338" i="5"/>
  <c r="N338" i="5" s="1"/>
  <c r="L337" i="5"/>
  <c r="N337" i="5" s="1"/>
  <c r="L336" i="5"/>
  <c r="N336" i="5" s="1"/>
  <c r="L335" i="5"/>
  <c r="N335" i="5" s="1"/>
  <c r="L342" i="5"/>
  <c r="N342" i="5" s="1"/>
  <c r="L341" i="5"/>
  <c r="N341" i="5" s="1"/>
  <c r="L340" i="5"/>
  <c r="N340" i="5" s="1"/>
  <c r="L339" i="5"/>
  <c r="N339" i="5" s="1"/>
  <c r="L346" i="5"/>
  <c r="N346" i="5" s="1"/>
  <c r="L345" i="5"/>
  <c r="N345" i="5" s="1"/>
  <c r="L344" i="5"/>
  <c r="N344" i="5" s="1"/>
  <c r="L343" i="5"/>
  <c r="N343" i="5" s="1"/>
  <c r="L350" i="5"/>
  <c r="N350" i="5" s="1"/>
  <c r="L349" i="5"/>
  <c r="N349" i="5" s="1"/>
  <c r="L348" i="5"/>
  <c r="N348" i="5" s="1"/>
  <c r="L347" i="5"/>
  <c r="N347" i="5" s="1"/>
  <c r="L354" i="5"/>
  <c r="N354" i="5" s="1"/>
  <c r="L353" i="5"/>
  <c r="N353" i="5" s="1"/>
  <c r="L352" i="5"/>
  <c r="N352" i="5" s="1"/>
  <c r="L351" i="5"/>
  <c r="N351" i="5" s="1"/>
  <c r="L358" i="5"/>
  <c r="N358" i="5" s="1"/>
  <c r="L357" i="5"/>
  <c r="N357" i="5" s="1"/>
  <c r="L356" i="5"/>
  <c r="N356" i="5" s="1"/>
  <c r="L355" i="5"/>
  <c r="N355" i="5" s="1"/>
  <c r="L359" i="5"/>
  <c r="N359" i="5" s="1"/>
  <c r="P359" i="5" s="1"/>
  <c r="H2193" i="11" s="1"/>
  <c r="I2193" i="11" s="1"/>
  <c r="L360" i="5"/>
  <c r="L361" i="5"/>
  <c r="N361" i="5" s="1"/>
  <c r="P361" i="5" s="1"/>
  <c r="H2195" i="11" s="1"/>
  <c r="I2195" i="11" s="1"/>
  <c r="L362" i="5"/>
  <c r="L577" i="5"/>
  <c r="N577" i="5" s="1"/>
  <c r="L576" i="5"/>
  <c r="N576" i="5" s="1"/>
  <c r="L575" i="5"/>
  <c r="N575" i="5" s="1"/>
  <c r="L574" i="5"/>
  <c r="N574" i="5" s="1"/>
  <c r="L581" i="5"/>
  <c r="N581" i="5" s="1"/>
  <c r="L580" i="5"/>
  <c r="N580" i="5" s="1"/>
  <c r="L579" i="5"/>
  <c r="N579" i="5" s="1"/>
  <c r="L578" i="5"/>
  <c r="N578" i="5" s="1"/>
  <c r="L585" i="5"/>
  <c r="N585" i="5" s="1"/>
  <c r="L584" i="5"/>
  <c r="N584" i="5" s="1"/>
  <c r="L583" i="5"/>
  <c r="N583" i="5" s="1"/>
  <c r="L582" i="5"/>
  <c r="N582" i="5" s="1"/>
  <c r="L589" i="5"/>
  <c r="N589" i="5" s="1"/>
  <c r="L588" i="5"/>
  <c r="N588" i="5" s="1"/>
  <c r="L587" i="5"/>
  <c r="N587" i="5" s="1"/>
  <c r="L586" i="5"/>
  <c r="N586" i="5" s="1"/>
  <c r="L593" i="5"/>
  <c r="N593" i="5" s="1"/>
  <c r="L592" i="5"/>
  <c r="N592" i="5" s="1"/>
  <c r="L591" i="5"/>
  <c r="N591" i="5" s="1"/>
  <c r="L590" i="5"/>
  <c r="L597" i="5"/>
  <c r="L596" i="5"/>
  <c r="L595" i="5"/>
  <c r="L594" i="5"/>
  <c r="L601" i="5"/>
  <c r="L600" i="5"/>
  <c r="L599" i="5"/>
  <c r="L598" i="5"/>
  <c r="L605" i="5"/>
  <c r="L604" i="5"/>
  <c r="L603" i="5"/>
  <c r="L602" i="5"/>
  <c r="L609" i="5"/>
  <c r="L608" i="5"/>
  <c r="L607" i="5"/>
  <c r="L606" i="5"/>
  <c r="L613" i="5"/>
  <c r="L612" i="5"/>
  <c r="L611" i="5"/>
  <c r="L610" i="5"/>
  <c r="L571" i="5"/>
  <c r="L570" i="5"/>
  <c r="L567" i="5"/>
  <c r="L566" i="5"/>
  <c r="L563" i="5"/>
  <c r="N563" i="5" s="1"/>
  <c r="P563" i="5" s="1"/>
  <c r="H2365" i="11" s="1"/>
  <c r="I2365" i="11" s="1"/>
  <c r="L562" i="5"/>
  <c r="N562" i="5" s="1"/>
  <c r="P562" i="5" s="1"/>
  <c r="H2364" i="11" s="1"/>
  <c r="I2364" i="11" s="1"/>
  <c r="L559" i="5"/>
  <c r="L558" i="5"/>
  <c r="L555" i="5"/>
  <c r="L554" i="5"/>
  <c r="L551" i="5"/>
  <c r="L550" i="5"/>
  <c r="L547" i="5"/>
  <c r="L546" i="5"/>
  <c r="N546" i="5" s="1"/>
  <c r="P546" i="5" s="1"/>
  <c r="H2348" i="11" s="1"/>
  <c r="I2348" i="11" s="1"/>
  <c r="L543" i="5"/>
  <c r="L542" i="5"/>
  <c r="L539" i="5"/>
  <c r="L538" i="5"/>
  <c r="L535" i="5"/>
  <c r="L534" i="5"/>
  <c r="L69" i="5"/>
  <c r="N69" i="5" s="1"/>
  <c r="P69" i="5" s="1"/>
  <c r="H1919" i="11" s="1"/>
  <c r="I1919" i="11" s="1"/>
  <c r="L67" i="5"/>
  <c r="N67" i="5" s="1"/>
  <c r="P67" i="5" s="1"/>
  <c r="H1917" i="11" s="1"/>
  <c r="I1917" i="11" s="1"/>
  <c r="L66" i="5"/>
  <c r="N66" i="5" s="1"/>
  <c r="P66" i="5" s="1"/>
  <c r="H1916" i="11" s="1"/>
  <c r="I1916" i="11" s="1"/>
  <c r="L137" i="29" l="1"/>
  <c r="L138" i="29" s="1"/>
  <c r="L139" i="29" s="1"/>
  <c r="L140" i="29" s="1"/>
  <c r="L141" i="29" s="1"/>
  <c r="L142" i="29" s="1"/>
  <c r="L143" i="29" s="1"/>
  <c r="H3079" i="11"/>
  <c r="I3079" i="11" s="1"/>
  <c r="H1260" i="6"/>
  <c r="M896" i="4"/>
  <c r="J610" i="4"/>
  <c r="G610" i="11" s="1"/>
  <c r="I610" i="11" s="1"/>
  <c r="J609" i="4"/>
  <c r="G609" i="11" s="1"/>
  <c r="I609" i="11" s="1"/>
  <c r="J587" i="4"/>
  <c r="G587" i="11" s="1"/>
  <c r="I587" i="11" s="1"/>
  <c r="O56" i="7"/>
  <c r="P333" i="5"/>
  <c r="H2167" i="11" s="1"/>
  <c r="I2167" i="11" s="1"/>
  <c r="P331" i="5"/>
  <c r="H2165" i="11" s="1"/>
  <c r="I2165" i="11" s="1"/>
  <c r="P336" i="5"/>
  <c r="H2170" i="11" s="1"/>
  <c r="I2170" i="11" s="1"/>
  <c r="P338" i="5"/>
  <c r="H2172" i="11" s="1"/>
  <c r="I2172" i="11" s="1"/>
  <c r="P335" i="5"/>
  <c r="H2169" i="11" s="1"/>
  <c r="I2169" i="11" s="1"/>
  <c r="P337" i="5"/>
  <c r="H2171" i="11" s="1"/>
  <c r="I2171" i="11" s="1"/>
  <c r="P340" i="5"/>
  <c r="H2174" i="11" s="1"/>
  <c r="I2174" i="11" s="1"/>
  <c r="P342" i="5"/>
  <c r="H2176" i="11" s="1"/>
  <c r="I2176" i="11" s="1"/>
  <c r="P339" i="5"/>
  <c r="H2173" i="11" s="1"/>
  <c r="I2173" i="11" s="1"/>
  <c r="P341" i="5"/>
  <c r="H2175" i="11" s="1"/>
  <c r="I2175" i="11" s="1"/>
  <c r="P344" i="5"/>
  <c r="H2178" i="11" s="1"/>
  <c r="I2178" i="11" s="1"/>
  <c r="P346" i="5"/>
  <c r="H2180" i="11" s="1"/>
  <c r="I2180" i="11" s="1"/>
  <c r="P343" i="5"/>
  <c r="H2177" i="11" s="1"/>
  <c r="I2177" i="11" s="1"/>
  <c r="P345" i="5"/>
  <c r="H2179" i="11" s="1"/>
  <c r="I2179" i="11" s="1"/>
  <c r="P348" i="5"/>
  <c r="H2182" i="11" s="1"/>
  <c r="I2182" i="11" s="1"/>
  <c r="P350" i="5"/>
  <c r="H2184" i="11" s="1"/>
  <c r="I2184" i="11" s="1"/>
  <c r="P347" i="5"/>
  <c r="H2181" i="11" s="1"/>
  <c r="I2181" i="11" s="1"/>
  <c r="P349" i="5"/>
  <c r="H2183" i="11" s="1"/>
  <c r="I2183" i="11" s="1"/>
  <c r="P352" i="5"/>
  <c r="H2186" i="11" s="1"/>
  <c r="I2186" i="11" s="1"/>
  <c r="P354" i="5"/>
  <c r="H2188" i="11" s="1"/>
  <c r="I2188" i="11" s="1"/>
  <c r="P351" i="5"/>
  <c r="H2185" i="11" s="1"/>
  <c r="I2185" i="11" s="1"/>
  <c r="P353" i="5"/>
  <c r="H2187" i="11" s="1"/>
  <c r="I2187" i="11" s="1"/>
  <c r="N362" i="5"/>
  <c r="P362" i="5" s="1"/>
  <c r="H2196" i="11" s="1"/>
  <c r="I2196" i="11" s="1"/>
  <c r="P356" i="5"/>
  <c r="H2190" i="11" s="1"/>
  <c r="I2190" i="11" s="1"/>
  <c r="P358" i="5"/>
  <c r="H2192" i="11" s="1"/>
  <c r="I2192" i="11" s="1"/>
  <c r="P355" i="5"/>
  <c r="H2189" i="11" s="1"/>
  <c r="I2189" i="11" s="1"/>
  <c r="P357" i="5"/>
  <c r="H2191" i="11" s="1"/>
  <c r="I2191" i="11" s="1"/>
  <c r="N360" i="5"/>
  <c r="P360" i="5" s="1"/>
  <c r="H2194" i="11" s="1"/>
  <c r="I2194" i="11" s="1"/>
  <c r="P575" i="5"/>
  <c r="H2377" i="11" s="1"/>
  <c r="I2377" i="11" s="1"/>
  <c r="P577" i="5"/>
  <c r="H2379" i="11" s="1"/>
  <c r="I2379" i="11" s="1"/>
  <c r="P574" i="5"/>
  <c r="H2376" i="11" s="1"/>
  <c r="I2376" i="11" s="1"/>
  <c r="P576" i="5"/>
  <c r="H2378" i="11" s="1"/>
  <c r="I2378" i="11" s="1"/>
  <c r="P579" i="5"/>
  <c r="H2381" i="11" s="1"/>
  <c r="I2381" i="11" s="1"/>
  <c r="P581" i="5"/>
  <c r="H2383" i="11" s="1"/>
  <c r="I2383" i="11" s="1"/>
  <c r="P578" i="5"/>
  <c r="H2380" i="11" s="1"/>
  <c r="I2380" i="11" s="1"/>
  <c r="P580" i="5"/>
  <c r="H2382" i="11" s="1"/>
  <c r="I2382" i="11" s="1"/>
  <c r="P583" i="5"/>
  <c r="H2385" i="11" s="1"/>
  <c r="I2385" i="11" s="1"/>
  <c r="P585" i="5"/>
  <c r="H2387" i="11" s="1"/>
  <c r="I2387" i="11" s="1"/>
  <c r="P582" i="5"/>
  <c r="H2384" i="11" s="1"/>
  <c r="I2384" i="11" s="1"/>
  <c r="P584" i="5"/>
  <c r="H2386" i="11" s="1"/>
  <c r="I2386" i="11" s="1"/>
  <c r="P587" i="5"/>
  <c r="H2389" i="11" s="1"/>
  <c r="I2389" i="11" s="1"/>
  <c r="P589" i="5"/>
  <c r="H2391" i="11" s="1"/>
  <c r="I2391" i="11" s="1"/>
  <c r="P586" i="5"/>
  <c r="H2388" i="11" s="1"/>
  <c r="I2388" i="11" s="1"/>
  <c r="P588" i="5"/>
  <c r="H2390" i="11" s="1"/>
  <c r="I2390" i="11" s="1"/>
  <c r="N590" i="5"/>
  <c r="P590" i="5" s="1"/>
  <c r="H2392" i="11" s="1"/>
  <c r="I2392" i="11" s="1"/>
  <c r="P591" i="5"/>
  <c r="H2393" i="11" s="1"/>
  <c r="I2393" i="11" s="1"/>
  <c r="P593" i="5"/>
  <c r="H2395" i="11" s="1"/>
  <c r="I2395" i="11" s="1"/>
  <c r="N610" i="5"/>
  <c r="P610" i="5" s="1"/>
  <c r="H2412" i="11" s="1"/>
  <c r="I2412" i="11" s="1"/>
  <c r="N611" i="5"/>
  <c r="P611" i="5" s="1"/>
  <c r="H2413" i="11" s="1"/>
  <c r="I2413" i="11" s="1"/>
  <c r="N612" i="5"/>
  <c r="P612" i="5" s="1"/>
  <c r="H2414" i="11" s="1"/>
  <c r="I2414" i="11" s="1"/>
  <c r="N613" i="5"/>
  <c r="P613" i="5" s="1"/>
  <c r="H2415" i="11" s="1"/>
  <c r="I2415" i="11" s="1"/>
  <c r="N606" i="5"/>
  <c r="P606" i="5" s="1"/>
  <c r="H2408" i="11" s="1"/>
  <c r="I2408" i="11" s="1"/>
  <c r="N607" i="5"/>
  <c r="P607" i="5" s="1"/>
  <c r="H2409" i="11" s="1"/>
  <c r="I2409" i="11" s="1"/>
  <c r="N608" i="5"/>
  <c r="P608" i="5" s="1"/>
  <c r="H2410" i="11" s="1"/>
  <c r="I2410" i="11" s="1"/>
  <c r="N609" i="5"/>
  <c r="P609" i="5" s="1"/>
  <c r="H2411" i="11" s="1"/>
  <c r="I2411" i="11" s="1"/>
  <c r="N602" i="5"/>
  <c r="P602" i="5" s="1"/>
  <c r="H2404" i="11" s="1"/>
  <c r="I2404" i="11" s="1"/>
  <c r="N603" i="5"/>
  <c r="N604" i="5"/>
  <c r="N605" i="5"/>
  <c r="P605" i="5" s="1"/>
  <c r="H2407" i="11" s="1"/>
  <c r="I2407" i="11" s="1"/>
  <c r="N598" i="5"/>
  <c r="P598" i="5" s="1"/>
  <c r="H2400" i="11" s="1"/>
  <c r="I2400" i="11" s="1"/>
  <c r="N599" i="5"/>
  <c r="P599" i="5" s="1"/>
  <c r="H2401" i="11" s="1"/>
  <c r="I2401" i="11" s="1"/>
  <c r="N600" i="5"/>
  <c r="P600" i="5" s="1"/>
  <c r="H2402" i="11" s="1"/>
  <c r="I2402" i="11" s="1"/>
  <c r="N601" i="5"/>
  <c r="P601" i="5" s="1"/>
  <c r="H2403" i="11" s="1"/>
  <c r="I2403" i="11" s="1"/>
  <c r="N594" i="5"/>
  <c r="N595" i="5"/>
  <c r="N596" i="5"/>
  <c r="P596" i="5" s="1"/>
  <c r="H2398" i="11" s="1"/>
  <c r="I2398" i="11" s="1"/>
  <c r="N597" i="5"/>
  <c r="P597" i="5" s="1"/>
  <c r="H2399" i="11" s="1"/>
  <c r="I2399" i="11" s="1"/>
  <c r="P592" i="5"/>
  <c r="H2394" i="11" s="1"/>
  <c r="I2394" i="11" s="1"/>
  <c r="P595" i="5"/>
  <c r="H2397" i="11" s="1"/>
  <c r="I2397" i="11" s="1"/>
  <c r="P594" i="5"/>
  <c r="H2396" i="11" s="1"/>
  <c r="I2396" i="11" s="1"/>
  <c r="P603" i="5"/>
  <c r="H2405" i="11" s="1"/>
  <c r="I2405" i="11" s="1"/>
  <c r="P604" i="5"/>
  <c r="H2406" i="11" s="1"/>
  <c r="I2406" i="11" s="1"/>
  <c r="N566" i="5"/>
  <c r="P566" i="5" s="1"/>
  <c r="H2368" i="11" s="1"/>
  <c r="I2368" i="11" s="1"/>
  <c r="N567" i="5"/>
  <c r="P567" i="5" s="1"/>
  <c r="H2369" i="11" s="1"/>
  <c r="I2369" i="11" s="1"/>
  <c r="N570" i="5"/>
  <c r="P570" i="5" s="1"/>
  <c r="H2372" i="11" s="1"/>
  <c r="I2372" i="11" s="1"/>
  <c r="N571" i="5"/>
  <c r="P571" i="5" s="1"/>
  <c r="H2373" i="11" s="1"/>
  <c r="I2373" i="11" s="1"/>
  <c r="N547" i="5"/>
  <c r="P547" i="5" s="1"/>
  <c r="H2349" i="11" s="1"/>
  <c r="I2349" i="11" s="1"/>
  <c r="N550" i="5"/>
  <c r="P550" i="5" s="1"/>
  <c r="H2352" i="11" s="1"/>
  <c r="I2352" i="11" s="1"/>
  <c r="N551" i="5"/>
  <c r="P551" i="5" s="1"/>
  <c r="H2353" i="11" s="1"/>
  <c r="I2353" i="11" s="1"/>
  <c r="N554" i="5"/>
  <c r="P554" i="5" s="1"/>
  <c r="H2356" i="11" s="1"/>
  <c r="I2356" i="11" s="1"/>
  <c r="N555" i="5"/>
  <c r="P555" i="5" s="1"/>
  <c r="H2357" i="11" s="1"/>
  <c r="I2357" i="11" s="1"/>
  <c r="N558" i="5"/>
  <c r="P558" i="5" s="1"/>
  <c r="H2360" i="11" s="1"/>
  <c r="I2360" i="11" s="1"/>
  <c r="N559" i="5"/>
  <c r="P559" i="5" s="1"/>
  <c r="H2361" i="11" s="1"/>
  <c r="I2361" i="11" s="1"/>
  <c r="N534" i="5"/>
  <c r="P534" i="5" s="1"/>
  <c r="H2336" i="11" s="1"/>
  <c r="I2336" i="11" s="1"/>
  <c r="N535" i="5"/>
  <c r="P535" i="5" s="1"/>
  <c r="H2337" i="11" s="1"/>
  <c r="I2337" i="11" s="1"/>
  <c r="N538" i="5"/>
  <c r="P538" i="5" s="1"/>
  <c r="H2340" i="11" s="1"/>
  <c r="I2340" i="11" s="1"/>
  <c r="N539" i="5"/>
  <c r="P539" i="5" s="1"/>
  <c r="H2341" i="11" s="1"/>
  <c r="I2341" i="11" s="1"/>
  <c r="N542" i="5"/>
  <c r="P542" i="5" s="1"/>
  <c r="H2344" i="11" s="1"/>
  <c r="I2344" i="11" s="1"/>
  <c r="N543" i="5"/>
  <c r="P543" i="5" s="1"/>
  <c r="H2345" i="11" s="1"/>
  <c r="I2345" i="11" s="1"/>
  <c r="M587" i="4" l="1"/>
  <c r="M610" i="4"/>
  <c r="M609" i="4"/>
  <c r="L786" i="5"/>
  <c r="N786" i="5" s="1"/>
  <c r="P786" i="5" s="1"/>
  <c r="H2524" i="11" s="1"/>
  <c r="I2524" i="11" s="1"/>
  <c r="L769" i="5"/>
  <c r="N769" i="5" s="1"/>
  <c r="P769" i="5" s="1"/>
  <c r="H2507" i="11" s="1"/>
  <c r="I2507" i="11" s="1"/>
  <c r="H2761" i="11"/>
  <c r="E2761" i="11"/>
  <c r="D2761" i="11"/>
  <c r="C2761" i="11"/>
  <c r="A2761" i="11"/>
  <c r="B1860" i="4"/>
  <c r="B1041" i="4"/>
  <c r="B1041" i="11" s="1"/>
  <c r="B1040" i="4"/>
  <c r="B1040" i="11" s="1"/>
  <c r="B1039" i="4"/>
  <c r="B1039" i="11" s="1"/>
  <c r="B1038" i="4"/>
  <c r="B1038" i="11" s="1"/>
  <c r="B1037" i="4"/>
  <c r="B1037" i="11" s="1"/>
  <c r="B1036" i="4"/>
  <c r="B1036" i="11" s="1"/>
  <c r="B1035" i="4"/>
  <c r="B1035" i="11" s="1"/>
  <c r="B1034" i="4"/>
  <c r="B1034" i="11" s="1"/>
  <c r="B1033" i="4"/>
  <c r="B1033" i="11" s="1"/>
  <c r="B1032" i="4"/>
  <c r="B1032" i="11" s="1"/>
  <c r="B1031" i="4"/>
  <c r="B1031" i="11" s="1"/>
  <c r="B1030" i="4"/>
  <c r="B1030" i="11" s="1"/>
  <c r="B1029" i="4"/>
  <c r="B1029" i="11" s="1"/>
  <c r="B1028" i="4"/>
  <c r="B1028" i="11" s="1"/>
  <c r="B1027" i="4"/>
  <c r="B1027" i="11" s="1"/>
  <c r="B1026" i="4"/>
  <c r="B1026" i="11" s="1"/>
  <c r="B1025" i="4"/>
  <c r="B1025" i="11" s="1"/>
  <c r="B1024" i="4"/>
  <c r="B1024" i="11" s="1"/>
  <c r="B1023" i="4"/>
  <c r="B1023" i="11" s="1"/>
  <c r="B1022" i="4"/>
  <c r="B1022" i="11" s="1"/>
  <c r="B1021" i="4"/>
  <c r="B1021" i="11" s="1"/>
  <c r="B1020" i="4"/>
  <c r="B1020" i="11" s="1"/>
  <c r="B1019" i="4"/>
  <c r="B1019" i="11" s="1"/>
  <c r="B1018" i="4"/>
  <c r="B1018" i="11" s="1"/>
  <c r="B1017" i="4"/>
  <c r="B1017" i="11" s="1"/>
  <c r="B1016" i="4"/>
  <c r="B1016" i="11" s="1"/>
  <c r="B1015" i="4"/>
  <c r="B1015" i="11" s="1"/>
  <c r="B1014" i="4"/>
  <c r="B1014" i="11" s="1"/>
  <c r="B1013" i="4"/>
  <c r="B1013" i="11" s="1"/>
  <c r="B1012" i="4"/>
  <c r="B1012" i="11" s="1"/>
  <c r="B1011" i="4"/>
  <c r="B1011" i="11" s="1"/>
  <c r="B1010" i="4"/>
  <c r="B1010" i="11" s="1"/>
  <c r="B1009" i="4"/>
  <c r="B1009" i="11" s="1"/>
  <c r="B1008" i="4"/>
  <c r="B1008" i="11" s="1"/>
  <c r="B1007" i="4"/>
  <c r="B1007" i="11" s="1"/>
  <c r="B1006" i="4"/>
  <c r="B1006" i="11" s="1"/>
  <c r="B1005" i="4"/>
  <c r="B1005" i="11" s="1"/>
  <c r="B1004" i="4"/>
  <c r="B1004" i="11" s="1"/>
  <c r="B1003" i="4"/>
  <c r="B1003" i="11" s="1"/>
  <c r="B1002" i="4"/>
  <c r="B1002" i="11" s="1"/>
  <c r="B1001" i="4"/>
  <c r="B1001" i="11" s="1"/>
  <c r="B1000" i="4"/>
  <c r="B1000" i="11" s="1"/>
  <c r="B999" i="4"/>
  <c r="B999" i="11" s="1"/>
  <c r="B998" i="4"/>
  <c r="B998" i="11" s="1"/>
  <c r="B997" i="4"/>
  <c r="B997" i="11" s="1"/>
  <c r="B996" i="4"/>
  <c r="B996" i="11" s="1"/>
  <c r="B995" i="4"/>
  <c r="B995" i="11" s="1"/>
  <c r="B994" i="4"/>
  <c r="B994" i="11" s="1"/>
  <c r="B993" i="4"/>
  <c r="B993" i="11" s="1"/>
  <c r="B992" i="4"/>
  <c r="B992" i="11" s="1"/>
  <c r="B991" i="4"/>
  <c r="B991" i="11" s="1"/>
  <c r="B990" i="4"/>
  <c r="B990" i="11" s="1"/>
  <c r="B989" i="4"/>
  <c r="B989" i="11" s="1"/>
  <c r="B988" i="4"/>
  <c r="B988" i="11" s="1"/>
  <c r="B987" i="4"/>
  <c r="B987" i="11" s="1"/>
  <c r="B986" i="4"/>
  <c r="B986" i="11" s="1"/>
  <c r="B985" i="4"/>
  <c r="B985" i="11" s="1"/>
  <c r="B984" i="4"/>
  <c r="B984" i="11" s="1"/>
  <c r="B983" i="4"/>
  <c r="B983" i="11" s="1"/>
  <c r="B982" i="4"/>
  <c r="B982" i="11" s="1"/>
  <c r="B981" i="4"/>
  <c r="B981" i="11" s="1"/>
  <c r="B980" i="4"/>
  <c r="B980" i="11" s="1"/>
  <c r="B979" i="4"/>
  <c r="B979" i="11" s="1"/>
  <c r="B9" i="26"/>
  <c r="B8" i="26"/>
  <c r="B7" i="26"/>
  <c r="B6" i="26"/>
  <c r="B5" i="26"/>
  <c r="D4" i="26"/>
  <c r="B4" i="26"/>
  <c r="C79" i="25"/>
  <c r="C9" i="25"/>
  <c r="E7" i="25"/>
  <c r="B4" i="25"/>
  <c r="B3" i="25"/>
  <c r="B2" i="25"/>
  <c r="A1" i="20"/>
  <c r="F20" i="16"/>
  <c r="E20" i="16"/>
  <c r="F19" i="16"/>
  <c r="E19" i="16"/>
  <c r="F18" i="16"/>
  <c r="E18" i="16"/>
  <c r="F17" i="16"/>
  <c r="E17" i="16"/>
  <c r="F16" i="16"/>
  <c r="E16" i="16"/>
  <c r="F15" i="16"/>
  <c r="E15" i="16"/>
  <c r="F14" i="16"/>
  <c r="E14" i="16"/>
  <c r="F13" i="16"/>
  <c r="F21" i="16" s="1"/>
  <c r="E13" i="16"/>
  <c r="B8" i="16"/>
  <c r="A3" i="16"/>
  <c r="A2" i="16"/>
  <c r="A1" i="16"/>
  <c r="B46" i="15"/>
  <c r="B3910" i="11" s="1"/>
  <c r="K3910" i="11" s="1" a="1"/>
  <c r="K3910" i="11" s="1"/>
  <c r="B45" i="15"/>
  <c r="B3909" i="11" s="1"/>
  <c r="K3909" i="11" s="1" a="1"/>
  <c r="K3909" i="11" s="1"/>
  <c r="B44" i="15"/>
  <c r="B3908" i="11" s="1"/>
  <c r="K3908" i="11" s="1" a="1"/>
  <c r="K3908" i="11" s="1"/>
  <c r="B43" i="15"/>
  <c r="B3907" i="11" s="1"/>
  <c r="K3907" i="11" s="1" a="1"/>
  <c r="K3907" i="11" s="1"/>
  <c r="B42" i="15"/>
  <c r="B3906" i="11" s="1"/>
  <c r="K3906" i="11" s="1" a="1"/>
  <c r="K3906" i="11" s="1"/>
  <c r="B40" i="15"/>
  <c r="B3904" i="11" s="1"/>
  <c r="K3904" i="11" s="1" a="1"/>
  <c r="K3904" i="11" s="1"/>
  <c r="B39" i="15"/>
  <c r="B3903" i="11" s="1"/>
  <c r="K3903" i="11" s="1" a="1"/>
  <c r="K3903" i="11" s="1"/>
  <c r="B38" i="15"/>
  <c r="B3902" i="11" s="1"/>
  <c r="K3902" i="11" s="1" a="1"/>
  <c r="K3902" i="11" s="1"/>
  <c r="B37" i="15"/>
  <c r="B3901" i="11" s="1"/>
  <c r="K3901" i="11" s="1" a="1"/>
  <c r="K3901" i="11" s="1"/>
  <c r="B36" i="15"/>
  <c r="B3900" i="11" s="1"/>
  <c r="K3900" i="11" s="1" a="1"/>
  <c r="K3900" i="11" s="1"/>
  <c r="B35" i="15"/>
  <c r="B3899" i="11" s="1"/>
  <c r="K3899" i="11" s="1" a="1"/>
  <c r="K3899" i="11" s="1"/>
  <c r="B34" i="15"/>
  <c r="B3898" i="11" s="1"/>
  <c r="K3898" i="11" s="1" a="1"/>
  <c r="K3898" i="11" s="1"/>
  <c r="B33" i="15"/>
  <c r="B3897" i="11" s="1"/>
  <c r="K3897" i="11" s="1" a="1"/>
  <c r="K3897" i="11" s="1"/>
  <c r="B32" i="15"/>
  <c r="B3896" i="11" s="1"/>
  <c r="K3896" i="11" s="1" a="1"/>
  <c r="K3896" i="11" s="1"/>
  <c r="B31" i="15"/>
  <c r="B3895" i="11" s="1"/>
  <c r="K3895" i="11" s="1" a="1"/>
  <c r="K3895" i="11" s="1"/>
  <c r="B30" i="15"/>
  <c r="B3894" i="11" s="1"/>
  <c r="K3894" i="11" s="1" a="1"/>
  <c r="K3894" i="11" s="1"/>
  <c r="B29" i="15"/>
  <c r="B3893" i="11" s="1"/>
  <c r="K3893" i="11" s="1" a="1"/>
  <c r="K3893" i="11" s="1"/>
  <c r="B28" i="15"/>
  <c r="B3892" i="11" s="1"/>
  <c r="K3892" i="11" s="1" a="1"/>
  <c r="K3892" i="11" s="1"/>
  <c r="B27" i="15"/>
  <c r="B3891" i="11" s="1"/>
  <c r="K3891" i="11" s="1" a="1"/>
  <c r="K3891" i="11" s="1"/>
  <c r="B26" i="15"/>
  <c r="B3890" i="11" s="1"/>
  <c r="K3890" i="11" s="1" a="1"/>
  <c r="K3890" i="11" s="1"/>
  <c r="B25" i="15"/>
  <c r="B3889" i="11" s="1"/>
  <c r="K3889" i="11" s="1" a="1"/>
  <c r="K3889" i="11" s="1"/>
  <c r="B24" i="15"/>
  <c r="B3888" i="11" s="1"/>
  <c r="K3888" i="11" s="1" a="1"/>
  <c r="K3888" i="11" s="1"/>
  <c r="B23" i="15"/>
  <c r="B3887" i="11" s="1"/>
  <c r="K3887" i="11" s="1" a="1"/>
  <c r="K3887" i="11" s="1"/>
  <c r="B22" i="15"/>
  <c r="B3886" i="11" s="1"/>
  <c r="K3886" i="11" s="1" a="1"/>
  <c r="K3886" i="11" s="1"/>
  <c r="B21" i="15"/>
  <c r="B3885" i="11" s="1"/>
  <c r="K3885" i="11" s="1" a="1"/>
  <c r="K3885" i="11" s="1"/>
  <c r="B20" i="15"/>
  <c r="B3884" i="11" s="1"/>
  <c r="K3884" i="11" s="1" a="1"/>
  <c r="K3884" i="11" s="1"/>
  <c r="B19" i="15"/>
  <c r="B3883" i="11" s="1"/>
  <c r="K3883" i="11" s="1" a="1"/>
  <c r="K3883" i="11" s="1"/>
  <c r="B18" i="15"/>
  <c r="B3882" i="11" s="1"/>
  <c r="K3882" i="11" s="1" a="1"/>
  <c r="K3882" i="11" s="1"/>
  <c r="B17" i="15"/>
  <c r="B3881" i="11" s="1"/>
  <c r="B16" i="15"/>
  <c r="B3880" i="11" s="1"/>
  <c r="K3880" i="11" s="1" a="1"/>
  <c r="K3880" i="11" s="1"/>
  <c r="B15" i="15"/>
  <c r="B3879" i="11" s="1"/>
  <c r="K3879" i="11" s="1" a="1"/>
  <c r="K3879" i="11" s="1"/>
  <c r="B14" i="15"/>
  <c r="B3878" i="11" s="1"/>
  <c r="K3878" i="11" s="1" a="1"/>
  <c r="K3878" i="11" s="1"/>
  <c r="B13" i="15"/>
  <c r="B3877" i="11" s="1"/>
  <c r="K3877" i="11" s="1" a="1"/>
  <c r="K3877" i="11" s="1"/>
  <c r="B12" i="15"/>
  <c r="B3876" i="11" s="1"/>
  <c r="K3876" i="11" s="1" a="1"/>
  <c r="K3876" i="11" s="1"/>
  <c r="B11" i="15"/>
  <c r="B3875" i="11" s="1"/>
  <c r="K3875" i="11" s="1" a="1"/>
  <c r="K3875" i="11" s="1"/>
  <c r="B10" i="15"/>
  <c r="B3874" i="11" s="1"/>
  <c r="K3874" i="11" s="1" a="1"/>
  <c r="K3874" i="11" s="1"/>
  <c r="B9" i="15"/>
  <c r="B3873" i="11" s="1"/>
  <c r="K3873" i="11" s="1" a="1"/>
  <c r="K3873" i="11" s="1"/>
  <c r="B8" i="15"/>
  <c r="B3872" i="11" s="1"/>
  <c r="K3872" i="11" s="1" a="1"/>
  <c r="K3872" i="11" s="1"/>
  <c r="B7" i="15"/>
  <c r="B3871" i="11" s="1"/>
  <c r="K3871" i="11" s="1" a="1"/>
  <c r="K3871" i="11" s="1"/>
  <c r="B6" i="15"/>
  <c r="B3870" i="11" s="1"/>
  <c r="K3870" i="11" s="1" a="1"/>
  <c r="K3870" i="11" s="1"/>
  <c r="B5" i="15"/>
  <c r="B3869" i="11" s="1"/>
  <c r="I4" i="15"/>
  <c r="I5" i="15" s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22" i="15" s="1"/>
  <c r="I23" i="15" s="1"/>
  <c r="I24" i="15" s="1"/>
  <c r="I25" i="15" s="1"/>
  <c r="I26" i="15" s="1"/>
  <c r="I27" i="15" s="1"/>
  <c r="I28" i="15" s="1"/>
  <c r="I29" i="15" s="1"/>
  <c r="I30" i="15" s="1"/>
  <c r="I31" i="15" s="1"/>
  <c r="I32" i="15" s="1"/>
  <c r="I33" i="15" s="1"/>
  <c r="I34" i="15" s="1"/>
  <c r="I35" i="15" s="1"/>
  <c r="I36" i="15" s="1"/>
  <c r="I37" i="15" s="1"/>
  <c r="I38" i="15" s="1"/>
  <c r="I39" i="15" s="1"/>
  <c r="I40" i="15" s="1"/>
  <c r="I41" i="15" s="1"/>
  <c r="I42" i="15" s="1"/>
  <c r="I43" i="15" s="1"/>
  <c r="I44" i="15" s="1"/>
  <c r="I45" i="15" s="1"/>
  <c r="I46" i="15" s="1"/>
  <c r="I47" i="15" s="1"/>
  <c r="I48" i="15" s="1"/>
  <c r="I49" i="15" s="1"/>
  <c r="I50" i="15" s="1"/>
  <c r="I51" i="15" s="1"/>
  <c r="I52" i="15" s="1"/>
  <c r="I53" i="15" s="1"/>
  <c r="I54" i="15" s="1"/>
  <c r="I55" i="15" s="1"/>
  <c r="I56" i="15" s="1"/>
  <c r="I57" i="15" s="1"/>
  <c r="I58" i="15" s="1"/>
  <c r="I59" i="15" s="1"/>
  <c r="I60" i="15" s="1"/>
  <c r="I61" i="15" s="1"/>
  <c r="I62" i="15" s="1"/>
  <c r="I63" i="15" s="1"/>
  <c r="I64" i="15" s="1"/>
  <c r="I65" i="15" s="1"/>
  <c r="I66" i="15" s="1"/>
  <c r="I67" i="15" s="1"/>
  <c r="I68" i="15" s="1"/>
  <c r="I69" i="15" s="1"/>
  <c r="I70" i="15" s="1"/>
  <c r="I71" i="15" s="1"/>
  <c r="I72" i="15" s="1"/>
  <c r="I73" i="15" s="1"/>
  <c r="I74" i="15" s="1"/>
  <c r="I75" i="15" s="1"/>
  <c r="I76" i="15" s="1"/>
  <c r="I77" i="15" s="1"/>
  <c r="I78" i="15" s="1"/>
  <c r="B4" i="15"/>
  <c r="B3868" i="11" s="1"/>
  <c r="K3868" i="11" s="1" a="1"/>
  <c r="K3868" i="11" s="1"/>
  <c r="H22" i="14"/>
  <c r="F22" i="14"/>
  <c r="D22" i="14"/>
  <c r="B22" i="14"/>
  <c r="A22" i="14"/>
  <c r="G22" i="14" s="1"/>
  <c r="H21" i="14"/>
  <c r="F21" i="14"/>
  <c r="D21" i="14"/>
  <c r="B21" i="14"/>
  <c r="A21" i="14"/>
  <c r="G21" i="14" s="1"/>
  <c r="H20" i="14"/>
  <c r="F20" i="14"/>
  <c r="D20" i="14"/>
  <c r="B20" i="14"/>
  <c r="A20" i="14"/>
  <c r="G20" i="14" s="1"/>
  <c r="H19" i="14"/>
  <c r="F19" i="14"/>
  <c r="D19" i="14"/>
  <c r="B19" i="14"/>
  <c r="A19" i="14"/>
  <c r="G19" i="14" s="1"/>
  <c r="H18" i="14"/>
  <c r="F18" i="14"/>
  <c r="D18" i="14"/>
  <c r="B18" i="14"/>
  <c r="A18" i="14"/>
  <c r="G18" i="14" s="1"/>
  <c r="H17" i="14"/>
  <c r="F17" i="14"/>
  <c r="D17" i="14"/>
  <c r="B17" i="14"/>
  <c r="A17" i="14"/>
  <c r="G17" i="14" s="1"/>
  <c r="B16" i="14"/>
  <c r="A16" i="14"/>
  <c r="G16" i="14" s="1"/>
  <c r="B15" i="14"/>
  <c r="A15" i="14"/>
  <c r="G15" i="14" s="1"/>
  <c r="B14" i="14"/>
  <c r="A14" i="14"/>
  <c r="G14" i="14" s="1"/>
  <c r="B13" i="14"/>
  <c r="A13" i="14"/>
  <c r="G13" i="14" s="1"/>
  <c r="B12" i="14"/>
  <c r="A12" i="14"/>
  <c r="G12" i="14" s="1"/>
  <c r="B11" i="14"/>
  <c r="A11" i="14"/>
  <c r="G11" i="14" s="1"/>
  <c r="B10" i="14"/>
  <c r="A10" i="14"/>
  <c r="G10" i="14" s="1"/>
  <c r="B9" i="14"/>
  <c r="A9" i="14"/>
  <c r="A6" i="14"/>
  <c r="A2" i="14"/>
  <c r="A1" i="14"/>
  <c r="J41" i="13"/>
  <c r="I41" i="13"/>
  <c r="F41" i="13"/>
  <c r="E41" i="13"/>
  <c r="D41" i="13"/>
  <c r="J40" i="13"/>
  <c r="I40" i="13"/>
  <c r="F40" i="13"/>
  <c r="E40" i="13"/>
  <c r="D40" i="13"/>
  <c r="J39" i="13"/>
  <c r="I39" i="13"/>
  <c r="F39" i="13"/>
  <c r="E39" i="13"/>
  <c r="D39" i="13"/>
  <c r="J38" i="13"/>
  <c r="I38" i="13"/>
  <c r="F38" i="13"/>
  <c r="E38" i="13"/>
  <c r="D38" i="13"/>
  <c r="J37" i="13"/>
  <c r="I37" i="13"/>
  <c r="F37" i="13"/>
  <c r="E37" i="13"/>
  <c r="D37" i="13"/>
  <c r="J36" i="13"/>
  <c r="I36" i="13"/>
  <c r="F36" i="13"/>
  <c r="E36" i="13"/>
  <c r="D36" i="13"/>
  <c r="J35" i="13"/>
  <c r="I35" i="13"/>
  <c r="F35" i="13"/>
  <c r="E35" i="13"/>
  <c r="D35" i="13"/>
  <c r="J34" i="13"/>
  <c r="I34" i="13"/>
  <c r="F34" i="13"/>
  <c r="E34" i="13"/>
  <c r="D34" i="13"/>
  <c r="J33" i="13"/>
  <c r="I33" i="13"/>
  <c r="F33" i="13"/>
  <c r="E33" i="13"/>
  <c r="D33" i="13"/>
  <c r="J32" i="13"/>
  <c r="I32" i="13"/>
  <c r="F32" i="13"/>
  <c r="E32" i="13"/>
  <c r="D32" i="13"/>
  <c r="J31" i="13"/>
  <c r="I31" i="13"/>
  <c r="F31" i="13"/>
  <c r="E31" i="13"/>
  <c r="D31" i="13"/>
  <c r="J30" i="13"/>
  <c r="I30" i="13"/>
  <c r="F30" i="13"/>
  <c r="E30" i="13"/>
  <c r="D30" i="13"/>
  <c r="J29" i="13"/>
  <c r="I29" i="13"/>
  <c r="F29" i="13"/>
  <c r="E29" i="13"/>
  <c r="D29" i="13"/>
  <c r="J28" i="13"/>
  <c r="I28" i="13"/>
  <c r="F28" i="13"/>
  <c r="E28" i="13"/>
  <c r="D28" i="13"/>
  <c r="J27" i="13"/>
  <c r="I27" i="13"/>
  <c r="F27" i="13"/>
  <c r="E27" i="13"/>
  <c r="D27" i="13"/>
  <c r="J26" i="13"/>
  <c r="I26" i="13"/>
  <c r="F26" i="13"/>
  <c r="E26" i="13"/>
  <c r="D26" i="13"/>
  <c r="J25" i="13"/>
  <c r="I25" i="13"/>
  <c r="F25" i="13"/>
  <c r="E25" i="13"/>
  <c r="D25" i="13"/>
  <c r="J24" i="13"/>
  <c r="I24" i="13"/>
  <c r="F24" i="13"/>
  <c r="E24" i="13"/>
  <c r="D24" i="13"/>
  <c r="J23" i="13"/>
  <c r="I23" i="13"/>
  <c r="F23" i="13"/>
  <c r="E23" i="13"/>
  <c r="D23" i="13"/>
  <c r="J22" i="13"/>
  <c r="I22" i="13"/>
  <c r="F22" i="13"/>
  <c r="E22" i="13"/>
  <c r="D22" i="13"/>
  <c r="J21" i="13"/>
  <c r="I21" i="13"/>
  <c r="F21" i="13"/>
  <c r="E21" i="13"/>
  <c r="D21" i="13"/>
  <c r="J20" i="13"/>
  <c r="I20" i="13"/>
  <c r="F20" i="13"/>
  <c r="E20" i="13"/>
  <c r="D20" i="13"/>
  <c r="J19" i="13"/>
  <c r="I19" i="13"/>
  <c r="F19" i="13"/>
  <c r="E19" i="13"/>
  <c r="D19" i="13"/>
  <c r="J18" i="13"/>
  <c r="I18" i="13"/>
  <c r="F18" i="13"/>
  <c r="E18" i="13"/>
  <c r="D18" i="13"/>
  <c r="J17" i="13"/>
  <c r="I17" i="13"/>
  <c r="F17" i="13"/>
  <c r="E17" i="13"/>
  <c r="D17" i="13"/>
  <c r="J16" i="13"/>
  <c r="I16" i="13"/>
  <c r="F16" i="13"/>
  <c r="E16" i="13"/>
  <c r="D16" i="13"/>
  <c r="J15" i="13"/>
  <c r="I15" i="13"/>
  <c r="F15" i="13"/>
  <c r="E15" i="13"/>
  <c r="D15" i="13"/>
  <c r="J14" i="13"/>
  <c r="I14" i="13"/>
  <c r="F14" i="13"/>
  <c r="E14" i="13"/>
  <c r="D14" i="13"/>
  <c r="J13" i="13"/>
  <c r="I13" i="13"/>
  <c r="F13" i="13"/>
  <c r="E13" i="13"/>
  <c r="D13" i="13"/>
  <c r="J12" i="13"/>
  <c r="I12" i="13"/>
  <c r="F12" i="13"/>
  <c r="E12" i="13"/>
  <c r="D12" i="13"/>
  <c r="J11" i="13"/>
  <c r="I11" i="13"/>
  <c r="F11" i="13"/>
  <c r="E11" i="13"/>
  <c r="D11" i="13"/>
  <c r="E10" i="13"/>
  <c r="D10" i="13"/>
  <c r="E9" i="13"/>
  <c r="D9" i="13"/>
  <c r="E8" i="13"/>
  <c r="D8" i="13"/>
  <c r="E7" i="13"/>
  <c r="D7" i="13"/>
  <c r="E6" i="13"/>
  <c r="D6" i="13"/>
  <c r="E5" i="13"/>
  <c r="E4" i="13"/>
  <c r="D3" i="13"/>
  <c r="A1" i="12"/>
  <c r="I498" i="10"/>
  <c r="H498" i="10"/>
  <c r="G498" i="10"/>
  <c r="F498" i="10"/>
  <c r="I497" i="10"/>
  <c r="H497" i="10"/>
  <c r="G497" i="10"/>
  <c r="F497" i="10"/>
  <c r="I496" i="10"/>
  <c r="H496" i="10"/>
  <c r="G496" i="10"/>
  <c r="F496" i="10"/>
  <c r="I495" i="10"/>
  <c r="H495" i="10"/>
  <c r="G495" i="10"/>
  <c r="F495" i="10"/>
  <c r="I494" i="10"/>
  <c r="H494" i="10"/>
  <c r="G494" i="10"/>
  <c r="F494" i="10"/>
  <c r="I493" i="10"/>
  <c r="H493" i="10"/>
  <c r="G493" i="10"/>
  <c r="F493" i="10"/>
  <c r="I492" i="10"/>
  <c r="H492" i="10"/>
  <c r="G492" i="10"/>
  <c r="F492" i="10"/>
  <c r="I491" i="10"/>
  <c r="H491" i="10"/>
  <c r="G491" i="10"/>
  <c r="F491" i="10"/>
  <c r="I490" i="10"/>
  <c r="H490" i="10"/>
  <c r="G490" i="10"/>
  <c r="F490" i="10"/>
  <c r="I489" i="10"/>
  <c r="H489" i="10"/>
  <c r="G489" i="10"/>
  <c r="F489" i="10"/>
  <c r="I488" i="10"/>
  <c r="H488" i="10"/>
  <c r="G488" i="10"/>
  <c r="F488" i="10"/>
  <c r="I487" i="10"/>
  <c r="H487" i="10"/>
  <c r="G487" i="10"/>
  <c r="F487" i="10"/>
  <c r="I486" i="10"/>
  <c r="H486" i="10"/>
  <c r="G486" i="10"/>
  <c r="F486" i="10"/>
  <c r="I485" i="10"/>
  <c r="H485" i="10"/>
  <c r="G485" i="10"/>
  <c r="F485" i="10"/>
  <c r="I484" i="10"/>
  <c r="H484" i="10"/>
  <c r="G484" i="10"/>
  <c r="F484" i="10"/>
  <c r="I483" i="10"/>
  <c r="H483" i="10"/>
  <c r="G483" i="10"/>
  <c r="F483" i="10"/>
  <c r="I482" i="10"/>
  <c r="H482" i="10"/>
  <c r="G482" i="10"/>
  <c r="F482" i="10"/>
  <c r="I481" i="10"/>
  <c r="H481" i="10"/>
  <c r="G481" i="10"/>
  <c r="F481" i="10"/>
  <c r="I480" i="10"/>
  <c r="H480" i="10"/>
  <c r="G480" i="10"/>
  <c r="F480" i="10"/>
  <c r="I479" i="10"/>
  <c r="H479" i="10"/>
  <c r="G479" i="10"/>
  <c r="F479" i="10"/>
  <c r="I478" i="10"/>
  <c r="H478" i="10"/>
  <c r="G478" i="10"/>
  <c r="F478" i="10"/>
  <c r="I477" i="10"/>
  <c r="H477" i="10"/>
  <c r="G477" i="10"/>
  <c r="F477" i="10"/>
  <c r="I476" i="10"/>
  <c r="H476" i="10"/>
  <c r="G476" i="10"/>
  <c r="F476" i="10"/>
  <c r="I475" i="10"/>
  <c r="H475" i="10"/>
  <c r="G475" i="10"/>
  <c r="F475" i="10"/>
  <c r="I474" i="10"/>
  <c r="H474" i="10"/>
  <c r="G474" i="10"/>
  <c r="F474" i="10"/>
  <c r="I473" i="10"/>
  <c r="H473" i="10"/>
  <c r="G473" i="10"/>
  <c r="F473" i="10"/>
  <c r="I472" i="10"/>
  <c r="H472" i="10"/>
  <c r="G472" i="10"/>
  <c r="F472" i="10"/>
  <c r="I471" i="10"/>
  <c r="H471" i="10"/>
  <c r="G471" i="10"/>
  <c r="F471" i="10"/>
  <c r="I470" i="10"/>
  <c r="H470" i="10"/>
  <c r="G470" i="10"/>
  <c r="F470" i="10"/>
  <c r="I469" i="10"/>
  <c r="H469" i="10"/>
  <c r="G469" i="10"/>
  <c r="F469" i="10"/>
  <c r="I468" i="10"/>
  <c r="H468" i="10"/>
  <c r="G468" i="10"/>
  <c r="F468" i="10"/>
  <c r="I467" i="10"/>
  <c r="H467" i="10"/>
  <c r="G467" i="10"/>
  <c r="F467" i="10"/>
  <c r="I466" i="10"/>
  <c r="H466" i="10"/>
  <c r="G466" i="10"/>
  <c r="F466" i="10"/>
  <c r="I465" i="10"/>
  <c r="H465" i="10"/>
  <c r="G465" i="10"/>
  <c r="F465" i="10"/>
  <c r="I464" i="10"/>
  <c r="H464" i="10"/>
  <c r="G464" i="10"/>
  <c r="F464" i="10"/>
  <c r="I463" i="10"/>
  <c r="H463" i="10"/>
  <c r="G463" i="10"/>
  <c r="F463" i="10"/>
  <c r="I462" i="10"/>
  <c r="H462" i="10"/>
  <c r="G462" i="10"/>
  <c r="F462" i="10"/>
  <c r="I461" i="10"/>
  <c r="H461" i="10"/>
  <c r="G461" i="10"/>
  <c r="F461" i="10"/>
  <c r="I460" i="10"/>
  <c r="H460" i="10"/>
  <c r="G460" i="10"/>
  <c r="F460" i="10"/>
  <c r="I459" i="10"/>
  <c r="H459" i="10"/>
  <c r="G459" i="10"/>
  <c r="F459" i="10"/>
  <c r="I458" i="10"/>
  <c r="H458" i="10"/>
  <c r="G458" i="10"/>
  <c r="F458" i="10"/>
  <c r="I457" i="10"/>
  <c r="H457" i="10"/>
  <c r="G457" i="10"/>
  <c r="F457" i="10"/>
  <c r="I456" i="10"/>
  <c r="H456" i="10"/>
  <c r="G456" i="10"/>
  <c r="F456" i="10"/>
  <c r="I455" i="10"/>
  <c r="H455" i="10"/>
  <c r="G455" i="10"/>
  <c r="F455" i="10"/>
  <c r="I454" i="10"/>
  <c r="H454" i="10"/>
  <c r="G454" i="10"/>
  <c r="F454" i="10"/>
  <c r="I453" i="10"/>
  <c r="H453" i="10"/>
  <c r="G453" i="10"/>
  <c r="F453" i="10"/>
  <c r="I452" i="10"/>
  <c r="H452" i="10"/>
  <c r="G452" i="10"/>
  <c r="F452" i="10"/>
  <c r="I451" i="10"/>
  <c r="H451" i="10"/>
  <c r="G451" i="10"/>
  <c r="F451" i="10"/>
  <c r="I450" i="10"/>
  <c r="H450" i="10"/>
  <c r="G450" i="10"/>
  <c r="F450" i="10"/>
  <c r="I449" i="10"/>
  <c r="H449" i="10"/>
  <c r="G449" i="10"/>
  <c r="F449" i="10"/>
  <c r="I448" i="10"/>
  <c r="H448" i="10"/>
  <c r="G448" i="10"/>
  <c r="F448" i="10"/>
  <c r="I447" i="10"/>
  <c r="H447" i="10"/>
  <c r="G447" i="10"/>
  <c r="F447" i="10"/>
  <c r="I446" i="10"/>
  <c r="H446" i="10"/>
  <c r="G446" i="10"/>
  <c r="F446" i="10"/>
  <c r="I445" i="10"/>
  <c r="H445" i="10"/>
  <c r="G445" i="10"/>
  <c r="F445" i="10"/>
  <c r="I444" i="10"/>
  <c r="H444" i="10"/>
  <c r="G444" i="10"/>
  <c r="F444" i="10"/>
  <c r="I443" i="10"/>
  <c r="H443" i="10"/>
  <c r="G443" i="10"/>
  <c r="F443" i="10"/>
  <c r="I442" i="10"/>
  <c r="H442" i="10"/>
  <c r="G442" i="10"/>
  <c r="F442" i="10"/>
  <c r="I441" i="10"/>
  <c r="H441" i="10"/>
  <c r="G441" i="10"/>
  <c r="F441" i="10"/>
  <c r="I440" i="10"/>
  <c r="H440" i="10"/>
  <c r="G440" i="10"/>
  <c r="F440" i="10"/>
  <c r="I439" i="10"/>
  <c r="H439" i="10"/>
  <c r="G439" i="10"/>
  <c r="F439" i="10"/>
  <c r="I438" i="10"/>
  <c r="H438" i="10"/>
  <c r="G438" i="10"/>
  <c r="F438" i="10"/>
  <c r="I437" i="10"/>
  <c r="H437" i="10"/>
  <c r="G437" i="10"/>
  <c r="F437" i="10"/>
  <c r="I436" i="10"/>
  <c r="H436" i="10"/>
  <c r="G436" i="10"/>
  <c r="F436" i="10"/>
  <c r="I435" i="10"/>
  <c r="H435" i="10"/>
  <c r="G435" i="10"/>
  <c r="F435" i="10"/>
  <c r="I434" i="10"/>
  <c r="H434" i="10"/>
  <c r="G434" i="10"/>
  <c r="F434" i="10"/>
  <c r="I433" i="10"/>
  <c r="H433" i="10"/>
  <c r="G433" i="10"/>
  <c r="F433" i="10"/>
  <c r="I432" i="10"/>
  <c r="H432" i="10"/>
  <c r="G432" i="10"/>
  <c r="F432" i="10"/>
  <c r="I431" i="10"/>
  <c r="H431" i="10"/>
  <c r="G431" i="10"/>
  <c r="F431" i="10"/>
  <c r="I430" i="10"/>
  <c r="H430" i="10"/>
  <c r="G430" i="10"/>
  <c r="F430" i="10"/>
  <c r="I429" i="10"/>
  <c r="H429" i="10"/>
  <c r="G429" i="10"/>
  <c r="F429" i="10"/>
  <c r="I428" i="10"/>
  <c r="H428" i="10"/>
  <c r="G428" i="10"/>
  <c r="F428" i="10"/>
  <c r="I427" i="10"/>
  <c r="H427" i="10"/>
  <c r="G427" i="10"/>
  <c r="F427" i="10"/>
  <c r="I426" i="10"/>
  <c r="H426" i="10"/>
  <c r="G426" i="10"/>
  <c r="F426" i="10"/>
  <c r="I425" i="10"/>
  <c r="H425" i="10"/>
  <c r="G425" i="10"/>
  <c r="F425" i="10"/>
  <c r="I424" i="10"/>
  <c r="H424" i="10"/>
  <c r="G424" i="10"/>
  <c r="F424" i="10"/>
  <c r="I423" i="10"/>
  <c r="H423" i="10"/>
  <c r="G423" i="10"/>
  <c r="F423" i="10"/>
  <c r="I422" i="10"/>
  <c r="H422" i="10"/>
  <c r="G422" i="10"/>
  <c r="F422" i="10"/>
  <c r="I421" i="10"/>
  <c r="H421" i="10"/>
  <c r="G421" i="10"/>
  <c r="F421" i="10"/>
  <c r="I420" i="10"/>
  <c r="H420" i="10"/>
  <c r="G420" i="10"/>
  <c r="F420" i="10"/>
  <c r="I419" i="10"/>
  <c r="H419" i="10"/>
  <c r="G419" i="10"/>
  <c r="F419" i="10"/>
  <c r="I418" i="10"/>
  <c r="H418" i="10"/>
  <c r="G418" i="10"/>
  <c r="F418" i="10"/>
  <c r="I417" i="10"/>
  <c r="H417" i="10"/>
  <c r="G417" i="10"/>
  <c r="F417" i="10"/>
  <c r="I416" i="10"/>
  <c r="H416" i="10"/>
  <c r="G416" i="10"/>
  <c r="F416" i="10"/>
  <c r="I415" i="10"/>
  <c r="H415" i="10"/>
  <c r="G415" i="10"/>
  <c r="F415" i="10"/>
  <c r="I414" i="10"/>
  <c r="H414" i="10"/>
  <c r="G414" i="10"/>
  <c r="F414" i="10"/>
  <c r="I413" i="10"/>
  <c r="H413" i="10"/>
  <c r="G413" i="10"/>
  <c r="F413" i="10"/>
  <c r="I412" i="10"/>
  <c r="H412" i="10"/>
  <c r="G412" i="10"/>
  <c r="F412" i="10"/>
  <c r="I411" i="10"/>
  <c r="H411" i="10"/>
  <c r="G411" i="10"/>
  <c r="F411" i="10"/>
  <c r="I410" i="10"/>
  <c r="H410" i="10"/>
  <c r="G410" i="10"/>
  <c r="F410" i="10"/>
  <c r="I409" i="10"/>
  <c r="H409" i="10"/>
  <c r="G409" i="10"/>
  <c r="F409" i="10"/>
  <c r="I408" i="10"/>
  <c r="H408" i="10"/>
  <c r="G408" i="10"/>
  <c r="F408" i="10"/>
  <c r="I407" i="10"/>
  <c r="H407" i="10"/>
  <c r="G407" i="10"/>
  <c r="F407" i="10"/>
  <c r="I406" i="10"/>
  <c r="H406" i="10"/>
  <c r="G406" i="10"/>
  <c r="F406" i="10"/>
  <c r="I405" i="10"/>
  <c r="H405" i="10"/>
  <c r="G405" i="10"/>
  <c r="F405" i="10"/>
  <c r="I404" i="10"/>
  <c r="H404" i="10"/>
  <c r="G404" i="10"/>
  <c r="F404" i="10"/>
  <c r="I403" i="10"/>
  <c r="H403" i="10"/>
  <c r="G403" i="10"/>
  <c r="F403" i="10"/>
  <c r="I402" i="10"/>
  <c r="H402" i="10"/>
  <c r="G402" i="10"/>
  <c r="F402" i="10"/>
  <c r="I401" i="10"/>
  <c r="H401" i="10"/>
  <c r="G401" i="10"/>
  <c r="F401" i="10"/>
  <c r="I400" i="10"/>
  <c r="H400" i="10"/>
  <c r="G400" i="10"/>
  <c r="F400" i="10"/>
  <c r="I399" i="10"/>
  <c r="H399" i="10"/>
  <c r="G399" i="10"/>
  <c r="F399" i="10"/>
  <c r="I398" i="10"/>
  <c r="H398" i="10"/>
  <c r="G398" i="10"/>
  <c r="F398" i="10"/>
  <c r="I397" i="10"/>
  <c r="H397" i="10"/>
  <c r="G397" i="10"/>
  <c r="F397" i="10"/>
  <c r="I396" i="10"/>
  <c r="H396" i="10"/>
  <c r="G396" i="10"/>
  <c r="F396" i="10"/>
  <c r="I395" i="10"/>
  <c r="H395" i="10"/>
  <c r="G395" i="10"/>
  <c r="F395" i="10"/>
  <c r="I394" i="10"/>
  <c r="H394" i="10"/>
  <c r="G394" i="10"/>
  <c r="F394" i="10"/>
  <c r="I393" i="10"/>
  <c r="H393" i="10"/>
  <c r="G393" i="10"/>
  <c r="F393" i="10"/>
  <c r="I392" i="10"/>
  <c r="H392" i="10"/>
  <c r="G392" i="10"/>
  <c r="F392" i="10"/>
  <c r="I391" i="10"/>
  <c r="H391" i="10"/>
  <c r="G391" i="10"/>
  <c r="F391" i="10"/>
  <c r="I390" i="10"/>
  <c r="H390" i="10"/>
  <c r="G390" i="10"/>
  <c r="F390" i="10"/>
  <c r="I389" i="10"/>
  <c r="H389" i="10"/>
  <c r="G389" i="10"/>
  <c r="F389" i="10"/>
  <c r="I388" i="10"/>
  <c r="H388" i="10"/>
  <c r="G388" i="10"/>
  <c r="F388" i="10"/>
  <c r="I387" i="10"/>
  <c r="H387" i="10"/>
  <c r="G387" i="10"/>
  <c r="F387" i="10"/>
  <c r="I386" i="10"/>
  <c r="H386" i="10"/>
  <c r="G386" i="10"/>
  <c r="F386" i="10"/>
  <c r="I385" i="10"/>
  <c r="H385" i="10"/>
  <c r="G385" i="10"/>
  <c r="F385" i="10"/>
  <c r="I384" i="10"/>
  <c r="H384" i="10"/>
  <c r="G384" i="10"/>
  <c r="F384" i="10"/>
  <c r="I383" i="10"/>
  <c r="H383" i="10"/>
  <c r="G383" i="10"/>
  <c r="F383" i="10"/>
  <c r="I382" i="10"/>
  <c r="H382" i="10"/>
  <c r="G382" i="10"/>
  <c r="F382" i="10"/>
  <c r="I381" i="10"/>
  <c r="H381" i="10"/>
  <c r="G381" i="10"/>
  <c r="F381" i="10"/>
  <c r="I380" i="10"/>
  <c r="H380" i="10"/>
  <c r="G380" i="10"/>
  <c r="F380" i="10"/>
  <c r="I379" i="10"/>
  <c r="H379" i="10"/>
  <c r="G379" i="10"/>
  <c r="F379" i="10"/>
  <c r="I378" i="10"/>
  <c r="H378" i="10"/>
  <c r="G378" i="10"/>
  <c r="F378" i="10"/>
  <c r="I377" i="10"/>
  <c r="H377" i="10"/>
  <c r="G377" i="10"/>
  <c r="F377" i="10"/>
  <c r="I376" i="10"/>
  <c r="H376" i="10"/>
  <c r="G376" i="10"/>
  <c r="F376" i="10"/>
  <c r="I375" i="10"/>
  <c r="H375" i="10"/>
  <c r="G375" i="10"/>
  <c r="F375" i="10"/>
  <c r="I374" i="10"/>
  <c r="H374" i="10"/>
  <c r="G374" i="10"/>
  <c r="F374" i="10"/>
  <c r="I373" i="10"/>
  <c r="H373" i="10"/>
  <c r="G373" i="10"/>
  <c r="F373" i="10"/>
  <c r="I372" i="10"/>
  <c r="H372" i="10"/>
  <c r="G372" i="10"/>
  <c r="F372" i="10"/>
  <c r="I371" i="10"/>
  <c r="H371" i="10"/>
  <c r="G371" i="10"/>
  <c r="F371" i="10"/>
  <c r="I370" i="10"/>
  <c r="H370" i="10"/>
  <c r="G370" i="10"/>
  <c r="F370" i="10"/>
  <c r="I369" i="10"/>
  <c r="H369" i="10"/>
  <c r="G369" i="10"/>
  <c r="F369" i="10"/>
  <c r="I368" i="10"/>
  <c r="H368" i="10"/>
  <c r="G368" i="10"/>
  <c r="F368" i="10"/>
  <c r="I367" i="10"/>
  <c r="H367" i="10"/>
  <c r="G367" i="10"/>
  <c r="F367" i="10"/>
  <c r="I366" i="10"/>
  <c r="H366" i="10"/>
  <c r="G366" i="10"/>
  <c r="F366" i="10"/>
  <c r="I365" i="10"/>
  <c r="H365" i="10"/>
  <c r="G365" i="10"/>
  <c r="F365" i="10"/>
  <c r="I364" i="10"/>
  <c r="H364" i="10"/>
  <c r="G364" i="10"/>
  <c r="F364" i="10"/>
  <c r="I363" i="10"/>
  <c r="H363" i="10"/>
  <c r="G363" i="10"/>
  <c r="F363" i="10"/>
  <c r="I362" i="10"/>
  <c r="H362" i="10"/>
  <c r="G362" i="10"/>
  <c r="F362" i="10"/>
  <c r="I361" i="10"/>
  <c r="H361" i="10"/>
  <c r="G361" i="10"/>
  <c r="F361" i="10"/>
  <c r="I360" i="10"/>
  <c r="H360" i="10"/>
  <c r="G360" i="10"/>
  <c r="F360" i="10"/>
  <c r="I359" i="10"/>
  <c r="H359" i="10"/>
  <c r="G359" i="10"/>
  <c r="F359" i="10"/>
  <c r="I358" i="10"/>
  <c r="H358" i="10"/>
  <c r="G358" i="10"/>
  <c r="F358" i="10"/>
  <c r="I357" i="10"/>
  <c r="H357" i="10"/>
  <c r="G357" i="10"/>
  <c r="F357" i="10"/>
  <c r="I356" i="10"/>
  <c r="H356" i="10"/>
  <c r="G356" i="10"/>
  <c r="F356" i="10"/>
  <c r="I355" i="10"/>
  <c r="H355" i="10"/>
  <c r="G355" i="10"/>
  <c r="F355" i="10"/>
  <c r="I354" i="10"/>
  <c r="H354" i="10"/>
  <c r="G354" i="10"/>
  <c r="F354" i="10"/>
  <c r="I353" i="10"/>
  <c r="H353" i="10"/>
  <c r="G353" i="10"/>
  <c r="F353" i="10"/>
  <c r="I352" i="10"/>
  <c r="H352" i="10"/>
  <c r="G352" i="10"/>
  <c r="F352" i="10"/>
  <c r="I351" i="10"/>
  <c r="H351" i="10"/>
  <c r="G351" i="10"/>
  <c r="F351" i="10"/>
  <c r="I350" i="10"/>
  <c r="H350" i="10"/>
  <c r="G350" i="10"/>
  <c r="F350" i="10"/>
  <c r="I349" i="10"/>
  <c r="H349" i="10"/>
  <c r="G349" i="10"/>
  <c r="F349" i="10"/>
  <c r="I348" i="10"/>
  <c r="H348" i="10"/>
  <c r="G348" i="10"/>
  <c r="F348" i="10"/>
  <c r="I347" i="10"/>
  <c r="H347" i="10"/>
  <c r="G347" i="10"/>
  <c r="F347" i="10"/>
  <c r="I346" i="10"/>
  <c r="H346" i="10"/>
  <c r="G346" i="10"/>
  <c r="F346" i="10"/>
  <c r="I345" i="10"/>
  <c r="H345" i="10"/>
  <c r="G345" i="10"/>
  <c r="F345" i="10"/>
  <c r="I344" i="10"/>
  <c r="H344" i="10"/>
  <c r="G344" i="10"/>
  <c r="F344" i="10"/>
  <c r="I343" i="10"/>
  <c r="H343" i="10"/>
  <c r="G343" i="10"/>
  <c r="F343" i="10"/>
  <c r="I342" i="10"/>
  <c r="H342" i="10"/>
  <c r="G342" i="10"/>
  <c r="F342" i="10"/>
  <c r="I341" i="10"/>
  <c r="H341" i="10"/>
  <c r="G341" i="10"/>
  <c r="F341" i="10"/>
  <c r="I340" i="10"/>
  <c r="H340" i="10"/>
  <c r="G340" i="10"/>
  <c r="F340" i="10"/>
  <c r="I339" i="10"/>
  <c r="H339" i="10"/>
  <c r="G339" i="10"/>
  <c r="F339" i="10"/>
  <c r="I338" i="10"/>
  <c r="H338" i="10"/>
  <c r="G338" i="10"/>
  <c r="F338" i="10"/>
  <c r="I337" i="10"/>
  <c r="H337" i="10"/>
  <c r="G337" i="10"/>
  <c r="F337" i="10"/>
  <c r="I336" i="10"/>
  <c r="H336" i="10"/>
  <c r="G336" i="10"/>
  <c r="F336" i="10"/>
  <c r="I335" i="10"/>
  <c r="H335" i="10"/>
  <c r="G335" i="10"/>
  <c r="F335" i="10"/>
  <c r="I334" i="10"/>
  <c r="H334" i="10"/>
  <c r="G334" i="10"/>
  <c r="F334" i="10"/>
  <c r="I333" i="10"/>
  <c r="H333" i="10"/>
  <c r="G333" i="10"/>
  <c r="F333" i="10"/>
  <c r="I332" i="10"/>
  <c r="H332" i="10"/>
  <c r="G332" i="10"/>
  <c r="F332" i="10"/>
  <c r="I331" i="10"/>
  <c r="H331" i="10"/>
  <c r="G331" i="10"/>
  <c r="F331" i="10"/>
  <c r="I330" i="10"/>
  <c r="H330" i="10"/>
  <c r="G330" i="10"/>
  <c r="F330" i="10"/>
  <c r="I329" i="10"/>
  <c r="H329" i="10"/>
  <c r="G329" i="10"/>
  <c r="F329" i="10"/>
  <c r="I328" i="10"/>
  <c r="H328" i="10"/>
  <c r="G328" i="10"/>
  <c r="F328" i="10"/>
  <c r="I327" i="10"/>
  <c r="H327" i="10"/>
  <c r="G327" i="10"/>
  <c r="F327" i="10"/>
  <c r="I326" i="10"/>
  <c r="H326" i="10"/>
  <c r="G326" i="10"/>
  <c r="F326" i="10"/>
  <c r="I325" i="10"/>
  <c r="H325" i="10"/>
  <c r="G325" i="10"/>
  <c r="F325" i="10"/>
  <c r="I324" i="10"/>
  <c r="H324" i="10"/>
  <c r="G324" i="10"/>
  <c r="F324" i="10"/>
  <c r="I323" i="10"/>
  <c r="H323" i="10"/>
  <c r="G323" i="10"/>
  <c r="F323" i="10"/>
  <c r="I322" i="10"/>
  <c r="H322" i="10"/>
  <c r="G322" i="10"/>
  <c r="F322" i="10"/>
  <c r="I321" i="10"/>
  <c r="H321" i="10"/>
  <c r="G321" i="10"/>
  <c r="F321" i="10"/>
  <c r="I320" i="10"/>
  <c r="H320" i="10"/>
  <c r="G320" i="10"/>
  <c r="F320" i="10"/>
  <c r="I319" i="10"/>
  <c r="H319" i="10"/>
  <c r="G319" i="10"/>
  <c r="F319" i="10"/>
  <c r="I318" i="10"/>
  <c r="H318" i="10"/>
  <c r="G318" i="10"/>
  <c r="F318" i="10"/>
  <c r="I317" i="10"/>
  <c r="H317" i="10"/>
  <c r="G317" i="10"/>
  <c r="F317" i="10"/>
  <c r="I316" i="10"/>
  <c r="H316" i="10"/>
  <c r="G316" i="10"/>
  <c r="F316" i="10"/>
  <c r="I315" i="10"/>
  <c r="H315" i="10"/>
  <c r="G315" i="10"/>
  <c r="F315" i="10"/>
  <c r="I314" i="10"/>
  <c r="H314" i="10"/>
  <c r="G314" i="10"/>
  <c r="F314" i="10"/>
  <c r="I313" i="10"/>
  <c r="H313" i="10"/>
  <c r="G313" i="10"/>
  <c r="F313" i="10"/>
  <c r="I312" i="10"/>
  <c r="H312" i="10"/>
  <c r="G312" i="10"/>
  <c r="F312" i="10"/>
  <c r="I311" i="10"/>
  <c r="H311" i="10"/>
  <c r="G311" i="10"/>
  <c r="F311" i="10"/>
  <c r="I310" i="10"/>
  <c r="H310" i="10"/>
  <c r="G310" i="10"/>
  <c r="F310" i="10"/>
  <c r="I309" i="10"/>
  <c r="H309" i="10"/>
  <c r="G309" i="10"/>
  <c r="F309" i="10"/>
  <c r="I308" i="10"/>
  <c r="H308" i="10"/>
  <c r="G308" i="10"/>
  <c r="F308" i="10"/>
  <c r="I307" i="10"/>
  <c r="H307" i="10"/>
  <c r="G307" i="10"/>
  <c r="F307" i="10"/>
  <c r="I306" i="10"/>
  <c r="H306" i="10"/>
  <c r="G306" i="10"/>
  <c r="F306" i="10"/>
  <c r="I305" i="10"/>
  <c r="H305" i="10"/>
  <c r="G305" i="10"/>
  <c r="F305" i="10"/>
  <c r="I304" i="10"/>
  <c r="H304" i="10"/>
  <c r="G304" i="10"/>
  <c r="F304" i="10"/>
  <c r="I303" i="10"/>
  <c r="H303" i="10"/>
  <c r="G303" i="10"/>
  <c r="F303" i="10"/>
  <c r="I302" i="10"/>
  <c r="H302" i="10"/>
  <c r="G302" i="10"/>
  <c r="F302" i="10"/>
  <c r="I301" i="10"/>
  <c r="H301" i="10"/>
  <c r="G301" i="10"/>
  <c r="F301" i="10"/>
  <c r="I300" i="10"/>
  <c r="H300" i="10"/>
  <c r="G300" i="10"/>
  <c r="F300" i="10"/>
  <c r="I299" i="10"/>
  <c r="H299" i="10"/>
  <c r="G299" i="10"/>
  <c r="F299" i="10"/>
  <c r="I298" i="10"/>
  <c r="H298" i="10"/>
  <c r="G298" i="10"/>
  <c r="F298" i="10"/>
  <c r="I297" i="10"/>
  <c r="H297" i="10"/>
  <c r="G297" i="10"/>
  <c r="F297" i="10"/>
  <c r="I296" i="10"/>
  <c r="H296" i="10"/>
  <c r="G296" i="10"/>
  <c r="F296" i="10"/>
  <c r="I295" i="10"/>
  <c r="H295" i="10"/>
  <c r="G295" i="10"/>
  <c r="F295" i="10"/>
  <c r="I294" i="10"/>
  <c r="H294" i="10"/>
  <c r="G294" i="10"/>
  <c r="F294" i="10"/>
  <c r="I293" i="10"/>
  <c r="H293" i="10"/>
  <c r="G293" i="10"/>
  <c r="F293" i="10"/>
  <c r="I292" i="10"/>
  <c r="H292" i="10"/>
  <c r="G292" i="10"/>
  <c r="F292" i="10"/>
  <c r="I291" i="10"/>
  <c r="H291" i="10"/>
  <c r="G291" i="10"/>
  <c r="F291" i="10"/>
  <c r="I290" i="10"/>
  <c r="H290" i="10"/>
  <c r="G290" i="10"/>
  <c r="F290" i="10"/>
  <c r="I289" i="10"/>
  <c r="H289" i="10"/>
  <c r="G289" i="10"/>
  <c r="F289" i="10"/>
  <c r="I288" i="10"/>
  <c r="H288" i="10"/>
  <c r="G288" i="10"/>
  <c r="F288" i="10"/>
  <c r="I287" i="10"/>
  <c r="H287" i="10"/>
  <c r="G287" i="10"/>
  <c r="F287" i="10"/>
  <c r="I286" i="10"/>
  <c r="H286" i="10"/>
  <c r="G286" i="10"/>
  <c r="F286" i="10"/>
  <c r="I285" i="10"/>
  <c r="H285" i="10"/>
  <c r="G285" i="10"/>
  <c r="F285" i="10"/>
  <c r="I284" i="10"/>
  <c r="H284" i="10"/>
  <c r="G284" i="10"/>
  <c r="F284" i="10"/>
  <c r="I283" i="10"/>
  <c r="H283" i="10"/>
  <c r="G283" i="10"/>
  <c r="F283" i="10"/>
  <c r="I282" i="10"/>
  <c r="H282" i="10"/>
  <c r="G282" i="10"/>
  <c r="F282" i="10"/>
  <c r="I281" i="10"/>
  <c r="H281" i="10"/>
  <c r="G281" i="10"/>
  <c r="F281" i="10"/>
  <c r="I280" i="10"/>
  <c r="H280" i="10"/>
  <c r="G280" i="10"/>
  <c r="F280" i="10"/>
  <c r="I279" i="10"/>
  <c r="H279" i="10"/>
  <c r="G279" i="10"/>
  <c r="F279" i="10"/>
  <c r="I278" i="10"/>
  <c r="H278" i="10"/>
  <c r="G278" i="10"/>
  <c r="F278" i="10"/>
  <c r="I277" i="10"/>
  <c r="H277" i="10"/>
  <c r="G277" i="10"/>
  <c r="F277" i="10"/>
  <c r="I276" i="10"/>
  <c r="H276" i="10"/>
  <c r="G276" i="10"/>
  <c r="F276" i="10"/>
  <c r="I275" i="10"/>
  <c r="H275" i="10"/>
  <c r="G275" i="10"/>
  <c r="F275" i="10"/>
  <c r="I274" i="10"/>
  <c r="H274" i="10"/>
  <c r="G274" i="10"/>
  <c r="F274" i="10"/>
  <c r="I273" i="10"/>
  <c r="H273" i="10"/>
  <c r="G273" i="10"/>
  <c r="F273" i="10"/>
  <c r="I272" i="10"/>
  <c r="H272" i="10"/>
  <c r="G272" i="10"/>
  <c r="F272" i="10"/>
  <c r="I271" i="10"/>
  <c r="H271" i="10"/>
  <c r="G271" i="10"/>
  <c r="F271" i="10"/>
  <c r="I270" i="10"/>
  <c r="H270" i="10"/>
  <c r="G270" i="10"/>
  <c r="F270" i="10"/>
  <c r="I269" i="10"/>
  <c r="H269" i="10"/>
  <c r="G269" i="10"/>
  <c r="F269" i="10"/>
  <c r="I268" i="10"/>
  <c r="H268" i="10"/>
  <c r="G268" i="10"/>
  <c r="F268" i="10"/>
  <c r="I267" i="10"/>
  <c r="H267" i="10"/>
  <c r="G267" i="10"/>
  <c r="F267" i="10"/>
  <c r="I266" i="10"/>
  <c r="H266" i="10"/>
  <c r="G266" i="10"/>
  <c r="F266" i="10"/>
  <c r="I265" i="10"/>
  <c r="H265" i="10"/>
  <c r="G265" i="10"/>
  <c r="F265" i="10"/>
  <c r="I264" i="10"/>
  <c r="H264" i="10"/>
  <c r="G264" i="10"/>
  <c r="F264" i="10"/>
  <c r="I263" i="10"/>
  <c r="H263" i="10"/>
  <c r="G263" i="10"/>
  <c r="F263" i="10"/>
  <c r="I262" i="10"/>
  <c r="H262" i="10"/>
  <c r="G262" i="10"/>
  <c r="F262" i="10"/>
  <c r="I261" i="10"/>
  <c r="H261" i="10"/>
  <c r="G261" i="10"/>
  <c r="F261" i="10"/>
  <c r="I260" i="10"/>
  <c r="H260" i="10"/>
  <c r="G260" i="10"/>
  <c r="F260" i="10"/>
  <c r="I259" i="10"/>
  <c r="H259" i="10"/>
  <c r="G259" i="10"/>
  <c r="F259" i="10"/>
  <c r="I258" i="10"/>
  <c r="H258" i="10"/>
  <c r="G258" i="10"/>
  <c r="F258" i="10"/>
  <c r="I257" i="10"/>
  <c r="H257" i="10"/>
  <c r="G257" i="10"/>
  <c r="F257" i="10"/>
  <c r="I256" i="10"/>
  <c r="H256" i="10"/>
  <c r="G256" i="10"/>
  <c r="F256" i="10"/>
  <c r="I255" i="10"/>
  <c r="H255" i="10"/>
  <c r="G255" i="10"/>
  <c r="F255" i="10"/>
  <c r="I254" i="10"/>
  <c r="H254" i="10"/>
  <c r="G254" i="10"/>
  <c r="F254" i="10"/>
  <c r="I253" i="10"/>
  <c r="H253" i="10"/>
  <c r="G253" i="10"/>
  <c r="F253" i="10"/>
  <c r="I252" i="10"/>
  <c r="H252" i="10"/>
  <c r="G252" i="10"/>
  <c r="F252" i="10"/>
  <c r="I251" i="10"/>
  <c r="H251" i="10"/>
  <c r="G251" i="10"/>
  <c r="F251" i="10"/>
  <c r="I250" i="10"/>
  <c r="H250" i="10"/>
  <c r="G250" i="10"/>
  <c r="F250" i="10"/>
  <c r="I249" i="10"/>
  <c r="H249" i="10"/>
  <c r="G249" i="10"/>
  <c r="F249" i="10"/>
  <c r="I248" i="10"/>
  <c r="H248" i="10"/>
  <c r="G248" i="10"/>
  <c r="F248" i="10"/>
  <c r="I247" i="10"/>
  <c r="H247" i="10"/>
  <c r="G247" i="10"/>
  <c r="F247" i="10"/>
  <c r="I246" i="10"/>
  <c r="H246" i="10"/>
  <c r="G246" i="10"/>
  <c r="F246" i="10"/>
  <c r="I245" i="10"/>
  <c r="H245" i="10"/>
  <c r="G245" i="10"/>
  <c r="F245" i="10"/>
  <c r="I244" i="10"/>
  <c r="H244" i="10"/>
  <c r="G244" i="10"/>
  <c r="F244" i="10"/>
  <c r="I243" i="10"/>
  <c r="H243" i="10"/>
  <c r="G243" i="10"/>
  <c r="F243" i="10"/>
  <c r="I242" i="10"/>
  <c r="H242" i="10"/>
  <c r="G242" i="10"/>
  <c r="F242" i="10"/>
  <c r="I241" i="10"/>
  <c r="H241" i="10"/>
  <c r="G241" i="10"/>
  <c r="F241" i="10"/>
  <c r="I240" i="10"/>
  <c r="H240" i="10"/>
  <c r="G240" i="10"/>
  <c r="F240" i="10"/>
  <c r="I239" i="10"/>
  <c r="H239" i="10"/>
  <c r="G239" i="10"/>
  <c r="F239" i="10"/>
  <c r="I238" i="10"/>
  <c r="H238" i="10"/>
  <c r="G238" i="10"/>
  <c r="F238" i="10"/>
  <c r="I237" i="10"/>
  <c r="H237" i="10"/>
  <c r="G237" i="10"/>
  <c r="F237" i="10"/>
  <c r="I236" i="10"/>
  <c r="H236" i="10"/>
  <c r="G236" i="10"/>
  <c r="F236" i="10"/>
  <c r="I235" i="10"/>
  <c r="H235" i="10"/>
  <c r="G235" i="10"/>
  <c r="F235" i="10"/>
  <c r="I234" i="10"/>
  <c r="H234" i="10"/>
  <c r="G234" i="10"/>
  <c r="F234" i="10"/>
  <c r="I233" i="10"/>
  <c r="H233" i="10"/>
  <c r="G233" i="10"/>
  <c r="F233" i="10"/>
  <c r="I232" i="10"/>
  <c r="H232" i="10"/>
  <c r="G232" i="10"/>
  <c r="F232" i="10"/>
  <c r="I231" i="10"/>
  <c r="H231" i="10"/>
  <c r="G231" i="10"/>
  <c r="F231" i="10"/>
  <c r="I230" i="10"/>
  <c r="H230" i="10"/>
  <c r="G230" i="10"/>
  <c r="F230" i="10"/>
  <c r="I229" i="10"/>
  <c r="H229" i="10"/>
  <c r="G229" i="10"/>
  <c r="F229" i="10"/>
  <c r="I228" i="10"/>
  <c r="H228" i="10"/>
  <c r="G228" i="10"/>
  <c r="F228" i="10"/>
  <c r="I227" i="10"/>
  <c r="H227" i="10"/>
  <c r="G227" i="10"/>
  <c r="F227" i="10"/>
  <c r="I226" i="10"/>
  <c r="H226" i="10"/>
  <c r="G226" i="10"/>
  <c r="F226" i="10"/>
  <c r="I225" i="10"/>
  <c r="H225" i="10"/>
  <c r="G225" i="10"/>
  <c r="F225" i="10"/>
  <c r="I224" i="10"/>
  <c r="H224" i="10"/>
  <c r="G224" i="10"/>
  <c r="F224" i="10"/>
  <c r="I223" i="10"/>
  <c r="H223" i="10"/>
  <c r="G223" i="10"/>
  <c r="F223" i="10"/>
  <c r="I222" i="10"/>
  <c r="H222" i="10"/>
  <c r="G222" i="10"/>
  <c r="F222" i="10"/>
  <c r="I221" i="10"/>
  <c r="H221" i="10"/>
  <c r="G221" i="10"/>
  <c r="F221" i="10"/>
  <c r="I220" i="10"/>
  <c r="H220" i="10"/>
  <c r="G220" i="10"/>
  <c r="F220" i="10"/>
  <c r="I219" i="10"/>
  <c r="H219" i="10"/>
  <c r="G219" i="10"/>
  <c r="F219" i="10"/>
  <c r="I218" i="10"/>
  <c r="H218" i="10"/>
  <c r="G218" i="10"/>
  <c r="F218" i="10"/>
  <c r="I217" i="10"/>
  <c r="H217" i="10"/>
  <c r="G217" i="10"/>
  <c r="F217" i="10"/>
  <c r="I216" i="10"/>
  <c r="H216" i="10"/>
  <c r="G216" i="10"/>
  <c r="F216" i="10"/>
  <c r="I215" i="10"/>
  <c r="H215" i="10"/>
  <c r="G215" i="10"/>
  <c r="F215" i="10"/>
  <c r="I214" i="10"/>
  <c r="H214" i="10"/>
  <c r="G214" i="10"/>
  <c r="F214" i="10"/>
  <c r="I213" i="10"/>
  <c r="H213" i="10"/>
  <c r="G213" i="10"/>
  <c r="F213" i="10"/>
  <c r="I212" i="10"/>
  <c r="H212" i="10"/>
  <c r="G212" i="10"/>
  <c r="F212" i="10"/>
  <c r="I211" i="10"/>
  <c r="H211" i="10"/>
  <c r="G211" i="10"/>
  <c r="F211" i="10"/>
  <c r="I210" i="10"/>
  <c r="H210" i="10"/>
  <c r="G210" i="10"/>
  <c r="F210" i="10"/>
  <c r="I209" i="10"/>
  <c r="H209" i="10"/>
  <c r="G209" i="10"/>
  <c r="F209" i="10"/>
  <c r="I208" i="10"/>
  <c r="H208" i="10"/>
  <c r="G208" i="10"/>
  <c r="F208" i="10"/>
  <c r="I207" i="10"/>
  <c r="H207" i="10"/>
  <c r="G207" i="10"/>
  <c r="F207" i="10"/>
  <c r="I206" i="10"/>
  <c r="H206" i="10"/>
  <c r="G206" i="10"/>
  <c r="F206" i="10"/>
  <c r="I205" i="10"/>
  <c r="H205" i="10"/>
  <c r="G205" i="10"/>
  <c r="F205" i="10"/>
  <c r="I204" i="10"/>
  <c r="H204" i="10"/>
  <c r="G204" i="10"/>
  <c r="F204" i="10"/>
  <c r="I203" i="10"/>
  <c r="H203" i="10"/>
  <c r="G203" i="10"/>
  <c r="F203" i="10"/>
  <c r="I202" i="10"/>
  <c r="H202" i="10"/>
  <c r="G202" i="10"/>
  <c r="F202" i="10"/>
  <c r="I201" i="10"/>
  <c r="H201" i="10"/>
  <c r="G201" i="10"/>
  <c r="F201" i="10"/>
  <c r="I200" i="10"/>
  <c r="H200" i="10"/>
  <c r="G200" i="10"/>
  <c r="F200" i="10"/>
  <c r="I199" i="10"/>
  <c r="H199" i="10"/>
  <c r="G199" i="10"/>
  <c r="F199" i="10"/>
  <c r="I198" i="10"/>
  <c r="H198" i="10"/>
  <c r="G198" i="10"/>
  <c r="F198" i="10"/>
  <c r="I197" i="10"/>
  <c r="H197" i="10"/>
  <c r="G197" i="10"/>
  <c r="F197" i="10"/>
  <c r="I196" i="10"/>
  <c r="H196" i="10"/>
  <c r="G196" i="10"/>
  <c r="F196" i="10"/>
  <c r="I195" i="10"/>
  <c r="H195" i="10"/>
  <c r="G195" i="10"/>
  <c r="F195" i="10"/>
  <c r="I194" i="10"/>
  <c r="H194" i="10"/>
  <c r="G194" i="10"/>
  <c r="F194" i="10"/>
  <c r="I193" i="10"/>
  <c r="H193" i="10"/>
  <c r="G193" i="10"/>
  <c r="F193" i="10"/>
  <c r="I192" i="10"/>
  <c r="H192" i="10"/>
  <c r="G192" i="10"/>
  <c r="F192" i="10"/>
  <c r="I191" i="10"/>
  <c r="H191" i="10"/>
  <c r="G191" i="10"/>
  <c r="F191" i="10"/>
  <c r="I190" i="10"/>
  <c r="H190" i="10"/>
  <c r="G190" i="10"/>
  <c r="F190" i="10"/>
  <c r="I189" i="10"/>
  <c r="H189" i="10"/>
  <c r="G189" i="10"/>
  <c r="F189" i="10"/>
  <c r="I188" i="10"/>
  <c r="H188" i="10"/>
  <c r="G188" i="10"/>
  <c r="F188" i="10"/>
  <c r="I187" i="10"/>
  <c r="H187" i="10"/>
  <c r="G187" i="10"/>
  <c r="F187" i="10"/>
  <c r="I186" i="10"/>
  <c r="H186" i="10"/>
  <c r="G186" i="10"/>
  <c r="F186" i="10"/>
  <c r="I185" i="10"/>
  <c r="H185" i="10"/>
  <c r="G185" i="10"/>
  <c r="F185" i="10"/>
  <c r="I184" i="10"/>
  <c r="H184" i="10"/>
  <c r="G184" i="10"/>
  <c r="F184" i="10"/>
  <c r="I183" i="10"/>
  <c r="H183" i="10"/>
  <c r="G183" i="10"/>
  <c r="F183" i="10"/>
  <c r="I182" i="10"/>
  <c r="H182" i="10"/>
  <c r="G182" i="10"/>
  <c r="F182" i="10"/>
  <c r="I181" i="10"/>
  <c r="H181" i="10"/>
  <c r="G181" i="10"/>
  <c r="F181" i="10"/>
  <c r="I180" i="10"/>
  <c r="H180" i="10"/>
  <c r="G180" i="10"/>
  <c r="F180" i="10"/>
  <c r="I179" i="10"/>
  <c r="H179" i="10"/>
  <c r="G179" i="10"/>
  <c r="F179" i="10"/>
  <c r="I178" i="10"/>
  <c r="H178" i="10"/>
  <c r="G178" i="10"/>
  <c r="F178" i="10"/>
  <c r="I177" i="10"/>
  <c r="H177" i="10"/>
  <c r="G177" i="10"/>
  <c r="F177" i="10"/>
  <c r="I176" i="10"/>
  <c r="H176" i="10"/>
  <c r="G176" i="10"/>
  <c r="F176" i="10"/>
  <c r="I175" i="10"/>
  <c r="H175" i="10"/>
  <c r="G175" i="10"/>
  <c r="F175" i="10"/>
  <c r="I174" i="10"/>
  <c r="H174" i="10"/>
  <c r="G174" i="10"/>
  <c r="F174" i="10"/>
  <c r="I173" i="10"/>
  <c r="H173" i="10"/>
  <c r="G173" i="10"/>
  <c r="F173" i="10"/>
  <c r="I172" i="10"/>
  <c r="H172" i="10"/>
  <c r="G172" i="10"/>
  <c r="F172" i="10"/>
  <c r="I171" i="10"/>
  <c r="H171" i="10"/>
  <c r="G171" i="10"/>
  <c r="F171" i="10"/>
  <c r="I170" i="10"/>
  <c r="H170" i="10"/>
  <c r="G170" i="10"/>
  <c r="F170" i="10"/>
  <c r="I169" i="10"/>
  <c r="H169" i="10"/>
  <c r="G169" i="10"/>
  <c r="F169" i="10"/>
  <c r="I168" i="10"/>
  <c r="H168" i="10"/>
  <c r="G168" i="10"/>
  <c r="F168" i="10"/>
  <c r="I167" i="10"/>
  <c r="H167" i="10"/>
  <c r="G167" i="10"/>
  <c r="F167" i="10"/>
  <c r="I166" i="10"/>
  <c r="H166" i="10"/>
  <c r="G166" i="10"/>
  <c r="F166" i="10"/>
  <c r="I165" i="10"/>
  <c r="H165" i="10"/>
  <c r="G165" i="10"/>
  <c r="F165" i="10"/>
  <c r="I164" i="10"/>
  <c r="H164" i="10"/>
  <c r="G164" i="10"/>
  <c r="F164" i="10"/>
  <c r="I163" i="10"/>
  <c r="H163" i="10"/>
  <c r="G163" i="10"/>
  <c r="F163" i="10"/>
  <c r="I162" i="10"/>
  <c r="H162" i="10"/>
  <c r="G162" i="10"/>
  <c r="F162" i="10"/>
  <c r="I161" i="10"/>
  <c r="H161" i="10"/>
  <c r="G161" i="10"/>
  <c r="F161" i="10"/>
  <c r="I160" i="10"/>
  <c r="H160" i="10"/>
  <c r="G160" i="10"/>
  <c r="F160" i="10"/>
  <c r="I159" i="10"/>
  <c r="H159" i="10"/>
  <c r="G159" i="10"/>
  <c r="F159" i="10"/>
  <c r="I158" i="10"/>
  <c r="H158" i="10"/>
  <c r="G158" i="10"/>
  <c r="F158" i="10"/>
  <c r="I157" i="10"/>
  <c r="H157" i="10"/>
  <c r="G157" i="10"/>
  <c r="F157" i="10"/>
  <c r="I156" i="10"/>
  <c r="H156" i="10"/>
  <c r="G156" i="10"/>
  <c r="F156" i="10"/>
  <c r="I155" i="10"/>
  <c r="H155" i="10"/>
  <c r="G155" i="10"/>
  <c r="F155" i="10"/>
  <c r="I154" i="10"/>
  <c r="H154" i="10"/>
  <c r="G154" i="10"/>
  <c r="F154" i="10"/>
  <c r="I153" i="10"/>
  <c r="H153" i="10"/>
  <c r="G153" i="10"/>
  <c r="F153" i="10"/>
  <c r="I152" i="10"/>
  <c r="H152" i="10"/>
  <c r="G152" i="10"/>
  <c r="F152" i="10"/>
  <c r="I151" i="10"/>
  <c r="H151" i="10"/>
  <c r="G151" i="10"/>
  <c r="F151" i="10"/>
  <c r="I150" i="10"/>
  <c r="H150" i="10"/>
  <c r="G150" i="10"/>
  <c r="F150" i="10"/>
  <c r="I149" i="10"/>
  <c r="H149" i="10"/>
  <c r="G149" i="10"/>
  <c r="F149" i="10"/>
  <c r="I148" i="10"/>
  <c r="H148" i="10"/>
  <c r="G148" i="10"/>
  <c r="F148" i="10"/>
  <c r="I147" i="10"/>
  <c r="H147" i="10"/>
  <c r="G147" i="10"/>
  <c r="F147" i="10"/>
  <c r="I146" i="10"/>
  <c r="H146" i="10"/>
  <c r="G146" i="10"/>
  <c r="F146" i="10"/>
  <c r="I145" i="10"/>
  <c r="H145" i="10"/>
  <c r="G145" i="10"/>
  <c r="F145" i="10"/>
  <c r="I144" i="10"/>
  <c r="H144" i="10"/>
  <c r="G144" i="10"/>
  <c r="F144" i="10"/>
  <c r="I143" i="10"/>
  <c r="H143" i="10"/>
  <c r="G143" i="10"/>
  <c r="F143" i="10"/>
  <c r="I142" i="10"/>
  <c r="H142" i="10"/>
  <c r="G142" i="10"/>
  <c r="F142" i="10"/>
  <c r="I141" i="10"/>
  <c r="H141" i="10"/>
  <c r="G141" i="10"/>
  <c r="F141" i="10"/>
  <c r="I140" i="10"/>
  <c r="H140" i="10"/>
  <c r="G140" i="10"/>
  <c r="F140" i="10"/>
  <c r="I139" i="10"/>
  <c r="H139" i="10"/>
  <c r="G139" i="10"/>
  <c r="F139" i="10"/>
  <c r="I138" i="10"/>
  <c r="H138" i="10"/>
  <c r="G138" i="10"/>
  <c r="F138" i="10"/>
  <c r="I137" i="10"/>
  <c r="H137" i="10"/>
  <c r="G137" i="10"/>
  <c r="F137" i="10"/>
  <c r="I136" i="10"/>
  <c r="H136" i="10"/>
  <c r="G136" i="10"/>
  <c r="F136" i="10"/>
  <c r="I135" i="10"/>
  <c r="H135" i="10"/>
  <c r="G135" i="10"/>
  <c r="F135" i="10"/>
  <c r="I134" i="10"/>
  <c r="H134" i="10"/>
  <c r="G134" i="10"/>
  <c r="F134" i="10"/>
  <c r="I133" i="10"/>
  <c r="H133" i="10"/>
  <c r="G133" i="10"/>
  <c r="F133" i="10"/>
  <c r="I132" i="10"/>
  <c r="H132" i="10"/>
  <c r="G132" i="10"/>
  <c r="F132" i="10"/>
  <c r="I131" i="10"/>
  <c r="H131" i="10"/>
  <c r="G131" i="10"/>
  <c r="F131" i="10"/>
  <c r="I130" i="10"/>
  <c r="H130" i="10"/>
  <c r="G130" i="10"/>
  <c r="F130" i="10"/>
  <c r="I129" i="10"/>
  <c r="H129" i="10"/>
  <c r="G129" i="10"/>
  <c r="F129" i="10"/>
  <c r="I128" i="10"/>
  <c r="H128" i="10"/>
  <c r="G128" i="10"/>
  <c r="F128" i="10"/>
  <c r="I127" i="10"/>
  <c r="H127" i="10"/>
  <c r="G127" i="10"/>
  <c r="F127" i="10"/>
  <c r="I126" i="10"/>
  <c r="H126" i="10"/>
  <c r="G126" i="10"/>
  <c r="F126" i="10"/>
  <c r="I125" i="10"/>
  <c r="H125" i="10"/>
  <c r="G125" i="10"/>
  <c r="F125" i="10"/>
  <c r="I124" i="10"/>
  <c r="H124" i="10"/>
  <c r="G124" i="10"/>
  <c r="F124" i="10"/>
  <c r="I123" i="10"/>
  <c r="H123" i="10"/>
  <c r="G123" i="10"/>
  <c r="F123" i="10"/>
  <c r="I122" i="10"/>
  <c r="H122" i="10"/>
  <c r="G122" i="10"/>
  <c r="F122" i="10"/>
  <c r="I121" i="10"/>
  <c r="H121" i="10"/>
  <c r="G121" i="10"/>
  <c r="F121" i="10"/>
  <c r="I120" i="10"/>
  <c r="H120" i="10"/>
  <c r="G120" i="10"/>
  <c r="F120" i="10"/>
  <c r="I119" i="10"/>
  <c r="H119" i="10"/>
  <c r="G119" i="10"/>
  <c r="F119" i="10"/>
  <c r="I118" i="10"/>
  <c r="H118" i="10"/>
  <c r="G118" i="10"/>
  <c r="F118" i="10"/>
  <c r="I117" i="10"/>
  <c r="H117" i="10"/>
  <c r="G117" i="10"/>
  <c r="F117" i="10"/>
  <c r="I116" i="10"/>
  <c r="H116" i="10"/>
  <c r="G116" i="10"/>
  <c r="F116" i="10"/>
  <c r="I115" i="10"/>
  <c r="H115" i="10"/>
  <c r="G115" i="10"/>
  <c r="F115" i="10"/>
  <c r="I114" i="10"/>
  <c r="H114" i="10"/>
  <c r="G114" i="10"/>
  <c r="F114" i="10"/>
  <c r="I113" i="10"/>
  <c r="H113" i="10"/>
  <c r="G113" i="10"/>
  <c r="F113" i="10"/>
  <c r="I112" i="10"/>
  <c r="H112" i="10"/>
  <c r="G112" i="10"/>
  <c r="F112" i="10"/>
  <c r="I111" i="10"/>
  <c r="H111" i="10"/>
  <c r="G111" i="10"/>
  <c r="F111" i="10"/>
  <c r="I110" i="10"/>
  <c r="H110" i="10"/>
  <c r="G110" i="10"/>
  <c r="F110" i="10"/>
  <c r="I109" i="10"/>
  <c r="H109" i="10"/>
  <c r="G109" i="10"/>
  <c r="F109" i="10"/>
  <c r="I108" i="10"/>
  <c r="H108" i="10"/>
  <c r="G108" i="10"/>
  <c r="F108" i="10"/>
  <c r="I107" i="10"/>
  <c r="H107" i="10"/>
  <c r="G107" i="10"/>
  <c r="F107" i="10"/>
  <c r="I106" i="10"/>
  <c r="H106" i="10"/>
  <c r="G106" i="10"/>
  <c r="F106" i="10"/>
  <c r="I105" i="10"/>
  <c r="H105" i="10"/>
  <c r="G105" i="10"/>
  <c r="F105" i="10"/>
  <c r="I104" i="10"/>
  <c r="H104" i="10"/>
  <c r="G104" i="10"/>
  <c r="F104" i="10"/>
  <c r="I103" i="10"/>
  <c r="H103" i="10"/>
  <c r="G103" i="10"/>
  <c r="F103" i="10"/>
  <c r="I102" i="10"/>
  <c r="H102" i="10"/>
  <c r="G102" i="10"/>
  <c r="F102" i="10"/>
  <c r="I101" i="10"/>
  <c r="H101" i="10"/>
  <c r="G101" i="10"/>
  <c r="F101" i="10"/>
  <c r="I100" i="10"/>
  <c r="H100" i="10"/>
  <c r="G100" i="10"/>
  <c r="F100" i="10"/>
  <c r="I99" i="10"/>
  <c r="H99" i="10"/>
  <c r="G99" i="10"/>
  <c r="F99" i="10"/>
  <c r="I98" i="10"/>
  <c r="H98" i="10"/>
  <c r="G98" i="10"/>
  <c r="F98" i="10"/>
  <c r="I97" i="10"/>
  <c r="H97" i="10"/>
  <c r="G97" i="10"/>
  <c r="F97" i="10"/>
  <c r="I96" i="10"/>
  <c r="H96" i="10"/>
  <c r="G96" i="10"/>
  <c r="F96" i="10"/>
  <c r="I95" i="10"/>
  <c r="H95" i="10"/>
  <c r="G95" i="10"/>
  <c r="F95" i="10"/>
  <c r="I94" i="10"/>
  <c r="H94" i="10"/>
  <c r="G94" i="10"/>
  <c r="F94" i="10"/>
  <c r="I93" i="10"/>
  <c r="H93" i="10"/>
  <c r="G93" i="10"/>
  <c r="F93" i="10"/>
  <c r="I92" i="10"/>
  <c r="H92" i="10"/>
  <c r="G92" i="10"/>
  <c r="F92" i="10"/>
  <c r="I91" i="10"/>
  <c r="H91" i="10"/>
  <c r="G91" i="10"/>
  <c r="F91" i="10"/>
  <c r="I90" i="10"/>
  <c r="H90" i="10"/>
  <c r="G90" i="10"/>
  <c r="F90" i="10"/>
  <c r="I89" i="10"/>
  <c r="H89" i="10"/>
  <c r="G89" i="10"/>
  <c r="F89" i="10"/>
  <c r="I88" i="10"/>
  <c r="H88" i="10"/>
  <c r="G88" i="10"/>
  <c r="F88" i="10"/>
  <c r="I87" i="10"/>
  <c r="H87" i="10"/>
  <c r="G87" i="10"/>
  <c r="F87" i="10"/>
  <c r="I86" i="10"/>
  <c r="H86" i="10"/>
  <c r="G86" i="10"/>
  <c r="F86" i="10"/>
  <c r="I85" i="10"/>
  <c r="H85" i="10"/>
  <c r="G85" i="10"/>
  <c r="F85" i="10"/>
  <c r="I84" i="10"/>
  <c r="H84" i="10"/>
  <c r="G84" i="10"/>
  <c r="F84" i="10"/>
  <c r="I83" i="10"/>
  <c r="H83" i="10"/>
  <c r="G83" i="10"/>
  <c r="F83" i="10"/>
  <c r="I82" i="10"/>
  <c r="H82" i="10"/>
  <c r="G82" i="10"/>
  <c r="F82" i="10"/>
  <c r="I81" i="10"/>
  <c r="H81" i="10"/>
  <c r="G81" i="10"/>
  <c r="F81" i="10"/>
  <c r="I80" i="10"/>
  <c r="H80" i="10"/>
  <c r="G80" i="10"/>
  <c r="F80" i="10"/>
  <c r="I79" i="10"/>
  <c r="H79" i="10"/>
  <c r="G79" i="10"/>
  <c r="F79" i="10"/>
  <c r="I78" i="10"/>
  <c r="H78" i="10"/>
  <c r="G78" i="10"/>
  <c r="F78" i="10"/>
  <c r="I77" i="10"/>
  <c r="H77" i="10"/>
  <c r="G77" i="10"/>
  <c r="F77" i="10"/>
  <c r="I76" i="10"/>
  <c r="H76" i="10"/>
  <c r="G76" i="10"/>
  <c r="F76" i="10"/>
  <c r="I75" i="10"/>
  <c r="H75" i="10"/>
  <c r="G75" i="10"/>
  <c r="F75" i="10"/>
  <c r="I74" i="10"/>
  <c r="H74" i="10"/>
  <c r="G74" i="10"/>
  <c r="F74" i="10"/>
  <c r="I73" i="10"/>
  <c r="H73" i="10"/>
  <c r="G73" i="10"/>
  <c r="F73" i="10"/>
  <c r="I72" i="10"/>
  <c r="H72" i="10"/>
  <c r="G72" i="10"/>
  <c r="F72" i="10"/>
  <c r="I71" i="10"/>
  <c r="H71" i="10"/>
  <c r="G71" i="10"/>
  <c r="F71" i="10"/>
  <c r="I70" i="10"/>
  <c r="H70" i="10"/>
  <c r="G70" i="10"/>
  <c r="F70" i="10"/>
  <c r="I69" i="10"/>
  <c r="H69" i="10"/>
  <c r="G69" i="10"/>
  <c r="F69" i="10"/>
  <c r="G8" i="10"/>
  <c r="G26" i="10"/>
  <c r="G59" i="10"/>
  <c r="F59" i="10"/>
  <c r="G60" i="10"/>
  <c r="F60" i="10"/>
  <c r="H502" i="9"/>
  <c r="B502" i="9"/>
  <c r="H501" i="9"/>
  <c r="B501" i="9"/>
  <c r="H500" i="9"/>
  <c r="B500" i="9"/>
  <c r="H499" i="9"/>
  <c r="B499" i="9"/>
  <c r="H498" i="9"/>
  <c r="B498" i="9"/>
  <c r="H497" i="9"/>
  <c r="B497" i="9"/>
  <c r="H496" i="9"/>
  <c r="B496" i="9"/>
  <c r="H495" i="9"/>
  <c r="B495" i="9"/>
  <c r="H494" i="9"/>
  <c r="B494" i="9"/>
  <c r="H493" i="9"/>
  <c r="B493" i="9"/>
  <c r="H492" i="9"/>
  <c r="B492" i="9"/>
  <c r="H491" i="9"/>
  <c r="B491" i="9"/>
  <c r="H490" i="9"/>
  <c r="B490" i="9"/>
  <c r="H489" i="9"/>
  <c r="B489" i="9"/>
  <c r="H488" i="9"/>
  <c r="B488" i="9"/>
  <c r="H487" i="9"/>
  <c r="B487" i="9"/>
  <c r="H486" i="9"/>
  <c r="B486" i="9"/>
  <c r="H485" i="9"/>
  <c r="B485" i="9"/>
  <c r="H484" i="9"/>
  <c r="B484" i="9"/>
  <c r="H483" i="9"/>
  <c r="B483" i="9"/>
  <c r="H482" i="9"/>
  <c r="B482" i="9"/>
  <c r="H481" i="9"/>
  <c r="B481" i="9"/>
  <c r="H480" i="9"/>
  <c r="B480" i="9"/>
  <c r="H479" i="9"/>
  <c r="B479" i="9"/>
  <c r="H478" i="9"/>
  <c r="B478" i="9"/>
  <c r="H477" i="9"/>
  <c r="B477" i="9"/>
  <c r="H476" i="9"/>
  <c r="B476" i="9"/>
  <c r="H475" i="9"/>
  <c r="B475" i="9"/>
  <c r="H474" i="9"/>
  <c r="B474" i="9"/>
  <c r="H473" i="9"/>
  <c r="B473" i="9"/>
  <c r="H472" i="9"/>
  <c r="B472" i="9"/>
  <c r="H471" i="9"/>
  <c r="B471" i="9"/>
  <c r="H470" i="9"/>
  <c r="B470" i="9"/>
  <c r="H469" i="9"/>
  <c r="B469" i="9"/>
  <c r="H468" i="9"/>
  <c r="B468" i="9"/>
  <c r="H467" i="9"/>
  <c r="B467" i="9"/>
  <c r="H466" i="9"/>
  <c r="B466" i="9"/>
  <c r="H465" i="9"/>
  <c r="B465" i="9"/>
  <c r="H464" i="9"/>
  <c r="B464" i="9"/>
  <c r="H463" i="9"/>
  <c r="B463" i="9"/>
  <c r="H462" i="9"/>
  <c r="B462" i="9"/>
  <c r="H461" i="9"/>
  <c r="B461" i="9"/>
  <c r="H460" i="9"/>
  <c r="B460" i="9"/>
  <c r="H459" i="9"/>
  <c r="B459" i="9"/>
  <c r="H458" i="9"/>
  <c r="B458" i="9"/>
  <c r="H457" i="9"/>
  <c r="B457" i="9"/>
  <c r="H456" i="9"/>
  <c r="B456" i="9"/>
  <c r="H455" i="9"/>
  <c r="B455" i="9"/>
  <c r="H454" i="9"/>
  <c r="B454" i="9"/>
  <c r="H453" i="9"/>
  <c r="B453" i="9"/>
  <c r="H452" i="9"/>
  <c r="B452" i="9"/>
  <c r="H451" i="9"/>
  <c r="B451" i="9"/>
  <c r="H450" i="9"/>
  <c r="B450" i="9"/>
  <c r="H449" i="9"/>
  <c r="B449" i="9"/>
  <c r="H448" i="9"/>
  <c r="B448" i="9"/>
  <c r="H447" i="9"/>
  <c r="B447" i="9"/>
  <c r="H446" i="9"/>
  <c r="B446" i="9"/>
  <c r="H445" i="9"/>
  <c r="B445" i="9"/>
  <c r="H444" i="9"/>
  <c r="B444" i="9"/>
  <c r="H443" i="9"/>
  <c r="B443" i="9"/>
  <c r="H442" i="9"/>
  <c r="B442" i="9"/>
  <c r="H441" i="9"/>
  <c r="B441" i="9"/>
  <c r="H440" i="9"/>
  <c r="B440" i="9"/>
  <c r="H439" i="9"/>
  <c r="B439" i="9"/>
  <c r="H438" i="9"/>
  <c r="B438" i="9"/>
  <c r="H437" i="9"/>
  <c r="B437" i="9"/>
  <c r="H436" i="9"/>
  <c r="B436" i="9"/>
  <c r="H435" i="9"/>
  <c r="B435" i="9"/>
  <c r="H434" i="9"/>
  <c r="B434" i="9"/>
  <c r="H433" i="9"/>
  <c r="B433" i="9"/>
  <c r="H432" i="9"/>
  <c r="B432" i="9"/>
  <c r="H431" i="9"/>
  <c r="B431" i="9"/>
  <c r="H430" i="9"/>
  <c r="B430" i="9"/>
  <c r="H429" i="9"/>
  <c r="B429" i="9"/>
  <c r="H428" i="9"/>
  <c r="B428" i="9"/>
  <c r="H427" i="9"/>
  <c r="B427" i="9"/>
  <c r="H426" i="9"/>
  <c r="B426" i="9"/>
  <c r="H425" i="9"/>
  <c r="B425" i="9"/>
  <c r="H424" i="9"/>
  <c r="B424" i="9"/>
  <c r="H423" i="9"/>
  <c r="B423" i="9"/>
  <c r="H422" i="9"/>
  <c r="B422" i="9"/>
  <c r="H421" i="9"/>
  <c r="B421" i="9"/>
  <c r="H420" i="9"/>
  <c r="B420" i="9"/>
  <c r="H419" i="9"/>
  <c r="B419" i="9"/>
  <c r="H418" i="9"/>
  <c r="B418" i="9"/>
  <c r="H417" i="9"/>
  <c r="B417" i="9"/>
  <c r="H416" i="9"/>
  <c r="B416" i="9"/>
  <c r="H415" i="9"/>
  <c r="B415" i="9"/>
  <c r="H414" i="9"/>
  <c r="B414" i="9"/>
  <c r="H413" i="9"/>
  <c r="B413" i="9"/>
  <c r="H412" i="9"/>
  <c r="B412" i="9"/>
  <c r="H411" i="9"/>
  <c r="B411" i="9"/>
  <c r="H410" i="9"/>
  <c r="B410" i="9"/>
  <c r="H409" i="9"/>
  <c r="B409" i="9"/>
  <c r="H408" i="9"/>
  <c r="B408" i="9"/>
  <c r="H407" i="9"/>
  <c r="B407" i="9"/>
  <c r="H406" i="9"/>
  <c r="B406" i="9"/>
  <c r="H405" i="9"/>
  <c r="B405" i="9"/>
  <c r="H404" i="9"/>
  <c r="B404" i="9"/>
  <c r="H403" i="9"/>
  <c r="B403" i="9"/>
  <c r="H402" i="9"/>
  <c r="B402" i="9"/>
  <c r="H401" i="9"/>
  <c r="B401" i="9"/>
  <c r="H400" i="9"/>
  <c r="B400" i="9"/>
  <c r="H399" i="9"/>
  <c r="B399" i="9"/>
  <c r="H398" i="9"/>
  <c r="B398" i="9"/>
  <c r="H397" i="9"/>
  <c r="B397" i="9"/>
  <c r="H396" i="9"/>
  <c r="B396" i="9"/>
  <c r="H395" i="9"/>
  <c r="B395" i="9"/>
  <c r="H394" i="9"/>
  <c r="B394" i="9"/>
  <c r="H393" i="9"/>
  <c r="B393" i="9"/>
  <c r="H392" i="9"/>
  <c r="B392" i="9"/>
  <c r="H391" i="9"/>
  <c r="B391" i="9"/>
  <c r="H390" i="9"/>
  <c r="B390" i="9"/>
  <c r="H389" i="9"/>
  <c r="B389" i="9"/>
  <c r="H388" i="9"/>
  <c r="B388" i="9"/>
  <c r="H387" i="9"/>
  <c r="B387" i="9"/>
  <c r="H386" i="9"/>
  <c r="B386" i="9"/>
  <c r="H385" i="9"/>
  <c r="B385" i="9"/>
  <c r="H384" i="9"/>
  <c r="B384" i="9"/>
  <c r="H383" i="9"/>
  <c r="B383" i="9"/>
  <c r="H382" i="9"/>
  <c r="B382" i="9"/>
  <c r="H381" i="9"/>
  <c r="B381" i="9"/>
  <c r="H380" i="9"/>
  <c r="B380" i="9"/>
  <c r="H379" i="9"/>
  <c r="B379" i="9"/>
  <c r="H378" i="9"/>
  <c r="B378" i="9"/>
  <c r="H377" i="9"/>
  <c r="B377" i="9"/>
  <c r="H376" i="9"/>
  <c r="B376" i="9"/>
  <c r="H375" i="9"/>
  <c r="B375" i="9"/>
  <c r="H374" i="9"/>
  <c r="B374" i="9"/>
  <c r="H373" i="9"/>
  <c r="B373" i="9"/>
  <c r="H372" i="9"/>
  <c r="B372" i="9"/>
  <c r="H371" i="9"/>
  <c r="B371" i="9"/>
  <c r="H370" i="9"/>
  <c r="B370" i="9"/>
  <c r="H369" i="9"/>
  <c r="B369" i="9"/>
  <c r="H368" i="9"/>
  <c r="B368" i="9"/>
  <c r="H367" i="9"/>
  <c r="B367" i="9"/>
  <c r="H366" i="9"/>
  <c r="B366" i="9"/>
  <c r="H365" i="9"/>
  <c r="B365" i="9"/>
  <c r="H364" i="9"/>
  <c r="B364" i="9"/>
  <c r="H363" i="9"/>
  <c r="B363" i="9"/>
  <c r="H362" i="9"/>
  <c r="B362" i="9"/>
  <c r="H361" i="9"/>
  <c r="B361" i="9"/>
  <c r="H360" i="9"/>
  <c r="B360" i="9"/>
  <c r="H359" i="9"/>
  <c r="B359" i="9"/>
  <c r="H358" i="9"/>
  <c r="B358" i="9"/>
  <c r="H357" i="9"/>
  <c r="B357" i="9"/>
  <c r="H356" i="9"/>
  <c r="B356" i="9"/>
  <c r="H355" i="9"/>
  <c r="B355" i="9"/>
  <c r="H354" i="9"/>
  <c r="B354" i="9"/>
  <c r="H353" i="9"/>
  <c r="B353" i="9"/>
  <c r="H352" i="9"/>
  <c r="B352" i="9"/>
  <c r="H351" i="9"/>
  <c r="B351" i="9"/>
  <c r="H350" i="9"/>
  <c r="B350" i="9"/>
  <c r="H349" i="9"/>
  <c r="B349" i="9"/>
  <c r="H348" i="9"/>
  <c r="B348" i="9"/>
  <c r="H347" i="9"/>
  <c r="B347" i="9"/>
  <c r="H346" i="9"/>
  <c r="B346" i="9"/>
  <c r="H345" i="9"/>
  <c r="B345" i="9"/>
  <c r="H344" i="9"/>
  <c r="B344" i="9"/>
  <c r="H343" i="9"/>
  <c r="B343" i="9"/>
  <c r="H342" i="9"/>
  <c r="B342" i="9"/>
  <c r="H341" i="9"/>
  <c r="B341" i="9"/>
  <c r="H340" i="9"/>
  <c r="B340" i="9"/>
  <c r="H339" i="9"/>
  <c r="B339" i="9"/>
  <c r="H338" i="9"/>
  <c r="B338" i="9"/>
  <c r="H337" i="9"/>
  <c r="B337" i="9"/>
  <c r="H336" i="9"/>
  <c r="B336" i="9"/>
  <c r="H335" i="9"/>
  <c r="B335" i="9"/>
  <c r="H334" i="9"/>
  <c r="B334" i="9"/>
  <c r="H333" i="9"/>
  <c r="B333" i="9"/>
  <c r="H332" i="9"/>
  <c r="B332" i="9"/>
  <c r="H331" i="9"/>
  <c r="B331" i="9"/>
  <c r="H330" i="9"/>
  <c r="B330" i="9"/>
  <c r="H329" i="9"/>
  <c r="B329" i="9"/>
  <c r="H328" i="9"/>
  <c r="B328" i="9"/>
  <c r="H327" i="9"/>
  <c r="B327" i="9"/>
  <c r="H326" i="9"/>
  <c r="B326" i="9"/>
  <c r="H325" i="9"/>
  <c r="B325" i="9"/>
  <c r="H324" i="9"/>
  <c r="B324" i="9"/>
  <c r="H323" i="9"/>
  <c r="B323" i="9"/>
  <c r="H322" i="9"/>
  <c r="B322" i="9"/>
  <c r="H321" i="9"/>
  <c r="B321" i="9"/>
  <c r="H320" i="9"/>
  <c r="B320" i="9"/>
  <c r="H319" i="9"/>
  <c r="B319" i="9"/>
  <c r="H318" i="9"/>
  <c r="B318" i="9"/>
  <c r="H317" i="9"/>
  <c r="B317" i="9"/>
  <c r="H316" i="9"/>
  <c r="B316" i="9"/>
  <c r="H315" i="9"/>
  <c r="B315" i="9"/>
  <c r="H314" i="9"/>
  <c r="B314" i="9"/>
  <c r="H313" i="9"/>
  <c r="B313" i="9"/>
  <c r="H312" i="9"/>
  <c r="B312" i="9"/>
  <c r="H311" i="9"/>
  <c r="B311" i="9"/>
  <c r="H310" i="9"/>
  <c r="B310" i="9"/>
  <c r="H309" i="9"/>
  <c r="B309" i="9"/>
  <c r="H308" i="9"/>
  <c r="B308" i="9"/>
  <c r="H307" i="9"/>
  <c r="B307" i="9"/>
  <c r="H306" i="9"/>
  <c r="B306" i="9"/>
  <c r="H305" i="9"/>
  <c r="B305" i="9"/>
  <c r="H304" i="9"/>
  <c r="B304" i="9"/>
  <c r="H303" i="9"/>
  <c r="B303" i="9"/>
  <c r="H302" i="9"/>
  <c r="B302" i="9"/>
  <c r="H301" i="9"/>
  <c r="B301" i="9"/>
  <c r="H300" i="9"/>
  <c r="B300" i="9"/>
  <c r="H299" i="9"/>
  <c r="B299" i="9"/>
  <c r="H298" i="9"/>
  <c r="B298" i="9"/>
  <c r="H297" i="9"/>
  <c r="B297" i="9"/>
  <c r="H296" i="9"/>
  <c r="B296" i="9"/>
  <c r="H295" i="9"/>
  <c r="B295" i="9"/>
  <c r="H294" i="9"/>
  <c r="B294" i="9"/>
  <c r="H293" i="9"/>
  <c r="B293" i="9"/>
  <c r="H292" i="9"/>
  <c r="B292" i="9"/>
  <c r="H291" i="9"/>
  <c r="B291" i="9"/>
  <c r="H290" i="9"/>
  <c r="B290" i="9"/>
  <c r="H289" i="9"/>
  <c r="B289" i="9"/>
  <c r="H288" i="9"/>
  <c r="B288" i="9"/>
  <c r="H287" i="9"/>
  <c r="B287" i="9"/>
  <c r="H286" i="9"/>
  <c r="B286" i="9"/>
  <c r="H285" i="9"/>
  <c r="B285" i="9"/>
  <c r="H284" i="9"/>
  <c r="B284" i="9"/>
  <c r="H283" i="9"/>
  <c r="B283" i="9"/>
  <c r="H282" i="9"/>
  <c r="B282" i="9"/>
  <c r="H281" i="9"/>
  <c r="B281" i="9"/>
  <c r="H280" i="9"/>
  <c r="B280" i="9"/>
  <c r="H279" i="9"/>
  <c r="B279" i="9"/>
  <c r="H278" i="9"/>
  <c r="B278" i="9"/>
  <c r="H277" i="9"/>
  <c r="B277" i="9"/>
  <c r="H276" i="9"/>
  <c r="B276" i="9"/>
  <c r="H275" i="9"/>
  <c r="B275" i="9"/>
  <c r="H274" i="9"/>
  <c r="B274" i="9"/>
  <c r="H273" i="9"/>
  <c r="B273" i="9"/>
  <c r="H272" i="9"/>
  <c r="B272" i="9"/>
  <c r="H271" i="9"/>
  <c r="B271" i="9"/>
  <c r="H270" i="9"/>
  <c r="B270" i="9"/>
  <c r="H269" i="9"/>
  <c r="B269" i="9"/>
  <c r="H268" i="9"/>
  <c r="B268" i="9"/>
  <c r="H267" i="9"/>
  <c r="B267" i="9"/>
  <c r="H266" i="9"/>
  <c r="B266" i="9"/>
  <c r="H265" i="9"/>
  <c r="B265" i="9"/>
  <c r="H264" i="9"/>
  <c r="B264" i="9"/>
  <c r="H263" i="9"/>
  <c r="B263" i="9"/>
  <c r="H262" i="9"/>
  <c r="B262" i="9"/>
  <c r="H261" i="9"/>
  <c r="B261" i="9"/>
  <c r="H260" i="9"/>
  <c r="B260" i="9"/>
  <c r="H259" i="9"/>
  <c r="B259" i="9"/>
  <c r="H258" i="9"/>
  <c r="B258" i="9"/>
  <c r="H257" i="9"/>
  <c r="B257" i="9"/>
  <c r="H256" i="9"/>
  <c r="B256" i="9"/>
  <c r="H255" i="9"/>
  <c r="B255" i="9"/>
  <c r="H254" i="9"/>
  <c r="B254" i="9"/>
  <c r="H253" i="9"/>
  <c r="B253" i="9"/>
  <c r="H252" i="9"/>
  <c r="B252" i="9"/>
  <c r="H251" i="9"/>
  <c r="B251" i="9"/>
  <c r="H250" i="9"/>
  <c r="B250" i="9"/>
  <c r="H249" i="9"/>
  <c r="B249" i="9"/>
  <c r="H248" i="9"/>
  <c r="B248" i="9"/>
  <c r="H247" i="9"/>
  <c r="B247" i="9"/>
  <c r="H246" i="9"/>
  <c r="B246" i="9"/>
  <c r="H245" i="9"/>
  <c r="B245" i="9"/>
  <c r="H244" i="9"/>
  <c r="B244" i="9"/>
  <c r="H243" i="9"/>
  <c r="B243" i="9"/>
  <c r="H242" i="9"/>
  <c r="B242" i="9"/>
  <c r="H241" i="9"/>
  <c r="B241" i="9"/>
  <c r="H240" i="9"/>
  <c r="B240" i="9"/>
  <c r="H239" i="9"/>
  <c r="B239" i="9"/>
  <c r="H238" i="9"/>
  <c r="B238" i="9"/>
  <c r="H237" i="9"/>
  <c r="B237" i="9"/>
  <c r="H236" i="9"/>
  <c r="B236" i="9"/>
  <c r="H235" i="9"/>
  <c r="B235" i="9"/>
  <c r="H234" i="9"/>
  <c r="B234" i="9"/>
  <c r="H233" i="9"/>
  <c r="B233" i="9"/>
  <c r="H232" i="9"/>
  <c r="B232" i="9"/>
  <c r="H231" i="9"/>
  <c r="B231" i="9"/>
  <c r="H230" i="9"/>
  <c r="B230" i="9"/>
  <c r="H229" i="9"/>
  <c r="B229" i="9"/>
  <c r="H228" i="9"/>
  <c r="B228" i="9"/>
  <c r="H227" i="9"/>
  <c r="B227" i="9"/>
  <c r="H226" i="9"/>
  <c r="B226" i="9"/>
  <c r="H225" i="9"/>
  <c r="B225" i="9"/>
  <c r="H224" i="9"/>
  <c r="B224" i="9"/>
  <c r="H223" i="9"/>
  <c r="B223" i="9"/>
  <c r="H222" i="9"/>
  <c r="B222" i="9"/>
  <c r="H221" i="9"/>
  <c r="B221" i="9"/>
  <c r="H220" i="9"/>
  <c r="B220" i="9"/>
  <c r="H219" i="9"/>
  <c r="B219" i="9"/>
  <c r="H218" i="9"/>
  <c r="B218" i="9"/>
  <c r="H217" i="9"/>
  <c r="B217" i="9"/>
  <c r="H216" i="9"/>
  <c r="B216" i="9"/>
  <c r="H215" i="9"/>
  <c r="B215" i="9"/>
  <c r="H214" i="9"/>
  <c r="B214" i="9"/>
  <c r="H213" i="9"/>
  <c r="B213" i="9"/>
  <c r="H212" i="9"/>
  <c r="B212" i="9"/>
  <c r="H211" i="9"/>
  <c r="B211" i="9"/>
  <c r="H210" i="9"/>
  <c r="B210" i="9"/>
  <c r="H209" i="9"/>
  <c r="B209" i="9"/>
  <c r="H208" i="9"/>
  <c r="B208" i="9"/>
  <c r="H207" i="9"/>
  <c r="B207" i="9"/>
  <c r="H206" i="9"/>
  <c r="B206" i="9"/>
  <c r="H205" i="9"/>
  <c r="B205" i="9"/>
  <c r="H204" i="9"/>
  <c r="B204" i="9"/>
  <c r="H203" i="9"/>
  <c r="B203" i="9"/>
  <c r="H202" i="9"/>
  <c r="B202" i="9"/>
  <c r="H201" i="9"/>
  <c r="B201" i="9"/>
  <c r="H200" i="9"/>
  <c r="B200" i="9"/>
  <c r="H199" i="9"/>
  <c r="B199" i="9"/>
  <c r="H198" i="9"/>
  <c r="B198" i="9"/>
  <c r="H197" i="9"/>
  <c r="B197" i="9"/>
  <c r="H196" i="9"/>
  <c r="B196" i="9"/>
  <c r="H195" i="9"/>
  <c r="B195" i="9"/>
  <c r="H194" i="9"/>
  <c r="B194" i="9"/>
  <c r="H193" i="9"/>
  <c r="B193" i="9"/>
  <c r="H192" i="9"/>
  <c r="B192" i="9"/>
  <c r="H191" i="9"/>
  <c r="B191" i="9"/>
  <c r="H190" i="9"/>
  <c r="B190" i="9"/>
  <c r="H189" i="9"/>
  <c r="B189" i="9"/>
  <c r="H188" i="9"/>
  <c r="B188" i="9"/>
  <c r="H187" i="9"/>
  <c r="B187" i="9"/>
  <c r="H186" i="9"/>
  <c r="B186" i="9"/>
  <c r="H185" i="9"/>
  <c r="B185" i="9"/>
  <c r="H184" i="9"/>
  <c r="B184" i="9"/>
  <c r="H183" i="9"/>
  <c r="B183" i="9"/>
  <c r="H182" i="9"/>
  <c r="B182" i="9"/>
  <c r="H181" i="9"/>
  <c r="B181" i="9"/>
  <c r="H180" i="9"/>
  <c r="B180" i="9"/>
  <c r="H179" i="9"/>
  <c r="B179" i="9"/>
  <c r="H178" i="9"/>
  <c r="B178" i="9"/>
  <c r="H177" i="9"/>
  <c r="B177" i="9"/>
  <c r="H176" i="9"/>
  <c r="B176" i="9"/>
  <c r="H175" i="9"/>
  <c r="B175" i="9"/>
  <c r="H174" i="9"/>
  <c r="B174" i="9"/>
  <c r="H173" i="9"/>
  <c r="B173" i="9"/>
  <c r="H172" i="9"/>
  <c r="B172" i="9"/>
  <c r="H171" i="9"/>
  <c r="B171" i="9"/>
  <c r="H170" i="9"/>
  <c r="B170" i="9"/>
  <c r="H169" i="9"/>
  <c r="B169" i="9"/>
  <c r="H168" i="9"/>
  <c r="B168" i="9"/>
  <c r="H167" i="9"/>
  <c r="B167" i="9"/>
  <c r="H166" i="9"/>
  <c r="B166" i="9"/>
  <c r="H165" i="9"/>
  <c r="B165" i="9"/>
  <c r="H164" i="9"/>
  <c r="B164" i="9"/>
  <c r="H163" i="9"/>
  <c r="B163" i="9"/>
  <c r="H162" i="9"/>
  <c r="B162" i="9"/>
  <c r="H161" i="9"/>
  <c r="B161" i="9"/>
  <c r="H160" i="9"/>
  <c r="B160" i="9"/>
  <c r="H159" i="9"/>
  <c r="B159" i="9"/>
  <c r="H158" i="9"/>
  <c r="B158" i="9"/>
  <c r="H157" i="9"/>
  <c r="B157" i="9"/>
  <c r="H156" i="9"/>
  <c r="B156" i="9"/>
  <c r="H155" i="9"/>
  <c r="B155" i="9"/>
  <c r="H154" i="9"/>
  <c r="B154" i="9"/>
  <c r="H153" i="9"/>
  <c r="B153" i="9"/>
  <c r="H152" i="9"/>
  <c r="B152" i="9"/>
  <c r="H151" i="9"/>
  <c r="B151" i="9"/>
  <c r="H150" i="9"/>
  <c r="B150" i="9"/>
  <c r="H149" i="9"/>
  <c r="B149" i="9"/>
  <c r="H148" i="9"/>
  <c r="B148" i="9"/>
  <c r="H147" i="9"/>
  <c r="B147" i="9"/>
  <c r="H146" i="9"/>
  <c r="B146" i="9"/>
  <c r="H145" i="9"/>
  <c r="B145" i="9"/>
  <c r="H144" i="9"/>
  <c r="B144" i="9"/>
  <c r="H143" i="9"/>
  <c r="B143" i="9"/>
  <c r="H142" i="9"/>
  <c r="B142" i="9"/>
  <c r="H141" i="9"/>
  <c r="B141" i="9"/>
  <c r="H140" i="9"/>
  <c r="B140" i="9"/>
  <c r="H139" i="9"/>
  <c r="B139" i="9"/>
  <c r="H138" i="9"/>
  <c r="B138" i="9"/>
  <c r="H137" i="9"/>
  <c r="B137" i="9"/>
  <c r="H136" i="9"/>
  <c r="B136" i="9"/>
  <c r="H135" i="9"/>
  <c r="B135" i="9"/>
  <c r="H134" i="9"/>
  <c r="B134" i="9"/>
  <c r="H133" i="9"/>
  <c r="B133" i="9"/>
  <c r="H132" i="9"/>
  <c r="B132" i="9"/>
  <c r="H131" i="9"/>
  <c r="B131" i="9"/>
  <c r="H130" i="9"/>
  <c r="B130" i="9"/>
  <c r="H129" i="9"/>
  <c r="B129" i="9"/>
  <c r="H128" i="9"/>
  <c r="B128" i="9"/>
  <c r="H127" i="9"/>
  <c r="B127" i="9"/>
  <c r="H126" i="9"/>
  <c r="B126" i="9"/>
  <c r="H125" i="9"/>
  <c r="B125" i="9"/>
  <c r="H124" i="9"/>
  <c r="B124" i="9"/>
  <c r="H123" i="9"/>
  <c r="B123" i="9"/>
  <c r="H122" i="9"/>
  <c r="B122" i="9"/>
  <c r="H121" i="9"/>
  <c r="B121" i="9"/>
  <c r="H120" i="9"/>
  <c r="B120" i="9"/>
  <c r="H119" i="9"/>
  <c r="B119" i="9"/>
  <c r="H118" i="9"/>
  <c r="B118" i="9"/>
  <c r="H117" i="9"/>
  <c r="B117" i="9"/>
  <c r="H116" i="9"/>
  <c r="B116" i="9"/>
  <c r="H115" i="9"/>
  <c r="B115" i="9"/>
  <c r="H114" i="9"/>
  <c r="B114" i="9"/>
  <c r="H113" i="9"/>
  <c r="B113" i="9"/>
  <c r="H112" i="9"/>
  <c r="B112" i="9"/>
  <c r="H111" i="9"/>
  <c r="B111" i="9"/>
  <c r="H110" i="9"/>
  <c r="B110" i="9"/>
  <c r="H109" i="9"/>
  <c r="B109" i="9"/>
  <c r="H108" i="9"/>
  <c r="B108" i="9"/>
  <c r="H107" i="9"/>
  <c r="B107" i="9"/>
  <c r="H106" i="9"/>
  <c r="B106" i="9"/>
  <c r="H105" i="9"/>
  <c r="B105" i="9"/>
  <c r="H104" i="9"/>
  <c r="B104" i="9"/>
  <c r="H103" i="9"/>
  <c r="B103" i="9"/>
  <c r="H102" i="9"/>
  <c r="B102" i="9"/>
  <c r="H101" i="9"/>
  <c r="B101" i="9"/>
  <c r="H100" i="9"/>
  <c r="B100" i="9"/>
  <c r="H99" i="9"/>
  <c r="B99" i="9"/>
  <c r="H98" i="9"/>
  <c r="B98" i="9"/>
  <c r="H97" i="9"/>
  <c r="B97" i="9"/>
  <c r="H96" i="9"/>
  <c r="B96" i="9"/>
  <c r="H95" i="9"/>
  <c r="B95" i="9"/>
  <c r="H94" i="9"/>
  <c r="B94" i="9"/>
  <c r="H93" i="9"/>
  <c r="B93" i="9"/>
  <c r="H92" i="9"/>
  <c r="B92" i="9"/>
  <c r="H91" i="9"/>
  <c r="B91" i="9"/>
  <c r="H90" i="9"/>
  <c r="B90" i="9"/>
  <c r="H89" i="9"/>
  <c r="B89" i="9"/>
  <c r="H88" i="9"/>
  <c r="B88" i="9"/>
  <c r="H87" i="9"/>
  <c r="B87" i="9"/>
  <c r="H86" i="9"/>
  <c r="B86" i="9"/>
  <c r="H85" i="9"/>
  <c r="B85" i="9"/>
  <c r="H84" i="9"/>
  <c r="B84" i="9"/>
  <c r="H83" i="9"/>
  <c r="B83" i="9"/>
  <c r="H82" i="9"/>
  <c r="B82" i="9"/>
  <c r="H81" i="9"/>
  <c r="B81" i="9"/>
  <c r="H80" i="9"/>
  <c r="B80" i="9"/>
  <c r="H79" i="9"/>
  <c r="B79" i="9"/>
  <c r="H78" i="9"/>
  <c r="B78" i="9"/>
  <c r="H77" i="9"/>
  <c r="B77" i="9"/>
  <c r="H76" i="9"/>
  <c r="B76" i="9"/>
  <c r="H75" i="9"/>
  <c r="B75" i="9"/>
  <c r="H74" i="9"/>
  <c r="B74" i="9"/>
  <c r="H73" i="9"/>
  <c r="B73" i="9"/>
  <c r="H72" i="9"/>
  <c r="B72" i="9"/>
  <c r="H71" i="9"/>
  <c r="B71" i="9"/>
  <c r="H70" i="9"/>
  <c r="B70" i="9"/>
  <c r="H69" i="9"/>
  <c r="B69" i="9"/>
  <c r="H68" i="9"/>
  <c r="B68" i="9"/>
  <c r="H67" i="9"/>
  <c r="B67" i="9"/>
  <c r="H66" i="9"/>
  <c r="B66" i="9"/>
  <c r="H65" i="9"/>
  <c r="B65" i="9"/>
  <c r="H64" i="9"/>
  <c r="B64" i="9"/>
  <c r="H63" i="9"/>
  <c r="B63" i="9"/>
  <c r="H62" i="9"/>
  <c r="B62" i="9"/>
  <c r="H61" i="9"/>
  <c r="B61" i="9"/>
  <c r="H60" i="9"/>
  <c r="B60" i="9"/>
  <c r="H59" i="9"/>
  <c r="B59" i="9"/>
  <c r="H58" i="9"/>
  <c r="B58" i="9"/>
  <c r="H57" i="9"/>
  <c r="B57" i="9"/>
  <c r="H56" i="9"/>
  <c r="B56" i="9"/>
  <c r="H55" i="9"/>
  <c r="B55" i="9"/>
  <c r="H54" i="9"/>
  <c r="B54" i="9"/>
  <c r="H53" i="9"/>
  <c r="B53" i="9"/>
  <c r="H52" i="9"/>
  <c r="B52" i="9"/>
  <c r="H51" i="9"/>
  <c r="B51" i="9"/>
  <c r="H50" i="9"/>
  <c r="B50" i="9"/>
  <c r="H49" i="9"/>
  <c r="B49" i="9"/>
  <c r="H48" i="9"/>
  <c r="B48" i="9"/>
  <c r="H47" i="9"/>
  <c r="B47" i="9"/>
  <c r="H46" i="9"/>
  <c r="B46" i="9"/>
  <c r="H45" i="9"/>
  <c r="B45" i="9"/>
  <c r="H44" i="9"/>
  <c r="B44" i="9"/>
  <c r="H43" i="9"/>
  <c r="B43" i="9"/>
  <c r="H42" i="9"/>
  <c r="B42" i="9"/>
  <c r="H41" i="9"/>
  <c r="B41" i="9"/>
  <c r="H40" i="9"/>
  <c r="B40" i="9"/>
  <c r="H39" i="9"/>
  <c r="B39" i="9"/>
  <c r="H38" i="9"/>
  <c r="B38" i="9"/>
  <c r="H37" i="9"/>
  <c r="B37" i="9"/>
  <c r="H36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H3" i="9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B3" i="9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N55" i="7"/>
  <c r="M55" i="7"/>
  <c r="B55" i="7"/>
  <c r="N54" i="7"/>
  <c r="M54" i="7"/>
  <c r="B54" i="7"/>
  <c r="N53" i="7"/>
  <c r="M53" i="7"/>
  <c r="B53" i="7"/>
  <c r="N52" i="7"/>
  <c r="M52" i="7"/>
  <c r="B52" i="7"/>
  <c r="N51" i="7"/>
  <c r="L51" i="7"/>
  <c r="L139" i="7" s="1"/>
  <c r="B51" i="7"/>
  <c r="N50" i="7"/>
  <c r="M50" i="7"/>
  <c r="B50" i="7"/>
  <c r="N49" i="7"/>
  <c r="M49" i="7"/>
  <c r="B49" i="7"/>
  <c r="N48" i="7"/>
  <c r="M48" i="7"/>
  <c r="B48" i="7"/>
  <c r="N47" i="7"/>
  <c r="M47" i="7"/>
  <c r="B47" i="7"/>
  <c r="N46" i="7"/>
  <c r="M46" i="7"/>
  <c r="B46" i="7"/>
  <c r="N45" i="7"/>
  <c r="M45" i="7"/>
  <c r="B45" i="7"/>
  <c r="N44" i="7"/>
  <c r="M44" i="7"/>
  <c r="B44" i="7"/>
  <c r="N43" i="7"/>
  <c r="M43" i="7"/>
  <c r="B43" i="7"/>
  <c r="N42" i="7"/>
  <c r="M42" i="7"/>
  <c r="B42" i="7"/>
  <c r="N41" i="7"/>
  <c r="M41" i="7"/>
  <c r="B41" i="7"/>
  <c r="N40" i="7"/>
  <c r="M40" i="7"/>
  <c r="B40" i="7"/>
  <c r="N39" i="7"/>
  <c r="E39" i="7"/>
  <c r="B39" i="7"/>
  <c r="M38" i="7"/>
  <c r="B38" i="7"/>
  <c r="N37" i="7"/>
  <c r="M37" i="7"/>
  <c r="B37" i="7"/>
  <c r="N36" i="7"/>
  <c r="K36" i="7"/>
  <c r="M36" i="7" s="1"/>
  <c r="B36" i="7"/>
  <c r="N35" i="7"/>
  <c r="M35" i="7"/>
  <c r="B35" i="7"/>
  <c r="M34" i="7"/>
  <c r="B34" i="7"/>
  <c r="N33" i="7"/>
  <c r="M33" i="7"/>
  <c r="B33" i="7"/>
  <c r="M32" i="7"/>
  <c r="B32" i="7"/>
  <c r="N31" i="7"/>
  <c r="K31" i="7"/>
  <c r="B31" i="7"/>
  <c r="N30" i="7"/>
  <c r="M30" i="7"/>
  <c r="B30" i="7"/>
  <c r="N29" i="7"/>
  <c r="M29" i="7"/>
  <c r="B29" i="7"/>
  <c r="N28" i="7"/>
  <c r="M28" i="7"/>
  <c r="B28" i="7"/>
  <c r="M27" i="7"/>
  <c r="B27" i="7"/>
  <c r="N26" i="7"/>
  <c r="M26" i="7"/>
  <c r="B26" i="7"/>
  <c r="N25" i="7"/>
  <c r="M25" i="7"/>
  <c r="B25" i="7"/>
  <c r="N24" i="7"/>
  <c r="M24" i="7"/>
  <c r="B24" i="7"/>
  <c r="M23" i="7"/>
  <c r="B23" i="7"/>
  <c r="N22" i="7"/>
  <c r="M22" i="7"/>
  <c r="B22" i="7"/>
  <c r="N21" i="7"/>
  <c r="M21" i="7"/>
  <c r="B21" i="7"/>
  <c r="N20" i="7"/>
  <c r="M20" i="7"/>
  <c r="B20" i="7"/>
  <c r="N19" i="7"/>
  <c r="M19" i="7"/>
  <c r="B19" i="7"/>
  <c r="N18" i="7"/>
  <c r="M18" i="7"/>
  <c r="B18" i="7"/>
  <c r="N17" i="7"/>
  <c r="M17" i="7"/>
  <c r="B17" i="7"/>
  <c r="N16" i="7"/>
  <c r="M16" i="7"/>
  <c r="B16" i="7"/>
  <c r="N15" i="7"/>
  <c r="M15" i="7"/>
  <c r="B15" i="7"/>
  <c r="N14" i="7"/>
  <c r="M14" i="7"/>
  <c r="B14" i="7"/>
  <c r="N13" i="7"/>
  <c r="M13" i="7"/>
  <c r="B13" i="7"/>
  <c r="N12" i="7"/>
  <c r="M12" i="7"/>
  <c r="B12" i="7"/>
  <c r="N11" i="7"/>
  <c r="M11" i="7"/>
  <c r="B11" i="7"/>
  <c r="N10" i="7"/>
  <c r="M10" i="7"/>
  <c r="B10" i="7"/>
  <c r="N9" i="7"/>
  <c r="M9" i="7"/>
  <c r="B9" i="7"/>
  <c r="N8" i="7"/>
  <c r="M8" i="7"/>
  <c r="B8" i="7"/>
  <c r="N7" i="7"/>
  <c r="M7" i="7"/>
  <c r="B7" i="7"/>
  <c r="N6" i="7"/>
  <c r="M6" i="7"/>
  <c r="B6" i="7"/>
  <c r="N5" i="7"/>
  <c r="M5" i="7"/>
  <c r="B5" i="7"/>
  <c r="N4" i="7"/>
  <c r="M4" i="7"/>
  <c r="B4" i="7"/>
  <c r="H3630" i="11"/>
  <c r="I3630" i="11" s="1"/>
  <c r="G1260" i="6"/>
  <c r="B1260" i="6"/>
  <c r="K978" i="6"/>
  <c r="K977" i="6"/>
  <c r="K976" i="6"/>
  <c r="K991" i="6"/>
  <c r="K975" i="6"/>
  <c r="K974" i="6"/>
  <c r="K973" i="6"/>
  <c r="K972" i="6"/>
  <c r="K752" i="6"/>
  <c r="B752" i="6"/>
  <c r="K751" i="6"/>
  <c r="B751" i="6"/>
  <c r="K750" i="6"/>
  <c r="B750" i="6"/>
  <c r="K749" i="6"/>
  <c r="B749" i="6"/>
  <c r="K748" i="6"/>
  <c r="B748" i="6"/>
  <c r="K747" i="6"/>
  <c r="B747" i="6"/>
  <c r="K746" i="6"/>
  <c r="B746" i="6"/>
  <c r="K745" i="6"/>
  <c r="B745" i="6"/>
  <c r="K744" i="6"/>
  <c r="B744" i="6"/>
  <c r="K743" i="6"/>
  <c r="B743" i="6"/>
  <c r="K742" i="6"/>
  <c r="B742" i="6"/>
  <c r="K741" i="6"/>
  <c r="B741" i="6"/>
  <c r="K740" i="6"/>
  <c r="B740" i="6"/>
  <c r="K739" i="6"/>
  <c r="B739" i="6"/>
  <c r="K738" i="6"/>
  <c r="B738" i="6"/>
  <c r="K737" i="6"/>
  <c r="B737" i="6"/>
  <c r="K736" i="6"/>
  <c r="B736" i="6"/>
  <c r="K735" i="6"/>
  <c r="B735" i="6"/>
  <c r="K734" i="6"/>
  <c r="B734" i="6"/>
  <c r="K733" i="6"/>
  <c r="B733" i="6"/>
  <c r="K732" i="6"/>
  <c r="B732" i="6"/>
  <c r="K731" i="6"/>
  <c r="B731" i="6"/>
  <c r="K730" i="6"/>
  <c r="B730" i="6"/>
  <c r="K729" i="6"/>
  <c r="B729" i="6"/>
  <c r="K728" i="6"/>
  <c r="B728" i="6"/>
  <c r="K727" i="6"/>
  <c r="B727" i="6"/>
  <c r="K726" i="6"/>
  <c r="B726" i="6"/>
  <c r="K725" i="6"/>
  <c r="B725" i="6"/>
  <c r="K724" i="6"/>
  <c r="B724" i="6"/>
  <c r="K723" i="6"/>
  <c r="B723" i="6"/>
  <c r="K722" i="6"/>
  <c r="B722" i="6"/>
  <c r="K721" i="6"/>
  <c r="B721" i="6"/>
  <c r="K720" i="6"/>
  <c r="B720" i="6"/>
  <c r="K719" i="6"/>
  <c r="B719" i="6"/>
  <c r="K718" i="6"/>
  <c r="B718" i="6"/>
  <c r="K717" i="6"/>
  <c r="B717" i="6"/>
  <c r="K716" i="6"/>
  <c r="B716" i="6"/>
  <c r="K715" i="6"/>
  <c r="B715" i="6"/>
  <c r="K714" i="6"/>
  <c r="B714" i="6"/>
  <c r="K713" i="6"/>
  <c r="B713" i="6"/>
  <c r="K712" i="6"/>
  <c r="B712" i="6"/>
  <c r="K711" i="6"/>
  <c r="B711" i="6"/>
  <c r="K710" i="6"/>
  <c r="B710" i="6"/>
  <c r="B3468" i="11" s="1"/>
  <c r="K3468" i="11" s="1" a="1"/>
  <c r="K3468" i="11" s="1"/>
  <c r="K709" i="6"/>
  <c r="B709" i="6"/>
  <c r="K708" i="6"/>
  <c r="B708" i="6"/>
  <c r="K707" i="6"/>
  <c r="B707" i="6"/>
  <c r="K706" i="6"/>
  <c r="B706" i="6"/>
  <c r="K705" i="6"/>
  <c r="B705" i="6"/>
  <c r="K704" i="6"/>
  <c r="B704" i="6"/>
  <c r="K703" i="6"/>
  <c r="B703" i="6"/>
  <c r="K702" i="6"/>
  <c r="B702" i="6"/>
  <c r="K701" i="6"/>
  <c r="B701" i="6"/>
  <c r="K700" i="6"/>
  <c r="B700" i="6"/>
  <c r="K699" i="6"/>
  <c r="B699" i="6"/>
  <c r="K698" i="6"/>
  <c r="B698" i="6"/>
  <c r="K697" i="6"/>
  <c r="B697" i="6"/>
  <c r="K696" i="6"/>
  <c r="B696" i="6"/>
  <c r="K695" i="6"/>
  <c r="B695" i="6"/>
  <c r="K694" i="6"/>
  <c r="B694" i="6"/>
  <c r="K693" i="6"/>
  <c r="B693" i="6"/>
  <c r="K692" i="6"/>
  <c r="B692" i="6"/>
  <c r="K691" i="6"/>
  <c r="B691" i="6"/>
  <c r="K690" i="6"/>
  <c r="B690" i="6"/>
  <c r="K689" i="6"/>
  <c r="B689" i="6"/>
  <c r="K688" i="6"/>
  <c r="B688" i="6"/>
  <c r="K687" i="6"/>
  <c r="B687" i="6"/>
  <c r="K686" i="6"/>
  <c r="B686" i="6"/>
  <c r="K685" i="6"/>
  <c r="B685" i="6"/>
  <c r="K684" i="6"/>
  <c r="B684" i="6"/>
  <c r="K683" i="6"/>
  <c r="B683" i="6"/>
  <c r="K682" i="6"/>
  <c r="B682" i="6"/>
  <c r="K681" i="6"/>
  <c r="B681" i="6"/>
  <c r="K680" i="6"/>
  <c r="B680" i="6"/>
  <c r="K679" i="6"/>
  <c r="B679" i="6"/>
  <c r="K678" i="6"/>
  <c r="B678" i="6"/>
  <c r="K677" i="6"/>
  <c r="B677" i="6"/>
  <c r="K676" i="6"/>
  <c r="B676" i="6"/>
  <c r="K675" i="6"/>
  <c r="B675" i="6"/>
  <c r="K674" i="6"/>
  <c r="B674" i="6"/>
  <c r="K673" i="6"/>
  <c r="B673" i="6"/>
  <c r="K672" i="6"/>
  <c r="B672" i="6"/>
  <c r="K671" i="6"/>
  <c r="B671" i="6"/>
  <c r="K670" i="6"/>
  <c r="B670" i="6"/>
  <c r="K669" i="6"/>
  <c r="B669" i="6"/>
  <c r="K668" i="6"/>
  <c r="B668" i="6"/>
  <c r="K667" i="6"/>
  <c r="B667" i="6"/>
  <c r="K666" i="6"/>
  <c r="B666" i="6"/>
  <c r="K665" i="6"/>
  <c r="B665" i="6"/>
  <c r="K664" i="6"/>
  <c r="B664" i="6"/>
  <c r="K663" i="6"/>
  <c r="B663" i="6"/>
  <c r="K662" i="6"/>
  <c r="B662" i="6"/>
  <c r="K661" i="6"/>
  <c r="B661" i="6"/>
  <c r="K660" i="6"/>
  <c r="B660" i="6"/>
  <c r="K659" i="6"/>
  <c r="B659" i="6"/>
  <c r="K658" i="6"/>
  <c r="B658" i="6"/>
  <c r="K657" i="6"/>
  <c r="B657" i="6"/>
  <c r="K656" i="6"/>
  <c r="B656" i="6"/>
  <c r="K655" i="6"/>
  <c r="B655" i="6"/>
  <c r="K654" i="6"/>
  <c r="B654" i="6"/>
  <c r="K653" i="6"/>
  <c r="B653" i="6"/>
  <c r="K652" i="6"/>
  <c r="B652" i="6"/>
  <c r="K651" i="6"/>
  <c r="B651" i="6"/>
  <c r="K650" i="6"/>
  <c r="B650" i="6"/>
  <c r="K649" i="6"/>
  <c r="B649" i="6"/>
  <c r="K648" i="6"/>
  <c r="B648" i="6"/>
  <c r="K647" i="6"/>
  <c r="B647" i="6"/>
  <c r="K646" i="6"/>
  <c r="B646" i="6"/>
  <c r="K645" i="6"/>
  <c r="B645" i="6"/>
  <c r="K644" i="6"/>
  <c r="B644" i="6"/>
  <c r="K643" i="6"/>
  <c r="B643" i="6"/>
  <c r="K642" i="6"/>
  <c r="B642" i="6"/>
  <c r="K641" i="6"/>
  <c r="B641" i="6"/>
  <c r="K640" i="6"/>
  <c r="B640" i="6"/>
  <c r="K639" i="6"/>
  <c r="B639" i="6"/>
  <c r="K638" i="6"/>
  <c r="B638" i="6"/>
  <c r="K637" i="6"/>
  <c r="B637" i="6"/>
  <c r="K636" i="6"/>
  <c r="B636" i="6"/>
  <c r="K635" i="6"/>
  <c r="B635" i="6"/>
  <c r="K634" i="6"/>
  <c r="B634" i="6"/>
  <c r="K633" i="6"/>
  <c r="B633" i="6"/>
  <c r="K632" i="6"/>
  <c r="B632" i="6"/>
  <c r="K631" i="6"/>
  <c r="B631" i="6"/>
  <c r="K630" i="6"/>
  <c r="B630" i="6"/>
  <c r="K629" i="6"/>
  <c r="B629" i="6"/>
  <c r="K628" i="6"/>
  <c r="B628" i="6"/>
  <c r="K627" i="6"/>
  <c r="B627" i="6"/>
  <c r="K626" i="6"/>
  <c r="B626" i="6"/>
  <c r="K625" i="6"/>
  <c r="B625" i="6"/>
  <c r="K624" i="6"/>
  <c r="B624" i="6"/>
  <c r="K623" i="6"/>
  <c r="B623" i="6"/>
  <c r="K622" i="6"/>
  <c r="B622" i="6"/>
  <c r="K621" i="6"/>
  <c r="B621" i="6"/>
  <c r="K620" i="6"/>
  <c r="B620" i="6"/>
  <c r="K619" i="6"/>
  <c r="B619" i="6"/>
  <c r="K618" i="6"/>
  <c r="B618" i="6"/>
  <c r="K617" i="6"/>
  <c r="B617" i="6"/>
  <c r="K616" i="6"/>
  <c r="B616" i="6"/>
  <c r="K615" i="6"/>
  <c r="B615" i="6"/>
  <c r="K614" i="6"/>
  <c r="B614" i="6"/>
  <c r="K613" i="6"/>
  <c r="B613" i="6"/>
  <c r="K612" i="6"/>
  <c r="B612" i="6"/>
  <c r="K611" i="6"/>
  <c r="B611" i="6"/>
  <c r="K610" i="6"/>
  <c r="B610" i="6"/>
  <c r="K609" i="6"/>
  <c r="B609" i="6"/>
  <c r="K608" i="6"/>
  <c r="B608" i="6"/>
  <c r="K607" i="6"/>
  <c r="B607" i="6"/>
  <c r="K606" i="6"/>
  <c r="B606" i="6"/>
  <c r="K605" i="6"/>
  <c r="B605" i="6"/>
  <c r="K604" i="6"/>
  <c r="B604" i="6"/>
  <c r="K603" i="6"/>
  <c r="B603" i="6"/>
  <c r="K602" i="6"/>
  <c r="B602" i="6"/>
  <c r="K601" i="6"/>
  <c r="B601" i="6"/>
  <c r="K600" i="6"/>
  <c r="B600" i="6"/>
  <c r="K599" i="6"/>
  <c r="B599" i="6"/>
  <c r="K598" i="6"/>
  <c r="B598" i="6"/>
  <c r="K597" i="6"/>
  <c r="B597" i="6"/>
  <c r="K596" i="6"/>
  <c r="B596" i="6"/>
  <c r="K595" i="6"/>
  <c r="B595" i="6"/>
  <c r="K594" i="6"/>
  <c r="B594" i="6"/>
  <c r="K593" i="6"/>
  <c r="B593" i="6"/>
  <c r="K592" i="6"/>
  <c r="B592" i="6"/>
  <c r="K591" i="6"/>
  <c r="B591" i="6"/>
  <c r="K590" i="6"/>
  <c r="B590" i="6"/>
  <c r="K589" i="6"/>
  <c r="B589" i="6"/>
  <c r="K588" i="6"/>
  <c r="B588" i="6"/>
  <c r="K587" i="6"/>
  <c r="B587" i="6"/>
  <c r="K586" i="6"/>
  <c r="B586" i="6"/>
  <c r="K585" i="6"/>
  <c r="B585" i="6"/>
  <c r="K584" i="6"/>
  <c r="B584" i="6"/>
  <c r="K583" i="6"/>
  <c r="B583" i="6"/>
  <c r="K582" i="6"/>
  <c r="B582" i="6"/>
  <c r="K581" i="6"/>
  <c r="B581" i="6"/>
  <c r="K580" i="6"/>
  <c r="B580" i="6"/>
  <c r="K579" i="6"/>
  <c r="B579" i="6"/>
  <c r="K578" i="6"/>
  <c r="B578" i="6"/>
  <c r="K577" i="6"/>
  <c r="B577" i="6"/>
  <c r="K576" i="6"/>
  <c r="B576" i="6"/>
  <c r="K575" i="6"/>
  <c r="B575" i="6"/>
  <c r="K574" i="6"/>
  <c r="B574" i="6"/>
  <c r="K573" i="6"/>
  <c r="B573" i="6"/>
  <c r="K572" i="6"/>
  <c r="B572" i="6"/>
  <c r="K571" i="6"/>
  <c r="B571" i="6"/>
  <c r="K570" i="6"/>
  <c r="B570" i="6"/>
  <c r="K569" i="6"/>
  <c r="B569" i="6"/>
  <c r="K568" i="6"/>
  <c r="B568" i="6"/>
  <c r="K567" i="6"/>
  <c r="B567" i="6"/>
  <c r="K566" i="6"/>
  <c r="B566" i="6"/>
  <c r="K565" i="6"/>
  <c r="B565" i="6"/>
  <c r="K564" i="6"/>
  <c r="B564" i="6"/>
  <c r="K563" i="6"/>
  <c r="B563" i="6"/>
  <c r="K562" i="6"/>
  <c r="B562" i="6"/>
  <c r="K561" i="6"/>
  <c r="B561" i="6"/>
  <c r="K560" i="6"/>
  <c r="B560" i="6"/>
  <c r="K559" i="6"/>
  <c r="B559" i="6"/>
  <c r="K558" i="6"/>
  <c r="B558" i="6"/>
  <c r="K557" i="6"/>
  <c r="B557" i="6"/>
  <c r="K556" i="6"/>
  <c r="B556" i="6"/>
  <c r="K555" i="6"/>
  <c r="B555" i="6"/>
  <c r="K554" i="6"/>
  <c r="B554" i="6"/>
  <c r="K553" i="6"/>
  <c r="B553" i="6"/>
  <c r="K552" i="6"/>
  <c r="B552" i="6"/>
  <c r="K551" i="6"/>
  <c r="B551" i="6"/>
  <c r="K550" i="6"/>
  <c r="B550" i="6"/>
  <c r="K549" i="6"/>
  <c r="B549" i="6"/>
  <c r="K548" i="6"/>
  <c r="B548" i="6"/>
  <c r="K547" i="6"/>
  <c r="B547" i="6"/>
  <c r="K546" i="6"/>
  <c r="B546" i="6"/>
  <c r="K545" i="6"/>
  <c r="B545" i="6"/>
  <c r="K544" i="6"/>
  <c r="B544" i="6"/>
  <c r="K543" i="6"/>
  <c r="B543" i="6"/>
  <c r="K542" i="6"/>
  <c r="B542" i="6"/>
  <c r="K541" i="6"/>
  <c r="B541" i="6"/>
  <c r="K540" i="6"/>
  <c r="B540" i="6"/>
  <c r="K539" i="6"/>
  <c r="B539" i="6"/>
  <c r="K538" i="6"/>
  <c r="B538" i="6"/>
  <c r="K537" i="6"/>
  <c r="B537" i="6"/>
  <c r="K536" i="6"/>
  <c r="B536" i="6"/>
  <c r="K535" i="6"/>
  <c r="B535" i="6"/>
  <c r="K534" i="6"/>
  <c r="B534" i="6"/>
  <c r="K533" i="6"/>
  <c r="B533" i="6"/>
  <c r="K532" i="6"/>
  <c r="B532" i="6"/>
  <c r="K531" i="6"/>
  <c r="B531" i="6"/>
  <c r="K530" i="6"/>
  <c r="B530" i="6"/>
  <c r="K529" i="6"/>
  <c r="B529" i="6"/>
  <c r="K528" i="6"/>
  <c r="B528" i="6"/>
  <c r="K527" i="6"/>
  <c r="B527" i="6"/>
  <c r="K526" i="6"/>
  <c r="B526" i="6"/>
  <c r="K525" i="6"/>
  <c r="B525" i="6"/>
  <c r="K524" i="6"/>
  <c r="B524" i="6"/>
  <c r="K523" i="6"/>
  <c r="B523" i="6"/>
  <c r="K522" i="6"/>
  <c r="B522" i="6"/>
  <c r="K521" i="6"/>
  <c r="B521" i="6"/>
  <c r="K520" i="6"/>
  <c r="B520" i="6"/>
  <c r="K519" i="6"/>
  <c r="B519" i="6"/>
  <c r="K518" i="6"/>
  <c r="B518" i="6"/>
  <c r="K517" i="6"/>
  <c r="B517" i="6"/>
  <c r="K516" i="6"/>
  <c r="B516" i="6"/>
  <c r="K515" i="6"/>
  <c r="B515" i="6"/>
  <c r="K514" i="6"/>
  <c r="B514" i="6"/>
  <c r="K513" i="6"/>
  <c r="B513" i="6"/>
  <c r="K512" i="6"/>
  <c r="B512" i="6"/>
  <c r="K511" i="6"/>
  <c r="B511" i="6"/>
  <c r="K510" i="6"/>
  <c r="B510" i="6"/>
  <c r="K509" i="6"/>
  <c r="B509" i="6"/>
  <c r="K508" i="6"/>
  <c r="B508" i="6"/>
  <c r="K507" i="6"/>
  <c r="B507" i="6"/>
  <c r="K506" i="6"/>
  <c r="B506" i="6"/>
  <c r="K505" i="6"/>
  <c r="B505" i="6"/>
  <c r="K504" i="6"/>
  <c r="B504" i="6"/>
  <c r="K503" i="6"/>
  <c r="B503" i="6"/>
  <c r="K502" i="6"/>
  <c r="B502" i="6"/>
  <c r="K501" i="6"/>
  <c r="B501" i="6"/>
  <c r="K500" i="6"/>
  <c r="B500" i="6"/>
  <c r="K499" i="6"/>
  <c r="B499" i="6"/>
  <c r="K498" i="6"/>
  <c r="B498" i="6"/>
  <c r="K497" i="6"/>
  <c r="B497" i="6"/>
  <c r="K496" i="6"/>
  <c r="B496" i="6"/>
  <c r="K495" i="6"/>
  <c r="B495" i="6"/>
  <c r="K494" i="6"/>
  <c r="B494" i="6"/>
  <c r="K493" i="6"/>
  <c r="B493" i="6"/>
  <c r="K492" i="6"/>
  <c r="B492" i="6"/>
  <c r="K491" i="6"/>
  <c r="B491" i="6"/>
  <c r="K490" i="6"/>
  <c r="B490" i="6"/>
  <c r="K489" i="6"/>
  <c r="B489" i="6"/>
  <c r="K488" i="6"/>
  <c r="B488" i="6"/>
  <c r="K487" i="6"/>
  <c r="B487" i="6"/>
  <c r="K486" i="6"/>
  <c r="B486" i="6"/>
  <c r="K485" i="6"/>
  <c r="B485" i="6"/>
  <c r="K484" i="6"/>
  <c r="B484" i="6"/>
  <c r="K483" i="6"/>
  <c r="B483" i="6"/>
  <c r="K482" i="6"/>
  <c r="B482" i="6"/>
  <c r="K481" i="6"/>
  <c r="B481" i="6"/>
  <c r="K480" i="6"/>
  <c r="B480" i="6"/>
  <c r="K479" i="6"/>
  <c r="B479" i="6"/>
  <c r="K478" i="6"/>
  <c r="B478" i="6"/>
  <c r="I477" i="6"/>
  <c r="N38" i="7" s="1"/>
  <c r="B477" i="6"/>
  <c r="K476" i="6"/>
  <c r="B476" i="6"/>
  <c r="K475" i="6"/>
  <c r="B475" i="6"/>
  <c r="K474" i="6"/>
  <c r="B474" i="6"/>
  <c r="K473" i="6"/>
  <c r="B473" i="6"/>
  <c r="K472" i="6"/>
  <c r="B472" i="6"/>
  <c r="K471" i="6"/>
  <c r="B471" i="6"/>
  <c r="K470" i="6"/>
  <c r="B470" i="6"/>
  <c r="K469" i="6"/>
  <c r="B469" i="6"/>
  <c r="K468" i="6"/>
  <c r="B468" i="6"/>
  <c r="K467" i="6"/>
  <c r="B467" i="6"/>
  <c r="K466" i="6"/>
  <c r="B466" i="6"/>
  <c r="K465" i="6"/>
  <c r="B465" i="6"/>
  <c r="K464" i="6"/>
  <c r="B464" i="6"/>
  <c r="K463" i="6"/>
  <c r="B463" i="6"/>
  <c r="K462" i="6"/>
  <c r="B462" i="6"/>
  <c r="K461" i="6"/>
  <c r="B461" i="6"/>
  <c r="K460" i="6"/>
  <c r="B460" i="6"/>
  <c r="K459" i="6"/>
  <c r="B459" i="6"/>
  <c r="K458" i="6"/>
  <c r="B458" i="6"/>
  <c r="K457" i="6"/>
  <c r="B457" i="6"/>
  <c r="K456" i="6"/>
  <c r="B456" i="6"/>
  <c r="K455" i="6"/>
  <c r="B455" i="6"/>
  <c r="K454" i="6"/>
  <c r="B454" i="6"/>
  <c r="K453" i="6"/>
  <c r="B453" i="6"/>
  <c r="K452" i="6"/>
  <c r="B452" i="6"/>
  <c r="K451" i="6"/>
  <c r="B451" i="6"/>
  <c r="K450" i="6"/>
  <c r="B450" i="6"/>
  <c r="K449" i="6"/>
  <c r="B449" i="6"/>
  <c r="K448" i="6"/>
  <c r="B448" i="6"/>
  <c r="K447" i="6"/>
  <c r="B447" i="6"/>
  <c r="K446" i="6"/>
  <c r="B446" i="6"/>
  <c r="K445" i="6"/>
  <c r="B445" i="6"/>
  <c r="K444" i="6"/>
  <c r="B444" i="6"/>
  <c r="K443" i="6"/>
  <c r="B443" i="6"/>
  <c r="K442" i="6"/>
  <c r="B442" i="6"/>
  <c r="K441" i="6"/>
  <c r="B441" i="6"/>
  <c r="K440" i="6"/>
  <c r="B440" i="6"/>
  <c r="K439" i="6"/>
  <c r="B439" i="6"/>
  <c r="M438" i="6"/>
  <c r="K438" i="6"/>
  <c r="B438" i="6"/>
  <c r="M437" i="6"/>
  <c r="K437" i="6"/>
  <c r="B437" i="6"/>
  <c r="K436" i="6"/>
  <c r="B436" i="6"/>
  <c r="K435" i="6"/>
  <c r="B435" i="6"/>
  <c r="K434" i="6"/>
  <c r="B434" i="6"/>
  <c r="K433" i="6"/>
  <c r="B433" i="6"/>
  <c r="K432" i="6"/>
  <c r="B432" i="6"/>
  <c r="K431" i="6"/>
  <c r="B431" i="6"/>
  <c r="K430" i="6"/>
  <c r="B430" i="6"/>
  <c r="K429" i="6"/>
  <c r="B429" i="6"/>
  <c r="K428" i="6"/>
  <c r="B428" i="6"/>
  <c r="K427" i="6"/>
  <c r="B427" i="6"/>
  <c r="K426" i="6"/>
  <c r="B426" i="6"/>
  <c r="K425" i="6"/>
  <c r="B425" i="6"/>
  <c r="K424" i="6"/>
  <c r="B424" i="6"/>
  <c r="I423" i="6"/>
  <c r="N34" i="7" s="1"/>
  <c r="B423" i="6"/>
  <c r="K422" i="6"/>
  <c r="B422" i="6"/>
  <c r="K421" i="6"/>
  <c r="B421" i="6"/>
  <c r="K420" i="6"/>
  <c r="B420" i="6"/>
  <c r="K419" i="6"/>
  <c r="B419" i="6"/>
  <c r="K418" i="6"/>
  <c r="B418" i="6"/>
  <c r="K417" i="6"/>
  <c r="B417" i="6"/>
  <c r="K416" i="6"/>
  <c r="B416" i="6"/>
  <c r="K415" i="6"/>
  <c r="B415" i="6"/>
  <c r="K414" i="6"/>
  <c r="B414" i="6"/>
  <c r="K413" i="6"/>
  <c r="B413" i="6"/>
  <c r="K412" i="6"/>
  <c r="B412" i="6"/>
  <c r="K411" i="6"/>
  <c r="B411" i="6"/>
  <c r="K410" i="6"/>
  <c r="B410" i="6"/>
  <c r="K409" i="6"/>
  <c r="B409" i="6"/>
  <c r="K408" i="6"/>
  <c r="B408" i="6"/>
  <c r="K407" i="6"/>
  <c r="B407" i="6"/>
  <c r="K406" i="6"/>
  <c r="B406" i="6"/>
  <c r="K405" i="6"/>
  <c r="B405" i="6"/>
  <c r="K404" i="6"/>
  <c r="B404" i="6"/>
  <c r="K403" i="6"/>
  <c r="B403" i="6"/>
  <c r="K402" i="6"/>
  <c r="B402" i="6"/>
  <c r="K401" i="6"/>
  <c r="B401" i="6"/>
  <c r="K400" i="6"/>
  <c r="B400" i="6"/>
  <c r="K399" i="6"/>
  <c r="B399" i="6"/>
  <c r="K398" i="6"/>
  <c r="B398" i="6"/>
  <c r="K397" i="6"/>
  <c r="B397" i="6"/>
  <c r="K396" i="6"/>
  <c r="B396" i="6"/>
  <c r="I395" i="6"/>
  <c r="N32" i="7" s="1"/>
  <c r="B395" i="6"/>
  <c r="K394" i="6"/>
  <c r="B394" i="6"/>
  <c r="K393" i="6"/>
  <c r="B393" i="6"/>
  <c r="K392" i="6"/>
  <c r="B392" i="6"/>
  <c r="K391" i="6"/>
  <c r="B391" i="6"/>
  <c r="K390" i="6"/>
  <c r="B390" i="6"/>
  <c r="K389" i="6"/>
  <c r="B389" i="6"/>
  <c r="K388" i="6"/>
  <c r="B388" i="6"/>
  <c r="K387" i="6"/>
  <c r="B387" i="6"/>
  <c r="K386" i="6"/>
  <c r="B386" i="6"/>
  <c r="K385" i="6"/>
  <c r="B385" i="6"/>
  <c r="K384" i="6"/>
  <c r="B384" i="6"/>
  <c r="K383" i="6"/>
  <c r="B383" i="6"/>
  <c r="K382" i="6"/>
  <c r="B382" i="6"/>
  <c r="K381" i="6"/>
  <c r="B381" i="6"/>
  <c r="K380" i="6"/>
  <c r="B380" i="6"/>
  <c r="K379" i="6"/>
  <c r="B379" i="6"/>
  <c r="K378" i="6"/>
  <c r="B378" i="6"/>
  <c r="K377" i="6"/>
  <c r="B377" i="6"/>
  <c r="K376" i="6"/>
  <c r="B376" i="6"/>
  <c r="K375" i="6"/>
  <c r="B375" i="6"/>
  <c r="K374" i="6"/>
  <c r="B374" i="6"/>
  <c r="K373" i="6"/>
  <c r="B373" i="6"/>
  <c r="K372" i="6"/>
  <c r="B372" i="6"/>
  <c r="K371" i="6"/>
  <c r="B371" i="6"/>
  <c r="K370" i="6"/>
  <c r="B370" i="6"/>
  <c r="K369" i="6"/>
  <c r="B369" i="6"/>
  <c r="K368" i="6"/>
  <c r="B368" i="6"/>
  <c r="K367" i="6"/>
  <c r="B367" i="6"/>
  <c r="K366" i="6"/>
  <c r="B366" i="6"/>
  <c r="K365" i="6"/>
  <c r="B365" i="6"/>
  <c r="K364" i="6"/>
  <c r="B364" i="6"/>
  <c r="K363" i="6"/>
  <c r="B363" i="6"/>
  <c r="K362" i="6"/>
  <c r="B362" i="6"/>
  <c r="K361" i="6"/>
  <c r="B361" i="6"/>
  <c r="K360" i="6"/>
  <c r="B360" i="6"/>
  <c r="K359" i="6"/>
  <c r="B359" i="6"/>
  <c r="K358" i="6"/>
  <c r="B358" i="6"/>
  <c r="K357" i="6"/>
  <c r="B357" i="6"/>
  <c r="K356" i="6"/>
  <c r="B356" i="6"/>
  <c r="K355" i="6"/>
  <c r="B355" i="6"/>
  <c r="K354" i="6"/>
  <c r="B354" i="6"/>
  <c r="K353" i="6"/>
  <c r="B353" i="6"/>
  <c r="K352" i="6"/>
  <c r="B352" i="6"/>
  <c r="K351" i="6"/>
  <c r="B351" i="6"/>
  <c r="K350" i="6"/>
  <c r="B350" i="6"/>
  <c r="K349" i="6"/>
  <c r="B349" i="6"/>
  <c r="K348" i="6"/>
  <c r="B348" i="6"/>
  <c r="K347" i="6"/>
  <c r="B347" i="6"/>
  <c r="K346" i="6"/>
  <c r="B346" i="6"/>
  <c r="K345" i="6"/>
  <c r="B345" i="6"/>
  <c r="K344" i="6"/>
  <c r="B344" i="6"/>
  <c r="K343" i="6"/>
  <c r="B343" i="6"/>
  <c r="K342" i="6"/>
  <c r="B342" i="6"/>
  <c r="K341" i="6"/>
  <c r="B341" i="6"/>
  <c r="K340" i="6"/>
  <c r="B340" i="6"/>
  <c r="K339" i="6"/>
  <c r="B339" i="6"/>
  <c r="K338" i="6"/>
  <c r="B338" i="6"/>
  <c r="K337" i="6"/>
  <c r="B337" i="6"/>
  <c r="B3095" i="11" s="1"/>
  <c r="K3095" i="11" s="1" a="1"/>
  <c r="K3095" i="11" s="1"/>
  <c r="K336" i="6"/>
  <c r="B336" i="6"/>
  <c r="K335" i="6"/>
  <c r="B335" i="6"/>
  <c r="K334" i="6"/>
  <c r="B334" i="6"/>
  <c r="K333" i="6"/>
  <c r="B333" i="6"/>
  <c r="K332" i="6"/>
  <c r="B332" i="6"/>
  <c r="K331" i="6"/>
  <c r="B331" i="6"/>
  <c r="K330" i="6"/>
  <c r="B330" i="6"/>
  <c r="K329" i="6"/>
  <c r="B329" i="6"/>
  <c r="K328" i="6"/>
  <c r="B328" i="6"/>
  <c r="K327" i="6"/>
  <c r="B327" i="6"/>
  <c r="K326" i="6"/>
  <c r="B326" i="6"/>
  <c r="K325" i="6"/>
  <c r="B325" i="6"/>
  <c r="I324" i="6"/>
  <c r="N27" i="7" s="1"/>
  <c r="B324" i="6"/>
  <c r="K323" i="6"/>
  <c r="B323" i="6"/>
  <c r="K322" i="6"/>
  <c r="B322" i="6"/>
  <c r="K321" i="6"/>
  <c r="B321" i="6"/>
  <c r="K320" i="6"/>
  <c r="B320" i="6"/>
  <c r="K319" i="6"/>
  <c r="B319" i="6"/>
  <c r="K318" i="6"/>
  <c r="B318" i="6"/>
  <c r="K317" i="6"/>
  <c r="B317" i="6"/>
  <c r="K316" i="6"/>
  <c r="B316" i="6"/>
  <c r="K315" i="6"/>
  <c r="B315" i="6"/>
  <c r="K314" i="6"/>
  <c r="B314" i="6"/>
  <c r="K313" i="6"/>
  <c r="B313" i="6"/>
  <c r="K312" i="6"/>
  <c r="B312" i="6"/>
  <c r="K311" i="6"/>
  <c r="B311" i="6"/>
  <c r="K310" i="6"/>
  <c r="B310" i="6"/>
  <c r="K309" i="6"/>
  <c r="B309" i="6"/>
  <c r="K308" i="6"/>
  <c r="B308" i="6"/>
  <c r="K307" i="6"/>
  <c r="B307" i="6"/>
  <c r="K306" i="6"/>
  <c r="B306" i="6"/>
  <c r="K305" i="6"/>
  <c r="B305" i="6"/>
  <c r="K304" i="6"/>
  <c r="B304" i="6"/>
  <c r="K303" i="6"/>
  <c r="B303" i="6"/>
  <c r="K302" i="6"/>
  <c r="B302" i="6"/>
  <c r="K301" i="6"/>
  <c r="B301" i="6"/>
  <c r="K300" i="6"/>
  <c r="B300" i="6"/>
  <c r="K299" i="6"/>
  <c r="B299" i="6"/>
  <c r="K298" i="6"/>
  <c r="B298" i="6"/>
  <c r="K297" i="6"/>
  <c r="B297" i="6"/>
  <c r="K296" i="6"/>
  <c r="B296" i="6"/>
  <c r="K295" i="6"/>
  <c r="B295" i="6"/>
  <c r="K294" i="6"/>
  <c r="B294" i="6"/>
  <c r="K293" i="6"/>
  <c r="B293" i="6"/>
  <c r="K292" i="6"/>
  <c r="B292" i="6"/>
  <c r="K291" i="6"/>
  <c r="B291" i="6"/>
  <c r="K290" i="6"/>
  <c r="B290" i="6"/>
  <c r="K289" i="6"/>
  <c r="B289" i="6"/>
  <c r="K288" i="6"/>
  <c r="B288" i="6"/>
  <c r="K287" i="6"/>
  <c r="B287" i="6"/>
  <c r="K286" i="6"/>
  <c r="B286" i="6"/>
  <c r="K285" i="6"/>
  <c r="B285" i="6"/>
  <c r="K284" i="6"/>
  <c r="B284" i="6"/>
  <c r="K283" i="6"/>
  <c r="B283" i="6"/>
  <c r="K282" i="6"/>
  <c r="B282" i="6"/>
  <c r="K281" i="6"/>
  <c r="B281" i="6"/>
  <c r="K280" i="6"/>
  <c r="B280" i="6"/>
  <c r="K279" i="6"/>
  <c r="B279" i="6"/>
  <c r="K278" i="6"/>
  <c r="B278" i="6"/>
  <c r="K277" i="6"/>
  <c r="B277" i="6"/>
  <c r="K276" i="6"/>
  <c r="B276" i="6"/>
  <c r="K275" i="6"/>
  <c r="B275" i="6"/>
  <c r="K274" i="6"/>
  <c r="B274" i="6"/>
  <c r="K273" i="6"/>
  <c r="B273" i="6"/>
  <c r="K272" i="6"/>
  <c r="B272" i="6"/>
  <c r="K271" i="6"/>
  <c r="B271" i="6"/>
  <c r="K270" i="6"/>
  <c r="B270" i="6"/>
  <c r="K269" i="6"/>
  <c r="B269" i="6"/>
  <c r="I268" i="6"/>
  <c r="N23" i="7" s="1"/>
  <c r="B268" i="6"/>
  <c r="K267" i="6"/>
  <c r="B267" i="6"/>
  <c r="K266" i="6"/>
  <c r="B266" i="6"/>
  <c r="K265" i="6"/>
  <c r="B265" i="6"/>
  <c r="K264" i="6"/>
  <c r="B264" i="6"/>
  <c r="K263" i="6"/>
  <c r="B263" i="6"/>
  <c r="K262" i="6"/>
  <c r="B262" i="6"/>
  <c r="K261" i="6"/>
  <c r="B261" i="6"/>
  <c r="K260" i="6"/>
  <c r="B260" i="6"/>
  <c r="K259" i="6"/>
  <c r="B259" i="6"/>
  <c r="K258" i="6"/>
  <c r="B258" i="6"/>
  <c r="K257" i="6"/>
  <c r="B257" i="6"/>
  <c r="K256" i="6"/>
  <c r="B256" i="6"/>
  <c r="K255" i="6"/>
  <c r="B255" i="6"/>
  <c r="K254" i="6"/>
  <c r="B254" i="6"/>
  <c r="K253" i="6"/>
  <c r="B253" i="6"/>
  <c r="K252" i="6"/>
  <c r="B252" i="6"/>
  <c r="K251" i="6"/>
  <c r="B251" i="6"/>
  <c r="K250" i="6"/>
  <c r="B250" i="6"/>
  <c r="K249" i="6"/>
  <c r="B249" i="6"/>
  <c r="K248" i="6"/>
  <c r="B248" i="6"/>
  <c r="K247" i="6"/>
  <c r="B247" i="6"/>
  <c r="K246" i="6"/>
  <c r="B246" i="6"/>
  <c r="K245" i="6"/>
  <c r="B245" i="6"/>
  <c r="K244" i="6"/>
  <c r="B244" i="6"/>
  <c r="K243" i="6"/>
  <c r="B243" i="6"/>
  <c r="K242" i="6"/>
  <c r="B242" i="6"/>
  <c r="K241" i="6"/>
  <c r="B241" i="6"/>
  <c r="K240" i="6"/>
  <c r="B240" i="6"/>
  <c r="K239" i="6"/>
  <c r="B239" i="6"/>
  <c r="K238" i="6"/>
  <c r="B238" i="6"/>
  <c r="K237" i="6"/>
  <c r="B237" i="6"/>
  <c r="K236" i="6"/>
  <c r="B236" i="6"/>
  <c r="K235" i="6"/>
  <c r="B235" i="6"/>
  <c r="K234" i="6"/>
  <c r="B234" i="6"/>
  <c r="K233" i="6"/>
  <c r="B233" i="6"/>
  <c r="K232" i="6"/>
  <c r="B232" i="6"/>
  <c r="K231" i="6"/>
  <c r="B231" i="6"/>
  <c r="K230" i="6"/>
  <c r="B230" i="6"/>
  <c r="K229" i="6"/>
  <c r="B229" i="6"/>
  <c r="K228" i="6"/>
  <c r="B228" i="6"/>
  <c r="K227" i="6"/>
  <c r="B227" i="6"/>
  <c r="K226" i="6"/>
  <c r="B226" i="6"/>
  <c r="K225" i="6"/>
  <c r="B225" i="6"/>
  <c r="K224" i="6"/>
  <c r="B224" i="6"/>
  <c r="K223" i="6"/>
  <c r="B223" i="6"/>
  <c r="K222" i="6"/>
  <c r="B222" i="6"/>
  <c r="K221" i="6"/>
  <c r="B221" i="6"/>
  <c r="K220" i="6"/>
  <c r="B220" i="6"/>
  <c r="K219" i="6"/>
  <c r="B219" i="6"/>
  <c r="K218" i="6"/>
  <c r="B218" i="6"/>
  <c r="K217" i="6"/>
  <c r="B217" i="6"/>
  <c r="K216" i="6"/>
  <c r="B216" i="6"/>
  <c r="K215" i="6"/>
  <c r="B215" i="6"/>
  <c r="K214" i="6"/>
  <c r="B214" i="6"/>
  <c r="K213" i="6"/>
  <c r="B213" i="6"/>
  <c r="K212" i="6"/>
  <c r="B212" i="6"/>
  <c r="K211" i="6"/>
  <c r="B211" i="6"/>
  <c r="K210" i="6"/>
  <c r="B210" i="6"/>
  <c r="K209" i="6"/>
  <c r="B209" i="6"/>
  <c r="K208" i="6"/>
  <c r="B208" i="6"/>
  <c r="K207" i="6"/>
  <c r="B207" i="6"/>
  <c r="K206" i="6"/>
  <c r="B206" i="6"/>
  <c r="K205" i="6"/>
  <c r="B205" i="6"/>
  <c r="K204" i="6"/>
  <c r="B204" i="6"/>
  <c r="K203" i="6"/>
  <c r="B203" i="6"/>
  <c r="K202" i="6"/>
  <c r="B202" i="6"/>
  <c r="K201" i="6"/>
  <c r="B201" i="6"/>
  <c r="K200" i="6"/>
  <c r="B200" i="6"/>
  <c r="K199" i="6"/>
  <c r="B199" i="6"/>
  <c r="K198" i="6"/>
  <c r="B198" i="6"/>
  <c r="K197" i="6"/>
  <c r="B197" i="6"/>
  <c r="K196" i="6"/>
  <c r="B196" i="6"/>
  <c r="K195" i="6"/>
  <c r="B195" i="6"/>
  <c r="K194" i="6"/>
  <c r="B194" i="6"/>
  <c r="K193" i="6"/>
  <c r="B193" i="6"/>
  <c r="K192" i="6"/>
  <c r="B192" i="6"/>
  <c r="K191" i="6"/>
  <c r="B191" i="6"/>
  <c r="K190" i="6"/>
  <c r="B190" i="6"/>
  <c r="K189" i="6"/>
  <c r="B189" i="6"/>
  <c r="K188" i="6"/>
  <c r="B188" i="6"/>
  <c r="K187" i="6"/>
  <c r="B187" i="6"/>
  <c r="K186" i="6"/>
  <c r="B186" i="6"/>
  <c r="K185" i="6"/>
  <c r="B185" i="6"/>
  <c r="K184" i="6"/>
  <c r="B184" i="6"/>
  <c r="K183" i="6"/>
  <c r="B183" i="6"/>
  <c r="K182" i="6"/>
  <c r="B182" i="6"/>
  <c r="K181" i="6"/>
  <c r="B181" i="6"/>
  <c r="K180" i="6"/>
  <c r="B180" i="6"/>
  <c r="K179" i="6"/>
  <c r="B179" i="6"/>
  <c r="K178" i="6"/>
  <c r="B178" i="6"/>
  <c r="K177" i="6"/>
  <c r="B177" i="6"/>
  <c r="K176" i="6"/>
  <c r="B176" i="6"/>
  <c r="K175" i="6"/>
  <c r="B175" i="6"/>
  <c r="K174" i="6"/>
  <c r="B174" i="6"/>
  <c r="K173" i="6"/>
  <c r="B173" i="6"/>
  <c r="K172" i="6"/>
  <c r="B172" i="6"/>
  <c r="K171" i="6"/>
  <c r="B171" i="6"/>
  <c r="K170" i="6"/>
  <c r="B170" i="6"/>
  <c r="K169" i="6"/>
  <c r="B169" i="6"/>
  <c r="K168" i="6"/>
  <c r="B168" i="6"/>
  <c r="K167" i="6"/>
  <c r="B167" i="6"/>
  <c r="K166" i="6"/>
  <c r="B166" i="6"/>
  <c r="K165" i="6"/>
  <c r="B165" i="6"/>
  <c r="K164" i="6"/>
  <c r="B164" i="6"/>
  <c r="K163" i="6"/>
  <c r="B163" i="6"/>
  <c r="K162" i="6"/>
  <c r="B162" i="6"/>
  <c r="K161" i="6"/>
  <c r="B161" i="6"/>
  <c r="K160" i="6"/>
  <c r="B160" i="6"/>
  <c r="K159" i="6"/>
  <c r="B159" i="6"/>
  <c r="K158" i="6"/>
  <c r="B158" i="6"/>
  <c r="K157" i="6"/>
  <c r="B157" i="6"/>
  <c r="K156" i="6"/>
  <c r="B156" i="6"/>
  <c r="K155" i="6"/>
  <c r="B155" i="6"/>
  <c r="K154" i="6"/>
  <c r="B154" i="6"/>
  <c r="K153" i="6"/>
  <c r="B153" i="6"/>
  <c r="K152" i="6"/>
  <c r="B152" i="6"/>
  <c r="K151" i="6"/>
  <c r="B151" i="6"/>
  <c r="K150" i="6"/>
  <c r="B150" i="6"/>
  <c r="K149" i="6"/>
  <c r="B149" i="6"/>
  <c r="K148" i="6"/>
  <c r="B148" i="6"/>
  <c r="K147" i="6"/>
  <c r="B147" i="6"/>
  <c r="K146" i="6"/>
  <c r="B146" i="6"/>
  <c r="K145" i="6"/>
  <c r="B145" i="6"/>
  <c r="K144" i="6"/>
  <c r="B144" i="6"/>
  <c r="K143" i="6"/>
  <c r="B143" i="6"/>
  <c r="K142" i="6"/>
  <c r="B142" i="6"/>
  <c r="K141" i="6"/>
  <c r="B141" i="6"/>
  <c r="K140" i="6"/>
  <c r="B140" i="6"/>
  <c r="K139" i="6"/>
  <c r="B139" i="6"/>
  <c r="K138" i="6"/>
  <c r="B138" i="6"/>
  <c r="K137" i="6"/>
  <c r="B137" i="6"/>
  <c r="K136" i="6"/>
  <c r="B136" i="6"/>
  <c r="K135" i="6"/>
  <c r="B135" i="6"/>
  <c r="K134" i="6"/>
  <c r="B134" i="6"/>
  <c r="K133" i="6"/>
  <c r="B133" i="6"/>
  <c r="K132" i="6"/>
  <c r="B132" i="6"/>
  <c r="K131" i="6"/>
  <c r="B131" i="6"/>
  <c r="K130" i="6"/>
  <c r="B130" i="6"/>
  <c r="K129" i="6"/>
  <c r="B129" i="6"/>
  <c r="K128" i="6"/>
  <c r="B128" i="6"/>
  <c r="K127" i="6"/>
  <c r="B127" i="6"/>
  <c r="K126" i="6"/>
  <c r="B126" i="6"/>
  <c r="K125" i="6"/>
  <c r="B125" i="6"/>
  <c r="K124" i="6"/>
  <c r="B124" i="6"/>
  <c r="K123" i="6"/>
  <c r="B123" i="6"/>
  <c r="K122" i="6"/>
  <c r="B122" i="6"/>
  <c r="K121" i="6"/>
  <c r="B121" i="6"/>
  <c r="K120" i="6"/>
  <c r="B120" i="6"/>
  <c r="K119" i="6"/>
  <c r="B119" i="6"/>
  <c r="K118" i="6"/>
  <c r="B118" i="6"/>
  <c r="K117" i="6"/>
  <c r="B117" i="6"/>
  <c r="K116" i="6"/>
  <c r="B116" i="6"/>
  <c r="K115" i="6"/>
  <c r="B115" i="6"/>
  <c r="K114" i="6"/>
  <c r="B114" i="6"/>
  <c r="K113" i="6"/>
  <c r="B113" i="6"/>
  <c r="K112" i="6"/>
  <c r="B112" i="6"/>
  <c r="K111" i="6"/>
  <c r="B111" i="6"/>
  <c r="K110" i="6"/>
  <c r="B110" i="6"/>
  <c r="K109" i="6"/>
  <c r="B109" i="6"/>
  <c r="K108" i="6"/>
  <c r="B108" i="6"/>
  <c r="K107" i="6"/>
  <c r="B107" i="6"/>
  <c r="K106" i="6"/>
  <c r="B106" i="6"/>
  <c r="K105" i="6"/>
  <c r="B105" i="6"/>
  <c r="K104" i="6"/>
  <c r="B104" i="6"/>
  <c r="K103" i="6"/>
  <c r="B103" i="6"/>
  <c r="K102" i="6"/>
  <c r="B102" i="6"/>
  <c r="K101" i="6"/>
  <c r="B101" i="6"/>
  <c r="K100" i="6"/>
  <c r="B100" i="6"/>
  <c r="K99" i="6"/>
  <c r="B99" i="6"/>
  <c r="K98" i="6"/>
  <c r="B98" i="6"/>
  <c r="K97" i="6"/>
  <c r="B97" i="6"/>
  <c r="K96" i="6"/>
  <c r="B96" i="6"/>
  <c r="K95" i="6"/>
  <c r="B95" i="6"/>
  <c r="K94" i="6"/>
  <c r="B94" i="6"/>
  <c r="K93" i="6"/>
  <c r="B93" i="6"/>
  <c r="K92" i="6"/>
  <c r="B92" i="6"/>
  <c r="K91" i="6"/>
  <c r="B91" i="6"/>
  <c r="K90" i="6"/>
  <c r="B90" i="6"/>
  <c r="K89" i="6"/>
  <c r="B89" i="6"/>
  <c r="K88" i="6"/>
  <c r="B88" i="6"/>
  <c r="K87" i="6"/>
  <c r="B87" i="6"/>
  <c r="K86" i="6"/>
  <c r="B86" i="6"/>
  <c r="K85" i="6"/>
  <c r="B85" i="6"/>
  <c r="K84" i="6"/>
  <c r="B84" i="6"/>
  <c r="K83" i="6"/>
  <c r="B83" i="6"/>
  <c r="K82" i="6"/>
  <c r="B82" i="6"/>
  <c r="K81" i="6"/>
  <c r="B81" i="6"/>
  <c r="K80" i="6"/>
  <c r="B80" i="6"/>
  <c r="K79" i="6"/>
  <c r="B79" i="6"/>
  <c r="K78" i="6"/>
  <c r="B78" i="6"/>
  <c r="K77" i="6"/>
  <c r="B77" i="6"/>
  <c r="K76" i="6"/>
  <c r="B76" i="6"/>
  <c r="K75" i="6"/>
  <c r="B75" i="6"/>
  <c r="K74" i="6"/>
  <c r="B74" i="6"/>
  <c r="K73" i="6"/>
  <c r="B73" i="6"/>
  <c r="K72" i="6"/>
  <c r="B72" i="6"/>
  <c r="K71" i="6"/>
  <c r="B71" i="6"/>
  <c r="K70" i="6"/>
  <c r="B70" i="6"/>
  <c r="K69" i="6"/>
  <c r="B69" i="6"/>
  <c r="K68" i="6"/>
  <c r="B68" i="6"/>
  <c r="K67" i="6"/>
  <c r="B67" i="6"/>
  <c r="K66" i="6"/>
  <c r="B66" i="6"/>
  <c r="K65" i="6"/>
  <c r="B65" i="6"/>
  <c r="K64" i="6"/>
  <c r="B64" i="6"/>
  <c r="K63" i="6"/>
  <c r="B63" i="6"/>
  <c r="K62" i="6"/>
  <c r="B62" i="6"/>
  <c r="K61" i="6"/>
  <c r="B61" i="6"/>
  <c r="K60" i="6"/>
  <c r="B60" i="6"/>
  <c r="K59" i="6"/>
  <c r="B59" i="6"/>
  <c r="K58" i="6"/>
  <c r="B58" i="6"/>
  <c r="K57" i="6"/>
  <c r="B57" i="6"/>
  <c r="K56" i="6"/>
  <c r="B56" i="6"/>
  <c r="K55" i="6"/>
  <c r="B55" i="6"/>
  <c r="K54" i="6"/>
  <c r="B54" i="6"/>
  <c r="K53" i="6"/>
  <c r="B53" i="6"/>
  <c r="K52" i="6"/>
  <c r="B52" i="6"/>
  <c r="K51" i="6"/>
  <c r="B51" i="6"/>
  <c r="K50" i="6"/>
  <c r="B50" i="6"/>
  <c r="K49" i="6"/>
  <c r="B49" i="6"/>
  <c r="K48" i="6"/>
  <c r="B48" i="6"/>
  <c r="K47" i="6"/>
  <c r="B47" i="6"/>
  <c r="K46" i="6"/>
  <c r="B46" i="6"/>
  <c r="K45" i="6"/>
  <c r="B45" i="6"/>
  <c r="K44" i="6"/>
  <c r="B44" i="6"/>
  <c r="K43" i="6"/>
  <c r="B43" i="6"/>
  <c r="K42" i="6"/>
  <c r="B42" i="6"/>
  <c r="K41" i="6"/>
  <c r="B41" i="6"/>
  <c r="K40" i="6"/>
  <c r="B40" i="6"/>
  <c r="K39" i="6"/>
  <c r="B39" i="6"/>
  <c r="K38" i="6"/>
  <c r="B38" i="6"/>
  <c r="K37" i="6"/>
  <c r="B37" i="6"/>
  <c r="K36" i="6"/>
  <c r="B36" i="6"/>
  <c r="K35" i="6"/>
  <c r="B35" i="6"/>
  <c r="K34" i="6"/>
  <c r="B34" i="6"/>
  <c r="K33" i="6"/>
  <c r="B33" i="6"/>
  <c r="K32" i="6"/>
  <c r="B32" i="6"/>
  <c r="K31" i="6"/>
  <c r="B31" i="6"/>
  <c r="K30" i="6"/>
  <c r="B30" i="6"/>
  <c r="K29" i="6"/>
  <c r="B29" i="6"/>
  <c r="K28" i="6"/>
  <c r="B28" i="6"/>
  <c r="K27" i="6"/>
  <c r="B27" i="6"/>
  <c r="K26" i="6"/>
  <c r="B26" i="6"/>
  <c r="K25" i="6"/>
  <c r="B25" i="6"/>
  <c r="K24" i="6"/>
  <c r="B24" i="6"/>
  <c r="K23" i="6"/>
  <c r="B23" i="6"/>
  <c r="K22" i="6"/>
  <c r="B22" i="6"/>
  <c r="K21" i="6"/>
  <c r="B21" i="6"/>
  <c r="K20" i="6"/>
  <c r="B20" i="6"/>
  <c r="K19" i="6"/>
  <c r="B19" i="6"/>
  <c r="K18" i="6"/>
  <c r="B18" i="6"/>
  <c r="K17" i="6"/>
  <c r="B17" i="6"/>
  <c r="K16" i="6"/>
  <c r="B16" i="6"/>
  <c r="K15" i="6"/>
  <c r="B15" i="6"/>
  <c r="K14" i="6"/>
  <c r="B14" i="6"/>
  <c r="K13" i="6"/>
  <c r="B13" i="6"/>
  <c r="K12" i="6"/>
  <c r="B12" i="6"/>
  <c r="K11" i="6"/>
  <c r="B11" i="6"/>
  <c r="K10" i="6"/>
  <c r="B10" i="6"/>
  <c r="K9" i="6"/>
  <c r="B9" i="6"/>
  <c r="K8" i="6"/>
  <c r="B8" i="6"/>
  <c r="K7" i="6"/>
  <c r="B7" i="6"/>
  <c r="K6" i="6"/>
  <c r="B6" i="6"/>
  <c r="K5" i="6"/>
  <c r="B5" i="6"/>
  <c r="K4" i="6"/>
  <c r="B4" i="6"/>
  <c r="K3" i="6"/>
  <c r="B3" i="6"/>
  <c r="B2761" i="11" s="1"/>
  <c r="O1327" i="5"/>
  <c r="P1326" i="5"/>
  <c r="N1326" i="5"/>
  <c r="L1326" i="5"/>
  <c r="B1326" i="5"/>
  <c r="P1325" i="5"/>
  <c r="N1325" i="5"/>
  <c r="L1325" i="5"/>
  <c r="B1325" i="5"/>
  <c r="P1324" i="5"/>
  <c r="N1324" i="5"/>
  <c r="L1324" i="5"/>
  <c r="B1324" i="5"/>
  <c r="P1323" i="5"/>
  <c r="N1323" i="5"/>
  <c r="L1323" i="5"/>
  <c r="B1323" i="5"/>
  <c r="P1322" i="5"/>
  <c r="L1322" i="5"/>
  <c r="B1322" i="5"/>
  <c r="P1321" i="5"/>
  <c r="N1321" i="5"/>
  <c r="L1321" i="5"/>
  <c r="B1321" i="5"/>
  <c r="P1320" i="5"/>
  <c r="N1320" i="5"/>
  <c r="L1320" i="5"/>
  <c r="B1320" i="5"/>
  <c r="P1319" i="5"/>
  <c r="N1319" i="5"/>
  <c r="L1319" i="5"/>
  <c r="B1319" i="5"/>
  <c r="P1318" i="5"/>
  <c r="N1318" i="5"/>
  <c r="L1318" i="5"/>
  <c r="B1318" i="5"/>
  <c r="P1317" i="5"/>
  <c r="N1317" i="5"/>
  <c r="L1317" i="5"/>
  <c r="B1317" i="5"/>
  <c r="P1316" i="5"/>
  <c r="N1316" i="5"/>
  <c r="L1316" i="5"/>
  <c r="B1316" i="5"/>
  <c r="P1315" i="5"/>
  <c r="N1315" i="5"/>
  <c r="L1315" i="5"/>
  <c r="B1315" i="5"/>
  <c r="P1314" i="5"/>
  <c r="N1314" i="5"/>
  <c r="L1314" i="5"/>
  <c r="B1314" i="5"/>
  <c r="P1313" i="5"/>
  <c r="N1313" i="5"/>
  <c r="L1313" i="5"/>
  <c r="B1313" i="5"/>
  <c r="P1312" i="5"/>
  <c r="N1312" i="5"/>
  <c r="L1312" i="5"/>
  <c r="B1312" i="5"/>
  <c r="P1311" i="5"/>
  <c r="N1311" i="5"/>
  <c r="L1311" i="5"/>
  <c r="B1311" i="5"/>
  <c r="P1310" i="5"/>
  <c r="N1310" i="5"/>
  <c r="L1310" i="5"/>
  <c r="B1310" i="5"/>
  <c r="P1309" i="5"/>
  <c r="N1309" i="5"/>
  <c r="L1309" i="5"/>
  <c r="B1309" i="5"/>
  <c r="P1308" i="5"/>
  <c r="N1308" i="5"/>
  <c r="L1308" i="5"/>
  <c r="B1308" i="5"/>
  <c r="P1307" i="5"/>
  <c r="N1307" i="5"/>
  <c r="L1307" i="5"/>
  <c r="B1307" i="5"/>
  <c r="P1306" i="5"/>
  <c r="N1306" i="5"/>
  <c r="L1306" i="5"/>
  <c r="B1306" i="5"/>
  <c r="P1305" i="5"/>
  <c r="N1305" i="5"/>
  <c r="L1305" i="5"/>
  <c r="B1305" i="5"/>
  <c r="P1304" i="5"/>
  <c r="N1304" i="5"/>
  <c r="L1304" i="5"/>
  <c r="B1304" i="5"/>
  <c r="P1303" i="5"/>
  <c r="N1303" i="5"/>
  <c r="L1303" i="5"/>
  <c r="B1303" i="5"/>
  <c r="P1302" i="5"/>
  <c r="N1302" i="5"/>
  <c r="L1302" i="5"/>
  <c r="B1302" i="5"/>
  <c r="P1301" i="5"/>
  <c r="N1301" i="5"/>
  <c r="L1301" i="5"/>
  <c r="B1301" i="5"/>
  <c r="P1300" i="5"/>
  <c r="N1300" i="5"/>
  <c r="L1300" i="5"/>
  <c r="B1300" i="5"/>
  <c r="P1299" i="5"/>
  <c r="N1299" i="5"/>
  <c r="L1299" i="5"/>
  <c r="B1299" i="5"/>
  <c r="P1298" i="5"/>
  <c r="N1298" i="5"/>
  <c r="L1298" i="5"/>
  <c r="B1298" i="5"/>
  <c r="P1297" i="5"/>
  <c r="N1297" i="5"/>
  <c r="L1297" i="5"/>
  <c r="B1297" i="5"/>
  <c r="P1296" i="5"/>
  <c r="N1296" i="5"/>
  <c r="L1296" i="5"/>
  <c r="B1296" i="5"/>
  <c r="P1295" i="5"/>
  <c r="N1295" i="5"/>
  <c r="L1295" i="5"/>
  <c r="B1295" i="5"/>
  <c r="P1294" i="5"/>
  <c r="N1294" i="5"/>
  <c r="L1294" i="5"/>
  <c r="B1294" i="5"/>
  <c r="P1293" i="5"/>
  <c r="N1293" i="5"/>
  <c r="L1293" i="5"/>
  <c r="B1293" i="5"/>
  <c r="P1292" i="5"/>
  <c r="N1292" i="5"/>
  <c r="L1292" i="5"/>
  <c r="B1292" i="5"/>
  <c r="P1291" i="5"/>
  <c r="N1291" i="5"/>
  <c r="L1291" i="5"/>
  <c r="B1291" i="5"/>
  <c r="P1290" i="5"/>
  <c r="N1290" i="5"/>
  <c r="L1290" i="5"/>
  <c r="B1290" i="5"/>
  <c r="P1289" i="5"/>
  <c r="N1289" i="5"/>
  <c r="L1289" i="5"/>
  <c r="B1289" i="5"/>
  <c r="P1288" i="5"/>
  <c r="N1288" i="5"/>
  <c r="L1288" i="5"/>
  <c r="B1288" i="5"/>
  <c r="P1287" i="5"/>
  <c r="N1287" i="5"/>
  <c r="L1287" i="5"/>
  <c r="B1287" i="5"/>
  <c r="P1286" i="5"/>
  <c r="N1286" i="5"/>
  <c r="L1286" i="5"/>
  <c r="B1286" i="5"/>
  <c r="P1285" i="5"/>
  <c r="N1285" i="5"/>
  <c r="L1285" i="5"/>
  <c r="B1285" i="5"/>
  <c r="P1284" i="5"/>
  <c r="N1284" i="5"/>
  <c r="L1284" i="5"/>
  <c r="B1284" i="5"/>
  <c r="P1283" i="5"/>
  <c r="N1283" i="5"/>
  <c r="L1283" i="5"/>
  <c r="B1283" i="5"/>
  <c r="P1282" i="5"/>
  <c r="N1282" i="5"/>
  <c r="L1282" i="5"/>
  <c r="B1282" i="5"/>
  <c r="P1281" i="5"/>
  <c r="N1281" i="5"/>
  <c r="L1281" i="5"/>
  <c r="B1281" i="5"/>
  <c r="P1280" i="5"/>
  <c r="N1280" i="5"/>
  <c r="L1280" i="5"/>
  <c r="B1280" i="5"/>
  <c r="P1279" i="5"/>
  <c r="N1279" i="5"/>
  <c r="L1279" i="5"/>
  <c r="B1279" i="5"/>
  <c r="P1278" i="5"/>
  <c r="N1278" i="5"/>
  <c r="L1278" i="5"/>
  <c r="B1278" i="5"/>
  <c r="P1277" i="5"/>
  <c r="N1277" i="5"/>
  <c r="L1277" i="5"/>
  <c r="B1277" i="5"/>
  <c r="P1276" i="5"/>
  <c r="N1276" i="5"/>
  <c r="L1276" i="5"/>
  <c r="B1276" i="5"/>
  <c r="P1275" i="5"/>
  <c r="N1275" i="5"/>
  <c r="L1275" i="5"/>
  <c r="B1275" i="5"/>
  <c r="P1274" i="5"/>
  <c r="N1274" i="5"/>
  <c r="L1274" i="5"/>
  <c r="B1274" i="5"/>
  <c r="P1273" i="5"/>
  <c r="N1273" i="5"/>
  <c r="L1273" i="5"/>
  <c r="B1273" i="5"/>
  <c r="P1272" i="5"/>
  <c r="N1272" i="5"/>
  <c r="L1272" i="5"/>
  <c r="B1272" i="5"/>
  <c r="P1271" i="5"/>
  <c r="N1271" i="5"/>
  <c r="L1271" i="5"/>
  <c r="B1271" i="5"/>
  <c r="P1270" i="5"/>
  <c r="N1270" i="5"/>
  <c r="L1270" i="5"/>
  <c r="B1270" i="5"/>
  <c r="P1269" i="5"/>
  <c r="N1269" i="5"/>
  <c r="L1269" i="5"/>
  <c r="B1269" i="5"/>
  <c r="P1268" i="5"/>
  <c r="N1268" i="5"/>
  <c r="L1268" i="5"/>
  <c r="B1268" i="5"/>
  <c r="P1267" i="5"/>
  <c r="N1267" i="5"/>
  <c r="L1267" i="5"/>
  <c r="B1267" i="5"/>
  <c r="P1266" i="5"/>
  <c r="N1266" i="5"/>
  <c r="L1266" i="5"/>
  <c r="B1266" i="5"/>
  <c r="P1265" i="5"/>
  <c r="N1265" i="5"/>
  <c r="L1265" i="5"/>
  <c r="B1265" i="5"/>
  <c r="P1264" i="5"/>
  <c r="N1264" i="5"/>
  <c r="L1264" i="5"/>
  <c r="B1264" i="5"/>
  <c r="P1263" i="5"/>
  <c r="N1263" i="5"/>
  <c r="L1263" i="5"/>
  <c r="B1263" i="5"/>
  <c r="P1262" i="5"/>
  <c r="N1262" i="5"/>
  <c r="L1262" i="5"/>
  <c r="B1262" i="5"/>
  <c r="P1261" i="5"/>
  <c r="N1261" i="5"/>
  <c r="L1261" i="5"/>
  <c r="B1261" i="5"/>
  <c r="P1260" i="5"/>
  <c r="N1260" i="5"/>
  <c r="L1260" i="5"/>
  <c r="B1260" i="5"/>
  <c r="P1259" i="5"/>
  <c r="N1259" i="5"/>
  <c r="L1259" i="5"/>
  <c r="B1259" i="5"/>
  <c r="P1258" i="5"/>
  <c r="N1258" i="5"/>
  <c r="L1258" i="5"/>
  <c r="B1258" i="5"/>
  <c r="P1257" i="5"/>
  <c r="N1257" i="5"/>
  <c r="L1257" i="5"/>
  <c r="B1257" i="5"/>
  <c r="P1256" i="5"/>
  <c r="N1256" i="5"/>
  <c r="L1256" i="5"/>
  <c r="B1256" i="5"/>
  <c r="P1255" i="5"/>
  <c r="N1255" i="5"/>
  <c r="L1255" i="5"/>
  <c r="B1255" i="5"/>
  <c r="P1254" i="5"/>
  <c r="N1254" i="5"/>
  <c r="L1254" i="5"/>
  <c r="B1254" i="5"/>
  <c r="P1253" i="5"/>
  <c r="N1253" i="5"/>
  <c r="L1253" i="5"/>
  <c r="B1253" i="5"/>
  <c r="P1252" i="5"/>
  <c r="N1252" i="5"/>
  <c r="L1252" i="5"/>
  <c r="B1252" i="5"/>
  <c r="P1251" i="5"/>
  <c r="N1251" i="5"/>
  <c r="L1251" i="5"/>
  <c r="B1251" i="5"/>
  <c r="P1250" i="5"/>
  <c r="N1250" i="5"/>
  <c r="L1250" i="5"/>
  <c r="B1250" i="5"/>
  <c r="P1249" i="5"/>
  <c r="N1249" i="5"/>
  <c r="L1249" i="5"/>
  <c r="B1249" i="5"/>
  <c r="P1248" i="5"/>
  <c r="N1248" i="5"/>
  <c r="L1248" i="5"/>
  <c r="B1248" i="5"/>
  <c r="P1247" i="5"/>
  <c r="N1247" i="5"/>
  <c r="L1247" i="5"/>
  <c r="B1247" i="5"/>
  <c r="P1246" i="5"/>
  <c r="N1246" i="5"/>
  <c r="L1246" i="5"/>
  <c r="B1246" i="5"/>
  <c r="P1245" i="5"/>
  <c r="N1245" i="5"/>
  <c r="L1245" i="5"/>
  <c r="B1245" i="5"/>
  <c r="P1244" i="5"/>
  <c r="N1244" i="5"/>
  <c r="L1244" i="5"/>
  <c r="B1244" i="5"/>
  <c r="P1243" i="5"/>
  <c r="N1243" i="5"/>
  <c r="L1243" i="5"/>
  <c r="B1243" i="5"/>
  <c r="P1242" i="5"/>
  <c r="N1242" i="5"/>
  <c r="L1242" i="5"/>
  <c r="B1242" i="5"/>
  <c r="P1241" i="5"/>
  <c r="N1241" i="5"/>
  <c r="L1241" i="5"/>
  <c r="B1241" i="5"/>
  <c r="P1240" i="5"/>
  <c r="N1240" i="5"/>
  <c r="L1240" i="5"/>
  <c r="B1240" i="5"/>
  <c r="P1239" i="5"/>
  <c r="N1239" i="5"/>
  <c r="L1239" i="5"/>
  <c r="B1239" i="5"/>
  <c r="P1238" i="5"/>
  <c r="N1238" i="5"/>
  <c r="L1238" i="5"/>
  <c r="B1238" i="5"/>
  <c r="P1237" i="5"/>
  <c r="N1237" i="5"/>
  <c r="L1237" i="5"/>
  <c r="B1237" i="5"/>
  <c r="P1236" i="5"/>
  <c r="N1236" i="5"/>
  <c r="L1236" i="5"/>
  <c r="B1236" i="5"/>
  <c r="P1235" i="5"/>
  <c r="N1235" i="5"/>
  <c r="L1235" i="5"/>
  <c r="B1235" i="5"/>
  <c r="P1234" i="5"/>
  <c r="N1234" i="5"/>
  <c r="L1234" i="5"/>
  <c r="B1234" i="5"/>
  <c r="P1233" i="5"/>
  <c r="N1233" i="5"/>
  <c r="L1233" i="5"/>
  <c r="B1233" i="5"/>
  <c r="P1232" i="5"/>
  <c r="N1232" i="5"/>
  <c r="L1232" i="5"/>
  <c r="B1232" i="5"/>
  <c r="P1231" i="5"/>
  <c r="N1231" i="5"/>
  <c r="L1231" i="5"/>
  <c r="B1231" i="5"/>
  <c r="P1230" i="5"/>
  <c r="N1230" i="5"/>
  <c r="L1230" i="5"/>
  <c r="B1230" i="5"/>
  <c r="P1229" i="5"/>
  <c r="N1229" i="5"/>
  <c r="L1229" i="5"/>
  <c r="B1229" i="5"/>
  <c r="P1228" i="5"/>
  <c r="N1228" i="5"/>
  <c r="L1228" i="5"/>
  <c r="B1228" i="5"/>
  <c r="P1227" i="5"/>
  <c r="N1227" i="5"/>
  <c r="L1227" i="5"/>
  <c r="B1227" i="5"/>
  <c r="P1226" i="5"/>
  <c r="N1226" i="5"/>
  <c r="L1226" i="5"/>
  <c r="B1226" i="5"/>
  <c r="P1225" i="5"/>
  <c r="N1225" i="5"/>
  <c r="L1225" i="5"/>
  <c r="B1225" i="5"/>
  <c r="P1224" i="5"/>
  <c r="N1224" i="5"/>
  <c r="L1224" i="5"/>
  <c r="B1224" i="5"/>
  <c r="P1223" i="5"/>
  <c r="N1223" i="5"/>
  <c r="L1223" i="5"/>
  <c r="B1223" i="5"/>
  <c r="P1222" i="5"/>
  <c r="N1222" i="5"/>
  <c r="L1222" i="5"/>
  <c r="B1222" i="5"/>
  <c r="P1221" i="5"/>
  <c r="N1221" i="5"/>
  <c r="L1221" i="5"/>
  <c r="B1221" i="5"/>
  <c r="P1220" i="5"/>
  <c r="N1220" i="5"/>
  <c r="L1220" i="5"/>
  <c r="B1220" i="5"/>
  <c r="P1219" i="5"/>
  <c r="N1219" i="5"/>
  <c r="L1219" i="5"/>
  <c r="B1219" i="5"/>
  <c r="P1218" i="5"/>
  <c r="N1218" i="5"/>
  <c r="L1218" i="5"/>
  <c r="B1218" i="5"/>
  <c r="P1217" i="5"/>
  <c r="N1217" i="5"/>
  <c r="L1217" i="5"/>
  <c r="B1217" i="5"/>
  <c r="P1216" i="5"/>
  <c r="N1216" i="5"/>
  <c r="L1216" i="5"/>
  <c r="B1216" i="5"/>
  <c r="P1215" i="5"/>
  <c r="N1215" i="5"/>
  <c r="L1215" i="5"/>
  <c r="B1215" i="5"/>
  <c r="P1214" i="5"/>
  <c r="N1214" i="5"/>
  <c r="L1214" i="5"/>
  <c r="B1214" i="5"/>
  <c r="P1213" i="5"/>
  <c r="N1213" i="5"/>
  <c r="L1213" i="5"/>
  <c r="B1213" i="5"/>
  <c r="P1212" i="5"/>
  <c r="N1212" i="5"/>
  <c r="L1212" i="5"/>
  <c r="B1212" i="5"/>
  <c r="P1211" i="5"/>
  <c r="N1211" i="5"/>
  <c r="L1211" i="5"/>
  <c r="B1211" i="5"/>
  <c r="P1210" i="5"/>
  <c r="N1210" i="5"/>
  <c r="L1210" i="5"/>
  <c r="B1210" i="5"/>
  <c r="P1209" i="5"/>
  <c r="N1209" i="5"/>
  <c r="L1209" i="5"/>
  <c r="B1209" i="5"/>
  <c r="P1208" i="5"/>
  <c r="N1208" i="5"/>
  <c r="L1208" i="5"/>
  <c r="B1208" i="5"/>
  <c r="P1207" i="5"/>
  <c r="N1207" i="5"/>
  <c r="L1207" i="5"/>
  <c r="B1207" i="5"/>
  <c r="P1206" i="5"/>
  <c r="N1206" i="5"/>
  <c r="L1206" i="5"/>
  <c r="B1206" i="5"/>
  <c r="P1205" i="5"/>
  <c r="N1205" i="5"/>
  <c r="L1205" i="5"/>
  <c r="B1205" i="5"/>
  <c r="P1204" i="5"/>
  <c r="N1204" i="5"/>
  <c r="L1204" i="5"/>
  <c r="B1204" i="5"/>
  <c r="P1203" i="5"/>
  <c r="N1203" i="5"/>
  <c r="L1203" i="5"/>
  <c r="B1203" i="5"/>
  <c r="P1202" i="5"/>
  <c r="N1202" i="5"/>
  <c r="L1202" i="5"/>
  <c r="B1202" i="5"/>
  <c r="P1201" i="5"/>
  <c r="N1201" i="5"/>
  <c r="L1201" i="5"/>
  <c r="B1201" i="5"/>
  <c r="P1200" i="5"/>
  <c r="N1200" i="5"/>
  <c r="L1200" i="5"/>
  <c r="B1200" i="5"/>
  <c r="P1199" i="5"/>
  <c r="N1199" i="5"/>
  <c r="L1199" i="5"/>
  <c r="B1199" i="5"/>
  <c r="P1198" i="5"/>
  <c r="N1198" i="5"/>
  <c r="L1198" i="5"/>
  <c r="B1198" i="5"/>
  <c r="P1197" i="5"/>
  <c r="N1197" i="5"/>
  <c r="L1197" i="5"/>
  <c r="B1197" i="5"/>
  <c r="P1196" i="5"/>
  <c r="N1196" i="5"/>
  <c r="L1196" i="5"/>
  <c r="B1196" i="5"/>
  <c r="P1195" i="5"/>
  <c r="N1195" i="5"/>
  <c r="L1195" i="5"/>
  <c r="B1195" i="5"/>
  <c r="P1194" i="5"/>
  <c r="N1194" i="5"/>
  <c r="L1194" i="5"/>
  <c r="B1194" i="5"/>
  <c r="P1193" i="5"/>
  <c r="N1193" i="5"/>
  <c r="L1193" i="5"/>
  <c r="B1193" i="5"/>
  <c r="P1192" i="5"/>
  <c r="N1192" i="5"/>
  <c r="L1192" i="5"/>
  <c r="B1192" i="5"/>
  <c r="P1191" i="5"/>
  <c r="N1191" i="5"/>
  <c r="L1191" i="5"/>
  <c r="B1191" i="5"/>
  <c r="P1190" i="5"/>
  <c r="N1190" i="5"/>
  <c r="L1190" i="5"/>
  <c r="B1190" i="5"/>
  <c r="P1189" i="5"/>
  <c r="N1189" i="5"/>
  <c r="L1189" i="5"/>
  <c r="B1189" i="5"/>
  <c r="P1188" i="5"/>
  <c r="N1188" i="5"/>
  <c r="L1188" i="5"/>
  <c r="B1188" i="5"/>
  <c r="P1187" i="5"/>
  <c r="N1187" i="5"/>
  <c r="L1187" i="5"/>
  <c r="B1187" i="5"/>
  <c r="P1186" i="5"/>
  <c r="N1186" i="5"/>
  <c r="L1186" i="5"/>
  <c r="B1186" i="5"/>
  <c r="P1185" i="5"/>
  <c r="N1185" i="5"/>
  <c r="L1185" i="5"/>
  <c r="B1185" i="5"/>
  <c r="P1184" i="5"/>
  <c r="N1184" i="5"/>
  <c r="L1184" i="5"/>
  <c r="B1184" i="5"/>
  <c r="P1183" i="5"/>
  <c r="N1183" i="5"/>
  <c r="L1183" i="5"/>
  <c r="B1183" i="5"/>
  <c r="P1182" i="5"/>
  <c r="N1182" i="5"/>
  <c r="L1182" i="5"/>
  <c r="B1182" i="5"/>
  <c r="P1181" i="5"/>
  <c r="N1181" i="5"/>
  <c r="L1181" i="5"/>
  <c r="B1181" i="5"/>
  <c r="P1180" i="5"/>
  <c r="N1180" i="5"/>
  <c r="L1180" i="5"/>
  <c r="B1180" i="5"/>
  <c r="P1179" i="5"/>
  <c r="N1179" i="5"/>
  <c r="L1179" i="5"/>
  <c r="B1179" i="5"/>
  <c r="P1178" i="5"/>
  <c r="N1178" i="5"/>
  <c r="L1178" i="5"/>
  <c r="B1178" i="5"/>
  <c r="P1177" i="5"/>
  <c r="N1177" i="5"/>
  <c r="L1177" i="5"/>
  <c r="B1177" i="5"/>
  <c r="P1176" i="5"/>
  <c r="N1176" i="5"/>
  <c r="L1176" i="5"/>
  <c r="B1176" i="5"/>
  <c r="P1175" i="5"/>
  <c r="N1175" i="5"/>
  <c r="L1175" i="5"/>
  <c r="B1175" i="5"/>
  <c r="P1174" i="5"/>
  <c r="N1174" i="5"/>
  <c r="L1174" i="5"/>
  <c r="B1174" i="5"/>
  <c r="P1173" i="5"/>
  <c r="N1173" i="5"/>
  <c r="L1173" i="5"/>
  <c r="B1173" i="5"/>
  <c r="P1172" i="5"/>
  <c r="N1172" i="5"/>
  <c r="L1172" i="5"/>
  <c r="B1172" i="5"/>
  <c r="P1171" i="5"/>
  <c r="N1171" i="5"/>
  <c r="L1171" i="5"/>
  <c r="B1171" i="5"/>
  <c r="P1170" i="5"/>
  <c r="N1170" i="5"/>
  <c r="L1170" i="5"/>
  <c r="B1170" i="5"/>
  <c r="P1169" i="5"/>
  <c r="N1169" i="5"/>
  <c r="L1169" i="5"/>
  <c r="B1169" i="5"/>
  <c r="P1168" i="5"/>
  <c r="N1168" i="5"/>
  <c r="L1168" i="5"/>
  <c r="B1168" i="5"/>
  <c r="P1167" i="5"/>
  <c r="N1167" i="5"/>
  <c r="L1167" i="5"/>
  <c r="B1167" i="5"/>
  <c r="P1166" i="5"/>
  <c r="N1166" i="5"/>
  <c r="L1166" i="5"/>
  <c r="B1166" i="5"/>
  <c r="P1165" i="5"/>
  <c r="N1165" i="5"/>
  <c r="L1165" i="5"/>
  <c r="B1165" i="5"/>
  <c r="P1164" i="5"/>
  <c r="N1164" i="5"/>
  <c r="L1164" i="5"/>
  <c r="B1164" i="5"/>
  <c r="P1163" i="5"/>
  <c r="N1163" i="5"/>
  <c r="L1163" i="5"/>
  <c r="B1163" i="5"/>
  <c r="P1162" i="5"/>
  <c r="N1162" i="5"/>
  <c r="L1162" i="5"/>
  <c r="B1162" i="5"/>
  <c r="P1161" i="5"/>
  <c r="N1161" i="5"/>
  <c r="L1161" i="5"/>
  <c r="B1161" i="5"/>
  <c r="P1160" i="5"/>
  <c r="N1160" i="5"/>
  <c r="L1160" i="5"/>
  <c r="B1160" i="5"/>
  <c r="P1159" i="5"/>
  <c r="N1159" i="5"/>
  <c r="L1159" i="5"/>
  <c r="B1159" i="5"/>
  <c r="P1158" i="5"/>
  <c r="N1158" i="5"/>
  <c r="L1158" i="5"/>
  <c r="B1158" i="5"/>
  <c r="P1157" i="5"/>
  <c r="N1157" i="5"/>
  <c r="L1157" i="5"/>
  <c r="B1157" i="5"/>
  <c r="P1156" i="5"/>
  <c r="N1156" i="5"/>
  <c r="L1156" i="5"/>
  <c r="B1156" i="5"/>
  <c r="P1155" i="5"/>
  <c r="N1155" i="5"/>
  <c r="L1155" i="5"/>
  <c r="B1155" i="5"/>
  <c r="P1154" i="5"/>
  <c r="N1154" i="5"/>
  <c r="L1154" i="5"/>
  <c r="B1154" i="5"/>
  <c r="P1153" i="5"/>
  <c r="N1153" i="5"/>
  <c r="L1153" i="5"/>
  <c r="B1153" i="5"/>
  <c r="P1152" i="5"/>
  <c r="N1152" i="5"/>
  <c r="L1152" i="5"/>
  <c r="B1152" i="5"/>
  <c r="P1151" i="5"/>
  <c r="N1151" i="5"/>
  <c r="L1151" i="5"/>
  <c r="B1151" i="5"/>
  <c r="P1150" i="5"/>
  <c r="N1150" i="5"/>
  <c r="L1150" i="5"/>
  <c r="B1150" i="5"/>
  <c r="P1149" i="5"/>
  <c r="N1149" i="5"/>
  <c r="L1149" i="5"/>
  <c r="B1149" i="5"/>
  <c r="P1148" i="5"/>
  <c r="N1148" i="5"/>
  <c r="L1148" i="5"/>
  <c r="B1148" i="5"/>
  <c r="P1147" i="5"/>
  <c r="N1147" i="5"/>
  <c r="L1147" i="5"/>
  <c r="B1147" i="5"/>
  <c r="P1146" i="5"/>
  <c r="N1146" i="5"/>
  <c r="L1146" i="5"/>
  <c r="B1146" i="5"/>
  <c r="P1145" i="5"/>
  <c r="N1145" i="5"/>
  <c r="L1145" i="5"/>
  <c r="B1145" i="5"/>
  <c r="P1144" i="5"/>
  <c r="N1144" i="5"/>
  <c r="L1144" i="5"/>
  <c r="B1144" i="5"/>
  <c r="P1143" i="5"/>
  <c r="N1143" i="5"/>
  <c r="L1143" i="5"/>
  <c r="B1143" i="5"/>
  <c r="P1142" i="5"/>
  <c r="N1142" i="5"/>
  <c r="L1142" i="5"/>
  <c r="B1142" i="5"/>
  <c r="P1141" i="5"/>
  <c r="N1141" i="5"/>
  <c r="L1141" i="5"/>
  <c r="B1141" i="5"/>
  <c r="P1140" i="5"/>
  <c r="N1140" i="5"/>
  <c r="L1140" i="5"/>
  <c r="B1140" i="5"/>
  <c r="P1139" i="5"/>
  <c r="N1139" i="5"/>
  <c r="L1139" i="5"/>
  <c r="B1139" i="5"/>
  <c r="P1138" i="5"/>
  <c r="N1138" i="5"/>
  <c r="L1138" i="5"/>
  <c r="B1138" i="5"/>
  <c r="P1137" i="5"/>
  <c r="N1137" i="5"/>
  <c r="L1137" i="5"/>
  <c r="B1137" i="5"/>
  <c r="P1136" i="5"/>
  <c r="N1136" i="5"/>
  <c r="L1136" i="5"/>
  <c r="B1136" i="5"/>
  <c r="P1135" i="5"/>
  <c r="N1135" i="5"/>
  <c r="L1135" i="5"/>
  <c r="B1135" i="5"/>
  <c r="P1134" i="5"/>
  <c r="N1134" i="5"/>
  <c r="L1134" i="5"/>
  <c r="B1134" i="5"/>
  <c r="P1133" i="5"/>
  <c r="N1133" i="5"/>
  <c r="L1133" i="5"/>
  <c r="B1133" i="5"/>
  <c r="P1132" i="5"/>
  <c r="N1132" i="5"/>
  <c r="L1132" i="5"/>
  <c r="B1132" i="5"/>
  <c r="P1131" i="5"/>
  <c r="N1131" i="5"/>
  <c r="L1131" i="5"/>
  <c r="B1131" i="5"/>
  <c r="P1130" i="5"/>
  <c r="N1130" i="5"/>
  <c r="L1130" i="5"/>
  <c r="B1130" i="5"/>
  <c r="P1129" i="5"/>
  <c r="N1129" i="5"/>
  <c r="L1129" i="5"/>
  <c r="B1129" i="5"/>
  <c r="P1128" i="5"/>
  <c r="N1128" i="5"/>
  <c r="L1128" i="5"/>
  <c r="B1128" i="5"/>
  <c r="P1127" i="5"/>
  <c r="N1127" i="5"/>
  <c r="L1127" i="5"/>
  <c r="B1127" i="5"/>
  <c r="P1126" i="5"/>
  <c r="N1126" i="5"/>
  <c r="L1126" i="5"/>
  <c r="B1126" i="5"/>
  <c r="P1125" i="5"/>
  <c r="N1125" i="5"/>
  <c r="L1125" i="5"/>
  <c r="B1125" i="5"/>
  <c r="P1124" i="5"/>
  <c r="N1124" i="5"/>
  <c r="L1124" i="5"/>
  <c r="B1124" i="5"/>
  <c r="P1123" i="5"/>
  <c r="N1123" i="5"/>
  <c r="L1123" i="5"/>
  <c r="B1123" i="5"/>
  <c r="P1122" i="5"/>
  <c r="N1122" i="5"/>
  <c r="L1122" i="5"/>
  <c r="B1122" i="5"/>
  <c r="P1121" i="5"/>
  <c r="N1121" i="5"/>
  <c r="L1121" i="5"/>
  <c r="B1121" i="5"/>
  <c r="P1120" i="5"/>
  <c r="N1120" i="5"/>
  <c r="L1120" i="5"/>
  <c r="B1120" i="5"/>
  <c r="P1119" i="5"/>
  <c r="N1119" i="5"/>
  <c r="L1119" i="5"/>
  <c r="B1119" i="5"/>
  <c r="P1118" i="5"/>
  <c r="N1118" i="5"/>
  <c r="L1118" i="5"/>
  <c r="B1118" i="5"/>
  <c r="P1117" i="5"/>
  <c r="N1117" i="5"/>
  <c r="L1117" i="5"/>
  <c r="B1117" i="5"/>
  <c r="P1116" i="5"/>
  <c r="N1116" i="5"/>
  <c r="L1116" i="5"/>
  <c r="B1116" i="5"/>
  <c r="P1115" i="5"/>
  <c r="N1115" i="5"/>
  <c r="L1115" i="5"/>
  <c r="B1115" i="5"/>
  <c r="P1114" i="5"/>
  <c r="N1114" i="5"/>
  <c r="L1114" i="5"/>
  <c r="B1114" i="5"/>
  <c r="P1113" i="5"/>
  <c r="N1113" i="5"/>
  <c r="L1113" i="5"/>
  <c r="B1113" i="5"/>
  <c r="P1112" i="5"/>
  <c r="N1112" i="5"/>
  <c r="L1112" i="5"/>
  <c r="B1112" i="5"/>
  <c r="P1111" i="5"/>
  <c r="N1111" i="5"/>
  <c r="L1111" i="5"/>
  <c r="B1111" i="5"/>
  <c r="P1110" i="5"/>
  <c r="N1110" i="5"/>
  <c r="L1110" i="5"/>
  <c r="B1110" i="5"/>
  <c r="P1109" i="5"/>
  <c r="N1109" i="5"/>
  <c r="L1109" i="5"/>
  <c r="B1109" i="5"/>
  <c r="P1108" i="5"/>
  <c r="N1108" i="5"/>
  <c r="L1108" i="5"/>
  <c r="B1108" i="5"/>
  <c r="P1107" i="5"/>
  <c r="N1107" i="5"/>
  <c r="L1107" i="5"/>
  <c r="B1107" i="5"/>
  <c r="P1106" i="5"/>
  <c r="N1106" i="5"/>
  <c r="L1106" i="5"/>
  <c r="B1106" i="5"/>
  <c r="P1105" i="5"/>
  <c r="N1105" i="5"/>
  <c r="L1105" i="5"/>
  <c r="B1105" i="5"/>
  <c r="P1104" i="5"/>
  <c r="N1104" i="5"/>
  <c r="L1104" i="5"/>
  <c r="B1104" i="5"/>
  <c r="P1103" i="5"/>
  <c r="N1103" i="5"/>
  <c r="L1103" i="5"/>
  <c r="B1103" i="5"/>
  <c r="P1102" i="5"/>
  <c r="N1102" i="5"/>
  <c r="L1102" i="5"/>
  <c r="B1102" i="5"/>
  <c r="P1101" i="5"/>
  <c r="N1101" i="5"/>
  <c r="L1101" i="5"/>
  <c r="B1101" i="5"/>
  <c r="P1100" i="5"/>
  <c r="N1100" i="5"/>
  <c r="L1100" i="5"/>
  <c r="B1100" i="5"/>
  <c r="P1099" i="5"/>
  <c r="N1099" i="5"/>
  <c r="L1099" i="5"/>
  <c r="B1099" i="5"/>
  <c r="P1098" i="5"/>
  <c r="N1098" i="5"/>
  <c r="L1098" i="5"/>
  <c r="B1098" i="5"/>
  <c r="P1097" i="5"/>
  <c r="N1097" i="5"/>
  <c r="L1097" i="5"/>
  <c r="B1097" i="5"/>
  <c r="P1096" i="5"/>
  <c r="N1096" i="5"/>
  <c r="L1096" i="5"/>
  <c r="B1096" i="5"/>
  <c r="P1095" i="5"/>
  <c r="N1095" i="5"/>
  <c r="L1095" i="5"/>
  <c r="B1095" i="5"/>
  <c r="P1094" i="5"/>
  <c r="N1094" i="5"/>
  <c r="L1094" i="5"/>
  <c r="B1094" i="5"/>
  <c r="P1093" i="5"/>
  <c r="N1093" i="5"/>
  <c r="L1093" i="5"/>
  <c r="B1093" i="5"/>
  <c r="P1092" i="5"/>
  <c r="N1092" i="5"/>
  <c r="L1092" i="5"/>
  <c r="B1092" i="5"/>
  <c r="P1091" i="5"/>
  <c r="N1091" i="5"/>
  <c r="L1091" i="5"/>
  <c r="B1091" i="5"/>
  <c r="P1090" i="5"/>
  <c r="N1090" i="5"/>
  <c r="L1090" i="5"/>
  <c r="B1090" i="5"/>
  <c r="P1089" i="5"/>
  <c r="N1089" i="5"/>
  <c r="L1089" i="5"/>
  <c r="B1089" i="5"/>
  <c r="P1088" i="5"/>
  <c r="N1088" i="5"/>
  <c r="L1088" i="5"/>
  <c r="B1088" i="5"/>
  <c r="P1087" i="5"/>
  <c r="N1087" i="5"/>
  <c r="L1087" i="5"/>
  <c r="B1087" i="5"/>
  <c r="P1086" i="5"/>
  <c r="N1086" i="5"/>
  <c r="L1086" i="5"/>
  <c r="B1086" i="5"/>
  <c r="P1085" i="5"/>
  <c r="N1085" i="5"/>
  <c r="L1085" i="5"/>
  <c r="B1085" i="5"/>
  <c r="P1084" i="5"/>
  <c r="N1084" i="5"/>
  <c r="L1084" i="5"/>
  <c r="B1084" i="5"/>
  <c r="P1083" i="5"/>
  <c r="N1083" i="5"/>
  <c r="L1083" i="5"/>
  <c r="B1083" i="5"/>
  <c r="P1082" i="5"/>
  <c r="N1082" i="5"/>
  <c r="L1082" i="5"/>
  <c r="B1082" i="5"/>
  <c r="P1081" i="5"/>
  <c r="N1081" i="5"/>
  <c r="L1081" i="5"/>
  <c r="B1081" i="5"/>
  <c r="P1080" i="5"/>
  <c r="N1080" i="5"/>
  <c r="L1080" i="5"/>
  <c r="B1080" i="5"/>
  <c r="P1079" i="5"/>
  <c r="N1079" i="5"/>
  <c r="L1079" i="5"/>
  <c r="B1079" i="5"/>
  <c r="P1078" i="5"/>
  <c r="N1078" i="5"/>
  <c r="L1078" i="5"/>
  <c r="B1078" i="5"/>
  <c r="P1077" i="5"/>
  <c r="N1077" i="5"/>
  <c r="L1077" i="5"/>
  <c r="B1077" i="5"/>
  <c r="P1076" i="5"/>
  <c r="N1076" i="5"/>
  <c r="L1076" i="5"/>
  <c r="B1076" i="5"/>
  <c r="P1075" i="5"/>
  <c r="N1075" i="5"/>
  <c r="L1075" i="5"/>
  <c r="B1075" i="5"/>
  <c r="P1074" i="5"/>
  <c r="N1074" i="5"/>
  <c r="L1074" i="5"/>
  <c r="B1074" i="5"/>
  <c r="P1073" i="5"/>
  <c r="N1073" i="5"/>
  <c r="L1073" i="5"/>
  <c r="B1073" i="5"/>
  <c r="P1072" i="5"/>
  <c r="N1072" i="5"/>
  <c r="L1072" i="5"/>
  <c r="B1072" i="5"/>
  <c r="P1071" i="5"/>
  <c r="N1071" i="5"/>
  <c r="L1071" i="5"/>
  <c r="B1071" i="5"/>
  <c r="P1070" i="5"/>
  <c r="N1070" i="5"/>
  <c r="L1070" i="5"/>
  <c r="B1070" i="5"/>
  <c r="P1069" i="5"/>
  <c r="N1069" i="5"/>
  <c r="L1069" i="5"/>
  <c r="B1069" i="5"/>
  <c r="P1068" i="5"/>
  <c r="N1068" i="5"/>
  <c r="L1068" i="5"/>
  <c r="B1068" i="5"/>
  <c r="P1067" i="5"/>
  <c r="N1067" i="5"/>
  <c r="L1067" i="5"/>
  <c r="B1067" i="5"/>
  <c r="P1066" i="5"/>
  <c r="N1066" i="5"/>
  <c r="L1066" i="5"/>
  <c r="B1066" i="5"/>
  <c r="P1065" i="5"/>
  <c r="N1065" i="5"/>
  <c r="L1065" i="5"/>
  <c r="B1065" i="5"/>
  <c r="P1064" i="5"/>
  <c r="N1064" i="5"/>
  <c r="L1064" i="5"/>
  <c r="B1064" i="5"/>
  <c r="P1063" i="5"/>
  <c r="N1063" i="5"/>
  <c r="L1063" i="5"/>
  <c r="B1063" i="5"/>
  <c r="P1062" i="5"/>
  <c r="N1062" i="5"/>
  <c r="L1062" i="5"/>
  <c r="B1062" i="5"/>
  <c r="P1061" i="5"/>
  <c r="N1061" i="5"/>
  <c r="L1061" i="5"/>
  <c r="B1061" i="5"/>
  <c r="P1060" i="5"/>
  <c r="N1060" i="5"/>
  <c r="L1060" i="5"/>
  <c r="B1060" i="5"/>
  <c r="P1059" i="5"/>
  <c r="N1059" i="5"/>
  <c r="L1059" i="5"/>
  <c r="B1059" i="5"/>
  <c r="P1058" i="5"/>
  <c r="N1058" i="5"/>
  <c r="L1058" i="5"/>
  <c r="B1058" i="5"/>
  <c r="P1057" i="5"/>
  <c r="N1057" i="5"/>
  <c r="L1057" i="5"/>
  <c r="B1057" i="5"/>
  <c r="P1056" i="5"/>
  <c r="N1056" i="5"/>
  <c r="L1056" i="5"/>
  <c r="B1056" i="5"/>
  <c r="P1055" i="5"/>
  <c r="N1055" i="5"/>
  <c r="L1055" i="5"/>
  <c r="B1055" i="5"/>
  <c r="P1054" i="5"/>
  <c r="N1054" i="5"/>
  <c r="L1054" i="5"/>
  <c r="B1054" i="5"/>
  <c r="P1053" i="5"/>
  <c r="N1053" i="5"/>
  <c r="L1053" i="5"/>
  <c r="B1053" i="5"/>
  <c r="P1052" i="5"/>
  <c r="N1052" i="5"/>
  <c r="L1052" i="5"/>
  <c r="B1052" i="5"/>
  <c r="P1051" i="5"/>
  <c r="N1051" i="5"/>
  <c r="L1051" i="5"/>
  <c r="B1051" i="5"/>
  <c r="P1050" i="5"/>
  <c r="N1050" i="5"/>
  <c r="L1050" i="5"/>
  <c r="B1050" i="5"/>
  <c r="P1049" i="5"/>
  <c r="N1049" i="5"/>
  <c r="L1049" i="5"/>
  <c r="B1049" i="5"/>
  <c r="P1048" i="5"/>
  <c r="N1048" i="5"/>
  <c r="L1048" i="5"/>
  <c r="B1048" i="5"/>
  <c r="P1047" i="5"/>
  <c r="N1047" i="5"/>
  <c r="L1047" i="5"/>
  <c r="B1047" i="5"/>
  <c r="P1046" i="5"/>
  <c r="N1046" i="5"/>
  <c r="L1046" i="5"/>
  <c r="B1046" i="5"/>
  <c r="P1045" i="5"/>
  <c r="N1045" i="5"/>
  <c r="L1045" i="5"/>
  <c r="B1045" i="5"/>
  <c r="P1044" i="5"/>
  <c r="N1044" i="5"/>
  <c r="L1044" i="5"/>
  <c r="B1044" i="5"/>
  <c r="P1043" i="5"/>
  <c r="N1043" i="5"/>
  <c r="L1043" i="5"/>
  <c r="B1043" i="5"/>
  <c r="P1042" i="5"/>
  <c r="N1042" i="5"/>
  <c r="L1042" i="5"/>
  <c r="B1042" i="5"/>
  <c r="P1041" i="5"/>
  <c r="N1041" i="5"/>
  <c r="L1041" i="5"/>
  <c r="B1041" i="5"/>
  <c r="P1040" i="5"/>
  <c r="N1040" i="5"/>
  <c r="L1040" i="5"/>
  <c r="B1040" i="5"/>
  <c r="P1039" i="5"/>
  <c r="N1039" i="5"/>
  <c r="L1039" i="5"/>
  <c r="B1039" i="5"/>
  <c r="P1038" i="5"/>
  <c r="N1038" i="5"/>
  <c r="L1038" i="5"/>
  <c r="B1038" i="5"/>
  <c r="P1037" i="5"/>
  <c r="N1037" i="5"/>
  <c r="L1037" i="5"/>
  <c r="B1037" i="5"/>
  <c r="P1036" i="5"/>
  <c r="N1036" i="5"/>
  <c r="L1036" i="5"/>
  <c r="B1036" i="5"/>
  <c r="P1035" i="5"/>
  <c r="N1035" i="5"/>
  <c r="L1035" i="5"/>
  <c r="B1035" i="5"/>
  <c r="P1034" i="5"/>
  <c r="N1034" i="5"/>
  <c r="L1034" i="5"/>
  <c r="B1034" i="5"/>
  <c r="P1033" i="5"/>
  <c r="N1033" i="5"/>
  <c r="L1033" i="5"/>
  <c r="B1033" i="5"/>
  <c r="P1032" i="5"/>
  <c r="N1032" i="5"/>
  <c r="L1032" i="5"/>
  <c r="B1032" i="5"/>
  <c r="P1031" i="5"/>
  <c r="N1031" i="5"/>
  <c r="L1031" i="5"/>
  <c r="B1031" i="5"/>
  <c r="P1030" i="5"/>
  <c r="N1030" i="5"/>
  <c r="L1030" i="5"/>
  <c r="B1030" i="5"/>
  <c r="P1029" i="5"/>
  <c r="N1029" i="5"/>
  <c r="L1029" i="5"/>
  <c r="B1029" i="5"/>
  <c r="P1028" i="5"/>
  <c r="N1028" i="5"/>
  <c r="L1028" i="5"/>
  <c r="B1028" i="5"/>
  <c r="P1027" i="5"/>
  <c r="N1027" i="5"/>
  <c r="L1027" i="5"/>
  <c r="B1027" i="5"/>
  <c r="P1026" i="5"/>
  <c r="N1026" i="5"/>
  <c r="L1026" i="5"/>
  <c r="B1026" i="5"/>
  <c r="P1025" i="5"/>
  <c r="N1025" i="5"/>
  <c r="L1025" i="5"/>
  <c r="B1025" i="5"/>
  <c r="P1024" i="5"/>
  <c r="N1024" i="5"/>
  <c r="L1024" i="5"/>
  <c r="B1024" i="5"/>
  <c r="P1023" i="5"/>
  <c r="N1023" i="5"/>
  <c r="L1023" i="5"/>
  <c r="B1023" i="5"/>
  <c r="P1022" i="5"/>
  <c r="H2759" i="11" s="1"/>
  <c r="I2759" i="11" s="1"/>
  <c r="N1022" i="5"/>
  <c r="L1022" i="5"/>
  <c r="B1022" i="5"/>
  <c r="B2759" i="11" s="1"/>
  <c r="K2759" i="11" s="1" a="1"/>
  <c r="K2759" i="11" s="1"/>
  <c r="P1021" i="5"/>
  <c r="H2758" i="11" s="1"/>
  <c r="I2758" i="11" s="1"/>
  <c r="N1021" i="5"/>
  <c r="L1021" i="5"/>
  <c r="B1021" i="5"/>
  <c r="B2758" i="11" s="1"/>
  <c r="K2758" i="11" s="1" a="1"/>
  <c r="K2758" i="11" s="1"/>
  <c r="P1020" i="5"/>
  <c r="H2757" i="11" s="1"/>
  <c r="I2757" i="11" s="1"/>
  <c r="N1020" i="5"/>
  <c r="L1020" i="5"/>
  <c r="B1020" i="5"/>
  <c r="B2757" i="11" s="1"/>
  <c r="K2757" i="11" s="1" a="1"/>
  <c r="K2757" i="11" s="1"/>
  <c r="P1019" i="5"/>
  <c r="H2756" i="11" s="1"/>
  <c r="I2756" i="11" s="1"/>
  <c r="N1019" i="5"/>
  <c r="L1019" i="5"/>
  <c r="B1019" i="5"/>
  <c r="B2756" i="11" s="1"/>
  <c r="K2756" i="11" s="1" a="1"/>
  <c r="K2756" i="11" s="1"/>
  <c r="P1018" i="5"/>
  <c r="H2755" i="11" s="1"/>
  <c r="I2755" i="11" s="1"/>
  <c r="N1018" i="5"/>
  <c r="L1018" i="5"/>
  <c r="B1018" i="5"/>
  <c r="B2755" i="11" s="1"/>
  <c r="K2755" i="11" s="1" a="1"/>
  <c r="K2755" i="11" s="1"/>
  <c r="P1017" i="5"/>
  <c r="H2754" i="11" s="1"/>
  <c r="I2754" i="11" s="1"/>
  <c r="N1017" i="5"/>
  <c r="L1017" i="5"/>
  <c r="B1017" i="5"/>
  <c r="B2754" i="11" s="1"/>
  <c r="K2754" i="11" s="1" a="1"/>
  <c r="K2754" i="11" s="1"/>
  <c r="P1016" i="5"/>
  <c r="H2753" i="11" s="1"/>
  <c r="I2753" i="11" s="1"/>
  <c r="N1016" i="5"/>
  <c r="L1016" i="5"/>
  <c r="B1016" i="5"/>
  <c r="B2753" i="11" s="1"/>
  <c r="K2753" i="11" s="1" a="1"/>
  <c r="K2753" i="11" s="1"/>
  <c r="P1015" i="5"/>
  <c r="H2752" i="11" s="1"/>
  <c r="I2752" i="11" s="1"/>
  <c r="N1015" i="5"/>
  <c r="L1015" i="5"/>
  <c r="B1015" i="5"/>
  <c r="B2752" i="11" s="1"/>
  <c r="K2752" i="11" s="1" a="1"/>
  <c r="K2752" i="11" s="1"/>
  <c r="P1014" i="5"/>
  <c r="H2751" i="11" s="1"/>
  <c r="I2751" i="11" s="1"/>
  <c r="N1014" i="5"/>
  <c r="L1014" i="5"/>
  <c r="B1014" i="5"/>
  <c r="B2751" i="11" s="1"/>
  <c r="K2751" i="11" s="1" a="1"/>
  <c r="K2751" i="11" s="1"/>
  <c r="P1013" i="5"/>
  <c r="H2750" i="11" s="1"/>
  <c r="I2750" i="11" s="1"/>
  <c r="N1013" i="5"/>
  <c r="L1013" i="5"/>
  <c r="B1013" i="5"/>
  <c r="B2750" i="11" s="1"/>
  <c r="K2750" i="11" s="1" a="1"/>
  <c r="K2750" i="11" s="1"/>
  <c r="P1012" i="5"/>
  <c r="H2749" i="11" s="1"/>
  <c r="I2749" i="11" s="1"/>
  <c r="N1012" i="5"/>
  <c r="L1012" i="5"/>
  <c r="B1012" i="5"/>
  <c r="B2749" i="11" s="1"/>
  <c r="K2749" i="11" s="1" a="1"/>
  <c r="K2749" i="11" s="1"/>
  <c r="P1011" i="5"/>
  <c r="H2748" i="11" s="1"/>
  <c r="I2748" i="11" s="1"/>
  <c r="N1011" i="5"/>
  <c r="L1011" i="5"/>
  <c r="B1011" i="5"/>
  <c r="B2748" i="11" s="1"/>
  <c r="K2748" i="11" s="1" a="1"/>
  <c r="K2748" i="11" s="1"/>
  <c r="P1010" i="5"/>
  <c r="H2747" i="11" s="1"/>
  <c r="I2747" i="11" s="1"/>
  <c r="N1010" i="5"/>
  <c r="L1010" i="5"/>
  <c r="B1010" i="5"/>
  <c r="B2747" i="11" s="1"/>
  <c r="K2747" i="11" s="1" a="1"/>
  <c r="K2747" i="11" s="1"/>
  <c r="P1009" i="5"/>
  <c r="H2746" i="11" s="1"/>
  <c r="I2746" i="11" s="1"/>
  <c r="N1009" i="5"/>
  <c r="L1009" i="5"/>
  <c r="B1009" i="5"/>
  <c r="B2746" i="11" s="1"/>
  <c r="K2746" i="11" s="1" a="1"/>
  <c r="K2746" i="11" s="1"/>
  <c r="P1008" i="5"/>
  <c r="H2745" i="11" s="1"/>
  <c r="I2745" i="11" s="1"/>
  <c r="N1008" i="5"/>
  <c r="L1008" i="5"/>
  <c r="B1008" i="5"/>
  <c r="B2745" i="11" s="1"/>
  <c r="K2745" i="11" s="1" a="1"/>
  <c r="K2745" i="11" s="1"/>
  <c r="P1007" i="5"/>
  <c r="H2744" i="11" s="1"/>
  <c r="I2744" i="11" s="1"/>
  <c r="N1007" i="5"/>
  <c r="L1007" i="5"/>
  <c r="B1007" i="5"/>
  <c r="B2744" i="11" s="1"/>
  <c r="K2744" i="11" s="1" a="1"/>
  <c r="K2744" i="11" s="1"/>
  <c r="P1006" i="5"/>
  <c r="H2743" i="11" s="1"/>
  <c r="I2743" i="11" s="1"/>
  <c r="N1006" i="5"/>
  <c r="L1006" i="5"/>
  <c r="B1006" i="5"/>
  <c r="B2743" i="11" s="1"/>
  <c r="K2743" i="11" s="1" a="1"/>
  <c r="K2743" i="11" s="1"/>
  <c r="P1005" i="5"/>
  <c r="H2742" i="11" s="1"/>
  <c r="I2742" i="11" s="1"/>
  <c r="N1005" i="5"/>
  <c r="L1005" i="5"/>
  <c r="B1005" i="5"/>
  <c r="B2742" i="11" s="1"/>
  <c r="K2742" i="11" s="1" a="1"/>
  <c r="K2742" i="11" s="1"/>
  <c r="P1004" i="5"/>
  <c r="H2741" i="11" s="1"/>
  <c r="I2741" i="11" s="1"/>
  <c r="N1004" i="5"/>
  <c r="L1004" i="5"/>
  <c r="B1004" i="5"/>
  <c r="B2741" i="11" s="1"/>
  <c r="K2741" i="11" s="1" a="1"/>
  <c r="K2741" i="11" s="1"/>
  <c r="P1003" i="5"/>
  <c r="H2740" i="11" s="1"/>
  <c r="I2740" i="11" s="1"/>
  <c r="N1003" i="5"/>
  <c r="L1003" i="5"/>
  <c r="B1003" i="5"/>
  <c r="B2740" i="11" s="1"/>
  <c r="K2740" i="11" s="1" a="1"/>
  <c r="K2740" i="11" s="1"/>
  <c r="P1002" i="5"/>
  <c r="H2739" i="11" s="1"/>
  <c r="I2739" i="11" s="1"/>
  <c r="N1002" i="5"/>
  <c r="L1002" i="5"/>
  <c r="B1002" i="5"/>
  <c r="B2739" i="11" s="1"/>
  <c r="K2739" i="11" s="1" a="1"/>
  <c r="K2739" i="11" s="1"/>
  <c r="P1001" i="5"/>
  <c r="H2738" i="11" s="1"/>
  <c r="I2738" i="11" s="1"/>
  <c r="N1001" i="5"/>
  <c r="L1001" i="5"/>
  <c r="B1001" i="5"/>
  <c r="B2738" i="11" s="1"/>
  <c r="K2738" i="11" s="1" a="1"/>
  <c r="K2738" i="11" s="1"/>
  <c r="P1000" i="5"/>
  <c r="H2737" i="11" s="1"/>
  <c r="I2737" i="11" s="1"/>
  <c r="N1000" i="5"/>
  <c r="L1000" i="5"/>
  <c r="B1000" i="5"/>
  <c r="B2737" i="11" s="1"/>
  <c r="K2737" i="11" s="1" a="1"/>
  <c r="K2737" i="11" s="1"/>
  <c r="P999" i="5"/>
  <c r="H2736" i="11" s="1"/>
  <c r="I2736" i="11" s="1"/>
  <c r="N999" i="5"/>
  <c r="L999" i="5"/>
  <c r="B999" i="5"/>
  <c r="B2736" i="11" s="1"/>
  <c r="K2736" i="11" s="1" a="1"/>
  <c r="K2736" i="11" s="1"/>
  <c r="P998" i="5"/>
  <c r="H2735" i="11" s="1"/>
  <c r="I2735" i="11" s="1"/>
  <c r="N998" i="5"/>
  <c r="L998" i="5"/>
  <c r="B998" i="5"/>
  <c r="B2735" i="11" s="1"/>
  <c r="K2735" i="11" s="1" a="1"/>
  <c r="K2735" i="11" s="1"/>
  <c r="P997" i="5"/>
  <c r="H2734" i="11" s="1"/>
  <c r="I2734" i="11" s="1"/>
  <c r="N997" i="5"/>
  <c r="L997" i="5"/>
  <c r="B997" i="5"/>
  <c r="B2734" i="11" s="1"/>
  <c r="K2734" i="11" s="1" a="1"/>
  <c r="K2734" i="11" s="1"/>
  <c r="P996" i="5"/>
  <c r="H2733" i="11" s="1"/>
  <c r="I2733" i="11" s="1"/>
  <c r="N996" i="5"/>
  <c r="L996" i="5"/>
  <c r="B996" i="5"/>
  <c r="B2733" i="11" s="1"/>
  <c r="K2733" i="11" s="1" a="1"/>
  <c r="K2733" i="11" s="1"/>
  <c r="P995" i="5"/>
  <c r="H2732" i="11" s="1"/>
  <c r="I2732" i="11" s="1"/>
  <c r="N995" i="5"/>
  <c r="L995" i="5"/>
  <c r="B995" i="5"/>
  <c r="B2732" i="11" s="1"/>
  <c r="K2732" i="11" s="1" a="1"/>
  <c r="K2732" i="11" s="1"/>
  <c r="P994" i="5"/>
  <c r="H2731" i="11" s="1"/>
  <c r="I2731" i="11" s="1"/>
  <c r="N994" i="5"/>
  <c r="L994" i="5"/>
  <c r="B994" i="5"/>
  <c r="B2731" i="11" s="1"/>
  <c r="K2731" i="11" s="1" a="1"/>
  <c r="K2731" i="11" s="1"/>
  <c r="P993" i="5"/>
  <c r="H2730" i="11" s="1"/>
  <c r="I2730" i="11" s="1"/>
  <c r="N993" i="5"/>
  <c r="L993" i="5"/>
  <c r="B993" i="5"/>
  <c r="B2730" i="11" s="1"/>
  <c r="K2730" i="11" s="1" a="1"/>
  <c r="K2730" i="11" s="1"/>
  <c r="P992" i="5"/>
  <c r="H2729" i="11" s="1"/>
  <c r="I2729" i="11" s="1"/>
  <c r="N992" i="5"/>
  <c r="L992" i="5"/>
  <c r="B992" i="5"/>
  <c r="B2729" i="11" s="1"/>
  <c r="K2729" i="11" s="1" a="1"/>
  <c r="K2729" i="11" s="1"/>
  <c r="P991" i="5"/>
  <c r="H2728" i="11" s="1"/>
  <c r="I2728" i="11" s="1"/>
  <c r="N991" i="5"/>
  <c r="L991" i="5"/>
  <c r="B991" i="5"/>
  <c r="B2728" i="11" s="1"/>
  <c r="K2728" i="11" s="1" a="1"/>
  <c r="K2728" i="11" s="1"/>
  <c r="P990" i="5"/>
  <c r="H2727" i="11" s="1"/>
  <c r="I2727" i="11" s="1"/>
  <c r="N990" i="5"/>
  <c r="L990" i="5"/>
  <c r="B990" i="5"/>
  <c r="B2727" i="11" s="1"/>
  <c r="K2727" i="11" s="1" a="1"/>
  <c r="K2727" i="11" s="1"/>
  <c r="P989" i="5"/>
  <c r="H2726" i="11" s="1"/>
  <c r="I2726" i="11" s="1"/>
  <c r="N989" i="5"/>
  <c r="L989" i="5"/>
  <c r="B989" i="5"/>
  <c r="B2726" i="11" s="1"/>
  <c r="K2726" i="11" s="1" a="1"/>
  <c r="K2726" i="11" s="1"/>
  <c r="P988" i="5"/>
  <c r="H2725" i="11" s="1"/>
  <c r="I2725" i="11" s="1"/>
  <c r="N988" i="5"/>
  <c r="L988" i="5"/>
  <c r="B988" i="5"/>
  <c r="B2725" i="11" s="1"/>
  <c r="K2725" i="11" s="1" a="1"/>
  <c r="K2725" i="11" s="1"/>
  <c r="P987" i="5"/>
  <c r="H2724" i="11" s="1"/>
  <c r="I2724" i="11" s="1"/>
  <c r="N987" i="5"/>
  <c r="L987" i="5"/>
  <c r="B987" i="5"/>
  <c r="B2724" i="11" s="1"/>
  <c r="K2724" i="11" s="1" a="1"/>
  <c r="K2724" i="11" s="1"/>
  <c r="P986" i="5"/>
  <c r="H2723" i="11" s="1"/>
  <c r="I2723" i="11" s="1"/>
  <c r="N986" i="5"/>
  <c r="L986" i="5"/>
  <c r="B986" i="5"/>
  <c r="B2723" i="11" s="1"/>
  <c r="K2723" i="11" s="1" a="1"/>
  <c r="K2723" i="11" s="1"/>
  <c r="P985" i="5"/>
  <c r="H2722" i="11" s="1"/>
  <c r="I2722" i="11" s="1"/>
  <c r="N985" i="5"/>
  <c r="L985" i="5"/>
  <c r="B985" i="5"/>
  <c r="B2722" i="11" s="1"/>
  <c r="K2722" i="11" s="1" a="1"/>
  <c r="K2722" i="11" s="1"/>
  <c r="P984" i="5"/>
  <c r="H2721" i="11" s="1"/>
  <c r="I2721" i="11" s="1"/>
  <c r="N984" i="5"/>
  <c r="L984" i="5"/>
  <c r="B984" i="5"/>
  <c r="B2721" i="11" s="1"/>
  <c r="K2721" i="11" s="1" a="1"/>
  <c r="K2721" i="11" s="1"/>
  <c r="P983" i="5"/>
  <c r="H2720" i="11" s="1"/>
  <c r="I2720" i="11" s="1"/>
  <c r="N983" i="5"/>
  <c r="L983" i="5"/>
  <c r="B983" i="5"/>
  <c r="B2720" i="11" s="1"/>
  <c r="K2720" i="11" s="1" a="1"/>
  <c r="K2720" i="11" s="1"/>
  <c r="P982" i="5"/>
  <c r="H2719" i="11" s="1"/>
  <c r="I2719" i="11" s="1"/>
  <c r="N982" i="5"/>
  <c r="L982" i="5"/>
  <c r="B982" i="5"/>
  <c r="B2719" i="11" s="1"/>
  <c r="K2719" i="11" s="1" a="1"/>
  <c r="K2719" i="11" s="1"/>
  <c r="P981" i="5"/>
  <c r="H2718" i="11" s="1"/>
  <c r="I2718" i="11" s="1"/>
  <c r="N981" i="5"/>
  <c r="L981" i="5"/>
  <c r="B981" i="5"/>
  <c r="B2718" i="11" s="1"/>
  <c r="K2718" i="11" s="1" a="1"/>
  <c r="K2718" i="11" s="1"/>
  <c r="P980" i="5"/>
  <c r="H2717" i="11" s="1"/>
  <c r="I2717" i="11" s="1"/>
  <c r="N980" i="5"/>
  <c r="L980" i="5"/>
  <c r="B980" i="5"/>
  <c r="B2717" i="11" s="1"/>
  <c r="K2717" i="11" s="1" a="1"/>
  <c r="K2717" i="11" s="1"/>
  <c r="P979" i="5"/>
  <c r="H2716" i="11" s="1"/>
  <c r="I2716" i="11" s="1"/>
  <c r="N979" i="5"/>
  <c r="L979" i="5"/>
  <c r="B979" i="5"/>
  <c r="B2716" i="11" s="1"/>
  <c r="K2716" i="11" s="1" a="1"/>
  <c r="K2716" i="11" s="1"/>
  <c r="P978" i="5"/>
  <c r="H2715" i="11" s="1"/>
  <c r="I2715" i="11" s="1"/>
  <c r="N978" i="5"/>
  <c r="L978" i="5"/>
  <c r="B978" i="5"/>
  <c r="B2715" i="11" s="1"/>
  <c r="K2715" i="11" s="1" a="1"/>
  <c r="K2715" i="11" s="1"/>
  <c r="P977" i="5"/>
  <c r="H2714" i="11" s="1"/>
  <c r="I2714" i="11" s="1"/>
  <c r="N977" i="5"/>
  <c r="L977" i="5"/>
  <c r="B977" i="5"/>
  <c r="B2714" i="11" s="1"/>
  <c r="K2714" i="11" s="1" a="1"/>
  <c r="K2714" i="11" s="1"/>
  <c r="P976" i="5"/>
  <c r="H2713" i="11" s="1"/>
  <c r="I2713" i="11" s="1"/>
  <c r="N976" i="5"/>
  <c r="L976" i="5"/>
  <c r="B976" i="5"/>
  <c r="B2713" i="11" s="1"/>
  <c r="K2713" i="11" s="1" a="1"/>
  <c r="K2713" i="11" s="1"/>
  <c r="P975" i="5"/>
  <c r="H2712" i="11" s="1"/>
  <c r="I2712" i="11" s="1"/>
  <c r="N975" i="5"/>
  <c r="L975" i="5"/>
  <c r="B975" i="5"/>
  <c r="B2712" i="11" s="1"/>
  <c r="K2712" i="11" s="1" a="1"/>
  <c r="K2712" i="11" s="1"/>
  <c r="P974" i="5"/>
  <c r="H2711" i="11" s="1"/>
  <c r="I2711" i="11" s="1"/>
  <c r="N974" i="5"/>
  <c r="L974" i="5"/>
  <c r="B974" i="5"/>
  <c r="B2711" i="11" s="1"/>
  <c r="K2711" i="11" s="1" a="1"/>
  <c r="K2711" i="11" s="1"/>
  <c r="P973" i="5"/>
  <c r="H2710" i="11" s="1"/>
  <c r="I2710" i="11" s="1"/>
  <c r="N973" i="5"/>
  <c r="L973" i="5"/>
  <c r="B973" i="5"/>
  <c r="B2710" i="11" s="1"/>
  <c r="K2710" i="11" s="1" a="1"/>
  <c r="K2710" i="11" s="1"/>
  <c r="P972" i="5"/>
  <c r="H2709" i="11" s="1"/>
  <c r="I2709" i="11" s="1"/>
  <c r="N972" i="5"/>
  <c r="L972" i="5"/>
  <c r="B972" i="5"/>
  <c r="B2709" i="11" s="1"/>
  <c r="K2709" i="11" s="1" a="1"/>
  <c r="K2709" i="11" s="1"/>
  <c r="P971" i="5"/>
  <c r="H2708" i="11" s="1"/>
  <c r="I2708" i="11" s="1"/>
  <c r="N971" i="5"/>
  <c r="L971" i="5"/>
  <c r="B971" i="5"/>
  <c r="B2708" i="11" s="1"/>
  <c r="K2708" i="11" s="1" a="1"/>
  <c r="K2708" i="11" s="1"/>
  <c r="P970" i="5"/>
  <c r="H2707" i="11" s="1"/>
  <c r="I2707" i="11" s="1"/>
  <c r="N970" i="5"/>
  <c r="L970" i="5"/>
  <c r="B970" i="5"/>
  <c r="B2707" i="11" s="1"/>
  <c r="K2707" i="11" s="1" a="1"/>
  <c r="K2707" i="11" s="1"/>
  <c r="P969" i="5"/>
  <c r="H2706" i="11" s="1"/>
  <c r="I2706" i="11" s="1"/>
  <c r="N969" i="5"/>
  <c r="L969" i="5"/>
  <c r="B969" i="5"/>
  <c r="B2706" i="11" s="1"/>
  <c r="K2706" i="11" s="1" a="1"/>
  <c r="K2706" i="11" s="1"/>
  <c r="P968" i="5"/>
  <c r="H2705" i="11" s="1"/>
  <c r="I2705" i="11" s="1"/>
  <c r="N968" i="5"/>
  <c r="L968" i="5"/>
  <c r="B968" i="5"/>
  <c r="B2705" i="11" s="1"/>
  <c r="K2705" i="11" s="1" a="1"/>
  <c r="K2705" i="11" s="1"/>
  <c r="P967" i="5"/>
  <c r="H2704" i="11" s="1"/>
  <c r="I2704" i="11" s="1"/>
  <c r="N967" i="5"/>
  <c r="L967" i="5"/>
  <c r="B967" i="5"/>
  <c r="B2704" i="11" s="1"/>
  <c r="K2704" i="11" s="1" a="1"/>
  <c r="K2704" i="11" s="1"/>
  <c r="P966" i="5"/>
  <c r="H2703" i="11" s="1"/>
  <c r="I2703" i="11" s="1"/>
  <c r="N966" i="5"/>
  <c r="L966" i="5"/>
  <c r="B966" i="5"/>
  <c r="B2703" i="11" s="1"/>
  <c r="K2703" i="11" s="1" a="1"/>
  <c r="K2703" i="11" s="1"/>
  <c r="P965" i="5"/>
  <c r="H2702" i="11" s="1"/>
  <c r="I2702" i="11" s="1"/>
  <c r="N965" i="5"/>
  <c r="L965" i="5"/>
  <c r="B965" i="5"/>
  <c r="B2702" i="11" s="1"/>
  <c r="K2702" i="11" s="1" a="1"/>
  <c r="K2702" i="11" s="1"/>
  <c r="P964" i="5"/>
  <c r="H2701" i="11" s="1"/>
  <c r="I2701" i="11" s="1"/>
  <c r="N964" i="5"/>
  <c r="L964" i="5"/>
  <c r="B964" i="5"/>
  <c r="B2701" i="11" s="1"/>
  <c r="K2701" i="11" s="1" a="1"/>
  <c r="K2701" i="11" s="1"/>
  <c r="P963" i="5"/>
  <c r="H2700" i="11" s="1"/>
  <c r="I2700" i="11" s="1"/>
  <c r="N963" i="5"/>
  <c r="L963" i="5"/>
  <c r="B963" i="5"/>
  <c r="B2700" i="11" s="1"/>
  <c r="K2700" i="11" s="1" a="1"/>
  <c r="K2700" i="11" s="1"/>
  <c r="P962" i="5"/>
  <c r="H2699" i="11" s="1"/>
  <c r="I2699" i="11" s="1"/>
  <c r="N962" i="5"/>
  <c r="L962" i="5"/>
  <c r="B962" i="5"/>
  <c r="B2699" i="11" s="1"/>
  <c r="K2699" i="11" s="1" a="1"/>
  <c r="K2699" i="11" s="1"/>
  <c r="P961" i="5"/>
  <c r="H2698" i="11" s="1"/>
  <c r="I2698" i="11" s="1"/>
  <c r="N961" i="5"/>
  <c r="L961" i="5"/>
  <c r="B961" i="5"/>
  <c r="B2698" i="11" s="1"/>
  <c r="K2698" i="11" s="1" a="1"/>
  <c r="K2698" i="11" s="1"/>
  <c r="P960" i="5"/>
  <c r="H2697" i="11" s="1"/>
  <c r="I2697" i="11" s="1"/>
  <c r="N960" i="5"/>
  <c r="L960" i="5"/>
  <c r="B960" i="5"/>
  <c r="B2697" i="11" s="1"/>
  <c r="K2697" i="11" s="1" a="1"/>
  <c r="K2697" i="11" s="1"/>
  <c r="P959" i="5"/>
  <c r="H2696" i="11" s="1"/>
  <c r="I2696" i="11" s="1"/>
  <c r="N959" i="5"/>
  <c r="L959" i="5"/>
  <c r="B959" i="5"/>
  <c r="B2696" i="11" s="1"/>
  <c r="K2696" i="11" s="1" a="1"/>
  <c r="K2696" i="11" s="1"/>
  <c r="P958" i="5"/>
  <c r="H2695" i="11" s="1"/>
  <c r="I2695" i="11" s="1"/>
  <c r="N958" i="5"/>
  <c r="L958" i="5"/>
  <c r="B958" i="5"/>
  <c r="B2695" i="11" s="1"/>
  <c r="K2695" i="11" s="1" a="1"/>
  <c r="K2695" i="11" s="1"/>
  <c r="P957" i="5"/>
  <c r="H2694" i="11" s="1"/>
  <c r="I2694" i="11" s="1"/>
  <c r="N957" i="5"/>
  <c r="L957" i="5"/>
  <c r="B957" i="5"/>
  <c r="B2694" i="11" s="1"/>
  <c r="K2694" i="11" s="1" a="1"/>
  <c r="K2694" i="11" s="1"/>
  <c r="P956" i="5"/>
  <c r="H2693" i="11" s="1"/>
  <c r="I2693" i="11" s="1"/>
  <c r="N956" i="5"/>
  <c r="L956" i="5"/>
  <c r="B956" i="5"/>
  <c r="B2693" i="11" s="1"/>
  <c r="K2693" i="11" s="1" a="1"/>
  <c r="K2693" i="11" s="1"/>
  <c r="P955" i="5"/>
  <c r="H2692" i="11" s="1"/>
  <c r="I2692" i="11" s="1"/>
  <c r="N955" i="5"/>
  <c r="L955" i="5"/>
  <c r="B955" i="5"/>
  <c r="B2692" i="11" s="1"/>
  <c r="K2692" i="11" s="1" a="1"/>
  <c r="K2692" i="11" s="1"/>
  <c r="P954" i="5"/>
  <c r="H2691" i="11" s="1"/>
  <c r="I2691" i="11" s="1"/>
  <c r="N954" i="5"/>
  <c r="L954" i="5"/>
  <c r="B954" i="5"/>
  <c r="B2691" i="11" s="1"/>
  <c r="K2691" i="11" s="1" a="1"/>
  <c r="K2691" i="11" s="1"/>
  <c r="P953" i="5"/>
  <c r="H2690" i="11" s="1"/>
  <c r="I2690" i="11" s="1"/>
  <c r="I4134" i="11" s="1"/>
  <c r="N953" i="5"/>
  <c r="L953" i="5"/>
  <c r="B953" i="5"/>
  <c r="B2690" i="11" s="1"/>
  <c r="K2690" i="11" s="1" a="1"/>
  <c r="K2690" i="11" s="1"/>
  <c r="P952" i="5"/>
  <c r="H2689" i="11" s="1"/>
  <c r="I2689" i="11" s="1"/>
  <c r="I4133" i="11" s="1"/>
  <c r="N952" i="5"/>
  <c r="L952" i="5"/>
  <c r="B952" i="5"/>
  <c r="B2689" i="11" s="1"/>
  <c r="K2689" i="11" s="1" a="1"/>
  <c r="K2689" i="11" s="1"/>
  <c r="P951" i="5"/>
  <c r="H2688" i="11" s="1"/>
  <c r="I2688" i="11" s="1"/>
  <c r="I4132" i="11" s="1"/>
  <c r="N951" i="5"/>
  <c r="L951" i="5"/>
  <c r="B951" i="5"/>
  <c r="B2688" i="11" s="1"/>
  <c r="K2688" i="11" s="1" a="1"/>
  <c r="K2688" i="11" s="1"/>
  <c r="P950" i="5"/>
  <c r="H2687" i="11" s="1"/>
  <c r="I2687" i="11" s="1"/>
  <c r="I4131" i="11" s="1"/>
  <c r="N950" i="5"/>
  <c r="L950" i="5"/>
  <c r="B950" i="5"/>
  <c r="B2687" i="11" s="1"/>
  <c r="K2687" i="11" s="1" a="1"/>
  <c r="K2687" i="11" s="1"/>
  <c r="P949" i="5"/>
  <c r="H2686" i="11" s="1"/>
  <c r="I2686" i="11" s="1"/>
  <c r="I4130" i="11" s="1"/>
  <c r="N949" i="5"/>
  <c r="L949" i="5"/>
  <c r="B949" i="5"/>
  <c r="B2686" i="11" s="1"/>
  <c r="K2686" i="11" s="1" a="1"/>
  <c r="K2686" i="11" s="1"/>
  <c r="P948" i="5"/>
  <c r="H2685" i="11" s="1"/>
  <c r="I2685" i="11" s="1"/>
  <c r="I4129" i="11" s="1"/>
  <c r="N948" i="5"/>
  <c r="L948" i="5"/>
  <c r="B948" i="5"/>
  <c r="B2685" i="11" s="1"/>
  <c r="K2685" i="11" s="1" a="1"/>
  <c r="K2685" i="11" s="1"/>
  <c r="P947" i="5"/>
  <c r="H2684" i="11" s="1"/>
  <c r="I2684" i="11" s="1"/>
  <c r="I4128" i="11" s="1"/>
  <c r="N947" i="5"/>
  <c r="L947" i="5"/>
  <c r="B947" i="5"/>
  <c r="B2684" i="11" s="1"/>
  <c r="K2684" i="11" s="1" a="1"/>
  <c r="K2684" i="11" s="1"/>
  <c r="P946" i="5"/>
  <c r="H2683" i="11" s="1"/>
  <c r="I2683" i="11" s="1"/>
  <c r="I4127" i="11" s="1"/>
  <c r="N946" i="5"/>
  <c r="L946" i="5"/>
  <c r="B946" i="5"/>
  <c r="B2683" i="11" s="1"/>
  <c r="K2683" i="11" s="1" a="1"/>
  <c r="K2683" i="11" s="1"/>
  <c r="P945" i="5"/>
  <c r="H2682" i="11" s="1"/>
  <c r="I2682" i="11" s="1"/>
  <c r="I4126" i="11" s="1"/>
  <c r="N945" i="5"/>
  <c r="L945" i="5"/>
  <c r="B945" i="5"/>
  <c r="B2682" i="11" s="1"/>
  <c r="K2682" i="11" s="1" a="1"/>
  <c r="K2682" i="11" s="1"/>
  <c r="P944" i="5"/>
  <c r="H2681" i="11" s="1"/>
  <c r="I2681" i="11" s="1"/>
  <c r="I4125" i="11" s="1"/>
  <c r="N944" i="5"/>
  <c r="L944" i="5"/>
  <c r="B944" i="5"/>
  <c r="B2681" i="11" s="1"/>
  <c r="K2681" i="11" s="1" a="1"/>
  <c r="K2681" i="11" s="1"/>
  <c r="P943" i="5"/>
  <c r="H2680" i="11" s="1"/>
  <c r="I2680" i="11" s="1"/>
  <c r="I4124" i="11" s="1"/>
  <c r="N943" i="5"/>
  <c r="L943" i="5"/>
  <c r="B943" i="5"/>
  <c r="B2680" i="11" s="1"/>
  <c r="K2680" i="11" s="1" a="1"/>
  <c r="K2680" i="11" s="1"/>
  <c r="P942" i="5"/>
  <c r="H2679" i="11" s="1"/>
  <c r="I2679" i="11" s="1"/>
  <c r="I4123" i="11" s="1"/>
  <c r="N942" i="5"/>
  <c r="L942" i="5"/>
  <c r="B942" i="5"/>
  <c r="B2679" i="11" s="1"/>
  <c r="K2679" i="11" s="1" a="1"/>
  <c r="K2679" i="11" s="1"/>
  <c r="P941" i="5"/>
  <c r="H2678" i="11" s="1"/>
  <c r="I2678" i="11" s="1"/>
  <c r="I4122" i="11" s="1"/>
  <c r="N941" i="5"/>
  <c r="L941" i="5"/>
  <c r="B941" i="5"/>
  <c r="B2678" i="11" s="1"/>
  <c r="K2678" i="11" s="1" a="1"/>
  <c r="K2678" i="11" s="1"/>
  <c r="P940" i="5"/>
  <c r="H2677" i="11" s="1"/>
  <c r="I2677" i="11" s="1"/>
  <c r="I4121" i="11" s="1"/>
  <c r="N940" i="5"/>
  <c r="L940" i="5"/>
  <c r="B940" i="5"/>
  <c r="B2677" i="11" s="1"/>
  <c r="K2677" i="11" s="1" a="1"/>
  <c r="K2677" i="11" s="1"/>
  <c r="P939" i="5"/>
  <c r="H2676" i="11" s="1"/>
  <c r="I2676" i="11" s="1"/>
  <c r="I4120" i="11" s="1"/>
  <c r="N939" i="5"/>
  <c r="L939" i="5"/>
  <c r="B939" i="5"/>
  <c r="B2676" i="11" s="1"/>
  <c r="K2676" i="11" s="1" a="1"/>
  <c r="K2676" i="11" s="1"/>
  <c r="P938" i="5"/>
  <c r="H2675" i="11" s="1"/>
  <c r="I2675" i="11" s="1"/>
  <c r="I4119" i="11" s="1"/>
  <c r="N938" i="5"/>
  <c r="L938" i="5"/>
  <c r="B938" i="5"/>
  <c r="B2675" i="11" s="1"/>
  <c r="K2675" i="11" s="1" a="1"/>
  <c r="K2675" i="11" s="1"/>
  <c r="P937" i="5"/>
  <c r="H2674" i="11" s="1"/>
  <c r="I2674" i="11" s="1"/>
  <c r="I4118" i="11" s="1"/>
  <c r="N937" i="5"/>
  <c r="L937" i="5"/>
  <c r="B937" i="5"/>
  <c r="B2674" i="11" s="1"/>
  <c r="K2674" i="11" s="1" a="1"/>
  <c r="K2674" i="11" s="1"/>
  <c r="P936" i="5"/>
  <c r="H2673" i="11" s="1"/>
  <c r="I2673" i="11" s="1"/>
  <c r="I4117" i="11" s="1"/>
  <c r="N936" i="5"/>
  <c r="L936" i="5"/>
  <c r="B936" i="5"/>
  <c r="B2673" i="11" s="1"/>
  <c r="K2673" i="11" s="1" a="1"/>
  <c r="K2673" i="11" s="1"/>
  <c r="P935" i="5"/>
  <c r="H2672" i="11" s="1"/>
  <c r="I2672" i="11" s="1"/>
  <c r="I4116" i="11" s="1"/>
  <c r="N935" i="5"/>
  <c r="L935" i="5"/>
  <c r="B935" i="5"/>
  <c r="B2672" i="11" s="1"/>
  <c r="K2672" i="11" s="1" a="1"/>
  <c r="K2672" i="11" s="1"/>
  <c r="P934" i="5"/>
  <c r="H2671" i="11" s="1"/>
  <c r="I2671" i="11" s="1"/>
  <c r="I4115" i="11" s="1"/>
  <c r="N934" i="5"/>
  <c r="L934" i="5"/>
  <c r="B934" i="5"/>
  <c r="B2671" i="11" s="1"/>
  <c r="K2671" i="11" s="1" a="1"/>
  <c r="K2671" i="11" s="1"/>
  <c r="P933" i="5"/>
  <c r="H2670" i="11" s="1"/>
  <c r="I2670" i="11" s="1"/>
  <c r="I4114" i="11" s="1"/>
  <c r="N933" i="5"/>
  <c r="L933" i="5"/>
  <c r="B933" i="5"/>
  <c r="B2670" i="11" s="1"/>
  <c r="K2670" i="11" s="1" a="1"/>
  <c r="K2670" i="11" s="1"/>
  <c r="P932" i="5"/>
  <c r="H2669" i="11" s="1"/>
  <c r="I2669" i="11" s="1"/>
  <c r="I4113" i="11" s="1"/>
  <c r="N932" i="5"/>
  <c r="L932" i="5"/>
  <c r="B932" i="5"/>
  <c r="B2669" i="11" s="1"/>
  <c r="K2669" i="11" s="1" a="1"/>
  <c r="K2669" i="11" s="1"/>
  <c r="P931" i="5"/>
  <c r="H2668" i="11" s="1"/>
  <c r="I2668" i="11" s="1"/>
  <c r="I4112" i="11" s="1"/>
  <c r="N931" i="5"/>
  <c r="L931" i="5"/>
  <c r="B931" i="5"/>
  <c r="B2668" i="11" s="1"/>
  <c r="K2668" i="11" s="1" a="1"/>
  <c r="K2668" i="11" s="1"/>
  <c r="P930" i="5"/>
  <c r="H2667" i="11" s="1"/>
  <c r="I2667" i="11" s="1"/>
  <c r="I4111" i="11" s="1"/>
  <c r="N930" i="5"/>
  <c r="L930" i="5"/>
  <c r="B930" i="5"/>
  <c r="B2667" i="11" s="1"/>
  <c r="K2667" i="11" s="1" a="1"/>
  <c r="K2667" i="11" s="1"/>
  <c r="P929" i="5"/>
  <c r="H2666" i="11" s="1"/>
  <c r="I2666" i="11" s="1"/>
  <c r="I4110" i="11" s="1"/>
  <c r="N929" i="5"/>
  <c r="L929" i="5"/>
  <c r="B929" i="5"/>
  <c r="B2666" i="11" s="1"/>
  <c r="K2666" i="11" s="1" a="1"/>
  <c r="K2666" i="11" s="1"/>
  <c r="P928" i="5"/>
  <c r="H2665" i="11" s="1"/>
  <c r="I2665" i="11" s="1"/>
  <c r="I4109" i="11" s="1"/>
  <c r="N928" i="5"/>
  <c r="L928" i="5"/>
  <c r="B928" i="5"/>
  <c r="B2665" i="11" s="1"/>
  <c r="K2665" i="11" s="1" a="1"/>
  <c r="K2665" i="11" s="1"/>
  <c r="P927" i="5"/>
  <c r="H2664" i="11" s="1"/>
  <c r="I2664" i="11" s="1"/>
  <c r="I4108" i="11" s="1"/>
  <c r="N927" i="5"/>
  <c r="L927" i="5"/>
  <c r="B927" i="5"/>
  <c r="B2664" i="11" s="1"/>
  <c r="K2664" i="11" s="1" a="1"/>
  <c r="K2664" i="11" s="1"/>
  <c r="P926" i="5"/>
  <c r="H2663" i="11" s="1"/>
  <c r="I2663" i="11" s="1"/>
  <c r="I4107" i="11" s="1"/>
  <c r="N926" i="5"/>
  <c r="L926" i="5"/>
  <c r="B926" i="5"/>
  <c r="B2663" i="11" s="1"/>
  <c r="K2663" i="11" s="1" a="1"/>
  <c r="K2663" i="11" s="1"/>
  <c r="P925" i="5"/>
  <c r="H2662" i="11" s="1"/>
  <c r="I2662" i="11" s="1"/>
  <c r="I4106" i="11" s="1"/>
  <c r="N925" i="5"/>
  <c r="L925" i="5"/>
  <c r="B925" i="5"/>
  <c r="B2662" i="11" s="1"/>
  <c r="K2662" i="11" s="1" a="1"/>
  <c r="K2662" i="11" s="1"/>
  <c r="P924" i="5"/>
  <c r="H2661" i="11" s="1"/>
  <c r="I2661" i="11" s="1"/>
  <c r="I4105" i="11" s="1"/>
  <c r="N924" i="5"/>
  <c r="L924" i="5"/>
  <c r="B924" i="5"/>
  <c r="B2661" i="11" s="1"/>
  <c r="K2661" i="11" s="1" a="1"/>
  <c r="K2661" i="11" s="1"/>
  <c r="P923" i="5"/>
  <c r="H2660" i="11" s="1"/>
  <c r="I2660" i="11" s="1"/>
  <c r="I4104" i="11" s="1"/>
  <c r="N923" i="5"/>
  <c r="L923" i="5"/>
  <c r="B923" i="5"/>
  <c r="B2660" i="11" s="1"/>
  <c r="K2660" i="11" s="1" a="1"/>
  <c r="K2660" i="11" s="1"/>
  <c r="P922" i="5"/>
  <c r="H2659" i="11" s="1"/>
  <c r="I2659" i="11" s="1"/>
  <c r="I4103" i="11" s="1"/>
  <c r="N922" i="5"/>
  <c r="L922" i="5"/>
  <c r="B922" i="5"/>
  <c r="B2659" i="11" s="1"/>
  <c r="K2659" i="11" s="1" a="1"/>
  <c r="K2659" i="11" s="1"/>
  <c r="P921" i="5"/>
  <c r="H2658" i="11" s="1"/>
  <c r="I2658" i="11" s="1"/>
  <c r="I4102" i="11" s="1"/>
  <c r="N921" i="5"/>
  <c r="L921" i="5"/>
  <c r="B921" i="5"/>
  <c r="B2658" i="11" s="1"/>
  <c r="K2658" i="11" s="1" a="1"/>
  <c r="K2658" i="11" s="1"/>
  <c r="P920" i="5"/>
  <c r="H2657" i="11" s="1"/>
  <c r="I2657" i="11" s="1"/>
  <c r="I4101" i="11" s="1"/>
  <c r="N920" i="5"/>
  <c r="L920" i="5"/>
  <c r="B920" i="5"/>
  <c r="B2657" i="11" s="1"/>
  <c r="K2657" i="11" s="1" a="1"/>
  <c r="K2657" i="11" s="1"/>
  <c r="P919" i="5"/>
  <c r="H2656" i="11" s="1"/>
  <c r="I2656" i="11" s="1"/>
  <c r="I4100" i="11" s="1"/>
  <c r="N919" i="5"/>
  <c r="L919" i="5"/>
  <c r="B919" i="5"/>
  <c r="B2656" i="11" s="1"/>
  <c r="K2656" i="11" s="1" a="1"/>
  <c r="K2656" i="11" s="1"/>
  <c r="P918" i="5"/>
  <c r="H2655" i="11" s="1"/>
  <c r="I2655" i="11" s="1"/>
  <c r="I4099" i="11" s="1"/>
  <c r="N918" i="5"/>
  <c r="L918" i="5"/>
  <c r="B918" i="5"/>
  <c r="B2655" i="11" s="1"/>
  <c r="K2655" i="11" s="1" a="1"/>
  <c r="K2655" i="11" s="1"/>
  <c r="P917" i="5"/>
  <c r="H2654" i="11" s="1"/>
  <c r="I2654" i="11" s="1"/>
  <c r="I4098" i="11" s="1"/>
  <c r="N917" i="5"/>
  <c r="L917" i="5"/>
  <c r="B917" i="5"/>
  <c r="B2654" i="11" s="1"/>
  <c r="K2654" i="11" s="1" a="1"/>
  <c r="K2654" i="11" s="1"/>
  <c r="P916" i="5"/>
  <c r="H2653" i="11" s="1"/>
  <c r="I2653" i="11" s="1"/>
  <c r="I4097" i="11" s="1"/>
  <c r="N916" i="5"/>
  <c r="L916" i="5"/>
  <c r="B916" i="5"/>
  <c r="B2653" i="11" s="1"/>
  <c r="K2653" i="11" s="1" a="1"/>
  <c r="K2653" i="11" s="1"/>
  <c r="P915" i="5"/>
  <c r="H2652" i="11" s="1"/>
  <c r="I2652" i="11" s="1"/>
  <c r="I4096" i="11" s="1"/>
  <c r="N915" i="5"/>
  <c r="L915" i="5"/>
  <c r="B915" i="5"/>
  <c r="B2652" i="11" s="1"/>
  <c r="K2652" i="11" s="1" a="1"/>
  <c r="K2652" i="11" s="1"/>
  <c r="P914" i="5"/>
  <c r="H2651" i="11" s="1"/>
  <c r="I2651" i="11" s="1"/>
  <c r="I4095" i="11" s="1"/>
  <c r="N914" i="5"/>
  <c r="L914" i="5"/>
  <c r="B914" i="5"/>
  <c r="B2651" i="11" s="1"/>
  <c r="K2651" i="11" s="1" a="1"/>
  <c r="K2651" i="11" s="1"/>
  <c r="P913" i="5"/>
  <c r="H2650" i="11" s="1"/>
  <c r="I2650" i="11" s="1"/>
  <c r="I4094" i="11" s="1"/>
  <c r="N913" i="5"/>
  <c r="L913" i="5"/>
  <c r="B913" i="5"/>
  <c r="B2650" i="11" s="1"/>
  <c r="K2650" i="11" s="1" a="1"/>
  <c r="K2650" i="11" s="1"/>
  <c r="P912" i="5"/>
  <c r="H2649" i="11" s="1"/>
  <c r="I2649" i="11" s="1"/>
  <c r="I4093" i="11" s="1"/>
  <c r="N912" i="5"/>
  <c r="L912" i="5"/>
  <c r="B912" i="5"/>
  <c r="B2649" i="11" s="1"/>
  <c r="K2649" i="11" s="1" a="1"/>
  <c r="K2649" i="11" s="1"/>
  <c r="P911" i="5"/>
  <c r="H2648" i="11" s="1"/>
  <c r="I2648" i="11" s="1"/>
  <c r="I4092" i="11" s="1"/>
  <c r="N911" i="5"/>
  <c r="L911" i="5"/>
  <c r="B911" i="5"/>
  <c r="B2648" i="11" s="1"/>
  <c r="K2648" i="11" s="1" a="1"/>
  <c r="K2648" i="11" s="1"/>
  <c r="P910" i="5"/>
  <c r="H2647" i="11" s="1"/>
  <c r="I2647" i="11" s="1"/>
  <c r="I4091" i="11" s="1"/>
  <c r="N910" i="5"/>
  <c r="L910" i="5"/>
  <c r="B910" i="5"/>
  <c r="B2647" i="11" s="1"/>
  <c r="K2647" i="11" s="1" a="1"/>
  <c r="K2647" i="11" s="1"/>
  <c r="P909" i="5"/>
  <c r="H2646" i="11" s="1"/>
  <c r="I2646" i="11" s="1"/>
  <c r="I4090" i="11" s="1"/>
  <c r="N909" i="5"/>
  <c r="L909" i="5"/>
  <c r="B909" i="5"/>
  <c r="B2646" i="11" s="1"/>
  <c r="K2646" i="11" s="1" a="1"/>
  <c r="K2646" i="11" s="1"/>
  <c r="P908" i="5"/>
  <c r="H2645" i="11" s="1"/>
  <c r="I2645" i="11" s="1"/>
  <c r="I4089" i="11" s="1"/>
  <c r="N908" i="5"/>
  <c r="L908" i="5"/>
  <c r="B908" i="5"/>
  <c r="B2645" i="11" s="1"/>
  <c r="K2645" i="11" s="1" a="1"/>
  <c r="K2645" i="11" s="1"/>
  <c r="P907" i="5"/>
  <c r="H2644" i="11" s="1"/>
  <c r="I2644" i="11" s="1"/>
  <c r="I4088" i="11" s="1"/>
  <c r="N907" i="5"/>
  <c r="L907" i="5"/>
  <c r="B907" i="5"/>
  <c r="B2644" i="11" s="1"/>
  <c r="K2644" i="11" s="1" a="1"/>
  <c r="K2644" i="11" s="1"/>
  <c r="P906" i="5"/>
  <c r="H2643" i="11" s="1"/>
  <c r="I2643" i="11" s="1"/>
  <c r="I4087" i="11" s="1"/>
  <c r="N906" i="5"/>
  <c r="L906" i="5"/>
  <c r="B906" i="5"/>
  <c r="B2643" i="11" s="1"/>
  <c r="K2643" i="11" s="1" a="1"/>
  <c r="K2643" i="11" s="1"/>
  <c r="P905" i="5"/>
  <c r="H2642" i="11" s="1"/>
  <c r="I2642" i="11" s="1"/>
  <c r="I4086" i="11" s="1"/>
  <c r="N905" i="5"/>
  <c r="L905" i="5"/>
  <c r="B905" i="5"/>
  <c r="B2642" i="11" s="1"/>
  <c r="K2642" i="11" s="1" a="1"/>
  <c r="K2642" i="11" s="1"/>
  <c r="P904" i="5"/>
  <c r="H2641" i="11" s="1"/>
  <c r="I2641" i="11" s="1"/>
  <c r="I4085" i="11" s="1"/>
  <c r="N904" i="5"/>
  <c r="L904" i="5"/>
  <c r="B904" i="5"/>
  <c r="B2641" i="11" s="1"/>
  <c r="K2641" i="11" s="1" a="1"/>
  <c r="K2641" i="11" s="1"/>
  <c r="P903" i="5"/>
  <c r="H2640" i="11" s="1"/>
  <c r="I2640" i="11" s="1"/>
  <c r="I4084" i="11" s="1"/>
  <c r="N903" i="5"/>
  <c r="L903" i="5"/>
  <c r="B903" i="5"/>
  <c r="B2640" i="11" s="1"/>
  <c r="K2640" i="11" s="1" a="1"/>
  <c r="K2640" i="11" s="1"/>
  <c r="P902" i="5"/>
  <c r="H2639" i="11" s="1"/>
  <c r="I2639" i="11" s="1"/>
  <c r="I4083" i="11" s="1"/>
  <c r="N902" i="5"/>
  <c r="L902" i="5"/>
  <c r="B902" i="5"/>
  <c r="B2639" i="11" s="1"/>
  <c r="K2639" i="11" s="1" a="1"/>
  <c r="K2639" i="11" s="1"/>
  <c r="P901" i="5"/>
  <c r="H2638" i="11" s="1"/>
  <c r="I2638" i="11" s="1"/>
  <c r="I4082" i="11" s="1"/>
  <c r="N901" i="5"/>
  <c r="L901" i="5"/>
  <c r="B901" i="5"/>
  <c r="B2638" i="11" s="1"/>
  <c r="K2638" i="11" s="1" a="1"/>
  <c r="K2638" i="11" s="1"/>
  <c r="P900" i="5"/>
  <c r="H2637" i="11" s="1"/>
  <c r="I2637" i="11" s="1"/>
  <c r="I4081" i="11" s="1"/>
  <c r="N900" i="5"/>
  <c r="L900" i="5"/>
  <c r="B900" i="5"/>
  <c r="B2637" i="11" s="1"/>
  <c r="K2637" i="11" s="1" a="1"/>
  <c r="K2637" i="11" s="1"/>
  <c r="P899" i="5"/>
  <c r="H2636" i="11" s="1"/>
  <c r="I2636" i="11" s="1"/>
  <c r="I4080" i="11" s="1"/>
  <c r="N899" i="5"/>
  <c r="L899" i="5"/>
  <c r="B899" i="5"/>
  <c r="B2636" i="11" s="1"/>
  <c r="K2636" i="11" s="1" a="1"/>
  <c r="K2636" i="11" s="1"/>
  <c r="P898" i="5"/>
  <c r="H2635" i="11" s="1"/>
  <c r="I2635" i="11" s="1"/>
  <c r="I4079" i="11" s="1"/>
  <c r="N898" i="5"/>
  <c r="L898" i="5"/>
  <c r="B898" i="5"/>
  <c r="B2635" i="11" s="1"/>
  <c r="K2635" i="11" s="1" a="1"/>
  <c r="K2635" i="11" s="1"/>
  <c r="P897" i="5"/>
  <c r="H2634" i="11" s="1"/>
  <c r="I2634" i="11" s="1"/>
  <c r="I4078" i="11" s="1"/>
  <c r="N897" i="5"/>
  <c r="L897" i="5"/>
  <c r="B897" i="5"/>
  <c r="B2634" i="11" s="1"/>
  <c r="K2634" i="11" s="1" a="1"/>
  <c r="K2634" i="11" s="1"/>
  <c r="P896" i="5"/>
  <c r="H2633" i="11" s="1"/>
  <c r="I2633" i="11" s="1"/>
  <c r="I4077" i="11" s="1"/>
  <c r="N896" i="5"/>
  <c r="L896" i="5"/>
  <c r="B896" i="5"/>
  <c r="B2633" i="11" s="1"/>
  <c r="K2633" i="11" s="1" a="1"/>
  <c r="K2633" i="11" s="1"/>
  <c r="P895" i="5"/>
  <c r="H2632" i="11" s="1"/>
  <c r="I2632" i="11" s="1"/>
  <c r="I4076" i="11" s="1"/>
  <c r="N895" i="5"/>
  <c r="L895" i="5"/>
  <c r="B895" i="5"/>
  <c r="B2632" i="11" s="1"/>
  <c r="K2632" i="11" s="1" a="1"/>
  <c r="K2632" i="11" s="1"/>
  <c r="P894" i="5"/>
  <c r="H2631" i="11" s="1"/>
  <c r="I2631" i="11" s="1"/>
  <c r="I4075" i="11" s="1"/>
  <c r="N894" i="5"/>
  <c r="L894" i="5"/>
  <c r="B894" i="5"/>
  <c r="B2631" i="11" s="1"/>
  <c r="K2631" i="11" s="1" a="1"/>
  <c r="K2631" i="11" s="1"/>
  <c r="P893" i="5"/>
  <c r="H2630" i="11" s="1"/>
  <c r="I2630" i="11" s="1"/>
  <c r="I4074" i="11" s="1"/>
  <c r="N893" i="5"/>
  <c r="L893" i="5"/>
  <c r="B893" i="5"/>
  <c r="B2630" i="11" s="1"/>
  <c r="K2630" i="11" s="1" a="1"/>
  <c r="K2630" i="11" s="1"/>
  <c r="P892" i="5"/>
  <c r="H2629" i="11" s="1"/>
  <c r="I2629" i="11" s="1"/>
  <c r="I4073" i="11" s="1"/>
  <c r="N892" i="5"/>
  <c r="L892" i="5"/>
  <c r="B892" i="5"/>
  <c r="B2629" i="11" s="1"/>
  <c r="K2629" i="11" s="1" a="1"/>
  <c r="K2629" i="11" s="1"/>
  <c r="P891" i="5"/>
  <c r="H2628" i="11" s="1"/>
  <c r="I2628" i="11" s="1"/>
  <c r="I4072" i="11" s="1"/>
  <c r="N891" i="5"/>
  <c r="L891" i="5"/>
  <c r="B891" i="5"/>
  <c r="B2628" i="11" s="1"/>
  <c r="K2628" i="11" s="1" a="1"/>
  <c r="K2628" i="11" s="1"/>
  <c r="P890" i="5"/>
  <c r="H2627" i="11" s="1"/>
  <c r="I2627" i="11" s="1"/>
  <c r="I4071" i="11" s="1"/>
  <c r="N890" i="5"/>
  <c r="L890" i="5"/>
  <c r="B890" i="5"/>
  <c r="B2627" i="11" s="1"/>
  <c r="K2627" i="11" s="1" a="1"/>
  <c r="K2627" i="11" s="1"/>
  <c r="P889" i="5"/>
  <c r="H2626" i="11" s="1"/>
  <c r="I2626" i="11" s="1"/>
  <c r="I4070" i="11" s="1"/>
  <c r="N889" i="5"/>
  <c r="L889" i="5"/>
  <c r="B889" i="5"/>
  <c r="B2626" i="11" s="1"/>
  <c r="K2626" i="11" s="1" a="1"/>
  <c r="K2626" i="11" s="1"/>
  <c r="P888" i="5"/>
  <c r="H2625" i="11" s="1"/>
  <c r="I2625" i="11" s="1"/>
  <c r="I4069" i="11" s="1"/>
  <c r="N888" i="5"/>
  <c r="L888" i="5"/>
  <c r="B888" i="5"/>
  <c r="B2625" i="11" s="1"/>
  <c r="K2625" i="11" s="1" a="1"/>
  <c r="K2625" i="11" s="1"/>
  <c r="P887" i="5"/>
  <c r="H2624" i="11" s="1"/>
  <c r="I2624" i="11" s="1"/>
  <c r="I4068" i="11" s="1"/>
  <c r="N887" i="5"/>
  <c r="L887" i="5"/>
  <c r="B887" i="5"/>
  <c r="B2624" i="11" s="1"/>
  <c r="K2624" i="11" s="1" a="1"/>
  <c r="K2624" i="11" s="1"/>
  <c r="P886" i="5"/>
  <c r="H2623" i="11" s="1"/>
  <c r="I2623" i="11" s="1"/>
  <c r="I4067" i="11" s="1"/>
  <c r="N886" i="5"/>
  <c r="L886" i="5"/>
  <c r="B886" i="5"/>
  <c r="B2623" i="11" s="1"/>
  <c r="K2623" i="11" s="1" a="1"/>
  <c r="K2623" i="11" s="1"/>
  <c r="P885" i="5"/>
  <c r="H2622" i="11" s="1"/>
  <c r="I2622" i="11" s="1"/>
  <c r="I4066" i="11" s="1"/>
  <c r="N885" i="5"/>
  <c r="L885" i="5"/>
  <c r="B885" i="5"/>
  <c r="B2622" i="11" s="1"/>
  <c r="K2622" i="11" s="1" a="1"/>
  <c r="K2622" i="11" s="1"/>
  <c r="P884" i="5"/>
  <c r="H2621" i="11" s="1"/>
  <c r="I2621" i="11" s="1"/>
  <c r="I4065" i="11" s="1"/>
  <c r="N884" i="5"/>
  <c r="L884" i="5"/>
  <c r="B884" i="5"/>
  <c r="B2621" i="11" s="1"/>
  <c r="K2621" i="11" s="1" a="1"/>
  <c r="K2621" i="11" s="1"/>
  <c r="P883" i="5"/>
  <c r="H2620" i="11" s="1"/>
  <c r="I2620" i="11" s="1"/>
  <c r="I4064" i="11" s="1"/>
  <c r="N883" i="5"/>
  <c r="L883" i="5"/>
  <c r="B883" i="5"/>
  <c r="B2620" i="11" s="1"/>
  <c r="K2620" i="11" s="1" a="1"/>
  <c r="K2620" i="11" s="1"/>
  <c r="P882" i="5"/>
  <c r="H2619" i="11" s="1"/>
  <c r="I2619" i="11" s="1"/>
  <c r="I4063" i="11" s="1"/>
  <c r="N882" i="5"/>
  <c r="L882" i="5"/>
  <c r="B882" i="5"/>
  <c r="B2619" i="11" s="1"/>
  <c r="K2619" i="11" s="1" a="1"/>
  <c r="K2619" i="11" s="1"/>
  <c r="P881" i="5"/>
  <c r="H2618" i="11" s="1"/>
  <c r="I2618" i="11" s="1"/>
  <c r="I4062" i="11" s="1"/>
  <c r="N881" i="5"/>
  <c r="L881" i="5"/>
  <c r="B881" i="5"/>
  <c r="B2618" i="11" s="1"/>
  <c r="K2618" i="11" s="1" a="1"/>
  <c r="K2618" i="11" s="1"/>
  <c r="P880" i="5"/>
  <c r="H2617" i="11" s="1"/>
  <c r="I2617" i="11" s="1"/>
  <c r="I4061" i="11" s="1"/>
  <c r="N880" i="5"/>
  <c r="L880" i="5"/>
  <c r="B880" i="5"/>
  <c r="B2617" i="11" s="1"/>
  <c r="K2617" i="11" s="1" a="1"/>
  <c r="K2617" i="11" s="1"/>
  <c r="P879" i="5"/>
  <c r="H2616" i="11" s="1"/>
  <c r="I2616" i="11" s="1"/>
  <c r="I4060" i="11" s="1"/>
  <c r="N879" i="5"/>
  <c r="L879" i="5"/>
  <c r="B879" i="5"/>
  <c r="B2616" i="11" s="1"/>
  <c r="K2616" i="11" s="1" a="1"/>
  <c r="K2616" i="11" s="1"/>
  <c r="P878" i="5"/>
  <c r="H2615" i="11" s="1"/>
  <c r="I2615" i="11" s="1"/>
  <c r="I4059" i="11" s="1"/>
  <c r="N878" i="5"/>
  <c r="L878" i="5"/>
  <c r="B878" i="5"/>
  <c r="B2615" i="11" s="1"/>
  <c r="K2615" i="11" s="1" a="1"/>
  <c r="K2615" i="11" s="1"/>
  <c r="P877" i="5"/>
  <c r="H2614" i="11" s="1"/>
  <c r="I2614" i="11" s="1"/>
  <c r="I4058" i="11" s="1"/>
  <c r="N877" i="5"/>
  <c r="L877" i="5"/>
  <c r="B877" i="5"/>
  <c r="B2614" i="11" s="1"/>
  <c r="K2614" i="11" s="1" a="1"/>
  <c r="K2614" i="11" s="1"/>
  <c r="P876" i="5"/>
  <c r="H2613" i="11" s="1"/>
  <c r="I2613" i="11" s="1"/>
  <c r="I4057" i="11" s="1"/>
  <c r="N876" i="5"/>
  <c r="L876" i="5"/>
  <c r="B876" i="5"/>
  <c r="B2613" i="11" s="1"/>
  <c r="K2613" i="11" s="1" a="1"/>
  <c r="K2613" i="11" s="1"/>
  <c r="P875" i="5"/>
  <c r="H2612" i="11" s="1"/>
  <c r="I2612" i="11" s="1"/>
  <c r="I4056" i="11" s="1"/>
  <c r="N875" i="5"/>
  <c r="L875" i="5"/>
  <c r="B875" i="5"/>
  <c r="B2612" i="11" s="1"/>
  <c r="K2612" i="11" s="1" a="1"/>
  <c r="K2612" i="11" s="1"/>
  <c r="P874" i="5"/>
  <c r="H2611" i="11" s="1"/>
  <c r="I2611" i="11" s="1"/>
  <c r="I4055" i="11" s="1"/>
  <c r="N874" i="5"/>
  <c r="L874" i="5"/>
  <c r="B874" i="5"/>
  <c r="B2611" i="11" s="1"/>
  <c r="K2611" i="11" s="1" a="1"/>
  <c r="K2611" i="11" s="1"/>
  <c r="P873" i="5"/>
  <c r="H2610" i="11" s="1"/>
  <c r="I2610" i="11" s="1"/>
  <c r="I4054" i="11" s="1"/>
  <c r="N873" i="5"/>
  <c r="L873" i="5"/>
  <c r="B873" i="5"/>
  <c r="B2610" i="11" s="1"/>
  <c r="K2610" i="11" s="1" a="1"/>
  <c r="K2610" i="11" s="1"/>
  <c r="P872" i="5"/>
  <c r="H2609" i="11" s="1"/>
  <c r="I2609" i="11" s="1"/>
  <c r="I4053" i="11" s="1"/>
  <c r="N872" i="5"/>
  <c r="L872" i="5"/>
  <c r="B872" i="5"/>
  <c r="B2609" i="11" s="1"/>
  <c r="K2609" i="11" s="1" a="1"/>
  <c r="K2609" i="11" s="1"/>
  <c r="P871" i="5"/>
  <c r="H2608" i="11" s="1"/>
  <c r="I2608" i="11" s="1"/>
  <c r="I4052" i="11" s="1"/>
  <c r="N871" i="5"/>
  <c r="L871" i="5"/>
  <c r="B871" i="5"/>
  <c r="B2608" i="11" s="1"/>
  <c r="K2608" i="11" s="1" a="1"/>
  <c r="K2608" i="11" s="1"/>
  <c r="P870" i="5"/>
  <c r="H2607" i="11" s="1"/>
  <c r="I2607" i="11" s="1"/>
  <c r="I4051" i="11" s="1"/>
  <c r="N870" i="5"/>
  <c r="L870" i="5"/>
  <c r="B870" i="5"/>
  <c r="B2607" i="11" s="1"/>
  <c r="K2607" i="11" s="1" a="1"/>
  <c r="K2607" i="11" s="1"/>
  <c r="P869" i="5"/>
  <c r="H2606" i="11" s="1"/>
  <c r="I2606" i="11" s="1"/>
  <c r="I4050" i="11" s="1"/>
  <c r="N869" i="5"/>
  <c r="L869" i="5"/>
  <c r="B869" i="5"/>
  <c r="B2606" i="11" s="1"/>
  <c r="K2606" i="11" s="1" a="1"/>
  <c r="K2606" i="11" s="1"/>
  <c r="P868" i="5"/>
  <c r="H2605" i="11" s="1"/>
  <c r="I2605" i="11" s="1"/>
  <c r="I4049" i="11" s="1"/>
  <c r="N868" i="5"/>
  <c r="L868" i="5"/>
  <c r="B868" i="5"/>
  <c r="B2605" i="11" s="1"/>
  <c r="K2605" i="11" s="1" a="1"/>
  <c r="K2605" i="11" s="1"/>
  <c r="P867" i="5"/>
  <c r="H2604" i="11" s="1"/>
  <c r="I2604" i="11" s="1"/>
  <c r="I4048" i="11" s="1"/>
  <c r="N867" i="5"/>
  <c r="L867" i="5"/>
  <c r="B867" i="5"/>
  <c r="B2604" i="11" s="1"/>
  <c r="K2604" i="11" s="1" a="1"/>
  <c r="K2604" i="11" s="1"/>
  <c r="P866" i="5"/>
  <c r="H2603" i="11" s="1"/>
  <c r="I2603" i="11" s="1"/>
  <c r="I4047" i="11" s="1"/>
  <c r="N866" i="5"/>
  <c r="L866" i="5"/>
  <c r="B866" i="5"/>
  <c r="B2603" i="11" s="1"/>
  <c r="K2603" i="11" s="1" a="1"/>
  <c r="K2603" i="11" s="1"/>
  <c r="P865" i="5"/>
  <c r="H2602" i="11" s="1"/>
  <c r="I2602" i="11" s="1"/>
  <c r="I4046" i="11" s="1"/>
  <c r="N865" i="5"/>
  <c r="L865" i="5"/>
  <c r="B865" i="5"/>
  <c r="B2602" i="11" s="1"/>
  <c r="K2602" i="11" s="1" a="1"/>
  <c r="K2602" i="11" s="1"/>
  <c r="P864" i="5"/>
  <c r="H2601" i="11" s="1"/>
  <c r="I2601" i="11" s="1"/>
  <c r="I4045" i="11" s="1"/>
  <c r="N864" i="5"/>
  <c r="L864" i="5"/>
  <c r="B864" i="5"/>
  <c r="B2601" i="11" s="1"/>
  <c r="K2601" i="11" s="1" a="1"/>
  <c r="K2601" i="11" s="1"/>
  <c r="P863" i="5"/>
  <c r="H2600" i="11" s="1"/>
  <c r="I2600" i="11" s="1"/>
  <c r="I4044" i="11" s="1"/>
  <c r="N863" i="5"/>
  <c r="L863" i="5"/>
  <c r="B863" i="5"/>
  <c r="B2600" i="11" s="1"/>
  <c r="K2600" i="11" s="1" a="1"/>
  <c r="K2600" i="11" s="1"/>
  <c r="P862" i="5"/>
  <c r="H2599" i="11" s="1"/>
  <c r="I2599" i="11" s="1"/>
  <c r="I4043" i="11" s="1"/>
  <c r="N862" i="5"/>
  <c r="L862" i="5"/>
  <c r="B862" i="5"/>
  <c r="B2599" i="11" s="1"/>
  <c r="K2599" i="11" s="1" a="1"/>
  <c r="K2599" i="11" s="1"/>
  <c r="P861" i="5"/>
  <c r="H2598" i="11" s="1"/>
  <c r="I2598" i="11" s="1"/>
  <c r="I4042" i="11" s="1"/>
  <c r="N861" i="5"/>
  <c r="L861" i="5"/>
  <c r="B861" i="5"/>
  <c r="B2598" i="11" s="1"/>
  <c r="K2598" i="11" s="1" a="1"/>
  <c r="K2598" i="11" s="1"/>
  <c r="P860" i="5"/>
  <c r="H2597" i="11" s="1"/>
  <c r="I2597" i="11" s="1"/>
  <c r="I4041" i="11" s="1"/>
  <c r="N860" i="5"/>
  <c r="L860" i="5"/>
  <c r="B860" i="5"/>
  <c r="B2597" i="11" s="1"/>
  <c r="K2597" i="11" s="1" a="1"/>
  <c r="K2597" i="11" s="1"/>
  <c r="P859" i="5"/>
  <c r="H2596" i="11" s="1"/>
  <c r="I2596" i="11" s="1"/>
  <c r="I4040" i="11" s="1"/>
  <c r="N859" i="5"/>
  <c r="L859" i="5"/>
  <c r="B859" i="5"/>
  <c r="B2596" i="11" s="1"/>
  <c r="K2596" i="11" s="1" a="1"/>
  <c r="K2596" i="11" s="1"/>
  <c r="P858" i="5"/>
  <c r="H2595" i="11" s="1"/>
  <c r="I2595" i="11" s="1"/>
  <c r="I4039" i="11" s="1"/>
  <c r="N858" i="5"/>
  <c r="L858" i="5"/>
  <c r="B858" i="5"/>
  <c r="B2595" i="11" s="1"/>
  <c r="K2595" i="11" s="1" a="1"/>
  <c r="K2595" i="11" s="1"/>
  <c r="P857" i="5"/>
  <c r="H2594" i="11" s="1"/>
  <c r="I2594" i="11" s="1"/>
  <c r="I4038" i="11" s="1"/>
  <c r="N857" i="5"/>
  <c r="L857" i="5"/>
  <c r="B857" i="5"/>
  <c r="B2594" i="11" s="1"/>
  <c r="K2594" i="11" s="1" a="1"/>
  <c r="K2594" i="11" s="1"/>
  <c r="P856" i="5"/>
  <c r="H2593" i="11" s="1"/>
  <c r="I2593" i="11" s="1"/>
  <c r="I4037" i="11" s="1"/>
  <c r="N856" i="5"/>
  <c r="L856" i="5"/>
  <c r="B856" i="5"/>
  <c r="B2593" i="11" s="1"/>
  <c r="K2593" i="11" s="1" a="1"/>
  <c r="K2593" i="11" s="1"/>
  <c r="P855" i="5"/>
  <c r="H2592" i="11" s="1"/>
  <c r="I2592" i="11" s="1"/>
  <c r="N855" i="5"/>
  <c r="L855" i="5"/>
  <c r="B855" i="5"/>
  <c r="B2592" i="11" s="1"/>
  <c r="K2592" i="11" s="1" a="1"/>
  <c r="K2592" i="11" s="1"/>
  <c r="P854" i="5"/>
  <c r="H2591" i="11" s="1"/>
  <c r="I2591" i="11" s="1"/>
  <c r="N854" i="5"/>
  <c r="L854" i="5"/>
  <c r="B854" i="5"/>
  <c r="B2591" i="11" s="1"/>
  <c r="K2591" i="11" s="1" a="1"/>
  <c r="K2591" i="11" s="1"/>
  <c r="P853" i="5"/>
  <c r="H2590" i="11" s="1"/>
  <c r="I2590" i="11" s="1"/>
  <c r="N853" i="5"/>
  <c r="L853" i="5"/>
  <c r="B853" i="5"/>
  <c r="B2590" i="11" s="1"/>
  <c r="K2590" i="11" s="1" a="1"/>
  <c r="K2590" i="11" s="1"/>
  <c r="P852" i="5"/>
  <c r="H2589" i="11" s="1"/>
  <c r="I2589" i="11" s="1"/>
  <c r="N852" i="5"/>
  <c r="L852" i="5"/>
  <c r="B852" i="5"/>
  <c r="B2589" i="11" s="1"/>
  <c r="K2589" i="11" s="1" a="1"/>
  <c r="K2589" i="11" s="1"/>
  <c r="P851" i="5"/>
  <c r="H2588" i="11" s="1"/>
  <c r="I2588" i="11" s="1"/>
  <c r="N851" i="5"/>
  <c r="L851" i="5"/>
  <c r="B851" i="5"/>
  <c r="B2588" i="11" s="1"/>
  <c r="K2588" i="11" s="1" a="1"/>
  <c r="K2588" i="11" s="1"/>
  <c r="P850" i="5"/>
  <c r="H2587" i="11" s="1"/>
  <c r="I2587" i="11" s="1"/>
  <c r="N850" i="5"/>
  <c r="L850" i="5"/>
  <c r="B850" i="5"/>
  <c r="B2587" i="11" s="1"/>
  <c r="K2587" i="11" s="1" a="1"/>
  <c r="K2587" i="11" s="1"/>
  <c r="P849" i="5"/>
  <c r="H2586" i="11" s="1"/>
  <c r="I2586" i="11" s="1"/>
  <c r="N849" i="5"/>
  <c r="L849" i="5"/>
  <c r="B849" i="5"/>
  <c r="B2586" i="11" s="1"/>
  <c r="K2586" i="11" s="1" a="1"/>
  <c r="K2586" i="11" s="1"/>
  <c r="P848" i="5"/>
  <c r="H2585" i="11" s="1"/>
  <c r="I2585" i="11" s="1"/>
  <c r="N848" i="5"/>
  <c r="L848" i="5"/>
  <c r="B848" i="5"/>
  <c r="B2585" i="11" s="1"/>
  <c r="K2585" i="11" s="1" a="1"/>
  <c r="K2585" i="11" s="1"/>
  <c r="P847" i="5"/>
  <c r="H2584" i="11" s="1"/>
  <c r="I2584" i="11" s="1"/>
  <c r="N847" i="5"/>
  <c r="L847" i="5"/>
  <c r="P846" i="5"/>
  <c r="H2583" i="11" s="1"/>
  <c r="I2583" i="11" s="1"/>
  <c r="N846" i="5"/>
  <c r="L846" i="5"/>
  <c r="P831" i="5"/>
  <c r="H2568" i="11" s="1"/>
  <c r="I2568" i="11" s="1"/>
  <c r="K802" i="5"/>
  <c r="L802" i="5" s="1"/>
  <c r="N802" i="5" s="1"/>
  <c r="P802" i="5" s="1"/>
  <c r="H2540" i="11" s="1"/>
  <c r="I2540" i="11" s="1"/>
  <c r="K801" i="5"/>
  <c r="L801" i="5" s="1"/>
  <c r="N801" i="5" s="1"/>
  <c r="P801" i="5" s="1"/>
  <c r="H2539" i="11" s="1"/>
  <c r="I2539" i="11" s="1"/>
  <c r="K800" i="5"/>
  <c r="L800" i="5" s="1"/>
  <c r="N800" i="5" s="1"/>
  <c r="P800" i="5" s="1"/>
  <c r="H2538" i="11" s="1"/>
  <c r="I2538" i="11" s="1"/>
  <c r="K799" i="5"/>
  <c r="L799" i="5" s="1"/>
  <c r="N799" i="5" s="1"/>
  <c r="P799" i="5" s="1"/>
  <c r="H2537" i="11" s="1"/>
  <c r="I2537" i="11" s="1"/>
  <c r="L798" i="5"/>
  <c r="N798" i="5" s="1"/>
  <c r="P798" i="5" s="1"/>
  <c r="H2536" i="11" s="1"/>
  <c r="I2536" i="11" s="1"/>
  <c r="L797" i="5"/>
  <c r="N797" i="5" s="1"/>
  <c r="P797" i="5" s="1"/>
  <c r="H2535" i="11" s="1"/>
  <c r="I2535" i="11" s="1"/>
  <c r="L796" i="5"/>
  <c r="N796" i="5" s="1"/>
  <c r="P796" i="5" s="1"/>
  <c r="H2534" i="11" s="1"/>
  <c r="I2534" i="11" s="1"/>
  <c r="L795" i="5"/>
  <c r="N795" i="5" s="1"/>
  <c r="P795" i="5" s="1"/>
  <c r="H2533" i="11" s="1"/>
  <c r="I2533" i="11" s="1"/>
  <c r="L794" i="5"/>
  <c r="N794" i="5" s="1"/>
  <c r="P794" i="5" s="1"/>
  <c r="H2532" i="11" s="1"/>
  <c r="I2532" i="11" s="1"/>
  <c r="L793" i="5"/>
  <c r="N793" i="5" s="1"/>
  <c r="P793" i="5" s="1"/>
  <c r="H2531" i="11" s="1"/>
  <c r="I2531" i="11" s="1"/>
  <c r="L792" i="5"/>
  <c r="N792" i="5" s="1"/>
  <c r="P792" i="5" s="1"/>
  <c r="H2530" i="11" s="1"/>
  <c r="I2530" i="11" s="1"/>
  <c r="L791" i="5"/>
  <c r="N791" i="5" s="1"/>
  <c r="P791" i="5" s="1"/>
  <c r="H2529" i="11" s="1"/>
  <c r="I2529" i="11" s="1"/>
  <c r="L790" i="5"/>
  <c r="N790" i="5" s="1"/>
  <c r="P790" i="5" s="1"/>
  <c r="H2528" i="11" s="1"/>
  <c r="I2528" i="11" s="1"/>
  <c r="L789" i="5"/>
  <c r="N789" i="5" s="1"/>
  <c r="P789" i="5" s="1"/>
  <c r="H2527" i="11" s="1"/>
  <c r="I2527" i="11" s="1"/>
  <c r="L788" i="5"/>
  <c r="N788" i="5" s="1"/>
  <c r="P788" i="5" s="1"/>
  <c r="H2526" i="11" s="1"/>
  <c r="I2526" i="11" s="1"/>
  <c r="L787" i="5"/>
  <c r="N787" i="5" s="1"/>
  <c r="P787" i="5" s="1"/>
  <c r="H2525" i="11" s="1"/>
  <c r="I2525" i="11" s="1"/>
  <c r="L785" i="5"/>
  <c r="N785" i="5" s="1"/>
  <c r="P785" i="5" s="1"/>
  <c r="H2523" i="11" s="1"/>
  <c r="I2523" i="11" s="1"/>
  <c r="L784" i="5"/>
  <c r="N784" i="5" s="1"/>
  <c r="P784" i="5" s="1"/>
  <c r="H2522" i="11" s="1"/>
  <c r="I2522" i="11" s="1"/>
  <c r="L783" i="5"/>
  <c r="N783" i="5" s="1"/>
  <c r="P783" i="5" s="1"/>
  <c r="H2521" i="11" s="1"/>
  <c r="I2521" i="11" s="1"/>
  <c r="L782" i="5"/>
  <c r="N782" i="5" s="1"/>
  <c r="P782" i="5" s="1"/>
  <c r="H2520" i="11" s="1"/>
  <c r="I2520" i="11" s="1"/>
  <c r="L781" i="5"/>
  <c r="N781" i="5" s="1"/>
  <c r="P781" i="5" s="1"/>
  <c r="H2519" i="11" s="1"/>
  <c r="I2519" i="11" s="1"/>
  <c r="L780" i="5"/>
  <c r="N780" i="5" s="1"/>
  <c r="P780" i="5" s="1"/>
  <c r="H2518" i="11" s="1"/>
  <c r="I2518" i="11" s="1"/>
  <c r="L779" i="5"/>
  <c r="N779" i="5" s="1"/>
  <c r="P779" i="5" s="1"/>
  <c r="H2517" i="11" s="1"/>
  <c r="I2517" i="11" s="1"/>
  <c r="L778" i="5"/>
  <c r="N778" i="5" s="1"/>
  <c r="P778" i="5" s="1"/>
  <c r="H2516" i="11" s="1"/>
  <c r="I2516" i="11" s="1"/>
  <c r="L777" i="5"/>
  <c r="N777" i="5" s="1"/>
  <c r="P777" i="5" s="1"/>
  <c r="H2515" i="11" s="1"/>
  <c r="I2515" i="11" s="1"/>
  <c r="L776" i="5"/>
  <c r="N776" i="5" s="1"/>
  <c r="P776" i="5" s="1"/>
  <c r="H2514" i="11" s="1"/>
  <c r="I2514" i="11" s="1"/>
  <c r="L775" i="5"/>
  <c r="N775" i="5" s="1"/>
  <c r="P775" i="5" s="1"/>
  <c r="H2513" i="11" s="1"/>
  <c r="I2513" i="11" s="1"/>
  <c r="L774" i="5"/>
  <c r="N774" i="5" s="1"/>
  <c r="P774" i="5" s="1"/>
  <c r="H2512" i="11" s="1"/>
  <c r="I2512" i="11" s="1"/>
  <c r="L773" i="5"/>
  <c r="N773" i="5" s="1"/>
  <c r="P773" i="5" s="1"/>
  <c r="H2511" i="11" s="1"/>
  <c r="I2511" i="11" s="1"/>
  <c r="L772" i="5"/>
  <c r="N772" i="5" s="1"/>
  <c r="P772" i="5" s="1"/>
  <c r="H2510" i="11" s="1"/>
  <c r="I2510" i="11" s="1"/>
  <c r="L771" i="5"/>
  <c r="N771" i="5" s="1"/>
  <c r="P771" i="5" s="1"/>
  <c r="H2509" i="11" s="1"/>
  <c r="I2509" i="11" s="1"/>
  <c r="L770" i="5"/>
  <c r="N770" i="5" s="1"/>
  <c r="P770" i="5" s="1"/>
  <c r="H2508" i="11" s="1"/>
  <c r="I2508" i="11" s="1"/>
  <c r="L768" i="5"/>
  <c r="N768" i="5" s="1"/>
  <c r="P768" i="5" s="1"/>
  <c r="H2506" i="11" s="1"/>
  <c r="I2506" i="11" s="1"/>
  <c r="L767" i="5"/>
  <c r="N767" i="5" s="1"/>
  <c r="P767" i="5" s="1"/>
  <c r="H2505" i="11" s="1"/>
  <c r="I2505" i="11" s="1"/>
  <c r="L766" i="5"/>
  <c r="N766" i="5" s="1"/>
  <c r="P766" i="5" s="1"/>
  <c r="H2504" i="11" s="1"/>
  <c r="I2504" i="11" s="1"/>
  <c r="L765" i="5"/>
  <c r="N765" i="5" s="1"/>
  <c r="P765" i="5" s="1"/>
  <c r="H2503" i="11" s="1"/>
  <c r="I2503" i="11" s="1"/>
  <c r="L764" i="5"/>
  <c r="N764" i="5" s="1"/>
  <c r="P764" i="5" s="1"/>
  <c r="H2502" i="11" s="1"/>
  <c r="I2502" i="11" s="1"/>
  <c r="L763" i="5"/>
  <c r="N763" i="5" s="1"/>
  <c r="P763" i="5" s="1"/>
  <c r="H2501" i="11" s="1"/>
  <c r="I2501" i="11" s="1"/>
  <c r="L762" i="5"/>
  <c r="N762" i="5" s="1"/>
  <c r="P762" i="5" s="1"/>
  <c r="H2500" i="11" s="1"/>
  <c r="I2500" i="11" s="1"/>
  <c r="L761" i="5"/>
  <c r="N761" i="5" s="1"/>
  <c r="P761" i="5" s="1"/>
  <c r="H2499" i="11" s="1"/>
  <c r="I2499" i="11" s="1"/>
  <c r="L760" i="5"/>
  <c r="N760" i="5" s="1"/>
  <c r="P760" i="5" s="1"/>
  <c r="H2498" i="11" s="1"/>
  <c r="I2498" i="11" s="1"/>
  <c r="L759" i="5"/>
  <c r="N759" i="5" s="1"/>
  <c r="P759" i="5" s="1"/>
  <c r="H2497" i="11" s="1"/>
  <c r="I2497" i="11" s="1"/>
  <c r="L758" i="5"/>
  <c r="N758" i="5" s="1"/>
  <c r="P758" i="5" s="1"/>
  <c r="H2496" i="11" s="1"/>
  <c r="I2496" i="11" s="1"/>
  <c r="I3770" i="11" s="1"/>
  <c r="L757" i="5"/>
  <c r="N757" i="5" s="1"/>
  <c r="P757" i="5" s="1"/>
  <c r="H2495" i="11" s="1"/>
  <c r="I2495" i="11" s="1"/>
  <c r="L756" i="5"/>
  <c r="N756" i="5" s="1"/>
  <c r="P756" i="5" s="1"/>
  <c r="H2494" i="11" s="1"/>
  <c r="I2494" i="11" s="1"/>
  <c r="L755" i="5"/>
  <c r="N755" i="5" s="1"/>
  <c r="P755" i="5" s="1"/>
  <c r="H2493" i="11" s="1"/>
  <c r="I2493" i="11" s="1"/>
  <c r="I3767" i="11" s="1"/>
  <c r="L754" i="5"/>
  <c r="N754" i="5" s="1"/>
  <c r="P754" i="5" s="1"/>
  <c r="H2492" i="11" s="1"/>
  <c r="I2492" i="11" s="1"/>
  <c r="L753" i="5"/>
  <c r="N753" i="5" s="1"/>
  <c r="P753" i="5" s="1"/>
  <c r="H2491" i="11" s="1"/>
  <c r="I2491" i="11" s="1"/>
  <c r="L752" i="5"/>
  <c r="N752" i="5" s="1"/>
  <c r="P752" i="5" s="1"/>
  <c r="H2490" i="11" s="1"/>
  <c r="I2490" i="11" s="1"/>
  <c r="L751" i="5"/>
  <c r="N751" i="5" s="1"/>
  <c r="P751" i="5" s="1"/>
  <c r="H2489" i="11" s="1"/>
  <c r="I2489" i="11" s="1"/>
  <c r="L750" i="5"/>
  <c r="N750" i="5" s="1"/>
  <c r="P750" i="5" s="1"/>
  <c r="H2488" i="11" s="1"/>
  <c r="I2488" i="11" s="1"/>
  <c r="L749" i="5"/>
  <c r="N749" i="5" s="1"/>
  <c r="P749" i="5" s="1"/>
  <c r="H2487" i="11" s="1"/>
  <c r="I2487" i="11" s="1"/>
  <c r="L748" i="5"/>
  <c r="N748" i="5" s="1"/>
  <c r="P748" i="5" s="1"/>
  <c r="H2486" i="11" s="1"/>
  <c r="I2486" i="11" s="1"/>
  <c r="L747" i="5"/>
  <c r="N747" i="5" s="1"/>
  <c r="P747" i="5" s="1"/>
  <c r="H2485" i="11" s="1"/>
  <c r="I2485" i="11" s="1"/>
  <c r="L746" i="5"/>
  <c r="N746" i="5" s="1"/>
  <c r="P746" i="5" s="1"/>
  <c r="H2484" i="11" s="1"/>
  <c r="I2484" i="11" s="1"/>
  <c r="L745" i="5"/>
  <c r="N745" i="5" s="1"/>
  <c r="P745" i="5" s="1"/>
  <c r="H2483" i="11" s="1"/>
  <c r="I2483" i="11" s="1"/>
  <c r="L744" i="5"/>
  <c r="N744" i="5" s="1"/>
  <c r="P744" i="5" s="1"/>
  <c r="H2482" i="11" s="1"/>
  <c r="I2482" i="11" s="1"/>
  <c r="L743" i="5"/>
  <c r="N743" i="5" s="1"/>
  <c r="P743" i="5" s="1"/>
  <c r="H2481" i="11" s="1"/>
  <c r="I2481" i="11" s="1"/>
  <c r="L742" i="5"/>
  <c r="N742" i="5" s="1"/>
  <c r="P742" i="5" s="1"/>
  <c r="H2480" i="11" s="1"/>
  <c r="I2480" i="11" s="1"/>
  <c r="L741" i="5"/>
  <c r="N741" i="5" s="1"/>
  <c r="P741" i="5" s="1"/>
  <c r="H2479" i="11" s="1"/>
  <c r="I2479" i="11" s="1"/>
  <c r="L740" i="5"/>
  <c r="N740" i="5" s="1"/>
  <c r="P740" i="5" s="1"/>
  <c r="H2478" i="11" s="1"/>
  <c r="I2478" i="11" s="1"/>
  <c r="L739" i="5"/>
  <c r="N739" i="5" s="1"/>
  <c r="P739" i="5" s="1"/>
  <c r="H2477" i="11" s="1"/>
  <c r="I2477" i="11" s="1"/>
  <c r="L738" i="5"/>
  <c r="N738" i="5" s="1"/>
  <c r="P738" i="5" s="1"/>
  <c r="H2476" i="11" s="1"/>
  <c r="I2476" i="11" s="1"/>
  <c r="L573" i="5"/>
  <c r="L572" i="5"/>
  <c r="L569" i="5"/>
  <c r="L568" i="5"/>
  <c r="L565" i="5"/>
  <c r="N565" i="5" s="1"/>
  <c r="P565" i="5" s="1"/>
  <c r="H2367" i="11" s="1"/>
  <c r="I2367" i="11" s="1"/>
  <c r="L564" i="5"/>
  <c r="N564" i="5" s="1"/>
  <c r="P564" i="5" s="1"/>
  <c r="H2366" i="11" s="1"/>
  <c r="I2366" i="11" s="1"/>
  <c r="L561" i="5"/>
  <c r="L560" i="5"/>
  <c r="L557" i="5"/>
  <c r="L556" i="5"/>
  <c r="L553" i="5"/>
  <c r="L552" i="5"/>
  <c r="L549" i="5"/>
  <c r="L548" i="5"/>
  <c r="N548" i="5" s="1"/>
  <c r="P548" i="5" s="1"/>
  <c r="H2350" i="11" s="1"/>
  <c r="I2350" i="11" s="1"/>
  <c r="L545" i="5"/>
  <c r="L544" i="5"/>
  <c r="L541" i="5"/>
  <c r="L540" i="5"/>
  <c r="L537" i="5"/>
  <c r="L536" i="5"/>
  <c r="L533" i="5"/>
  <c r="N533" i="5" s="1"/>
  <c r="P533" i="5" s="1"/>
  <c r="H2335" i="11" s="1"/>
  <c r="I2335" i="11" s="1"/>
  <c r="L532" i="5"/>
  <c r="N532" i="5" s="1"/>
  <c r="P532" i="5" s="1"/>
  <c r="H2334" i="11" s="1"/>
  <c r="I2334" i="11" s="1"/>
  <c r="L531" i="5"/>
  <c r="N531" i="5" s="1"/>
  <c r="P531" i="5" s="1"/>
  <c r="H2333" i="11" s="1"/>
  <c r="I2333" i="11" s="1"/>
  <c r="L530" i="5"/>
  <c r="N530" i="5" s="1"/>
  <c r="P530" i="5" s="1"/>
  <c r="H2332" i="11" s="1"/>
  <c r="I2332" i="11" s="1"/>
  <c r="L529" i="5"/>
  <c r="N529" i="5" s="1"/>
  <c r="P529" i="5" s="1"/>
  <c r="H2331" i="11" s="1"/>
  <c r="I2331" i="11" s="1"/>
  <c r="L528" i="5"/>
  <c r="N528" i="5" s="1"/>
  <c r="P528" i="5" s="1"/>
  <c r="H2330" i="11" s="1"/>
  <c r="I2330" i="11" s="1"/>
  <c r="L527" i="5"/>
  <c r="N527" i="5" s="1"/>
  <c r="P527" i="5" s="1"/>
  <c r="H2329" i="11" s="1"/>
  <c r="I2329" i="11" s="1"/>
  <c r="L526" i="5"/>
  <c r="N526" i="5" s="1"/>
  <c r="P526" i="5" s="1"/>
  <c r="H2328" i="11" s="1"/>
  <c r="I2328" i="11" s="1"/>
  <c r="L525" i="5"/>
  <c r="N525" i="5" s="1"/>
  <c r="P525" i="5" s="1"/>
  <c r="H2327" i="11" s="1"/>
  <c r="I2327" i="11" s="1"/>
  <c r="L524" i="5"/>
  <c r="N524" i="5" s="1"/>
  <c r="P524" i="5" s="1"/>
  <c r="H2326" i="11" s="1"/>
  <c r="I2326" i="11" s="1"/>
  <c r="L523" i="5"/>
  <c r="N523" i="5" s="1"/>
  <c r="P523" i="5" s="1"/>
  <c r="H2325" i="11" s="1"/>
  <c r="I2325" i="11" s="1"/>
  <c r="L522" i="5"/>
  <c r="N522" i="5" s="1"/>
  <c r="P522" i="5" s="1"/>
  <c r="H2324" i="11" s="1"/>
  <c r="I2324" i="11" s="1"/>
  <c r="L521" i="5"/>
  <c r="N521" i="5" s="1"/>
  <c r="P521" i="5" s="1"/>
  <c r="H2323" i="11" s="1"/>
  <c r="I2323" i="11" s="1"/>
  <c r="L520" i="5"/>
  <c r="N520" i="5" s="1"/>
  <c r="P520" i="5" s="1"/>
  <c r="H2322" i="11" s="1"/>
  <c r="I2322" i="11" s="1"/>
  <c r="L519" i="5"/>
  <c r="N519" i="5" s="1"/>
  <c r="P519" i="5" s="1"/>
  <c r="H2321" i="11" s="1"/>
  <c r="I2321" i="11" s="1"/>
  <c r="L518" i="5"/>
  <c r="N518" i="5" s="1"/>
  <c r="P518" i="5" s="1"/>
  <c r="H2320" i="11" s="1"/>
  <c r="I2320" i="11" s="1"/>
  <c r="L517" i="5"/>
  <c r="N517" i="5" s="1"/>
  <c r="P517" i="5" s="1"/>
  <c r="H2319" i="11" s="1"/>
  <c r="I2319" i="11" s="1"/>
  <c r="L516" i="5"/>
  <c r="N516" i="5" s="1"/>
  <c r="P516" i="5" s="1"/>
  <c r="H2318" i="11" s="1"/>
  <c r="I2318" i="11" s="1"/>
  <c r="L515" i="5"/>
  <c r="N515" i="5" s="1"/>
  <c r="P515" i="5" s="1"/>
  <c r="H2317" i="11" s="1"/>
  <c r="I2317" i="11" s="1"/>
  <c r="L514" i="5"/>
  <c r="N514" i="5" s="1"/>
  <c r="P514" i="5" s="1"/>
  <c r="H2316" i="11" s="1"/>
  <c r="I2316" i="11" s="1"/>
  <c r="L513" i="5"/>
  <c r="N513" i="5" s="1"/>
  <c r="P513" i="5" s="1"/>
  <c r="H2315" i="11" s="1"/>
  <c r="I2315" i="11" s="1"/>
  <c r="L512" i="5"/>
  <c r="N512" i="5" s="1"/>
  <c r="P512" i="5" s="1"/>
  <c r="H2314" i="11" s="1"/>
  <c r="I2314" i="11" s="1"/>
  <c r="L511" i="5"/>
  <c r="N511" i="5" s="1"/>
  <c r="P511" i="5" s="1"/>
  <c r="H2313" i="11" s="1"/>
  <c r="I2313" i="11" s="1"/>
  <c r="L510" i="5"/>
  <c r="N510" i="5" s="1"/>
  <c r="P510" i="5" s="1"/>
  <c r="H2312" i="11" s="1"/>
  <c r="I2312" i="11" s="1"/>
  <c r="L509" i="5"/>
  <c r="N509" i="5" s="1"/>
  <c r="P509" i="5" s="1"/>
  <c r="H2311" i="11" s="1"/>
  <c r="I2311" i="11" s="1"/>
  <c r="L508" i="5"/>
  <c r="N508" i="5" s="1"/>
  <c r="P508" i="5" s="1"/>
  <c r="H2310" i="11" s="1"/>
  <c r="I2310" i="11" s="1"/>
  <c r="L507" i="5"/>
  <c r="N507" i="5" s="1"/>
  <c r="P507" i="5" s="1"/>
  <c r="H2309" i="11" s="1"/>
  <c r="I2309" i="11" s="1"/>
  <c r="L506" i="5"/>
  <c r="N506" i="5" s="1"/>
  <c r="P506" i="5" s="1"/>
  <c r="H2308" i="11" s="1"/>
  <c r="I2308" i="11" s="1"/>
  <c r="L505" i="5"/>
  <c r="N505" i="5" s="1"/>
  <c r="P505" i="5" s="1"/>
  <c r="H2307" i="11" s="1"/>
  <c r="I2307" i="11" s="1"/>
  <c r="L504" i="5"/>
  <c r="N504" i="5" s="1"/>
  <c r="P504" i="5" s="1"/>
  <c r="H2306" i="11" s="1"/>
  <c r="I2306" i="11" s="1"/>
  <c r="L503" i="5"/>
  <c r="N503" i="5" s="1"/>
  <c r="P503" i="5" s="1"/>
  <c r="H2305" i="11" s="1"/>
  <c r="I2305" i="11" s="1"/>
  <c r="L502" i="5"/>
  <c r="N502" i="5" s="1"/>
  <c r="P502" i="5" s="1"/>
  <c r="H2304" i="11" s="1"/>
  <c r="I2304" i="11" s="1"/>
  <c r="L501" i="5"/>
  <c r="N501" i="5" s="1"/>
  <c r="P501" i="5" s="1"/>
  <c r="H2303" i="11" s="1"/>
  <c r="I2303" i="11" s="1"/>
  <c r="L500" i="5"/>
  <c r="N500" i="5" s="1"/>
  <c r="P500" i="5" s="1"/>
  <c r="H2302" i="11" s="1"/>
  <c r="I2302" i="11" s="1"/>
  <c r="L499" i="5"/>
  <c r="N499" i="5" s="1"/>
  <c r="P499" i="5" s="1"/>
  <c r="H2301" i="11" s="1"/>
  <c r="I2301" i="11" s="1"/>
  <c r="L498" i="5"/>
  <c r="N498" i="5" s="1"/>
  <c r="P498" i="5" s="1"/>
  <c r="H2300" i="11" s="1"/>
  <c r="I2300" i="11" s="1"/>
  <c r="L497" i="5"/>
  <c r="N497" i="5" s="1"/>
  <c r="P497" i="5" s="1"/>
  <c r="H2299" i="11" s="1"/>
  <c r="I2299" i="11" s="1"/>
  <c r="L496" i="5"/>
  <c r="N496" i="5" s="1"/>
  <c r="P496" i="5" s="1"/>
  <c r="H2298" i="11" s="1"/>
  <c r="I2298" i="11" s="1"/>
  <c r="L495" i="5"/>
  <c r="N495" i="5" s="1"/>
  <c r="P495" i="5" s="1"/>
  <c r="H2297" i="11" s="1"/>
  <c r="I2297" i="11" s="1"/>
  <c r="L494" i="5"/>
  <c r="N494" i="5" s="1"/>
  <c r="P494" i="5" s="1"/>
  <c r="H2296" i="11" s="1"/>
  <c r="I2296" i="11" s="1"/>
  <c r="L493" i="5"/>
  <c r="N493" i="5" s="1"/>
  <c r="P493" i="5" s="1"/>
  <c r="H2295" i="11" s="1"/>
  <c r="I2295" i="11" s="1"/>
  <c r="L492" i="5"/>
  <c r="N492" i="5" s="1"/>
  <c r="P492" i="5" s="1"/>
  <c r="H2294" i="11" s="1"/>
  <c r="I2294" i="11" s="1"/>
  <c r="L491" i="5"/>
  <c r="N491" i="5" s="1"/>
  <c r="P491" i="5" s="1"/>
  <c r="H2293" i="11" s="1"/>
  <c r="I2293" i="11" s="1"/>
  <c r="L490" i="5"/>
  <c r="N490" i="5" s="1"/>
  <c r="P490" i="5" s="1"/>
  <c r="H2292" i="11" s="1"/>
  <c r="I2292" i="11" s="1"/>
  <c r="L489" i="5"/>
  <c r="N489" i="5" s="1"/>
  <c r="P489" i="5" s="1"/>
  <c r="H2291" i="11" s="1"/>
  <c r="I2291" i="11" s="1"/>
  <c r="L488" i="5"/>
  <c r="N488" i="5" s="1"/>
  <c r="P488" i="5" s="1"/>
  <c r="H2290" i="11" s="1"/>
  <c r="I2290" i="11" s="1"/>
  <c r="L487" i="5"/>
  <c r="N487" i="5" s="1"/>
  <c r="P487" i="5" s="1"/>
  <c r="H2289" i="11" s="1"/>
  <c r="I2289" i="11" s="1"/>
  <c r="L330" i="5"/>
  <c r="N330" i="5" s="1"/>
  <c r="P330" i="5" s="1"/>
  <c r="H2164" i="11" s="1"/>
  <c r="I2164" i="11" s="1"/>
  <c r="L329" i="5"/>
  <c r="L328" i="5"/>
  <c r="N328" i="5" s="1"/>
  <c r="P328" i="5" s="1"/>
  <c r="H2162" i="11" s="1"/>
  <c r="I2162" i="11" s="1"/>
  <c r="L327" i="5"/>
  <c r="L326" i="5"/>
  <c r="L325" i="5"/>
  <c r="N325" i="5" s="1"/>
  <c r="P325" i="5" s="1"/>
  <c r="H2159" i="11" s="1"/>
  <c r="I2159" i="11" s="1"/>
  <c r="L324" i="5"/>
  <c r="L323" i="5"/>
  <c r="N323" i="5" s="1"/>
  <c r="P323" i="5" s="1"/>
  <c r="H2157" i="11" s="1"/>
  <c r="I2157" i="11" s="1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N310" i="5" s="1"/>
  <c r="P310" i="5" s="1"/>
  <c r="H2144" i="11" s="1"/>
  <c r="I2144" i="11" s="1"/>
  <c r="L309" i="5"/>
  <c r="N309" i="5" s="1"/>
  <c r="P309" i="5" s="1"/>
  <c r="H2143" i="11" s="1"/>
  <c r="I2143" i="11" s="1"/>
  <c r="L308" i="5"/>
  <c r="N308" i="5" s="1"/>
  <c r="P308" i="5" s="1"/>
  <c r="H2142" i="11" s="1"/>
  <c r="I2142" i="11" s="1"/>
  <c r="L307" i="5"/>
  <c r="N307" i="5" s="1"/>
  <c r="P307" i="5" s="1"/>
  <c r="H2141" i="11" s="1"/>
  <c r="I2141" i="11" s="1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N238" i="5" s="1"/>
  <c r="P238" i="5" s="1"/>
  <c r="H2072" i="11" s="1"/>
  <c r="I2072" i="11" s="1"/>
  <c r="L237" i="5"/>
  <c r="N237" i="5" s="1"/>
  <c r="P237" i="5" s="1"/>
  <c r="H2071" i="11" s="1"/>
  <c r="I2071" i="11" s="1"/>
  <c r="L236" i="5"/>
  <c r="N236" i="5" s="1"/>
  <c r="P236" i="5" s="1"/>
  <c r="H2070" i="11" s="1"/>
  <c r="I2070" i="11" s="1"/>
  <c r="L235" i="5"/>
  <c r="N235" i="5" s="1"/>
  <c r="P235" i="5" s="1"/>
  <c r="H2069" i="11" s="1"/>
  <c r="I2069" i="11" s="1"/>
  <c r="L234" i="5"/>
  <c r="N234" i="5" s="1"/>
  <c r="P234" i="5" s="1"/>
  <c r="H2068" i="11" s="1"/>
  <c r="I2068" i="11" s="1"/>
  <c r="L233" i="5"/>
  <c r="N233" i="5" s="1"/>
  <c r="P233" i="5" s="1"/>
  <c r="H2067" i="11" s="1"/>
  <c r="I2067" i="11" s="1"/>
  <c r="L232" i="5"/>
  <c r="N232" i="5" s="1"/>
  <c r="P232" i="5" s="1"/>
  <c r="H2066" i="11" s="1"/>
  <c r="I2066" i="11" s="1"/>
  <c r="L231" i="5"/>
  <c r="N231" i="5" s="1"/>
  <c r="P231" i="5" s="1"/>
  <c r="H2065" i="11" s="1"/>
  <c r="I2065" i="11" s="1"/>
  <c r="L230" i="5"/>
  <c r="N230" i="5" s="1"/>
  <c r="P230" i="5" s="1"/>
  <c r="H2064" i="11" s="1"/>
  <c r="I2064" i="11" s="1"/>
  <c r="L229" i="5"/>
  <c r="N229" i="5" s="1"/>
  <c r="P229" i="5" s="1"/>
  <c r="H2063" i="11" s="1"/>
  <c r="I2063" i="11" s="1"/>
  <c r="L228" i="5"/>
  <c r="N228" i="5" s="1"/>
  <c r="P228" i="5" s="1"/>
  <c r="H2062" i="11" s="1"/>
  <c r="I2062" i="11" s="1"/>
  <c r="L227" i="5"/>
  <c r="N227" i="5" s="1"/>
  <c r="P227" i="5" s="1"/>
  <c r="H2061" i="11" s="1"/>
  <c r="I2061" i="11" s="1"/>
  <c r="L226" i="5"/>
  <c r="N226" i="5" s="1"/>
  <c r="P226" i="5" s="1"/>
  <c r="H2060" i="11" s="1"/>
  <c r="I2060" i="11" s="1"/>
  <c r="L225" i="5"/>
  <c r="N225" i="5" s="1"/>
  <c r="P225" i="5" s="1"/>
  <c r="H2059" i="11" s="1"/>
  <c r="I2059" i="11" s="1"/>
  <c r="L224" i="5"/>
  <c r="N224" i="5" s="1"/>
  <c r="P224" i="5" s="1"/>
  <c r="H2058" i="11" s="1"/>
  <c r="I2058" i="11" s="1"/>
  <c r="L223" i="5"/>
  <c r="N223" i="5" s="1"/>
  <c r="P223" i="5" s="1"/>
  <c r="H2057" i="11" s="1"/>
  <c r="I2057" i="11" s="1"/>
  <c r="L222" i="5"/>
  <c r="N222" i="5" s="1"/>
  <c r="P222" i="5" s="1"/>
  <c r="H2056" i="11" s="1"/>
  <c r="I2056" i="11" s="1"/>
  <c r="L221" i="5"/>
  <c r="N221" i="5" s="1"/>
  <c r="P221" i="5" s="1"/>
  <c r="H2055" i="11" s="1"/>
  <c r="I2055" i="11" s="1"/>
  <c r="L220" i="5"/>
  <c r="N220" i="5" s="1"/>
  <c r="P220" i="5" s="1"/>
  <c r="H2054" i="11" s="1"/>
  <c r="I2054" i="11" s="1"/>
  <c r="L219" i="5"/>
  <c r="N219" i="5" s="1"/>
  <c r="P219" i="5" s="1"/>
  <c r="H2053" i="11" s="1"/>
  <c r="I2053" i="11" s="1"/>
  <c r="L218" i="5"/>
  <c r="N218" i="5" s="1"/>
  <c r="P218" i="5" s="1"/>
  <c r="H2052" i="11" s="1"/>
  <c r="I2052" i="11" s="1"/>
  <c r="L217" i="5"/>
  <c r="N217" i="5" s="1"/>
  <c r="P217" i="5" s="1"/>
  <c r="H2051" i="11" s="1"/>
  <c r="I2051" i="11" s="1"/>
  <c r="L216" i="5"/>
  <c r="N216" i="5" s="1"/>
  <c r="P216" i="5" s="1"/>
  <c r="H2050" i="11" s="1"/>
  <c r="I2050" i="11" s="1"/>
  <c r="L215" i="5"/>
  <c r="N215" i="5" s="1"/>
  <c r="P215" i="5" s="1"/>
  <c r="H2049" i="11" s="1"/>
  <c r="I2049" i="11" s="1"/>
  <c r="L214" i="5"/>
  <c r="N214" i="5" s="1"/>
  <c r="P214" i="5" s="1"/>
  <c r="H2048" i="11" s="1"/>
  <c r="I2048" i="11" s="1"/>
  <c r="L213" i="5"/>
  <c r="N213" i="5" s="1"/>
  <c r="P213" i="5" s="1"/>
  <c r="H2047" i="11" s="1"/>
  <c r="I2047" i="11" s="1"/>
  <c r="L212" i="5"/>
  <c r="N212" i="5" s="1"/>
  <c r="P212" i="5" s="1"/>
  <c r="H2046" i="11" s="1"/>
  <c r="I2046" i="11" s="1"/>
  <c r="L211" i="5"/>
  <c r="N211" i="5" s="1"/>
  <c r="P211" i="5" s="1"/>
  <c r="H2045" i="11" s="1"/>
  <c r="I2045" i="11" s="1"/>
  <c r="L210" i="5"/>
  <c r="N210" i="5" s="1"/>
  <c r="P210" i="5" s="1"/>
  <c r="H2044" i="11" s="1"/>
  <c r="I2044" i="11" s="1"/>
  <c r="L209" i="5"/>
  <c r="N209" i="5" s="1"/>
  <c r="P209" i="5" s="1"/>
  <c r="H2043" i="11" s="1"/>
  <c r="I2043" i="11" s="1"/>
  <c r="L208" i="5"/>
  <c r="N208" i="5" s="1"/>
  <c r="P208" i="5" s="1"/>
  <c r="H2042" i="11" s="1"/>
  <c r="I2042" i="11" s="1"/>
  <c r="L207" i="5"/>
  <c r="N207" i="5" s="1"/>
  <c r="P207" i="5" s="1"/>
  <c r="H2041" i="11" s="1"/>
  <c r="I2041" i="11" s="1"/>
  <c r="L206" i="5"/>
  <c r="N206" i="5" s="1"/>
  <c r="P206" i="5" s="1"/>
  <c r="H2040" i="11" s="1"/>
  <c r="I2040" i="11" s="1"/>
  <c r="L205" i="5"/>
  <c r="N205" i="5" s="1"/>
  <c r="P205" i="5" s="1"/>
  <c r="H2039" i="11" s="1"/>
  <c r="I2039" i="11" s="1"/>
  <c r="L204" i="5"/>
  <c r="N204" i="5" s="1"/>
  <c r="P204" i="5" s="1"/>
  <c r="H2038" i="11" s="1"/>
  <c r="I2038" i="11" s="1"/>
  <c r="L203" i="5"/>
  <c r="N203" i="5" s="1"/>
  <c r="P203" i="5" s="1"/>
  <c r="H2037" i="11" s="1"/>
  <c r="I2037" i="11" s="1"/>
  <c r="L202" i="5"/>
  <c r="N202" i="5" s="1"/>
  <c r="P202" i="5" s="1"/>
  <c r="H2036" i="11" s="1"/>
  <c r="I2036" i="11" s="1"/>
  <c r="L201" i="5"/>
  <c r="N201" i="5" s="1"/>
  <c r="P201" i="5" s="1"/>
  <c r="H2035" i="11" s="1"/>
  <c r="I2035" i="11" s="1"/>
  <c r="L200" i="5"/>
  <c r="N200" i="5" s="1"/>
  <c r="P200" i="5" s="1"/>
  <c r="H2034" i="11" s="1"/>
  <c r="I2034" i="11" s="1"/>
  <c r="L199" i="5"/>
  <c r="N199" i="5" s="1"/>
  <c r="P199" i="5" s="1"/>
  <c r="H2033" i="11" s="1"/>
  <c r="I2033" i="11" s="1"/>
  <c r="L198" i="5"/>
  <c r="N198" i="5" s="1"/>
  <c r="P198" i="5" s="1"/>
  <c r="H2032" i="11" s="1"/>
  <c r="I2032" i="11" s="1"/>
  <c r="L197" i="5"/>
  <c r="N197" i="5" s="1"/>
  <c r="P197" i="5" s="1"/>
  <c r="H2031" i="11" s="1"/>
  <c r="I2031" i="11" s="1"/>
  <c r="L196" i="5"/>
  <c r="N196" i="5" s="1"/>
  <c r="P196" i="5" s="1"/>
  <c r="H2030" i="11" s="1"/>
  <c r="I2030" i="11" s="1"/>
  <c r="L195" i="5"/>
  <c r="N195" i="5" s="1"/>
  <c r="P195" i="5" s="1"/>
  <c r="H2029" i="11" s="1"/>
  <c r="I2029" i="11" s="1"/>
  <c r="L194" i="5"/>
  <c r="N194" i="5" s="1"/>
  <c r="P194" i="5" s="1"/>
  <c r="H2028" i="11" s="1"/>
  <c r="I2028" i="11" s="1"/>
  <c r="L193" i="5"/>
  <c r="N193" i="5" s="1"/>
  <c r="P193" i="5" s="1"/>
  <c r="H2027" i="11" s="1"/>
  <c r="I2027" i="11" s="1"/>
  <c r="L192" i="5"/>
  <c r="N192" i="5" s="1"/>
  <c r="P192" i="5" s="1"/>
  <c r="H2026" i="11" s="1"/>
  <c r="I2026" i="11" s="1"/>
  <c r="L191" i="5"/>
  <c r="N191" i="5" s="1"/>
  <c r="P191" i="5" s="1"/>
  <c r="H2025" i="11" s="1"/>
  <c r="I2025" i="11" s="1"/>
  <c r="L190" i="5"/>
  <c r="N190" i="5" s="1"/>
  <c r="P190" i="5" s="1"/>
  <c r="H2024" i="11" s="1"/>
  <c r="I2024" i="11" s="1"/>
  <c r="L189" i="5"/>
  <c r="N189" i="5" s="1"/>
  <c r="P189" i="5" s="1"/>
  <c r="H2023" i="11" s="1"/>
  <c r="I2023" i="11" s="1"/>
  <c r="L188" i="5"/>
  <c r="N188" i="5" s="1"/>
  <c r="P188" i="5" s="1"/>
  <c r="H2022" i="11" s="1"/>
  <c r="I2022" i="11" s="1"/>
  <c r="L187" i="5"/>
  <c r="N187" i="5" s="1"/>
  <c r="P187" i="5" s="1"/>
  <c r="H2021" i="11" s="1"/>
  <c r="I2021" i="11" s="1"/>
  <c r="L186" i="5"/>
  <c r="N186" i="5" s="1"/>
  <c r="P186" i="5" s="1"/>
  <c r="H2020" i="11" s="1"/>
  <c r="I2020" i="11" s="1"/>
  <c r="L185" i="5"/>
  <c r="N185" i="5" s="1"/>
  <c r="P185" i="5" s="1"/>
  <c r="H2019" i="11" s="1"/>
  <c r="I2019" i="11" s="1"/>
  <c r="L184" i="5"/>
  <c r="N184" i="5" s="1"/>
  <c r="P184" i="5" s="1"/>
  <c r="H2018" i="11" s="1"/>
  <c r="I2018" i="11" s="1"/>
  <c r="L183" i="5"/>
  <c r="N183" i="5" s="1"/>
  <c r="P183" i="5" s="1"/>
  <c r="H2017" i="11" s="1"/>
  <c r="I2017" i="11" s="1"/>
  <c r="L182" i="5"/>
  <c r="N182" i="5" s="1"/>
  <c r="P182" i="5" s="1"/>
  <c r="H2016" i="11" s="1"/>
  <c r="I2016" i="11" s="1"/>
  <c r="L181" i="5"/>
  <c r="N181" i="5" s="1"/>
  <c r="P181" i="5" s="1"/>
  <c r="H2015" i="11" s="1"/>
  <c r="I2015" i="11" s="1"/>
  <c r="L180" i="5"/>
  <c r="N180" i="5" s="1"/>
  <c r="P180" i="5" s="1"/>
  <c r="H2014" i="11" s="1"/>
  <c r="I2014" i="11" s="1"/>
  <c r="L179" i="5"/>
  <c r="N179" i="5" s="1"/>
  <c r="P179" i="5" s="1"/>
  <c r="H2013" i="11" s="1"/>
  <c r="I2013" i="11" s="1"/>
  <c r="L178" i="5"/>
  <c r="N178" i="5" s="1"/>
  <c r="P178" i="5" s="1"/>
  <c r="H2012" i="11" s="1"/>
  <c r="I2012" i="11" s="1"/>
  <c r="L177" i="5"/>
  <c r="N177" i="5" s="1"/>
  <c r="P177" i="5" s="1"/>
  <c r="H2011" i="11" s="1"/>
  <c r="I2011" i="11" s="1"/>
  <c r="L176" i="5"/>
  <c r="N176" i="5" s="1"/>
  <c r="P176" i="5" s="1"/>
  <c r="H2010" i="11" s="1"/>
  <c r="I2010" i="11" s="1"/>
  <c r="L175" i="5"/>
  <c r="N175" i="5" s="1"/>
  <c r="P175" i="5" s="1"/>
  <c r="H2009" i="11" s="1"/>
  <c r="I2009" i="11" s="1"/>
  <c r="L174" i="5"/>
  <c r="N174" i="5" s="1"/>
  <c r="P174" i="5" s="1"/>
  <c r="H2008" i="11" s="1"/>
  <c r="I2008" i="11" s="1"/>
  <c r="L173" i="5"/>
  <c r="N173" i="5" s="1"/>
  <c r="P173" i="5" s="1"/>
  <c r="H2007" i="11" s="1"/>
  <c r="I2007" i="11" s="1"/>
  <c r="L172" i="5"/>
  <c r="N172" i="5" s="1"/>
  <c r="P172" i="5" s="1"/>
  <c r="H2006" i="11" s="1"/>
  <c r="I2006" i="11" s="1"/>
  <c r="L171" i="5"/>
  <c r="N171" i="5" s="1"/>
  <c r="P171" i="5" s="1"/>
  <c r="H2005" i="11" s="1"/>
  <c r="I2005" i="11" s="1"/>
  <c r="L127" i="5"/>
  <c r="N127" i="5" s="1"/>
  <c r="P127" i="5" s="1"/>
  <c r="H1976" i="11" s="1"/>
  <c r="I1976" i="11" s="1"/>
  <c r="L126" i="5"/>
  <c r="N126" i="5" s="1"/>
  <c r="P126" i="5" s="1"/>
  <c r="H1975" i="11" s="1"/>
  <c r="I1975" i="11" s="1"/>
  <c r="L125" i="5"/>
  <c r="N125" i="5" s="1"/>
  <c r="P125" i="5" s="1"/>
  <c r="H1974" i="11" s="1"/>
  <c r="I1974" i="11" s="1"/>
  <c r="L124" i="5"/>
  <c r="N124" i="5" s="1"/>
  <c r="P124" i="5" s="1"/>
  <c r="H1973" i="11" s="1"/>
  <c r="I1973" i="11" s="1"/>
  <c r="L123" i="5"/>
  <c r="N123" i="5" s="1"/>
  <c r="P123" i="5" s="1"/>
  <c r="H1972" i="11" s="1"/>
  <c r="I1972" i="11" s="1"/>
  <c r="L122" i="5"/>
  <c r="N122" i="5" s="1"/>
  <c r="P122" i="5" s="1"/>
  <c r="H1971" i="11" s="1"/>
  <c r="I1971" i="11" s="1"/>
  <c r="L121" i="5"/>
  <c r="N121" i="5" s="1"/>
  <c r="P121" i="5" s="1"/>
  <c r="H1970" i="11" s="1"/>
  <c r="I1970" i="11" s="1"/>
  <c r="L120" i="5"/>
  <c r="N120" i="5" s="1"/>
  <c r="P120" i="5" s="1"/>
  <c r="H1969" i="11" s="1"/>
  <c r="I1969" i="11" s="1"/>
  <c r="L119" i="5"/>
  <c r="N119" i="5" s="1"/>
  <c r="P119" i="5" s="1"/>
  <c r="H1968" i="11" s="1"/>
  <c r="I1968" i="11" s="1"/>
  <c r="L118" i="5"/>
  <c r="N118" i="5" s="1"/>
  <c r="P118" i="5" s="1"/>
  <c r="H1967" i="11" s="1"/>
  <c r="I1967" i="11" s="1"/>
  <c r="L117" i="5"/>
  <c r="N117" i="5" s="1"/>
  <c r="P117" i="5" s="1"/>
  <c r="H1966" i="11" s="1"/>
  <c r="I1966" i="11" s="1"/>
  <c r="L116" i="5"/>
  <c r="N116" i="5" s="1"/>
  <c r="P116" i="5" s="1"/>
  <c r="H1965" i="11" s="1"/>
  <c r="I1965" i="11" s="1"/>
  <c r="L115" i="5"/>
  <c r="N115" i="5" s="1"/>
  <c r="P115" i="5" s="1"/>
  <c r="H1964" i="11" s="1"/>
  <c r="I1964" i="11" s="1"/>
  <c r="L114" i="5"/>
  <c r="N114" i="5" s="1"/>
  <c r="P114" i="5" s="1"/>
  <c r="H1963" i="11" s="1"/>
  <c r="I1963" i="11" s="1"/>
  <c r="L113" i="5"/>
  <c r="N113" i="5" s="1"/>
  <c r="P113" i="5" s="1"/>
  <c r="H1962" i="11" s="1"/>
  <c r="I1962" i="11" s="1"/>
  <c r="L112" i="5"/>
  <c r="N112" i="5" s="1"/>
  <c r="P112" i="5" s="1"/>
  <c r="H1961" i="11" s="1"/>
  <c r="I1961" i="11" s="1"/>
  <c r="L111" i="5"/>
  <c r="N111" i="5" s="1"/>
  <c r="P111" i="5" s="1"/>
  <c r="H1960" i="11" s="1"/>
  <c r="I1960" i="11" s="1"/>
  <c r="L110" i="5"/>
  <c r="N110" i="5" s="1"/>
  <c r="P110" i="5" s="1"/>
  <c r="H1959" i="11" s="1"/>
  <c r="I1959" i="11" s="1"/>
  <c r="L109" i="5"/>
  <c r="N109" i="5" s="1"/>
  <c r="P109" i="5" s="1"/>
  <c r="H1958" i="11" s="1"/>
  <c r="I1958" i="11" s="1"/>
  <c r="L108" i="5"/>
  <c r="N108" i="5" s="1"/>
  <c r="P108" i="5" s="1"/>
  <c r="H1957" i="11" s="1"/>
  <c r="I1957" i="11" s="1"/>
  <c r="L107" i="5"/>
  <c r="N107" i="5" s="1"/>
  <c r="P107" i="5" s="1"/>
  <c r="H1956" i="11" s="1"/>
  <c r="I1956" i="11" s="1"/>
  <c r="L106" i="5"/>
  <c r="N106" i="5" s="1"/>
  <c r="P106" i="5" s="1"/>
  <c r="H1955" i="11" s="1"/>
  <c r="I1955" i="11" s="1"/>
  <c r="L105" i="5"/>
  <c r="N105" i="5" s="1"/>
  <c r="P105" i="5" s="1"/>
  <c r="H1954" i="11" s="1"/>
  <c r="I1954" i="11" s="1"/>
  <c r="L104" i="5"/>
  <c r="N104" i="5" s="1"/>
  <c r="P104" i="5" s="1"/>
  <c r="H1953" i="11" s="1"/>
  <c r="I1953" i="11" s="1"/>
  <c r="L103" i="5"/>
  <c r="N103" i="5" s="1"/>
  <c r="P103" i="5" s="1"/>
  <c r="H1952" i="11" s="1"/>
  <c r="I1952" i="11" s="1"/>
  <c r="L102" i="5"/>
  <c r="N102" i="5" s="1"/>
  <c r="P102" i="5" s="1"/>
  <c r="H1951" i="11" s="1"/>
  <c r="I1951" i="11" s="1"/>
  <c r="L101" i="5"/>
  <c r="N101" i="5" s="1"/>
  <c r="P101" i="5" s="1"/>
  <c r="H1950" i="11" s="1"/>
  <c r="I1950" i="11" s="1"/>
  <c r="L100" i="5"/>
  <c r="N100" i="5" s="1"/>
  <c r="P100" i="5" s="1"/>
  <c r="H1949" i="11" s="1"/>
  <c r="I1949" i="11" s="1"/>
  <c r="L99" i="5"/>
  <c r="N99" i="5" s="1"/>
  <c r="P99" i="5" s="1"/>
  <c r="H1948" i="11" s="1"/>
  <c r="I1948" i="11" s="1"/>
  <c r="L98" i="5"/>
  <c r="N98" i="5" s="1"/>
  <c r="P98" i="5" s="1"/>
  <c r="H1947" i="11" s="1"/>
  <c r="I1947" i="11" s="1"/>
  <c r="L97" i="5"/>
  <c r="N97" i="5" s="1"/>
  <c r="P97" i="5" s="1"/>
  <c r="H1946" i="11" s="1"/>
  <c r="I1946" i="11" s="1"/>
  <c r="L96" i="5"/>
  <c r="N96" i="5" s="1"/>
  <c r="P96" i="5" s="1"/>
  <c r="H1945" i="11" s="1"/>
  <c r="I1945" i="11" s="1"/>
  <c r="L95" i="5"/>
  <c r="N95" i="5" s="1"/>
  <c r="P95" i="5" s="1"/>
  <c r="H1944" i="11" s="1"/>
  <c r="I1944" i="11" s="1"/>
  <c r="L94" i="5"/>
  <c r="N94" i="5" s="1"/>
  <c r="P94" i="5" s="1"/>
  <c r="H1943" i="11" s="1"/>
  <c r="I1943" i="11" s="1"/>
  <c r="L93" i="5"/>
  <c r="N93" i="5" s="1"/>
  <c r="P93" i="5" s="1"/>
  <c r="H1942" i="11" s="1"/>
  <c r="I1942" i="11" s="1"/>
  <c r="L92" i="5"/>
  <c r="N92" i="5" s="1"/>
  <c r="P92" i="5" s="1"/>
  <c r="H1941" i="11" s="1"/>
  <c r="I1941" i="11" s="1"/>
  <c r="L91" i="5"/>
  <c r="N91" i="5" s="1"/>
  <c r="P91" i="5" s="1"/>
  <c r="H1940" i="11" s="1"/>
  <c r="I1940" i="11" s="1"/>
  <c r="L90" i="5"/>
  <c r="N90" i="5" s="1"/>
  <c r="P90" i="5" s="1"/>
  <c r="H1939" i="11" s="1"/>
  <c r="I1939" i="11" s="1"/>
  <c r="L89" i="5"/>
  <c r="N89" i="5" s="1"/>
  <c r="P89" i="5" s="1"/>
  <c r="H1938" i="11" s="1"/>
  <c r="I1938" i="11" s="1"/>
  <c r="L88" i="5"/>
  <c r="N88" i="5" s="1"/>
  <c r="P88" i="5" s="1"/>
  <c r="H1937" i="11" s="1"/>
  <c r="I1937" i="11" s="1"/>
  <c r="L87" i="5"/>
  <c r="N87" i="5" s="1"/>
  <c r="P87" i="5" s="1"/>
  <c r="H1936" i="11" s="1"/>
  <c r="I1936" i="11" s="1"/>
  <c r="L86" i="5"/>
  <c r="N86" i="5" s="1"/>
  <c r="P86" i="5" s="1"/>
  <c r="H1935" i="11" s="1"/>
  <c r="I1935" i="11" s="1"/>
  <c r="L85" i="5"/>
  <c r="N85" i="5" s="1"/>
  <c r="P85" i="5" s="1"/>
  <c r="H1934" i="11" s="1"/>
  <c r="I1934" i="11" s="1"/>
  <c r="L84" i="5"/>
  <c r="N84" i="5" s="1"/>
  <c r="P84" i="5" s="1"/>
  <c r="H1933" i="11" s="1"/>
  <c r="I1933" i="11" s="1"/>
  <c r="L83" i="5"/>
  <c r="N83" i="5" s="1"/>
  <c r="P83" i="5" s="1"/>
  <c r="H1932" i="11" s="1"/>
  <c r="I1932" i="11" s="1"/>
  <c r="L82" i="5"/>
  <c r="N82" i="5" s="1"/>
  <c r="P82" i="5" s="1"/>
  <c r="H1931" i="11" s="1"/>
  <c r="I1931" i="11" s="1"/>
  <c r="L70" i="5"/>
  <c r="N70" i="5" s="1"/>
  <c r="P70" i="5" s="1"/>
  <c r="H1920" i="11" s="1"/>
  <c r="I1920" i="11" s="1"/>
  <c r="L68" i="5"/>
  <c r="N68" i="5" s="1"/>
  <c r="P68" i="5" s="1"/>
  <c r="H1918" i="11" s="1"/>
  <c r="I1918" i="11" s="1"/>
  <c r="L65" i="5"/>
  <c r="N65" i="5" s="1"/>
  <c r="P65" i="5" s="1"/>
  <c r="H1915" i="11" s="1"/>
  <c r="I1915" i="11" s="1"/>
  <c r="L64" i="5"/>
  <c r="N64" i="5" s="1"/>
  <c r="P64" i="5" s="1"/>
  <c r="H1914" i="11" s="1"/>
  <c r="I1914" i="11" s="1"/>
  <c r="L63" i="5"/>
  <c r="N63" i="5" s="1"/>
  <c r="P63" i="5" s="1"/>
  <c r="H1913" i="11" s="1"/>
  <c r="I1913" i="11" s="1"/>
  <c r="L62" i="5"/>
  <c r="N62" i="5" s="1"/>
  <c r="P62" i="5" s="1"/>
  <c r="H1912" i="11" s="1"/>
  <c r="I1912" i="11" s="1"/>
  <c r="L61" i="5"/>
  <c r="N61" i="5" s="1"/>
  <c r="P61" i="5" s="1"/>
  <c r="H1911" i="11" s="1"/>
  <c r="I1911" i="11" s="1"/>
  <c r="L60" i="5"/>
  <c r="N60" i="5" s="1"/>
  <c r="P60" i="5" s="1"/>
  <c r="H1910" i="11" s="1"/>
  <c r="I1910" i="11" s="1"/>
  <c r="L59" i="5"/>
  <c r="N59" i="5" s="1"/>
  <c r="P59" i="5" s="1"/>
  <c r="H1909" i="11" s="1"/>
  <c r="I1909" i="11" s="1"/>
  <c r="L58" i="5"/>
  <c r="N58" i="5" s="1"/>
  <c r="P58" i="5" s="1"/>
  <c r="H1908" i="11" s="1"/>
  <c r="I1908" i="11" s="1"/>
  <c r="L57" i="5"/>
  <c r="N57" i="5" s="1"/>
  <c r="P57" i="5" s="1"/>
  <c r="H1907" i="11" s="1"/>
  <c r="I1907" i="11" s="1"/>
  <c r="L56" i="5"/>
  <c r="N56" i="5" s="1"/>
  <c r="P56" i="5" s="1"/>
  <c r="H1906" i="11" s="1"/>
  <c r="I1906" i="11" s="1"/>
  <c r="L55" i="5"/>
  <c r="L54" i="5"/>
  <c r="N54" i="5" s="1"/>
  <c r="P54" i="5" s="1"/>
  <c r="H1904" i="11" s="1"/>
  <c r="I1904" i="11" s="1"/>
  <c r="L53" i="5"/>
  <c r="N53" i="5" s="1"/>
  <c r="P53" i="5" s="1"/>
  <c r="H1903" i="11" s="1"/>
  <c r="I1903" i="11" s="1"/>
  <c r="L52" i="5"/>
  <c r="N52" i="5" s="1"/>
  <c r="P52" i="5" s="1"/>
  <c r="H1902" i="11" s="1"/>
  <c r="I1902" i="11" s="1"/>
  <c r="L51" i="5"/>
  <c r="N51" i="5" s="1"/>
  <c r="P51" i="5" s="1"/>
  <c r="H1901" i="11" s="1"/>
  <c r="I1901" i="11" s="1"/>
  <c r="L50" i="5"/>
  <c r="L49" i="5"/>
  <c r="N49" i="5" s="1"/>
  <c r="P49" i="5" s="1"/>
  <c r="H1899" i="11" s="1"/>
  <c r="I1899" i="11" s="1"/>
  <c r="K32" i="5"/>
  <c r="L32" i="5" s="1"/>
  <c r="N32" i="5" s="1"/>
  <c r="P32" i="5" s="1"/>
  <c r="H1887" i="11" s="1"/>
  <c r="I1887" i="11" s="1"/>
  <c r="K31" i="5"/>
  <c r="L31" i="5" s="1"/>
  <c r="N31" i="5" s="1"/>
  <c r="P31" i="5" s="1"/>
  <c r="H1886" i="11" s="1"/>
  <c r="I1886" i="11" s="1"/>
  <c r="K30" i="5"/>
  <c r="L30" i="5" s="1"/>
  <c r="N30" i="5" s="1"/>
  <c r="P30" i="5" s="1"/>
  <c r="H1885" i="11" s="1"/>
  <c r="I1885" i="11" s="1"/>
  <c r="K29" i="5"/>
  <c r="L29" i="5" s="1"/>
  <c r="N29" i="5" s="1"/>
  <c r="P29" i="5" s="1"/>
  <c r="H1884" i="11" s="1"/>
  <c r="I1884" i="11" s="1"/>
  <c r="K28" i="5"/>
  <c r="L28" i="5" s="1"/>
  <c r="N28" i="5" s="1"/>
  <c r="P28" i="5" s="1"/>
  <c r="H1883" i="11" s="1"/>
  <c r="I1883" i="11" s="1"/>
  <c r="K27" i="5"/>
  <c r="L27" i="5" s="1"/>
  <c r="N27" i="5" s="1"/>
  <c r="P27" i="5" s="1"/>
  <c r="H1882" i="11" s="1"/>
  <c r="I1882" i="11" s="1"/>
  <c r="K26" i="5"/>
  <c r="L26" i="5" s="1"/>
  <c r="N26" i="5" s="1"/>
  <c r="P26" i="5" s="1"/>
  <c r="H1881" i="11" s="1"/>
  <c r="I1881" i="11" s="1"/>
  <c r="K25" i="5"/>
  <c r="L25" i="5" s="1"/>
  <c r="N25" i="5" s="1"/>
  <c r="P25" i="5" s="1"/>
  <c r="H1880" i="11" s="1"/>
  <c r="I1880" i="11" s="1"/>
  <c r="K24" i="5"/>
  <c r="L24" i="5" s="1"/>
  <c r="N24" i="5" s="1"/>
  <c r="P24" i="5" s="1"/>
  <c r="H1879" i="11" s="1"/>
  <c r="I1879" i="11" s="1"/>
  <c r="K23" i="5"/>
  <c r="L23" i="5" s="1"/>
  <c r="N23" i="5" s="1"/>
  <c r="P23" i="5" s="1"/>
  <c r="H1878" i="11" s="1"/>
  <c r="I1878" i="11" s="1"/>
  <c r="K22" i="5"/>
  <c r="L22" i="5" s="1"/>
  <c r="N22" i="5" s="1"/>
  <c r="P22" i="5" s="1"/>
  <c r="H1877" i="11" s="1"/>
  <c r="I1877" i="11" s="1"/>
  <c r="K21" i="5"/>
  <c r="L21" i="5" s="1"/>
  <c r="N21" i="5" s="1"/>
  <c r="P21" i="5" s="1"/>
  <c r="H1876" i="11" s="1"/>
  <c r="I1876" i="11" s="1"/>
  <c r="K20" i="5"/>
  <c r="L20" i="5" s="1"/>
  <c r="N20" i="5" s="1"/>
  <c r="P20" i="5" s="1"/>
  <c r="H1875" i="11" s="1"/>
  <c r="I1875" i="11" s="1"/>
  <c r="K19" i="5"/>
  <c r="L19" i="5" s="1"/>
  <c r="N19" i="5" s="1"/>
  <c r="P19" i="5" s="1"/>
  <c r="H1874" i="11" s="1"/>
  <c r="I1874" i="11" s="1"/>
  <c r="K18" i="5"/>
  <c r="L18" i="5" s="1"/>
  <c r="N18" i="5" s="1"/>
  <c r="P18" i="5" s="1"/>
  <c r="H1873" i="11" s="1"/>
  <c r="I1873" i="11" s="1"/>
  <c r="K17" i="5"/>
  <c r="L17" i="5" s="1"/>
  <c r="N17" i="5" s="1"/>
  <c r="P17" i="5" s="1"/>
  <c r="H1872" i="11" s="1"/>
  <c r="I1872" i="11" s="1"/>
  <c r="K16" i="5"/>
  <c r="L16" i="5" s="1"/>
  <c r="N16" i="5" s="1"/>
  <c r="P16" i="5" s="1"/>
  <c r="H1871" i="11" s="1"/>
  <c r="I1871" i="11" s="1"/>
  <c r="K15" i="5"/>
  <c r="L15" i="5" s="1"/>
  <c r="N15" i="5" s="1"/>
  <c r="P15" i="5" s="1"/>
  <c r="H1870" i="11" s="1"/>
  <c r="I1870" i="11" s="1"/>
  <c r="K14" i="5"/>
  <c r="L14" i="5" s="1"/>
  <c r="N14" i="5" s="1"/>
  <c r="P14" i="5" s="1"/>
  <c r="H1869" i="11" s="1"/>
  <c r="I1869" i="11" s="1"/>
  <c r="K13" i="5"/>
  <c r="L13" i="5" s="1"/>
  <c r="N13" i="5" s="1"/>
  <c r="P13" i="5" s="1"/>
  <c r="H1868" i="11" s="1"/>
  <c r="I1868" i="11" s="1"/>
  <c r="K12" i="5"/>
  <c r="L12" i="5" s="1"/>
  <c r="N12" i="5" s="1"/>
  <c r="P12" i="5" s="1"/>
  <c r="H1867" i="11" s="1"/>
  <c r="I1867" i="11" s="1"/>
  <c r="K11" i="5"/>
  <c r="L11" i="5" s="1"/>
  <c r="N11" i="5" s="1"/>
  <c r="P11" i="5" s="1"/>
  <c r="H1866" i="11" s="1"/>
  <c r="I1866" i="11" s="1"/>
  <c r="K10" i="5"/>
  <c r="L10" i="5" s="1"/>
  <c r="N10" i="5" s="1"/>
  <c r="P10" i="5" s="1"/>
  <c r="H1865" i="11" s="1"/>
  <c r="I1865" i="11" s="1"/>
  <c r="K9" i="5"/>
  <c r="L9" i="5" s="1"/>
  <c r="N9" i="5" s="1"/>
  <c r="J1859" i="4"/>
  <c r="H1859" i="4"/>
  <c r="H1599" i="4"/>
  <c r="J1599" i="4" s="1"/>
  <c r="G1599" i="11" s="1"/>
  <c r="I1599" i="11" s="1"/>
  <c r="B1599" i="4"/>
  <c r="B1599" i="11" s="1"/>
  <c r="H1598" i="4"/>
  <c r="J1598" i="4" s="1"/>
  <c r="G1598" i="11" s="1"/>
  <c r="I1598" i="11" s="1"/>
  <c r="B1598" i="4"/>
  <c r="B1598" i="11" s="1"/>
  <c r="H1597" i="4"/>
  <c r="J1597" i="4" s="1"/>
  <c r="G1597" i="11" s="1"/>
  <c r="I1597" i="11" s="1"/>
  <c r="B1597" i="4"/>
  <c r="B1597" i="11" s="1"/>
  <c r="H1596" i="4"/>
  <c r="J1596" i="4" s="1"/>
  <c r="G1596" i="11" s="1"/>
  <c r="I1596" i="11" s="1"/>
  <c r="B1596" i="4"/>
  <c r="B1596" i="11" s="1"/>
  <c r="H1595" i="4"/>
  <c r="J1595" i="4" s="1"/>
  <c r="G1595" i="11" s="1"/>
  <c r="I1595" i="11" s="1"/>
  <c r="B1595" i="4"/>
  <c r="B1595" i="11" s="1"/>
  <c r="H1594" i="4"/>
  <c r="J1594" i="4" s="1"/>
  <c r="G1594" i="11" s="1"/>
  <c r="I1594" i="11" s="1"/>
  <c r="B1594" i="4"/>
  <c r="B1594" i="11" s="1"/>
  <c r="H1593" i="4"/>
  <c r="J1593" i="4" s="1"/>
  <c r="G1593" i="11" s="1"/>
  <c r="I1593" i="11" s="1"/>
  <c r="B1593" i="4"/>
  <c r="B1593" i="11" s="1"/>
  <c r="H1592" i="4"/>
  <c r="J1592" i="4" s="1"/>
  <c r="G1592" i="11" s="1"/>
  <c r="I1592" i="11" s="1"/>
  <c r="B1592" i="4"/>
  <c r="B1592" i="11" s="1"/>
  <c r="H1591" i="4"/>
  <c r="J1591" i="4" s="1"/>
  <c r="G1591" i="11" s="1"/>
  <c r="I1591" i="11" s="1"/>
  <c r="B1591" i="4"/>
  <c r="B1591" i="11" s="1"/>
  <c r="H1589" i="4"/>
  <c r="J1589" i="4" s="1"/>
  <c r="G1589" i="11" s="1"/>
  <c r="I1589" i="11" s="1"/>
  <c r="B1589" i="4"/>
  <c r="B1589" i="11" s="1"/>
  <c r="H1588" i="4"/>
  <c r="J1588" i="4" s="1"/>
  <c r="G1588" i="11" s="1"/>
  <c r="I1588" i="11" s="1"/>
  <c r="B1588" i="4"/>
  <c r="B1588" i="11" s="1"/>
  <c r="H1587" i="4"/>
  <c r="J1587" i="4" s="1"/>
  <c r="G1587" i="11" s="1"/>
  <c r="I1587" i="11" s="1"/>
  <c r="B1587" i="4"/>
  <c r="B1587" i="11" s="1"/>
  <c r="H1586" i="4"/>
  <c r="J1586" i="4" s="1"/>
  <c r="G1586" i="11" s="1"/>
  <c r="I1586" i="11" s="1"/>
  <c r="B1586" i="4"/>
  <c r="B1586" i="11" s="1"/>
  <c r="H1585" i="4"/>
  <c r="J1585" i="4" s="1"/>
  <c r="G1585" i="11" s="1"/>
  <c r="I1585" i="11" s="1"/>
  <c r="B1585" i="4"/>
  <c r="B1585" i="11" s="1"/>
  <c r="H1584" i="4"/>
  <c r="J1584" i="4" s="1"/>
  <c r="G1584" i="11" s="1"/>
  <c r="I1584" i="11" s="1"/>
  <c r="B1584" i="4"/>
  <c r="B1584" i="11" s="1"/>
  <c r="J1583" i="4"/>
  <c r="G1583" i="11" s="1"/>
  <c r="I1583" i="11" s="1"/>
  <c r="B1583" i="4"/>
  <c r="B1583" i="11" s="1"/>
  <c r="H1582" i="4"/>
  <c r="J1582" i="4" s="1"/>
  <c r="G1582" i="11" s="1"/>
  <c r="I1582" i="11" s="1"/>
  <c r="B1582" i="4"/>
  <c r="B1582" i="11" s="1"/>
  <c r="H1581" i="4"/>
  <c r="J1581" i="4" s="1"/>
  <c r="G1581" i="11" s="1"/>
  <c r="I1581" i="11" s="1"/>
  <c r="B1581" i="4"/>
  <c r="B1581" i="11" s="1"/>
  <c r="H1580" i="4"/>
  <c r="J1580" i="4" s="1"/>
  <c r="G1580" i="11" s="1"/>
  <c r="I1580" i="11" s="1"/>
  <c r="B1580" i="4"/>
  <c r="B1580" i="11" s="1"/>
  <c r="H1579" i="4"/>
  <c r="J1579" i="4" s="1"/>
  <c r="G1579" i="11" s="1"/>
  <c r="I1579" i="11" s="1"/>
  <c r="B1579" i="4"/>
  <c r="B1579" i="11" s="1"/>
  <c r="H1578" i="4"/>
  <c r="J1578" i="4" s="1"/>
  <c r="G1578" i="11" s="1"/>
  <c r="I1578" i="11" s="1"/>
  <c r="B1578" i="4"/>
  <c r="B1578" i="11" s="1"/>
  <c r="H1577" i="4"/>
  <c r="J1577" i="4" s="1"/>
  <c r="G1577" i="11" s="1"/>
  <c r="I1577" i="11" s="1"/>
  <c r="B1577" i="4"/>
  <c r="B1577" i="11" s="1"/>
  <c r="H1576" i="4"/>
  <c r="J1576" i="4" s="1"/>
  <c r="G1576" i="11" s="1"/>
  <c r="I1576" i="11" s="1"/>
  <c r="B1576" i="4"/>
  <c r="B1576" i="11" s="1"/>
  <c r="H1575" i="4"/>
  <c r="J1575" i="4" s="1"/>
  <c r="G1575" i="11" s="1"/>
  <c r="I1575" i="11" s="1"/>
  <c r="B1575" i="4"/>
  <c r="B1575" i="11" s="1"/>
  <c r="H1574" i="4"/>
  <c r="J1574" i="4" s="1"/>
  <c r="G1574" i="11" s="1"/>
  <c r="I1574" i="11" s="1"/>
  <c r="B1574" i="4"/>
  <c r="B1574" i="11" s="1"/>
  <c r="H1573" i="4"/>
  <c r="J1573" i="4" s="1"/>
  <c r="G1573" i="11" s="1"/>
  <c r="I1573" i="11" s="1"/>
  <c r="B1573" i="4"/>
  <c r="B1573" i="11" s="1"/>
  <c r="H1572" i="4"/>
  <c r="J1572" i="4" s="1"/>
  <c r="G1572" i="11" s="1"/>
  <c r="I1572" i="11" s="1"/>
  <c r="I2841" i="11" s="1"/>
  <c r="B1572" i="4"/>
  <c r="B1572" i="11" s="1"/>
  <c r="H1571" i="4"/>
  <c r="J1571" i="4" s="1"/>
  <c r="G1571" i="11" s="1"/>
  <c r="I1571" i="11" s="1"/>
  <c r="I2840" i="11" s="1"/>
  <c r="B1571" i="4"/>
  <c r="B1571" i="11" s="1"/>
  <c r="H1570" i="4"/>
  <c r="J1570" i="4" s="1"/>
  <c r="G1570" i="11" s="1"/>
  <c r="I1570" i="11" s="1"/>
  <c r="B1570" i="4"/>
  <c r="B1570" i="11" s="1"/>
  <c r="H1569" i="4"/>
  <c r="J1569" i="4" s="1"/>
  <c r="G1569" i="11" s="1"/>
  <c r="I1569" i="11" s="1"/>
  <c r="B1569" i="4"/>
  <c r="B1569" i="11" s="1"/>
  <c r="H1568" i="4"/>
  <c r="J1568" i="4" s="1"/>
  <c r="G1568" i="11" s="1"/>
  <c r="I1568" i="11" s="1"/>
  <c r="B1568" i="4"/>
  <c r="B1568" i="11" s="1"/>
  <c r="H1567" i="4"/>
  <c r="J1567" i="4" s="1"/>
  <c r="G1567" i="11" s="1"/>
  <c r="I1567" i="11" s="1"/>
  <c r="B1567" i="4"/>
  <c r="B1567" i="11" s="1"/>
  <c r="H1566" i="4"/>
  <c r="J1566" i="4" s="1"/>
  <c r="G1566" i="11" s="1"/>
  <c r="I1566" i="11" s="1"/>
  <c r="B1566" i="4"/>
  <c r="B1566" i="11" s="1"/>
  <c r="H1565" i="4"/>
  <c r="J1565" i="4" s="1"/>
  <c r="G1565" i="11" s="1"/>
  <c r="I1565" i="11" s="1"/>
  <c r="I2834" i="11" s="1"/>
  <c r="B1565" i="4"/>
  <c r="B1565" i="11" s="1"/>
  <c r="H1564" i="4"/>
  <c r="J1564" i="4" s="1"/>
  <c r="G1564" i="11" s="1"/>
  <c r="I1564" i="11" s="1"/>
  <c r="B1564" i="4"/>
  <c r="B1564" i="11" s="1"/>
  <c r="H1563" i="4"/>
  <c r="J1563" i="4" s="1"/>
  <c r="G1563" i="11" s="1"/>
  <c r="I1563" i="11" s="1"/>
  <c r="B1563" i="4"/>
  <c r="B1563" i="11" s="1"/>
  <c r="H1562" i="4"/>
  <c r="J1562" i="4" s="1"/>
  <c r="G1562" i="11" s="1"/>
  <c r="I1562" i="11" s="1"/>
  <c r="B1562" i="4"/>
  <c r="B1562" i="11" s="1"/>
  <c r="H1561" i="4"/>
  <c r="J1561" i="4" s="1"/>
  <c r="G1561" i="11" s="1"/>
  <c r="I1561" i="11" s="1"/>
  <c r="B1561" i="4"/>
  <c r="B1561" i="11" s="1"/>
  <c r="H1560" i="4"/>
  <c r="J1560" i="4" s="1"/>
  <c r="G1560" i="11" s="1"/>
  <c r="I1560" i="11" s="1"/>
  <c r="I2829" i="11" s="1"/>
  <c r="B1560" i="4"/>
  <c r="B1560" i="11" s="1"/>
  <c r="H1559" i="4"/>
  <c r="J1559" i="4" s="1"/>
  <c r="G1559" i="11" s="1"/>
  <c r="I1559" i="11" s="1"/>
  <c r="I2828" i="11" s="1"/>
  <c r="B1559" i="4"/>
  <c r="B1559" i="11" s="1"/>
  <c r="H1558" i="4"/>
  <c r="J1558" i="4" s="1"/>
  <c r="G1558" i="11" s="1"/>
  <c r="I1558" i="11" s="1"/>
  <c r="B1558" i="4"/>
  <c r="B1558" i="11" s="1"/>
  <c r="H1557" i="4"/>
  <c r="J1557" i="4" s="1"/>
  <c r="G1557" i="11" s="1"/>
  <c r="I1557" i="11" s="1"/>
  <c r="B1557" i="4"/>
  <c r="B1557" i="11" s="1"/>
  <c r="H1556" i="4"/>
  <c r="J1556" i="4" s="1"/>
  <c r="G1556" i="11" s="1"/>
  <c r="I1556" i="11" s="1"/>
  <c r="B1556" i="4"/>
  <c r="B1556" i="11" s="1"/>
  <c r="H1555" i="4"/>
  <c r="J1555" i="4" s="1"/>
  <c r="G1555" i="11" s="1"/>
  <c r="I1555" i="11" s="1"/>
  <c r="B1555" i="4"/>
  <c r="B1555" i="11" s="1"/>
  <c r="H1554" i="4"/>
  <c r="J1554" i="4" s="1"/>
  <c r="G1554" i="11" s="1"/>
  <c r="I1554" i="11" s="1"/>
  <c r="B1554" i="4"/>
  <c r="B1554" i="11" s="1"/>
  <c r="H1553" i="4"/>
  <c r="J1553" i="4" s="1"/>
  <c r="G1553" i="11" s="1"/>
  <c r="I1553" i="11" s="1"/>
  <c r="B1553" i="4"/>
  <c r="B1553" i="11" s="1"/>
  <c r="H1552" i="4"/>
  <c r="J1552" i="4" s="1"/>
  <c r="G1552" i="11" s="1"/>
  <c r="I1552" i="11" s="1"/>
  <c r="B1552" i="4"/>
  <c r="B1552" i="11" s="1"/>
  <c r="H1551" i="4"/>
  <c r="J1551" i="4" s="1"/>
  <c r="G1551" i="11" s="1"/>
  <c r="I1551" i="11" s="1"/>
  <c r="B1551" i="4"/>
  <c r="B1551" i="11" s="1"/>
  <c r="H1550" i="4"/>
  <c r="J1550" i="4" s="1"/>
  <c r="G1550" i="11" s="1"/>
  <c r="I1550" i="11" s="1"/>
  <c r="B1550" i="4"/>
  <c r="B1550" i="11" s="1"/>
  <c r="H1549" i="4"/>
  <c r="J1549" i="4" s="1"/>
  <c r="G1549" i="11" s="1"/>
  <c r="I1549" i="11" s="1"/>
  <c r="I2818" i="11" s="1"/>
  <c r="B1549" i="4"/>
  <c r="B1549" i="11" s="1"/>
  <c r="H1548" i="4"/>
  <c r="J1548" i="4" s="1"/>
  <c r="G1548" i="11" s="1"/>
  <c r="I1548" i="11" s="1"/>
  <c r="B1548" i="4"/>
  <c r="B1548" i="11" s="1"/>
  <c r="H1547" i="4"/>
  <c r="J1547" i="4" s="1"/>
  <c r="G1547" i="11" s="1"/>
  <c r="I1547" i="11" s="1"/>
  <c r="B1547" i="4"/>
  <c r="B1547" i="11" s="1"/>
  <c r="H1546" i="4"/>
  <c r="J1546" i="4" s="1"/>
  <c r="G1546" i="11" s="1"/>
  <c r="I1546" i="11" s="1"/>
  <c r="B1546" i="4"/>
  <c r="B1546" i="11" s="1"/>
  <c r="H1545" i="4"/>
  <c r="J1545" i="4" s="1"/>
  <c r="G1545" i="11" s="1"/>
  <c r="I1545" i="11" s="1"/>
  <c r="B1545" i="4"/>
  <c r="B1545" i="11" s="1"/>
  <c r="H1544" i="4"/>
  <c r="J1544" i="4" s="1"/>
  <c r="G1544" i="11" s="1"/>
  <c r="I1544" i="11" s="1"/>
  <c r="B1544" i="4"/>
  <c r="B1544" i="11" s="1"/>
  <c r="H1543" i="4"/>
  <c r="J1543" i="4" s="1"/>
  <c r="G1543" i="11" s="1"/>
  <c r="I1543" i="11" s="1"/>
  <c r="B1543" i="4"/>
  <c r="B1543" i="11" s="1"/>
  <c r="H1542" i="4"/>
  <c r="J1542" i="4" s="1"/>
  <c r="G1542" i="11" s="1"/>
  <c r="I1542" i="11" s="1"/>
  <c r="B1542" i="4"/>
  <c r="B1542" i="11" s="1"/>
  <c r="H1541" i="4"/>
  <c r="J1541" i="4" s="1"/>
  <c r="G1541" i="11" s="1"/>
  <c r="I1541" i="11" s="1"/>
  <c r="B1541" i="4"/>
  <c r="B1541" i="11" s="1"/>
  <c r="H1590" i="4"/>
  <c r="J1590" i="4" s="1"/>
  <c r="G1590" i="11" s="1"/>
  <c r="I1590" i="11" s="1"/>
  <c r="B1590" i="4"/>
  <c r="B1590" i="11" s="1"/>
  <c r="H1539" i="4"/>
  <c r="J1539" i="4" s="1"/>
  <c r="G1539" i="11" s="1"/>
  <c r="I1539" i="11" s="1"/>
  <c r="B1539" i="4"/>
  <c r="B1539" i="11" s="1"/>
  <c r="H1538" i="4"/>
  <c r="J1538" i="4" s="1"/>
  <c r="G1538" i="11" s="1"/>
  <c r="I1538" i="11" s="1"/>
  <c r="B1538" i="4"/>
  <c r="B1538" i="11" s="1"/>
  <c r="H1537" i="4"/>
  <c r="J1537" i="4" s="1"/>
  <c r="G1537" i="11" s="1"/>
  <c r="I1537" i="11" s="1"/>
  <c r="B1537" i="4"/>
  <c r="B1537" i="11" s="1"/>
  <c r="H1536" i="4"/>
  <c r="J1536" i="4" s="1"/>
  <c r="G1536" i="11" s="1"/>
  <c r="I1536" i="11" s="1"/>
  <c r="B1536" i="4"/>
  <c r="B1536" i="11" s="1"/>
  <c r="H1535" i="4"/>
  <c r="J1535" i="4" s="1"/>
  <c r="G1535" i="11" s="1"/>
  <c r="I1535" i="11" s="1"/>
  <c r="B1535" i="4"/>
  <c r="B1535" i="11" s="1"/>
  <c r="H1534" i="4"/>
  <c r="J1534" i="4" s="1"/>
  <c r="G1534" i="11" s="1"/>
  <c r="I1534" i="11" s="1"/>
  <c r="B1534" i="4"/>
  <c r="B1534" i="11" s="1"/>
  <c r="H1533" i="4"/>
  <c r="J1533" i="4" s="1"/>
  <c r="G1533" i="11" s="1"/>
  <c r="I1533" i="11" s="1"/>
  <c r="B1533" i="4"/>
  <c r="B1533" i="11" s="1"/>
  <c r="H1532" i="4"/>
  <c r="J1532" i="4" s="1"/>
  <c r="G1532" i="11" s="1"/>
  <c r="I1532" i="11" s="1"/>
  <c r="B1532" i="4"/>
  <c r="B1532" i="11" s="1"/>
  <c r="H1531" i="4"/>
  <c r="J1531" i="4" s="1"/>
  <c r="G1531" i="11" s="1"/>
  <c r="I1531" i="11" s="1"/>
  <c r="B1531" i="4"/>
  <c r="B1531" i="11" s="1"/>
  <c r="H1530" i="4"/>
  <c r="J1530" i="4" s="1"/>
  <c r="G1530" i="11" s="1"/>
  <c r="I1530" i="11" s="1"/>
  <c r="B1530" i="4"/>
  <c r="B1530" i="11" s="1"/>
  <c r="H1529" i="4"/>
  <c r="J1529" i="4" s="1"/>
  <c r="G1529" i="11" s="1"/>
  <c r="I1529" i="11" s="1"/>
  <c r="B1529" i="4"/>
  <c r="B1529" i="11" s="1"/>
  <c r="H1528" i="4"/>
  <c r="J1528" i="4" s="1"/>
  <c r="G1528" i="11" s="1"/>
  <c r="I1528" i="11" s="1"/>
  <c r="B1528" i="4"/>
  <c r="B1528" i="11" s="1"/>
  <c r="H1527" i="4"/>
  <c r="J1527" i="4" s="1"/>
  <c r="G1527" i="11" s="1"/>
  <c r="I1527" i="11" s="1"/>
  <c r="B1527" i="4"/>
  <c r="B1527" i="11" s="1"/>
  <c r="H1526" i="4"/>
  <c r="J1526" i="4" s="1"/>
  <c r="G1526" i="11" s="1"/>
  <c r="I1526" i="11" s="1"/>
  <c r="B1526" i="4"/>
  <c r="B1526" i="11" s="1"/>
  <c r="H1525" i="4"/>
  <c r="J1525" i="4" s="1"/>
  <c r="G1525" i="11" s="1"/>
  <c r="I1525" i="11" s="1"/>
  <c r="B1525" i="4"/>
  <c r="B1525" i="11" s="1"/>
  <c r="H1524" i="4"/>
  <c r="J1524" i="4" s="1"/>
  <c r="G1524" i="11" s="1"/>
  <c r="I1524" i="11" s="1"/>
  <c r="B1524" i="4"/>
  <c r="B1524" i="11" s="1"/>
  <c r="H1523" i="4"/>
  <c r="J1523" i="4" s="1"/>
  <c r="G1523" i="11" s="1"/>
  <c r="I1523" i="11" s="1"/>
  <c r="B1523" i="4"/>
  <c r="B1523" i="11" s="1"/>
  <c r="H1522" i="4"/>
  <c r="J1522" i="4" s="1"/>
  <c r="G1522" i="11" s="1"/>
  <c r="I1522" i="11" s="1"/>
  <c r="B1522" i="4"/>
  <c r="B1522" i="11" s="1"/>
  <c r="H1521" i="4"/>
  <c r="J1521" i="4" s="1"/>
  <c r="G1521" i="11" s="1"/>
  <c r="I1521" i="11" s="1"/>
  <c r="B1521" i="4"/>
  <c r="B1521" i="11" s="1"/>
  <c r="H1520" i="4"/>
  <c r="J1520" i="4" s="1"/>
  <c r="G1520" i="11" s="1"/>
  <c r="I1520" i="11" s="1"/>
  <c r="B1520" i="4"/>
  <c r="B1520" i="11" s="1"/>
  <c r="H1519" i="4"/>
  <c r="J1519" i="4" s="1"/>
  <c r="G1519" i="11" s="1"/>
  <c r="I1519" i="11" s="1"/>
  <c r="B1519" i="4"/>
  <c r="B1519" i="11" s="1"/>
  <c r="H1518" i="4"/>
  <c r="J1518" i="4" s="1"/>
  <c r="G1518" i="11" s="1"/>
  <c r="I1518" i="11" s="1"/>
  <c r="B1518" i="4"/>
  <c r="B1518" i="11" s="1"/>
  <c r="H1517" i="4"/>
  <c r="J1517" i="4" s="1"/>
  <c r="G1517" i="11" s="1"/>
  <c r="I1517" i="11" s="1"/>
  <c r="B1517" i="4"/>
  <c r="B1517" i="11" s="1"/>
  <c r="H1516" i="4"/>
  <c r="J1516" i="4" s="1"/>
  <c r="G1516" i="11" s="1"/>
  <c r="I1516" i="11" s="1"/>
  <c r="I2785" i="11" s="1"/>
  <c r="B1516" i="4"/>
  <c r="B1516" i="11" s="1"/>
  <c r="H1515" i="4"/>
  <c r="J1515" i="4" s="1"/>
  <c r="G1515" i="11" s="1"/>
  <c r="I1515" i="11" s="1"/>
  <c r="B1515" i="4"/>
  <c r="B1515" i="11" s="1"/>
  <c r="H1514" i="4"/>
  <c r="J1514" i="4" s="1"/>
  <c r="G1514" i="11" s="1"/>
  <c r="I1514" i="11" s="1"/>
  <c r="B1514" i="4"/>
  <c r="B1514" i="11" s="1"/>
  <c r="H1513" i="4"/>
  <c r="J1513" i="4" s="1"/>
  <c r="G1513" i="11" s="1"/>
  <c r="I1513" i="11" s="1"/>
  <c r="B1513" i="4"/>
  <c r="B1513" i="11" s="1"/>
  <c r="H1512" i="4"/>
  <c r="J1512" i="4" s="1"/>
  <c r="G1512" i="11" s="1"/>
  <c r="I1512" i="11" s="1"/>
  <c r="B1512" i="4"/>
  <c r="B1512" i="11" s="1"/>
  <c r="H1511" i="4"/>
  <c r="J1511" i="4" s="1"/>
  <c r="G1511" i="11" s="1"/>
  <c r="I1511" i="11" s="1"/>
  <c r="B1511" i="4"/>
  <c r="B1511" i="11" s="1"/>
  <c r="H1510" i="4"/>
  <c r="J1510" i="4" s="1"/>
  <c r="G1510" i="11" s="1"/>
  <c r="I1510" i="11" s="1"/>
  <c r="B1510" i="4"/>
  <c r="B1510" i="11" s="1"/>
  <c r="H1509" i="4"/>
  <c r="J1509" i="4" s="1"/>
  <c r="G1509" i="11" s="1"/>
  <c r="I1509" i="11" s="1"/>
  <c r="B1509" i="4"/>
  <c r="B1509" i="11" s="1"/>
  <c r="H1508" i="4"/>
  <c r="J1508" i="4" s="1"/>
  <c r="G1508" i="11" s="1"/>
  <c r="I1508" i="11" s="1"/>
  <c r="B1508" i="4"/>
  <c r="B1508" i="11" s="1"/>
  <c r="H1507" i="4"/>
  <c r="J1507" i="4" s="1"/>
  <c r="G1507" i="11" s="1"/>
  <c r="I1507" i="11" s="1"/>
  <c r="B1507" i="4"/>
  <c r="B1507" i="11" s="1"/>
  <c r="H1506" i="4"/>
  <c r="J1506" i="4" s="1"/>
  <c r="G1506" i="11" s="1"/>
  <c r="I1506" i="11" s="1"/>
  <c r="B1506" i="4"/>
  <c r="B1506" i="11" s="1"/>
  <c r="H1505" i="4"/>
  <c r="J1505" i="4" s="1"/>
  <c r="G1505" i="11" s="1"/>
  <c r="I1505" i="11" s="1"/>
  <c r="B1505" i="4"/>
  <c r="B1505" i="11" s="1"/>
  <c r="H1504" i="4"/>
  <c r="J1504" i="4" s="1"/>
  <c r="G1504" i="11" s="1"/>
  <c r="I1504" i="11" s="1"/>
  <c r="B1504" i="4"/>
  <c r="B1504" i="11" s="1"/>
  <c r="H1503" i="4"/>
  <c r="J1503" i="4" s="1"/>
  <c r="G1503" i="11" s="1"/>
  <c r="I1503" i="11" s="1"/>
  <c r="B1503" i="4"/>
  <c r="B1503" i="11" s="1"/>
  <c r="H1502" i="4"/>
  <c r="J1502" i="4" s="1"/>
  <c r="G1502" i="11" s="1"/>
  <c r="I1502" i="11" s="1"/>
  <c r="B1502" i="4"/>
  <c r="B1502" i="11" s="1"/>
  <c r="H1500" i="4"/>
  <c r="J1500" i="4" s="1"/>
  <c r="G1500" i="11" s="1"/>
  <c r="I1500" i="11" s="1"/>
  <c r="B1500" i="4"/>
  <c r="B1500" i="11" s="1"/>
  <c r="H1499" i="4"/>
  <c r="J1499" i="4" s="1"/>
  <c r="G1499" i="11" s="1"/>
  <c r="I1499" i="11" s="1"/>
  <c r="B1499" i="4"/>
  <c r="B1499" i="11" s="1"/>
  <c r="H1498" i="4"/>
  <c r="J1498" i="4" s="1"/>
  <c r="G1498" i="11" s="1"/>
  <c r="I1498" i="11" s="1"/>
  <c r="B1498" i="4"/>
  <c r="B1498" i="11" s="1"/>
  <c r="H1497" i="4"/>
  <c r="J1497" i="4" s="1"/>
  <c r="G1497" i="11" s="1"/>
  <c r="I1497" i="11" s="1"/>
  <c r="B1497" i="4"/>
  <c r="B1497" i="11" s="1"/>
  <c r="H1496" i="4"/>
  <c r="J1496" i="4" s="1"/>
  <c r="G1496" i="11" s="1"/>
  <c r="I1496" i="11" s="1"/>
  <c r="B1496" i="4"/>
  <c r="B1496" i="11" s="1"/>
  <c r="H1495" i="4"/>
  <c r="J1495" i="4" s="1"/>
  <c r="G1495" i="11" s="1"/>
  <c r="I1495" i="11" s="1"/>
  <c r="B1495" i="4"/>
  <c r="B1495" i="11" s="1"/>
  <c r="H1494" i="4"/>
  <c r="J1494" i="4" s="1"/>
  <c r="G1494" i="11" s="1"/>
  <c r="I1494" i="11" s="1"/>
  <c r="I2763" i="11" s="1"/>
  <c r="B1494" i="4"/>
  <c r="B1494" i="11" s="1"/>
  <c r="H1493" i="4"/>
  <c r="J1493" i="4" s="1"/>
  <c r="G1493" i="11" s="1"/>
  <c r="I1493" i="11" s="1"/>
  <c r="B1493" i="4"/>
  <c r="B1493" i="11" s="1"/>
  <c r="H1492" i="4"/>
  <c r="J1492" i="4" s="1"/>
  <c r="G1492" i="11" s="1"/>
  <c r="I1492" i="11" s="1"/>
  <c r="B1492" i="4"/>
  <c r="B1492" i="11" s="1"/>
  <c r="H1491" i="4"/>
  <c r="J1491" i="4" s="1"/>
  <c r="G1491" i="11" s="1"/>
  <c r="I1491" i="11" s="1"/>
  <c r="B1491" i="4"/>
  <c r="B1491" i="11" s="1"/>
  <c r="H1490" i="4"/>
  <c r="J1490" i="4" s="1"/>
  <c r="G1490" i="11" s="1"/>
  <c r="I1490" i="11" s="1"/>
  <c r="B1490" i="4"/>
  <c r="B1490" i="11" s="1"/>
  <c r="H1489" i="4"/>
  <c r="J1489" i="4" s="1"/>
  <c r="G1489" i="11" s="1"/>
  <c r="I1489" i="11" s="1"/>
  <c r="B1489" i="4"/>
  <c r="B1489" i="11" s="1"/>
  <c r="H1488" i="4"/>
  <c r="J1488" i="4" s="1"/>
  <c r="G1488" i="11" s="1"/>
  <c r="I1488" i="11" s="1"/>
  <c r="B1488" i="4"/>
  <c r="B1488" i="11" s="1"/>
  <c r="H1487" i="4"/>
  <c r="J1487" i="4" s="1"/>
  <c r="G1487" i="11" s="1"/>
  <c r="I1487" i="11" s="1"/>
  <c r="B1487" i="4"/>
  <c r="B1487" i="11" s="1"/>
  <c r="H1486" i="4"/>
  <c r="J1486" i="4" s="1"/>
  <c r="G1486" i="11" s="1"/>
  <c r="I1486" i="11" s="1"/>
  <c r="B1486" i="4"/>
  <c r="B1486" i="11" s="1"/>
  <c r="H1485" i="4"/>
  <c r="J1485" i="4" s="1"/>
  <c r="G1485" i="11" s="1"/>
  <c r="I1485" i="11" s="1"/>
  <c r="B1485" i="4"/>
  <c r="B1485" i="11" s="1"/>
  <c r="H1483" i="4"/>
  <c r="J1483" i="4" s="1"/>
  <c r="G1483" i="11" s="1"/>
  <c r="I1483" i="11" s="1"/>
  <c r="B1483" i="4"/>
  <c r="B1483" i="11" s="1"/>
  <c r="H1482" i="4"/>
  <c r="J1482" i="4" s="1"/>
  <c r="G1482" i="11" s="1"/>
  <c r="I1482" i="11" s="1"/>
  <c r="B1482" i="4"/>
  <c r="B1482" i="11" s="1"/>
  <c r="H1481" i="4"/>
  <c r="J1481" i="4" s="1"/>
  <c r="G1481" i="11" s="1"/>
  <c r="I1481" i="11" s="1"/>
  <c r="B1481" i="4"/>
  <c r="B1481" i="11" s="1"/>
  <c r="H1480" i="4"/>
  <c r="J1480" i="4" s="1"/>
  <c r="G1480" i="11" s="1"/>
  <c r="I1480" i="11" s="1"/>
  <c r="B1480" i="4"/>
  <c r="B1480" i="11" s="1"/>
  <c r="H1479" i="4"/>
  <c r="J1479" i="4" s="1"/>
  <c r="G1479" i="11" s="1"/>
  <c r="I1479" i="11" s="1"/>
  <c r="B1479" i="4"/>
  <c r="B1479" i="11" s="1"/>
  <c r="H1478" i="4"/>
  <c r="J1478" i="4" s="1"/>
  <c r="G1478" i="11" s="1"/>
  <c r="I1478" i="11" s="1"/>
  <c r="B1478" i="4"/>
  <c r="B1478" i="11" s="1"/>
  <c r="H1477" i="4"/>
  <c r="J1477" i="4" s="1"/>
  <c r="G1477" i="11" s="1"/>
  <c r="I1477" i="11" s="1"/>
  <c r="B1477" i="4"/>
  <c r="B1477" i="11" s="1"/>
  <c r="H1476" i="4"/>
  <c r="J1476" i="4" s="1"/>
  <c r="G1476" i="11" s="1"/>
  <c r="I1476" i="11" s="1"/>
  <c r="B1476" i="4"/>
  <c r="B1476" i="11" s="1"/>
  <c r="H1475" i="4"/>
  <c r="J1475" i="4" s="1"/>
  <c r="G1475" i="11" s="1"/>
  <c r="I1475" i="11" s="1"/>
  <c r="B1475" i="4"/>
  <c r="B1475" i="11" s="1"/>
  <c r="H1474" i="4"/>
  <c r="J1474" i="4" s="1"/>
  <c r="G1474" i="11" s="1"/>
  <c r="I1474" i="11" s="1"/>
  <c r="B1474" i="4"/>
  <c r="B1474" i="11" s="1"/>
  <c r="H1473" i="4"/>
  <c r="J1473" i="4" s="1"/>
  <c r="G1473" i="11" s="1"/>
  <c r="I1473" i="11" s="1"/>
  <c r="B1473" i="4"/>
  <c r="B1473" i="11" s="1"/>
  <c r="H1472" i="4"/>
  <c r="J1472" i="4" s="1"/>
  <c r="G1472" i="11" s="1"/>
  <c r="I1472" i="11" s="1"/>
  <c r="B1472" i="4"/>
  <c r="B1472" i="11" s="1"/>
  <c r="H1471" i="4"/>
  <c r="J1471" i="4" s="1"/>
  <c r="G1471" i="11" s="1"/>
  <c r="I1471" i="11" s="1"/>
  <c r="B1471" i="4"/>
  <c r="B1471" i="11" s="1"/>
  <c r="H1470" i="4"/>
  <c r="J1470" i="4" s="1"/>
  <c r="G1470" i="11" s="1"/>
  <c r="I1470" i="11" s="1"/>
  <c r="B1470" i="4"/>
  <c r="B1470" i="11" s="1"/>
  <c r="H1469" i="4"/>
  <c r="J1469" i="4" s="1"/>
  <c r="G1469" i="11" s="1"/>
  <c r="I1469" i="11" s="1"/>
  <c r="B1469" i="4"/>
  <c r="B1469" i="11" s="1"/>
  <c r="H1468" i="4"/>
  <c r="J1468" i="4" s="1"/>
  <c r="G1468" i="11" s="1"/>
  <c r="I1468" i="11" s="1"/>
  <c r="B1468" i="4"/>
  <c r="B1468" i="11" s="1"/>
  <c r="H1467" i="4"/>
  <c r="J1467" i="4" s="1"/>
  <c r="G1467" i="11" s="1"/>
  <c r="I1467" i="11" s="1"/>
  <c r="B1467" i="4"/>
  <c r="B1467" i="11" s="1"/>
  <c r="H1466" i="4"/>
  <c r="J1466" i="4" s="1"/>
  <c r="G1466" i="11" s="1"/>
  <c r="I1466" i="11" s="1"/>
  <c r="B1466" i="4"/>
  <c r="B1466" i="11" s="1"/>
  <c r="H1465" i="4"/>
  <c r="J1465" i="4" s="1"/>
  <c r="G1465" i="11" s="1"/>
  <c r="I1465" i="11" s="1"/>
  <c r="B1465" i="4"/>
  <c r="B1465" i="11" s="1"/>
  <c r="H1464" i="4"/>
  <c r="J1464" i="4" s="1"/>
  <c r="G1464" i="11" s="1"/>
  <c r="I1464" i="11" s="1"/>
  <c r="B1464" i="4"/>
  <c r="B1464" i="11" s="1"/>
  <c r="H1484" i="4"/>
  <c r="J1484" i="4" s="1"/>
  <c r="G1484" i="11" s="1"/>
  <c r="I1484" i="11" s="1"/>
  <c r="B1484" i="4"/>
  <c r="B1484" i="11" s="1"/>
  <c r="H1463" i="4"/>
  <c r="J1463" i="4" s="1"/>
  <c r="G1463" i="11" s="1"/>
  <c r="I1463" i="11" s="1"/>
  <c r="B1463" i="4"/>
  <c r="B1463" i="11" s="1"/>
  <c r="H1462" i="4"/>
  <c r="J1462" i="4" s="1"/>
  <c r="G1462" i="11" s="1"/>
  <c r="I1462" i="11" s="1"/>
  <c r="B1462" i="4"/>
  <c r="B1462" i="11" s="1"/>
  <c r="H1461" i="4"/>
  <c r="J1461" i="4" s="1"/>
  <c r="G1461" i="11" s="1"/>
  <c r="I1461" i="11" s="1"/>
  <c r="B1461" i="4"/>
  <c r="B1461" i="11" s="1"/>
  <c r="H1460" i="4"/>
  <c r="J1460" i="4" s="1"/>
  <c r="G1460" i="11" s="1"/>
  <c r="I1460" i="11" s="1"/>
  <c r="B1460" i="4"/>
  <c r="B1460" i="11" s="1"/>
  <c r="H1459" i="4"/>
  <c r="J1459" i="4" s="1"/>
  <c r="G1459" i="11" s="1"/>
  <c r="I1459" i="11" s="1"/>
  <c r="B1459" i="4"/>
  <c r="B1459" i="11" s="1"/>
  <c r="H1458" i="4"/>
  <c r="J1458" i="4" s="1"/>
  <c r="G1458" i="11" s="1"/>
  <c r="I1458" i="11" s="1"/>
  <c r="B1458" i="4"/>
  <c r="B1458" i="11" s="1"/>
  <c r="H1457" i="4"/>
  <c r="J1457" i="4" s="1"/>
  <c r="G1457" i="11" s="1"/>
  <c r="I1457" i="11" s="1"/>
  <c r="B1457" i="4"/>
  <c r="B1457" i="11" s="1"/>
  <c r="H1456" i="4"/>
  <c r="J1456" i="4" s="1"/>
  <c r="G1456" i="11" s="1"/>
  <c r="I1456" i="11" s="1"/>
  <c r="B1456" i="4"/>
  <c r="B1456" i="11" s="1"/>
  <c r="H1455" i="4"/>
  <c r="J1455" i="4" s="1"/>
  <c r="G1455" i="11" s="1"/>
  <c r="I1455" i="11" s="1"/>
  <c r="B1455" i="4"/>
  <c r="B1455" i="11" s="1"/>
  <c r="H1454" i="4"/>
  <c r="J1454" i="4" s="1"/>
  <c r="G1454" i="11" s="1"/>
  <c r="I1454" i="11" s="1"/>
  <c r="B1454" i="4"/>
  <c r="B1454" i="11" s="1"/>
  <c r="H1453" i="4"/>
  <c r="J1453" i="4" s="1"/>
  <c r="G1453" i="11" s="1"/>
  <c r="I1453" i="11" s="1"/>
  <c r="B1453" i="4"/>
  <c r="B1453" i="11" s="1"/>
  <c r="H1452" i="4"/>
  <c r="J1452" i="4" s="1"/>
  <c r="G1452" i="11" s="1"/>
  <c r="I1452" i="11" s="1"/>
  <c r="B1452" i="4"/>
  <c r="B1452" i="11" s="1"/>
  <c r="H1451" i="4"/>
  <c r="J1451" i="4" s="1"/>
  <c r="G1451" i="11" s="1"/>
  <c r="I1451" i="11" s="1"/>
  <c r="B1451" i="4"/>
  <c r="B1451" i="11" s="1"/>
  <c r="H1450" i="4"/>
  <c r="J1450" i="4" s="1"/>
  <c r="G1450" i="11" s="1"/>
  <c r="I1450" i="11" s="1"/>
  <c r="B1450" i="4"/>
  <c r="B1450" i="11" s="1"/>
  <c r="H1449" i="4"/>
  <c r="J1449" i="4" s="1"/>
  <c r="G1449" i="11" s="1"/>
  <c r="I1449" i="11" s="1"/>
  <c r="B1449" i="4"/>
  <c r="B1449" i="11" s="1"/>
  <c r="H1448" i="4"/>
  <c r="J1448" i="4" s="1"/>
  <c r="G1448" i="11" s="1"/>
  <c r="I1448" i="11" s="1"/>
  <c r="B1448" i="4"/>
  <c r="B1448" i="11" s="1"/>
  <c r="H1447" i="4"/>
  <c r="J1447" i="4" s="1"/>
  <c r="G1447" i="11" s="1"/>
  <c r="I1447" i="11" s="1"/>
  <c r="B1447" i="4"/>
  <c r="B1447" i="11" s="1"/>
  <c r="H1446" i="4"/>
  <c r="J1446" i="4" s="1"/>
  <c r="G1446" i="11" s="1"/>
  <c r="I1446" i="11" s="1"/>
  <c r="B1446" i="4"/>
  <c r="B1446" i="11" s="1"/>
  <c r="H1445" i="4"/>
  <c r="J1445" i="4" s="1"/>
  <c r="G1445" i="11" s="1"/>
  <c r="I1445" i="11" s="1"/>
  <c r="B1445" i="4"/>
  <c r="B1445" i="11" s="1"/>
  <c r="H1444" i="4"/>
  <c r="J1444" i="4" s="1"/>
  <c r="G1444" i="11" s="1"/>
  <c r="I1444" i="11" s="1"/>
  <c r="B1444" i="4"/>
  <c r="B1444" i="11" s="1"/>
  <c r="H1443" i="4"/>
  <c r="J1443" i="4" s="1"/>
  <c r="G1443" i="11" s="1"/>
  <c r="I1443" i="11" s="1"/>
  <c r="B1443" i="4"/>
  <c r="B1443" i="11" s="1"/>
  <c r="H1442" i="4"/>
  <c r="J1442" i="4" s="1"/>
  <c r="G1442" i="11" s="1"/>
  <c r="I1442" i="11" s="1"/>
  <c r="B1442" i="4"/>
  <c r="B1442" i="11" s="1"/>
  <c r="H1441" i="4"/>
  <c r="J1441" i="4" s="1"/>
  <c r="G1441" i="11" s="1"/>
  <c r="I1441" i="11" s="1"/>
  <c r="B1441" i="4"/>
  <c r="B1441" i="11" s="1"/>
  <c r="H1440" i="4"/>
  <c r="J1440" i="4" s="1"/>
  <c r="G1440" i="11" s="1"/>
  <c r="I1440" i="11" s="1"/>
  <c r="B1440" i="4"/>
  <c r="B1440" i="11" s="1"/>
  <c r="H1439" i="4"/>
  <c r="J1439" i="4" s="1"/>
  <c r="G1439" i="11" s="1"/>
  <c r="I1439" i="11" s="1"/>
  <c r="B1439" i="4"/>
  <c r="B1439" i="11" s="1"/>
  <c r="H1438" i="4"/>
  <c r="J1438" i="4" s="1"/>
  <c r="G1438" i="11" s="1"/>
  <c r="I1438" i="11" s="1"/>
  <c r="B1438" i="4"/>
  <c r="B1438" i="11" s="1"/>
  <c r="H1437" i="4"/>
  <c r="J1437" i="4" s="1"/>
  <c r="G1437" i="11" s="1"/>
  <c r="I1437" i="11" s="1"/>
  <c r="B1437" i="4"/>
  <c r="B1437" i="11" s="1"/>
  <c r="H1436" i="4"/>
  <c r="J1436" i="4" s="1"/>
  <c r="G1436" i="11" s="1"/>
  <c r="I1436" i="11" s="1"/>
  <c r="B1436" i="4"/>
  <c r="B1436" i="11" s="1"/>
  <c r="H1435" i="4"/>
  <c r="J1435" i="4" s="1"/>
  <c r="G1435" i="11" s="1"/>
  <c r="I1435" i="11" s="1"/>
  <c r="B1435" i="4"/>
  <c r="B1435" i="11" s="1"/>
  <c r="H1434" i="4"/>
  <c r="J1434" i="4" s="1"/>
  <c r="G1434" i="11" s="1"/>
  <c r="I1434" i="11" s="1"/>
  <c r="B1434" i="4"/>
  <c r="B1434" i="11" s="1"/>
  <c r="H1433" i="4"/>
  <c r="J1433" i="4" s="1"/>
  <c r="G1433" i="11" s="1"/>
  <c r="I1433" i="11" s="1"/>
  <c r="B1433" i="4"/>
  <c r="B1433" i="11" s="1"/>
  <c r="H1432" i="4"/>
  <c r="J1432" i="4" s="1"/>
  <c r="G1432" i="11" s="1"/>
  <c r="I1432" i="11" s="1"/>
  <c r="B1432" i="4"/>
  <c r="B1432" i="11" s="1"/>
  <c r="H1431" i="4"/>
  <c r="J1431" i="4" s="1"/>
  <c r="G1431" i="11" s="1"/>
  <c r="I1431" i="11" s="1"/>
  <c r="B1431" i="4"/>
  <c r="B1431" i="11" s="1"/>
  <c r="H1430" i="4"/>
  <c r="J1430" i="4" s="1"/>
  <c r="G1430" i="11" s="1"/>
  <c r="I1430" i="11" s="1"/>
  <c r="B1430" i="4"/>
  <c r="B1430" i="11" s="1"/>
  <c r="H1429" i="4"/>
  <c r="J1429" i="4" s="1"/>
  <c r="G1429" i="11" s="1"/>
  <c r="I1429" i="11" s="1"/>
  <c r="B1429" i="4"/>
  <c r="B1429" i="11" s="1"/>
  <c r="H1428" i="4"/>
  <c r="J1428" i="4" s="1"/>
  <c r="G1428" i="11" s="1"/>
  <c r="I1428" i="11" s="1"/>
  <c r="B1428" i="4"/>
  <c r="B1428" i="11" s="1"/>
  <c r="H1427" i="4"/>
  <c r="J1427" i="4" s="1"/>
  <c r="G1427" i="11" s="1"/>
  <c r="I1427" i="11" s="1"/>
  <c r="B1427" i="4"/>
  <c r="B1427" i="11" s="1"/>
  <c r="H1426" i="4"/>
  <c r="J1426" i="4" s="1"/>
  <c r="G1426" i="11" s="1"/>
  <c r="I1426" i="11" s="1"/>
  <c r="B1426" i="4"/>
  <c r="B1426" i="11" s="1"/>
  <c r="H1425" i="4"/>
  <c r="J1425" i="4" s="1"/>
  <c r="G1425" i="11" s="1"/>
  <c r="I1425" i="11" s="1"/>
  <c r="B1425" i="4"/>
  <c r="B1425" i="11" s="1"/>
  <c r="H1424" i="4"/>
  <c r="J1424" i="4" s="1"/>
  <c r="G1424" i="11" s="1"/>
  <c r="I1424" i="11" s="1"/>
  <c r="B1424" i="4"/>
  <c r="B1424" i="11" s="1"/>
  <c r="H1423" i="4"/>
  <c r="J1423" i="4" s="1"/>
  <c r="G1423" i="11" s="1"/>
  <c r="I1423" i="11" s="1"/>
  <c r="B1423" i="4"/>
  <c r="B1423" i="11" s="1"/>
  <c r="H1422" i="4"/>
  <c r="J1422" i="4" s="1"/>
  <c r="G1422" i="11" s="1"/>
  <c r="I1422" i="11" s="1"/>
  <c r="B1422" i="4"/>
  <c r="B1422" i="11" s="1"/>
  <c r="H1421" i="4"/>
  <c r="J1421" i="4" s="1"/>
  <c r="G1421" i="11" s="1"/>
  <c r="I1421" i="11" s="1"/>
  <c r="B1421" i="4"/>
  <c r="B1421" i="11" s="1"/>
  <c r="H1420" i="4"/>
  <c r="J1420" i="4" s="1"/>
  <c r="G1420" i="11" s="1"/>
  <c r="I1420" i="11" s="1"/>
  <c r="B1420" i="4"/>
  <c r="B1420" i="11" s="1"/>
  <c r="H1419" i="4"/>
  <c r="J1419" i="4" s="1"/>
  <c r="G1419" i="11" s="1"/>
  <c r="I1419" i="11" s="1"/>
  <c r="B1419" i="4"/>
  <c r="B1419" i="11" s="1"/>
  <c r="H1418" i="4"/>
  <c r="J1418" i="4" s="1"/>
  <c r="G1418" i="11" s="1"/>
  <c r="I1418" i="11" s="1"/>
  <c r="B1418" i="4"/>
  <c r="B1418" i="11" s="1"/>
  <c r="H1417" i="4"/>
  <c r="J1417" i="4" s="1"/>
  <c r="G1417" i="11" s="1"/>
  <c r="I1417" i="11" s="1"/>
  <c r="B1417" i="4"/>
  <c r="B1417" i="11" s="1"/>
  <c r="H1416" i="4"/>
  <c r="J1416" i="4" s="1"/>
  <c r="G1416" i="11" s="1"/>
  <c r="I1416" i="11" s="1"/>
  <c r="B1416" i="4"/>
  <c r="B1416" i="11" s="1"/>
  <c r="H1415" i="4"/>
  <c r="J1415" i="4" s="1"/>
  <c r="G1415" i="11" s="1"/>
  <c r="I1415" i="11" s="1"/>
  <c r="B1415" i="4"/>
  <c r="B1415" i="11" s="1"/>
  <c r="H1414" i="4"/>
  <c r="J1414" i="4" s="1"/>
  <c r="G1414" i="11" s="1"/>
  <c r="I1414" i="11" s="1"/>
  <c r="B1414" i="4"/>
  <c r="B1414" i="11" s="1"/>
  <c r="H1413" i="4"/>
  <c r="J1413" i="4" s="1"/>
  <c r="G1413" i="11" s="1"/>
  <c r="I1413" i="11" s="1"/>
  <c r="B1413" i="4"/>
  <c r="B1413" i="11" s="1"/>
  <c r="H1412" i="4"/>
  <c r="J1412" i="4" s="1"/>
  <c r="G1412" i="11" s="1"/>
  <c r="I1412" i="11" s="1"/>
  <c r="B1412" i="4"/>
  <c r="B1412" i="11" s="1"/>
  <c r="H1411" i="4"/>
  <c r="J1411" i="4" s="1"/>
  <c r="G1411" i="11" s="1"/>
  <c r="I1411" i="11" s="1"/>
  <c r="B1411" i="4"/>
  <c r="B1411" i="11" s="1"/>
  <c r="H1410" i="4"/>
  <c r="J1410" i="4" s="1"/>
  <c r="G1410" i="11" s="1"/>
  <c r="I1410" i="11" s="1"/>
  <c r="B1410" i="4"/>
  <c r="B1410" i="11" s="1"/>
  <c r="H1409" i="4"/>
  <c r="J1409" i="4" s="1"/>
  <c r="G1409" i="11" s="1"/>
  <c r="I1409" i="11" s="1"/>
  <c r="B1409" i="4"/>
  <c r="B1409" i="11" s="1"/>
  <c r="H1408" i="4"/>
  <c r="J1408" i="4" s="1"/>
  <c r="G1408" i="11" s="1"/>
  <c r="I1408" i="11" s="1"/>
  <c r="B1408" i="4"/>
  <c r="B1408" i="11" s="1"/>
  <c r="H1407" i="4"/>
  <c r="J1407" i="4" s="1"/>
  <c r="G1407" i="11" s="1"/>
  <c r="I1407" i="11" s="1"/>
  <c r="B1407" i="4"/>
  <c r="B1407" i="11" s="1"/>
  <c r="H1406" i="4"/>
  <c r="J1406" i="4" s="1"/>
  <c r="G1406" i="11" s="1"/>
  <c r="I1406" i="11" s="1"/>
  <c r="B1406" i="4"/>
  <c r="B1406" i="11" s="1"/>
  <c r="H1405" i="4"/>
  <c r="J1405" i="4" s="1"/>
  <c r="G1405" i="11" s="1"/>
  <c r="I1405" i="11" s="1"/>
  <c r="B1405" i="4"/>
  <c r="B1405" i="11" s="1"/>
  <c r="H1404" i="4"/>
  <c r="J1404" i="4" s="1"/>
  <c r="G1404" i="11" s="1"/>
  <c r="I1404" i="11" s="1"/>
  <c r="B1404" i="4"/>
  <c r="B1404" i="11" s="1"/>
  <c r="H1403" i="4"/>
  <c r="J1403" i="4" s="1"/>
  <c r="G1403" i="11" s="1"/>
  <c r="I1403" i="11" s="1"/>
  <c r="B1403" i="4"/>
  <c r="B1403" i="11" s="1"/>
  <c r="H1402" i="4"/>
  <c r="J1402" i="4" s="1"/>
  <c r="G1402" i="11" s="1"/>
  <c r="I1402" i="11" s="1"/>
  <c r="B1402" i="4"/>
  <c r="B1402" i="11" s="1"/>
  <c r="H1401" i="4"/>
  <c r="J1401" i="4" s="1"/>
  <c r="G1401" i="11" s="1"/>
  <c r="I1401" i="11" s="1"/>
  <c r="B1401" i="4"/>
  <c r="B1401" i="11" s="1"/>
  <c r="H1400" i="4"/>
  <c r="J1400" i="4" s="1"/>
  <c r="G1400" i="11" s="1"/>
  <c r="I1400" i="11" s="1"/>
  <c r="B1400" i="4"/>
  <c r="B1400" i="11" s="1"/>
  <c r="H1399" i="4"/>
  <c r="J1399" i="4" s="1"/>
  <c r="G1399" i="11" s="1"/>
  <c r="I1399" i="11" s="1"/>
  <c r="B1399" i="4"/>
  <c r="B1399" i="11" s="1"/>
  <c r="H1398" i="4"/>
  <c r="J1398" i="4" s="1"/>
  <c r="G1398" i="11" s="1"/>
  <c r="I1398" i="11" s="1"/>
  <c r="B1398" i="4"/>
  <c r="B1398" i="11" s="1"/>
  <c r="H1397" i="4"/>
  <c r="J1397" i="4" s="1"/>
  <c r="G1397" i="11" s="1"/>
  <c r="I1397" i="11" s="1"/>
  <c r="B1397" i="4"/>
  <c r="B1397" i="11" s="1"/>
  <c r="H1396" i="4"/>
  <c r="J1396" i="4" s="1"/>
  <c r="G1396" i="11" s="1"/>
  <c r="I1396" i="11" s="1"/>
  <c r="B1396" i="4"/>
  <c r="B1396" i="11" s="1"/>
  <c r="H1395" i="4"/>
  <c r="J1395" i="4" s="1"/>
  <c r="G1395" i="11" s="1"/>
  <c r="I1395" i="11" s="1"/>
  <c r="B1395" i="4"/>
  <c r="B1395" i="11" s="1"/>
  <c r="H1394" i="4"/>
  <c r="J1394" i="4" s="1"/>
  <c r="G1394" i="11" s="1"/>
  <c r="I1394" i="11" s="1"/>
  <c r="B1394" i="4"/>
  <c r="B1394" i="11" s="1"/>
  <c r="H1393" i="4"/>
  <c r="J1393" i="4" s="1"/>
  <c r="G1393" i="11" s="1"/>
  <c r="I1393" i="11" s="1"/>
  <c r="B1393" i="4"/>
  <c r="B1393" i="11" s="1"/>
  <c r="H1392" i="4"/>
  <c r="J1392" i="4" s="1"/>
  <c r="G1392" i="11" s="1"/>
  <c r="I1392" i="11" s="1"/>
  <c r="B1392" i="4"/>
  <c r="B1392" i="11" s="1"/>
  <c r="H1391" i="4"/>
  <c r="J1391" i="4" s="1"/>
  <c r="G1391" i="11" s="1"/>
  <c r="I1391" i="11" s="1"/>
  <c r="B1391" i="4"/>
  <c r="B1391" i="11" s="1"/>
  <c r="H1390" i="4"/>
  <c r="J1390" i="4" s="1"/>
  <c r="G1390" i="11" s="1"/>
  <c r="I1390" i="11" s="1"/>
  <c r="B1390" i="4"/>
  <c r="B1390" i="11" s="1"/>
  <c r="H1389" i="4"/>
  <c r="J1389" i="4" s="1"/>
  <c r="G1389" i="11" s="1"/>
  <c r="I1389" i="11" s="1"/>
  <c r="B1389" i="4"/>
  <c r="B1389" i="11" s="1"/>
  <c r="H1388" i="4"/>
  <c r="J1388" i="4" s="1"/>
  <c r="G1388" i="11" s="1"/>
  <c r="I1388" i="11" s="1"/>
  <c r="B1388" i="4"/>
  <c r="B1388" i="11" s="1"/>
  <c r="H1387" i="4"/>
  <c r="J1387" i="4" s="1"/>
  <c r="G1387" i="11" s="1"/>
  <c r="I1387" i="11" s="1"/>
  <c r="H1386" i="4"/>
  <c r="J1386" i="4" s="1"/>
  <c r="G1386" i="11" s="1"/>
  <c r="I1386" i="11" s="1"/>
  <c r="B1386" i="4"/>
  <c r="B1386" i="11" s="1"/>
  <c r="H1385" i="4"/>
  <c r="J1385" i="4" s="1"/>
  <c r="G1385" i="11" s="1"/>
  <c r="I1385" i="11" s="1"/>
  <c r="B1385" i="4"/>
  <c r="B1385" i="11" s="1"/>
  <c r="H1384" i="4"/>
  <c r="J1384" i="4" s="1"/>
  <c r="G1384" i="11" s="1"/>
  <c r="I1384" i="11" s="1"/>
  <c r="B1384" i="4"/>
  <c r="B1384" i="11" s="1"/>
  <c r="H1383" i="4"/>
  <c r="J1383" i="4" s="1"/>
  <c r="G1383" i="11" s="1"/>
  <c r="I1383" i="11" s="1"/>
  <c r="B1383" i="4"/>
  <c r="B1383" i="11" s="1"/>
  <c r="H1382" i="4"/>
  <c r="J1382" i="4" s="1"/>
  <c r="G1382" i="11" s="1"/>
  <c r="I1382" i="11" s="1"/>
  <c r="B1382" i="4"/>
  <c r="B1382" i="11" s="1"/>
  <c r="H1381" i="4"/>
  <c r="J1381" i="4" s="1"/>
  <c r="G1381" i="11" s="1"/>
  <c r="I1381" i="11" s="1"/>
  <c r="B1381" i="4"/>
  <c r="B1381" i="11" s="1"/>
  <c r="H1380" i="4"/>
  <c r="J1380" i="4" s="1"/>
  <c r="G1380" i="11" s="1"/>
  <c r="I1380" i="11" s="1"/>
  <c r="B1380" i="4"/>
  <c r="B1380" i="11" s="1"/>
  <c r="H1379" i="4"/>
  <c r="J1379" i="4" s="1"/>
  <c r="G1379" i="11" s="1"/>
  <c r="I1379" i="11" s="1"/>
  <c r="B1379" i="4"/>
  <c r="B1379" i="11" s="1"/>
  <c r="H1378" i="4"/>
  <c r="J1378" i="4" s="1"/>
  <c r="G1378" i="11" s="1"/>
  <c r="I1378" i="11" s="1"/>
  <c r="B1378" i="4"/>
  <c r="B1378" i="11" s="1"/>
  <c r="H1377" i="4"/>
  <c r="J1377" i="4" s="1"/>
  <c r="G1377" i="11" s="1"/>
  <c r="I1377" i="11" s="1"/>
  <c r="B1377" i="4"/>
  <c r="B1377" i="11" s="1"/>
  <c r="H1376" i="4"/>
  <c r="J1376" i="4" s="1"/>
  <c r="G1376" i="11" s="1"/>
  <c r="I1376" i="11" s="1"/>
  <c r="B1376" i="4"/>
  <c r="B1376" i="11" s="1"/>
  <c r="H1375" i="4"/>
  <c r="J1375" i="4" s="1"/>
  <c r="G1375" i="11" s="1"/>
  <c r="I1375" i="11" s="1"/>
  <c r="B1375" i="4"/>
  <c r="B1375" i="11" s="1"/>
  <c r="H1374" i="4"/>
  <c r="J1374" i="4" s="1"/>
  <c r="G1374" i="11" s="1"/>
  <c r="I1374" i="11" s="1"/>
  <c r="B1374" i="4"/>
  <c r="B1374" i="11" s="1"/>
  <c r="H1373" i="4"/>
  <c r="J1373" i="4" s="1"/>
  <c r="G1373" i="11" s="1"/>
  <c r="I1373" i="11" s="1"/>
  <c r="B1373" i="4"/>
  <c r="B1373" i="11" s="1"/>
  <c r="H1372" i="4"/>
  <c r="J1372" i="4" s="1"/>
  <c r="G1372" i="11" s="1"/>
  <c r="I1372" i="11" s="1"/>
  <c r="B1372" i="4"/>
  <c r="B1372" i="11" s="1"/>
  <c r="H1371" i="4"/>
  <c r="J1371" i="4" s="1"/>
  <c r="G1371" i="11" s="1"/>
  <c r="I1371" i="11" s="1"/>
  <c r="B1371" i="4"/>
  <c r="B1371" i="11" s="1"/>
  <c r="H1370" i="4"/>
  <c r="J1370" i="4" s="1"/>
  <c r="G1370" i="11" s="1"/>
  <c r="I1370" i="11" s="1"/>
  <c r="B1370" i="4"/>
  <c r="B1370" i="11" s="1"/>
  <c r="H1369" i="4"/>
  <c r="J1369" i="4" s="1"/>
  <c r="G1369" i="11" s="1"/>
  <c r="I1369" i="11" s="1"/>
  <c r="B1369" i="4"/>
  <c r="B1369" i="11" s="1"/>
  <c r="H1368" i="4"/>
  <c r="J1368" i="4" s="1"/>
  <c r="G1368" i="11" s="1"/>
  <c r="I1368" i="11" s="1"/>
  <c r="B1368" i="4"/>
  <c r="B1368" i="11" s="1"/>
  <c r="H1367" i="4"/>
  <c r="J1367" i="4" s="1"/>
  <c r="G1367" i="11" s="1"/>
  <c r="I1367" i="11" s="1"/>
  <c r="B1367" i="4"/>
  <c r="B1367" i="11" s="1"/>
  <c r="H1366" i="4"/>
  <c r="J1366" i="4" s="1"/>
  <c r="G1366" i="11" s="1"/>
  <c r="I1366" i="11" s="1"/>
  <c r="B1366" i="4"/>
  <c r="B1366" i="11" s="1"/>
  <c r="H1365" i="4"/>
  <c r="J1365" i="4" s="1"/>
  <c r="G1365" i="11" s="1"/>
  <c r="I1365" i="11" s="1"/>
  <c r="B1365" i="4"/>
  <c r="B1365" i="11" s="1"/>
  <c r="H1364" i="4"/>
  <c r="J1364" i="4" s="1"/>
  <c r="G1364" i="11" s="1"/>
  <c r="I1364" i="11" s="1"/>
  <c r="B1364" i="4"/>
  <c r="B1364" i="11" s="1"/>
  <c r="H1363" i="4"/>
  <c r="J1363" i="4" s="1"/>
  <c r="G1363" i="11" s="1"/>
  <c r="I1363" i="11" s="1"/>
  <c r="B1363" i="4"/>
  <c r="B1363" i="11" s="1"/>
  <c r="H1362" i="4"/>
  <c r="J1362" i="4" s="1"/>
  <c r="G1362" i="11" s="1"/>
  <c r="I1362" i="11" s="1"/>
  <c r="B1362" i="4"/>
  <c r="B1362" i="11" s="1"/>
  <c r="H1361" i="4"/>
  <c r="J1361" i="4" s="1"/>
  <c r="G1361" i="11" s="1"/>
  <c r="I1361" i="11" s="1"/>
  <c r="B1361" i="4"/>
  <c r="B1361" i="11" s="1"/>
  <c r="H1360" i="4"/>
  <c r="J1360" i="4" s="1"/>
  <c r="G1360" i="11" s="1"/>
  <c r="I1360" i="11" s="1"/>
  <c r="B1360" i="4"/>
  <c r="B1360" i="11" s="1"/>
  <c r="H1359" i="4"/>
  <c r="J1359" i="4" s="1"/>
  <c r="G1359" i="11" s="1"/>
  <c r="I1359" i="11" s="1"/>
  <c r="B1359" i="4"/>
  <c r="B1359" i="11" s="1"/>
  <c r="H1358" i="4"/>
  <c r="J1358" i="4" s="1"/>
  <c r="G1358" i="11" s="1"/>
  <c r="I1358" i="11" s="1"/>
  <c r="B1358" i="4"/>
  <c r="B1358" i="11" s="1"/>
  <c r="H1357" i="4"/>
  <c r="J1357" i="4" s="1"/>
  <c r="G1357" i="11" s="1"/>
  <c r="I1357" i="11" s="1"/>
  <c r="B1357" i="4"/>
  <c r="B1357" i="11" s="1"/>
  <c r="H1356" i="4"/>
  <c r="J1356" i="4" s="1"/>
  <c r="G1356" i="11" s="1"/>
  <c r="I1356" i="11" s="1"/>
  <c r="B1356" i="4"/>
  <c r="B1356" i="11" s="1"/>
  <c r="H1355" i="4"/>
  <c r="J1355" i="4" s="1"/>
  <c r="G1355" i="11" s="1"/>
  <c r="I1355" i="11" s="1"/>
  <c r="B1355" i="4"/>
  <c r="B1355" i="11" s="1"/>
  <c r="H1354" i="4"/>
  <c r="J1354" i="4" s="1"/>
  <c r="G1354" i="11" s="1"/>
  <c r="I1354" i="11" s="1"/>
  <c r="B1354" i="4"/>
  <c r="B1354" i="11" s="1"/>
  <c r="H1353" i="4"/>
  <c r="J1353" i="4" s="1"/>
  <c r="G1353" i="11" s="1"/>
  <c r="I1353" i="11" s="1"/>
  <c r="B1353" i="4"/>
  <c r="B1353" i="11" s="1"/>
  <c r="H1352" i="4"/>
  <c r="J1352" i="4" s="1"/>
  <c r="G1352" i="11" s="1"/>
  <c r="I1352" i="11" s="1"/>
  <c r="B1352" i="4"/>
  <c r="B1352" i="11" s="1"/>
  <c r="H1351" i="4"/>
  <c r="J1351" i="4" s="1"/>
  <c r="G1351" i="11" s="1"/>
  <c r="I1351" i="11" s="1"/>
  <c r="B1351" i="4"/>
  <c r="B1351" i="11" s="1"/>
  <c r="H1350" i="4"/>
  <c r="J1350" i="4" s="1"/>
  <c r="G1350" i="11" s="1"/>
  <c r="I1350" i="11" s="1"/>
  <c r="B1350" i="4"/>
  <c r="B1350" i="11" s="1"/>
  <c r="H1349" i="4"/>
  <c r="J1349" i="4" s="1"/>
  <c r="G1349" i="11" s="1"/>
  <c r="I1349" i="11" s="1"/>
  <c r="B1349" i="4"/>
  <c r="B1349" i="11" s="1"/>
  <c r="H1348" i="4"/>
  <c r="J1348" i="4" s="1"/>
  <c r="G1348" i="11" s="1"/>
  <c r="I1348" i="11" s="1"/>
  <c r="B1348" i="4"/>
  <c r="B1348" i="11" s="1"/>
  <c r="H1347" i="4"/>
  <c r="J1347" i="4" s="1"/>
  <c r="G1347" i="11" s="1"/>
  <c r="I1347" i="11" s="1"/>
  <c r="B1347" i="4"/>
  <c r="B1347" i="11" s="1"/>
  <c r="H1346" i="4"/>
  <c r="J1346" i="4" s="1"/>
  <c r="G1346" i="11" s="1"/>
  <c r="I1346" i="11" s="1"/>
  <c r="B1346" i="4"/>
  <c r="B1346" i="11" s="1"/>
  <c r="H1345" i="4"/>
  <c r="J1345" i="4" s="1"/>
  <c r="G1345" i="11" s="1"/>
  <c r="I1345" i="11" s="1"/>
  <c r="B1345" i="4"/>
  <c r="B1345" i="11" s="1"/>
  <c r="H1344" i="4"/>
  <c r="J1344" i="4" s="1"/>
  <c r="G1344" i="11" s="1"/>
  <c r="I1344" i="11" s="1"/>
  <c r="B1344" i="4"/>
  <c r="B1344" i="11" s="1"/>
  <c r="H1343" i="4"/>
  <c r="J1343" i="4" s="1"/>
  <c r="G1343" i="11" s="1"/>
  <c r="I1343" i="11" s="1"/>
  <c r="B1343" i="4"/>
  <c r="B1343" i="11" s="1"/>
  <c r="H1342" i="4"/>
  <c r="J1342" i="4" s="1"/>
  <c r="G1342" i="11" s="1"/>
  <c r="I1342" i="11" s="1"/>
  <c r="B1342" i="4"/>
  <c r="B1342" i="11" s="1"/>
  <c r="H1341" i="4"/>
  <c r="J1341" i="4" s="1"/>
  <c r="G1341" i="11" s="1"/>
  <c r="I1341" i="11" s="1"/>
  <c r="B1341" i="4"/>
  <c r="B1341" i="11" s="1"/>
  <c r="H1339" i="4"/>
  <c r="J1339" i="4" s="1"/>
  <c r="G1339" i="11" s="1"/>
  <c r="I1339" i="11" s="1"/>
  <c r="B1339" i="4"/>
  <c r="B1339" i="11" s="1"/>
  <c r="H1338" i="4"/>
  <c r="J1338" i="4" s="1"/>
  <c r="G1338" i="11" s="1"/>
  <c r="I1338" i="11" s="1"/>
  <c r="B1338" i="4"/>
  <c r="B1338" i="11" s="1"/>
  <c r="H1337" i="4"/>
  <c r="J1337" i="4" s="1"/>
  <c r="G1337" i="11" s="1"/>
  <c r="I1337" i="11" s="1"/>
  <c r="B1337" i="4"/>
  <c r="B1337" i="11" s="1"/>
  <c r="H1336" i="4"/>
  <c r="J1336" i="4" s="1"/>
  <c r="G1336" i="11" s="1"/>
  <c r="I1336" i="11" s="1"/>
  <c r="B1336" i="4"/>
  <c r="B1336" i="11" s="1"/>
  <c r="H1335" i="4"/>
  <c r="J1335" i="4" s="1"/>
  <c r="G1335" i="11" s="1"/>
  <c r="I1335" i="11" s="1"/>
  <c r="B1335" i="4"/>
  <c r="B1335" i="11" s="1"/>
  <c r="H1334" i="4"/>
  <c r="J1334" i="4" s="1"/>
  <c r="G1334" i="11" s="1"/>
  <c r="I1334" i="11" s="1"/>
  <c r="B1334" i="4"/>
  <c r="B1334" i="11" s="1"/>
  <c r="H1333" i="4"/>
  <c r="J1333" i="4" s="1"/>
  <c r="G1333" i="11" s="1"/>
  <c r="I1333" i="11" s="1"/>
  <c r="B1333" i="4"/>
  <c r="B1333" i="11" s="1"/>
  <c r="H1332" i="4"/>
  <c r="J1332" i="4" s="1"/>
  <c r="G1332" i="11" s="1"/>
  <c r="I1332" i="11" s="1"/>
  <c r="B1332" i="4"/>
  <c r="B1332" i="11" s="1"/>
  <c r="H1331" i="4"/>
  <c r="J1331" i="4" s="1"/>
  <c r="G1331" i="11" s="1"/>
  <c r="I1331" i="11" s="1"/>
  <c r="B1331" i="4"/>
  <c r="B1331" i="11" s="1"/>
  <c r="H1330" i="4"/>
  <c r="J1330" i="4" s="1"/>
  <c r="G1330" i="11" s="1"/>
  <c r="I1330" i="11" s="1"/>
  <c r="B1330" i="4"/>
  <c r="B1330" i="11" s="1"/>
  <c r="H1329" i="4"/>
  <c r="J1329" i="4" s="1"/>
  <c r="G1329" i="11" s="1"/>
  <c r="I1329" i="11" s="1"/>
  <c r="B1329" i="4"/>
  <c r="B1329" i="11" s="1"/>
  <c r="H1328" i="4"/>
  <c r="J1328" i="4" s="1"/>
  <c r="G1328" i="11" s="1"/>
  <c r="I1328" i="11" s="1"/>
  <c r="B1328" i="4"/>
  <c r="B1328" i="11" s="1"/>
  <c r="H1327" i="4"/>
  <c r="J1327" i="4" s="1"/>
  <c r="G1327" i="11" s="1"/>
  <c r="I1327" i="11" s="1"/>
  <c r="B1327" i="4"/>
  <c r="B1327" i="11" s="1"/>
  <c r="H1326" i="4"/>
  <c r="J1326" i="4" s="1"/>
  <c r="G1326" i="11" s="1"/>
  <c r="I1326" i="11" s="1"/>
  <c r="B1326" i="4"/>
  <c r="B1326" i="11" s="1"/>
  <c r="H1325" i="4"/>
  <c r="J1325" i="4" s="1"/>
  <c r="G1325" i="11" s="1"/>
  <c r="I1325" i="11" s="1"/>
  <c r="B1325" i="4"/>
  <c r="B1325" i="11" s="1"/>
  <c r="H1324" i="4"/>
  <c r="J1324" i="4" s="1"/>
  <c r="G1324" i="11" s="1"/>
  <c r="I1324" i="11" s="1"/>
  <c r="B1324" i="4"/>
  <c r="B1324" i="11" s="1"/>
  <c r="H1323" i="4"/>
  <c r="J1323" i="4" s="1"/>
  <c r="G1323" i="11" s="1"/>
  <c r="I1323" i="11" s="1"/>
  <c r="B1323" i="4"/>
  <c r="B1323" i="11" s="1"/>
  <c r="H1322" i="4"/>
  <c r="J1322" i="4" s="1"/>
  <c r="G1322" i="11" s="1"/>
  <c r="I1322" i="11" s="1"/>
  <c r="B1322" i="4"/>
  <c r="B1322" i="11" s="1"/>
  <c r="H1321" i="4"/>
  <c r="J1321" i="4" s="1"/>
  <c r="G1321" i="11" s="1"/>
  <c r="I1321" i="11" s="1"/>
  <c r="B1321" i="4"/>
  <c r="B1321" i="11" s="1"/>
  <c r="H1320" i="4"/>
  <c r="J1320" i="4" s="1"/>
  <c r="G1320" i="11" s="1"/>
  <c r="I1320" i="11" s="1"/>
  <c r="B1320" i="4"/>
  <c r="B1320" i="11" s="1"/>
  <c r="H1319" i="4"/>
  <c r="J1319" i="4" s="1"/>
  <c r="G1319" i="11" s="1"/>
  <c r="I1319" i="11" s="1"/>
  <c r="B1319" i="4"/>
  <c r="B1319" i="11" s="1"/>
  <c r="H1318" i="4"/>
  <c r="J1318" i="4" s="1"/>
  <c r="G1318" i="11" s="1"/>
  <c r="I1318" i="11" s="1"/>
  <c r="B1318" i="4"/>
  <c r="B1318" i="11" s="1"/>
  <c r="H1317" i="4"/>
  <c r="J1317" i="4" s="1"/>
  <c r="G1317" i="11" s="1"/>
  <c r="I1317" i="11" s="1"/>
  <c r="B1317" i="4"/>
  <c r="B1317" i="11" s="1"/>
  <c r="H1316" i="4"/>
  <c r="J1316" i="4" s="1"/>
  <c r="G1316" i="11" s="1"/>
  <c r="I1316" i="11" s="1"/>
  <c r="B1316" i="4"/>
  <c r="B1316" i="11" s="1"/>
  <c r="H1340" i="4"/>
  <c r="J1340" i="4" s="1"/>
  <c r="G1340" i="11" s="1"/>
  <c r="I1340" i="11" s="1"/>
  <c r="B1340" i="4"/>
  <c r="B1340" i="11" s="1"/>
  <c r="H1315" i="4"/>
  <c r="J1315" i="4" s="1"/>
  <c r="G1315" i="11" s="1"/>
  <c r="I1315" i="11" s="1"/>
  <c r="B1315" i="4"/>
  <c r="B1315" i="11" s="1"/>
  <c r="H1314" i="4"/>
  <c r="J1314" i="4" s="1"/>
  <c r="G1314" i="11" s="1"/>
  <c r="I1314" i="11" s="1"/>
  <c r="B1314" i="4"/>
  <c r="B1314" i="11" s="1"/>
  <c r="H1313" i="4"/>
  <c r="J1313" i="4" s="1"/>
  <c r="G1313" i="11" s="1"/>
  <c r="I1313" i="11" s="1"/>
  <c r="B1313" i="4"/>
  <c r="B1313" i="11" s="1"/>
  <c r="H1312" i="4"/>
  <c r="J1312" i="4" s="1"/>
  <c r="G1312" i="11" s="1"/>
  <c r="I1312" i="11" s="1"/>
  <c r="B1312" i="4"/>
  <c r="B1312" i="11" s="1"/>
  <c r="H1311" i="4"/>
  <c r="J1311" i="4" s="1"/>
  <c r="G1311" i="11" s="1"/>
  <c r="I1311" i="11" s="1"/>
  <c r="B1311" i="4"/>
  <c r="B1311" i="11" s="1"/>
  <c r="H1310" i="4"/>
  <c r="J1310" i="4" s="1"/>
  <c r="G1310" i="11" s="1"/>
  <c r="I1310" i="11" s="1"/>
  <c r="B1310" i="4"/>
  <c r="B1310" i="11" s="1"/>
  <c r="H1309" i="4"/>
  <c r="J1309" i="4" s="1"/>
  <c r="G1309" i="11" s="1"/>
  <c r="I1309" i="11" s="1"/>
  <c r="B1309" i="4"/>
  <c r="B1309" i="11" s="1"/>
  <c r="H1308" i="4"/>
  <c r="J1308" i="4" s="1"/>
  <c r="G1308" i="11" s="1"/>
  <c r="I1308" i="11" s="1"/>
  <c r="B1308" i="4"/>
  <c r="B1308" i="11" s="1"/>
  <c r="H1307" i="4"/>
  <c r="J1307" i="4" s="1"/>
  <c r="G1307" i="11" s="1"/>
  <c r="I1307" i="11" s="1"/>
  <c r="B1307" i="4"/>
  <c r="B1307" i="11" s="1"/>
  <c r="H1306" i="4"/>
  <c r="J1306" i="4" s="1"/>
  <c r="G1306" i="11" s="1"/>
  <c r="I1306" i="11" s="1"/>
  <c r="B1306" i="4"/>
  <c r="B1306" i="11" s="1"/>
  <c r="H1305" i="4"/>
  <c r="J1305" i="4" s="1"/>
  <c r="G1305" i="11" s="1"/>
  <c r="I1305" i="11" s="1"/>
  <c r="B1305" i="4"/>
  <c r="B1305" i="11" s="1"/>
  <c r="H1304" i="4"/>
  <c r="J1304" i="4" s="1"/>
  <c r="G1304" i="11" s="1"/>
  <c r="I1304" i="11" s="1"/>
  <c r="B1304" i="4"/>
  <c r="B1304" i="11" s="1"/>
  <c r="H1303" i="4"/>
  <c r="J1303" i="4" s="1"/>
  <c r="G1303" i="11" s="1"/>
  <c r="I1303" i="11" s="1"/>
  <c r="B1303" i="4"/>
  <c r="B1303" i="11" s="1"/>
  <c r="H1302" i="4"/>
  <c r="J1302" i="4" s="1"/>
  <c r="G1302" i="11" s="1"/>
  <c r="I1302" i="11" s="1"/>
  <c r="B1302" i="4"/>
  <c r="B1302" i="11" s="1"/>
  <c r="H1301" i="4"/>
  <c r="J1301" i="4" s="1"/>
  <c r="G1301" i="11" s="1"/>
  <c r="I1301" i="11" s="1"/>
  <c r="B1301" i="4"/>
  <c r="B1301" i="11" s="1"/>
  <c r="H1300" i="4"/>
  <c r="J1300" i="4" s="1"/>
  <c r="G1300" i="11" s="1"/>
  <c r="I1300" i="11" s="1"/>
  <c r="B1300" i="4"/>
  <c r="B1300" i="11" s="1"/>
  <c r="H1299" i="4"/>
  <c r="J1299" i="4" s="1"/>
  <c r="G1299" i="11" s="1"/>
  <c r="I1299" i="11" s="1"/>
  <c r="B1299" i="4"/>
  <c r="B1299" i="11" s="1"/>
  <c r="H1298" i="4"/>
  <c r="J1298" i="4" s="1"/>
  <c r="G1298" i="11" s="1"/>
  <c r="I1298" i="11" s="1"/>
  <c r="B1298" i="4"/>
  <c r="B1298" i="11" s="1"/>
  <c r="H1297" i="4"/>
  <c r="J1297" i="4" s="1"/>
  <c r="G1297" i="11" s="1"/>
  <c r="I1297" i="11" s="1"/>
  <c r="B1297" i="4"/>
  <c r="B1297" i="11" s="1"/>
  <c r="H1296" i="4"/>
  <c r="J1296" i="4" s="1"/>
  <c r="G1296" i="11" s="1"/>
  <c r="I1296" i="11" s="1"/>
  <c r="B1296" i="4"/>
  <c r="B1296" i="11" s="1"/>
  <c r="H1295" i="4"/>
  <c r="J1295" i="4" s="1"/>
  <c r="G1295" i="11" s="1"/>
  <c r="I1295" i="11" s="1"/>
  <c r="B1295" i="4"/>
  <c r="B1295" i="11" s="1"/>
  <c r="H1294" i="4"/>
  <c r="J1294" i="4" s="1"/>
  <c r="G1294" i="11" s="1"/>
  <c r="I1294" i="11" s="1"/>
  <c r="B1294" i="4"/>
  <c r="B1294" i="11" s="1"/>
  <c r="H1293" i="4"/>
  <c r="J1293" i="4" s="1"/>
  <c r="G1293" i="11" s="1"/>
  <c r="I1293" i="11" s="1"/>
  <c r="B1293" i="4"/>
  <c r="B1293" i="11" s="1"/>
  <c r="H1292" i="4"/>
  <c r="J1292" i="4" s="1"/>
  <c r="G1292" i="11" s="1"/>
  <c r="I1292" i="11" s="1"/>
  <c r="B1292" i="4"/>
  <c r="B1292" i="11" s="1"/>
  <c r="H1291" i="4"/>
  <c r="J1291" i="4" s="1"/>
  <c r="G1291" i="11" s="1"/>
  <c r="I1291" i="11" s="1"/>
  <c r="B1291" i="4"/>
  <c r="B1291" i="11" s="1"/>
  <c r="H1290" i="4"/>
  <c r="J1290" i="4" s="1"/>
  <c r="G1290" i="11" s="1"/>
  <c r="I1290" i="11" s="1"/>
  <c r="B1290" i="4"/>
  <c r="B1290" i="11" s="1"/>
  <c r="H1289" i="4"/>
  <c r="J1289" i="4" s="1"/>
  <c r="G1289" i="11" s="1"/>
  <c r="I1289" i="11" s="1"/>
  <c r="B1289" i="4"/>
  <c r="B1289" i="11" s="1"/>
  <c r="H1288" i="4"/>
  <c r="J1288" i="4" s="1"/>
  <c r="G1288" i="11" s="1"/>
  <c r="I1288" i="11" s="1"/>
  <c r="B1288" i="4"/>
  <c r="B1288" i="11" s="1"/>
  <c r="H1287" i="4"/>
  <c r="J1287" i="4" s="1"/>
  <c r="G1287" i="11" s="1"/>
  <c r="I1287" i="11" s="1"/>
  <c r="B1287" i="4"/>
  <c r="B1287" i="11" s="1"/>
  <c r="H1286" i="4"/>
  <c r="J1286" i="4" s="1"/>
  <c r="G1286" i="11" s="1"/>
  <c r="I1286" i="11" s="1"/>
  <c r="B1286" i="4"/>
  <c r="B1286" i="11" s="1"/>
  <c r="H1285" i="4"/>
  <c r="J1285" i="4" s="1"/>
  <c r="G1285" i="11" s="1"/>
  <c r="I1285" i="11" s="1"/>
  <c r="B1285" i="4"/>
  <c r="B1285" i="11" s="1"/>
  <c r="H1284" i="4"/>
  <c r="J1284" i="4" s="1"/>
  <c r="G1284" i="11" s="1"/>
  <c r="I1284" i="11" s="1"/>
  <c r="B1284" i="4"/>
  <c r="B1284" i="11" s="1"/>
  <c r="H1283" i="4"/>
  <c r="J1283" i="4" s="1"/>
  <c r="G1283" i="11" s="1"/>
  <c r="I1283" i="11" s="1"/>
  <c r="B1283" i="4"/>
  <c r="B1283" i="11" s="1"/>
  <c r="H1282" i="4"/>
  <c r="J1282" i="4" s="1"/>
  <c r="G1282" i="11" s="1"/>
  <c r="I1282" i="11" s="1"/>
  <c r="B1282" i="4"/>
  <c r="B1282" i="11" s="1"/>
  <c r="H1281" i="4"/>
  <c r="J1281" i="4" s="1"/>
  <c r="G1281" i="11" s="1"/>
  <c r="I1281" i="11" s="1"/>
  <c r="B1281" i="4"/>
  <c r="B1281" i="11" s="1"/>
  <c r="H1280" i="4"/>
  <c r="J1280" i="4" s="1"/>
  <c r="G1280" i="11" s="1"/>
  <c r="I1280" i="11" s="1"/>
  <c r="B1280" i="4"/>
  <c r="B1280" i="11" s="1"/>
  <c r="H1279" i="4"/>
  <c r="J1279" i="4" s="1"/>
  <c r="G1279" i="11" s="1"/>
  <c r="I1279" i="11" s="1"/>
  <c r="B1279" i="4"/>
  <c r="B1279" i="11" s="1"/>
  <c r="H1278" i="4"/>
  <c r="J1278" i="4" s="1"/>
  <c r="G1278" i="11" s="1"/>
  <c r="I1278" i="11" s="1"/>
  <c r="B1278" i="4"/>
  <c r="B1278" i="11" s="1"/>
  <c r="H1277" i="4"/>
  <c r="J1277" i="4" s="1"/>
  <c r="G1277" i="11" s="1"/>
  <c r="I1277" i="11" s="1"/>
  <c r="B1277" i="4"/>
  <c r="B1277" i="11" s="1"/>
  <c r="H1276" i="4"/>
  <c r="J1276" i="4" s="1"/>
  <c r="G1276" i="11" s="1"/>
  <c r="I1276" i="11" s="1"/>
  <c r="B1276" i="4"/>
  <c r="B1276" i="11" s="1"/>
  <c r="H1275" i="4"/>
  <c r="J1275" i="4" s="1"/>
  <c r="G1275" i="11" s="1"/>
  <c r="I1275" i="11" s="1"/>
  <c r="B1275" i="4"/>
  <c r="B1275" i="11" s="1"/>
  <c r="H1274" i="4"/>
  <c r="J1274" i="4" s="1"/>
  <c r="G1274" i="11" s="1"/>
  <c r="I1274" i="11" s="1"/>
  <c r="B1274" i="4"/>
  <c r="B1274" i="11" s="1"/>
  <c r="H1273" i="4"/>
  <c r="J1273" i="4" s="1"/>
  <c r="G1273" i="11" s="1"/>
  <c r="I1273" i="11" s="1"/>
  <c r="B1273" i="4"/>
  <c r="B1273" i="11" s="1"/>
  <c r="H1272" i="4"/>
  <c r="J1272" i="4" s="1"/>
  <c r="G1272" i="11" s="1"/>
  <c r="I1272" i="11" s="1"/>
  <c r="B1272" i="4"/>
  <c r="B1272" i="11" s="1"/>
  <c r="H1271" i="4"/>
  <c r="J1271" i="4" s="1"/>
  <c r="G1271" i="11" s="1"/>
  <c r="I1271" i="11" s="1"/>
  <c r="B1271" i="4"/>
  <c r="B1271" i="11" s="1"/>
  <c r="H1270" i="4"/>
  <c r="J1270" i="4" s="1"/>
  <c r="G1270" i="11" s="1"/>
  <c r="I1270" i="11" s="1"/>
  <c r="B1270" i="4"/>
  <c r="B1270" i="11" s="1"/>
  <c r="B1269" i="4"/>
  <c r="B1269" i="11" s="1"/>
  <c r="H1268" i="4"/>
  <c r="J1268" i="4" s="1"/>
  <c r="G1268" i="11" s="1"/>
  <c r="I1268" i="11" s="1"/>
  <c r="B1268" i="4"/>
  <c r="B1268" i="11" s="1"/>
  <c r="H1267" i="4"/>
  <c r="J1267" i="4" s="1"/>
  <c r="G1267" i="11" s="1"/>
  <c r="I1267" i="11" s="1"/>
  <c r="B1267" i="4"/>
  <c r="B1267" i="11" s="1"/>
  <c r="H1266" i="4"/>
  <c r="J1266" i="4" s="1"/>
  <c r="G1266" i="11" s="1"/>
  <c r="I1266" i="11" s="1"/>
  <c r="B1266" i="4"/>
  <c r="B1266" i="11" s="1"/>
  <c r="H1265" i="4"/>
  <c r="J1265" i="4" s="1"/>
  <c r="G1265" i="11" s="1"/>
  <c r="I1265" i="11" s="1"/>
  <c r="B1265" i="4"/>
  <c r="B1265" i="11" s="1"/>
  <c r="H1264" i="4"/>
  <c r="J1264" i="4" s="1"/>
  <c r="G1264" i="11" s="1"/>
  <c r="I1264" i="11" s="1"/>
  <c r="B1264" i="4"/>
  <c r="B1264" i="11" s="1"/>
  <c r="H1263" i="4"/>
  <c r="J1263" i="4" s="1"/>
  <c r="G1263" i="11" s="1"/>
  <c r="I1263" i="11" s="1"/>
  <c r="B1263" i="4"/>
  <c r="B1263" i="11" s="1"/>
  <c r="H1262" i="4"/>
  <c r="J1262" i="4" s="1"/>
  <c r="G1262" i="11" s="1"/>
  <c r="I1262" i="11" s="1"/>
  <c r="B1262" i="4"/>
  <c r="B1262" i="11" s="1"/>
  <c r="H1261" i="4"/>
  <c r="J1261" i="4" s="1"/>
  <c r="G1261" i="11" s="1"/>
  <c r="I1261" i="11" s="1"/>
  <c r="B1261" i="4"/>
  <c r="B1261" i="11" s="1"/>
  <c r="J1260" i="4"/>
  <c r="G1260" i="11" s="1"/>
  <c r="I1260" i="11" s="1"/>
  <c r="H1260" i="4"/>
  <c r="B1260" i="4"/>
  <c r="B1260" i="11" s="1"/>
  <c r="H1259" i="4"/>
  <c r="J1259" i="4" s="1"/>
  <c r="G1259" i="11" s="1"/>
  <c r="I1259" i="11" s="1"/>
  <c r="B1259" i="4"/>
  <c r="B1259" i="11" s="1"/>
  <c r="H1258" i="4"/>
  <c r="J1258" i="4" s="1"/>
  <c r="G1258" i="11" s="1"/>
  <c r="I1258" i="11" s="1"/>
  <c r="B1258" i="4"/>
  <c r="B1258" i="11" s="1"/>
  <c r="H1257" i="4"/>
  <c r="J1257" i="4" s="1"/>
  <c r="G1257" i="11" s="1"/>
  <c r="I1257" i="11" s="1"/>
  <c r="B1257" i="4"/>
  <c r="B1257" i="11" s="1"/>
  <c r="H1256" i="4"/>
  <c r="J1256" i="4" s="1"/>
  <c r="G1256" i="11" s="1"/>
  <c r="I1256" i="11" s="1"/>
  <c r="B1256" i="4"/>
  <c r="B1256" i="11" s="1"/>
  <c r="H1255" i="4"/>
  <c r="J1255" i="4" s="1"/>
  <c r="G1255" i="11" s="1"/>
  <c r="I1255" i="11" s="1"/>
  <c r="B1255" i="4"/>
  <c r="B1255" i="11" s="1"/>
  <c r="H1254" i="4"/>
  <c r="J1254" i="4" s="1"/>
  <c r="G1254" i="11" s="1"/>
  <c r="I1254" i="11" s="1"/>
  <c r="B1254" i="4"/>
  <c r="B1254" i="11" s="1"/>
  <c r="H1252" i="4"/>
  <c r="J1252" i="4" s="1"/>
  <c r="G1252" i="11" s="1"/>
  <c r="I1252" i="11" s="1"/>
  <c r="B1252" i="4"/>
  <c r="B1252" i="11" s="1"/>
  <c r="H1251" i="4"/>
  <c r="J1251" i="4" s="1"/>
  <c r="G1251" i="11" s="1"/>
  <c r="I1251" i="11" s="1"/>
  <c r="B1251" i="4"/>
  <c r="B1251" i="11" s="1"/>
  <c r="H1250" i="4"/>
  <c r="J1250" i="4" s="1"/>
  <c r="G1250" i="11" s="1"/>
  <c r="I1250" i="11" s="1"/>
  <c r="B1250" i="4"/>
  <c r="B1250" i="11" s="1"/>
  <c r="H1249" i="4"/>
  <c r="J1249" i="4" s="1"/>
  <c r="G1249" i="11" s="1"/>
  <c r="I1249" i="11" s="1"/>
  <c r="B1249" i="4"/>
  <c r="B1249" i="11" s="1"/>
  <c r="H1248" i="4"/>
  <c r="J1248" i="4" s="1"/>
  <c r="G1248" i="11" s="1"/>
  <c r="I1248" i="11" s="1"/>
  <c r="B1248" i="4"/>
  <c r="B1248" i="11" s="1"/>
  <c r="H1247" i="4"/>
  <c r="J1247" i="4" s="1"/>
  <c r="G1247" i="11" s="1"/>
  <c r="I1247" i="11" s="1"/>
  <c r="B1247" i="4"/>
  <c r="B1247" i="11" s="1"/>
  <c r="H1246" i="4"/>
  <c r="J1246" i="4" s="1"/>
  <c r="G1246" i="11" s="1"/>
  <c r="I1246" i="11" s="1"/>
  <c r="B1246" i="4"/>
  <c r="B1246" i="11" s="1"/>
  <c r="H1245" i="4"/>
  <c r="J1245" i="4" s="1"/>
  <c r="G1245" i="11" s="1"/>
  <c r="I1245" i="11" s="1"/>
  <c r="B1245" i="4"/>
  <c r="B1245" i="11" s="1"/>
  <c r="H1244" i="4"/>
  <c r="J1244" i="4" s="1"/>
  <c r="G1244" i="11" s="1"/>
  <c r="I1244" i="11" s="1"/>
  <c r="B1244" i="4"/>
  <c r="B1244" i="11" s="1"/>
  <c r="H1243" i="4"/>
  <c r="J1243" i="4" s="1"/>
  <c r="G1243" i="11" s="1"/>
  <c r="I1243" i="11" s="1"/>
  <c r="B1243" i="4"/>
  <c r="B1243" i="11" s="1"/>
  <c r="H1242" i="4"/>
  <c r="J1242" i="4" s="1"/>
  <c r="G1242" i="11" s="1"/>
  <c r="I1242" i="11" s="1"/>
  <c r="B1242" i="4"/>
  <c r="B1242" i="11" s="1"/>
  <c r="H21" i="4"/>
  <c r="J21" i="4" s="1"/>
  <c r="G21" i="11" s="1"/>
  <c r="I21" i="11" s="1"/>
  <c r="B21" i="4"/>
  <c r="B21" i="11" s="1"/>
  <c r="H20" i="4"/>
  <c r="J20" i="4" s="1"/>
  <c r="G20" i="11" s="1"/>
  <c r="I20" i="11" s="1"/>
  <c r="B20" i="4"/>
  <c r="B20" i="11" s="1"/>
  <c r="H19" i="4"/>
  <c r="J19" i="4" s="1"/>
  <c r="G19" i="11" s="1"/>
  <c r="I19" i="11" s="1"/>
  <c r="B19" i="4"/>
  <c r="B19" i="11" s="1"/>
  <c r="H18" i="4"/>
  <c r="J18" i="4" s="1"/>
  <c r="G18" i="11" s="1"/>
  <c r="I18" i="11" s="1"/>
  <c r="B18" i="4"/>
  <c r="B18" i="11" s="1"/>
  <c r="H17" i="4"/>
  <c r="J17" i="4" s="1"/>
  <c r="G17" i="11" s="1"/>
  <c r="I17" i="11" s="1"/>
  <c r="B17" i="4"/>
  <c r="B17" i="11" s="1"/>
  <c r="H16" i="4"/>
  <c r="J16" i="4" s="1"/>
  <c r="G16" i="11" s="1"/>
  <c r="I16" i="11" s="1"/>
  <c r="B16" i="4"/>
  <c r="B16" i="11" s="1"/>
  <c r="H15" i="4"/>
  <c r="J15" i="4" s="1"/>
  <c r="G15" i="11" s="1"/>
  <c r="I15" i="11" s="1"/>
  <c r="B15" i="4"/>
  <c r="B15" i="11" s="1"/>
  <c r="H14" i="4"/>
  <c r="J14" i="4" s="1"/>
  <c r="G14" i="11" s="1"/>
  <c r="H13" i="4"/>
  <c r="J13" i="4" s="1"/>
  <c r="G13" i="11" s="1"/>
  <c r="H1241" i="4"/>
  <c r="J1241" i="4" s="1"/>
  <c r="G1241" i="11" s="1"/>
  <c r="I1241" i="11" s="1"/>
  <c r="B1241" i="4"/>
  <c r="B1241" i="11" s="1"/>
  <c r="H1240" i="4"/>
  <c r="J1240" i="4" s="1"/>
  <c r="G1240" i="11" s="1"/>
  <c r="I1240" i="11" s="1"/>
  <c r="B1240" i="4"/>
  <c r="B1240" i="11" s="1"/>
  <c r="H1239" i="4"/>
  <c r="J1239" i="4" s="1"/>
  <c r="G1239" i="11" s="1"/>
  <c r="I1239" i="11" s="1"/>
  <c r="B1239" i="4"/>
  <c r="B1239" i="11" s="1"/>
  <c r="H1238" i="4"/>
  <c r="J1238" i="4" s="1"/>
  <c r="G1238" i="11" s="1"/>
  <c r="I1238" i="11" s="1"/>
  <c r="H1237" i="4"/>
  <c r="J1237" i="4" s="1"/>
  <c r="G1237" i="11" s="1"/>
  <c r="I1237" i="11" s="1"/>
  <c r="B1237" i="4"/>
  <c r="B1237" i="11" s="1"/>
  <c r="H1236" i="4"/>
  <c r="J1236" i="4" s="1"/>
  <c r="G1236" i="11" s="1"/>
  <c r="I1236" i="11" s="1"/>
  <c r="B1236" i="4"/>
  <c r="B1236" i="11" s="1"/>
  <c r="H1235" i="4"/>
  <c r="J1235" i="4" s="1"/>
  <c r="G1235" i="11" s="1"/>
  <c r="I1235" i="11" s="1"/>
  <c r="B1235" i="4"/>
  <c r="B1235" i="11" s="1"/>
  <c r="H1234" i="4"/>
  <c r="J1234" i="4" s="1"/>
  <c r="G1234" i="11" s="1"/>
  <c r="I1234" i="11" s="1"/>
  <c r="B1234" i="4"/>
  <c r="B1234" i="11" s="1"/>
  <c r="H1233" i="4"/>
  <c r="J1233" i="4" s="1"/>
  <c r="G1233" i="11" s="1"/>
  <c r="I1233" i="11" s="1"/>
  <c r="B1233" i="4"/>
  <c r="B1233" i="11" s="1"/>
  <c r="H1232" i="4"/>
  <c r="J1232" i="4" s="1"/>
  <c r="G1232" i="11" s="1"/>
  <c r="I1232" i="11" s="1"/>
  <c r="B1232" i="4"/>
  <c r="B1232" i="11" s="1"/>
  <c r="H1231" i="4"/>
  <c r="J1231" i="4" s="1"/>
  <c r="G1231" i="11" s="1"/>
  <c r="I1231" i="11" s="1"/>
  <c r="B1231" i="4"/>
  <c r="B1231" i="11" s="1"/>
  <c r="H1230" i="4"/>
  <c r="J1230" i="4" s="1"/>
  <c r="G1230" i="11" s="1"/>
  <c r="I1230" i="11" s="1"/>
  <c r="B1230" i="4"/>
  <c r="B1230" i="11" s="1"/>
  <c r="H1229" i="4"/>
  <c r="J1229" i="4" s="1"/>
  <c r="G1229" i="11" s="1"/>
  <c r="I1229" i="11" s="1"/>
  <c r="B1229" i="4"/>
  <c r="B1229" i="11" s="1"/>
  <c r="H1228" i="4"/>
  <c r="J1228" i="4" s="1"/>
  <c r="G1228" i="11" s="1"/>
  <c r="I1228" i="11" s="1"/>
  <c r="B1228" i="4"/>
  <c r="B1228" i="11" s="1"/>
  <c r="H1227" i="4"/>
  <c r="J1227" i="4" s="1"/>
  <c r="G1227" i="11" s="1"/>
  <c r="I1227" i="11" s="1"/>
  <c r="B1227" i="4"/>
  <c r="B1227" i="11" s="1"/>
  <c r="H1226" i="4"/>
  <c r="J1226" i="4" s="1"/>
  <c r="G1226" i="11" s="1"/>
  <c r="I1226" i="11" s="1"/>
  <c r="B1226" i="4"/>
  <c r="B1226" i="11" s="1"/>
  <c r="H1225" i="4"/>
  <c r="J1225" i="4" s="1"/>
  <c r="G1225" i="11" s="1"/>
  <c r="I1225" i="11" s="1"/>
  <c r="B1225" i="4"/>
  <c r="B1225" i="11" s="1"/>
  <c r="H1224" i="4"/>
  <c r="J1224" i="4" s="1"/>
  <c r="G1224" i="11" s="1"/>
  <c r="I1224" i="11" s="1"/>
  <c r="B1224" i="4"/>
  <c r="B1224" i="11" s="1"/>
  <c r="H1223" i="4"/>
  <c r="J1223" i="4" s="1"/>
  <c r="G1223" i="11" s="1"/>
  <c r="I1223" i="11" s="1"/>
  <c r="B1223" i="4"/>
  <c r="B1223" i="11" s="1"/>
  <c r="H1222" i="4"/>
  <c r="J1222" i="4" s="1"/>
  <c r="G1222" i="11" s="1"/>
  <c r="I1222" i="11" s="1"/>
  <c r="B1222" i="4"/>
  <c r="B1222" i="11" s="1"/>
  <c r="H1221" i="4"/>
  <c r="J1221" i="4" s="1"/>
  <c r="G1221" i="11" s="1"/>
  <c r="I1221" i="11" s="1"/>
  <c r="B1221" i="4"/>
  <c r="B1221" i="11" s="1"/>
  <c r="H1220" i="4"/>
  <c r="J1220" i="4" s="1"/>
  <c r="G1220" i="11" s="1"/>
  <c r="I1220" i="11" s="1"/>
  <c r="B1220" i="4"/>
  <c r="B1220" i="11" s="1"/>
  <c r="H1219" i="4"/>
  <c r="J1219" i="4" s="1"/>
  <c r="G1219" i="11" s="1"/>
  <c r="I1219" i="11" s="1"/>
  <c r="B1219" i="4"/>
  <c r="B1219" i="11" s="1"/>
  <c r="H1218" i="4"/>
  <c r="J1218" i="4" s="1"/>
  <c r="G1218" i="11" s="1"/>
  <c r="I1218" i="11" s="1"/>
  <c r="B1218" i="4"/>
  <c r="B1218" i="11" s="1"/>
  <c r="H1217" i="4"/>
  <c r="J1217" i="4" s="1"/>
  <c r="G1217" i="11" s="1"/>
  <c r="I1217" i="11" s="1"/>
  <c r="B1217" i="4"/>
  <c r="B1217" i="11" s="1"/>
  <c r="H1216" i="4"/>
  <c r="J1216" i="4" s="1"/>
  <c r="G1216" i="11" s="1"/>
  <c r="I1216" i="11" s="1"/>
  <c r="B1216" i="4"/>
  <c r="B1216" i="11" s="1"/>
  <c r="H1215" i="4"/>
  <c r="J1215" i="4" s="1"/>
  <c r="G1215" i="11" s="1"/>
  <c r="I1215" i="11" s="1"/>
  <c r="B1215" i="4"/>
  <c r="B1215" i="11" s="1"/>
  <c r="H1212" i="4"/>
  <c r="J1212" i="4" s="1"/>
  <c r="G1212" i="11" s="1"/>
  <c r="I1212" i="11" s="1"/>
  <c r="B1212" i="4"/>
  <c r="B1212" i="11" s="1"/>
  <c r="H1211" i="4"/>
  <c r="J1211" i="4" s="1"/>
  <c r="G1211" i="11" s="1"/>
  <c r="I1211" i="11" s="1"/>
  <c r="B1211" i="4"/>
  <c r="B1211" i="11" s="1"/>
  <c r="H1210" i="4"/>
  <c r="J1210" i="4" s="1"/>
  <c r="G1210" i="11" s="1"/>
  <c r="I1210" i="11" s="1"/>
  <c r="B1210" i="4"/>
  <c r="B1210" i="11" s="1"/>
  <c r="H1209" i="4"/>
  <c r="J1209" i="4" s="1"/>
  <c r="G1209" i="11" s="1"/>
  <c r="I1209" i="11" s="1"/>
  <c r="B1209" i="4"/>
  <c r="B1209" i="11" s="1"/>
  <c r="H1208" i="4"/>
  <c r="J1208" i="4" s="1"/>
  <c r="G1208" i="11" s="1"/>
  <c r="I1208" i="11" s="1"/>
  <c r="B1208" i="4"/>
  <c r="B1208" i="11" s="1"/>
  <c r="H1207" i="4"/>
  <c r="J1207" i="4" s="1"/>
  <c r="G1207" i="11" s="1"/>
  <c r="I1207" i="11" s="1"/>
  <c r="B1207" i="4"/>
  <c r="B1207" i="11" s="1"/>
  <c r="H1206" i="4"/>
  <c r="J1206" i="4" s="1"/>
  <c r="G1206" i="11" s="1"/>
  <c r="I1206" i="11" s="1"/>
  <c r="B1206" i="4"/>
  <c r="B1206" i="11" s="1"/>
  <c r="H1205" i="4"/>
  <c r="J1205" i="4" s="1"/>
  <c r="G1205" i="11" s="1"/>
  <c r="I1205" i="11" s="1"/>
  <c r="B1205" i="4"/>
  <c r="B1205" i="11" s="1"/>
  <c r="H1204" i="4"/>
  <c r="J1204" i="4" s="1"/>
  <c r="G1204" i="11" s="1"/>
  <c r="I1204" i="11" s="1"/>
  <c r="B1204" i="4"/>
  <c r="B1204" i="11" s="1"/>
  <c r="H1203" i="4"/>
  <c r="J1203" i="4" s="1"/>
  <c r="G1203" i="11" s="1"/>
  <c r="I1203" i="11" s="1"/>
  <c r="B1203" i="4"/>
  <c r="B1203" i="11" s="1"/>
  <c r="H1202" i="4"/>
  <c r="J1202" i="4" s="1"/>
  <c r="G1202" i="11" s="1"/>
  <c r="I1202" i="11" s="1"/>
  <c r="B1202" i="4"/>
  <c r="B1202" i="11" s="1"/>
  <c r="H1201" i="4"/>
  <c r="J1201" i="4" s="1"/>
  <c r="G1201" i="11" s="1"/>
  <c r="I1201" i="11" s="1"/>
  <c r="B1201" i="4"/>
  <c r="B1201" i="11" s="1"/>
  <c r="H1200" i="4"/>
  <c r="J1200" i="4" s="1"/>
  <c r="G1200" i="11" s="1"/>
  <c r="I1200" i="11" s="1"/>
  <c r="B1200" i="4"/>
  <c r="B1200" i="11" s="1"/>
  <c r="H1199" i="4"/>
  <c r="J1199" i="4" s="1"/>
  <c r="G1199" i="11" s="1"/>
  <c r="I1199" i="11" s="1"/>
  <c r="B1199" i="4"/>
  <c r="B1199" i="11" s="1"/>
  <c r="H1198" i="4"/>
  <c r="J1198" i="4" s="1"/>
  <c r="G1198" i="11" s="1"/>
  <c r="I1198" i="11" s="1"/>
  <c r="B1198" i="4"/>
  <c r="B1198" i="11" s="1"/>
  <c r="H1197" i="4"/>
  <c r="J1197" i="4" s="1"/>
  <c r="G1197" i="11" s="1"/>
  <c r="I1197" i="11" s="1"/>
  <c r="B1197" i="4"/>
  <c r="B1197" i="11" s="1"/>
  <c r="H1196" i="4"/>
  <c r="J1196" i="4" s="1"/>
  <c r="G1196" i="11" s="1"/>
  <c r="I1196" i="11" s="1"/>
  <c r="B1196" i="4"/>
  <c r="B1196" i="11" s="1"/>
  <c r="H1195" i="4"/>
  <c r="J1195" i="4" s="1"/>
  <c r="G1195" i="11" s="1"/>
  <c r="I1195" i="11" s="1"/>
  <c r="B1195" i="4"/>
  <c r="B1195" i="11" s="1"/>
  <c r="H1194" i="4"/>
  <c r="J1194" i="4" s="1"/>
  <c r="G1194" i="11" s="1"/>
  <c r="I1194" i="11" s="1"/>
  <c r="B1194" i="4"/>
  <c r="B1194" i="11" s="1"/>
  <c r="H1193" i="4"/>
  <c r="J1193" i="4" s="1"/>
  <c r="G1193" i="11" s="1"/>
  <c r="I1193" i="11" s="1"/>
  <c r="B1193" i="4"/>
  <c r="B1193" i="11" s="1"/>
  <c r="H1192" i="4"/>
  <c r="J1192" i="4" s="1"/>
  <c r="G1192" i="11" s="1"/>
  <c r="I1192" i="11" s="1"/>
  <c r="B1192" i="4"/>
  <c r="B1192" i="11" s="1"/>
  <c r="H1191" i="4"/>
  <c r="J1191" i="4" s="1"/>
  <c r="G1191" i="11" s="1"/>
  <c r="I1191" i="11" s="1"/>
  <c r="B1191" i="4"/>
  <c r="B1191" i="11" s="1"/>
  <c r="H1190" i="4"/>
  <c r="J1190" i="4" s="1"/>
  <c r="G1190" i="11" s="1"/>
  <c r="I1190" i="11" s="1"/>
  <c r="B1190" i="4"/>
  <c r="B1190" i="11" s="1"/>
  <c r="H1189" i="4"/>
  <c r="J1189" i="4" s="1"/>
  <c r="G1189" i="11" s="1"/>
  <c r="I1189" i="11" s="1"/>
  <c r="B1189" i="4"/>
  <c r="B1189" i="11" s="1"/>
  <c r="H1188" i="4"/>
  <c r="J1188" i="4" s="1"/>
  <c r="G1188" i="11" s="1"/>
  <c r="I1188" i="11" s="1"/>
  <c r="B1188" i="4"/>
  <c r="B1188" i="11" s="1"/>
  <c r="H1187" i="4"/>
  <c r="J1187" i="4" s="1"/>
  <c r="G1187" i="11" s="1"/>
  <c r="I1187" i="11" s="1"/>
  <c r="B1187" i="4"/>
  <c r="B1187" i="11" s="1"/>
  <c r="H1186" i="4"/>
  <c r="J1186" i="4" s="1"/>
  <c r="G1186" i="11" s="1"/>
  <c r="I1186" i="11" s="1"/>
  <c r="B1186" i="4"/>
  <c r="B1186" i="11" s="1"/>
  <c r="H1185" i="4"/>
  <c r="J1185" i="4" s="1"/>
  <c r="G1185" i="11" s="1"/>
  <c r="I1185" i="11" s="1"/>
  <c r="B1185" i="4"/>
  <c r="B1185" i="11" s="1"/>
  <c r="H1184" i="4"/>
  <c r="J1184" i="4" s="1"/>
  <c r="G1184" i="11" s="1"/>
  <c r="I1184" i="11" s="1"/>
  <c r="B1184" i="4"/>
  <c r="B1184" i="11" s="1"/>
  <c r="H1183" i="4"/>
  <c r="J1183" i="4" s="1"/>
  <c r="G1183" i="11" s="1"/>
  <c r="I1183" i="11" s="1"/>
  <c r="B1183" i="4"/>
  <c r="B1183" i="11" s="1"/>
  <c r="H1182" i="4"/>
  <c r="J1182" i="4" s="1"/>
  <c r="G1182" i="11" s="1"/>
  <c r="I1182" i="11" s="1"/>
  <c r="B1182" i="4"/>
  <c r="B1182" i="11" s="1"/>
  <c r="H1181" i="4"/>
  <c r="J1181" i="4" s="1"/>
  <c r="G1181" i="11" s="1"/>
  <c r="I1181" i="11" s="1"/>
  <c r="B1181" i="4"/>
  <c r="B1181" i="11" s="1"/>
  <c r="H1180" i="4"/>
  <c r="J1180" i="4" s="1"/>
  <c r="G1180" i="11" s="1"/>
  <c r="I1180" i="11" s="1"/>
  <c r="B1180" i="4"/>
  <c r="B1180" i="11" s="1"/>
  <c r="H1179" i="4"/>
  <c r="J1179" i="4" s="1"/>
  <c r="G1179" i="11" s="1"/>
  <c r="I1179" i="11" s="1"/>
  <c r="B1179" i="4"/>
  <c r="B1179" i="11" s="1"/>
  <c r="H1178" i="4"/>
  <c r="J1178" i="4" s="1"/>
  <c r="G1178" i="11" s="1"/>
  <c r="I1178" i="11" s="1"/>
  <c r="B1178" i="4"/>
  <c r="B1178" i="11" s="1"/>
  <c r="H1177" i="4"/>
  <c r="J1177" i="4" s="1"/>
  <c r="G1177" i="11" s="1"/>
  <c r="I1177" i="11" s="1"/>
  <c r="B1177" i="4"/>
  <c r="B1177" i="11" s="1"/>
  <c r="H1176" i="4"/>
  <c r="J1176" i="4" s="1"/>
  <c r="G1176" i="11" s="1"/>
  <c r="I1176" i="11" s="1"/>
  <c r="B1176" i="4"/>
  <c r="B1176" i="11" s="1"/>
  <c r="H1175" i="4"/>
  <c r="J1175" i="4" s="1"/>
  <c r="G1175" i="11" s="1"/>
  <c r="I1175" i="11" s="1"/>
  <c r="B1175" i="4"/>
  <c r="B1175" i="11" s="1"/>
  <c r="H1174" i="4"/>
  <c r="J1174" i="4" s="1"/>
  <c r="G1174" i="11" s="1"/>
  <c r="I1174" i="11" s="1"/>
  <c r="B1174" i="4"/>
  <c r="B1174" i="11" s="1"/>
  <c r="H1173" i="4"/>
  <c r="J1173" i="4" s="1"/>
  <c r="G1173" i="11" s="1"/>
  <c r="I1173" i="11" s="1"/>
  <c r="B1173" i="4"/>
  <c r="B1173" i="11" s="1"/>
  <c r="H1172" i="4"/>
  <c r="J1172" i="4" s="1"/>
  <c r="G1172" i="11" s="1"/>
  <c r="I1172" i="11" s="1"/>
  <c r="B1172" i="4"/>
  <c r="B1172" i="11" s="1"/>
  <c r="H1171" i="4"/>
  <c r="J1171" i="4" s="1"/>
  <c r="G1171" i="11" s="1"/>
  <c r="I1171" i="11" s="1"/>
  <c r="B1171" i="4"/>
  <c r="B1171" i="11" s="1"/>
  <c r="H1170" i="4"/>
  <c r="J1170" i="4" s="1"/>
  <c r="G1170" i="11" s="1"/>
  <c r="I1170" i="11" s="1"/>
  <c r="B1170" i="4"/>
  <c r="B1170" i="11" s="1"/>
  <c r="H1169" i="4"/>
  <c r="J1169" i="4" s="1"/>
  <c r="G1169" i="11" s="1"/>
  <c r="I1169" i="11" s="1"/>
  <c r="B1169" i="4"/>
  <c r="B1169" i="11" s="1"/>
  <c r="H1168" i="4"/>
  <c r="J1168" i="4" s="1"/>
  <c r="G1168" i="11" s="1"/>
  <c r="I1168" i="11" s="1"/>
  <c r="B1168" i="4"/>
  <c r="B1168" i="11" s="1"/>
  <c r="H1167" i="4"/>
  <c r="J1167" i="4" s="1"/>
  <c r="G1167" i="11" s="1"/>
  <c r="I1167" i="11" s="1"/>
  <c r="B1167" i="4"/>
  <c r="B1167" i="11" s="1"/>
  <c r="H1166" i="4"/>
  <c r="J1166" i="4" s="1"/>
  <c r="G1166" i="11" s="1"/>
  <c r="I1166" i="11" s="1"/>
  <c r="B1166" i="4"/>
  <c r="B1166" i="11" s="1"/>
  <c r="H1165" i="4"/>
  <c r="J1165" i="4" s="1"/>
  <c r="G1165" i="11" s="1"/>
  <c r="I1165" i="11" s="1"/>
  <c r="B1165" i="4"/>
  <c r="B1165" i="11" s="1"/>
  <c r="H1164" i="4"/>
  <c r="J1164" i="4" s="1"/>
  <c r="G1164" i="11" s="1"/>
  <c r="I1164" i="11" s="1"/>
  <c r="B1164" i="4"/>
  <c r="B1164" i="11" s="1"/>
  <c r="H1163" i="4"/>
  <c r="J1163" i="4" s="1"/>
  <c r="G1163" i="11" s="1"/>
  <c r="I1163" i="11" s="1"/>
  <c r="B1163" i="4"/>
  <c r="B1163" i="11" s="1"/>
  <c r="H1162" i="4"/>
  <c r="J1162" i="4" s="1"/>
  <c r="G1162" i="11" s="1"/>
  <c r="I1162" i="11" s="1"/>
  <c r="B1162" i="4"/>
  <c r="B1162" i="11" s="1"/>
  <c r="H1161" i="4"/>
  <c r="J1161" i="4" s="1"/>
  <c r="G1161" i="11" s="1"/>
  <c r="I1161" i="11" s="1"/>
  <c r="B1161" i="4"/>
  <c r="B1161" i="11" s="1"/>
  <c r="H1160" i="4"/>
  <c r="J1160" i="4" s="1"/>
  <c r="G1160" i="11" s="1"/>
  <c r="I1160" i="11" s="1"/>
  <c r="B1160" i="4"/>
  <c r="B1160" i="11" s="1"/>
  <c r="H1159" i="4"/>
  <c r="J1159" i="4" s="1"/>
  <c r="G1159" i="11" s="1"/>
  <c r="I1159" i="11" s="1"/>
  <c r="B1159" i="4"/>
  <c r="B1159" i="11" s="1"/>
  <c r="H1158" i="4"/>
  <c r="J1158" i="4" s="1"/>
  <c r="G1158" i="11" s="1"/>
  <c r="I1158" i="11" s="1"/>
  <c r="B1158" i="4"/>
  <c r="B1158" i="11" s="1"/>
  <c r="H1157" i="4"/>
  <c r="J1157" i="4" s="1"/>
  <c r="G1157" i="11" s="1"/>
  <c r="I1157" i="11" s="1"/>
  <c r="B1157" i="4"/>
  <c r="B1157" i="11" s="1"/>
  <c r="H1156" i="4"/>
  <c r="J1156" i="4" s="1"/>
  <c r="G1156" i="11" s="1"/>
  <c r="I1156" i="11" s="1"/>
  <c r="B1156" i="4"/>
  <c r="B1156" i="11" s="1"/>
  <c r="H1155" i="4"/>
  <c r="J1155" i="4" s="1"/>
  <c r="G1155" i="11" s="1"/>
  <c r="I1155" i="11" s="1"/>
  <c r="B1155" i="4"/>
  <c r="B1155" i="11" s="1"/>
  <c r="H1154" i="4"/>
  <c r="J1154" i="4" s="1"/>
  <c r="G1154" i="11" s="1"/>
  <c r="I1154" i="11" s="1"/>
  <c r="B1154" i="4"/>
  <c r="B1154" i="11" s="1"/>
  <c r="H1153" i="4"/>
  <c r="J1153" i="4" s="1"/>
  <c r="G1153" i="11" s="1"/>
  <c r="I1153" i="11" s="1"/>
  <c r="B1153" i="4"/>
  <c r="B1153" i="11" s="1"/>
  <c r="H1152" i="4"/>
  <c r="J1152" i="4" s="1"/>
  <c r="G1152" i="11" s="1"/>
  <c r="I1152" i="11" s="1"/>
  <c r="B1152" i="4"/>
  <c r="B1152" i="11" s="1"/>
  <c r="H1151" i="4"/>
  <c r="J1151" i="4" s="1"/>
  <c r="G1151" i="11" s="1"/>
  <c r="I1151" i="11" s="1"/>
  <c r="B1151" i="4"/>
  <c r="B1151" i="11" s="1"/>
  <c r="H1150" i="4"/>
  <c r="J1150" i="4" s="1"/>
  <c r="G1150" i="11" s="1"/>
  <c r="I1150" i="11" s="1"/>
  <c r="B1150" i="4"/>
  <c r="B1150" i="11" s="1"/>
  <c r="H1149" i="4"/>
  <c r="J1149" i="4" s="1"/>
  <c r="G1149" i="11" s="1"/>
  <c r="I1149" i="11" s="1"/>
  <c r="B1149" i="4"/>
  <c r="B1149" i="11" s="1"/>
  <c r="H1148" i="4"/>
  <c r="J1148" i="4" s="1"/>
  <c r="G1148" i="11" s="1"/>
  <c r="I1148" i="11" s="1"/>
  <c r="B1148" i="4"/>
  <c r="B1148" i="11" s="1"/>
  <c r="H1147" i="4"/>
  <c r="J1147" i="4" s="1"/>
  <c r="G1147" i="11" s="1"/>
  <c r="I1147" i="11" s="1"/>
  <c r="B1147" i="4"/>
  <c r="B1147" i="11" s="1"/>
  <c r="H1146" i="4"/>
  <c r="J1146" i="4" s="1"/>
  <c r="G1146" i="11" s="1"/>
  <c r="I1146" i="11" s="1"/>
  <c r="B1146" i="4"/>
  <c r="B1146" i="11" s="1"/>
  <c r="H1145" i="4"/>
  <c r="J1145" i="4" s="1"/>
  <c r="G1145" i="11" s="1"/>
  <c r="I1145" i="11" s="1"/>
  <c r="B1145" i="4"/>
  <c r="B1145" i="11" s="1"/>
  <c r="H1144" i="4"/>
  <c r="J1144" i="4" s="1"/>
  <c r="G1144" i="11" s="1"/>
  <c r="I1144" i="11" s="1"/>
  <c r="B1144" i="4"/>
  <c r="B1144" i="11" s="1"/>
  <c r="H1143" i="4"/>
  <c r="J1143" i="4" s="1"/>
  <c r="G1143" i="11" s="1"/>
  <c r="I1143" i="11" s="1"/>
  <c r="B1143" i="4"/>
  <c r="B1143" i="11" s="1"/>
  <c r="H1142" i="4"/>
  <c r="J1142" i="4" s="1"/>
  <c r="G1142" i="11" s="1"/>
  <c r="I1142" i="11" s="1"/>
  <c r="B1142" i="4"/>
  <c r="B1142" i="11" s="1"/>
  <c r="H1141" i="4"/>
  <c r="J1141" i="4" s="1"/>
  <c r="G1141" i="11" s="1"/>
  <c r="I1141" i="11" s="1"/>
  <c r="B1141" i="4"/>
  <c r="B1141" i="11" s="1"/>
  <c r="H1140" i="4"/>
  <c r="J1140" i="4" s="1"/>
  <c r="G1140" i="11" s="1"/>
  <c r="I1140" i="11" s="1"/>
  <c r="B1140" i="4"/>
  <c r="B1140" i="11" s="1"/>
  <c r="H1139" i="4"/>
  <c r="J1139" i="4" s="1"/>
  <c r="G1139" i="11" s="1"/>
  <c r="I1139" i="11" s="1"/>
  <c r="B1139" i="4"/>
  <c r="B1139" i="11" s="1"/>
  <c r="H1138" i="4"/>
  <c r="J1138" i="4" s="1"/>
  <c r="G1138" i="11" s="1"/>
  <c r="I1138" i="11" s="1"/>
  <c r="B1138" i="4"/>
  <c r="B1138" i="11" s="1"/>
  <c r="H1137" i="4"/>
  <c r="J1137" i="4" s="1"/>
  <c r="G1137" i="11" s="1"/>
  <c r="I1137" i="11" s="1"/>
  <c r="B1137" i="4"/>
  <c r="B1137" i="11" s="1"/>
  <c r="H1136" i="4"/>
  <c r="J1136" i="4" s="1"/>
  <c r="G1136" i="11" s="1"/>
  <c r="I1136" i="11" s="1"/>
  <c r="B1136" i="4"/>
  <c r="B1136" i="11" s="1"/>
  <c r="H1135" i="4"/>
  <c r="J1135" i="4" s="1"/>
  <c r="G1135" i="11" s="1"/>
  <c r="I1135" i="11" s="1"/>
  <c r="B1135" i="4"/>
  <c r="B1135" i="11" s="1"/>
  <c r="H1134" i="4"/>
  <c r="J1134" i="4" s="1"/>
  <c r="G1134" i="11" s="1"/>
  <c r="I1134" i="11" s="1"/>
  <c r="B1134" i="4"/>
  <c r="B1134" i="11" s="1"/>
  <c r="H1133" i="4"/>
  <c r="J1133" i="4" s="1"/>
  <c r="G1133" i="11" s="1"/>
  <c r="I1133" i="11" s="1"/>
  <c r="B1133" i="4"/>
  <c r="B1133" i="11" s="1"/>
  <c r="H1132" i="4"/>
  <c r="J1132" i="4" s="1"/>
  <c r="G1132" i="11" s="1"/>
  <c r="I1132" i="11" s="1"/>
  <c r="B1132" i="4"/>
  <c r="B1132" i="11" s="1"/>
  <c r="H1131" i="4"/>
  <c r="J1131" i="4" s="1"/>
  <c r="G1131" i="11" s="1"/>
  <c r="I1131" i="11" s="1"/>
  <c r="B1131" i="4"/>
  <c r="B1131" i="11" s="1"/>
  <c r="H1130" i="4"/>
  <c r="J1130" i="4" s="1"/>
  <c r="G1130" i="11" s="1"/>
  <c r="I1130" i="11" s="1"/>
  <c r="B1130" i="4"/>
  <c r="B1130" i="11" s="1"/>
  <c r="H1129" i="4"/>
  <c r="J1129" i="4" s="1"/>
  <c r="G1129" i="11" s="1"/>
  <c r="I1129" i="11" s="1"/>
  <c r="B1129" i="4"/>
  <c r="B1129" i="11" s="1"/>
  <c r="H1128" i="4"/>
  <c r="J1128" i="4" s="1"/>
  <c r="G1128" i="11" s="1"/>
  <c r="I1128" i="11" s="1"/>
  <c r="B1128" i="4"/>
  <c r="B1128" i="11" s="1"/>
  <c r="H1127" i="4"/>
  <c r="J1127" i="4" s="1"/>
  <c r="G1127" i="11" s="1"/>
  <c r="I1127" i="11" s="1"/>
  <c r="B1127" i="4"/>
  <c r="B1127" i="11" s="1"/>
  <c r="H1126" i="4"/>
  <c r="J1126" i="4" s="1"/>
  <c r="G1126" i="11" s="1"/>
  <c r="I1126" i="11" s="1"/>
  <c r="B1126" i="4"/>
  <c r="B1126" i="11" s="1"/>
  <c r="H1125" i="4"/>
  <c r="J1125" i="4" s="1"/>
  <c r="G1125" i="11" s="1"/>
  <c r="I1125" i="11" s="1"/>
  <c r="B1125" i="4"/>
  <c r="B1125" i="11" s="1"/>
  <c r="H1124" i="4"/>
  <c r="J1124" i="4" s="1"/>
  <c r="G1124" i="11" s="1"/>
  <c r="I1124" i="11" s="1"/>
  <c r="B1124" i="4"/>
  <c r="B1124" i="11" s="1"/>
  <c r="H1123" i="4"/>
  <c r="J1123" i="4" s="1"/>
  <c r="G1123" i="11" s="1"/>
  <c r="I1123" i="11" s="1"/>
  <c r="B1123" i="4"/>
  <c r="B1123" i="11" s="1"/>
  <c r="H1122" i="4"/>
  <c r="J1122" i="4" s="1"/>
  <c r="G1122" i="11" s="1"/>
  <c r="I1122" i="11" s="1"/>
  <c r="B1122" i="4"/>
  <c r="B1122" i="11" s="1"/>
  <c r="H1121" i="4"/>
  <c r="J1121" i="4" s="1"/>
  <c r="G1121" i="11" s="1"/>
  <c r="I1121" i="11" s="1"/>
  <c r="B1121" i="4"/>
  <c r="B1121" i="11" s="1"/>
  <c r="H1120" i="4"/>
  <c r="J1120" i="4" s="1"/>
  <c r="G1120" i="11" s="1"/>
  <c r="I1120" i="11" s="1"/>
  <c r="B1120" i="4"/>
  <c r="B1120" i="11" s="1"/>
  <c r="H1119" i="4"/>
  <c r="J1119" i="4" s="1"/>
  <c r="G1119" i="11" s="1"/>
  <c r="I1119" i="11" s="1"/>
  <c r="B1119" i="4"/>
  <c r="B1119" i="11" s="1"/>
  <c r="H1118" i="4"/>
  <c r="J1118" i="4" s="1"/>
  <c r="G1118" i="11" s="1"/>
  <c r="I1118" i="11" s="1"/>
  <c r="B1118" i="4"/>
  <c r="B1118" i="11" s="1"/>
  <c r="H1117" i="4"/>
  <c r="J1117" i="4" s="1"/>
  <c r="G1117" i="11" s="1"/>
  <c r="I1117" i="11" s="1"/>
  <c r="B1117" i="4"/>
  <c r="B1117" i="11" s="1"/>
  <c r="H1116" i="4"/>
  <c r="J1116" i="4" s="1"/>
  <c r="G1116" i="11" s="1"/>
  <c r="I1116" i="11" s="1"/>
  <c r="B1116" i="4"/>
  <c r="B1116" i="11" s="1"/>
  <c r="H1115" i="4"/>
  <c r="J1115" i="4" s="1"/>
  <c r="G1115" i="11" s="1"/>
  <c r="I1115" i="11" s="1"/>
  <c r="B1115" i="4"/>
  <c r="B1115" i="11" s="1"/>
  <c r="H1114" i="4"/>
  <c r="J1114" i="4" s="1"/>
  <c r="G1114" i="11" s="1"/>
  <c r="I1114" i="11" s="1"/>
  <c r="B1114" i="4"/>
  <c r="B1114" i="11" s="1"/>
  <c r="H1113" i="4"/>
  <c r="J1113" i="4" s="1"/>
  <c r="G1113" i="11" s="1"/>
  <c r="I1113" i="11" s="1"/>
  <c r="B1113" i="4"/>
  <c r="B1113" i="11" s="1"/>
  <c r="H1112" i="4"/>
  <c r="J1112" i="4" s="1"/>
  <c r="G1112" i="11" s="1"/>
  <c r="I1112" i="11" s="1"/>
  <c r="B1112" i="4"/>
  <c r="B1112" i="11" s="1"/>
  <c r="H1111" i="4"/>
  <c r="J1111" i="4" s="1"/>
  <c r="G1111" i="11" s="1"/>
  <c r="I1111" i="11" s="1"/>
  <c r="B1111" i="4"/>
  <c r="B1111" i="11" s="1"/>
  <c r="H1110" i="4"/>
  <c r="J1110" i="4" s="1"/>
  <c r="G1110" i="11" s="1"/>
  <c r="I1110" i="11" s="1"/>
  <c r="B1110" i="4"/>
  <c r="B1110" i="11" s="1"/>
  <c r="H1109" i="4"/>
  <c r="J1109" i="4" s="1"/>
  <c r="G1109" i="11" s="1"/>
  <c r="I1109" i="11" s="1"/>
  <c r="B1109" i="4"/>
  <c r="B1109" i="11" s="1"/>
  <c r="H1108" i="4"/>
  <c r="J1108" i="4" s="1"/>
  <c r="G1108" i="11" s="1"/>
  <c r="I1108" i="11" s="1"/>
  <c r="B1108" i="4"/>
  <c r="B1108" i="11" s="1"/>
  <c r="H1107" i="4"/>
  <c r="J1107" i="4" s="1"/>
  <c r="G1107" i="11" s="1"/>
  <c r="I1107" i="11" s="1"/>
  <c r="B1107" i="4"/>
  <c r="B1107" i="11" s="1"/>
  <c r="H1106" i="4"/>
  <c r="J1106" i="4" s="1"/>
  <c r="G1106" i="11" s="1"/>
  <c r="I1106" i="11" s="1"/>
  <c r="B1106" i="4"/>
  <c r="B1106" i="11" s="1"/>
  <c r="H1105" i="4"/>
  <c r="J1105" i="4" s="1"/>
  <c r="G1105" i="11" s="1"/>
  <c r="I1105" i="11" s="1"/>
  <c r="B1105" i="4"/>
  <c r="B1105" i="11" s="1"/>
  <c r="H1104" i="4"/>
  <c r="J1104" i="4" s="1"/>
  <c r="G1104" i="11" s="1"/>
  <c r="I1104" i="11" s="1"/>
  <c r="B1104" i="4"/>
  <c r="B1104" i="11" s="1"/>
  <c r="H1103" i="4"/>
  <c r="J1103" i="4" s="1"/>
  <c r="G1103" i="11" s="1"/>
  <c r="I1103" i="11" s="1"/>
  <c r="B1103" i="4"/>
  <c r="B1103" i="11" s="1"/>
  <c r="H1102" i="4"/>
  <c r="J1102" i="4" s="1"/>
  <c r="G1102" i="11" s="1"/>
  <c r="I1102" i="11" s="1"/>
  <c r="B1102" i="4"/>
  <c r="B1102" i="11" s="1"/>
  <c r="H1101" i="4"/>
  <c r="J1101" i="4" s="1"/>
  <c r="G1101" i="11" s="1"/>
  <c r="I1101" i="11" s="1"/>
  <c r="B1101" i="4"/>
  <c r="B1101" i="11" s="1"/>
  <c r="H1100" i="4"/>
  <c r="J1100" i="4" s="1"/>
  <c r="G1100" i="11" s="1"/>
  <c r="I1100" i="11" s="1"/>
  <c r="B1100" i="4"/>
  <c r="B1100" i="11" s="1"/>
  <c r="H1099" i="4"/>
  <c r="J1099" i="4" s="1"/>
  <c r="G1099" i="11" s="1"/>
  <c r="I1099" i="11" s="1"/>
  <c r="B1099" i="4"/>
  <c r="B1099" i="11" s="1"/>
  <c r="H1098" i="4"/>
  <c r="J1098" i="4" s="1"/>
  <c r="G1098" i="11" s="1"/>
  <c r="I1098" i="11" s="1"/>
  <c r="B1098" i="4"/>
  <c r="B1098" i="11" s="1"/>
  <c r="H1097" i="4"/>
  <c r="J1097" i="4" s="1"/>
  <c r="G1097" i="11" s="1"/>
  <c r="I1097" i="11" s="1"/>
  <c r="B1097" i="4"/>
  <c r="B1097" i="11" s="1"/>
  <c r="H1096" i="4"/>
  <c r="J1096" i="4" s="1"/>
  <c r="G1096" i="11" s="1"/>
  <c r="I1096" i="11" s="1"/>
  <c r="B1096" i="4"/>
  <c r="B1096" i="11" s="1"/>
  <c r="H1095" i="4"/>
  <c r="J1095" i="4" s="1"/>
  <c r="G1095" i="11" s="1"/>
  <c r="I1095" i="11" s="1"/>
  <c r="B1095" i="4"/>
  <c r="B1095" i="11" s="1"/>
  <c r="H1094" i="4"/>
  <c r="J1094" i="4" s="1"/>
  <c r="G1094" i="11" s="1"/>
  <c r="I1094" i="11" s="1"/>
  <c r="B1094" i="4"/>
  <c r="B1094" i="11" s="1"/>
  <c r="H1093" i="4"/>
  <c r="J1093" i="4" s="1"/>
  <c r="G1093" i="11" s="1"/>
  <c r="I1093" i="11" s="1"/>
  <c r="B1093" i="4"/>
  <c r="B1093" i="11" s="1"/>
  <c r="H1092" i="4"/>
  <c r="J1092" i="4" s="1"/>
  <c r="G1092" i="11" s="1"/>
  <c r="I1092" i="11" s="1"/>
  <c r="B1092" i="4"/>
  <c r="B1092" i="11" s="1"/>
  <c r="H1091" i="4"/>
  <c r="J1091" i="4" s="1"/>
  <c r="G1091" i="11" s="1"/>
  <c r="I1091" i="11" s="1"/>
  <c r="B1091" i="4"/>
  <c r="B1091" i="11" s="1"/>
  <c r="H1090" i="4"/>
  <c r="J1090" i="4" s="1"/>
  <c r="G1090" i="11" s="1"/>
  <c r="I1090" i="11" s="1"/>
  <c r="B1090" i="4"/>
  <c r="B1090" i="11" s="1"/>
  <c r="H1089" i="4"/>
  <c r="J1089" i="4" s="1"/>
  <c r="G1089" i="11" s="1"/>
  <c r="I1089" i="11" s="1"/>
  <c r="B1089" i="4"/>
  <c r="B1089" i="11" s="1"/>
  <c r="H1088" i="4"/>
  <c r="J1088" i="4" s="1"/>
  <c r="G1088" i="11" s="1"/>
  <c r="I1088" i="11" s="1"/>
  <c r="B1088" i="4"/>
  <c r="B1088" i="11" s="1"/>
  <c r="H1087" i="4"/>
  <c r="J1087" i="4" s="1"/>
  <c r="G1087" i="11" s="1"/>
  <c r="I1087" i="11" s="1"/>
  <c r="B1087" i="4"/>
  <c r="B1087" i="11" s="1"/>
  <c r="H1086" i="4"/>
  <c r="J1086" i="4" s="1"/>
  <c r="G1086" i="11" s="1"/>
  <c r="I1086" i="11" s="1"/>
  <c r="B1086" i="4"/>
  <c r="B1086" i="11" s="1"/>
  <c r="H1085" i="4"/>
  <c r="J1085" i="4" s="1"/>
  <c r="G1085" i="11" s="1"/>
  <c r="I1085" i="11" s="1"/>
  <c r="B1085" i="4"/>
  <c r="B1085" i="11" s="1"/>
  <c r="H1084" i="4"/>
  <c r="J1084" i="4" s="1"/>
  <c r="G1084" i="11" s="1"/>
  <c r="I1084" i="11" s="1"/>
  <c r="B1084" i="4"/>
  <c r="B1084" i="11" s="1"/>
  <c r="H1083" i="4"/>
  <c r="J1083" i="4" s="1"/>
  <c r="G1083" i="11" s="1"/>
  <c r="I1083" i="11" s="1"/>
  <c r="B1083" i="4"/>
  <c r="B1083" i="11" s="1"/>
  <c r="H1082" i="4"/>
  <c r="J1082" i="4" s="1"/>
  <c r="G1082" i="11" s="1"/>
  <c r="I1082" i="11" s="1"/>
  <c r="B1082" i="4"/>
  <c r="B1082" i="11" s="1"/>
  <c r="H1081" i="4"/>
  <c r="J1081" i="4" s="1"/>
  <c r="G1081" i="11" s="1"/>
  <c r="I1081" i="11" s="1"/>
  <c r="B1081" i="4"/>
  <c r="B1081" i="11" s="1"/>
  <c r="H1080" i="4"/>
  <c r="J1080" i="4" s="1"/>
  <c r="G1080" i="11" s="1"/>
  <c r="I1080" i="11" s="1"/>
  <c r="B1080" i="4"/>
  <c r="B1080" i="11" s="1"/>
  <c r="H1079" i="4"/>
  <c r="J1079" i="4" s="1"/>
  <c r="G1079" i="11" s="1"/>
  <c r="I1079" i="11" s="1"/>
  <c r="B1079" i="4"/>
  <c r="B1079" i="11" s="1"/>
  <c r="H1078" i="4"/>
  <c r="J1078" i="4" s="1"/>
  <c r="G1078" i="11" s="1"/>
  <c r="I1078" i="11" s="1"/>
  <c r="B1078" i="4"/>
  <c r="B1078" i="11" s="1"/>
  <c r="H1077" i="4"/>
  <c r="J1077" i="4" s="1"/>
  <c r="G1077" i="11" s="1"/>
  <c r="I1077" i="11" s="1"/>
  <c r="B1077" i="4"/>
  <c r="B1077" i="11" s="1"/>
  <c r="H1076" i="4"/>
  <c r="J1076" i="4" s="1"/>
  <c r="G1076" i="11" s="1"/>
  <c r="I1076" i="11" s="1"/>
  <c r="B1076" i="4"/>
  <c r="B1076" i="11" s="1"/>
  <c r="H1075" i="4"/>
  <c r="J1075" i="4" s="1"/>
  <c r="G1075" i="11" s="1"/>
  <c r="I1075" i="11" s="1"/>
  <c r="B1075" i="4"/>
  <c r="B1075" i="11" s="1"/>
  <c r="H1074" i="4"/>
  <c r="J1074" i="4" s="1"/>
  <c r="G1074" i="11" s="1"/>
  <c r="I1074" i="11" s="1"/>
  <c r="B1074" i="4"/>
  <c r="B1074" i="11" s="1"/>
  <c r="H1073" i="4"/>
  <c r="J1073" i="4" s="1"/>
  <c r="G1073" i="11" s="1"/>
  <c r="I1073" i="11" s="1"/>
  <c r="B1073" i="4"/>
  <c r="B1073" i="11" s="1"/>
  <c r="H1072" i="4"/>
  <c r="J1072" i="4" s="1"/>
  <c r="G1072" i="11" s="1"/>
  <c r="I1072" i="11" s="1"/>
  <c r="B1072" i="4"/>
  <c r="B1072" i="11" s="1"/>
  <c r="H1071" i="4"/>
  <c r="J1071" i="4" s="1"/>
  <c r="G1071" i="11" s="1"/>
  <c r="I1071" i="11" s="1"/>
  <c r="B1071" i="4"/>
  <c r="B1071" i="11" s="1"/>
  <c r="H1070" i="4"/>
  <c r="J1070" i="4" s="1"/>
  <c r="G1070" i="11" s="1"/>
  <c r="I1070" i="11" s="1"/>
  <c r="B1070" i="4"/>
  <c r="B1070" i="11" s="1"/>
  <c r="H1069" i="4"/>
  <c r="J1069" i="4" s="1"/>
  <c r="G1069" i="11" s="1"/>
  <c r="I1069" i="11" s="1"/>
  <c r="B1069" i="4"/>
  <c r="B1069" i="11" s="1"/>
  <c r="H1068" i="4"/>
  <c r="J1068" i="4" s="1"/>
  <c r="G1068" i="11" s="1"/>
  <c r="I1068" i="11" s="1"/>
  <c r="B1068" i="4"/>
  <c r="B1068" i="11" s="1"/>
  <c r="H1067" i="4"/>
  <c r="J1067" i="4" s="1"/>
  <c r="G1067" i="11" s="1"/>
  <c r="I1067" i="11" s="1"/>
  <c r="B1067" i="4"/>
  <c r="B1067" i="11" s="1"/>
  <c r="H1066" i="4"/>
  <c r="J1066" i="4" s="1"/>
  <c r="G1066" i="11" s="1"/>
  <c r="I1066" i="11" s="1"/>
  <c r="B1066" i="4"/>
  <c r="B1066" i="11" s="1"/>
  <c r="H1065" i="4"/>
  <c r="J1065" i="4" s="1"/>
  <c r="G1065" i="11" s="1"/>
  <c r="I1065" i="11" s="1"/>
  <c r="B1065" i="4"/>
  <c r="B1065" i="11" s="1"/>
  <c r="H1064" i="4"/>
  <c r="J1064" i="4" s="1"/>
  <c r="G1064" i="11" s="1"/>
  <c r="I1064" i="11" s="1"/>
  <c r="B1064" i="4"/>
  <c r="B1064" i="11" s="1"/>
  <c r="H1063" i="4"/>
  <c r="J1063" i="4" s="1"/>
  <c r="G1063" i="11" s="1"/>
  <c r="I1063" i="11" s="1"/>
  <c r="B1063" i="4"/>
  <c r="B1063" i="11" s="1"/>
  <c r="H1062" i="4"/>
  <c r="J1062" i="4" s="1"/>
  <c r="G1062" i="11" s="1"/>
  <c r="I1062" i="11" s="1"/>
  <c r="B1062" i="4"/>
  <c r="B1062" i="11" s="1"/>
  <c r="H1061" i="4"/>
  <c r="J1061" i="4" s="1"/>
  <c r="G1061" i="11" s="1"/>
  <c r="I1061" i="11" s="1"/>
  <c r="B1061" i="4"/>
  <c r="B1061" i="11" s="1"/>
  <c r="H1060" i="4"/>
  <c r="J1060" i="4" s="1"/>
  <c r="G1060" i="11" s="1"/>
  <c r="I1060" i="11" s="1"/>
  <c r="B1060" i="4"/>
  <c r="B1060" i="11" s="1"/>
  <c r="H1059" i="4"/>
  <c r="J1059" i="4" s="1"/>
  <c r="G1059" i="11" s="1"/>
  <c r="I1059" i="11" s="1"/>
  <c r="B1059" i="4"/>
  <c r="B1059" i="11" s="1"/>
  <c r="H1058" i="4"/>
  <c r="J1058" i="4" s="1"/>
  <c r="G1058" i="11" s="1"/>
  <c r="I1058" i="11" s="1"/>
  <c r="B1058" i="4"/>
  <c r="B1058" i="11" s="1"/>
  <c r="H1057" i="4"/>
  <c r="J1057" i="4" s="1"/>
  <c r="G1057" i="11" s="1"/>
  <c r="I1057" i="11" s="1"/>
  <c r="B1057" i="4"/>
  <c r="B1057" i="11" s="1"/>
  <c r="H1056" i="4"/>
  <c r="J1056" i="4" s="1"/>
  <c r="G1056" i="11" s="1"/>
  <c r="I1056" i="11" s="1"/>
  <c r="B1056" i="4"/>
  <c r="B1056" i="11" s="1"/>
  <c r="H1055" i="4"/>
  <c r="J1055" i="4" s="1"/>
  <c r="G1055" i="11" s="1"/>
  <c r="I1055" i="11" s="1"/>
  <c r="B1055" i="4"/>
  <c r="B1055" i="11" s="1"/>
  <c r="H1054" i="4"/>
  <c r="J1054" i="4" s="1"/>
  <c r="G1054" i="11" s="1"/>
  <c r="I1054" i="11" s="1"/>
  <c r="B1054" i="4"/>
  <c r="B1054" i="11" s="1"/>
  <c r="H1053" i="4"/>
  <c r="J1053" i="4" s="1"/>
  <c r="G1053" i="11" s="1"/>
  <c r="I1053" i="11" s="1"/>
  <c r="B1053" i="4"/>
  <c r="B1053" i="11" s="1"/>
  <c r="H1052" i="4"/>
  <c r="J1052" i="4" s="1"/>
  <c r="G1052" i="11" s="1"/>
  <c r="I1052" i="11" s="1"/>
  <c r="B1052" i="4"/>
  <c r="B1052" i="11" s="1"/>
  <c r="H1051" i="4"/>
  <c r="J1051" i="4" s="1"/>
  <c r="G1051" i="11" s="1"/>
  <c r="I1051" i="11" s="1"/>
  <c r="B1051" i="4"/>
  <c r="B1051" i="11" s="1"/>
  <c r="H1050" i="4"/>
  <c r="J1050" i="4" s="1"/>
  <c r="G1050" i="11" s="1"/>
  <c r="I1050" i="11" s="1"/>
  <c r="B1050" i="4"/>
  <c r="B1050" i="11" s="1"/>
  <c r="H1049" i="4"/>
  <c r="J1049" i="4" s="1"/>
  <c r="G1049" i="11" s="1"/>
  <c r="I1049" i="11" s="1"/>
  <c r="B1049" i="4"/>
  <c r="B1049" i="11" s="1"/>
  <c r="H1048" i="4"/>
  <c r="J1048" i="4" s="1"/>
  <c r="G1048" i="11" s="1"/>
  <c r="I1048" i="11" s="1"/>
  <c r="B1048" i="4"/>
  <c r="B1048" i="11" s="1"/>
  <c r="H1047" i="4"/>
  <c r="J1047" i="4" s="1"/>
  <c r="G1047" i="11" s="1"/>
  <c r="I1047" i="11" s="1"/>
  <c r="B1047" i="4"/>
  <c r="B1047" i="11" s="1"/>
  <c r="H1046" i="4"/>
  <c r="J1046" i="4" s="1"/>
  <c r="G1046" i="11" s="1"/>
  <c r="I1046" i="11" s="1"/>
  <c r="B1046" i="4"/>
  <c r="B1046" i="11" s="1"/>
  <c r="H1045" i="4"/>
  <c r="J1045" i="4" s="1"/>
  <c r="G1045" i="11" s="1"/>
  <c r="I1045" i="11" s="1"/>
  <c r="B1045" i="4"/>
  <c r="B1045" i="11" s="1"/>
  <c r="H1044" i="4"/>
  <c r="J1044" i="4" s="1"/>
  <c r="G1044" i="11" s="1"/>
  <c r="I1044" i="11" s="1"/>
  <c r="B1044" i="4"/>
  <c r="B1044" i="11" s="1"/>
  <c r="H1043" i="4"/>
  <c r="J1043" i="4" s="1"/>
  <c r="G1043" i="11" s="1"/>
  <c r="I1043" i="11" s="1"/>
  <c r="B1043" i="4"/>
  <c r="B1043" i="11" s="1"/>
  <c r="H1042" i="4"/>
  <c r="J1042" i="4" s="1"/>
  <c r="G1042" i="11" s="1"/>
  <c r="I1042" i="11" s="1"/>
  <c r="B1042" i="4"/>
  <c r="B1042" i="11" s="1"/>
  <c r="H1041" i="4"/>
  <c r="J1041" i="4" s="1"/>
  <c r="G1041" i="11" s="1"/>
  <c r="I1041" i="11" s="1"/>
  <c r="H1040" i="4"/>
  <c r="J1040" i="4" s="1"/>
  <c r="G1040" i="11" s="1"/>
  <c r="I1040" i="11" s="1"/>
  <c r="H1039" i="4"/>
  <c r="J1039" i="4" s="1"/>
  <c r="G1039" i="11" s="1"/>
  <c r="I1039" i="11" s="1"/>
  <c r="H1038" i="4"/>
  <c r="J1038" i="4" s="1"/>
  <c r="G1038" i="11" s="1"/>
  <c r="I1038" i="11" s="1"/>
  <c r="H1037" i="4"/>
  <c r="J1037" i="4" s="1"/>
  <c r="G1037" i="11" s="1"/>
  <c r="I1037" i="11" s="1"/>
  <c r="H1036" i="4"/>
  <c r="J1036" i="4" s="1"/>
  <c r="G1036" i="11" s="1"/>
  <c r="I1036" i="11" s="1"/>
  <c r="H1035" i="4"/>
  <c r="J1035" i="4" s="1"/>
  <c r="G1035" i="11" s="1"/>
  <c r="I1035" i="11" s="1"/>
  <c r="H1034" i="4"/>
  <c r="H1033" i="4"/>
  <c r="J1033" i="4" s="1"/>
  <c r="G1033" i="11" s="1"/>
  <c r="I1033" i="11" s="1"/>
  <c r="H1032" i="4"/>
  <c r="J1032" i="4" s="1"/>
  <c r="G1032" i="11" s="1"/>
  <c r="I1032" i="11" s="1"/>
  <c r="H1031" i="4"/>
  <c r="J1031" i="4" s="1"/>
  <c r="G1031" i="11" s="1"/>
  <c r="I1031" i="11" s="1"/>
  <c r="H1030" i="4"/>
  <c r="J1030" i="4" s="1"/>
  <c r="G1030" i="11" s="1"/>
  <c r="I1030" i="11" s="1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B978" i="4"/>
  <c r="B978" i="11" s="1"/>
  <c r="H977" i="4"/>
  <c r="B977" i="4"/>
  <c r="B977" i="11" s="1"/>
  <c r="H976" i="4"/>
  <c r="B976" i="4"/>
  <c r="B976" i="11" s="1"/>
  <c r="H975" i="4"/>
  <c r="B975" i="4"/>
  <c r="B975" i="11" s="1"/>
  <c r="H974" i="4"/>
  <c r="B974" i="4"/>
  <c r="B974" i="11" s="1"/>
  <c r="H973" i="4"/>
  <c r="B973" i="4"/>
  <c r="B973" i="11" s="1"/>
  <c r="H972" i="4"/>
  <c r="B972" i="4"/>
  <c r="B972" i="11" s="1"/>
  <c r="H971" i="4"/>
  <c r="B971" i="4"/>
  <c r="B971" i="11" s="1"/>
  <c r="H970" i="4"/>
  <c r="B970" i="4"/>
  <c r="B970" i="11" s="1"/>
  <c r="H969" i="4"/>
  <c r="B969" i="4"/>
  <c r="B969" i="11" s="1"/>
  <c r="H968" i="4"/>
  <c r="B968" i="4"/>
  <c r="B968" i="11" s="1"/>
  <c r="H967" i="4"/>
  <c r="B967" i="4"/>
  <c r="B967" i="11" s="1"/>
  <c r="H966" i="4"/>
  <c r="B966" i="4"/>
  <c r="B966" i="11" s="1"/>
  <c r="H965" i="4"/>
  <c r="B965" i="4"/>
  <c r="B965" i="11" s="1"/>
  <c r="H964" i="4"/>
  <c r="B964" i="4"/>
  <c r="B964" i="11" s="1"/>
  <c r="H963" i="4"/>
  <c r="B963" i="4"/>
  <c r="B963" i="11" s="1"/>
  <c r="H962" i="4"/>
  <c r="B962" i="4"/>
  <c r="B962" i="11" s="1"/>
  <c r="H961" i="4"/>
  <c r="B961" i="4"/>
  <c r="B961" i="11" s="1"/>
  <c r="H960" i="4"/>
  <c r="B960" i="4"/>
  <c r="B960" i="11" s="1"/>
  <c r="H959" i="4"/>
  <c r="B959" i="4"/>
  <c r="B959" i="11" s="1"/>
  <c r="H958" i="4"/>
  <c r="B958" i="4"/>
  <c r="B958" i="11" s="1"/>
  <c r="H957" i="4"/>
  <c r="B957" i="4"/>
  <c r="B957" i="11" s="1"/>
  <c r="H956" i="4"/>
  <c r="B956" i="4"/>
  <c r="B956" i="11" s="1"/>
  <c r="H955" i="4"/>
  <c r="B955" i="4"/>
  <c r="B955" i="11" s="1"/>
  <c r="H954" i="4"/>
  <c r="B954" i="4"/>
  <c r="B954" i="11" s="1"/>
  <c r="H953" i="4"/>
  <c r="B953" i="4"/>
  <c r="B953" i="11" s="1"/>
  <c r="H952" i="4"/>
  <c r="B952" i="4"/>
  <c r="B952" i="11" s="1"/>
  <c r="H951" i="4"/>
  <c r="B951" i="4"/>
  <c r="B951" i="11" s="1"/>
  <c r="H950" i="4"/>
  <c r="B950" i="4"/>
  <c r="B950" i="11" s="1"/>
  <c r="H949" i="4"/>
  <c r="B949" i="4"/>
  <c r="B949" i="11" s="1"/>
  <c r="H948" i="4"/>
  <c r="B948" i="4"/>
  <c r="B948" i="11" s="1"/>
  <c r="H947" i="4"/>
  <c r="B947" i="4"/>
  <c r="B947" i="11" s="1"/>
  <c r="H946" i="4"/>
  <c r="B946" i="4"/>
  <c r="B946" i="11" s="1"/>
  <c r="H945" i="4"/>
  <c r="B945" i="4"/>
  <c r="B945" i="11" s="1"/>
  <c r="H944" i="4"/>
  <c r="B944" i="4"/>
  <c r="B944" i="11" s="1"/>
  <c r="H943" i="4"/>
  <c r="B943" i="4"/>
  <c r="B943" i="11" s="1"/>
  <c r="H942" i="4"/>
  <c r="B942" i="4"/>
  <c r="B942" i="11" s="1"/>
  <c r="H941" i="4"/>
  <c r="B941" i="4"/>
  <c r="B941" i="11" s="1"/>
  <c r="H940" i="4"/>
  <c r="B940" i="4"/>
  <c r="B940" i="11" s="1"/>
  <c r="H939" i="4"/>
  <c r="B939" i="4"/>
  <c r="B939" i="11" s="1"/>
  <c r="H938" i="4"/>
  <c r="B938" i="4"/>
  <c r="B938" i="11" s="1"/>
  <c r="H937" i="4"/>
  <c r="B937" i="4"/>
  <c r="B937" i="11" s="1"/>
  <c r="H936" i="4"/>
  <c r="B936" i="4"/>
  <c r="B936" i="11" s="1"/>
  <c r="H935" i="4"/>
  <c r="B935" i="4"/>
  <c r="B935" i="11" s="1"/>
  <c r="H934" i="4"/>
  <c r="B934" i="4"/>
  <c r="B934" i="11" s="1"/>
  <c r="H933" i="4"/>
  <c r="B933" i="4"/>
  <c r="B933" i="11" s="1"/>
  <c r="H932" i="4"/>
  <c r="B932" i="4"/>
  <c r="B932" i="11" s="1"/>
  <c r="H931" i="4"/>
  <c r="B931" i="4"/>
  <c r="B931" i="11" s="1"/>
  <c r="H930" i="4"/>
  <c r="B930" i="4"/>
  <c r="B930" i="11" s="1"/>
  <c r="H929" i="4"/>
  <c r="B929" i="4"/>
  <c r="B929" i="11" s="1"/>
  <c r="H928" i="4"/>
  <c r="B928" i="4"/>
  <c r="B928" i="11" s="1"/>
  <c r="H927" i="4"/>
  <c r="B927" i="4"/>
  <c r="B927" i="11" s="1"/>
  <c r="H926" i="4"/>
  <c r="B926" i="4"/>
  <c r="B926" i="11" s="1"/>
  <c r="H925" i="4"/>
  <c r="B925" i="4"/>
  <c r="B925" i="11" s="1"/>
  <c r="H924" i="4"/>
  <c r="B924" i="4"/>
  <c r="B924" i="11" s="1"/>
  <c r="H923" i="4"/>
  <c r="B923" i="4"/>
  <c r="B923" i="11" s="1"/>
  <c r="H922" i="4"/>
  <c r="B922" i="4"/>
  <c r="B922" i="11" s="1"/>
  <c r="H921" i="4"/>
  <c r="B921" i="4"/>
  <c r="B921" i="11" s="1"/>
  <c r="H920" i="4"/>
  <c r="B920" i="4"/>
  <c r="B920" i="11" s="1"/>
  <c r="H919" i="4"/>
  <c r="B919" i="4"/>
  <c r="B919" i="11" s="1"/>
  <c r="H918" i="4"/>
  <c r="B918" i="4"/>
  <c r="B918" i="11" s="1"/>
  <c r="H917" i="4"/>
  <c r="B917" i="4"/>
  <c r="B917" i="11" s="1"/>
  <c r="H916" i="4"/>
  <c r="B916" i="4"/>
  <c r="B916" i="11" s="1"/>
  <c r="H915" i="4"/>
  <c r="B915" i="4"/>
  <c r="B915" i="11" s="1"/>
  <c r="H914" i="4"/>
  <c r="B914" i="4"/>
  <c r="B914" i="11" s="1"/>
  <c r="H913" i="4"/>
  <c r="B913" i="4"/>
  <c r="B913" i="11" s="1"/>
  <c r="H912" i="4"/>
  <c r="B912" i="4"/>
  <c r="B912" i="11" s="1"/>
  <c r="H911" i="4"/>
  <c r="B911" i="4"/>
  <c r="B911" i="11" s="1"/>
  <c r="H910" i="4"/>
  <c r="B910" i="4"/>
  <c r="B910" i="11" s="1"/>
  <c r="H909" i="4"/>
  <c r="B909" i="4"/>
  <c r="B909" i="11" s="1"/>
  <c r="H908" i="4"/>
  <c r="B908" i="4"/>
  <c r="B908" i="11" s="1"/>
  <c r="H907" i="4"/>
  <c r="B907" i="4"/>
  <c r="B907" i="11" s="1"/>
  <c r="H906" i="4"/>
  <c r="B906" i="4"/>
  <c r="B906" i="11" s="1"/>
  <c r="H905" i="4"/>
  <c r="B905" i="4"/>
  <c r="B905" i="11" s="1"/>
  <c r="H904" i="4"/>
  <c r="B904" i="4"/>
  <c r="B904" i="11" s="1"/>
  <c r="H903" i="4"/>
  <c r="B903" i="4"/>
  <c r="B903" i="11" s="1"/>
  <c r="H902" i="4"/>
  <c r="B902" i="4"/>
  <c r="B902" i="11" s="1"/>
  <c r="H901" i="4"/>
  <c r="B901" i="4"/>
  <c r="B901" i="11" s="1"/>
  <c r="H900" i="4"/>
  <c r="B900" i="4"/>
  <c r="B900" i="11" s="1"/>
  <c r="H899" i="4"/>
  <c r="B899" i="4"/>
  <c r="B899" i="11" s="1"/>
  <c r="H898" i="4"/>
  <c r="B898" i="4"/>
  <c r="B898" i="11" s="1"/>
  <c r="H897" i="4"/>
  <c r="B897" i="4"/>
  <c r="B897" i="11" s="1"/>
  <c r="H895" i="4"/>
  <c r="B895" i="4"/>
  <c r="B895" i="11" s="1"/>
  <c r="H894" i="4"/>
  <c r="B894" i="4"/>
  <c r="B894" i="11" s="1"/>
  <c r="H893" i="4"/>
  <c r="B893" i="4"/>
  <c r="B893" i="11" s="1"/>
  <c r="H892" i="4"/>
  <c r="B892" i="4"/>
  <c r="B892" i="11" s="1"/>
  <c r="H891" i="4"/>
  <c r="B891" i="4"/>
  <c r="B891" i="11" s="1"/>
  <c r="H890" i="4"/>
  <c r="B890" i="4"/>
  <c r="B890" i="11" s="1"/>
  <c r="H889" i="4"/>
  <c r="B889" i="4"/>
  <c r="B889" i="11" s="1"/>
  <c r="H888" i="4"/>
  <c r="B888" i="4"/>
  <c r="B888" i="11" s="1"/>
  <c r="H887" i="4"/>
  <c r="B887" i="4"/>
  <c r="B887" i="11" s="1"/>
  <c r="H886" i="4"/>
  <c r="B886" i="4"/>
  <c r="B886" i="11" s="1"/>
  <c r="H885" i="4"/>
  <c r="B885" i="4"/>
  <c r="B885" i="11" s="1"/>
  <c r="H884" i="4"/>
  <c r="B884" i="4"/>
  <c r="B884" i="11" s="1"/>
  <c r="H883" i="4"/>
  <c r="B883" i="4"/>
  <c r="B883" i="11" s="1"/>
  <c r="H882" i="4"/>
  <c r="B882" i="4"/>
  <c r="B882" i="11" s="1"/>
  <c r="H881" i="4"/>
  <c r="B881" i="4"/>
  <c r="B881" i="11" s="1"/>
  <c r="H880" i="4"/>
  <c r="B880" i="4"/>
  <c r="B880" i="11" s="1"/>
  <c r="H879" i="4"/>
  <c r="B879" i="4"/>
  <c r="B879" i="11" s="1"/>
  <c r="H878" i="4"/>
  <c r="B878" i="4"/>
  <c r="B878" i="11" s="1"/>
  <c r="H877" i="4"/>
  <c r="B877" i="4"/>
  <c r="B877" i="11" s="1"/>
  <c r="H876" i="4"/>
  <c r="B876" i="4"/>
  <c r="B876" i="11" s="1"/>
  <c r="H875" i="4"/>
  <c r="B875" i="4"/>
  <c r="B875" i="11" s="1"/>
  <c r="H874" i="4"/>
  <c r="B874" i="4"/>
  <c r="B874" i="11" s="1"/>
  <c r="H873" i="4"/>
  <c r="B873" i="4"/>
  <c r="B873" i="11" s="1"/>
  <c r="H872" i="4"/>
  <c r="B872" i="4"/>
  <c r="B872" i="11" s="1"/>
  <c r="H871" i="4"/>
  <c r="B871" i="4"/>
  <c r="B871" i="11" s="1"/>
  <c r="H870" i="4"/>
  <c r="B870" i="4"/>
  <c r="B870" i="11" s="1"/>
  <c r="H869" i="4"/>
  <c r="B869" i="4"/>
  <c r="B869" i="11" s="1"/>
  <c r="H868" i="4"/>
  <c r="B868" i="4"/>
  <c r="B868" i="11" s="1"/>
  <c r="H867" i="4"/>
  <c r="B867" i="4"/>
  <c r="B867" i="11" s="1"/>
  <c r="H866" i="4"/>
  <c r="B866" i="4"/>
  <c r="B866" i="11" s="1"/>
  <c r="H865" i="4"/>
  <c r="B865" i="4"/>
  <c r="B865" i="11" s="1"/>
  <c r="H864" i="4"/>
  <c r="B864" i="4"/>
  <c r="B864" i="11" s="1"/>
  <c r="H863" i="4"/>
  <c r="B863" i="4"/>
  <c r="B863" i="11" s="1"/>
  <c r="H862" i="4"/>
  <c r="B862" i="4"/>
  <c r="B862" i="11" s="1"/>
  <c r="H861" i="4"/>
  <c r="B861" i="4"/>
  <c r="B861" i="11" s="1"/>
  <c r="H860" i="4"/>
  <c r="B860" i="4"/>
  <c r="B860" i="11" s="1"/>
  <c r="H859" i="4"/>
  <c r="B859" i="4"/>
  <c r="B859" i="11" s="1"/>
  <c r="H858" i="4"/>
  <c r="B858" i="4"/>
  <c r="B858" i="11" s="1"/>
  <c r="H857" i="4"/>
  <c r="B857" i="4"/>
  <c r="B857" i="11" s="1"/>
  <c r="H856" i="4"/>
  <c r="B856" i="4"/>
  <c r="B856" i="11" s="1"/>
  <c r="H855" i="4"/>
  <c r="B855" i="4"/>
  <c r="B855" i="11" s="1"/>
  <c r="H854" i="4"/>
  <c r="B854" i="4"/>
  <c r="B854" i="11" s="1"/>
  <c r="H853" i="4"/>
  <c r="B853" i="4"/>
  <c r="B853" i="11" s="1"/>
  <c r="H852" i="4"/>
  <c r="B852" i="4"/>
  <c r="B852" i="11" s="1"/>
  <c r="H851" i="4"/>
  <c r="B851" i="4"/>
  <c r="B851" i="11" s="1"/>
  <c r="H850" i="4"/>
  <c r="B850" i="4"/>
  <c r="B850" i="11" s="1"/>
  <c r="H849" i="4"/>
  <c r="B849" i="4"/>
  <c r="B849" i="11" s="1"/>
  <c r="H848" i="4"/>
  <c r="B848" i="4"/>
  <c r="B848" i="11" s="1"/>
  <c r="H847" i="4"/>
  <c r="B847" i="4"/>
  <c r="B847" i="11" s="1"/>
  <c r="H846" i="4"/>
  <c r="B846" i="4"/>
  <c r="B846" i="11" s="1"/>
  <c r="H845" i="4"/>
  <c r="B845" i="4"/>
  <c r="B845" i="11" s="1"/>
  <c r="H844" i="4"/>
  <c r="B844" i="4"/>
  <c r="B844" i="11" s="1"/>
  <c r="H843" i="4"/>
  <c r="B843" i="4"/>
  <c r="B843" i="11" s="1"/>
  <c r="H842" i="4"/>
  <c r="B842" i="4"/>
  <c r="B842" i="11" s="1"/>
  <c r="H841" i="4"/>
  <c r="B841" i="4"/>
  <c r="B841" i="11" s="1"/>
  <c r="H840" i="4"/>
  <c r="B840" i="4"/>
  <c r="B840" i="11" s="1"/>
  <c r="H839" i="4"/>
  <c r="B839" i="4"/>
  <c r="B839" i="11" s="1"/>
  <c r="H838" i="4"/>
  <c r="B838" i="4"/>
  <c r="B838" i="11" s="1"/>
  <c r="H837" i="4"/>
  <c r="B837" i="4"/>
  <c r="B837" i="11" s="1"/>
  <c r="H836" i="4"/>
  <c r="B836" i="4"/>
  <c r="B836" i="11" s="1"/>
  <c r="H835" i="4"/>
  <c r="B835" i="4"/>
  <c r="B835" i="11" s="1"/>
  <c r="H834" i="4"/>
  <c r="B834" i="4"/>
  <c r="B834" i="11" s="1"/>
  <c r="H833" i="4"/>
  <c r="B833" i="4"/>
  <c r="B833" i="11" s="1"/>
  <c r="H832" i="4"/>
  <c r="B832" i="4"/>
  <c r="B832" i="11" s="1"/>
  <c r="H831" i="4"/>
  <c r="B831" i="4"/>
  <c r="B831" i="11" s="1"/>
  <c r="H830" i="4"/>
  <c r="B830" i="4"/>
  <c r="B830" i="11" s="1"/>
  <c r="H829" i="4"/>
  <c r="B829" i="4"/>
  <c r="B829" i="11" s="1"/>
  <c r="H828" i="4"/>
  <c r="B828" i="4"/>
  <c r="B828" i="11" s="1"/>
  <c r="H827" i="4"/>
  <c r="B827" i="4"/>
  <c r="B827" i="11" s="1"/>
  <c r="H826" i="4"/>
  <c r="B826" i="4"/>
  <c r="B826" i="11" s="1"/>
  <c r="H825" i="4"/>
  <c r="B825" i="4"/>
  <c r="B825" i="11" s="1"/>
  <c r="H824" i="4"/>
  <c r="B824" i="4"/>
  <c r="B824" i="11" s="1"/>
  <c r="H823" i="4"/>
  <c r="B823" i="4"/>
  <c r="B823" i="11" s="1"/>
  <c r="H822" i="4"/>
  <c r="B822" i="4"/>
  <c r="B822" i="11" s="1"/>
  <c r="H821" i="4"/>
  <c r="B821" i="4"/>
  <c r="B821" i="11" s="1"/>
  <c r="H820" i="4"/>
  <c r="B820" i="4"/>
  <c r="B820" i="11" s="1"/>
  <c r="H819" i="4"/>
  <c r="B819" i="4"/>
  <c r="B819" i="11" s="1"/>
  <c r="H818" i="4"/>
  <c r="B818" i="4"/>
  <c r="B818" i="11" s="1"/>
  <c r="H817" i="4"/>
  <c r="B817" i="4"/>
  <c r="B817" i="11" s="1"/>
  <c r="H816" i="4"/>
  <c r="B816" i="4"/>
  <c r="B816" i="11" s="1"/>
  <c r="H815" i="4"/>
  <c r="B815" i="4"/>
  <c r="B815" i="11" s="1"/>
  <c r="H814" i="4"/>
  <c r="B814" i="4"/>
  <c r="B814" i="11" s="1"/>
  <c r="H813" i="4"/>
  <c r="B813" i="4"/>
  <c r="B813" i="11" s="1"/>
  <c r="H812" i="4"/>
  <c r="B812" i="4"/>
  <c r="B812" i="11" s="1"/>
  <c r="H811" i="4"/>
  <c r="B811" i="4"/>
  <c r="B811" i="11" s="1"/>
  <c r="H810" i="4"/>
  <c r="B810" i="4"/>
  <c r="B810" i="11" s="1"/>
  <c r="H809" i="4"/>
  <c r="B809" i="4"/>
  <c r="B809" i="11" s="1"/>
  <c r="H808" i="4"/>
  <c r="B808" i="4"/>
  <c r="B808" i="11" s="1"/>
  <c r="H807" i="4"/>
  <c r="B807" i="4"/>
  <c r="B807" i="11" s="1"/>
  <c r="H806" i="4"/>
  <c r="B806" i="4"/>
  <c r="B806" i="11" s="1"/>
  <c r="H805" i="4"/>
  <c r="B805" i="4"/>
  <c r="B805" i="11" s="1"/>
  <c r="H804" i="4"/>
  <c r="B804" i="4"/>
  <c r="B804" i="11" s="1"/>
  <c r="H803" i="4"/>
  <c r="B803" i="4"/>
  <c r="B803" i="11" s="1"/>
  <c r="H802" i="4"/>
  <c r="B802" i="4"/>
  <c r="B802" i="11" s="1"/>
  <c r="H801" i="4"/>
  <c r="B801" i="4"/>
  <c r="B801" i="11" s="1"/>
  <c r="H800" i="4"/>
  <c r="B800" i="4"/>
  <c r="B800" i="11" s="1"/>
  <c r="H799" i="4"/>
  <c r="B799" i="4"/>
  <c r="B799" i="11" s="1"/>
  <c r="H798" i="4"/>
  <c r="B798" i="4"/>
  <c r="B798" i="11" s="1"/>
  <c r="H797" i="4"/>
  <c r="B797" i="4"/>
  <c r="B797" i="11" s="1"/>
  <c r="H796" i="4"/>
  <c r="B796" i="4"/>
  <c r="B796" i="11" s="1"/>
  <c r="H795" i="4"/>
  <c r="B795" i="4"/>
  <c r="B795" i="11" s="1"/>
  <c r="H794" i="4"/>
  <c r="B794" i="4"/>
  <c r="B794" i="11" s="1"/>
  <c r="H793" i="4"/>
  <c r="B793" i="4"/>
  <c r="B793" i="11" s="1"/>
  <c r="H792" i="4"/>
  <c r="B792" i="4"/>
  <c r="B792" i="11" s="1"/>
  <c r="H791" i="4"/>
  <c r="B791" i="4"/>
  <c r="B791" i="11" s="1"/>
  <c r="H790" i="4"/>
  <c r="B790" i="4"/>
  <c r="B790" i="11" s="1"/>
  <c r="H789" i="4"/>
  <c r="B789" i="4"/>
  <c r="B789" i="11" s="1"/>
  <c r="H788" i="4"/>
  <c r="B788" i="4"/>
  <c r="B788" i="11" s="1"/>
  <c r="H787" i="4"/>
  <c r="B787" i="4"/>
  <c r="B787" i="11" s="1"/>
  <c r="H786" i="4"/>
  <c r="B786" i="4"/>
  <c r="B786" i="11" s="1"/>
  <c r="H785" i="4"/>
  <c r="B785" i="4"/>
  <c r="B785" i="11" s="1"/>
  <c r="H784" i="4"/>
  <c r="B784" i="4"/>
  <c r="B784" i="11" s="1"/>
  <c r="H783" i="4"/>
  <c r="B783" i="4"/>
  <c r="B783" i="11" s="1"/>
  <c r="H782" i="4"/>
  <c r="B782" i="4"/>
  <c r="B782" i="11" s="1"/>
  <c r="H781" i="4"/>
  <c r="B781" i="4"/>
  <c r="B781" i="11" s="1"/>
  <c r="H780" i="4"/>
  <c r="B780" i="4"/>
  <c r="B780" i="11" s="1"/>
  <c r="H779" i="4"/>
  <c r="B779" i="4"/>
  <c r="B779" i="11" s="1"/>
  <c r="H778" i="4"/>
  <c r="B778" i="4"/>
  <c r="B778" i="11" s="1"/>
  <c r="H777" i="4"/>
  <c r="B777" i="4"/>
  <c r="B777" i="11" s="1"/>
  <c r="H776" i="4"/>
  <c r="B776" i="4"/>
  <c r="B776" i="11" s="1"/>
  <c r="H775" i="4"/>
  <c r="B775" i="4"/>
  <c r="B775" i="11" s="1"/>
  <c r="H774" i="4"/>
  <c r="B774" i="4"/>
  <c r="B774" i="11" s="1"/>
  <c r="H773" i="4"/>
  <c r="B773" i="4"/>
  <c r="B773" i="11" s="1"/>
  <c r="H772" i="4"/>
  <c r="B772" i="4"/>
  <c r="B772" i="11" s="1"/>
  <c r="H771" i="4"/>
  <c r="B771" i="4"/>
  <c r="B771" i="11" s="1"/>
  <c r="H770" i="4"/>
  <c r="B770" i="4"/>
  <c r="B770" i="11" s="1"/>
  <c r="H769" i="4"/>
  <c r="B769" i="4"/>
  <c r="B769" i="11" s="1"/>
  <c r="H768" i="4"/>
  <c r="B768" i="4"/>
  <c r="B768" i="11" s="1"/>
  <c r="H767" i="4"/>
  <c r="B767" i="4"/>
  <c r="B767" i="11" s="1"/>
  <c r="H766" i="4"/>
  <c r="B766" i="4"/>
  <c r="B766" i="11" s="1"/>
  <c r="H765" i="4"/>
  <c r="B765" i="4"/>
  <c r="B765" i="11" s="1"/>
  <c r="H764" i="4"/>
  <c r="B764" i="4"/>
  <c r="B764" i="11" s="1"/>
  <c r="H763" i="4"/>
  <c r="B763" i="4"/>
  <c r="B763" i="11" s="1"/>
  <c r="F762" i="4"/>
  <c r="B762" i="4"/>
  <c r="B762" i="11" s="1"/>
  <c r="H761" i="4"/>
  <c r="J761" i="4" s="1"/>
  <c r="G761" i="11" s="1"/>
  <c r="I761" i="11" s="1"/>
  <c r="B761" i="4"/>
  <c r="B761" i="11" s="1"/>
  <c r="H760" i="4"/>
  <c r="B760" i="4"/>
  <c r="B760" i="11" s="1"/>
  <c r="H759" i="4"/>
  <c r="J759" i="4" s="1"/>
  <c r="G759" i="11" s="1"/>
  <c r="I759" i="11" s="1"/>
  <c r="B759" i="4"/>
  <c r="B759" i="11" s="1"/>
  <c r="H758" i="4"/>
  <c r="B758" i="4"/>
  <c r="B758" i="11" s="1"/>
  <c r="H757" i="4"/>
  <c r="J757" i="4" s="1"/>
  <c r="G757" i="11" s="1"/>
  <c r="I757" i="11" s="1"/>
  <c r="B757" i="4"/>
  <c r="B757" i="11" s="1"/>
  <c r="H756" i="4"/>
  <c r="B756" i="4"/>
  <c r="B756" i="11" s="1"/>
  <c r="H755" i="4"/>
  <c r="J755" i="4" s="1"/>
  <c r="G755" i="11" s="1"/>
  <c r="I755" i="11" s="1"/>
  <c r="B755" i="4"/>
  <c r="B755" i="11" s="1"/>
  <c r="H754" i="4"/>
  <c r="B754" i="4"/>
  <c r="B754" i="11" s="1"/>
  <c r="H753" i="4"/>
  <c r="J753" i="4" s="1"/>
  <c r="G753" i="11" s="1"/>
  <c r="I753" i="11" s="1"/>
  <c r="B753" i="4"/>
  <c r="B753" i="11" s="1"/>
  <c r="H752" i="4"/>
  <c r="B752" i="4"/>
  <c r="B752" i="11" s="1"/>
  <c r="H751" i="4"/>
  <c r="J751" i="4" s="1"/>
  <c r="G751" i="11" s="1"/>
  <c r="I751" i="11" s="1"/>
  <c r="B751" i="4"/>
  <c r="B751" i="11" s="1"/>
  <c r="H750" i="4"/>
  <c r="B750" i="4"/>
  <c r="B750" i="11" s="1"/>
  <c r="H749" i="4"/>
  <c r="J749" i="4" s="1"/>
  <c r="G749" i="11" s="1"/>
  <c r="I749" i="11" s="1"/>
  <c r="B749" i="4"/>
  <c r="B749" i="11" s="1"/>
  <c r="H748" i="4"/>
  <c r="B748" i="4"/>
  <c r="B748" i="11" s="1"/>
  <c r="H747" i="4"/>
  <c r="J747" i="4" s="1"/>
  <c r="G747" i="11" s="1"/>
  <c r="I747" i="11" s="1"/>
  <c r="B747" i="4"/>
  <c r="B747" i="11" s="1"/>
  <c r="H746" i="4"/>
  <c r="B746" i="4"/>
  <c r="B746" i="11" s="1"/>
  <c r="H745" i="4"/>
  <c r="J745" i="4" s="1"/>
  <c r="G745" i="11" s="1"/>
  <c r="I745" i="11" s="1"/>
  <c r="B745" i="4"/>
  <c r="B745" i="11" s="1"/>
  <c r="H744" i="4"/>
  <c r="B744" i="4"/>
  <c r="B744" i="11" s="1"/>
  <c r="H743" i="4"/>
  <c r="J743" i="4" s="1"/>
  <c r="G743" i="11" s="1"/>
  <c r="I743" i="11" s="1"/>
  <c r="B743" i="4"/>
  <c r="B743" i="11" s="1"/>
  <c r="H742" i="4"/>
  <c r="B742" i="4"/>
  <c r="B742" i="11" s="1"/>
  <c r="H741" i="4"/>
  <c r="J741" i="4" s="1"/>
  <c r="G741" i="11" s="1"/>
  <c r="I741" i="11" s="1"/>
  <c r="B741" i="4"/>
  <c r="B741" i="11" s="1"/>
  <c r="H740" i="4"/>
  <c r="B740" i="4"/>
  <c r="B740" i="11" s="1"/>
  <c r="H739" i="4"/>
  <c r="J739" i="4" s="1"/>
  <c r="G739" i="11" s="1"/>
  <c r="I739" i="11" s="1"/>
  <c r="B739" i="4"/>
  <c r="B739" i="11" s="1"/>
  <c r="H738" i="4"/>
  <c r="B738" i="4"/>
  <c r="B738" i="11" s="1"/>
  <c r="H737" i="4"/>
  <c r="J737" i="4" s="1"/>
  <c r="G737" i="11" s="1"/>
  <c r="I737" i="11" s="1"/>
  <c r="B737" i="4"/>
  <c r="B737" i="11" s="1"/>
  <c r="H736" i="4"/>
  <c r="B736" i="4"/>
  <c r="B736" i="11" s="1"/>
  <c r="H735" i="4"/>
  <c r="J735" i="4" s="1"/>
  <c r="G735" i="11" s="1"/>
  <c r="I735" i="11" s="1"/>
  <c r="B735" i="4"/>
  <c r="B735" i="11" s="1"/>
  <c r="H734" i="4"/>
  <c r="B734" i="4"/>
  <c r="B734" i="11" s="1"/>
  <c r="H733" i="4"/>
  <c r="J733" i="4" s="1"/>
  <c r="G733" i="11" s="1"/>
  <c r="I733" i="11" s="1"/>
  <c r="B733" i="4"/>
  <c r="B733" i="11" s="1"/>
  <c r="H732" i="4"/>
  <c r="B732" i="4"/>
  <c r="B732" i="11" s="1"/>
  <c r="H731" i="4"/>
  <c r="J731" i="4" s="1"/>
  <c r="G731" i="11" s="1"/>
  <c r="I731" i="11" s="1"/>
  <c r="B731" i="4"/>
  <c r="B731" i="11" s="1"/>
  <c r="H730" i="4"/>
  <c r="B730" i="4"/>
  <c r="B730" i="11" s="1"/>
  <c r="H729" i="4"/>
  <c r="J729" i="4" s="1"/>
  <c r="G729" i="11" s="1"/>
  <c r="I729" i="11" s="1"/>
  <c r="B729" i="4"/>
  <c r="B729" i="11" s="1"/>
  <c r="H728" i="4"/>
  <c r="B728" i="4"/>
  <c r="B728" i="11" s="1"/>
  <c r="H727" i="4"/>
  <c r="J727" i="4" s="1"/>
  <c r="G727" i="11" s="1"/>
  <c r="I727" i="11" s="1"/>
  <c r="B727" i="4"/>
  <c r="B727" i="11" s="1"/>
  <c r="H726" i="4"/>
  <c r="B726" i="4"/>
  <c r="B726" i="11" s="1"/>
  <c r="H725" i="4"/>
  <c r="J725" i="4" s="1"/>
  <c r="G725" i="11" s="1"/>
  <c r="I725" i="11" s="1"/>
  <c r="B725" i="4"/>
  <c r="B725" i="11" s="1"/>
  <c r="H724" i="4"/>
  <c r="B724" i="4"/>
  <c r="B724" i="11" s="1"/>
  <c r="H723" i="4"/>
  <c r="J723" i="4" s="1"/>
  <c r="G723" i="11" s="1"/>
  <c r="I723" i="11" s="1"/>
  <c r="B723" i="4"/>
  <c r="B723" i="11" s="1"/>
  <c r="H722" i="4"/>
  <c r="B722" i="4"/>
  <c r="B722" i="11" s="1"/>
  <c r="H721" i="4"/>
  <c r="J721" i="4" s="1"/>
  <c r="G721" i="11" s="1"/>
  <c r="I721" i="11" s="1"/>
  <c r="B721" i="4"/>
  <c r="B721" i="11" s="1"/>
  <c r="H720" i="4"/>
  <c r="B720" i="4"/>
  <c r="B720" i="11" s="1"/>
  <c r="H719" i="4"/>
  <c r="J719" i="4" s="1"/>
  <c r="G719" i="11" s="1"/>
  <c r="I719" i="11" s="1"/>
  <c r="B719" i="4"/>
  <c r="B719" i="11" s="1"/>
  <c r="H718" i="4"/>
  <c r="B718" i="4"/>
  <c r="B718" i="11" s="1"/>
  <c r="H717" i="4"/>
  <c r="J717" i="4" s="1"/>
  <c r="G717" i="11" s="1"/>
  <c r="I717" i="11" s="1"/>
  <c r="B717" i="4"/>
  <c r="B717" i="11" s="1"/>
  <c r="H716" i="4"/>
  <c r="B716" i="4"/>
  <c r="B716" i="11" s="1"/>
  <c r="H715" i="4"/>
  <c r="J715" i="4" s="1"/>
  <c r="G715" i="11" s="1"/>
  <c r="I715" i="11" s="1"/>
  <c r="B715" i="4"/>
  <c r="B715" i="11" s="1"/>
  <c r="H714" i="4"/>
  <c r="B714" i="4"/>
  <c r="B714" i="11" s="1"/>
  <c r="H713" i="4"/>
  <c r="J713" i="4" s="1"/>
  <c r="G713" i="11" s="1"/>
  <c r="I713" i="11" s="1"/>
  <c r="B713" i="4"/>
  <c r="B713" i="11" s="1"/>
  <c r="H712" i="4"/>
  <c r="B712" i="4"/>
  <c r="B712" i="11" s="1"/>
  <c r="H711" i="4"/>
  <c r="J711" i="4" s="1"/>
  <c r="G711" i="11" s="1"/>
  <c r="I711" i="11" s="1"/>
  <c r="B711" i="4"/>
  <c r="B711" i="11" s="1"/>
  <c r="H710" i="4"/>
  <c r="B710" i="4"/>
  <c r="B710" i="11" s="1"/>
  <c r="H709" i="4"/>
  <c r="J709" i="4" s="1"/>
  <c r="G709" i="11" s="1"/>
  <c r="I709" i="11" s="1"/>
  <c r="B709" i="4"/>
  <c r="B709" i="11" s="1"/>
  <c r="H708" i="4"/>
  <c r="B708" i="4"/>
  <c r="B708" i="11" s="1"/>
  <c r="H707" i="4"/>
  <c r="J707" i="4" s="1"/>
  <c r="G707" i="11" s="1"/>
  <c r="I707" i="11" s="1"/>
  <c r="B707" i="4"/>
  <c r="B707" i="11" s="1"/>
  <c r="H706" i="4"/>
  <c r="B706" i="4"/>
  <c r="B706" i="11" s="1"/>
  <c r="H705" i="4"/>
  <c r="J705" i="4" s="1"/>
  <c r="G705" i="11" s="1"/>
  <c r="I705" i="11" s="1"/>
  <c r="B705" i="4"/>
  <c r="B705" i="11" s="1"/>
  <c r="H704" i="4"/>
  <c r="B704" i="4"/>
  <c r="B704" i="11" s="1"/>
  <c r="H703" i="4"/>
  <c r="J703" i="4" s="1"/>
  <c r="G703" i="11" s="1"/>
  <c r="I703" i="11" s="1"/>
  <c r="B703" i="4"/>
  <c r="B703" i="11" s="1"/>
  <c r="H702" i="4"/>
  <c r="B702" i="4"/>
  <c r="B702" i="11" s="1"/>
  <c r="H701" i="4"/>
  <c r="J701" i="4" s="1"/>
  <c r="G701" i="11" s="1"/>
  <c r="I701" i="11" s="1"/>
  <c r="B701" i="4"/>
  <c r="B701" i="11" s="1"/>
  <c r="H700" i="4"/>
  <c r="B700" i="4"/>
  <c r="B700" i="11" s="1"/>
  <c r="H699" i="4"/>
  <c r="J699" i="4" s="1"/>
  <c r="G699" i="11" s="1"/>
  <c r="I699" i="11" s="1"/>
  <c r="B699" i="4"/>
  <c r="B699" i="11" s="1"/>
  <c r="H698" i="4"/>
  <c r="B698" i="4"/>
  <c r="B698" i="11" s="1"/>
  <c r="H697" i="4"/>
  <c r="J697" i="4" s="1"/>
  <c r="G697" i="11" s="1"/>
  <c r="I697" i="11" s="1"/>
  <c r="B697" i="4"/>
  <c r="B697" i="11" s="1"/>
  <c r="H696" i="4"/>
  <c r="B696" i="4"/>
  <c r="B696" i="11" s="1"/>
  <c r="H695" i="4"/>
  <c r="J695" i="4" s="1"/>
  <c r="G695" i="11" s="1"/>
  <c r="I695" i="11" s="1"/>
  <c r="B695" i="4"/>
  <c r="B695" i="11" s="1"/>
  <c r="H694" i="4"/>
  <c r="B694" i="4"/>
  <c r="B694" i="11" s="1"/>
  <c r="H693" i="4"/>
  <c r="J693" i="4" s="1"/>
  <c r="G693" i="11" s="1"/>
  <c r="I693" i="11" s="1"/>
  <c r="B693" i="4"/>
  <c r="B693" i="11" s="1"/>
  <c r="H692" i="4"/>
  <c r="B692" i="4"/>
  <c r="B692" i="11" s="1"/>
  <c r="H691" i="4"/>
  <c r="J691" i="4" s="1"/>
  <c r="G691" i="11" s="1"/>
  <c r="I691" i="11" s="1"/>
  <c r="B691" i="4"/>
  <c r="B691" i="11" s="1"/>
  <c r="H690" i="4"/>
  <c r="B690" i="4"/>
  <c r="B690" i="11" s="1"/>
  <c r="H689" i="4"/>
  <c r="J689" i="4" s="1"/>
  <c r="G689" i="11" s="1"/>
  <c r="I689" i="11" s="1"/>
  <c r="B689" i="4"/>
  <c r="B689" i="11" s="1"/>
  <c r="H688" i="4"/>
  <c r="B688" i="4"/>
  <c r="B688" i="11" s="1"/>
  <c r="H687" i="4"/>
  <c r="J687" i="4" s="1"/>
  <c r="G687" i="11" s="1"/>
  <c r="I687" i="11" s="1"/>
  <c r="B687" i="4"/>
  <c r="B687" i="11" s="1"/>
  <c r="H686" i="4"/>
  <c r="B686" i="4"/>
  <c r="B686" i="11" s="1"/>
  <c r="H685" i="4"/>
  <c r="J685" i="4" s="1"/>
  <c r="G685" i="11" s="1"/>
  <c r="I685" i="11" s="1"/>
  <c r="B685" i="4"/>
  <c r="B685" i="11" s="1"/>
  <c r="H684" i="4"/>
  <c r="B684" i="4"/>
  <c r="B684" i="11" s="1"/>
  <c r="H683" i="4"/>
  <c r="J683" i="4" s="1"/>
  <c r="G683" i="11" s="1"/>
  <c r="I683" i="11" s="1"/>
  <c r="B683" i="4"/>
  <c r="B683" i="11" s="1"/>
  <c r="H682" i="4"/>
  <c r="B682" i="4"/>
  <c r="B682" i="11" s="1"/>
  <c r="H681" i="4"/>
  <c r="J681" i="4" s="1"/>
  <c r="G681" i="11" s="1"/>
  <c r="I681" i="11" s="1"/>
  <c r="B681" i="4"/>
  <c r="B681" i="11" s="1"/>
  <c r="H680" i="4"/>
  <c r="B680" i="4"/>
  <c r="B680" i="11" s="1"/>
  <c r="H679" i="4"/>
  <c r="J679" i="4" s="1"/>
  <c r="G679" i="11" s="1"/>
  <c r="I679" i="11" s="1"/>
  <c r="B679" i="4"/>
  <c r="B679" i="11" s="1"/>
  <c r="H678" i="4"/>
  <c r="B678" i="4"/>
  <c r="B678" i="11" s="1"/>
  <c r="H677" i="4"/>
  <c r="J677" i="4" s="1"/>
  <c r="G677" i="11" s="1"/>
  <c r="I677" i="11" s="1"/>
  <c r="B677" i="4"/>
  <c r="B677" i="11" s="1"/>
  <c r="H676" i="4"/>
  <c r="B676" i="4"/>
  <c r="B676" i="11" s="1"/>
  <c r="H675" i="4"/>
  <c r="J675" i="4" s="1"/>
  <c r="G675" i="11" s="1"/>
  <c r="I675" i="11" s="1"/>
  <c r="B675" i="4"/>
  <c r="B675" i="11" s="1"/>
  <c r="H674" i="4"/>
  <c r="B674" i="4"/>
  <c r="B674" i="11" s="1"/>
  <c r="H673" i="4"/>
  <c r="J673" i="4" s="1"/>
  <c r="G673" i="11" s="1"/>
  <c r="I673" i="11" s="1"/>
  <c r="B673" i="4"/>
  <c r="B673" i="11" s="1"/>
  <c r="H672" i="4"/>
  <c r="B672" i="4"/>
  <c r="B672" i="11" s="1"/>
  <c r="H671" i="4"/>
  <c r="J671" i="4" s="1"/>
  <c r="G671" i="11" s="1"/>
  <c r="I671" i="11" s="1"/>
  <c r="B671" i="4"/>
  <c r="B671" i="11" s="1"/>
  <c r="H670" i="4"/>
  <c r="B670" i="4"/>
  <c r="B670" i="11" s="1"/>
  <c r="H669" i="4"/>
  <c r="J669" i="4" s="1"/>
  <c r="G669" i="11" s="1"/>
  <c r="I669" i="11" s="1"/>
  <c r="B669" i="4"/>
  <c r="B669" i="11" s="1"/>
  <c r="H668" i="4"/>
  <c r="B668" i="4"/>
  <c r="B668" i="11" s="1"/>
  <c r="H667" i="4"/>
  <c r="J667" i="4" s="1"/>
  <c r="G667" i="11" s="1"/>
  <c r="I667" i="11" s="1"/>
  <c r="B667" i="4"/>
  <c r="B667" i="11" s="1"/>
  <c r="H666" i="4"/>
  <c r="B666" i="4"/>
  <c r="B666" i="11" s="1"/>
  <c r="H665" i="4"/>
  <c r="J665" i="4" s="1"/>
  <c r="G665" i="11" s="1"/>
  <c r="I665" i="11" s="1"/>
  <c r="B665" i="4"/>
  <c r="B665" i="11" s="1"/>
  <c r="H664" i="4"/>
  <c r="B664" i="4"/>
  <c r="B664" i="11" s="1"/>
  <c r="H663" i="4"/>
  <c r="J663" i="4" s="1"/>
  <c r="G663" i="11" s="1"/>
  <c r="I663" i="11" s="1"/>
  <c r="B663" i="4"/>
  <c r="B663" i="11" s="1"/>
  <c r="H662" i="4"/>
  <c r="B662" i="4"/>
  <c r="B662" i="11" s="1"/>
  <c r="H661" i="4"/>
  <c r="J661" i="4" s="1"/>
  <c r="G661" i="11" s="1"/>
  <c r="I661" i="11" s="1"/>
  <c r="B661" i="4"/>
  <c r="B661" i="11" s="1"/>
  <c r="H660" i="4"/>
  <c r="B660" i="4"/>
  <c r="B660" i="11" s="1"/>
  <c r="H659" i="4"/>
  <c r="J659" i="4" s="1"/>
  <c r="G659" i="11" s="1"/>
  <c r="I659" i="11" s="1"/>
  <c r="B659" i="4"/>
  <c r="B659" i="11" s="1"/>
  <c r="H658" i="4"/>
  <c r="B658" i="4"/>
  <c r="B658" i="11" s="1"/>
  <c r="H657" i="4"/>
  <c r="J657" i="4" s="1"/>
  <c r="G657" i="11" s="1"/>
  <c r="I657" i="11" s="1"/>
  <c r="B657" i="4"/>
  <c r="B657" i="11" s="1"/>
  <c r="H656" i="4"/>
  <c r="B656" i="4"/>
  <c r="B656" i="11" s="1"/>
  <c r="H655" i="4"/>
  <c r="J655" i="4" s="1"/>
  <c r="G655" i="11" s="1"/>
  <c r="I655" i="11" s="1"/>
  <c r="B655" i="4"/>
  <c r="B655" i="11" s="1"/>
  <c r="H654" i="4"/>
  <c r="B654" i="4"/>
  <c r="B654" i="11" s="1"/>
  <c r="H653" i="4"/>
  <c r="J653" i="4" s="1"/>
  <c r="G653" i="11" s="1"/>
  <c r="I653" i="11" s="1"/>
  <c r="B653" i="4"/>
  <c r="B653" i="11" s="1"/>
  <c r="H652" i="4"/>
  <c r="B652" i="4"/>
  <c r="B652" i="11" s="1"/>
  <c r="H651" i="4"/>
  <c r="J651" i="4" s="1"/>
  <c r="G651" i="11" s="1"/>
  <c r="I651" i="11" s="1"/>
  <c r="B651" i="4"/>
  <c r="B651" i="11" s="1"/>
  <c r="H650" i="4"/>
  <c r="B650" i="4"/>
  <c r="B650" i="11" s="1"/>
  <c r="H649" i="4"/>
  <c r="J649" i="4" s="1"/>
  <c r="G649" i="11" s="1"/>
  <c r="I649" i="11" s="1"/>
  <c r="B649" i="4"/>
  <c r="B649" i="11" s="1"/>
  <c r="H648" i="4"/>
  <c r="B648" i="4"/>
  <c r="B648" i="11" s="1"/>
  <c r="H647" i="4"/>
  <c r="J647" i="4" s="1"/>
  <c r="G647" i="11" s="1"/>
  <c r="I647" i="11" s="1"/>
  <c r="B647" i="4"/>
  <c r="B647" i="11" s="1"/>
  <c r="H646" i="4"/>
  <c r="B646" i="4"/>
  <c r="B646" i="11" s="1"/>
  <c r="H645" i="4"/>
  <c r="J645" i="4" s="1"/>
  <c r="G645" i="11" s="1"/>
  <c r="I645" i="11" s="1"/>
  <c r="B645" i="4"/>
  <c r="B645" i="11" s="1"/>
  <c r="H644" i="4"/>
  <c r="B644" i="4"/>
  <c r="B644" i="11" s="1"/>
  <c r="H643" i="4"/>
  <c r="J643" i="4" s="1"/>
  <c r="G643" i="11" s="1"/>
  <c r="I643" i="11" s="1"/>
  <c r="B643" i="4"/>
  <c r="B643" i="11" s="1"/>
  <c r="H642" i="4"/>
  <c r="B642" i="4"/>
  <c r="B642" i="11" s="1"/>
  <c r="H641" i="4"/>
  <c r="J641" i="4" s="1"/>
  <c r="G641" i="11" s="1"/>
  <c r="I641" i="11" s="1"/>
  <c r="B641" i="4"/>
  <c r="B641" i="11" s="1"/>
  <c r="H640" i="4"/>
  <c r="B640" i="4"/>
  <c r="B640" i="11" s="1"/>
  <c r="H639" i="4"/>
  <c r="J639" i="4" s="1"/>
  <c r="G639" i="11" s="1"/>
  <c r="I639" i="11" s="1"/>
  <c r="B639" i="4"/>
  <c r="B639" i="11" s="1"/>
  <c r="H638" i="4"/>
  <c r="B638" i="4"/>
  <c r="B638" i="11" s="1"/>
  <c r="H637" i="4"/>
  <c r="J637" i="4" s="1"/>
  <c r="G637" i="11" s="1"/>
  <c r="I637" i="11" s="1"/>
  <c r="B637" i="4"/>
  <c r="B637" i="11" s="1"/>
  <c r="H636" i="4"/>
  <c r="B636" i="4"/>
  <c r="B636" i="11" s="1"/>
  <c r="H635" i="4"/>
  <c r="J635" i="4" s="1"/>
  <c r="G635" i="11" s="1"/>
  <c r="I635" i="11" s="1"/>
  <c r="B635" i="4"/>
  <c r="B635" i="11" s="1"/>
  <c r="H634" i="4"/>
  <c r="B634" i="4"/>
  <c r="B634" i="11" s="1"/>
  <c r="H633" i="4"/>
  <c r="J633" i="4" s="1"/>
  <c r="G633" i="11" s="1"/>
  <c r="I633" i="11" s="1"/>
  <c r="B633" i="4"/>
  <c r="B633" i="11" s="1"/>
  <c r="H632" i="4"/>
  <c r="B632" i="4"/>
  <c r="B632" i="11" s="1"/>
  <c r="H631" i="4"/>
  <c r="J631" i="4" s="1"/>
  <c r="G631" i="11" s="1"/>
  <c r="I631" i="11" s="1"/>
  <c r="B631" i="4"/>
  <c r="B631" i="11" s="1"/>
  <c r="H630" i="4"/>
  <c r="B630" i="4"/>
  <c r="B630" i="11" s="1"/>
  <c r="H629" i="4"/>
  <c r="J629" i="4" s="1"/>
  <c r="G629" i="11" s="1"/>
  <c r="I629" i="11" s="1"/>
  <c r="B629" i="4"/>
  <c r="B629" i="11" s="1"/>
  <c r="H628" i="4"/>
  <c r="B628" i="4"/>
  <c r="B628" i="11" s="1"/>
  <c r="H627" i="4"/>
  <c r="J627" i="4" s="1"/>
  <c r="G627" i="11" s="1"/>
  <c r="I627" i="11" s="1"/>
  <c r="B627" i="4"/>
  <c r="B627" i="11" s="1"/>
  <c r="H626" i="4"/>
  <c r="B626" i="4"/>
  <c r="B626" i="11" s="1"/>
  <c r="H625" i="4"/>
  <c r="J625" i="4" s="1"/>
  <c r="G625" i="11" s="1"/>
  <c r="I625" i="11" s="1"/>
  <c r="B625" i="4"/>
  <c r="B625" i="11" s="1"/>
  <c r="H624" i="4"/>
  <c r="B624" i="4"/>
  <c r="B624" i="11" s="1"/>
  <c r="H623" i="4"/>
  <c r="J623" i="4" s="1"/>
  <c r="G623" i="11" s="1"/>
  <c r="I623" i="11" s="1"/>
  <c r="B623" i="4"/>
  <c r="B623" i="11" s="1"/>
  <c r="H622" i="4"/>
  <c r="B622" i="4"/>
  <c r="B622" i="11" s="1"/>
  <c r="H621" i="4"/>
  <c r="J621" i="4" s="1"/>
  <c r="G621" i="11" s="1"/>
  <c r="I621" i="11" s="1"/>
  <c r="B621" i="4"/>
  <c r="B621" i="11" s="1"/>
  <c r="H620" i="4"/>
  <c r="B620" i="4"/>
  <c r="B620" i="11" s="1"/>
  <c r="H619" i="4"/>
  <c r="J619" i="4" s="1"/>
  <c r="G619" i="11" s="1"/>
  <c r="I619" i="11" s="1"/>
  <c r="B619" i="4"/>
  <c r="B619" i="11" s="1"/>
  <c r="H618" i="4"/>
  <c r="B618" i="4"/>
  <c r="B618" i="11" s="1"/>
  <c r="H617" i="4"/>
  <c r="J617" i="4" s="1"/>
  <c r="G617" i="11" s="1"/>
  <c r="I617" i="11" s="1"/>
  <c r="B617" i="4"/>
  <c r="B617" i="11" s="1"/>
  <c r="H616" i="4"/>
  <c r="B616" i="4"/>
  <c r="B616" i="11" s="1"/>
  <c r="H615" i="4"/>
  <c r="J615" i="4" s="1"/>
  <c r="G615" i="11" s="1"/>
  <c r="I615" i="11" s="1"/>
  <c r="B615" i="4"/>
  <c r="B615" i="11" s="1"/>
  <c r="H614" i="4"/>
  <c r="B614" i="4"/>
  <c r="B614" i="11" s="1"/>
  <c r="H613" i="4"/>
  <c r="J613" i="4" s="1"/>
  <c r="G613" i="11" s="1"/>
  <c r="I613" i="11" s="1"/>
  <c r="B613" i="4"/>
  <c r="B613" i="11" s="1"/>
  <c r="H612" i="4"/>
  <c r="B612" i="4"/>
  <c r="B612" i="11" s="1"/>
  <c r="H611" i="4"/>
  <c r="J611" i="4" s="1"/>
  <c r="G611" i="11" s="1"/>
  <c r="I611" i="11" s="1"/>
  <c r="B611" i="4"/>
  <c r="B611" i="11" s="1"/>
  <c r="H608" i="4"/>
  <c r="B608" i="4"/>
  <c r="B608" i="11" s="1"/>
  <c r="H607" i="4"/>
  <c r="J607" i="4" s="1"/>
  <c r="G607" i="11" s="1"/>
  <c r="I607" i="11" s="1"/>
  <c r="B607" i="4"/>
  <c r="B607" i="11" s="1"/>
  <c r="H606" i="4"/>
  <c r="B606" i="4"/>
  <c r="B606" i="11" s="1"/>
  <c r="H605" i="4"/>
  <c r="J605" i="4" s="1"/>
  <c r="G605" i="11" s="1"/>
  <c r="I605" i="11" s="1"/>
  <c r="B605" i="4"/>
  <c r="B605" i="11" s="1"/>
  <c r="H604" i="4"/>
  <c r="B604" i="4"/>
  <c r="B604" i="11" s="1"/>
  <c r="H603" i="4"/>
  <c r="J603" i="4" s="1"/>
  <c r="G603" i="11" s="1"/>
  <c r="I603" i="11" s="1"/>
  <c r="B603" i="4"/>
  <c r="B603" i="11" s="1"/>
  <c r="H602" i="4"/>
  <c r="B602" i="4"/>
  <c r="B602" i="11" s="1"/>
  <c r="H601" i="4"/>
  <c r="J601" i="4" s="1"/>
  <c r="G601" i="11" s="1"/>
  <c r="I601" i="11" s="1"/>
  <c r="B601" i="4"/>
  <c r="B601" i="11" s="1"/>
  <c r="H600" i="4"/>
  <c r="B600" i="4"/>
  <c r="B600" i="11" s="1"/>
  <c r="H599" i="4"/>
  <c r="J599" i="4" s="1"/>
  <c r="G599" i="11" s="1"/>
  <c r="I599" i="11" s="1"/>
  <c r="B599" i="4"/>
  <c r="B599" i="11" s="1"/>
  <c r="H598" i="4"/>
  <c r="B598" i="4"/>
  <c r="B598" i="11" s="1"/>
  <c r="H597" i="4"/>
  <c r="J597" i="4" s="1"/>
  <c r="G597" i="11" s="1"/>
  <c r="I597" i="11" s="1"/>
  <c r="B597" i="4"/>
  <c r="B597" i="11" s="1"/>
  <c r="H596" i="4"/>
  <c r="B596" i="4"/>
  <c r="B596" i="11" s="1"/>
  <c r="H595" i="4"/>
  <c r="J595" i="4" s="1"/>
  <c r="G595" i="11" s="1"/>
  <c r="I595" i="11" s="1"/>
  <c r="B595" i="4"/>
  <c r="B595" i="11" s="1"/>
  <c r="H594" i="4"/>
  <c r="B594" i="4"/>
  <c r="B594" i="11" s="1"/>
  <c r="H593" i="4"/>
  <c r="J593" i="4" s="1"/>
  <c r="G593" i="11" s="1"/>
  <c r="I593" i="11" s="1"/>
  <c r="B593" i="4"/>
  <c r="B593" i="11" s="1"/>
  <c r="H592" i="4"/>
  <c r="B592" i="4"/>
  <c r="B592" i="11" s="1"/>
  <c r="H591" i="4"/>
  <c r="J591" i="4" s="1"/>
  <c r="G591" i="11" s="1"/>
  <c r="I591" i="11" s="1"/>
  <c r="B591" i="4"/>
  <c r="B591" i="11" s="1"/>
  <c r="H590" i="4"/>
  <c r="B590" i="4"/>
  <c r="B590" i="11" s="1"/>
  <c r="H589" i="4"/>
  <c r="J589" i="4" s="1"/>
  <c r="G589" i="11" s="1"/>
  <c r="I589" i="11" s="1"/>
  <c r="B589" i="4"/>
  <c r="B589" i="11" s="1"/>
  <c r="H588" i="4"/>
  <c r="B588" i="4"/>
  <c r="B588" i="11" s="1"/>
  <c r="H586" i="4"/>
  <c r="J586" i="4" s="1"/>
  <c r="G586" i="11" s="1"/>
  <c r="I586" i="11" s="1"/>
  <c r="B586" i="4"/>
  <c r="B586" i="11" s="1"/>
  <c r="H585" i="4"/>
  <c r="B585" i="4"/>
  <c r="B585" i="11" s="1"/>
  <c r="H584" i="4"/>
  <c r="J584" i="4" s="1"/>
  <c r="G584" i="11" s="1"/>
  <c r="I584" i="11" s="1"/>
  <c r="B584" i="4"/>
  <c r="B584" i="11" s="1"/>
  <c r="H583" i="4"/>
  <c r="B583" i="4"/>
  <c r="B583" i="11" s="1"/>
  <c r="H582" i="4"/>
  <c r="J582" i="4" s="1"/>
  <c r="G582" i="11" s="1"/>
  <c r="I582" i="11" s="1"/>
  <c r="B582" i="4"/>
  <c r="B582" i="11" s="1"/>
  <c r="H581" i="4"/>
  <c r="B581" i="4"/>
  <c r="B581" i="11" s="1"/>
  <c r="H580" i="4"/>
  <c r="J580" i="4" s="1"/>
  <c r="G580" i="11" s="1"/>
  <c r="I580" i="11" s="1"/>
  <c r="B580" i="4"/>
  <c r="B580" i="11" s="1"/>
  <c r="H579" i="4"/>
  <c r="B579" i="4"/>
  <c r="B579" i="11" s="1"/>
  <c r="H578" i="4"/>
  <c r="J578" i="4" s="1"/>
  <c r="G578" i="11" s="1"/>
  <c r="I578" i="11" s="1"/>
  <c r="B578" i="4"/>
  <c r="B578" i="11" s="1"/>
  <c r="H577" i="4"/>
  <c r="B577" i="4"/>
  <c r="B577" i="11" s="1"/>
  <c r="H576" i="4"/>
  <c r="J576" i="4" s="1"/>
  <c r="G576" i="11" s="1"/>
  <c r="I576" i="11" s="1"/>
  <c r="B576" i="4"/>
  <c r="B576" i="11" s="1"/>
  <c r="H575" i="4"/>
  <c r="B575" i="4"/>
  <c r="B575" i="11" s="1"/>
  <c r="H574" i="4"/>
  <c r="J574" i="4" s="1"/>
  <c r="G574" i="11" s="1"/>
  <c r="I574" i="11" s="1"/>
  <c r="B574" i="4"/>
  <c r="B574" i="11" s="1"/>
  <c r="H573" i="4"/>
  <c r="B573" i="4"/>
  <c r="B573" i="11" s="1"/>
  <c r="H572" i="4"/>
  <c r="J572" i="4" s="1"/>
  <c r="G572" i="11" s="1"/>
  <c r="I572" i="11" s="1"/>
  <c r="B572" i="4"/>
  <c r="B572" i="11" s="1"/>
  <c r="H571" i="4"/>
  <c r="B571" i="4"/>
  <c r="B571" i="11" s="1"/>
  <c r="H570" i="4"/>
  <c r="J570" i="4" s="1"/>
  <c r="G570" i="11" s="1"/>
  <c r="I570" i="11" s="1"/>
  <c r="B570" i="4"/>
  <c r="B570" i="11" s="1"/>
  <c r="H569" i="4"/>
  <c r="B569" i="4"/>
  <c r="B569" i="11" s="1"/>
  <c r="H568" i="4"/>
  <c r="J568" i="4" s="1"/>
  <c r="G568" i="11" s="1"/>
  <c r="I568" i="11" s="1"/>
  <c r="B568" i="4"/>
  <c r="B568" i="11" s="1"/>
  <c r="H567" i="4"/>
  <c r="B567" i="4"/>
  <c r="B567" i="11" s="1"/>
  <c r="H566" i="4"/>
  <c r="J566" i="4" s="1"/>
  <c r="G566" i="11" s="1"/>
  <c r="I566" i="11" s="1"/>
  <c r="B566" i="4"/>
  <c r="B566" i="11" s="1"/>
  <c r="H565" i="4"/>
  <c r="B565" i="4"/>
  <c r="B565" i="11" s="1"/>
  <c r="H564" i="4"/>
  <c r="J564" i="4" s="1"/>
  <c r="G564" i="11" s="1"/>
  <c r="I564" i="11" s="1"/>
  <c r="B564" i="4"/>
  <c r="B564" i="11" s="1"/>
  <c r="H563" i="4"/>
  <c r="B563" i="4"/>
  <c r="B563" i="11" s="1"/>
  <c r="H562" i="4"/>
  <c r="J562" i="4" s="1"/>
  <c r="G562" i="11" s="1"/>
  <c r="I562" i="11" s="1"/>
  <c r="B562" i="4"/>
  <c r="B562" i="11" s="1"/>
  <c r="H561" i="4"/>
  <c r="B561" i="4"/>
  <c r="B561" i="11" s="1"/>
  <c r="H560" i="4"/>
  <c r="J560" i="4" s="1"/>
  <c r="G560" i="11" s="1"/>
  <c r="I560" i="11" s="1"/>
  <c r="B560" i="4"/>
  <c r="B560" i="11" s="1"/>
  <c r="H559" i="4"/>
  <c r="B559" i="4"/>
  <c r="B559" i="11" s="1"/>
  <c r="H558" i="4"/>
  <c r="J558" i="4" s="1"/>
  <c r="G558" i="11" s="1"/>
  <c r="I558" i="11" s="1"/>
  <c r="B558" i="4"/>
  <c r="B558" i="11" s="1"/>
  <c r="H557" i="4"/>
  <c r="B557" i="4"/>
  <c r="B557" i="11" s="1"/>
  <c r="H556" i="4"/>
  <c r="J556" i="4" s="1"/>
  <c r="G556" i="11" s="1"/>
  <c r="I556" i="11" s="1"/>
  <c r="B556" i="4"/>
  <c r="B556" i="11" s="1"/>
  <c r="H555" i="4"/>
  <c r="B555" i="4"/>
  <c r="B555" i="11" s="1"/>
  <c r="H554" i="4"/>
  <c r="J554" i="4" s="1"/>
  <c r="G554" i="11" s="1"/>
  <c r="I554" i="11" s="1"/>
  <c r="B554" i="4"/>
  <c r="B554" i="11" s="1"/>
  <c r="H553" i="4"/>
  <c r="B553" i="4"/>
  <c r="B553" i="11" s="1"/>
  <c r="H552" i="4"/>
  <c r="J552" i="4" s="1"/>
  <c r="G552" i="11" s="1"/>
  <c r="I552" i="11" s="1"/>
  <c r="B552" i="4"/>
  <c r="B552" i="11" s="1"/>
  <c r="H551" i="4"/>
  <c r="B551" i="4"/>
  <c r="B551" i="11" s="1"/>
  <c r="H550" i="4"/>
  <c r="J550" i="4" s="1"/>
  <c r="G550" i="11" s="1"/>
  <c r="I550" i="11" s="1"/>
  <c r="B550" i="4"/>
  <c r="B550" i="11" s="1"/>
  <c r="H549" i="4"/>
  <c r="B549" i="4"/>
  <c r="B549" i="11" s="1"/>
  <c r="H548" i="4"/>
  <c r="J548" i="4" s="1"/>
  <c r="G548" i="11" s="1"/>
  <c r="I548" i="11" s="1"/>
  <c r="B548" i="4"/>
  <c r="B548" i="11" s="1"/>
  <c r="H547" i="4"/>
  <c r="B547" i="4"/>
  <c r="B547" i="11" s="1"/>
  <c r="H546" i="4"/>
  <c r="J546" i="4" s="1"/>
  <c r="G546" i="11" s="1"/>
  <c r="I546" i="11" s="1"/>
  <c r="B546" i="4"/>
  <c r="B546" i="11" s="1"/>
  <c r="H545" i="4"/>
  <c r="B545" i="4"/>
  <c r="B545" i="11" s="1"/>
  <c r="H544" i="4"/>
  <c r="J544" i="4" s="1"/>
  <c r="G544" i="11" s="1"/>
  <c r="I544" i="11" s="1"/>
  <c r="B544" i="4"/>
  <c r="B544" i="11" s="1"/>
  <c r="H543" i="4"/>
  <c r="B543" i="4"/>
  <c r="B543" i="11" s="1"/>
  <c r="H542" i="4"/>
  <c r="J542" i="4" s="1"/>
  <c r="G542" i="11" s="1"/>
  <c r="I542" i="11" s="1"/>
  <c r="B542" i="4"/>
  <c r="B542" i="11" s="1"/>
  <c r="H541" i="4"/>
  <c r="B541" i="4"/>
  <c r="B541" i="11" s="1"/>
  <c r="H540" i="4"/>
  <c r="J540" i="4" s="1"/>
  <c r="G540" i="11" s="1"/>
  <c r="I540" i="11" s="1"/>
  <c r="B540" i="4"/>
  <c r="B540" i="11" s="1"/>
  <c r="H539" i="4"/>
  <c r="B539" i="4"/>
  <c r="B539" i="11" s="1"/>
  <c r="H538" i="4"/>
  <c r="J538" i="4" s="1"/>
  <c r="G538" i="11" s="1"/>
  <c r="I538" i="11" s="1"/>
  <c r="B538" i="4"/>
  <c r="B538" i="11" s="1"/>
  <c r="H537" i="4"/>
  <c r="B537" i="4"/>
  <c r="B537" i="11" s="1"/>
  <c r="H536" i="4"/>
  <c r="J536" i="4" s="1"/>
  <c r="G536" i="11" s="1"/>
  <c r="I536" i="11" s="1"/>
  <c r="B536" i="4"/>
  <c r="B536" i="11" s="1"/>
  <c r="H535" i="4"/>
  <c r="B535" i="4"/>
  <c r="B535" i="11" s="1"/>
  <c r="H534" i="4"/>
  <c r="J534" i="4" s="1"/>
  <c r="G534" i="11" s="1"/>
  <c r="I534" i="11" s="1"/>
  <c r="B534" i="4"/>
  <c r="B534" i="11" s="1"/>
  <c r="H533" i="4"/>
  <c r="B533" i="4"/>
  <c r="B533" i="11" s="1"/>
  <c r="H532" i="4"/>
  <c r="J532" i="4" s="1"/>
  <c r="G532" i="11" s="1"/>
  <c r="I532" i="11" s="1"/>
  <c r="B532" i="4"/>
  <c r="B532" i="11" s="1"/>
  <c r="H531" i="4"/>
  <c r="B531" i="4"/>
  <c r="B531" i="11" s="1"/>
  <c r="H530" i="4"/>
  <c r="J530" i="4" s="1"/>
  <c r="G530" i="11" s="1"/>
  <c r="I530" i="11" s="1"/>
  <c r="B530" i="4"/>
  <c r="B530" i="11" s="1"/>
  <c r="H529" i="4"/>
  <c r="B529" i="4"/>
  <c r="B529" i="11" s="1"/>
  <c r="H528" i="4"/>
  <c r="J528" i="4" s="1"/>
  <c r="G528" i="11" s="1"/>
  <c r="I528" i="11" s="1"/>
  <c r="B528" i="4"/>
  <c r="B528" i="11" s="1"/>
  <c r="H527" i="4"/>
  <c r="B527" i="4"/>
  <c r="B527" i="11" s="1"/>
  <c r="H526" i="4"/>
  <c r="J526" i="4" s="1"/>
  <c r="G526" i="11" s="1"/>
  <c r="I526" i="11" s="1"/>
  <c r="B526" i="4"/>
  <c r="B526" i="11" s="1"/>
  <c r="H525" i="4"/>
  <c r="B525" i="4"/>
  <c r="B525" i="11" s="1"/>
  <c r="H524" i="4"/>
  <c r="J524" i="4" s="1"/>
  <c r="G524" i="11" s="1"/>
  <c r="I524" i="11" s="1"/>
  <c r="B524" i="4"/>
  <c r="B524" i="11" s="1"/>
  <c r="H523" i="4"/>
  <c r="B523" i="4"/>
  <c r="B523" i="11" s="1"/>
  <c r="H522" i="4"/>
  <c r="J522" i="4" s="1"/>
  <c r="G522" i="11" s="1"/>
  <c r="I522" i="11" s="1"/>
  <c r="B522" i="4"/>
  <c r="B522" i="11" s="1"/>
  <c r="H521" i="4"/>
  <c r="B521" i="4"/>
  <c r="B521" i="11" s="1"/>
  <c r="H520" i="4"/>
  <c r="J520" i="4" s="1"/>
  <c r="G520" i="11" s="1"/>
  <c r="I520" i="11" s="1"/>
  <c r="B520" i="4"/>
  <c r="B520" i="11" s="1"/>
  <c r="H519" i="4"/>
  <c r="B519" i="4"/>
  <c r="B519" i="11" s="1"/>
  <c r="H518" i="4"/>
  <c r="J518" i="4" s="1"/>
  <c r="G518" i="11" s="1"/>
  <c r="I518" i="11" s="1"/>
  <c r="B518" i="4"/>
  <c r="B518" i="11" s="1"/>
  <c r="H517" i="4"/>
  <c r="B517" i="4"/>
  <c r="B517" i="11" s="1"/>
  <c r="H516" i="4"/>
  <c r="J516" i="4" s="1"/>
  <c r="G516" i="11" s="1"/>
  <c r="I516" i="11" s="1"/>
  <c r="B516" i="4"/>
  <c r="B516" i="11" s="1"/>
  <c r="H515" i="4"/>
  <c r="B515" i="4"/>
  <c r="B515" i="11" s="1"/>
  <c r="H514" i="4"/>
  <c r="J514" i="4" s="1"/>
  <c r="G514" i="11" s="1"/>
  <c r="I514" i="11" s="1"/>
  <c r="B514" i="4"/>
  <c r="B514" i="11" s="1"/>
  <c r="H513" i="4"/>
  <c r="J513" i="4" s="1"/>
  <c r="G513" i="11" s="1"/>
  <c r="I513" i="11" s="1"/>
  <c r="B513" i="4"/>
  <c r="B513" i="11" s="1"/>
  <c r="H512" i="4"/>
  <c r="J512" i="4" s="1"/>
  <c r="G512" i="11" s="1"/>
  <c r="I512" i="11" s="1"/>
  <c r="B512" i="4"/>
  <c r="B512" i="11" s="1"/>
  <c r="H511" i="4"/>
  <c r="J511" i="4" s="1"/>
  <c r="G511" i="11" s="1"/>
  <c r="I511" i="11" s="1"/>
  <c r="B511" i="4"/>
  <c r="B511" i="11" s="1"/>
  <c r="H510" i="4"/>
  <c r="J510" i="4" s="1"/>
  <c r="G510" i="11" s="1"/>
  <c r="I510" i="11" s="1"/>
  <c r="B510" i="4"/>
  <c r="B510" i="11" s="1"/>
  <c r="H509" i="4"/>
  <c r="J509" i="4" s="1"/>
  <c r="G509" i="11" s="1"/>
  <c r="I509" i="11" s="1"/>
  <c r="B509" i="4"/>
  <c r="B509" i="11" s="1"/>
  <c r="H508" i="4"/>
  <c r="J508" i="4" s="1"/>
  <c r="G508" i="11" s="1"/>
  <c r="I508" i="11" s="1"/>
  <c r="B508" i="4"/>
  <c r="B508" i="11" s="1"/>
  <c r="H507" i="4"/>
  <c r="J507" i="4" s="1"/>
  <c r="G507" i="11" s="1"/>
  <c r="I507" i="11" s="1"/>
  <c r="B507" i="4"/>
  <c r="B507" i="11" s="1"/>
  <c r="H506" i="4"/>
  <c r="J506" i="4" s="1"/>
  <c r="G506" i="11" s="1"/>
  <c r="I506" i="11" s="1"/>
  <c r="B506" i="4"/>
  <c r="B506" i="11" s="1"/>
  <c r="H505" i="4"/>
  <c r="J505" i="4" s="1"/>
  <c r="G505" i="11" s="1"/>
  <c r="I505" i="11" s="1"/>
  <c r="B505" i="4"/>
  <c r="B505" i="11" s="1"/>
  <c r="H504" i="4"/>
  <c r="J504" i="4" s="1"/>
  <c r="G504" i="11" s="1"/>
  <c r="I504" i="11" s="1"/>
  <c r="B504" i="4"/>
  <c r="B504" i="11" s="1"/>
  <c r="H503" i="4"/>
  <c r="J503" i="4" s="1"/>
  <c r="G503" i="11" s="1"/>
  <c r="I503" i="11" s="1"/>
  <c r="B503" i="4"/>
  <c r="B503" i="11" s="1"/>
  <c r="H502" i="4"/>
  <c r="J502" i="4" s="1"/>
  <c r="G502" i="11" s="1"/>
  <c r="I502" i="11" s="1"/>
  <c r="B502" i="4"/>
  <c r="B502" i="11" s="1"/>
  <c r="H501" i="4"/>
  <c r="J501" i="4" s="1"/>
  <c r="G501" i="11" s="1"/>
  <c r="I501" i="11" s="1"/>
  <c r="B501" i="4"/>
  <c r="B501" i="11" s="1"/>
  <c r="H500" i="4"/>
  <c r="J500" i="4" s="1"/>
  <c r="G500" i="11" s="1"/>
  <c r="I500" i="11" s="1"/>
  <c r="B500" i="4"/>
  <c r="B500" i="11" s="1"/>
  <c r="H499" i="4"/>
  <c r="J499" i="4" s="1"/>
  <c r="G499" i="11" s="1"/>
  <c r="I499" i="11" s="1"/>
  <c r="B499" i="4"/>
  <c r="B499" i="11" s="1"/>
  <c r="H498" i="4"/>
  <c r="J498" i="4" s="1"/>
  <c r="G498" i="11" s="1"/>
  <c r="I498" i="11" s="1"/>
  <c r="B498" i="4"/>
  <c r="B498" i="11" s="1"/>
  <c r="H497" i="4"/>
  <c r="J497" i="4" s="1"/>
  <c r="G497" i="11" s="1"/>
  <c r="I497" i="11" s="1"/>
  <c r="B497" i="4"/>
  <c r="B497" i="11" s="1"/>
  <c r="H496" i="4"/>
  <c r="J496" i="4" s="1"/>
  <c r="G496" i="11" s="1"/>
  <c r="I496" i="11" s="1"/>
  <c r="B496" i="4"/>
  <c r="B496" i="11" s="1"/>
  <c r="H495" i="4"/>
  <c r="J495" i="4" s="1"/>
  <c r="G495" i="11" s="1"/>
  <c r="I495" i="11" s="1"/>
  <c r="B495" i="4"/>
  <c r="B495" i="11" s="1"/>
  <c r="H494" i="4"/>
  <c r="J494" i="4" s="1"/>
  <c r="G494" i="11" s="1"/>
  <c r="I494" i="11" s="1"/>
  <c r="B494" i="4"/>
  <c r="B494" i="11" s="1"/>
  <c r="H493" i="4"/>
  <c r="J493" i="4" s="1"/>
  <c r="G493" i="11" s="1"/>
  <c r="I493" i="11" s="1"/>
  <c r="B493" i="4"/>
  <c r="B493" i="11" s="1"/>
  <c r="H492" i="4"/>
  <c r="J492" i="4" s="1"/>
  <c r="G492" i="11" s="1"/>
  <c r="I492" i="11" s="1"/>
  <c r="B492" i="4"/>
  <c r="B492" i="11" s="1"/>
  <c r="H491" i="4"/>
  <c r="J491" i="4" s="1"/>
  <c r="G491" i="11" s="1"/>
  <c r="I491" i="11" s="1"/>
  <c r="B491" i="4"/>
  <c r="B491" i="11" s="1"/>
  <c r="H490" i="4"/>
  <c r="J490" i="4" s="1"/>
  <c r="G490" i="11" s="1"/>
  <c r="I490" i="11" s="1"/>
  <c r="B490" i="4"/>
  <c r="B490" i="11" s="1"/>
  <c r="H489" i="4"/>
  <c r="J489" i="4" s="1"/>
  <c r="G489" i="11" s="1"/>
  <c r="I489" i="11" s="1"/>
  <c r="B489" i="4"/>
  <c r="B489" i="11" s="1"/>
  <c r="H488" i="4"/>
  <c r="J488" i="4" s="1"/>
  <c r="G488" i="11" s="1"/>
  <c r="I488" i="11" s="1"/>
  <c r="B488" i="4"/>
  <c r="B488" i="11" s="1"/>
  <c r="H487" i="4"/>
  <c r="J487" i="4" s="1"/>
  <c r="G487" i="11" s="1"/>
  <c r="I487" i="11" s="1"/>
  <c r="B487" i="4"/>
  <c r="B487" i="11" s="1"/>
  <c r="H486" i="4"/>
  <c r="J486" i="4" s="1"/>
  <c r="G486" i="11" s="1"/>
  <c r="I486" i="11" s="1"/>
  <c r="B486" i="4"/>
  <c r="B486" i="11" s="1"/>
  <c r="H485" i="4"/>
  <c r="J485" i="4" s="1"/>
  <c r="G485" i="11" s="1"/>
  <c r="I485" i="11" s="1"/>
  <c r="B485" i="4"/>
  <c r="B485" i="11" s="1"/>
  <c r="H484" i="4"/>
  <c r="J484" i="4" s="1"/>
  <c r="G484" i="11" s="1"/>
  <c r="I484" i="11" s="1"/>
  <c r="B484" i="4"/>
  <c r="B484" i="11" s="1"/>
  <c r="H483" i="4"/>
  <c r="J483" i="4" s="1"/>
  <c r="G483" i="11" s="1"/>
  <c r="I483" i="11" s="1"/>
  <c r="B483" i="4"/>
  <c r="B483" i="11" s="1"/>
  <c r="H482" i="4"/>
  <c r="J482" i="4" s="1"/>
  <c r="G482" i="11" s="1"/>
  <c r="I482" i="11" s="1"/>
  <c r="B482" i="4"/>
  <c r="B482" i="11" s="1"/>
  <c r="H481" i="4"/>
  <c r="J481" i="4" s="1"/>
  <c r="G481" i="11" s="1"/>
  <c r="I481" i="11" s="1"/>
  <c r="B481" i="4"/>
  <c r="B481" i="11" s="1"/>
  <c r="H480" i="4"/>
  <c r="J480" i="4" s="1"/>
  <c r="G480" i="11" s="1"/>
  <c r="I480" i="11" s="1"/>
  <c r="B480" i="4"/>
  <c r="B480" i="11" s="1"/>
  <c r="H479" i="4"/>
  <c r="J479" i="4" s="1"/>
  <c r="G479" i="11" s="1"/>
  <c r="I479" i="11" s="1"/>
  <c r="B479" i="4"/>
  <c r="B479" i="11" s="1"/>
  <c r="H478" i="4"/>
  <c r="J478" i="4" s="1"/>
  <c r="G478" i="11" s="1"/>
  <c r="I478" i="11" s="1"/>
  <c r="B478" i="4"/>
  <c r="B478" i="11" s="1"/>
  <c r="H477" i="4"/>
  <c r="J477" i="4" s="1"/>
  <c r="G477" i="11" s="1"/>
  <c r="I477" i="11" s="1"/>
  <c r="B477" i="4"/>
  <c r="B477" i="11" s="1"/>
  <c r="H476" i="4"/>
  <c r="J476" i="4" s="1"/>
  <c r="G476" i="11" s="1"/>
  <c r="I476" i="11" s="1"/>
  <c r="B476" i="4"/>
  <c r="B476" i="11" s="1"/>
  <c r="H475" i="4"/>
  <c r="J475" i="4" s="1"/>
  <c r="G475" i="11" s="1"/>
  <c r="I475" i="11" s="1"/>
  <c r="B475" i="4"/>
  <c r="B475" i="11" s="1"/>
  <c r="H474" i="4"/>
  <c r="J474" i="4" s="1"/>
  <c r="G474" i="11" s="1"/>
  <c r="I474" i="11" s="1"/>
  <c r="B474" i="4"/>
  <c r="B474" i="11" s="1"/>
  <c r="H473" i="4"/>
  <c r="J473" i="4" s="1"/>
  <c r="G473" i="11" s="1"/>
  <c r="I473" i="11" s="1"/>
  <c r="B473" i="4"/>
  <c r="B473" i="11" s="1"/>
  <c r="H472" i="4"/>
  <c r="J472" i="4" s="1"/>
  <c r="G472" i="11" s="1"/>
  <c r="I472" i="11" s="1"/>
  <c r="B472" i="4"/>
  <c r="B472" i="11" s="1"/>
  <c r="H471" i="4"/>
  <c r="J471" i="4" s="1"/>
  <c r="G471" i="11" s="1"/>
  <c r="I471" i="11" s="1"/>
  <c r="B471" i="4"/>
  <c r="B471" i="11" s="1"/>
  <c r="H470" i="4"/>
  <c r="J470" i="4" s="1"/>
  <c r="G470" i="11" s="1"/>
  <c r="I470" i="11" s="1"/>
  <c r="B470" i="4"/>
  <c r="B470" i="11" s="1"/>
  <c r="H469" i="4"/>
  <c r="J469" i="4" s="1"/>
  <c r="G469" i="11" s="1"/>
  <c r="I469" i="11" s="1"/>
  <c r="B469" i="4"/>
  <c r="B469" i="11" s="1"/>
  <c r="H468" i="4"/>
  <c r="J468" i="4" s="1"/>
  <c r="G468" i="11" s="1"/>
  <c r="I468" i="11" s="1"/>
  <c r="B468" i="4"/>
  <c r="B468" i="11" s="1"/>
  <c r="H467" i="4"/>
  <c r="J467" i="4" s="1"/>
  <c r="G467" i="11" s="1"/>
  <c r="I467" i="11" s="1"/>
  <c r="B467" i="4"/>
  <c r="B467" i="11" s="1"/>
  <c r="H466" i="4"/>
  <c r="J466" i="4" s="1"/>
  <c r="G466" i="11" s="1"/>
  <c r="I466" i="11" s="1"/>
  <c r="B466" i="4"/>
  <c r="B466" i="11" s="1"/>
  <c r="H465" i="4"/>
  <c r="J465" i="4" s="1"/>
  <c r="G465" i="11" s="1"/>
  <c r="I465" i="11" s="1"/>
  <c r="B465" i="4"/>
  <c r="B465" i="11" s="1"/>
  <c r="H464" i="4"/>
  <c r="J464" i="4" s="1"/>
  <c r="G464" i="11" s="1"/>
  <c r="I464" i="11" s="1"/>
  <c r="B464" i="4"/>
  <c r="B464" i="11" s="1"/>
  <c r="H463" i="4"/>
  <c r="J463" i="4" s="1"/>
  <c r="G463" i="11" s="1"/>
  <c r="I463" i="11" s="1"/>
  <c r="B463" i="4"/>
  <c r="B463" i="11" s="1"/>
  <c r="H462" i="4"/>
  <c r="J462" i="4" s="1"/>
  <c r="G462" i="11" s="1"/>
  <c r="I462" i="11" s="1"/>
  <c r="B462" i="4"/>
  <c r="B462" i="11" s="1"/>
  <c r="H461" i="4"/>
  <c r="J461" i="4" s="1"/>
  <c r="G461" i="11" s="1"/>
  <c r="I461" i="11" s="1"/>
  <c r="B461" i="4"/>
  <c r="B461" i="11" s="1"/>
  <c r="H460" i="4"/>
  <c r="J460" i="4" s="1"/>
  <c r="G460" i="11" s="1"/>
  <c r="I460" i="11" s="1"/>
  <c r="B460" i="4"/>
  <c r="B460" i="11" s="1"/>
  <c r="H459" i="4"/>
  <c r="J459" i="4" s="1"/>
  <c r="G459" i="11" s="1"/>
  <c r="I459" i="11" s="1"/>
  <c r="B459" i="4"/>
  <c r="B459" i="11" s="1"/>
  <c r="H458" i="4"/>
  <c r="J458" i="4" s="1"/>
  <c r="G458" i="11" s="1"/>
  <c r="I458" i="11" s="1"/>
  <c r="B458" i="4"/>
  <c r="B458" i="11" s="1"/>
  <c r="H457" i="4"/>
  <c r="J457" i="4" s="1"/>
  <c r="G457" i="11" s="1"/>
  <c r="I457" i="11" s="1"/>
  <c r="B457" i="4"/>
  <c r="B457" i="11" s="1"/>
  <c r="H456" i="4"/>
  <c r="J456" i="4" s="1"/>
  <c r="G456" i="11" s="1"/>
  <c r="I456" i="11" s="1"/>
  <c r="B456" i="4"/>
  <c r="B456" i="11" s="1"/>
  <c r="H455" i="4"/>
  <c r="J455" i="4" s="1"/>
  <c r="G455" i="11" s="1"/>
  <c r="I455" i="11" s="1"/>
  <c r="B455" i="4"/>
  <c r="B455" i="11" s="1"/>
  <c r="H454" i="4"/>
  <c r="J454" i="4" s="1"/>
  <c r="G454" i="11" s="1"/>
  <c r="I454" i="11" s="1"/>
  <c r="B454" i="4"/>
  <c r="B454" i="11" s="1"/>
  <c r="H453" i="4"/>
  <c r="J453" i="4" s="1"/>
  <c r="G453" i="11" s="1"/>
  <c r="I453" i="11" s="1"/>
  <c r="B453" i="4"/>
  <c r="B453" i="11" s="1"/>
  <c r="H452" i="4"/>
  <c r="J452" i="4" s="1"/>
  <c r="G452" i="11" s="1"/>
  <c r="I452" i="11" s="1"/>
  <c r="B452" i="4"/>
  <c r="B452" i="11" s="1"/>
  <c r="H451" i="4"/>
  <c r="J451" i="4" s="1"/>
  <c r="G451" i="11" s="1"/>
  <c r="I451" i="11" s="1"/>
  <c r="B451" i="4"/>
  <c r="B451" i="11" s="1"/>
  <c r="H450" i="4"/>
  <c r="J450" i="4" s="1"/>
  <c r="G450" i="11" s="1"/>
  <c r="I450" i="11" s="1"/>
  <c r="B450" i="4"/>
  <c r="B450" i="11" s="1"/>
  <c r="H449" i="4"/>
  <c r="J449" i="4" s="1"/>
  <c r="G449" i="11" s="1"/>
  <c r="I449" i="11" s="1"/>
  <c r="B449" i="4"/>
  <c r="B449" i="11" s="1"/>
  <c r="H448" i="4"/>
  <c r="J448" i="4" s="1"/>
  <c r="G448" i="11" s="1"/>
  <c r="I448" i="11" s="1"/>
  <c r="B448" i="4"/>
  <c r="B448" i="11" s="1"/>
  <c r="H447" i="4"/>
  <c r="J447" i="4" s="1"/>
  <c r="G447" i="11" s="1"/>
  <c r="I447" i="11" s="1"/>
  <c r="B447" i="4"/>
  <c r="B447" i="11" s="1"/>
  <c r="H446" i="4"/>
  <c r="J446" i="4" s="1"/>
  <c r="G446" i="11" s="1"/>
  <c r="I446" i="11" s="1"/>
  <c r="B446" i="4"/>
  <c r="B446" i="11" s="1"/>
  <c r="H445" i="4"/>
  <c r="J445" i="4" s="1"/>
  <c r="G445" i="11" s="1"/>
  <c r="I445" i="11" s="1"/>
  <c r="B445" i="4"/>
  <c r="B445" i="11" s="1"/>
  <c r="H444" i="4"/>
  <c r="J444" i="4" s="1"/>
  <c r="G444" i="11" s="1"/>
  <c r="I444" i="11" s="1"/>
  <c r="B444" i="4"/>
  <c r="B444" i="11" s="1"/>
  <c r="H443" i="4"/>
  <c r="J443" i="4" s="1"/>
  <c r="G443" i="11" s="1"/>
  <c r="I443" i="11" s="1"/>
  <c r="B443" i="4"/>
  <c r="B443" i="11" s="1"/>
  <c r="H442" i="4"/>
  <c r="J442" i="4" s="1"/>
  <c r="G442" i="11" s="1"/>
  <c r="I442" i="11" s="1"/>
  <c r="B442" i="4"/>
  <c r="B442" i="11" s="1"/>
  <c r="H441" i="4"/>
  <c r="J441" i="4" s="1"/>
  <c r="G441" i="11" s="1"/>
  <c r="I441" i="11" s="1"/>
  <c r="B441" i="4"/>
  <c r="B441" i="11" s="1"/>
  <c r="H440" i="4"/>
  <c r="J440" i="4" s="1"/>
  <c r="G440" i="11" s="1"/>
  <c r="I440" i="11" s="1"/>
  <c r="B440" i="4"/>
  <c r="B440" i="11" s="1"/>
  <c r="H439" i="4"/>
  <c r="J439" i="4" s="1"/>
  <c r="G439" i="11" s="1"/>
  <c r="I439" i="11" s="1"/>
  <c r="B439" i="4"/>
  <c r="B439" i="11" s="1"/>
  <c r="H438" i="4"/>
  <c r="J438" i="4" s="1"/>
  <c r="G438" i="11" s="1"/>
  <c r="I438" i="11" s="1"/>
  <c r="B438" i="4"/>
  <c r="B438" i="11" s="1"/>
  <c r="H437" i="4"/>
  <c r="J437" i="4" s="1"/>
  <c r="G437" i="11" s="1"/>
  <c r="I437" i="11" s="1"/>
  <c r="B437" i="4"/>
  <c r="B437" i="11" s="1"/>
  <c r="H436" i="4"/>
  <c r="J436" i="4" s="1"/>
  <c r="G436" i="11" s="1"/>
  <c r="I436" i="11" s="1"/>
  <c r="B436" i="4"/>
  <c r="B436" i="11" s="1"/>
  <c r="H435" i="4"/>
  <c r="J435" i="4" s="1"/>
  <c r="G435" i="11" s="1"/>
  <c r="I435" i="11" s="1"/>
  <c r="B435" i="4"/>
  <c r="B435" i="11" s="1"/>
  <c r="H434" i="4"/>
  <c r="J434" i="4" s="1"/>
  <c r="G434" i="11" s="1"/>
  <c r="I434" i="11" s="1"/>
  <c r="B434" i="4"/>
  <c r="B434" i="11" s="1"/>
  <c r="H433" i="4"/>
  <c r="J433" i="4" s="1"/>
  <c r="G433" i="11" s="1"/>
  <c r="I433" i="11" s="1"/>
  <c r="B433" i="4"/>
  <c r="B433" i="11" s="1"/>
  <c r="H432" i="4"/>
  <c r="J432" i="4" s="1"/>
  <c r="G432" i="11" s="1"/>
  <c r="I432" i="11" s="1"/>
  <c r="B432" i="4"/>
  <c r="B432" i="11" s="1"/>
  <c r="H431" i="4"/>
  <c r="J431" i="4" s="1"/>
  <c r="G431" i="11" s="1"/>
  <c r="I431" i="11" s="1"/>
  <c r="B431" i="4"/>
  <c r="B431" i="11" s="1"/>
  <c r="H430" i="4"/>
  <c r="J430" i="4" s="1"/>
  <c r="G430" i="11" s="1"/>
  <c r="I430" i="11" s="1"/>
  <c r="B430" i="4"/>
  <c r="B430" i="11" s="1"/>
  <c r="H429" i="4"/>
  <c r="J429" i="4" s="1"/>
  <c r="G429" i="11" s="1"/>
  <c r="I429" i="11" s="1"/>
  <c r="B429" i="4"/>
  <c r="B429" i="11" s="1"/>
  <c r="H428" i="4"/>
  <c r="J428" i="4" s="1"/>
  <c r="G428" i="11" s="1"/>
  <c r="I428" i="11" s="1"/>
  <c r="B428" i="4"/>
  <c r="B428" i="11" s="1"/>
  <c r="H427" i="4"/>
  <c r="J427" i="4" s="1"/>
  <c r="G427" i="11" s="1"/>
  <c r="I427" i="11" s="1"/>
  <c r="B427" i="4"/>
  <c r="B427" i="11" s="1"/>
  <c r="H426" i="4"/>
  <c r="J426" i="4" s="1"/>
  <c r="G426" i="11" s="1"/>
  <c r="I426" i="11" s="1"/>
  <c r="B426" i="4"/>
  <c r="B426" i="11" s="1"/>
  <c r="H425" i="4"/>
  <c r="J425" i="4" s="1"/>
  <c r="G425" i="11" s="1"/>
  <c r="I425" i="11" s="1"/>
  <c r="B425" i="4"/>
  <c r="B425" i="11" s="1"/>
  <c r="H424" i="4"/>
  <c r="J424" i="4" s="1"/>
  <c r="G424" i="11" s="1"/>
  <c r="I424" i="11" s="1"/>
  <c r="B424" i="4"/>
  <c r="B424" i="11" s="1"/>
  <c r="H423" i="4"/>
  <c r="J423" i="4" s="1"/>
  <c r="G423" i="11" s="1"/>
  <c r="I423" i="11" s="1"/>
  <c r="B423" i="4"/>
  <c r="B423" i="11" s="1"/>
  <c r="H422" i="4"/>
  <c r="J422" i="4" s="1"/>
  <c r="G422" i="11" s="1"/>
  <c r="I422" i="11" s="1"/>
  <c r="B422" i="4"/>
  <c r="B422" i="11" s="1"/>
  <c r="H421" i="4"/>
  <c r="J421" i="4" s="1"/>
  <c r="G421" i="11" s="1"/>
  <c r="I421" i="11" s="1"/>
  <c r="B421" i="4"/>
  <c r="B421" i="11" s="1"/>
  <c r="H420" i="4"/>
  <c r="J420" i="4" s="1"/>
  <c r="G420" i="11" s="1"/>
  <c r="I420" i="11" s="1"/>
  <c r="B420" i="4"/>
  <c r="B420" i="11" s="1"/>
  <c r="H419" i="4"/>
  <c r="J419" i="4" s="1"/>
  <c r="G419" i="11" s="1"/>
  <c r="I419" i="11" s="1"/>
  <c r="B419" i="4"/>
  <c r="B419" i="11" s="1"/>
  <c r="H418" i="4"/>
  <c r="J418" i="4" s="1"/>
  <c r="G418" i="11" s="1"/>
  <c r="I418" i="11" s="1"/>
  <c r="B418" i="4"/>
  <c r="B418" i="11" s="1"/>
  <c r="H417" i="4"/>
  <c r="J417" i="4" s="1"/>
  <c r="G417" i="11" s="1"/>
  <c r="I417" i="11" s="1"/>
  <c r="B417" i="4"/>
  <c r="B417" i="11" s="1"/>
  <c r="H416" i="4"/>
  <c r="J416" i="4" s="1"/>
  <c r="G416" i="11" s="1"/>
  <c r="I416" i="11" s="1"/>
  <c r="B416" i="4"/>
  <c r="B416" i="11" s="1"/>
  <c r="H415" i="4"/>
  <c r="J415" i="4" s="1"/>
  <c r="G415" i="11" s="1"/>
  <c r="I415" i="11" s="1"/>
  <c r="B415" i="4"/>
  <c r="B415" i="11" s="1"/>
  <c r="H414" i="4"/>
  <c r="J414" i="4" s="1"/>
  <c r="G414" i="11" s="1"/>
  <c r="I414" i="11" s="1"/>
  <c r="B414" i="4"/>
  <c r="B414" i="11" s="1"/>
  <c r="H413" i="4"/>
  <c r="J413" i="4" s="1"/>
  <c r="G413" i="11" s="1"/>
  <c r="I413" i="11" s="1"/>
  <c r="B413" i="4"/>
  <c r="B413" i="11" s="1"/>
  <c r="H412" i="4"/>
  <c r="J412" i="4" s="1"/>
  <c r="G412" i="11" s="1"/>
  <c r="I412" i="11" s="1"/>
  <c r="B412" i="4"/>
  <c r="B412" i="11" s="1"/>
  <c r="H411" i="4"/>
  <c r="J411" i="4" s="1"/>
  <c r="G411" i="11" s="1"/>
  <c r="I411" i="11" s="1"/>
  <c r="B411" i="4"/>
  <c r="B411" i="11" s="1"/>
  <c r="H410" i="4"/>
  <c r="J410" i="4" s="1"/>
  <c r="G410" i="11" s="1"/>
  <c r="I410" i="11" s="1"/>
  <c r="B410" i="4"/>
  <c r="B410" i="11" s="1"/>
  <c r="H409" i="4"/>
  <c r="J409" i="4" s="1"/>
  <c r="G409" i="11" s="1"/>
  <c r="I409" i="11" s="1"/>
  <c r="B409" i="4"/>
  <c r="B409" i="11" s="1"/>
  <c r="H408" i="4"/>
  <c r="J408" i="4" s="1"/>
  <c r="G408" i="11" s="1"/>
  <c r="I408" i="11" s="1"/>
  <c r="B408" i="4"/>
  <c r="B408" i="11" s="1"/>
  <c r="H407" i="4"/>
  <c r="J407" i="4" s="1"/>
  <c r="G407" i="11" s="1"/>
  <c r="I407" i="11" s="1"/>
  <c r="B407" i="4"/>
  <c r="B407" i="11" s="1"/>
  <c r="H406" i="4"/>
  <c r="J406" i="4" s="1"/>
  <c r="G406" i="11" s="1"/>
  <c r="I406" i="11" s="1"/>
  <c r="B406" i="4"/>
  <c r="B406" i="11" s="1"/>
  <c r="H405" i="4"/>
  <c r="J405" i="4" s="1"/>
  <c r="G405" i="11" s="1"/>
  <c r="I405" i="11" s="1"/>
  <c r="B405" i="4"/>
  <c r="B405" i="11" s="1"/>
  <c r="H404" i="4"/>
  <c r="J404" i="4" s="1"/>
  <c r="G404" i="11" s="1"/>
  <c r="I404" i="11" s="1"/>
  <c r="B404" i="4"/>
  <c r="B404" i="11" s="1"/>
  <c r="H403" i="4"/>
  <c r="J403" i="4" s="1"/>
  <c r="G403" i="11" s="1"/>
  <c r="I403" i="11" s="1"/>
  <c r="B403" i="4"/>
  <c r="B403" i="11" s="1"/>
  <c r="H402" i="4"/>
  <c r="J402" i="4" s="1"/>
  <c r="G402" i="11" s="1"/>
  <c r="I402" i="11" s="1"/>
  <c r="B402" i="4"/>
  <c r="B402" i="11" s="1"/>
  <c r="H401" i="4"/>
  <c r="J401" i="4" s="1"/>
  <c r="G401" i="11" s="1"/>
  <c r="I401" i="11" s="1"/>
  <c r="B401" i="4"/>
  <c r="B401" i="11" s="1"/>
  <c r="H400" i="4"/>
  <c r="J400" i="4" s="1"/>
  <c r="G400" i="11" s="1"/>
  <c r="I400" i="11" s="1"/>
  <c r="B400" i="4"/>
  <c r="B400" i="11" s="1"/>
  <c r="H399" i="4"/>
  <c r="J399" i="4" s="1"/>
  <c r="G399" i="11" s="1"/>
  <c r="I399" i="11" s="1"/>
  <c r="B399" i="4"/>
  <c r="B399" i="11" s="1"/>
  <c r="H398" i="4"/>
  <c r="J398" i="4" s="1"/>
  <c r="G398" i="11" s="1"/>
  <c r="I398" i="11" s="1"/>
  <c r="B398" i="4"/>
  <c r="B398" i="11" s="1"/>
  <c r="H397" i="4"/>
  <c r="J397" i="4" s="1"/>
  <c r="G397" i="11" s="1"/>
  <c r="I397" i="11" s="1"/>
  <c r="B397" i="4"/>
  <c r="B397" i="11" s="1"/>
  <c r="H396" i="4"/>
  <c r="J396" i="4" s="1"/>
  <c r="G396" i="11" s="1"/>
  <c r="I396" i="11" s="1"/>
  <c r="B396" i="4"/>
  <c r="B396" i="11" s="1"/>
  <c r="H395" i="4"/>
  <c r="J395" i="4" s="1"/>
  <c r="G395" i="11" s="1"/>
  <c r="I395" i="11" s="1"/>
  <c r="B395" i="4"/>
  <c r="B395" i="11" s="1"/>
  <c r="H394" i="4"/>
  <c r="J394" i="4" s="1"/>
  <c r="G394" i="11" s="1"/>
  <c r="I394" i="11" s="1"/>
  <c r="B394" i="4"/>
  <c r="B394" i="11" s="1"/>
  <c r="H393" i="4"/>
  <c r="J393" i="4" s="1"/>
  <c r="G393" i="11" s="1"/>
  <c r="I393" i="11" s="1"/>
  <c r="B393" i="4"/>
  <c r="B393" i="11" s="1"/>
  <c r="H392" i="4"/>
  <c r="J392" i="4" s="1"/>
  <c r="G392" i="11" s="1"/>
  <c r="I392" i="11" s="1"/>
  <c r="B392" i="4"/>
  <c r="B392" i="11" s="1"/>
  <c r="H391" i="4"/>
  <c r="J391" i="4" s="1"/>
  <c r="G391" i="11" s="1"/>
  <c r="I391" i="11" s="1"/>
  <c r="B391" i="4"/>
  <c r="B391" i="11" s="1"/>
  <c r="H390" i="4"/>
  <c r="J390" i="4" s="1"/>
  <c r="G390" i="11" s="1"/>
  <c r="I390" i="11" s="1"/>
  <c r="B390" i="4"/>
  <c r="B390" i="11" s="1"/>
  <c r="H389" i="4"/>
  <c r="J389" i="4" s="1"/>
  <c r="G389" i="11" s="1"/>
  <c r="I389" i="11" s="1"/>
  <c r="B389" i="4"/>
  <c r="B389" i="11" s="1"/>
  <c r="H388" i="4"/>
  <c r="J388" i="4" s="1"/>
  <c r="G388" i="11" s="1"/>
  <c r="I388" i="11" s="1"/>
  <c r="B388" i="4"/>
  <c r="B388" i="11" s="1"/>
  <c r="H387" i="4"/>
  <c r="J387" i="4" s="1"/>
  <c r="G387" i="11" s="1"/>
  <c r="I387" i="11" s="1"/>
  <c r="B387" i="4"/>
  <c r="B387" i="11" s="1"/>
  <c r="H386" i="4"/>
  <c r="J386" i="4" s="1"/>
  <c r="G386" i="11" s="1"/>
  <c r="I386" i="11" s="1"/>
  <c r="B386" i="4"/>
  <c r="B386" i="11" s="1"/>
  <c r="H385" i="4"/>
  <c r="J385" i="4" s="1"/>
  <c r="G385" i="11" s="1"/>
  <c r="I385" i="11" s="1"/>
  <c r="B385" i="4"/>
  <c r="B385" i="11" s="1"/>
  <c r="H384" i="4"/>
  <c r="J384" i="4" s="1"/>
  <c r="G384" i="11" s="1"/>
  <c r="I384" i="11" s="1"/>
  <c r="B384" i="4"/>
  <c r="B384" i="11" s="1"/>
  <c r="J383" i="4"/>
  <c r="G383" i="11" s="1"/>
  <c r="I383" i="11" s="1"/>
  <c r="H383" i="4"/>
  <c r="B383" i="4"/>
  <c r="B383" i="11" s="1"/>
  <c r="H382" i="4"/>
  <c r="J382" i="4" s="1"/>
  <c r="G382" i="11" s="1"/>
  <c r="I382" i="11" s="1"/>
  <c r="B382" i="4"/>
  <c r="B382" i="11" s="1"/>
  <c r="H381" i="4"/>
  <c r="J381" i="4" s="1"/>
  <c r="G381" i="11" s="1"/>
  <c r="I381" i="11" s="1"/>
  <c r="B381" i="4"/>
  <c r="B381" i="11" s="1"/>
  <c r="H380" i="4"/>
  <c r="J380" i="4" s="1"/>
  <c r="G380" i="11" s="1"/>
  <c r="I380" i="11" s="1"/>
  <c r="B380" i="4"/>
  <c r="B380" i="11" s="1"/>
  <c r="H379" i="4"/>
  <c r="J379" i="4" s="1"/>
  <c r="G379" i="11" s="1"/>
  <c r="I379" i="11" s="1"/>
  <c r="B379" i="4"/>
  <c r="B379" i="11" s="1"/>
  <c r="H378" i="4"/>
  <c r="J378" i="4" s="1"/>
  <c r="G378" i="11" s="1"/>
  <c r="I378" i="11" s="1"/>
  <c r="B378" i="4"/>
  <c r="B378" i="11" s="1"/>
  <c r="H377" i="4"/>
  <c r="J377" i="4" s="1"/>
  <c r="G377" i="11" s="1"/>
  <c r="I377" i="11" s="1"/>
  <c r="B377" i="4"/>
  <c r="B377" i="11" s="1"/>
  <c r="H376" i="4"/>
  <c r="J376" i="4" s="1"/>
  <c r="G376" i="11" s="1"/>
  <c r="I376" i="11" s="1"/>
  <c r="B376" i="4"/>
  <c r="B376" i="11" s="1"/>
  <c r="H375" i="4"/>
  <c r="J375" i="4" s="1"/>
  <c r="G375" i="11" s="1"/>
  <c r="I375" i="11" s="1"/>
  <c r="B375" i="4"/>
  <c r="B375" i="11" s="1"/>
  <c r="H374" i="4"/>
  <c r="J374" i="4" s="1"/>
  <c r="G374" i="11" s="1"/>
  <c r="I374" i="11" s="1"/>
  <c r="B374" i="4"/>
  <c r="B374" i="11" s="1"/>
  <c r="H373" i="4"/>
  <c r="J373" i="4" s="1"/>
  <c r="G373" i="11" s="1"/>
  <c r="I373" i="11" s="1"/>
  <c r="B373" i="4"/>
  <c r="B373" i="11" s="1"/>
  <c r="H372" i="4"/>
  <c r="J372" i="4" s="1"/>
  <c r="G372" i="11" s="1"/>
  <c r="I372" i="11" s="1"/>
  <c r="B372" i="4"/>
  <c r="B372" i="11" s="1"/>
  <c r="H371" i="4"/>
  <c r="J371" i="4" s="1"/>
  <c r="G371" i="11" s="1"/>
  <c r="I371" i="11" s="1"/>
  <c r="B371" i="4"/>
  <c r="B371" i="11" s="1"/>
  <c r="H370" i="4"/>
  <c r="J370" i="4" s="1"/>
  <c r="G370" i="11" s="1"/>
  <c r="I370" i="11" s="1"/>
  <c r="B370" i="4"/>
  <c r="B370" i="11" s="1"/>
  <c r="H369" i="4"/>
  <c r="J369" i="4" s="1"/>
  <c r="G369" i="11" s="1"/>
  <c r="I369" i="11" s="1"/>
  <c r="B369" i="4"/>
  <c r="B369" i="11" s="1"/>
  <c r="H368" i="4"/>
  <c r="J368" i="4" s="1"/>
  <c r="G368" i="11" s="1"/>
  <c r="I368" i="11" s="1"/>
  <c r="B368" i="4"/>
  <c r="B368" i="11" s="1"/>
  <c r="H367" i="4"/>
  <c r="J367" i="4" s="1"/>
  <c r="G367" i="11" s="1"/>
  <c r="I367" i="11" s="1"/>
  <c r="B367" i="4"/>
  <c r="B367" i="11" s="1"/>
  <c r="H366" i="4"/>
  <c r="J366" i="4" s="1"/>
  <c r="G366" i="11" s="1"/>
  <c r="I366" i="11" s="1"/>
  <c r="B366" i="4"/>
  <c r="B366" i="11" s="1"/>
  <c r="H365" i="4"/>
  <c r="J365" i="4" s="1"/>
  <c r="G365" i="11" s="1"/>
  <c r="I365" i="11" s="1"/>
  <c r="B365" i="4"/>
  <c r="B365" i="11" s="1"/>
  <c r="H364" i="4"/>
  <c r="J364" i="4" s="1"/>
  <c r="G364" i="11" s="1"/>
  <c r="I364" i="11" s="1"/>
  <c r="B364" i="4"/>
  <c r="B364" i="11" s="1"/>
  <c r="H363" i="4"/>
  <c r="J363" i="4" s="1"/>
  <c r="G363" i="11" s="1"/>
  <c r="I363" i="11" s="1"/>
  <c r="B363" i="4"/>
  <c r="B363" i="11" s="1"/>
  <c r="H362" i="4"/>
  <c r="J362" i="4" s="1"/>
  <c r="G362" i="11" s="1"/>
  <c r="I362" i="11" s="1"/>
  <c r="B362" i="4"/>
  <c r="B362" i="11" s="1"/>
  <c r="H361" i="4"/>
  <c r="J361" i="4" s="1"/>
  <c r="G361" i="11" s="1"/>
  <c r="I361" i="11" s="1"/>
  <c r="B361" i="4"/>
  <c r="B361" i="11" s="1"/>
  <c r="H360" i="4"/>
  <c r="J360" i="4" s="1"/>
  <c r="G360" i="11" s="1"/>
  <c r="I360" i="11" s="1"/>
  <c r="B360" i="4"/>
  <c r="B360" i="11" s="1"/>
  <c r="H359" i="4"/>
  <c r="J359" i="4" s="1"/>
  <c r="G359" i="11" s="1"/>
  <c r="I359" i="11" s="1"/>
  <c r="B359" i="4"/>
  <c r="B359" i="11" s="1"/>
  <c r="H358" i="4"/>
  <c r="J358" i="4" s="1"/>
  <c r="G358" i="11" s="1"/>
  <c r="I358" i="11" s="1"/>
  <c r="B358" i="4"/>
  <c r="B358" i="11" s="1"/>
  <c r="H357" i="4"/>
  <c r="J357" i="4" s="1"/>
  <c r="G357" i="11" s="1"/>
  <c r="I357" i="11" s="1"/>
  <c r="B357" i="4"/>
  <c r="B357" i="11" s="1"/>
  <c r="H356" i="4"/>
  <c r="J356" i="4" s="1"/>
  <c r="G356" i="11" s="1"/>
  <c r="I356" i="11" s="1"/>
  <c r="B356" i="4"/>
  <c r="B356" i="11" s="1"/>
  <c r="H355" i="4"/>
  <c r="J355" i="4" s="1"/>
  <c r="G355" i="11" s="1"/>
  <c r="I355" i="11" s="1"/>
  <c r="B355" i="4"/>
  <c r="B355" i="11" s="1"/>
  <c r="H354" i="4"/>
  <c r="J354" i="4" s="1"/>
  <c r="G354" i="11" s="1"/>
  <c r="I354" i="11" s="1"/>
  <c r="B354" i="4"/>
  <c r="B354" i="11" s="1"/>
  <c r="H353" i="4"/>
  <c r="J353" i="4" s="1"/>
  <c r="G353" i="11" s="1"/>
  <c r="I353" i="11" s="1"/>
  <c r="B353" i="4"/>
  <c r="B353" i="11" s="1"/>
  <c r="H352" i="4"/>
  <c r="J352" i="4" s="1"/>
  <c r="G352" i="11" s="1"/>
  <c r="I352" i="11" s="1"/>
  <c r="B352" i="4"/>
  <c r="B352" i="11" s="1"/>
  <c r="H351" i="4"/>
  <c r="J351" i="4" s="1"/>
  <c r="G351" i="11" s="1"/>
  <c r="I351" i="11" s="1"/>
  <c r="B351" i="4"/>
  <c r="B351" i="11" s="1"/>
  <c r="H350" i="4"/>
  <c r="J350" i="4" s="1"/>
  <c r="G350" i="11" s="1"/>
  <c r="I350" i="11" s="1"/>
  <c r="B350" i="4"/>
  <c r="B350" i="11" s="1"/>
  <c r="H349" i="4"/>
  <c r="J349" i="4" s="1"/>
  <c r="G349" i="11" s="1"/>
  <c r="I349" i="11" s="1"/>
  <c r="B349" i="4"/>
  <c r="B349" i="11" s="1"/>
  <c r="H348" i="4"/>
  <c r="J348" i="4" s="1"/>
  <c r="G348" i="11" s="1"/>
  <c r="I348" i="11" s="1"/>
  <c r="B348" i="4"/>
  <c r="B348" i="11" s="1"/>
  <c r="H347" i="4"/>
  <c r="J347" i="4" s="1"/>
  <c r="G347" i="11" s="1"/>
  <c r="I347" i="11" s="1"/>
  <c r="B347" i="4"/>
  <c r="B347" i="11" s="1"/>
  <c r="H346" i="4"/>
  <c r="J346" i="4" s="1"/>
  <c r="G346" i="11" s="1"/>
  <c r="I346" i="11" s="1"/>
  <c r="B346" i="4"/>
  <c r="B346" i="11" s="1"/>
  <c r="H345" i="4"/>
  <c r="J345" i="4" s="1"/>
  <c r="G345" i="11" s="1"/>
  <c r="I345" i="11" s="1"/>
  <c r="B345" i="4"/>
  <c r="B345" i="11" s="1"/>
  <c r="H344" i="4"/>
  <c r="J344" i="4" s="1"/>
  <c r="G344" i="11" s="1"/>
  <c r="I344" i="11" s="1"/>
  <c r="B344" i="4"/>
  <c r="B344" i="11" s="1"/>
  <c r="H343" i="4"/>
  <c r="J343" i="4" s="1"/>
  <c r="G343" i="11" s="1"/>
  <c r="I343" i="11" s="1"/>
  <c r="B343" i="4"/>
  <c r="B343" i="11" s="1"/>
  <c r="H342" i="4"/>
  <c r="J342" i="4" s="1"/>
  <c r="G342" i="11" s="1"/>
  <c r="I342" i="11" s="1"/>
  <c r="B342" i="4"/>
  <c r="B342" i="11" s="1"/>
  <c r="H341" i="4"/>
  <c r="J341" i="4" s="1"/>
  <c r="G341" i="11" s="1"/>
  <c r="I341" i="11" s="1"/>
  <c r="B341" i="4"/>
  <c r="B341" i="11" s="1"/>
  <c r="H340" i="4"/>
  <c r="J340" i="4" s="1"/>
  <c r="G340" i="11" s="1"/>
  <c r="I340" i="11" s="1"/>
  <c r="B340" i="4"/>
  <c r="B340" i="11" s="1"/>
  <c r="H339" i="4"/>
  <c r="J339" i="4" s="1"/>
  <c r="G339" i="11" s="1"/>
  <c r="I339" i="11" s="1"/>
  <c r="B339" i="4"/>
  <c r="B339" i="11" s="1"/>
  <c r="H338" i="4"/>
  <c r="J338" i="4" s="1"/>
  <c r="G338" i="11" s="1"/>
  <c r="I338" i="11" s="1"/>
  <c r="B338" i="4"/>
  <c r="B338" i="11" s="1"/>
  <c r="H337" i="4"/>
  <c r="J337" i="4" s="1"/>
  <c r="G337" i="11" s="1"/>
  <c r="I337" i="11" s="1"/>
  <c r="B337" i="4"/>
  <c r="B337" i="11" s="1"/>
  <c r="H336" i="4"/>
  <c r="J336" i="4" s="1"/>
  <c r="G336" i="11" s="1"/>
  <c r="I336" i="11" s="1"/>
  <c r="B336" i="4"/>
  <c r="B336" i="11" s="1"/>
  <c r="H335" i="4"/>
  <c r="J335" i="4" s="1"/>
  <c r="G335" i="11" s="1"/>
  <c r="I335" i="11" s="1"/>
  <c r="B335" i="4"/>
  <c r="B335" i="11" s="1"/>
  <c r="H334" i="4"/>
  <c r="J334" i="4" s="1"/>
  <c r="G334" i="11" s="1"/>
  <c r="I334" i="11" s="1"/>
  <c r="B334" i="4"/>
  <c r="B334" i="11" s="1"/>
  <c r="H333" i="4"/>
  <c r="J333" i="4" s="1"/>
  <c r="G333" i="11" s="1"/>
  <c r="I333" i="11" s="1"/>
  <c r="B333" i="4"/>
  <c r="B333" i="11" s="1"/>
  <c r="H332" i="4"/>
  <c r="J332" i="4" s="1"/>
  <c r="G332" i="11" s="1"/>
  <c r="I332" i="11" s="1"/>
  <c r="B332" i="4"/>
  <c r="B332" i="11" s="1"/>
  <c r="H331" i="4"/>
  <c r="J331" i="4" s="1"/>
  <c r="G331" i="11" s="1"/>
  <c r="I331" i="11" s="1"/>
  <c r="B331" i="4"/>
  <c r="B331" i="11" s="1"/>
  <c r="H330" i="4"/>
  <c r="J330" i="4" s="1"/>
  <c r="G330" i="11" s="1"/>
  <c r="I330" i="11" s="1"/>
  <c r="B330" i="4"/>
  <c r="B330" i="11" s="1"/>
  <c r="H329" i="4"/>
  <c r="J329" i="4" s="1"/>
  <c r="G329" i="11" s="1"/>
  <c r="I329" i="11" s="1"/>
  <c r="B329" i="4"/>
  <c r="B329" i="11" s="1"/>
  <c r="H328" i="4"/>
  <c r="J328" i="4" s="1"/>
  <c r="G328" i="11" s="1"/>
  <c r="I328" i="11" s="1"/>
  <c r="B328" i="4"/>
  <c r="B328" i="11" s="1"/>
  <c r="H327" i="4"/>
  <c r="J327" i="4" s="1"/>
  <c r="G327" i="11" s="1"/>
  <c r="I327" i="11" s="1"/>
  <c r="B327" i="4"/>
  <c r="B327" i="11" s="1"/>
  <c r="H326" i="4"/>
  <c r="J326" i="4" s="1"/>
  <c r="G326" i="11" s="1"/>
  <c r="I326" i="11" s="1"/>
  <c r="B326" i="4"/>
  <c r="B326" i="11" s="1"/>
  <c r="H325" i="4"/>
  <c r="J325" i="4" s="1"/>
  <c r="G325" i="11" s="1"/>
  <c r="I325" i="11" s="1"/>
  <c r="B325" i="4"/>
  <c r="B325" i="11" s="1"/>
  <c r="H324" i="4"/>
  <c r="J324" i="4" s="1"/>
  <c r="G324" i="11" s="1"/>
  <c r="I324" i="11" s="1"/>
  <c r="B324" i="4"/>
  <c r="B324" i="11" s="1"/>
  <c r="H323" i="4"/>
  <c r="J323" i="4" s="1"/>
  <c r="G323" i="11" s="1"/>
  <c r="I323" i="11" s="1"/>
  <c r="B323" i="4"/>
  <c r="B323" i="11" s="1"/>
  <c r="H322" i="4"/>
  <c r="J322" i="4" s="1"/>
  <c r="G322" i="11" s="1"/>
  <c r="I322" i="11" s="1"/>
  <c r="B322" i="4"/>
  <c r="B322" i="11" s="1"/>
  <c r="H321" i="4"/>
  <c r="J321" i="4" s="1"/>
  <c r="G321" i="11" s="1"/>
  <c r="I321" i="11" s="1"/>
  <c r="B321" i="4"/>
  <c r="B321" i="11" s="1"/>
  <c r="H320" i="4"/>
  <c r="J320" i="4" s="1"/>
  <c r="G320" i="11" s="1"/>
  <c r="I320" i="11" s="1"/>
  <c r="B320" i="4"/>
  <c r="B320" i="11" s="1"/>
  <c r="H319" i="4"/>
  <c r="J319" i="4" s="1"/>
  <c r="G319" i="11" s="1"/>
  <c r="I319" i="11" s="1"/>
  <c r="B319" i="4"/>
  <c r="B319" i="11" s="1"/>
  <c r="H318" i="4"/>
  <c r="J318" i="4" s="1"/>
  <c r="G318" i="11" s="1"/>
  <c r="I318" i="11" s="1"/>
  <c r="B318" i="4"/>
  <c r="B318" i="11" s="1"/>
  <c r="H317" i="4"/>
  <c r="J317" i="4" s="1"/>
  <c r="G317" i="11" s="1"/>
  <c r="I317" i="11" s="1"/>
  <c r="B317" i="4"/>
  <c r="B317" i="11" s="1"/>
  <c r="H316" i="4"/>
  <c r="J316" i="4" s="1"/>
  <c r="G316" i="11" s="1"/>
  <c r="I316" i="11" s="1"/>
  <c r="B316" i="4"/>
  <c r="B316" i="11" s="1"/>
  <c r="H315" i="4"/>
  <c r="J315" i="4" s="1"/>
  <c r="G315" i="11" s="1"/>
  <c r="I315" i="11" s="1"/>
  <c r="B315" i="4"/>
  <c r="B315" i="11" s="1"/>
  <c r="H314" i="4"/>
  <c r="J314" i="4" s="1"/>
  <c r="G314" i="11" s="1"/>
  <c r="I314" i="11" s="1"/>
  <c r="B314" i="4"/>
  <c r="B314" i="11" s="1"/>
  <c r="H313" i="4"/>
  <c r="J313" i="4" s="1"/>
  <c r="G313" i="11" s="1"/>
  <c r="I313" i="11" s="1"/>
  <c r="B313" i="4"/>
  <c r="B313" i="11" s="1"/>
  <c r="H312" i="4"/>
  <c r="J312" i="4" s="1"/>
  <c r="G312" i="11" s="1"/>
  <c r="I312" i="11" s="1"/>
  <c r="B312" i="4"/>
  <c r="B312" i="11" s="1"/>
  <c r="H311" i="4"/>
  <c r="J311" i="4" s="1"/>
  <c r="G311" i="11" s="1"/>
  <c r="I311" i="11" s="1"/>
  <c r="B311" i="4"/>
  <c r="B311" i="11" s="1"/>
  <c r="H310" i="4"/>
  <c r="J310" i="4" s="1"/>
  <c r="G310" i="11" s="1"/>
  <c r="I310" i="11" s="1"/>
  <c r="B310" i="4"/>
  <c r="B310" i="11" s="1"/>
  <c r="H309" i="4"/>
  <c r="J309" i="4" s="1"/>
  <c r="G309" i="11" s="1"/>
  <c r="I309" i="11" s="1"/>
  <c r="B309" i="4"/>
  <c r="B309" i="11" s="1"/>
  <c r="H308" i="4"/>
  <c r="J308" i="4" s="1"/>
  <c r="G308" i="11" s="1"/>
  <c r="I308" i="11" s="1"/>
  <c r="B308" i="4"/>
  <c r="B308" i="11" s="1"/>
  <c r="H307" i="4"/>
  <c r="J307" i="4" s="1"/>
  <c r="G307" i="11" s="1"/>
  <c r="I307" i="11" s="1"/>
  <c r="B307" i="4"/>
  <c r="B307" i="11" s="1"/>
  <c r="H306" i="4"/>
  <c r="J306" i="4" s="1"/>
  <c r="G306" i="11" s="1"/>
  <c r="I306" i="11" s="1"/>
  <c r="B306" i="4"/>
  <c r="B306" i="11" s="1"/>
  <c r="H305" i="4"/>
  <c r="J305" i="4" s="1"/>
  <c r="G305" i="11" s="1"/>
  <c r="I305" i="11" s="1"/>
  <c r="B305" i="4"/>
  <c r="B305" i="11" s="1"/>
  <c r="H304" i="4"/>
  <c r="J304" i="4" s="1"/>
  <c r="G304" i="11" s="1"/>
  <c r="I304" i="11" s="1"/>
  <c r="B304" i="4"/>
  <c r="B304" i="11" s="1"/>
  <c r="H303" i="4"/>
  <c r="J303" i="4" s="1"/>
  <c r="G303" i="11" s="1"/>
  <c r="I303" i="11" s="1"/>
  <c r="B303" i="4"/>
  <c r="B303" i="11" s="1"/>
  <c r="H302" i="4"/>
  <c r="J302" i="4" s="1"/>
  <c r="G302" i="11" s="1"/>
  <c r="I302" i="11" s="1"/>
  <c r="B302" i="4"/>
  <c r="B302" i="11" s="1"/>
  <c r="H301" i="4"/>
  <c r="J301" i="4" s="1"/>
  <c r="G301" i="11" s="1"/>
  <c r="I301" i="11" s="1"/>
  <c r="B301" i="4"/>
  <c r="B301" i="11" s="1"/>
  <c r="H300" i="4"/>
  <c r="J300" i="4" s="1"/>
  <c r="G300" i="11" s="1"/>
  <c r="I300" i="11" s="1"/>
  <c r="B300" i="4"/>
  <c r="B300" i="11" s="1"/>
  <c r="H299" i="4"/>
  <c r="J299" i="4" s="1"/>
  <c r="G299" i="11" s="1"/>
  <c r="I299" i="11" s="1"/>
  <c r="B299" i="4"/>
  <c r="B299" i="11" s="1"/>
  <c r="H298" i="4"/>
  <c r="J298" i="4" s="1"/>
  <c r="G298" i="11" s="1"/>
  <c r="I298" i="11" s="1"/>
  <c r="B298" i="4"/>
  <c r="B298" i="11" s="1"/>
  <c r="H297" i="4"/>
  <c r="J297" i="4" s="1"/>
  <c r="G297" i="11" s="1"/>
  <c r="I297" i="11" s="1"/>
  <c r="B297" i="4"/>
  <c r="B297" i="11" s="1"/>
  <c r="H296" i="4"/>
  <c r="J296" i="4" s="1"/>
  <c r="G296" i="11" s="1"/>
  <c r="I296" i="11" s="1"/>
  <c r="B296" i="4"/>
  <c r="B296" i="11" s="1"/>
  <c r="H295" i="4"/>
  <c r="J295" i="4" s="1"/>
  <c r="G295" i="11" s="1"/>
  <c r="I295" i="11" s="1"/>
  <c r="B295" i="4"/>
  <c r="B295" i="11" s="1"/>
  <c r="H294" i="4"/>
  <c r="J294" i="4" s="1"/>
  <c r="G294" i="11" s="1"/>
  <c r="I294" i="11" s="1"/>
  <c r="B294" i="4"/>
  <c r="B294" i="11" s="1"/>
  <c r="H293" i="4"/>
  <c r="J293" i="4" s="1"/>
  <c r="G293" i="11" s="1"/>
  <c r="I293" i="11" s="1"/>
  <c r="B293" i="4"/>
  <c r="B293" i="11" s="1"/>
  <c r="H292" i="4"/>
  <c r="J292" i="4" s="1"/>
  <c r="G292" i="11" s="1"/>
  <c r="I292" i="11" s="1"/>
  <c r="B292" i="4"/>
  <c r="B292" i="11" s="1"/>
  <c r="H291" i="4"/>
  <c r="J291" i="4" s="1"/>
  <c r="G291" i="11" s="1"/>
  <c r="I291" i="11" s="1"/>
  <c r="B291" i="4"/>
  <c r="B291" i="11" s="1"/>
  <c r="H290" i="4"/>
  <c r="J290" i="4" s="1"/>
  <c r="G290" i="11" s="1"/>
  <c r="I290" i="11" s="1"/>
  <c r="B290" i="4"/>
  <c r="B290" i="11" s="1"/>
  <c r="H289" i="4"/>
  <c r="J289" i="4" s="1"/>
  <c r="G289" i="11" s="1"/>
  <c r="I289" i="11" s="1"/>
  <c r="B289" i="4"/>
  <c r="B289" i="11" s="1"/>
  <c r="H288" i="4"/>
  <c r="J288" i="4" s="1"/>
  <c r="G288" i="11" s="1"/>
  <c r="I288" i="11" s="1"/>
  <c r="B288" i="4"/>
  <c r="B288" i="11" s="1"/>
  <c r="H287" i="4"/>
  <c r="J287" i="4" s="1"/>
  <c r="G287" i="11" s="1"/>
  <c r="I287" i="11" s="1"/>
  <c r="B287" i="4"/>
  <c r="B287" i="11" s="1"/>
  <c r="H286" i="4"/>
  <c r="J286" i="4" s="1"/>
  <c r="G286" i="11" s="1"/>
  <c r="I286" i="11" s="1"/>
  <c r="B286" i="4"/>
  <c r="B286" i="11" s="1"/>
  <c r="H285" i="4"/>
  <c r="J285" i="4" s="1"/>
  <c r="G285" i="11" s="1"/>
  <c r="I285" i="11" s="1"/>
  <c r="B285" i="4"/>
  <c r="B285" i="11" s="1"/>
  <c r="H284" i="4"/>
  <c r="J284" i="4" s="1"/>
  <c r="G284" i="11" s="1"/>
  <c r="I284" i="11" s="1"/>
  <c r="B284" i="4"/>
  <c r="B284" i="11" s="1"/>
  <c r="H283" i="4"/>
  <c r="J283" i="4" s="1"/>
  <c r="G283" i="11" s="1"/>
  <c r="I283" i="11" s="1"/>
  <c r="B283" i="4"/>
  <c r="B283" i="11" s="1"/>
  <c r="H282" i="4"/>
  <c r="J282" i="4" s="1"/>
  <c r="G282" i="11" s="1"/>
  <c r="I282" i="11" s="1"/>
  <c r="B282" i="4"/>
  <c r="B282" i="11" s="1"/>
  <c r="H281" i="4"/>
  <c r="J281" i="4" s="1"/>
  <c r="G281" i="11" s="1"/>
  <c r="I281" i="11" s="1"/>
  <c r="B281" i="4"/>
  <c r="B281" i="11" s="1"/>
  <c r="H280" i="4"/>
  <c r="J280" i="4" s="1"/>
  <c r="G280" i="11" s="1"/>
  <c r="I280" i="11" s="1"/>
  <c r="B280" i="4"/>
  <c r="B280" i="11" s="1"/>
  <c r="H279" i="4"/>
  <c r="J279" i="4" s="1"/>
  <c r="G279" i="11" s="1"/>
  <c r="I279" i="11" s="1"/>
  <c r="B279" i="4"/>
  <c r="B279" i="11" s="1"/>
  <c r="H278" i="4"/>
  <c r="J278" i="4" s="1"/>
  <c r="G278" i="11" s="1"/>
  <c r="I278" i="11" s="1"/>
  <c r="B278" i="4"/>
  <c r="B278" i="11" s="1"/>
  <c r="H277" i="4"/>
  <c r="J277" i="4" s="1"/>
  <c r="G277" i="11" s="1"/>
  <c r="I277" i="11" s="1"/>
  <c r="B277" i="4"/>
  <c r="B277" i="11" s="1"/>
  <c r="H276" i="4"/>
  <c r="J276" i="4" s="1"/>
  <c r="G276" i="11" s="1"/>
  <c r="I276" i="11" s="1"/>
  <c r="B276" i="4"/>
  <c r="B276" i="11" s="1"/>
  <c r="H275" i="4"/>
  <c r="J275" i="4" s="1"/>
  <c r="G275" i="11" s="1"/>
  <c r="I275" i="11" s="1"/>
  <c r="B275" i="4"/>
  <c r="B275" i="11" s="1"/>
  <c r="H274" i="4"/>
  <c r="J274" i="4" s="1"/>
  <c r="G274" i="11" s="1"/>
  <c r="I274" i="11" s="1"/>
  <c r="B274" i="4"/>
  <c r="B274" i="11" s="1"/>
  <c r="H273" i="4"/>
  <c r="J273" i="4" s="1"/>
  <c r="G273" i="11" s="1"/>
  <c r="I273" i="11" s="1"/>
  <c r="B273" i="4"/>
  <c r="B273" i="11" s="1"/>
  <c r="H272" i="4"/>
  <c r="J272" i="4" s="1"/>
  <c r="G272" i="11" s="1"/>
  <c r="I272" i="11" s="1"/>
  <c r="B272" i="4"/>
  <c r="B272" i="11" s="1"/>
  <c r="H271" i="4"/>
  <c r="J271" i="4" s="1"/>
  <c r="G271" i="11" s="1"/>
  <c r="I271" i="11" s="1"/>
  <c r="B271" i="4"/>
  <c r="B271" i="11" s="1"/>
  <c r="H270" i="4"/>
  <c r="J270" i="4" s="1"/>
  <c r="G270" i="11" s="1"/>
  <c r="I270" i="11" s="1"/>
  <c r="B270" i="4"/>
  <c r="B270" i="11" s="1"/>
  <c r="H269" i="4"/>
  <c r="J269" i="4" s="1"/>
  <c r="G269" i="11" s="1"/>
  <c r="I269" i="11" s="1"/>
  <c r="B269" i="4"/>
  <c r="B269" i="11" s="1"/>
  <c r="H268" i="4"/>
  <c r="J268" i="4" s="1"/>
  <c r="G268" i="11" s="1"/>
  <c r="I268" i="11" s="1"/>
  <c r="B268" i="4"/>
  <c r="B268" i="11" s="1"/>
  <c r="H267" i="4"/>
  <c r="J267" i="4" s="1"/>
  <c r="G267" i="11" s="1"/>
  <c r="I267" i="11" s="1"/>
  <c r="B267" i="4"/>
  <c r="B267" i="11" s="1"/>
  <c r="H266" i="4"/>
  <c r="J266" i="4" s="1"/>
  <c r="G266" i="11" s="1"/>
  <c r="I266" i="11" s="1"/>
  <c r="B266" i="4"/>
  <c r="B266" i="11" s="1"/>
  <c r="H265" i="4"/>
  <c r="J265" i="4" s="1"/>
  <c r="G265" i="11" s="1"/>
  <c r="I265" i="11" s="1"/>
  <c r="B265" i="4"/>
  <c r="B265" i="11" s="1"/>
  <c r="H264" i="4"/>
  <c r="J264" i="4" s="1"/>
  <c r="G264" i="11" s="1"/>
  <c r="I264" i="11" s="1"/>
  <c r="B264" i="4"/>
  <c r="B264" i="11" s="1"/>
  <c r="H263" i="4"/>
  <c r="J263" i="4" s="1"/>
  <c r="G263" i="11" s="1"/>
  <c r="I263" i="11" s="1"/>
  <c r="B263" i="4"/>
  <c r="B263" i="11" s="1"/>
  <c r="H262" i="4"/>
  <c r="J262" i="4" s="1"/>
  <c r="G262" i="11" s="1"/>
  <c r="I262" i="11" s="1"/>
  <c r="B262" i="4"/>
  <c r="B262" i="11" s="1"/>
  <c r="H261" i="4"/>
  <c r="J261" i="4" s="1"/>
  <c r="G261" i="11" s="1"/>
  <c r="I261" i="11" s="1"/>
  <c r="B261" i="4"/>
  <c r="B261" i="11" s="1"/>
  <c r="H260" i="4"/>
  <c r="J260" i="4" s="1"/>
  <c r="G260" i="11" s="1"/>
  <c r="I260" i="11" s="1"/>
  <c r="B260" i="4"/>
  <c r="B260" i="11" s="1"/>
  <c r="H259" i="4"/>
  <c r="J259" i="4" s="1"/>
  <c r="G259" i="11" s="1"/>
  <c r="I259" i="11" s="1"/>
  <c r="B259" i="4"/>
  <c r="B259" i="11" s="1"/>
  <c r="H258" i="4"/>
  <c r="J258" i="4" s="1"/>
  <c r="G258" i="11" s="1"/>
  <c r="I258" i="11" s="1"/>
  <c r="B258" i="4"/>
  <c r="B258" i="11" s="1"/>
  <c r="H257" i="4"/>
  <c r="J257" i="4" s="1"/>
  <c r="G257" i="11" s="1"/>
  <c r="I257" i="11" s="1"/>
  <c r="B257" i="4"/>
  <c r="B257" i="11" s="1"/>
  <c r="H256" i="4"/>
  <c r="J256" i="4" s="1"/>
  <c r="G256" i="11" s="1"/>
  <c r="I256" i="11" s="1"/>
  <c r="B256" i="4"/>
  <c r="B256" i="11" s="1"/>
  <c r="H255" i="4"/>
  <c r="J255" i="4" s="1"/>
  <c r="G255" i="11" s="1"/>
  <c r="I255" i="11" s="1"/>
  <c r="B255" i="4"/>
  <c r="B255" i="11" s="1"/>
  <c r="H254" i="4"/>
  <c r="J254" i="4" s="1"/>
  <c r="G254" i="11" s="1"/>
  <c r="I254" i="11" s="1"/>
  <c r="B254" i="4"/>
  <c r="B254" i="11" s="1"/>
  <c r="H253" i="4"/>
  <c r="J253" i="4" s="1"/>
  <c r="G253" i="11" s="1"/>
  <c r="I253" i="11" s="1"/>
  <c r="B253" i="4"/>
  <c r="B253" i="11" s="1"/>
  <c r="H252" i="4"/>
  <c r="J252" i="4" s="1"/>
  <c r="G252" i="11" s="1"/>
  <c r="I252" i="11" s="1"/>
  <c r="B252" i="4"/>
  <c r="B252" i="11" s="1"/>
  <c r="H251" i="4"/>
  <c r="J251" i="4" s="1"/>
  <c r="G251" i="11" s="1"/>
  <c r="I251" i="11" s="1"/>
  <c r="B251" i="4"/>
  <c r="B251" i="11" s="1"/>
  <c r="H250" i="4"/>
  <c r="J250" i="4" s="1"/>
  <c r="G250" i="11" s="1"/>
  <c r="I250" i="11" s="1"/>
  <c r="B250" i="4"/>
  <c r="B250" i="11" s="1"/>
  <c r="H249" i="4"/>
  <c r="J249" i="4" s="1"/>
  <c r="G249" i="11" s="1"/>
  <c r="I249" i="11" s="1"/>
  <c r="B249" i="4"/>
  <c r="B249" i="11" s="1"/>
  <c r="H248" i="4"/>
  <c r="J248" i="4" s="1"/>
  <c r="G248" i="11" s="1"/>
  <c r="I248" i="11" s="1"/>
  <c r="B248" i="4"/>
  <c r="B248" i="11" s="1"/>
  <c r="H247" i="4"/>
  <c r="J247" i="4" s="1"/>
  <c r="G247" i="11" s="1"/>
  <c r="I247" i="11" s="1"/>
  <c r="B247" i="4"/>
  <c r="B247" i="11" s="1"/>
  <c r="H246" i="4"/>
  <c r="J246" i="4" s="1"/>
  <c r="G246" i="11" s="1"/>
  <c r="I246" i="11" s="1"/>
  <c r="B246" i="4"/>
  <c r="B246" i="11" s="1"/>
  <c r="H245" i="4"/>
  <c r="J245" i="4" s="1"/>
  <c r="G245" i="11" s="1"/>
  <c r="I245" i="11" s="1"/>
  <c r="B245" i="4"/>
  <c r="B245" i="11" s="1"/>
  <c r="H244" i="4"/>
  <c r="J244" i="4" s="1"/>
  <c r="G244" i="11" s="1"/>
  <c r="I244" i="11" s="1"/>
  <c r="B244" i="4"/>
  <c r="B244" i="11" s="1"/>
  <c r="H243" i="4"/>
  <c r="J243" i="4" s="1"/>
  <c r="G243" i="11" s="1"/>
  <c r="I243" i="11" s="1"/>
  <c r="B243" i="4"/>
  <c r="B243" i="11" s="1"/>
  <c r="H242" i="4"/>
  <c r="J242" i="4" s="1"/>
  <c r="G242" i="11" s="1"/>
  <c r="I242" i="11" s="1"/>
  <c r="B242" i="4"/>
  <c r="B242" i="11" s="1"/>
  <c r="H241" i="4"/>
  <c r="J241" i="4" s="1"/>
  <c r="G241" i="11" s="1"/>
  <c r="I241" i="11" s="1"/>
  <c r="B241" i="4"/>
  <c r="B241" i="11" s="1"/>
  <c r="H240" i="4"/>
  <c r="J240" i="4" s="1"/>
  <c r="G240" i="11" s="1"/>
  <c r="I240" i="11" s="1"/>
  <c r="B240" i="4"/>
  <c r="B240" i="11" s="1"/>
  <c r="H239" i="4"/>
  <c r="J239" i="4" s="1"/>
  <c r="G239" i="11" s="1"/>
  <c r="I239" i="11" s="1"/>
  <c r="B239" i="4"/>
  <c r="B239" i="11" s="1"/>
  <c r="H238" i="4"/>
  <c r="J238" i="4" s="1"/>
  <c r="G238" i="11" s="1"/>
  <c r="I238" i="11" s="1"/>
  <c r="B238" i="4"/>
  <c r="B238" i="11" s="1"/>
  <c r="H237" i="4"/>
  <c r="J237" i="4" s="1"/>
  <c r="G237" i="11" s="1"/>
  <c r="I237" i="11" s="1"/>
  <c r="B237" i="4"/>
  <c r="B237" i="11" s="1"/>
  <c r="H236" i="4"/>
  <c r="J236" i="4" s="1"/>
  <c r="G236" i="11" s="1"/>
  <c r="I236" i="11" s="1"/>
  <c r="B236" i="4"/>
  <c r="B236" i="11" s="1"/>
  <c r="H235" i="4"/>
  <c r="J235" i="4" s="1"/>
  <c r="G235" i="11" s="1"/>
  <c r="I235" i="11" s="1"/>
  <c r="B235" i="4"/>
  <c r="B235" i="11" s="1"/>
  <c r="H234" i="4"/>
  <c r="J234" i="4" s="1"/>
  <c r="G234" i="11" s="1"/>
  <c r="I234" i="11" s="1"/>
  <c r="B234" i="4"/>
  <c r="B234" i="11" s="1"/>
  <c r="H233" i="4"/>
  <c r="J233" i="4" s="1"/>
  <c r="G233" i="11" s="1"/>
  <c r="I233" i="11" s="1"/>
  <c r="B233" i="4"/>
  <c r="B233" i="11" s="1"/>
  <c r="H232" i="4"/>
  <c r="J232" i="4" s="1"/>
  <c r="G232" i="11" s="1"/>
  <c r="I232" i="11" s="1"/>
  <c r="B232" i="4"/>
  <c r="B232" i="11" s="1"/>
  <c r="H231" i="4"/>
  <c r="J231" i="4" s="1"/>
  <c r="G231" i="11" s="1"/>
  <c r="I231" i="11" s="1"/>
  <c r="B231" i="4"/>
  <c r="B231" i="11" s="1"/>
  <c r="H230" i="4"/>
  <c r="J230" i="4" s="1"/>
  <c r="G230" i="11" s="1"/>
  <c r="I230" i="11" s="1"/>
  <c r="B230" i="4"/>
  <c r="B230" i="11" s="1"/>
  <c r="H229" i="4"/>
  <c r="J229" i="4" s="1"/>
  <c r="G229" i="11" s="1"/>
  <c r="I229" i="11" s="1"/>
  <c r="B229" i="4"/>
  <c r="B229" i="11" s="1"/>
  <c r="H228" i="4"/>
  <c r="J228" i="4" s="1"/>
  <c r="G228" i="11" s="1"/>
  <c r="I228" i="11" s="1"/>
  <c r="B228" i="4"/>
  <c r="B228" i="11" s="1"/>
  <c r="H227" i="4"/>
  <c r="J227" i="4" s="1"/>
  <c r="G227" i="11" s="1"/>
  <c r="I227" i="11" s="1"/>
  <c r="B227" i="4"/>
  <c r="B227" i="11" s="1"/>
  <c r="H226" i="4"/>
  <c r="J226" i="4" s="1"/>
  <c r="G226" i="11" s="1"/>
  <c r="I226" i="11" s="1"/>
  <c r="B226" i="4"/>
  <c r="B226" i="11" s="1"/>
  <c r="H225" i="4"/>
  <c r="J225" i="4" s="1"/>
  <c r="G225" i="11" s="1"/>
  <c r="I225" i="11" s="1"/>
  <c r="B225" i="4"/>
  <c r="B225" i="11" s="1"/>
  <c r="H224" i="4"/>
  <c r="J224" i="4" s="1"/>
  <c r="G224" i="11" s="1"/>
  <c r="I224" i="11" s="1"/>
  <c r="B224" i="4"/>
  <c r="B224" i="11" s="1"/>
  <c r="H223" i="4"/>
  <c r="J223" i="4" s="1"/>
  <c r="G223" i="11" s="1"/>
  <c r="I223" i="11" s="1"/>
  <c r="B223" i="4"/>
  <c r="B223" i="11" s="1"/>
  <c r="H222" i="4"/>
  <c r="J222" i="4" s="1"/>
  <c r="G222" i="11" s="1"/>
  <c r="I222" i="11" s="1"/>
  <c r="B222" i="4"/>
  <c r="B222" i="11" s="1"/>
  <c r="H221" i="4"/>
  <c r="J221" i="4" s="1"/>
  <c r="G221" i="11" s="1"/>
  <c r="I221" i="11" s="1"/>
  <c r="B221" i="4"/>
  <c r="B221" i="11" s="1"/>
  <c r="H220" i="4"/>
  <c r="J220" i="4" s="1"/>
  <c r="G220" i="11" s="1"/>
  <c r="I220" i="11" s="1"/>
  <c r="B220" i="4"/>
  <c r="B220" i="11" s="1"/>
  <c r="H219" i="4"/>
  <c r="J219" i="4" s="1"/>
  <c r="G219" i="11" s="1"/>
  <c r="I219" i="11" s="1"/>
  <c r="B219" i="4"/>
  <c r="B219" i="11" s="1"/>
  <c r="H218" i="4"/>
  <c r="J218" i="4" s="1"/>
  <c r="G218" i="11" s="1"/>
  <c r="I218" i="11" s="1"/>
  <c r="B218" i="4"/>
  <c r="B218" i="11" s="1"/>
  <c r="H217" i="4"/>
  <c r="J217" i="4" s="1"/>
  <c r="G217" i="11" s="1"/>
  <c r="I217" i="11" s="1"/>
  <c r="B217" i="4"/>
  <c r="B217" i="11" s="1"/>
  <c r="H216" i="4"/>
  <c r="J216" i="4" s="1"/>
  <c r="G216" i="11" s="1"/>
  <c r="I216" i="11" s="1"/>
  <c r="B216" i="4"/>
  <c r="B216" i="11" s="1"/>
  <c r="H215" i="4"/>
  <c r="J215" i="4" s="1"/>
  <c r="G215" i="11" s="1"/>
  <c r="I215" i="11" s="1"/>
  <c r="B215" i="4"/>
  <c r="B215" i="11" s="1"/>
  <c r="H214" i="4"/>
  <c r="J214" i="4" s="1"/>
  <c r="G214" i="11" s="1"/>
  <c r="I214" i="11" s="1"/>
  <c r="B214" i="4"/>
  <c r="B214" i="11" s="1"/>
  <c r="H213" i="4"/>
  <c r="J213" i="4" s="1"/>
  <c r="G213" i="11" s="1"/>
  <c r="I213" i="11" s="1"/>
  <c r="B213" i="4"/>
  <c r="B213" i="11" s="1"/>
  <c r="H212" i="4"/>
  <c r="J212" i="4" s="1"/>
  <c r="G212" i="11" s="1"/>
  <c r="I212" i="11" s="1"/>
  <c r="B212" i="4"/>
  <c r="B212" i="11" s="1"/>
  <c r="H211" i="4"/>
  <c r="J211" i="4" s="1"/>
  <c r="G211" i="11" s="1"/>
  <c r="I211" i="11" s="1"/>
  <c r="B211" i="4"/>
  <c r="B211" i="11" s="1"/>
  <c r="H210" i="4"/>
  <c r="J210" i="4" s="1"/>
  <c r="G210" i="11" s="1"/>
  <c r="I210" i="11" s="1"/>
  <c r="B210" i="4"/>
  <c r="B210" i="11" s="1"/>
  <c r="H209" i="4"/>
  <c r="J209" i="4" s="1"/>
  <c r="G209" i="11" s="1"/>
  <c r="I209" i="11" s="1"/>
  <c r="B209" i="4"/>
  <c r="B209" i="11" s="1"/>
  <c r="H208" i="4"/>
  <c r="J208" i="4" s="1"/>
  <c r="G208" i="11" s="1"/>
  <c r="I208" i="11" s="1"/>
  <c r="B208" i="4"/>
  <c r="B208" i="11" s="1"/>
  <c r="H207" i="4"/>
  <c r="J207" i="4" s="1"/>
  <c r="G207" i="11" s="1"/>
  <c r="I207" i="11" s="1"/>
  <c r="B207" i="4"/>
  <c r="B207" i="11" s="1"/>
  <c r="H206" i="4"/>
  <c r="J206" i="4" s="1"/>
  <c r="G206" i="11" s="1"/>
  <c r="I206" i="11" s="1"/>
  <c r="B206" i="4"/>
  <c r="B206" i="11" s="1"/>
  <c r="H205" i="4"/>
  <c r="J205" i="4" s="1"/>
  <c r="G205" i="11" s="1"/>
  <c r="I205" i="11" s="1"/>
  <c r="B205" i="4"/>
  <c r="B205" i="11" s="1"/>
  <c r="H204" i="4"/>
  <c r="J204" i="4" s="1"/>
  <c r="G204" i="11" s="1"/>
  <c r="I204" i="11" s="1"/>
  <c r="B204" i="4"/>
  <c r="B204" i="11" s="1"/>
  <c r="H203" i="4"/>
  <c r="J203" i="4" s="1"/>
  <c r="G203" i="11" s="1"/>
  <c r="I203" i="11" s="1"/>
  <c r="B203" i="4"/>
  <c r="B203" i="11" s="1"/>
  <c r="H202" i="4"/>
  <c r="J202" i="4" s="1"/>
  <c r="G202" i="11" s="1"/>
  <c r="I202" i="11" s="1"/>
  <c r="B202" i="4"/>
  <c r="B202" i="11" s="1"/>
  <c r="H201" i="4"/>
  <c r="J201" i="4" s="1"/>
  <c r="G201" i="11" s="1"/>
  <c r="I201" i="11" s="1"/>
  <c r="B201" i="4"/>
  <c r="B201" i="11" s="1"/>
  <c r="H200" i="4"/>
  <c r="J200" i="4" s="1"/>
  <c r="G200" i="11" s="1"/>
  <c r="I200" i="11" s="1"/>
  <c r="B200" i="4"/>
  <c r="B200" i="11" s="1"/>
  <c r="H199" i="4"/>
  <c r="J199" i="4" s="1"/>
  <c r="G199" i="11" s="1"/>
  <c r="I199" i="11" s="1"/>
  <c r="B199" i="4"/>
  <c r="B199" i="11" s="1"/>
  <c r="H198" i="4"/>
  <c r="J198" i="4" s="1"/>
  <c r="G198" i="11" s="1"/>
  <c r="I198" i="11" s="1"/>
  <c r="B198" i="4"/>
  <c r="B198" i="11" s="1"/>
  <c r="H197" i="4"/>
  <c r="J197" i="4" s="1"/>
  <c r="G197" i="11" s="1"/>
  <c r="I197" i="11" s="1"/>
  <c r="B197" i="4"/>
  <c r="B197" i="11" s="1"/>
  <c r="H196" i="4"/>
  <c r="J196" i="4" s="1"/>
  <c r="G196" i="11" s="1"/>
  <c r="I196" i="11" s="1"/>
  <c r="B196" i="4"/>
  <c r="B196" i="11" s="1"/>
  <c r="H195" i="4"/>
  <c r="J195" i="4" s="1"/>
  <c r="G195" i="11" s="1"/>
  <c r="I195" i="11" s="1"/>
  <c r="B195" i="4"/>
  <c r="B195" i="11" s="1"/>
  <c r="H194" i="4"/>
  <c r="J194" i="4" s="1"/>
  <c r="G194" i="11" s="1"/>
  <c r="I194" i="11" s="1"/>
  <c r="B194" i="4"/>
  <c r="B194" i="11" s="1"/>
  <c r="H193" i="4"/>
  <c r="J193" i="4" s="1"/>
  <c r="G193" i="11" s="1"/>
  <c r="I193" i="11" s="1"/>
  <c r="B193" i="4"/>
  <c r="B193" i="11" s="1"/>
  <c r="H192" i="4"/>
  <c r="J192" i="4" s="1"/>
  <c r="G192" i="11" s="1"/>
  <c r="I192" i="11" s="1"/>
  <c r="B192" i="4"/>
  <c r="B192" i="11" s="1"/>
  <c r="H191" i="4"/>
  <c r="J191" i="4" s="1"/>
  <c r="G191" i="11" s="1"/>
  <c r="I191" i="11" s="1"/>
  <c r="B191" i="4"/>
  <c r="B191" i="11" s="1"/>
  <c r="H190" i="4"/>
  <c r="J190" i="4" s="1"/>
  <c r="G190" i="11" s="1"/>
  <c r="I190" i="11" s="1"/>
  <c r="B190" i="4"/>
  <c r="B190" i="11" s="1"/>
  <c r="H189" i="4"/>
  <c r="J189" i="4" s="1"/>
  <c r="G189" i="11" s="1"/>
  <c r="I189" i="11" s="1"/>
  <c r="B189" i="4"/>
  <c r="B189" i="11" s="1"/>
  <c r="H188" i="4"/>
  <c r="J188" i="4" s="1"/>
  <c r="G188" i="11" s="1"/>
  <c r="I188" i="11" s="1"/>
  <c r="B188" i="4"/>
  <c r="B188" i="11" s="1"/>
  <c r="H187" i="4"/>
  <c r="J187" i="4" s="1"/>
  <c r="G187" i="11" s="1"/>
  <c r="I187" i="11" s="1"/>
  <c r="B187" i="4"/>
  <c r="B187" i="11" s="1"/>
  <c r="H186" i="4"/>
  <c r="J186" i="4" s="1"/>
  <c r="G186" i="11" s="1"/>
  <c r="I186" i="11" s="1"/>
  <c r="B186" i="4"/>
  <c r="B186" i="11" s="1"/>
  <c r="H185" i="4"/>
  <c r="J185" i="4" s="1"/>
  <c r="G185" i="11" s="1"/>
  <c r="I185" i="11" s="1"/>
  <c r="B185" i="4"/>
  <c r="B185" i="11" s="1"/>
  <c r="H184" i="4"/>
  <c r="J184" i="4" s="1"/>
  <c r="G184" i="11" s="1"/>
  <c r="I184" i="11" s="1"/>
  <c r="B184" i="4"/>
  <c r="B184" i="11" s="1"/>
  <c r="H183" i="4"/>
  <c r="J183" i="4" s="1"/>
  <c r="G183" i="11" s="1"/>
  <c r="I183" i="11" s="1"/>
  <c r="B183" i="4"/>
  <c r="B183" i="11" s="1"/>
  <c r="H182" i="4"/>
  <c r="J182" i="4" s="1"/>
  <c r="G182" i="11" s="1"/>
  <c r="I182" i="11" s="1"/>
  <c r="B182" i="4"/>
  <c r="B182" i="11" s="1"/>
  <c r="H181" i="4"/>
  <c r="J181" i="4" s="1"/>
  <c r="G181" i="11" s="1"/>
  <c r="I181" i="11" s="1"/>
  <c r="B181" i="4"/>
  <c r="B181" i="11" s="1"/>
  <c r="H180" i="4"/>
  <c r="J180" i="4" s="1"/>
  <c r="G180" i="11" s="1"/>
  <c r="I180" i="11" s="1"/>
  <c r="B180" i="4"/>
  <c r="B180" i="11" s="1"/>
  <c r="H179" i="4"/>
  <c r="J179" i="4" s="1"/>
  <c r="G179" i="11" s="1"/>
  <c r="I179" i="11" s="1"/>
  <c r="B179" i="4"/>
  <c r="B179" i="11" s="1"/>
  <c r="H178" i="4"/>
  <c r="J178" i="4" s="1"/>
  <c r="G178" i="11" s="1"/>
  <c r="I178" i="11" s="1"/>
  <c r="B178" i="4"/>
  <c r="B178" i="11" s="1"/>
  <c r="H177" i="4"/>
  <c r="J177" i="4" s="1"/>
  <c r="G177" i="11" s="1"/>
  <c r="I177" i="11" s="1"/>
  <c r="B177" i="4"/>
  <c r="B177" i="11" s="1"/>
  <c r="H176" i="4"/>
  <c r="J176" i="4" s="1"/>
  <c r="G176" i="11" s="1"/>
  <c r="I176" i="11" s="1"/>
  <c r="B176" i="4"/>
  <c r="B176" i="11" s="1"/>
  <c r="H175" i="4"/>
  <c r="J175" i="4" s="1"/>
  <c r="G175" i="11" s="1"/>
  <c r="I175" i="11" s="1"/>
  <c r="B175" i="4"/>
  <c r="B175" i="11" s="1"/>
  <c r="H174" i="4"/>
  <c r="J174" i="4" s="1"/>
  <c r="G174" i="11" s="1"/>
  <c r="I174" i="11" s="1"/>
  <c r="B174" i="4"/>
  <c r="B174" i="11" s="1"/>
  <c r="H173" i="4"/>
  <c r="J173" i="4" s="1"/>
  <c r="G173" i="11" s="1"/>
  <c r="I173" i="11" s="1"/>
  <c r="B173" i="4"/>
  <c r="B173" i="11" s="1"/>
  <c r="H172" i="4"/>
  <c r="J172" i="4" s="1"/>
  <c r="G172" i="11" s="1"/>
  <c r="I172" i="11" s="1"/>
  <c r="B172" i="4"/>
  <c r="B172" i="11" s="1"/>
  <c r="H171" i="4"/>
  <c r="J171" i="4" s="1"/>
  <c r="G171" i="11" s="1"/>
  <c r="I171" i="11" s="1"/>
  <c r="B171" i="4"/>
  <c r="B171" i="11" s="1"/>
  <c r="H170" i="4"/>
  <c r="J170" i="4" s="1"/>
  <c r="G170" i="11" s="1"/>
  <c r="I170" i="11" s="1"/>
  <c r="B170" i="4"/>
  <c r="B170" i="11" s="1"/>
  <c r="H169" i="4"/>
  <c r="J169" i="4" s="1"/>
  <c r="G169" i="11" s="1"/>
  <c r="I169" i="11" s="1"/>
  <c r="B169" i="4"/>
  <c r="B169" i="11" s="1"/>
  <c r="H168" i="4"/>
  <c r="J168" i="4" s="1"/>
  <c r="G168" i="11" s="1"/>
  <c r="I168" i="11" s="1"/>
  <c r="B168" i="4"/>
  <c r="B168" i="11" s="1"/>
  <c r="H167" i="4"/>
  <c r="J167" i="4" s="1"/>
  <c r="G167" i="11" s="1"/>
  <c r="I167" i="11" s="1"/>
  <c r="B167" i="4"/>
  <c r="B167" i="11" s="1"/>
  <c r="H166" i="4"/>
  <c r="J166" i="4" s="1"/>
  <c r="G166" i="11" s="1"/>
  <c r="I166" i="11" s="1"/>
  <c r="B166" i="4"/>
  <c r="B166" i="11" s="1"/>
  <c r="H165" i="4"/>
  <c r="J165" i="4" s="1"/>
  <c r="G165" i="11" s="1"/>
  <c r="I165" i="11" s="1"/>
  <c r="B165" i="4"/>
  <c r="B165" i="11" s="1"/>
  <c r="H164" i="4"/>
  <c r="J164" i="4" s="1"/>
  <c r="G164" i="11" s="1"/>
  <c r="I164" i="11" s="1"/>
  <c r="B164" i="4"/>
  <c r="B164" i="11" s="1"/>
  <c r="H163" i="4"/>
  <c r="J163" i="4" s="1"/>
  <c r="G163" i="11" s="1"/>
  <c r="I163" i="11" s="1"/>
  <c r="B163" i="4"/>
  <c r="B163" i="11" s="1"/>
  <c r="H162" i="4"/>
  <c r="J162" i="4" s="1"/>
  <c r="G162" i="11" s="1"/>
  <c r="I162" i="11" s="1"/>
  <c r="B162" i="4"/>
  <c r="B162" i="11" s="1"/>
  <c r="H161" i="4"/>
  <c r="J161" i="4" s="1"/>
  <c r="G161" i="11" s="1"/>
  <c r="I161" i="11" s="1"/>
  <c r="B161" i="4"/>
  <c r="B161" i="11" s="1"/>
  <c r="H160" i="4"/>
  <c r="J160" i="4" s="1"/>
  <c r="G160" i="11" s="1"/>
  <c r="I160" i="11" s="1"/>
  <c r="B160" i="4"/>
  <c r="B160" i="11" s="1"/>
  <c r="H159" i="4"/>
  <c r="J159" i="4" s="1"/>
  <c r="G159" i="11" s="1"/>
  <c r="I159" i="11" s="1"/>
  <c r="B159" i="4"/>
  <c r="B159" i="11" s="1"/>
  <c r="H158" i="4"/>
  <c r="J158" i="4" s="1"/>
  <c r="G158" i="11" s="1"/>
  <c r="I158" i="11" s="1"/>
  <c r="B158" i="4"/>
  <c r="B158" i="11" s="1"/>
  <c r="H157" i="4"/>
  <c r="J157" i="4" s="1"/>
  <c r="G157" i="11" s="1"/>
  <c r="I157" i="11" s="1"/>
  <c r="B157" i="4"/>
  <c r="B157" i="11" s="1"/>
  <c r="H156" i="4"/>
  <c r="J156" i="4" s="1"/>
  <c r="G156" i="11" s="1"/>
  <c r="I156" i="11" s="1"/>
  <c r="B156" i="4"/>
  <c r="B156" i="11" s="1"/>
  <c r="H155" i="4"/>
  <c r="J155" i="4" s="1"/>
  <c r="G155" i="11" s="1"/>
  <c r="I155" i="11" s="1"/>
  <c r="B155" i="4"/>
  <c r="B155" i="11" s="1"/>
  <c r="H154" i="4"/>
  <c r="J154" i="4" s="1"/>
  <c r="G154" i="11" s="1"/>
  <c r="I154" i="11" s="1"/>
  <c r="B154" i="4"/>
  <c r="B154" i="11" s="1"/>
  <c r="H153" i="4"/>
  <c r="J153" i="4" s="1"/>
  <c r="G153" i="11" s="1"/>
  <c r="I153" i="11" s="1"/>
  <c r="B153" i="4"/>
  <c r="B153" i="11" s="1"/>
  <c r="H152" i="4"/>
  <c r="J152" i="4" s="1"/>
  <c r="G152" i="11" s="1"/>
  <c r="I152" i="11" s="1"/>
  <c r="B152" i="4"/>
  <c r="B152" i="11" s="1"/>
  <c r="H151" i="4"/>
  <c r="J151" i="4" s="1"/>
  <c r="G151" i="11" s="1"/>
  <c r="I151" i="11" s="1"/>
  <c r="B151" i="4"/>
  <c r="B151" i="11" s="1"/>
  <c r="H150" i="4"/>
  <c r="J150" i="4" s="1"/>
  <c r="G150" i="11" s="1"/>
  <c r="I150" i="11" s="1"/>
  <c r="B150" i="4"/>
  <c r="B150" i="11" s="1"/>
  <c r="H149" i="4"/>
  <c r="J149" i="4" s="1"/>
  <c r="G149" i="11" s="1"/>
  <c r="I149" i="11" s="1"/>
  <c r="B149" i="4"/>
  <c r="B149" i="11" s="1"/>
  <c r="H148" i="4"/>
  <c r="J148" i="4" s="1"/>
  <c r="G148" i="11" s="1"/>
  <c r="I148" i="11" s="1"/>
  <c r="B148" i="4"/>
  <c r="B148" i="11" s="1"/>
  <c r="H147" i="4"/>
  <c r="J147" i="4" s="1"/>
  <c r="G147" i="11" s="1"/>
  <c r="I147" i="11" s="1"/>
  <c r="B147" i="4"/>
  <c r="B147" i="11" s="1"/>
  <c r="H146" i="4"/>
  <c r="J146" i="4" s="1"/>
  <c r="G146" i="11" s="1"/>
  <c r="I146" i="11" s="1"/>
  <c r="B146" i="4"/>
  <c r="B146" i="11" s="1"/>
  <c r="H145" i="4"/>
  <c r="J145" i="4" s="1"/>
  <c r="G145" i="11" s="1"/>
  <c r="I145" i="11" s="1"/>
  <c r="B145" i="4"/>
  <c r="B145" i="11" s="1"/>
  <c r="H144" i="4"/>
  <c r="J144" i="4" s="1"/>
  <c r="G144" i="11" s="1"/>
  <c r="I144" i="11" s="1"/>
  <c r="B144" i="4"/>
  <c r="B144" i="11" s="1"/>
  <c r="H143" i="4"/>
  <c r="J143" i="4" s="1"/>
  <c r="G143" i="11" s="1"/>
  <c r="I143" i="11" s="1"/>
  <c r="B143" i="4"/>
  <c r="B143" i="11" s="1"/>
  <c r="H142" i="4"/>
  <c r="J142" i="4" s="1"/>
  <c r="G142" i="11" s="1"/>
  <c r="I142" i="11" s="1"/>
  <c r="B142" i="4"/>
  <c r="B142" i="11" s="1"/>
  <c r="H141" i="4"/>
  <c r="J141" i="4" s="1"/>
  <c r="G141" i="11" s="1"/>
  <c r="I141" i="11" s="1"/>
  <c r="B141" i="4"/>
  <c r="B141" i="11" s="1"/>
  <c r="H140" i="4"/>
  <c r="J140" i="4" s="1"/>
  <c r="G140" i="11" s="1"/>
  <c r="I140" i="11" s="1"/>
  <c r="B140" i="4"/>
  <c r="B140" i="11" s="1"/>
  <c r="H139" i="4"/>
  <c r="J139" i="4" s="1"/>
  <c r="G139" i="11" s="1"/>
  <c r="I139" i="11" s="1"/>
  <c r="B139" i="4"/>
  <c r="B139" i="11" s="1"/>
  <c r="H138" i="4"/>
  <c r="J138" i="4" s="1"/>
  <c r="G138" i="11" s="1"/>
  <c r="I138" i="11" s="1"/>
  <c r="B138" i="4"/>
  <c r="B138" i="11" s="1"/>
  <c r="H137" i="4"/>
  <c r="J137" i="4" s="1"/>
  <c r="G137" i="11" s="1"/>
  <c r="I137" i="11" s="1"/>
  <c r="B137" i="4"/>
  <c r="B137" i="11" s="1"/>
  <c r="H136" i="4"/>
  <c r="J136" i="4" s="1"/>
  <c r="G136" i="11" s="1"/>
  <c r="I136" i="11" s="1"/>
  <c r="B136" i="4"/>
  <c r="B136" i="11" s="1"/>
  <c r="H135" i="4"/>
  <c r="J135" i="4" s="1"/>
  <c r="G135" i="11" s="1"/>
  <c r="I135" i="11" s="1"/>
  <c r="B135" i="4"/>
  <c r="B135" i="11" s="1"/>
  <c r="H134" i="4"/>
  <c r="J134" i="4" s="1"/>
  <c r="G134" i="11" s="1"/>
  <c r="I134" i="11" s="1"/>
  <c r="B134" i="4"/>
  <c r="B134" i="11" s="1"/>
  <c r="H133" i="4"/>
  <c r="J133" i="4" s="1"/>
  <c r="G133" i="11" s="1"/>
  <c r="I133" i="11" s="1"/>
  <c r="B133" i="4"/>
  <c r="B133" i="11" s="1"/>
  <c r="H132" i="4"/>
  <c r="J132" i="4" s="1"/>
  <c r="G132" i="11" s="1"/>
  <c r="I132" i="11" s="1"/>
  <c r="B132" i="4"/>
  <c r="B132" i="11" s="1"/>
  <c r="H131" i="4"/>
  <c r="J131" i="4" s="1"/>
  <c r="G131" i="11" s="1"/>
  <c r="I131" i="11" s="1"/>
  <c r="B131" i="4"/>
  <c r="B131" i="11" s="1"/>
  <c r="H130" i="4"/>
  <c r="J130" i="4" s="1"/>
  <c r="G130" i="11" s="1"/>
  <c r="I130" i="11" s="1"/>
  <c r="B130" i="4"/>
  <c r="B130" i="11" s="1"/>
  <c r="H129" i="4"/>
  <c r="J129" i="4" s="1"/>
  <c r="G129" i="11" s="1"/>
  <c r="I129" i="11" s="1"/>
  <c r="B129" i="4"/>
  <c r="B129" i="11" s="1"/>
  <c r="H128" i="4"/>
  <c r="J128" i="4" s="1"/>
  <c r="G128" i="11" s="1"/>
  <c r="I128" i="11" s="1"/>
  <c r="B128" i="4"/>
  <c r="B128" i="11" s="1"/>
  <c r="H127" i="4"/>
  <c r="J127" i="4" s="1"/>
  <c r="G127" i="11" s="1"/>
  <c r="I127" i="11" s="1"/>
  <c r="B127" i="4"/>
  <c r="B127" i="11" s="1"/>
  <c r="H126" i="4"/>
  <c r="J126" i="4" s="1"/>
  <c r="G126" i="11" s="1"/>
  <c r="I126" i="11" s="1"/>
  <c r="B126" i="4"/>
  <c r="B126" i="11" s="1"/>
  <c r="H125" i="4"/>
  <c r="J125" i="4" s="1"/>
  <c r="G125" i="11" s="1"/>
  <c r="I125" i="11" s="1"/>
  <c r="B125" i="4"/>
  <c r="B125" i="11" s="1"/>
  <c r="H124" i="4"/>
  <c r="J124" i="4" s="1"/>
  <c r="G124" i="11" s="1"/>
  <c r="I124" i="11" s="1"/>
  <c r="B124" i="4"/>
  <c r="B124" i="11" s="1"/>
  <c r="H123" i="4"/>
  <c r="J123" i="4" s="1"/>
  <c r="G123" i="11" s="1"/>
  <c r="I123" i="11" s="1"/>
  <c r="B123" i="4"/>
  <c r="B123" i="11" s="1"/>
  <c r="H122" i="4"/>
  <c r="J122" i="4" s="1"/>
  <c r="G122" i="11" s="1"/>
  <c r="I122" i="11" s="1"/>
  <c r="B122" i="4"/>
  <c r="B122" i="11" s="1"/>
  <c r="H121" i="4"/>
  <c r="J121" i="4" s="1"/>
  <c r="G121" i="11" s="1"/>
  <c r="I121" i="11" s="1"/>
  <c r="B121" i="4"/>
  <c r="B121" i="11" s="1"/>
  <c r="H120" i="4"/>
  <c r="J120" i="4" s="1"/>
  <c r="G120" i="11" s="1"/>
  <c r="I120" i="11" s="1"/>
  <c r="B120" i="4"/>
  <c r="B120" i="11" s="1"/>
  <c r="H119" i="4"/>
  <c r="J119" i="4" s="1"/>
  <c r="G119" i="11" s="1"/>
  <c r="I119" i="11" s="1"/>
  <c r="B119" i="4"/>
  <c r="B119" i="11" s="1"/>
  <c r="H118" i="4"/>
  <c r="J118" i="4" s="1"/>
  <c r="G118" i="11" s="1"/>
  <c r="I118" i="11" s="1"/>
  <c r="B118" i="4"/>
  <c r="B118" i="11" s="1"/>
  <c r="H117" i="4"/>
  <c r="J117" i="4" s="1"/>
  <c r="G117" i="11" s="1"/>
  <c r="I117" i="11" s="1"/>
  <c r="B117" i="4"/>
  <c r="B117" i="11" s="1"/>
  <c r="H116" i="4"/>
  <c r="J116" i="4" s="1"/>
  <c r="G116" i="11" s="1"/>
  <c r="I116" i="11" s="1"/>
  <c r="B116" i="4"/>
  <c r="B116" i="11" s="1"/>
  <c r="H115" i="4"/>
  <c r="J115" i="4" s="1"/>
  <c r="G115" i="11" s="1"/>
  <c r="I115" i="11" s="1"/>
  <c r="B115" i="4"/>
  <c r="B115" i="11" s="1"/>
  <c r="H114" i="4"/>
  <c r="J114" i="4" s="1"/>
  <c r="G114" i="11" s="1"/>
  <c r="I114" i="11" s="1"/>
  <c r="B114" i="4"/>
  <c r="B114" i="11" s="1"/>
  <c r="H113" i="4"/>
  <c r="J113" i="4" s="1"/>
  <c r="G113" i="11" s="1"/>
  <c r="I113" i="11" s="1"/>
  <c r="H112" i="4"/>
  <c r="J112" i="4" s="1"/>
  <c r="G112" i="11" s="1"/>
  <c r="I112" i="11" s="1"/>
  <c r="H111" i="4"/>
  <c r="J111" i="4" s="1"/>
  <c r="G111" i="11" s="1"/>
  <c r="I111" i="11" s="1"/>
  <c r="B111" i="4"/>
  <c r="B111" i="11" s="1"/>
  <c r="H110" i="4"/>
  <c r="J110" i="4" s="1"/>
  <c r="G110" i="11" s="1"/>
  <c r="I110" i="11" s="1"/>
  <c r="B110" i="4"/>
  <c r="B110" i="11" s="1"/>
  <c r="H109" i="4"/>
  <c r="J109" i="4" s="1"/>
  <c r="G109" i="11" s="1"/>
  <c r="I109" i="11" s="1"/>
  <c r="B109" i="4"/>
  <c r="B109" i="11" s="1"/>
  <c r="H108" i="4"/>
  <c r="J108" i="4" s="1"/>
  <c r="G108" i="11" s="1"/>
  <c r="I108" i="11" s="1"/>
  <c r="B108" i="4"/>
  <c r="B108" i="11" s="1"/>
  <c r="H107" i="4"/>
  <c r="J107" i="4" s="1"/>
  <c r="G107" i="11" s="1"/>
  <c r="I107" i="11" s="1"/>
  <c r="B107" i="4"/>
  <c r="B107" i="11" s="1"/>
  <c r="H106" i="4"/>
  <c r="J106" i="4" s="1"/>
  <c r="G106" i="11" s="1"/>
  <c r="I106" i="11" s="1"/>
  <c r="B106" i="4"/>
  <c r="B106" i="11" s="1"/>
  <c r="H105" i="4"/>
  <c r="J105" i="4" s="1"/>
  <c r="G105" i="11" s="1"/>
  <c r="I105" i="11" s="1"/>
  <c r="B105" i="4"/>
  <c r="B105" i="11" s="1"/>
  <c r="H104" i="4"/>
  <c r="J104" i="4" s="1"/>
  <c r="G104" i="11" s="1"/>
  <c r="I104" i="11" s="1"/>
  <c r="B104" i="4"/>
  <c r="B104" i="11" s="1"/>
  <c r="H103" i="4"/>
  <c r="J103" i="4" s="1"/>
  <c r="G103" i="11" s="1"/>
  <c r="I103" i="11" s="1"/>
  <c r="B103" i="4"/>
  <c r="B103" i="11" s="1"/>
  <c r="H102" i="4"/>
  <c r="J102" i="4" s="1"/>
  <c r="G102" i="11" s="1"/>
  <c r="I102" i="11" s="1"/>
  <c r="B102" i="4"/>
  <c r="B102" i="11" s="1"/>
  <c r="H101" i="4"/>
  <c r="J101" i="4" s="1"/>
  <c r="G101" i="11" s="1"/>
  <c r="I101" i="11" s="1"/>
  <c r="B101" i="4"/>
  <c r="B101" i="11" s="1"/>
  <c r="H100" i="4"/>
  <c r="J100" i="4" s="1"/>
  <c r="G100" i="11" s="1"/>
  <c r="I100" i="11" s="1"/>
  <c r="B100" i="4"/>
  <c r="B100" i="11" s="1"/>
  <c r="H99" i="4"/>
  <c r="J99" i="4" s="1"/>
  <c r="G99" i="11" s="1"/>
  <c r="I99" i="11" s="1"/>
  <c r="B99" i="4"/>
  <c r="B99" i="11" s="1"/>
  <c r="H98" i="4"/>
  <c r="J98" i="4" s="1"/>
  <c r="G98" i="11" s="1"/>
  <c r="I98" i="11" s="1"/>
  <c r="B98" i="4"/>
  <c r="B98" i="11" s="1"/>
  <c r="H97" i="4"/>
  <c r="J97" i="4" s="1"/>
  <c r="G97" i="11" s="1"/>
  <c r="I97" i="11" s="1"/>
  <c r="B97" i="4"/>
  <c r="B97" i="11" s="1"/>
  <c r="H96" i="4"/>
  <c r="J96" i="4" s="1"/>
  <c r="G96" i="11" s="1"/>
  <c r="I96" i="11" s="1"/>
  <c r="B96" i="4"/>
  <c r="B96" i="11" s="1"/>
  <c r="H95" i="4"/>
  <c r="J95" i="4" s="1"/>
  <c r="G95" i="11" s="1"/>
  <c r="I95" i="11" s="1"/>
  <c r="B95" i="4"/>
  <c r="B95" i="11" s="1"/>
  <c r="H94" i="4"/>
  <c r="J94" i="4" s="1"/>
  <c r="G94" i="11" s="1"/>
  <c r="I94" i="11" s="1"/>
  <c r="B94" i="4"/>
  <c r="B94" i="11" s="1"/>
  <c r="H93" i="4"/>
  <c r="J93" i="4" s="1"/>
  <c r="G93" i="11" s="1"/>
  <c r="I93" i="11" s="1"/>
  <c r="B93" i="4"/>
  <c r="B93" i="11" s="1"/>
  <c r="H92" i="4"/>
  <c r="J92" i="4" s="1"/>
  <c r="G92" i="11" s="1"/>
  <c r="I92" i="11" s="1"/>
  <c r="B92" i="4"/>
  <c r="B92" i="11" s="1"/>
  <c r="H91" i="4"/>
  <c r="J91" i="4" s="1"/>
  <c r="G91" i="11" s="1"/>
  <c r="I91" i="11" s="1"/>
  <c r="B91" i="4"/>
  <c r="B91" i="11" s="1"/>
  <c r="H90" i="4"/>
  <c r="J90" i="4" s="1"/>
  <c r="G90" i="11" s="1"/>
  <c r="I90" i="11" s="1"/>
  <c r="B90" i="4"/>
  <c r="B90" i="11" s="1"/>
  <c r="H89" i="4"/>
  <c r="J89" i="4" s="1"/>
  <c r="G89" i="11" s="1"/>
  <c r="I89" i="11" s="1"/>
  <c r="B89" i="4"/>
  <c r="B89" i="11" s="1"/>
  <c r="H88" i="4"/>
  <c r="J88" i="4" s="1"/>
  <c r="G88" i="11" s="1"/>
  <c r="I88" i="11" s="1"/>
  <c r="B88" i="4"/>
  <c r="B88" i="11" s="1"/>
  <c r="H87" i="4"/>
  <c r="J87" i="4" s="1"/>
  <c r="G87" i="11" s="1"/>
  <c r="I87" i="11" s="1"/>
  <c r="B87" i="4"/>
  <c r="B87" i="11" s="1"/>
  <c r="H86" i="4"/>
  <c r="J86" i="4" s="1"/>
  <c r="G86" i="11" s="1"/>
  <c r="I86" i="11" s="1"/>
  <c r="B86" i="4"/>
  <c r="B86" i="11" s="1"/>
  <c r="H85" i="4"/>
  <c r="J85" i="4" s="1"/>
  <c r="G85" i="11" s="1"/>
  <c r="I85" i="11" s="1"/>
  <c r="B85" i="4"/>
  <c r="B85" i="11" s="1"/>
  <c r="H84" i="4"/>
  <c r="J84" i="4" s="1"/>
  <c r="G84" i="11" s="1"/>
  <c r="I84" i="11" s="1"/>
  <c r="B84" i="4"/>
  <c r="B84" i="11" s="1"/>
  <c r="H83" i="4"/>
  <c r="J83" i="4" s="1"/>
  <c r="G83" i="11" s="1"/>
  <c r="I83" i="11" s="1"/>
  <c r="B83" i="4"/>
  <c r="B83" i="11" s="1"/>
  <c r="H82" i="4"/>
  <c r="J82" i="4" s="1"/>
  <c r="G82" i="11" s="1"/>
  <c r="I82" i="11" s="1"/>
  <c r="B82" i="4"/>
  <c r="B82" i="11" s="1"/>
  <c r="H81" i="4"/>
  <c r="J81" i="4" s="1"/>
  <c r="G81" i="11" s="1"/>
  <c r="I81" i="11" s="1"/>
  <c r="B81" i="4"/>
  <c r="B81" i="11" s="1"/>
  <c r="H80" i="4"/>
  <c r="J80" i="4" s="1"/>
  <c r="G80" i="11" s="1"/>
  <c r="I80" i="11" s="1"/>
  <c r="B80" i="4"/>
  <c r="B80" i="11" s="1"/>
  <c r="H79" i="4"/>
  <c r="J79" i="4" s="1"/>
  <c r="G79" i="11" s="1"/>
  <c r="I79" i="11" s="1"/>
  <c r="B79" i="4"/>
  <c r="B79" i="11" s="1"/>
  <c r="H78" i="4"/>
  <c r="J78" i="4" s="1"/>
  <c r="G78" i="11" s="1"/>
  <c r="I78" i="11" s="1"/>
  <c r="B78" i="4"/>
  <c r="B78" i="11" s="1"/>
  <c r="H77" i="4"/>
  <c r="J77" i="4" s="1"/>
  <c r="G77" i="11" s="1"/>
  <c r="I77" i="11" s="1"/>
  <c r="B77" i="4"/>
  <c r="B77" i="11" s="1"/>
  <c r="H76" i="4"/>
  <c r="J76" i="4" s="1"/>
  <c r="G76" i="11" s="1"/>
  <c r="I76" i="11" s="1"/>
  <c r="B76" i="4"/>
  <c r="B76" i="11" s="1"/>
  <c r="H75" i="4"/>
  <c r="J75" i="4" s="1"/>
  <c r="G75" i="11" s="1"/>
  <c r="I75" i="11" s="1"/>
  <c r="B75" i="4"/>
  <c r="B75" i="11" s="1"/>
  <c r="H74" i="4"/>
  <c r="J74" i="4" s="1"/>
  <c r="G74" i="11" s="1"/>
  <c r="I74" i="11" s="1"/>
  <c r="B74" i="4"/>
  <c r="B74" i="11" s="1"/>
  <c r="H73" i="4"/>
  <c r="J73" i="4" s="1"/>
  <c r="G73" i="11" s="1"/>
  <c r="I73" i="11" s="1"/>
  <c r="B73" i="4"/>
  <c r="B73" i="11" s="1"/>
  <c r="H72" i="4"/>
  <c r="J72" i="4" s="1"/>
  <c r="G72" i="11" s="1"/>
  <c r="I72" i="11" s="1"/>
  <c r="B72" i="4"/>
  <c r="B72" i="11" s="1"/>
  <c r="H71" i="4"/>
  <c r="J71" i="4" s="1"/>
  <c r="G71" i="11" s="1"/>
  <c r="I71" i="11" s="1"/>
  <c r="B71" i="4"/>
  <c r="B71" i="11" s="1"/>
  <c r="H70" i="4"/>
  <c r="J70" i="4" s="1"/>
  <c r="G70" i="11" s="1"/>
  <c r="I70" i="11" s="1"/>
  <c r="B70" i="4"/>
  <c r="B70" i="11" s="1"/>
  <c r="H69" i="4"/>
  <c r="J69" i="4" s="1"/>
  <c r="G69" i="11" s="1"/>
  <c r="I69" i="11" s="1"/>
  <c r="B69" i="4"/>
  <c r="B69" i="11" s="1"/>
  <c r="H68" i="4"/>
  <c r="J68" i="4" s="1"/>
  <c r="G68" i="11" s="1"/>
  <c r="I68" i="11" s="1"/>
  <c r="B68" i="4"/>
  <c r="B68" i="11" s="1"/>
  <c r="H67" i="4"/>
  <c r="J67" i="4" s="1"/>
  <c r="G67" i="11" s="1"/>
  <c r="I67" i="11" s="1"/>
  <c r="B67" i="4"/>
  <c r="B67" i="11" s="1"/>
  <c r="H66" i="4"/>
  <c r="J66" i="4" s="1"/>
  <c r="G66" i="11" s="1"/>
  <c r="I66" i="11" s="1"/>
  <c r="B66" i="4"/>
  <c r="B66" i="11" s="1"/>
  <c r="H65" i="4"/>
  <c r="J65" i="4" s="1"/>
  <c r="G65" i="11" s="1"/>
  <c r="I65" i="11" s="1"/>
  <c r="B65" i="4"/>
  <c r="B65" i="11" s="1"/>
  <c r="H64" i="4"/>
  <c r="J64" i="4" s="1"/>
  <c r="G64" i="11" s="1"/>
  <c r="I64" i="11" s="1"/>
  <c r="B64" i="4"/>
  <c r="B64" i="11" s="1"/>
  <c r="H63" i="4"/>
  <c r="J63" i="4" s="1"/>
  <c r="G63" i="11" s="1"/>
  <c r="I63" i="11" s="1"/>
  <c r="B63" i="4"/>
  <c r="B63" i="11" s="1"/>
  <c r="H62" i="4"/>
  <c r="J62" i="4" s="1"/>
  <c r="G62" i="11" s="1"/>
  <c r="I62" i="11" s="1"/>
  <c r="B62" i="4"/>
  <c r="B62" i="11" s="1"/>
  <c r="H61" i="4"/>
  <c r="J61" i="4" s="1"/>
  <c r="G61" i="11" s="1"/>
  <c r="I61" i="11" s="1"/>
  <c r="B61" i="4"/>
  <c r="B61" i="11" s="1"/>
  <c r="H60" i="4"/>
  <c r="J60" i="4" s="1"/>
  <c r="G60" i="11" s="1"/>
  <c r="I60" i="11" s="1"/>
  <c r="B60" i="4"/>
  <c r="B60" i="11" s="1"/>
  <c r="H59" i="4"/>
  <c r="J59" i="4" s="1"/>
  <c r="G59" i="11" s="1"/>
  <c r="I59" i="11" s="1"/>
  <c r="B59" i="4"/>
  <c r="B59" i="11" s="1"/>
  <c r="H58" i="4"/>
  <c r="J58" i="4" s="1"/>
  <c r="G58" i="11" s="1"/>
  <c r="I58" i="11" s="1"/>
  <c r="B58" i="4"/>
  <c r="B58" i="11" s="1"/>
  <c r="H57" i="4"/>
  <c r="J57" i="4" s="1"/>
  <c r="G57" i="11" s="1"/>
  <c r="I57" i="11" s="1"/>
  <c r="B57" i="4"/>
  <c r="B57" i="11" s="1"/>
  <c r="H56" i="4"/>
  <c r="J56" i="4" s="1"/>
  <c r="G56" i="11" s="1"/>
  <c r="I56" i="11" s="1"/>
  <c r="B56" i="4"/>
  <c r="B56" i="11" s="1"/>
  <c r="H55" i="4"/>
  <c r="J55" i="4" s="1"/>
  <c r="G55" i="11" s="1"/>
  <c r="I55" i="11" s="1"/>
  <c r="B55" i="4"/>
  <c r="B55" i="11" s="1"/>
  <c r="H54" i="4"/>
  <c r="J54" i="4" s="1"/>
  <c r="G54" i="11" s="1"/>
  <c r="I54" i="11" s="1"/>
  <c r="B54" i="4"/>
  <c r="B54" i="11" s="1"/>
  <c r="H53" i="4"/>
  <c r="J53" i="4" s="1"/>
  <c r="G53" i="11" s="1"/>
  <c r="I53" i="11" s="1"/>
  <c r="B53" i="4"/>
  <c r="B53" i="11" s="1"/>
  <c r="H52" i="4"/>
  <c r="J52" i="4" s="1"/>
  <c r="G52" i="11" s="1"/>
  <c r="I52" i="11" s="1"/>
  <c r="B52" i="4"/>
  <c r="B52" i="11" s="1"/>
  <c r="H51" i="4"/>
  <c r="J51" i="4" s="1"/>
  <c r="G51" i="11" s="1"/>
  <c r="I51" i="11" s="1"/>
  <c r="B51" i="4"/>
  <c r="B51" i="11" s="1"/>
  <c r="H50" i="4"/>
  <c r="J50" i="4" s="1"/>
  <c r="G50" i="11" s="1"/>
  <c r="I50" i="11" s="1"/>
  <c r="B50" i="4"/>
  <c r="B50" i="11" s="1"/>
  <c r="H49" i="4"/>
  <c r="J49" i="4" s="1"/>
  <c r="G49" i="11" s="1"/>
  <c r="I49" i="11" s="1"/>
  <c r="B49" i="4"/>
  <c r="B49" i="11" s="1"/>
  <c r="H48" i="4"/>
  <c r="J48" i="4" s="1"/>
  <c r="G48" i="11" s="1"/>
  <c r="I48" i="11" s="1"/>
  <c r="B48" i="4"/>
  <c r="B48" i="11" s="1"/>
  <c r="H47" i="4"/>
  <c r="J47" i="4" s="1"/>
  <c r="G47" i="11" s="1"/>
  <c r="I47" i="11" s="1"/>
  <c r="B47" i="4"/>
  <c r="B47" i="11" s="1"/>
  <c r="H46" i="4"/>
  <c r="J46" i="4" s="1"/>
  <c r="G46" i="11" s="1"/>
  <c r="I46" i="11" s="1"/>
  <c r="B46" i="4"/>
  <c r="B46" i="11" s="1"/>
  <c r="H45" i="4"/>
  <c r="J45" i="4" s="1"/>
  <c r="G45" i="11" s="1"/>
  <c r="I45" i="11" s="1"/>
  <c r="B45" i="4"/>
  <c r="B45" i="11" s="1"/>
  <c r="H44" i="4"/>
  <c r="J44" i="4" s="1"/>
  <c r="G44" i="11" s="1"/>
  <c r="I44" i="11" s="1"/>
  <c r="B44" i="4"/>
  <c r="B44" i="11" s="1"/>
  <c r="H43" i="4"/>
  <c r="B43" i="4"/>
  <c r="B43" i="11" s="1"/>
  <c r="H42" i="4"/>
  <c r="J42" i="4" s="1"/>
  <c r="G42" i="11" s="1"/>
  <c r="I42" i="11" s="1"/>
  <c r="B42" i="4"/>
  <c r="B42" i="11" s="1"/>
  <c r="H41" i="4"/>
  <c r="J41" i="4" s="1"/>
  <c r="G41" i="11" s="1"/>
  <c r="I41" i="11" s="1"/>
  <c r="B41" i="4"/>
  <c r="B41" i="11" s="1"/>
  <c r="H40" i="4"/>
  <c r="J40" i="4" s="1"/>
  <c r="G40" i="11" s="1"/>
  <c r="I40" i="11" s="1"/>
  <c r="B40" i="4"/>
  <c r="B40" i="11" s="1"/>
  <c r="H39" i="4"/>
  <c r="J39" i="4" s="1"/>
  <c r="G39" i="11" s="1"/>
  <c r="I39" i="11" s="1"/>
  <c r="B39" i="4"/>
  <c r="B39" i="11" s="1"/>
  <c r="H38" i="4"/>
  <c r="J38" i="4" s="1"/>
  <c r="G38" i="11" s="1"/>
  <c r="I38" i="11" s="1"/>
  <c r="B38" i="4"/>
  <c r="B38" i="11" s="1"/>
  <c r="H37" i="4"/>
  <c r="B37" i="4"/>
  <c r="B37" i="11" s="1"/>
  <c r="H36" i="4"/>
  <c r="J36" i="4" s="1"/>
  <c r="G36" i="11" s="1"/>
  <c r="I36" i="11" s="1"/>
  <c r="B36" i="4"/>
  <c r="B36" i="11" s="1"/>
  <c r="H35" i="4"/>
  <c r="J35" i="4" s="1"/>
  <c r="G35" i="11" s="1"/>
  <c r="I35" i="11" s="1"/>
  <c r="B35" i="4"/>
  <c r="B35" i="11" s="1"/>
  <c r="H34" i="4"/>
  <c r="J34" i="4" s="1"/>
  <c r="G34" i="11" s="1"/>
  <c r="I34" i="11" s="1"/>
  <c r="B34" i="4"/>
  <c r="B34" i="11" s="1"/>
  <c r="H33" i="4"/>
  <c r="J33" i="4" s="1"/>
  <c r="G33" i="11" s="1"/>
  <c r="I33" i="11" s="1"/>
  <c r="B33" i="4"/>
  <c r="B33" i="11" s="1"/>
  <c r="H32" i="4"/>
  <c r="J32" i="4" s="1"/>
  <c r="G32" i="11" s="1"/>
  <c r="I32" i="11" s="1"/>
  <c r="B32" i="4"/>
  <c r="B32" i="11" s="1"/>
  <c r="H31" i="4"/>
  <c r="J31" i="4" s="1"/>
  <c r="G31" i="11" s="1"/>
  <c r="I31" i="11" s="1"/>
  <c r="B31" i="4"/>
  <c r="B31" i="11" s="1"/>
  <c r="H30" i="4"/>
  <c r="J30" i="4" s="1"/>
  <c r="G30" i="11" s="1"/>
  <c r="I30" i="11" s="1"/>
  <c r="B30" i="4"/>
  <c r="B30" i="11" s="1"/>
  <c r="H29" i="4"/>
  <c r="J29" i="4" s="1"/>
  <c r="G29" i="11" s="1"/>
  <c r="I29" i="11" s="1"/>
  <c r="B29" i="4"/>
  <c r="B29" i="11" s="1"/>
  <c r="H28" i="4"/>
  <c r="J28" i="4" s="1"/>
  <c r="G28" i="11" s="1"/>
  <c r="I28" i="11" s="1"/>
  <c r="B28" i="4"/>
  <c r="B28" i="11" s="1"/>
  <c r="H27" i="4"/>
  <c r="J27" i="4" s="1"/>
  <c r="G27" i="11" s="1"/>
  <c r="I27" i="11" s="1"/>
  <c r="B27" i="4"/>
  <c r="B27" i="11" s="1"/>
  <c r="H26" i="4"/>
  <c r="J26" i="4" s="1"/>
  <c r="G26" i="11" s="1"/>
  <c r="I26" i="11" s="1"/>
  <c r="B26" i="4"/>
  <c r="B26" i="11" s="1"/>
  <c r="H25" i="4"/>
  <c r="J25" i="4" s="1"/>
  <c r="G25" i="11" s="1"/>
  <c r="I25" i="11" s="1"/>
  <c r="B25" i="4"/>
  <c r="B25" i="11" s="1"/>
  <c r="H24" i="4"/>
  <c r="J24" i="4" s="1"/>
  <c r="G24" i="11" s="1"/>
  <c r="I24" i="11" s="1"/>
  <c r="B24" i="4"/>
  <c r="B24" i="11" s="1"/>
  <c r="H23" i="4"/>
  <c r="J23" i="4" s="1"/>
  <c r="G23" i="11" s="1"/>
  <c r="I23" i="11" s="1"/>
  <c r="B23" i="4"/>
  <c r="B23" i="11" s="1"/>
  <c r="H22" i="4"/>
  <c r="B22" i="4"/>
  <c r="B22" i="11" s="1"/>
  <c r="A1" i="4"/>
  <c r="D4" i="3"/>
  <c r="A1" i="3"/>
  <c r="D3" i="2"/>
  <c r="B3" i="2"/>
  <c r="E6" i="1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J4" i="17"/>
  <c r="J5" i="17" s="1"/>
  <c r="J6" i="17" s="1"/>
  <c r="J7" i="17" s="1"/>
  <c r="J8" i="17" s="1"/>
  <c r="J9" i="17" s="1"/>
  <c r="J10" i="17" s="1"/>
  <c r="J11" i="17" s="1"/>
  <c r="J12" i="17" s="1"/>
  <c r="J13" i="17" s="1"/>
  <c r="J14" i="17" s="1"/>
  <c r="J15" i="17" s="1"/>
  <c r="J16" i="17" s="1"/>
  <c r="J17" i="17" s="1"/>
  <c r="J18" i="17" s="1"/>
  <c r="J19" i="17" s="1"/>
  <c r="J20" i="17" s="1"/>
  <c r="J21" i="17" s="1"/>
  <c r="J22" i="17" s="1"/>
  <c r="J23" i="17" s="1"/>
  <c r="J24" i="17" s="1"/>
  <c r="J25" i="17" s="1"/>
  <c r="J26" i="17" s="1"/>
  <c r="J27" i="17" s="1"/>
  <c r="B4" i="17"/>
  <c r="C2" i="17"/>
  <c r="I4028" i="11" l="1"/>
  <c r="I3858" i="11"/>
  <c r="I4030" i="11"/>
  <c r="I3860" i="11"/>
  <c r="I4033" i="11"/>
  <c r="I3863" i="11"/>
  <c r="I4035" i="11"/>
  <c r="I3865" i="11"/>
  <c r="I4012" i="11"/>
  <c r="I3842" i="11"/>
  <c r="I4029" i="11"/>
  <c r="I3859" i="11"/>
  <c r="I4031" i="11"/>
  <c r="I3861" i="11"/>
  <c r="I4032" i="11"/>
  <c r="I3862" i="11"/>
  <c r="I4034" i="11"/>
  <c r="I3864" i="11"/>
  <c r="I4036" i="11"/>
  <c r="I3866" i="11"/>
  <c r="I4027" i="11"/>
  <c r="I3857" i="11"/>
  <c r="C12" i="2"/>
  <c r="C19" i="2"/>
  <c r="I2761" i="11"/>
  <c r="K2761" i="11" a="1"/>
  <c r="K2761" i="11" s="1"/>
  <c r="C17" i="3"/>
  <c r="D23" i="3"/>
  <c r="C42" i="3"/>
  <c r="C50" i="3"/>
  <c r="D56" i="3"/>
  <c r="D60" i="3"/>
  <c r="C65" i="3"/>
  <c r="D21" i="3"/>
  <c r="D38" i="3"/>
  <c r="C43" i="3"/>
  <c r="C55" i="3"/>
  <c r="D57" i="3"/>
  <c r="C64" i="3"/>
  <c r="C21" i="3"/>
  <c r="E21" i="3" s="1"/>
  <c r="F21" i="3" s="1"/>
  <c r="C38" i="3"/>
  <c r="E38" i="3" s="1"/>
  <c r="F38" i="3" s="1"/>
  <c r="D43" i="3"/>
  <c r="D55" i="3"/>
  <c r="C57" i="3"/>
  <c r="E57" i="3" s="1"/>
  <c r="F57" i="3" s="1"/>
  <c r="D64" i="3"/>
  <c r="C23" i="3"/>
  <c r="E23" i="3" s="1"/>
  <c r="F23" i="3" s="1"/>
  <c r="C56" i="3"/>
  <c r="E56" i="3" s="1"/>
  <c r="F56" i="3" s="1"/>
  <c r="C60" i="3"/>
  <c r="D65" i="3"/>
  <c r="D58" i="3"/>
  <c r="C58" i="3"/>
  <c r="D29" i="3"/>
  <c r="C41" i="3"/>
  <c r="C14" i="3"/>
  <c r="D41" i="3"/>
  <c r="C29" i="3"/>
  <c r="C20" i="2"/>
  <c r="C40" i="3"/>
  <c r="D40" i="3"/>
  <c r="C53" i="3"/>
  <c r="D54" i="3"/>
  <c r="C54" i="3"/>
  <c r="D53" i="3"/>
  <c r="D35" i="3"/>
  <c r="C35" i="3"/>
  <c r="C13" i="3"/>
  <c r="D13" i="3"/>
  <c r="D32" i="3"/>
  <c r="D71" i="3"/>
  <c r="D27" i="3"/>
  <c r="C27" i="3"/>
  <c r="D72" i="3"/>
  <c r="C72" i="3"/>
  <c r="I14" i="11"/>
  <c r="D44" i="3"/>
  <c r="C45" i="3"/>
  <c r="D45" i="3"/>
  <c r="D28" i="3"/>
  <c r="I13" i="11"/>
  <c r="C44" i="3"/>
  <c r="C61" i="3"/>
  <c r="D61" i="3"/>
  <c r="C36" i="3"/>
  <c r="D36" i="3"/>
  <c r="D9" i="3"/>
  <c r="C48" i="3"/>
  <c r="D48" i="3"/>
  <c r="C12" i="3"/>
  <c r="D12" i="3"/>
  <c r="D31" i="3"/>
  <c r="D30" i="3"/>
  <c r="C30" i="3"/>
  <c r="C31" i="3"/>
  <c r="F8" i="10"/>
  <c r="H8" i="10" s="1"/>
  <c r="I8" i="10" s="1"/>
  <c r="F26" i="10"/>
  <c r="H26" i="10" s="1"/>
  <c r="I26" i="10" s="1"/>
  <c r="H59" i="10"/>
  <c r="I59" i="10" s="1"/>
  <c r="H60" i="10"/>
  <c r="I60" i="10" s="1"/>
  <c r="B2763" i="11"/>
  <c r="K2763" i="11" s="1" a="1"/>
  <c r="K2763" i="11" s="1"/>
  <c r="B2764" i="11"/>
  <c r="B2765" i="11"/>
  <c r="K2765" i="11" s="1" a="1"/>
  <c r="K2765" i="11" s="1"/>
  <c r="B2766" i="11"/>
  <c r="K2766" i="11" s="1" a="1"/>
  <c r="K2766" i="11" s="1"/>
  <c r="B2767" i="11"/>
  <c r="K2767" i="11" s="1" a="1"/>
  <c r="K2767" i="11" s="1"/>
  <c r="B2768" i="11"/>
  <c r="K2768" i="11" s="1" a="1"/>
  <c r="K2768" i="11" s="1"/>
  <c r="B2769" i="11"/>
  <c r="K2769" i="11" s="1" a="1"/>
  <c r="K2769" i="11" s="1"/>
  <c r="B2770" i="11"/>
  <c r="K2770" i="11" s="1" a="1"/>
  <c r="K2770" i="11" s="1"/>
  <c r="B2771" i="11"/>
  <c r="K2771" i="11" s="1" a="1"/>
  <c r="K2771" i="11" s="1"/>
  <c r="B2772" i="11"/>
  <c r="K2772" i="11" s="1" a="1"/>
  <c r="K2772" i="11" s="1"/>
  <c r="B2773" i="11"/>
  <c r="K2773" i="11" s="1" a="1"/>
  <c r="K2773" i="11" s="1"/>
  <c r="B2774" i="11"/>
  <c r="K2774" i="11" s="1" a="1"/>
  <c r="K2774" i="11" s="1"/>
  <c r="B2775" i="11"/>
  <c r="K2775" i="11" s="1" a="1"/>
  <c r="K2775" i="11" s="1"/>
  <c r="B2776" i="11"/>
  <c r="K2776" i="11" s="1" a="1"/>
  <c r="K2776" i="11" s="1"/>
  <c r="B2777" i="11"/>
  <c r="K2777" i="11" s="1" a="1"/>
  <c r="K2777" i="11" s="1"/>
  <c r="B2778" i="11"/>
  <c r="K2778" i="11" s="1" a="1"/>
  <c r="K2778" i="11" s="1"/>
  <c r="B2779" i="11"/>
  <c r="B2780" i="11"/>
  <c r="K2780" i="11" s="1" a="1"/>
  <c r="K2780" i="11" s="1"/>
  <c r="B2781" i="11"/>
  <c r="K2781" i="11" s="1" a="1"/>
  <c r="K2781" i="11" s="1"/>
  <c r="B2782" i="11"/>
  <c r="K2782" i="11" s="1" a="1"/>
  <c r="K2782" i="11" s="1"/>
  <c r="B2784" i="11"/>
  <c r="K2784" i="11" s="1" a="1"/>
  <c r="K2784" i="11" s="1"/>
  <c r="B2785" i="11"/>
  <c r="K2785" i="11" s="1" a="1"/>
  <c r="K2785" i="11" s="1"/>
  <c r="B2786" i="11"/>
  <c r="K2786" i="11" s="1" a="1"/>
  <c r="K2786" i="11" s="1"/>
  <c r="B2787" i="11"/>
  <c r="K2787" i="11" s="1" a="1"/>
  <c r="K2787" i="11" s="1"/>
  <c r="B2788" i="11"/>
  <c r="K2788" i="11" s="1" a="1"/>
  <c r="K2788" i="11" s="1"/>
  <c r="B2789" i="11"/>
  <c r="B2790" i="11"/>
  <c r="K2790" i="11" s="1" a="1"/>
  <c r="K2790" i="11" s="1"/>
  <c r="B2791" i="11"/>
  <c r="K2791" i="11" s="1" a="1"/>
  <c r="K2791" i="11" s="1"/>
  <c r="B2792" i="11"/>
  <c r="K2792" i="11" s="1" a="1"/>
  <c r="K2792" i="11" s="1"/>
  <c r="B2793" i="11"/>
  <c r="K2793" i="11" s="1" a="1"/>
  <c r="K2793" i="11" s="1"/>
  <c r="B2794" i="11"/>
  <c r="K2794" i="11" s="1" a="1"/>
  <c r="K2794" i="11" s="1"/>
  <c r="B2795" i="11"/>
  <c r="K2795" i="11" s="1" a="1"/>
  <c r="K2795" i="11" s="1"/>
  <c r="B2796" i="11"/>
  <c r="K2796" i="11" s="1" a="1"/>
  <c r="K2796" i="11" s="1"/>
  <c r="B2797" i="11"/>
  <c r="K2797" i="11" s="1" a="1"/>
  <c r="K2797" i="11" s="1"/>
  <c r="B2798" i="11"/>
  <c r="K2798" i="11" s="1" a="1"/>
  <c r="K2798" i="11" s="1"/>
  <c r="B2799" i="11"/>
  <c r="K2799" i="11" s="1" a="1"/>
  <c r="K2799" i="11" s="1"/>
  <c r="B2800" i="11"/>
  <c r="K2800" i="11" s="1" a="1"/>
  <c r="K2800" i="11" s="1"/>
  <c r="B2801" i="11"/>
  <c r="B2802" i="11"/>
  <c r="K2802" i="11" s="1" a="1"/>
  <c r="K2802" i="11" s="1"/>
  <c r="B2803" i="11"/>
  <c r="K2803" i="11" s="1" a="1"/>
  <c r="K2803" i="11" s="1"/>
  <c r="B2804" i="11"/>
  <c r="K2804" i="11" s="1" a="1"/>
  <c r="K2804" i="11" s="1"/>
  <c r="B2806" i="11"/>
  <c r="K2806" i="11" s="1" a="1"/>
  <c r="K2806" i="11" s="1"/>
  <c r="B2807" i="11"/>
  <c r="K2807" i="11" s="1" a="1"/>
  <c r="K2807" i="11" s="1"/>
  <c r="B2808" i="11"/>
  <c r="K2808" i="11" s="1" a="1"/>
  <c r="K2808" i="11" s="1"/>
  <c r="B2809" i="11"/>
  <c r="K2809" i="11" s="1" a="1"/>
  <c r="K2809" i="11" s="1"/>
  <c r="B2810" i="11"/>
  <c r="K2810" i="11" s="1" a="1"/>
  <c r="K2810" i="11" s="1"/>
  <c r="B2811" i="11"/>
  <c r="K2811" i="11" s="1" a="1"/>
  <c r="K2811" i="11" s="1"/>
  <c r="B2812" i="11"/>
  <c r="K2812" i="11" s="1" a="1"/>
  <c r="K2812" i="11" s="1"/>
  <c r="B2813" i="11"/>
  <c r="K2813" i="11" s="1" a="1"/>
  <c r="K2813" i="11" s="1"/>
  <c r="B2814" i="11"/>
  <c r="B2815" i="11"/>
  <c r="K2815" i="11" s="1" a="1"/>
  <c r="K2815" i="11" s="1"/>
  <c r="B2816" i="11"/>
  <c r="K2816" i="11" s="1" a="1"/>
  <c r="K2816" i="11" s="1"/>
  <c r="B2817" i="11"/>
  <c r="K2817" i="11" s="1" a="1"/>
  <c r="K2817" i="11" s="1"/>
  <c r="B2818" i="11"/>
  <c r="K2818" i="11" s="1" a="1"/>
  <c r="K2818" i="11" s="1"/>
  <c r="B2819" i="11"/>
  <c r="K2819" i="11" s="1" a="1"/>
  <c r="K2819" i="11" s="1"/>
  <c r="B2820" i="11"/>
  <c r="K2820" i="11" s="1" a="1"/>
  <c r="K2820" i="11" s="1"/>
  <c r="B2821" i="11"/>
  <c r="K2821" i="11" s="1" a="1"/>
  <c r="K2821" i="11" s="1"/>
  <c r="B2822" i="11"/>
  <c r="K2822" i="11" s="1" a="1"/>
  <c r="K2822" i="11" s="1"/>
  <c r="B2823" i="11"/>
  <c r="K2823" i="11" s="1" a="1"/>
  <c r="K2823" i="11" s="1"/>
  <c r="B2824" i="11"/>
  <c r="K2824" i="11" s="1" a="1"/>
  <c r="K2824" i="11" s="1"/>
  <c r="B2825" i="11"/>
  <c r="K2825" i="11" s="1" a="1"/>
  <c r="K2825" i="11" s="1"/>
  <c r="B2826" i="11"/>
  <c r="K2826" i="11" s="1" a="1"/>
  <c r="K2826" i="11" s="1"/>
  <c r="B2827" i="11"/>
  <c r="B2829" i="11"/>
  <c r="K2829" i="11" s="1" a="1"/>
  <c r="K2829" i="11" s="1"/>
  <c r="B2830" i="11"/>
  <c r="K2830" i="11" s="1" a="1"/>
  <c r="K2830" i="11" s="1"/>
  <c r="B2831" i="11"/>
  <c r="K2831" i="11" s="1" a="1"/>
  <c r="K2831" i="11" s="1"/>
  <c r="B2832" i="11"/>
  <c r="K2832" i="11" s="1" a="1"/>
  <c r="K2832" i="11" s="1"/>
  <c r="B2833" i="11"/>
  <c r="K2833" i="11" s="1" a="1"/>
  <c r="K2833" i="11" s="1"/>
  <c r="B2834" i="11"/>
  <c r="K2834" i="11" s="1" a="1"/>
  <c r="K2834" i="11" s="1"/>
  <c r="B2835" i="11"/>
  <c r="K2835" i="11" s="1" a="1"/>
  <c r="K2835" i="11" s="1"/>
  <c r="B2836" i="11"/>
  <c r="K2836" i="11" s="1" a="1"/>
  <c r="K2836" i="11" s="1"/>
  <c r="B2837" i="11"/>
  <c r="B2838" i="11"/>
  <c r="K2838" i="11" s="1" a="1"/>
  <c r="K2838" i="11" s="1"/>
  <c r="B2839" i="11"/>
  <c r="K2839" i="11" s="1" a="1"/>
  <c r="K2839" i="11" s="1"/>
  <c r="B2840" i="11"/>
  <c r="K2840" i="11" s="1" a="1"/>
  <c r="K2840" i="11" s="1"/>
  <c r="B2841" i="11"/>
  <c r="K2841" i="11" s="1" a="1"/>
  <c r="K2841" i="11" s="1"/>
  <c r="B2842" i="11"/>
  <c r="K2842" i="11" s="1" a="1"/>
  <c r="K2842" i="11" s="1"/>
  <c r="B2843" i="11"/>
  <c r="K2843" i="11" s="1" a="1"/>
  <c r="K2843" i="11" s="1"/>
  <c r="B2844" i="11"/>
  <c r="K2844" i="11" s="1" a="1"/>
  <c r="K2844" i="11" s="1"/>
  <c r="B2845" i="11"/>
  <c r="K2845" i="11" s="1" a="1"/>
  <c r="K2845" i="11" s="1"/>
  <c r="B2846" i="11"/>
  <c r="K2846" i="11" s="1" a="1"/>
  <c r="K2846" i="11" s="1"/>
  <c r="B2847" i="11"/>
  <c r="K2847" i="11" s="1" a="1"/>
  <c r="K2847" i="11" s="1"/>
  <c r="B2848" i="11"/>
  <c r="K2848" i="11" s="1" a="1"/>
  <c r="K2848" i="11" s="1"/>
  <c r="B2849" i="11"/>
  <c r="K2849" i="11" s="1" a="1"/>
  <c r="K2849" i="11" s="1"/>
  <c r="B2851" i="11"/>
  <c r="K2851" i="11" s="1" a="1"/>
  <c r="K2851" i="11" s="1"/>
  <c r="B2852" i="11"/>
  <c r="K2852" i="11" s="1" a="1"/>
  <c r="K2852" i="11" s="1"/>
  <c r="B2853" i="11"/>
  <c r="K2853" i="11" s="1" a="1"/>
  <c r="K2853" i="11" s="1"/>
  <c r="B2854" i="11"/>
  <c r="K2854" i="11" s="1" a="1"/>
  <c r="K2854" i="11" s="1"/>
  <c r="B2855" i="11"/>
  <c r="K2855" i="11" s="1" a="1"/>
  <c r="K2855" i="11" s="1"/>
  <c r="B2856" i="11"/>
  <c r="B2857" i="11"/>
  <c r="K2857" i="11" s="1" a="1"/>
  <c r="K2857" i="11" s="1"/>
  <c r="B2858" i="11"/>
  <c r="K2858" i="11" s="1" a="1"/>
  <c r="K2858" i="11" s="1"/>
  <c r="B2859" i="11"/>
  <c r="K2859" i="11" s="1" a="1"/>
  <c r="K2859" i="11" s="1"/>
  <c r="B2860" i="11"/>
  <c r="K2860" i="11" s="1" a="1"/>
  <c r="K2860" i="11" s="1"/>
  <c r="B2861" i="11"/>
  <c r="K2861" i="11" s="1" a="1"/>
  <c r="K2861" i="11" s="1"/>
  <c r="B2862" i="11"/>
  <c r="K2862" i="11" s="1" a="1"/>
  <c r="K2862" i="11" s="1"/>
  <c r="B2863" i="11"/>
  <c r="K2863" i="11" s="1" a="1"/>
  <c r="K2863" i="11" s="1"/>
  <c r="B2864" i="11"/>
  <c r="K2864" i="11" s="1" a="1"/>
  <c r="K2864" i="11" s="1"/>
  <c r="B2865" i="11"/>
  <c r="B2866" i="11"/>
  <c r="K2866" i="11" s="1" a="1"/>
  <c r="K2866" i="11" s="1"/>
  <c r="B2867" i="11"/>
  <c r="K2867" i="11" s="1" a="1"/>
  <c r="K2867" i="11" s="1"/>
  <c r="B2868" i="11"/>
  <c r="K2868" i="11" s="1" a="1"/>
  <c r="K2868" i="11" s="1"/>
  <c r="B2869" i="11"/>
  <c r="K2869" i="11" s="1" a="1"/>
  <c r="K2869" i="11" s="1"/>
  <c r="B2870" i="11"/>
  <c r="K2870" i="11" s="1" a="1"/>
  <c r="K2870" i="11" s="1"/>
  <c r="B2871" i="11"/>
  <c r="K2871" i="11" s="1" a="1"/>
  <c r="K2871" i="11" s="1"/>
  <c r="B2873" i="11"/>
  <c r="K2873" i="11" s="1" a="1"/>
  <c r="K2873" i="11" s="1"/>
  <c r="B2874" i="11"/>
  <c r="K2874" i="11" s="1" a="1"/>
  <c r="K2874" i="11" s="1"/>
  <c r="B2875" i="11"/>
  <c r="K2875" i="11" s="1" a="1"/>
  <c r="K2875" i="11" s="1"/>
  <c r="B2876" i="11"/>
  <c r="K2876" i="11" s="1" a="1"/>
  <c r="K2876" i="11" s="1"/>
  <c r="B2877" i="11"/>
  <c r="K2877" i="11" s="1" a="1"/>
  <c r="K2877" i="11" s="1"/>
  <c r="B2878" i="11"/>
  <c r="K2878" i="11" s="1" a="1"/>
  <c r="K2878" i="11" s="1"/>
  <c r="B2879" i="11"/>
  <c r="K2879" i="11" s="1" a="1"/>
  <c r="K2879" i="11" s="1"/>
  <c r="B2880" i="11"/>
  <c r="K2880" i="11" s="1" a="1"/>
  <c r="K2880" i="11" s="1"/>
  <c r="B2881" i="11"/>
  <c r="K2881" i="11" s="1" a="1"/>
  <c r="K2881" i="11" s="1"/>
  <c r="B2882" i="11"/>
  <c r="K2882" i="11" s="1" a="1"/>
  <c r="K2882" i="11" s="1"/>
  <c r="B2883" i="11"/>
  <c r="K2883" i="11" s="1" a="1"/>
  <c r="K2883" i="11" s="1"/>
  <c r="B2884" i="11"/>
  <c r="K2884" i="11" s="1" a="1"/>
  <c r="K2884" i="11" s="1"/>
  <c r="B2885" i="11"/>
  <c r="K2885" i="11" s="1" a="1"/>
  <c r="K2885" i="11" s="1"/>
  <c r="B2886" i="11"/>
  <c r="B2887" i="11"/>
  <c r="K2887" i="11" s="1" a="1"/>
  <c r="K2887" i="11" s="1"/>
  <c r="B2888" i="11"/>
  <c r="K2888" i="11" s="1" a="1"/>
  <c r="K2888" i="11" s="1"/>
  <c r="B2889" i="11"/>
  <c r="K2889" i="11" s="1" a="1"/>
  <c r="K2889" i="11" s="1"/>
  <c r="B2890" i="11"/>
  <c r="K2890" i="11" s="1" a="1"/>
  <c r="K2890" i="11" s="1"/>
  <c r="B2891" i="11"/>
  <c r="K2891" i="11" s="1" a="1"/>
  <c r="K2891" i="11" s="1"/>
  <c r="B2892" i="11"/>
  <c r="K2892" i="11" s="1" a="1"/>
  <c r="K2892" i="11" s="1"/>
  <c r="B2893" i="11"/>
  <c r="K2893" i="11" s="1" a="1"/>
  <c r="K2893" i="11" s="1"/>
  <c r="B2894" i="11"/>
  <c r="K2894" i="11" s="1" a="1"/>
  <c r="K2894" i="11" s="1"/>
  <c r="B2896" i="11"/>
  <c r="K2896" i="11" s="1" a="1"/>
  <c r="K2896" i="11" s="1"/>
  <c r="B2897" i="11"/>
  <c r="K2897" i="11" s="1" a="1"/>
  <c r="K2897" i="11" s="1"/>
  <c r="B2898" i="11"/>
  <c r="K2898" i="11" s="1" a="1"/>
  <c r="K2898" i="11" s="1"/>
  <c r="B2899" i="11"/>
  <c r="K2899" i="11" s="1" a="1"/>
  <c r="K2899" i="11" s="1"/>
  <c r="B2900" i="11"/>
  <c r="K2900" i="11" s="1" a="1"/>
  <c r="K2900" i="11" s="1"/>
  <c r="B2901" i="11"/>
  <c r="K2901" i="11" s="1" a="1"/>
  <c r="K2901" i="11" s="1"/>
  <c r="B2902" i="11"/>
  <c r="K2902" i="11" s="1" a="1"/>
  <c r="K2902" i="11" s="1"/>
  <c r="B2903" i="11"/>
  <c r="K2903" i="11" s="1" a="1"/>
  <c r="K2903" i="11" s="1"/>
  <c r="B2904" i="11"/>
  <c r="K2904" i="11" s="1" a="1"/>
  <c r="K2904" i="11" s="1"/>
  <c r="B2905" i="11"/>
  <c r="K2905" i="11" s="1" a="1"/>
  <c r="K2905" i="11" s="1"/>
  <c r="B2906" i="11"/>
  <c r="K2906" i="11" s="1" a="1"/>
  <c r="K2906" i="11" s="1"/>
  <c r="B2907" i="11"/>
  <c r="K2907" i="11" s="1" a="1"/>
  <c r="K2907" i="11" s="1"/>
  <c r="B2908" i="11"/>
  <c r="K2908" i="11" s="1" a="1"/>
  <c r="K2908" i="11" s="1"/>
  <c r="B2909" i="11"/>
  <c r="K2909" i="11" s="1" a="1"/>
  <c r="K2909" i="11" s="1"/>
  <c r="B2910" i="11"/>
  <c r="B2911" i="11"/>
  <c r="K2911" i="11" s="1" a="1"/>
  <c r="K2911" i="11" s="1"/>
  <c r="B2912" i="11"/>
  <c r="K2912" i="11" s="1" a="1"/>
  <c r="K2912" i="11" s="1"/>
  <c r="B2913" i="11"/>
  <c r="K2913" i="11" s="1" a="1"/>
  <c r="K2913" i="11" s="1"/>
  <c r="B2914" i="11"/>
  <c r="K2914" i="11" s="1" a="1"/>
  <c r="K2914" i="11" s="1"/>
  <c r="B2915" i="11"/>
  <c r="K2915" i="11" s="1" a="1"/>
  <c r="K2915" i="11" s="1"/>
  <c r="B2916" i="11"/>
  <c r="K2916" i="11" s="1" a="1"/>
  <c r="K2916" i="11" s="1"/>
  <c r="B2918" i="11"/>
  <c r="K2918" i="11" s="1" a="1"/>
  <c r="K2918" i="11" s="1"/>
  <c r="B2919" i="11"/>
  <c r="K2919" i="11" s="1" a="1"/>
  <c r="K2919" i="11" s="1"/>
  <c r="B2920" i="11"/>
  <c r="K2920" i="11" s="1" a="1"/>
  <c r="K2920" i="11" s="1"/>
  <c r="B2921" i="11"/>
  <c r="K2921" i="11" s="1" a="1"/>
  <c r="K2921" i="11" s="1"/>
  <c r="B2922" i="11"/>
  <c r="K2922" i="11" s="1" a="1"/>
  <c r="K2922" i="11" s="1"/>
  <c r="B2923" i="11"/>
  <c r="K2923" i="11" s="1" a="1"/>
  <c r="K2923" i="11" s="1"/>
  <c r="B2924" i="11"/>
  <c r="K2924" i="11" s="1" a="1"/>
  <c r="K2924" i="11" s="1"/>
  <c r="B2925" i="11"/>
  <c r="K2925" i="11" s="1" a="1"/>
  <c r="K2925" i="11" s="1"/>
  <c r="B2926" i="11"/>
  <c r="K2926" i="11" s="1" a="1"/>
  <c r="K2926" i="11" s="1"/>
  <c r="B2927" i="11"/>
  <c r="K2927" i="11" s="1" a="1"/>
  <c r="K2927" i="11" s="1"/>
  <c r="B2928" i="11"/>
  <c r="B2929" i="11"/>
  <c r="K2929" i="11" s="1" a="1"/>
  <c r="K2929" i="11" s="1"/>
  <c r="B2930" i="11"/>
  <c r="K2930" i="11" s="1" a="1"/>
  <c r="K2930" i="11" s="1"/>
  <c r="B2931" i="11"/>
  <c r="K2931" i="11" s="1" a="1"/>
  <c r="K2931" i="11" s="1"/>
  <c r="B2932" i="11"/>
  <c r="K2932" i="11" s="1" a="1"/>
  <c r="K2932" i="11" s="1"/>
  <c r="B2933" i="11"/>
  <c r="K2933" i="11" s="1" a="1"/>
  <c r="K2933" i="11" s="1"/>
  <c r="B2934" i="11"/>
  <c r="K2934" i="11" s="1" a="1"/>
  <c r="K2934" i="11" s="1"/>
  <c r="B2935" i="11"/>
  <c r="K2935" i="11" s="1" a="1"/>
  <c r="K2935" i="11" s="1"/>
  <c r="B2936" i="11"/>
  <c r="K2936" i="11" s="1" a="1"/>
  <c r="K2936" i="11" s="1"/>
  <c r="B2937" i="11"/>
  <c r="K2937" i="11" s="1" a="1"/>
  <c r="K2937" i="11" s="1"/>
  <c r="B2938" i="11"/>
  <c r="B2939" i="11"/>
  <c r="K2939" i="11" s="1" a="1"/>
  <c r="K2939" i="11" s="1"/>
  <c r="B2941" i="11"/>
  <c r="K2941" i="11" s="1" a="1"/>
  <c r="K2941" i="11" s="1"/>
  <c r="B2942" i="11"/>
  <c r="K2942" i="11" s="1" a="1"/>
  <c r="K2942" i="11" s="1"/>
  <c r="B2943" i="11"/>
  <c r="K2943" i="11" s="1" a="1"/>
  <c r="K2943" i="11" s="1"/>
  <c r="B2944" i="11"/>
  <c r="K2944" i="11" s="1" a="1"/>
  <c r="K2944" i="11" s="1"/>
  <c r="B2945" i="11"/>
  <c r="K2945" i="11" s="1" a="1"/>
  <c r="K2945" i="11" s="1"/>
  <c r="B2946" i="11"/>
  <c r="B2947" i="11"/>
  <c r="K2947" i="11" s="1" a="1"/>
  <c r="K2947" i="11" s="1"/>
  <c r="B2948" i="11"/>
  <c r="K2948" i="11" s="1" a="1"/>
  <c r="K2948" i="11" s="1"/>
  <c r="B2949" i="11"/>
  <c r="K2949" i="11" s="1" a="1"/>
  <c r="K2949" i="11" s="1"/>
  <c r="B2950" i="11"/>
  <c r="K2950" i="11" s="1" a="1"/>
  <c r="K2950" i="11" s="1"/>
  <c r="B2951" i="11"/>
  <c r="K2951" i="11" s="1" a="1"/>
  <c r="K2951" i="11" s="1"/>
  <c r="B2952" i="11"/>
  <c r="K2952" i="11" s="1" a="1"/>
  <c r="K2952" i="11" s="1"/>
  <c r="B2953" i="11"/>
  <c r="K2953" i="11" s="1" a="1"/>
  <c r="K2953" i="11" s="1"/>
  <c r="B2954" i="11"/>
  <c r="K2954" i="11" s="1" a="1"/>
  <c r="K2954" i="11" s="1"/>
  <c r="B2955" i="11"/>
  <c r="K2955" i="11" s="1" a="1"/>
  <c r="K2955" i="11" s="1"/>
  <c r="B2956" i="11"/>
  <c r="K2956" i="11" s="1" a="1"/>
  <c r="K2956" i="11" s="1"/>
  <c r="B2957" i="11"/>
  <c r="K2957" i="11" s="1" a="1"/>
  <c r="K2957" i="11" s="1"/>
  <c r="B2958" i="11"/>
  <c r="K2958" i="11" s="1" a="1"/>
  <c r="K2958" i="11" s="1"/>
  <c r="B2959" i="11"/>
  <c r="K2959" i="11" s="1" a="1"/>
  <c r="K2959" i="11" s="1"/>
  <c r="B2960" i="11"/>
  <c r="K2960" i="11" s="1" a="1"/>
  <c r="K2960" i="11" s="1"/>
  <c r="B2961" i="11"/>
  <c r="B2963" i="11"/>
  <c r="K2963" i="11" s="1" a="1"/>
  <c r="K2963" i="11" s="1"/>
  <c r="B2964" i="11"/>
  <c r="K2964" i="11" s="1" a="1"/>
  <c r="K2964" i="11" s="1"/>
  <c r="B2965" i="11"/>
  <c r="K2965" i="11" s="1" a="1"/>
  <c r="K2965" i="11" s="1"/>
  <c r="B2966" i="11"/>
  <c r="K2966" i="11" s="1" a="1"/>
  <c r="K2966" i="11" s="1"/>
  <c r="B2967" i="11"/>
  <c r="K2967" i="11" s="1" a="1"/>
  <c r="K2967" i="11" s="1"/>
  <c r="B2968" i="11"/>
  <c r="K2968" i="11" s="1" a="1"/>
  <c r="K2968" i="11" s="1"/>
  <c r="B2969" i="11"/>
  <c r="K2969" i="11" s="1" a="1"/>
  <c r="K2969" i="11" s="1"/>
  <c r="B2970" i="11"/>
  <c r="K2970" i="11" s="1" a="1"/>
  <c r="K2970" i="11" s="1"/>
  <c r="B2971" i="11"/>
  <c r="K2971" i="11" s="1" a="1"/>
  <c r="K2971" i="11" s="1"/>
  <c r="B2972" i="11"/>
  <c r="B2973" i="11"/>
  <c r="K2973" i="11" s="1" a="1"/>
  <c r="K2973" i="11" s="1"/>
  <c r="B2974" i="11"/>
  <c r="K2974" i="11" s="1" a="1"/>
  <c r="K2974" i="11" s="1"/>
  <c r="B2975" i="11"/>
  <c r="K2975" i="11" s="1" a="1"/>
  <c r="K2975" i="11" s="1"/>
  <c r="B2976" i="11"/>
  <c r="K2976" i="11" s="1" a="1"/>
  <c r="K2976" i="11" s="1"/>
  <c r="B2977" i="11"/>
  <c r="K2977" i="11" s="1" a="1"/>
  <c r="K2977" i="11" s="1"/>
  <c r="B2978" i="11"/>
  <c r="K2978" i="11" s="1" a="1"/>
  <c r="K2978" i="11" s="1"/>
  <c r="B2979" i="11"/>
  <c r="K2979" i="11" s="1" a="1"/>
  <c r="K2979" i="11" s="1"/>
  <c r="B2980" i="11"/>
  <c r="K2980" i="11" s="1" a="1"/>
  <c r="K2980" i="11" s="1"/>
  <c r="B2981" i="11"/>
  <c r="K2981" i="11" s="1" a="1"/>
  <c r="K2981" i="11" s="1"/>
  <c r="B2982" i="11"/>
  <c r="K2982" i="11" s="1" a="1"/>
  <c r="K2982" i="11" s="1"/>
  <c r="B2983" i="11"/>
  <c r="K2983" i="11" s="1" a="1"/>
  <c r="K2983" i="11" s="1"/>
  <c r="B2985" i="11"/>
  <c r="K2985" i="11" s="1" a="1"/>
  <c r="K2985" i="11" s="1"/>
  <c r="B2986" i="11"/>
  <c r="K2986" i="11" s="1" a="1"/>
  <c r="K2986" i="11" s="1"/>
  <c r="B2987" i="11"/>
  <c r="B2988" i="11"/>
  <c r="K2988" i="11" s="1" a="1"/>
  <c r="K2988" i="11" s="1"/>
  <c r="B2989" i="11"/>
  <c r="K2989" i="11" s="1" a="1"/>
  <c r="K2989" i="11" s="1"/>
  <c r="B2990" i="11"/>
  <c r="K2990" i="11" s="1" a="1"/>
  <c r="K2990" i="11" s="1"/>
  <c r="B2992" i="11"/>
  <c r="K2992" i="11" s="1" a="1"/>
  <c r="K2992" i="11" s="1"/>
  <c r="B2993" i="11"/>
  <c r="K2993" i="11" s="1" a="1"/>
  <c r="K2993" i="11" s="1"/>
  <c r="B2994" i="11"/>
  <c r="K2994" i="11" s="1" a="1"/>
  <c r="K2994" i="11" s="1"/>
  <c r="B2995" i="11"/>
  <c r="K2995" i="11" s="1" a="1"/>
  <c r="K2995" i="11" s="1"/>
  <c r="B2996" i="11"/>
  <c r="K2996" i="11" s="1" a="1"/>
  <c r="K2996" i="11" s="1"/>
  <c r="B2997" i="11"/>
  <c r="K2997" i="11" s="1" a="1"/>
  <c r="K2997" i="11" s="1"/>
  <c r="B2998" i="11"/>
  <c r="K2998" i="11" s="1" a="1"/>
  <c r="K2998" i="11" s="1"/>
  <c r="B2999" i="11"/>
  <c r="K2999" i="11" s="1" a="1"/>
  <c r="K2999" i="11" s="1"/>
  <c r="B3000" i="11"/>
  <c r="K3000" i="11" s="1" a="1"/>
  <c r="K3000" i="11" s="1"/>
  <c r="B3001" i="11"/>
  <c r="K3001" i="11" s="1" a="1"/>
  <c r="K3001" i="11" s="1"/>
  <c r="B3002" i="11"/>
  <c r="K3002" i="11" s="1" a="1"/>
  <c r="K3002" i="11" s="1"/>
  <c r="B3003" i="11"/>
  <c r="K3003" i="11" s="1" a="1"/>
  <c r="K3003" i="11" s="1"/>
  <c r="B3004" i="11"/>
  <c r="K3004" i="11" s="1" a="1"/>
  <c r="K3004" i="11" s="1"/>
  <c r="B3005" i="11"/>
  <c r="B3006" i="11"/>
  <c r="K3006" i="11" s="1" a="1"/>
  <c r="K3006" i="11" s="1"/>
  <c r="B3007" i="11"/>
  <c r="K3007" i="11" s="1" a="1"/>
  <c r="K3007" i="11" s="1"/>
  <c r="B3008" i="11"/>
  <c r="K3008" i="11" s="1" a="1"/>
  <c r="K3008" i="11" s="1"/>
  <c r="B3009" i="11"/>
  <c r="K3009" i="11" s="1" a="1"/>
  <c r="K3009" i="11" s="1"/>
  <c r="B3010" i="11"/>
  <c r="K3010" i="11" s="1" a="1"/>
  <c r="K3010" i="11" s="1"/>
  <c r="B3011" i="11"/>
  <c r="K3011" i="11" s="1" a="1"/>
  <c r="K3011" i="11" s="1"/>
  <c r="B3012" i="11"/>
  <c r="K3012" i="11" s="1" a="1"/>
  <c r="K3012" i="11" s="1"/>
  <c r="B3013" i="11"/>
  <c r="K3013" i="11" s="1" a="1"/>
  <c r="K3013" i="11" s="1"/>
  <c r="B3015" i="11"/>
  <c r="K3015" i="11" s="1" a="1"/>
  <c r="K3015" i="11" s="1"/>
  <c r="B3016" i="11"/>
  <c r="K3016" i="11" s="1" a="1"/>
  <c r="K3016" i="11" s="1"/>
  <c r="B3017" i="11"/>
  <c r="K3017" i="11" s="1" a="1"/>
  <c r="K3017" i="11" s="1"/>
  <c r="B3018" i="11"/>
  <c r="K3018" i="11" s="1" a="1"/>
  <c r="K3018" i="11" s="1"/>
  <c r="B3019" i="11"/>
  <c r="K3019" i="11" s="1" a="1"/>
  <c r="K3019" i="11" s="1"/>
  <c r="B3020" i="11"/>
  <c r="K3020" i="11" s="1" a="1"/>
  <c r="K3020" i="11" s="1"/>
  <c r="B3021" i="11"/>
  <c r="K3021" i="11" s="1" a="1"/>
  <c r="K3021" i="11" s="1"/>
  <c r="B3022" i="11"/>
  <c r="K3022" i="11" s="1" a="1"/>
  <c r="K3022" i="11" s="1"/>
  <c r="B3023" i="11"/>
  <c r="B3024" i="11"/>
  <c r="K3024" i="11" s="1" a="1"/>
  <c r="K3024" i="11" s="1"/>
  <c r="B3025" i="11"/>
  <c r="K3025" i="11" s="1" a="1"/>
  <c r="K3025" i="11" s="1"/>
  <c r="B3026" i="11"/>
  <c r="K3026" i="11" s="1" a="1"/>
  <c r="K3026" i="11" s="1"/>
  <c r="B3027" i="11"/>
  <c r="K3027" i="11" s="1" a="1"/>
  <c r="K3027" i="11" s="1"/>
  <c r="B3028" i="11"/>
  <c r="K3028" i="11" s="1" a="1"/>
  <c r="K3028" i="11" s="1"/>
  <c r="B3029" i="11"/>
  <c r="K3029" i="11" s="1" a="1"/>
  <c r="K3029" i="11" s="1"/>
  <c r="B3030" i="11"/>
  <c r="K3030" i="11" s="1" a="1"/>
  <c r="K3030" i="11" s="1"/>
  <c r="B3031" i="11"/>
  <c r="B3032" i="11"/>
  <c r="K3032" i="11" s="1" a="1"/>
  <c r="K3032" i="11" s="1"/>
  <c r="B3033" i="11"/>
  <c r="K3033" i="11" s="1" a="1"/>
  <c r="K3033" i="11" s="1"/>
  <c r="B3034" i="11"/>
  <c r="K3034" i="11" s="1" a="1"/>
  <c r="K3034" i="11" s="1"/>
  <c r="B3035" i="11"/>
  <c r="K3035" i="11" s="1" a="1"/>
  <c r="K3035" i="11" s="1"/>
  <c r="B3036" i="11"/>
  <c r="K3036" i="11" s="1" a="1"/>
  <c r="K3036" i="11" s="1"/>
  <c r="B3038" i="11"/>
  <c r="K3038" i="11" s="1" a="1"/>
  <c r="K3038" i="11" s="1"/>
  <c r="B3039" i="11"/>
  <c r="K3039" i="11" s="1" a="1"/>
  <c r="K3039" i="11" s="1"/>
  <c r="B3040" i="11"/>
  <c r="K3040" i="11" s="1" a="1"/>
  <c r="K3040" i="11" s="1"/>
  <c r="B3041" i="11"/>
  <c r="K3041" i="11" s="1" a="1"/>
  <c r="K3041" i="11" s="1"/>
  <c r="B3042" i="11"/>
  <c r="K3042" i="11" s="1" a="1"/>
  <c r="K3042" i="11" s="1"/>
  <c r="B3043" i="11"/>
  <c r="K3043" i="11" s="1" a="1"/>
  <c r="K3043" i="11" s="1"/>
  <c r="B3044" i="11"/>
  <c r="B3045" i="11"/>
  <c r="K3045" i="11" s="1" a="1"/>
  <c r="K3045" i="11" s="1"/>
  <c r="B3046" i="11"/>
  <c r="K3046" i="11" s="1" a="1"/>
  <c r="K3046" i="11" s="1"/>
  <c r="B3047" i="11"/>
  <c r="K3047" i="11" s="1" a="1"/>
  <c r="K3047" i="11" s="1"/>
  <c r="B3048" i="11"/>
  <c r="K3048" i="11" s="1" a="1"/>
  <c r="K3048" i="11" s="1"/>
  <c r="B3049" i="11"/>
  <c r="K3049" i="11" s="1" a="1"/>
  <c r="K3049" i="11" s="1"/>
  <c r="B3050" i="11"/>
  <c r="K3050" i="11" s="1" a="1"/>
  <c r="K3050" i="11" s="1"/>
  <c r="B3051" i="11"/>
  <c r="K3051" i="11" s="1" a="1"/>
  <c r="K3051" i="11" s="1"/>
  <c r="B3052" i="11"/>
  <c r="K3052" i="11" s="1" a="1"/>
  <c r="K3052" i="11" s="1"/>
  <c r="B3053" i="11"/>
  <c r="K3053" i="11" s="1" a="1"/>
  <c r="K3053" i="11" s="1"/>
  <c r="B3054" i="11"/>
  <c r="K3054" i="11" s="1" a="1"/>
  <c r="K3054" i="11" s="1"/>
  <c r="B3055" i="11"/>
  <c r="K3055" i="11" s="1" a="1"/>
  <c r="K3055" i="11" s="1"/>
  <c r="B3056" i="11"/>
  <c r="K3056" i="11" s="1" a="1"/>
  <c r="K3056" i="11" s="1"/>
  <c r="B3057" i="11"/>
  <c r="B3058" i="11"/>
  <c r="K3058" i="11" s="1" a="1"/>
  <c r="K3058" i="11" s="1"/>
  <c r="B3060" i="11"/>
  <c r="K3060" i="11" s="1" a="1"/>
  <c r="K3060" i="11" s="1"/>
  <c r="B3061" i="11"/>
  <c r="K3061" i="11" s="1" a="1"/>
  <c r="K3061" i="11" s="1"/>
  <c r="B3062" i="11"/>
  <c r="K3062" i="11" s="1" a="1"/>
  <c r="K3062" i="11" s="1"/>
  <c r="B3063" i="11"/>
  <c r="K3063" i="11" s="1" a="1"/>
  <c r="K3063" i="11" s="1"/>
  <c r="B3064" i="11"/>
  <c r="K3064" i="11" s="1" a="1"/>
  <c r="K3064" i="11" s="1"/>
  <c r="B3065" i="11"/>
  <c r="K3065" i="11" s="1" a="1"/>
  <c r="K3065" i="11" s="1"/>
  <c r="B3066" i="11"/>
  <c r="K3066" i="11" s="1" a="1"/>
  <c r="K3066" i="11" s="1"/>
  <c r="B3067" i="11"/>
  <c r="K3067" i="11" s="1" a="1"/>
  <c r="K3067" i="11" s="1"/>
  <c r="B3068" i="11"/>
  <c r="K3068" i="11" s="1" a="1"/>
  <c r="K3068" i="11" s="1"/>
  <c r="B3069" i="11"/>
  <c r="K3069" i="11" s="1" a="1"/>
  <c r="K3069" i="11" s="1"/>
  <c r="B3070" i="11"/>
  <c r="K3070" i="11" s="1" a="1"/>
  <c r="K3070" i="11" s="1"/>
  <c r="B3071" i="11"/>
  <c r="B3072" i="11"/>
  <c r="K3072" i="11" s="1" a="1"/>
  <c r="K3072" i="11" s="1"/>
  <c r="B3073" i="11"/>
  <c r="K3073" i="11" s="1" a="1"/>
  <c r="K3073" i="11" s="1"/>
  <c r="B3074" i="11"/>
  <c r="K3074" i="11" s="1" a="1"/>
  <c r="K3074" i="11" s="1"/>
  <c r="B3075" i="11"/>
  <c r="K3075" i="11" s="1" a="1"/>
  <c r="K3075" i="11" s="1"/>
  <c r="B3076" i="11"/>
  <c r="K3076" i="11" s="1" a="1"/>
  <c r="K3076" i="11" s="1"/>
  <c r="B3077" i="11"/>
  <c r="K3077" i="11" s="1" a="1"/>
  <c r="K3077" i="11" s="1"/>
  <c r="B3078" i="11"/>
  <c r="K3078" i="11" s="1" a="1"/>
  <c r="K3078" i="11" s="1"/>
  <c r="B3079" i="11"/>
  <c r="K3079" i="11" s="1" a="1"/>
  <c r="K3079" i="11" s="1"/>
  <c r="B3080" i="11"/>
  <c r="K3080" i="11" s="1" a="1"/>
  <c r="K3080" i="11" s="1"/>
  <c r="B3081" i="11"/>
  <c r="K3081" i="11" s="1" a="1"/>
  <c r="K3081" i="11" s="1"/>
  <c r="B3083" i="11"/>
  <c r="K3083" i="11" s="1" a="1"/>
  <c r="K3083" i="11" s="1"/>
  <c r="B3084" i="11"/>
  <c r="K3084" i="11" s="1" a="1"/>
  <c r="K3084" i="11" s="1"/>
  <c r="B3085" i="11"/>
  <c r="K3085" i="11" s="1" a="1"/>
  <c r="K3085" i="11" s="1"/>
  <c r="B3086" i="11"/>
  <c r="K3086" i="11" s="1" a="1"/>
  <c r="K3086" i="11" s="1"/>
  <c r="B3087" i="11"/>
  <c r="K3087" i="11" s="1" a="1"/>
  <c r="K3087" i="11" s="1"/>
  <c r="B3088" i="11"/>
  <c r="B3089" i="11"/>
  <c r="K3089" i="11" s="1" a="1"/>
  <c r="K3089" i="11" s="1"/>
  <c r="B3090" i="11"/>
  <c r="K3090" i="11" s="1" a="1"/>
  <c r="K3090" i="11" s="1"/>
  <c r="B3091" i="11"/>
  <c r="K3091" i="11" s="1" a="1"/>
  <c r="K3091" i="11" s="1"/>
  <c r="B3092" i="11"/>
  <c r="K3092" i="11" s="1" a="1"/>
  <c r="K3092" i="11" s="1"/>
  <c r="B3093" i="11"/>
  <c r="K3093" i="11" s="1" a="1"/>
  <c r="K3093" i="11" s="1"/>
  <c r="B3094" i="11"/>
  <c r="K3094" i="11" s="1" a="1"/>
  <c r="K3094" i="11" s="1"/>
  <c r="B3096" i="11"/>
  <c r="K3096" i="11" s="1" a="1"/>
  <c r="K3096" i="11" s="1"/>
  <c r="B3097" i="11"/>
  <c r="K3097" i="11" s="1" a="1"/>
  <c r="K3097" i="11" s="1"/>
  <c r="B3098" i="11"/>
  <c r="K3098" i="11" s="1" a="1"/>
  <c r="K3098" i="11" s="1"/>
  <c r="B3099" i="11"/>
  <c r="K3099" i="11" s="1" a="1"/>
  <c r="K3099" i="11" s="1"/>
  <c r="B3100" i="11"/>
  <c r="K3100" i="11" s="1" a="1"/>
  <c r="K3100" i="11" s="1"/>
  <c r="B3101" i="11"/>
  <c r="K3101" i="11" s="1" a="1"/>
  <c r="K3101" i="11" s="1"/>
  <c r="B3102" i="11"/>
  <c r="B3104" i="11"/>
  <c r="K3104" i="11" s="1" a="1"/>
  <c r="K3104" i="11" s="1"/>
  <c r="B3105" i="11"/>
  <c r="K3105" i="11" s="1" a="1"/>
  <c r="K3105" i="11" s="1"/>
  <c r="B3106" i="11"/>
  <c r="K3106" i="11" s="1" a="1"/>
  <c r="K3106" i="11" s="1"/>
  <c r="B3107" i="11"/>
  <c r="K3107" i="11" s="1" a="1"/>
  <c r="K3107" i="11" s="1"/>
  <c r="B3108" i="11"/>
  <c r="K3108" i="11" s="1" a="1"/>
  <c r="K3108" i="11" s="1"/>
  <c r="B3109" i="11"/>
  <c r="K3109" i="11" s="1" a="1"/>
  <c r="K3109" i="11" s="1"/>
  <c r="B3110" i="11"/>
  <c r="K3110" i="11" s="1" a="1"/>
  <c r="K3110" i="11" s="1"/>
  <c r="B3111" i="11"/>
  <c r="K3111" i="11" s="1" a="1"/>
  <c r="K3111" i="11" s="1"/>
  <c r="B3112" i="11"/>
  <c r="K3112" i="11" s="1" a="1"/>
  <c r="K3112" i="11" s="1"/>
  <c r="B3113" i="11"/>
  <c r="K3113" i="11" s="1" a="1"/>
  <c r="K3113" i="11" s="1"/>
  <c r="B3114" i="11"/>
  <c r="K3114" i="11" s="1" a="1"/>
  <c r="K3114" i="11" s="1"/>
  <c r="B3115" i="11"/>
  <c r="K3115" i="11" s="1" a="1"/>
  <c r="K3115" i="11" s="1"/>
  <c r="B3116" i="11"/>
  <c r="K3116" i="11" s="1" a="1"/>
  <c r="K3116" i="11" s="1"/>
  <c r="B3117" i="11"/>
  <c r="K3117" i="11" s="1" a="1"/>
  <c r="K3117" i="11" s="1"/>
  <c r="B3118" i="11"/>
  <c r="K3118" i="11" s="1" a="1"/>
  <c r="K3118" i="11" s="1"/>
  <c r="B3119" i="11"/>
  <c r="B3120" i="11"/>
  <c r="K3120" i="11" s="1" a="1"/>
  <c r="K3120" i="11" s="1"/>
  <c r="B3121" i="11"/>
  <c r="K3121" i="11" s="1" a="1"/>
  <c r="K3121" i="11" s="1"/>
  <c r="B3122" i="11"/>
  <c r="K3122" i="11" s="1" a="1"/>
  <c r="K3122" i="11" s="1"/>
  <c r="B3123" i="11"/>
  <c r="K3123" i="11" s="1" a="1"/>
  <c r="K3123" i="11" s="1"/>
  <c r="B3124" i="11"/>
  <c r="K3124" i="11" s="1" a="1"/>
  <c r="K3124" i="11" s="1"/>
  <c r="B3125" i="11"/>
  <c r="K3125" i="11" s="1" a="1"/>
  <c r="K3125" i="11" s="1"/>
  <c r="B3126" i="11"/>
  <c r="K3126" i="11" s="1" a="1"/>
  <c r="K3126" i="11" s="1"/>
  <c r="B3128" i="11"/>
  <c r="K3128" i="11" s="1" a="1"/>
  <c r="K3128" i="11" s="1"/>
  <c r="B3129" i="11"/>
  <c r="K3129" i="11" s="1" a="1"/>
  <c r="K3129" i="11" s="1"/>
  <c r="B3130" i="11"/>
  <c r="K3130" i="11" s="1" a="1"/>
  <c r="K3130" i="11" s="1"/>
  <c r="B3131" i="11"/>
  <c r="B3132" i="11"/>
  <c r="K3132" i="11" s="1" a="1"/>
  <c r="K3132" i="11" s="1"/>
  <c r="B3133" i="11"/>
  <c r="K3133" i="11" s="1" a="1"/>
  <c r="K3133" i="11" s="1"/>
  <c r="B3134" i="11"/>
  <c r="K3134" i="11" s="1" a="1"/>
  <c r="K3134" i="11" s="1"/>
  <c r="B3135" i="11"/>
  <c r="B3136" i="11"/>
  <c r="K3136" i="11" s="1" a="1"/>
  <c r="K3136" i="11" s="1"/>
  <c r="B3137" i="11"/>
  <c r="K3137" i="11" s="1" a="1"/>
  <c r="K3137" i="11" s="1"/>
  <c r="B3138" i="11"/>
  <c r="K3138" i="11" s="1" a="1"/>
  <c r="K3138" i="11" s="1"/>
  <c r="B3139" i="11"/>
  <c r="K3139" i="11" s="1" a="1"/>
  <c r="K3139" i="11" s="1"/>
  <c r="B3140" i="11"/>
  <c r="K3140" i="11" s="1" a="1"/>
  <c r="K3140" i="11" s="1"/>
  <c r="B3141" i="11"/>
  <c r="K3141" i="11" s="1" a="1"/>
  <c r="K3141" i="11" s="1"/>
  <c r="B3142" i="11"/>
  <c r="K3142" i="11" s="1" a="1"/>
  <c r="K3142" i="11" s="1"/>
  <c r="B3143" i="11"/>
  <c r="B3144" i="11"/>
  <c r="K3144" i="11" s="1" a="1"/>
  <c r="K3144" i="11" s="1"/>
  <c r="B3145" i="11"/>
  <c r="K3145" i="11" s="1" a="1"/>
  <c r="K3145" i="11" s="1"/>
  <c r="B3146" i="11"/>
  <c r="K3146" i="11" s="1" a="1"/>
  <c r="K3146" i="11" s="1"/>
  <c r="B3147" i="11"/>
  <c r="K3147" i="11" s="1" a="1"/>
  <c r="K3147" i="11" s="1"/>
  <c r="B3148" i="11"/>
  <c r="K3148" i="11" s="1" a="1"/>
  <c r="K3148" i="11" s="1"/>
  <c r="B3150" i="11"/>
  <c r="K3150" i="11" s="1" a="1"/>
  <c r="K3150" i="11" s="1"/>
  <c r="B3151" i="11"/>
  <c r="K3151" i="11" s="1" a="1"/>
  <c r="K3151" i="11" s="1"/>
  <c r="B3152" i="11"/>
  <c r="K3152" i="11" s="1" a="1"/>
  <c r="K3152" i="11" s="1"/>
  <c r="B3153" i="11"/>
  <c r="K3153" i="11" s="1" a="1"/>
  <c r="K3153" i="11" s="1"/>
  <c r="B3154" i="11"/>
  <c r="K3154" i="11" s="1" a="1"/>
  <c r="K3154" i="11" s="1"/>
  <c r="B3155" i="11"/>
  <c r="K3155" i="11" s="1" a="1"/>
  <c r="K3155" i="11" s="1"/>
  <c r="B3156" i="11"/>
  <c r="K3156" i="11" s="1" a="1"/>
  <c r="K3156" i="11" s="1"/>
  <c r="B3157" i="11"/>
  <c r="K3157" i="11" s="1" a="1"/>
  <c r="K3157" i="11" s="1"/>
  <c r="B3158" i="11"/>
  <c r="B3159" i="11"/>
  <c r="K3159" i="11" s="1" a="1"/>
  <c r="K3159" i="11" s="1"/>
  <c r="B3160" i="11"/>
  <c r="K3160" i="11" s="1" a="1"/>
  <c r="K3160" i="11" s="1"/>
  <c r="B3161" i="11"/>
  <c r="K3161" i="11" s="1" a="1"/>
  <c r="K3161" i="11" s="1"/>
  <c r="B3162" i="11"/>
  <c r="K3162" i="11" s="1" a="1"/>
  <c r="K3162" i="11" s="1"/>
  <c r="B3163" i="11"/>
  <c r="K3163" i="11" s="1" a="1"/>
  <c r="K3163" i="11" s="1"/>
  <c r="B3164" i="11"/>
  <c r="K3164" i="11" s="1" a="1"/>
  <c r="K3164" i="11" s="1"/>
  <c r="B3165" i="11"/>
  <c r="K3165" i="11" s="1" a="1"/>
  <c r="K3165" i="11" s="1"/>
  <c r="B3166" i="11"/>
  <c r="K3166" i="11" s="1" a="1"/>
  <c r="K3166" i="11" s="1"/>
  <c r="B3167" i="11"/>
  <c r="K3167" i="11" s="1" a="1"/>
  <c r="K3167" i="11" s="1"/>
  <c r="B3168" i="11"/>
  <c r="K3168" i="11" s="1" a="1"/>
  <c r="K3168" i="11" s="1"/>
  <c r="B3169" i="11"/>
  <c r="K3169" i="11" s="1" a="1"/>
  <c r="K3169" i="11" s="1"/>
  <c r="B3170" i="11"/>
  <c r="K3170" i="11" s="1" a="1"/>
  <c r="K3170" i="11" s="1"/>
  <c r="B3172" i="11"/>
  <c r="K3172" i="11" s="1" a="1"/>
  <c r="K3172" i="11" s="1"/>
  <c r="B3173" i="11"/>
  <c r="K3173" i="11" s="1" a="1"/>
  <c r="K3173" i="11" s="1"/>
  <c r="B3174" i="11"/>
  <c r="K3174" i="11" s="1" a="1"/>
  <c r="K3174" i="11" s="1"/>
  <c r="B3175" i="11"/>
  <c r="K3175" i="11" s="1" a="1"/>
  <c r="K3175" i="11" s="1"/>
  <c r="B3176" i="11"/>
  <c r="B3177" i="11"/>
  <c r="K3177" i="11" s="1" a="1"/>
  <c r="K3177" i="11" s="1"/>
  <c r="B3178" i="11"/>
  <c r="K3178" i="11" s="1" a="1"/>
  <c r="K3178" i="11" s="1"/>
  <c r="B3179" i="11"/>
  <c r="K3179" i="11" s="1" a="1"/>
  <c r="K3179" i="11" s="1"/>
  <c r="B3180" i="11"/>
  <c r="K3180" i="11" s="1" a="1"/>
  <c r="K3180" i="11" s="1"/>
  <c r="B3181" i="11"/>
  <c r="K3181" i="11" s="1" a="1"/>
  <c r="K3181" i="11" s="1"/>
  <c r="B3182" i="11"/>
  <c r="K3182" i="11" s="1" a="1"/>
  <c r="K3182" i="11" s="1"/>
  <c r="B3183" i="11"/>
  <c r="K3183" i="11" s="1" a="1"/>
  <c r="K3183" i="11" s="1"/>
  <c r="B3184" i="11"/>
  <c r="K3184" i="11" s="1" a="1"/>
  <c r="K3184" i="11" s="1"/>
  <c r="B3185" i="11"/>
  <c r="K3185" i="11" s="1" a="1"/>
  <c r="K3185" i="11" s="1"/>
  <c r="B3186" i="11"/>
  <c r="B3187" i="11"/>
  <c r="K3187" i="11" s="1" a="1"/>
  <c r="K3187" i="11" s="1"/>
  <c r="B3188" i="11"/>
  <c r="K3188" i="11" s="1" a="1"/>
  <c r="K3188" i="11" s="1"/>
  <c r="B3189" i="11"/>
  <c r="K3189" i="11" s="1" a="1"/>
  <c r="K3189" i="11" s="1"/>
  <c r="B3190" i="11"/>
  <c r="K3190" i="11" s="1" a="1"/>
  <c r="K3190" i="11" s="1"/>
  <c r="B3191" i="11"/>
  <c r="K3191" i="11" s="1" a="1"/>
  <c r="K3191" i="11" s="1"/>
  <c r="B3192" i="11"/>
  <c r="K3192" i="11" s="1" a="1"/>
  <c r="K3192" i="11" s="1"/>
  <c r="B3194" i="11"/>
  <c r="K3194" i="11" s="1" a="1"/>
  <c r="K3194" i="11" s="1"/>
  <c r="B3195" i="11"/>
  <c r="K3195" i="11" s="1" a="1"/>
  <c r="K3195" i="11" s="1"/>
  <c r="B3197" i="11"/>
  <c r="K3197" i="11" s="1" a="1"/>
  <c r="K3197" i="11" s="1"/>
  <c r="B3198" i="11"/>
  <c r="B3199" i="11"/>
  <c r="K3199" i="11" s="1" a="1"/>
  <c r="K3199" i="11" s="1"/>
  <c r="B3200" i="11"/>
  <c r="K3200" i="11" s="1" a="1"/>
  <c r="K3200" i="11" s="1"/>
  <c r="B3201" i="11"/>
  <c r="K3201" i="11" s="1" a="1"/>
  <c r="K3201" i="11" s="1"/>
  <c r="B3202" i="11"/>
  <c r="K3202" i="11" s="1" a="1"/>
  <c r="K3202" i="11" s="1"/>
  <c r="B3203" i="11"/>
  <c r="K3203" i="11" s="1" a="1"/>
  <c r="K3203" i="11" s="1"/>
  <c r="B3204" i="11"/>
  <c r="K3204" i="11" s="1" a="1"/>
  <c r="K3204" i="11" s="1"/>
  <c r="B3205" i="11"/>
  <c r="K3205" i="11" s="1" a="1"/>
  <c r="K3205" i="11" s="1"/>
  <c r="B3206" i="11"/>
  <c r="K3206" i="11" s="1" a="1"/>
  <c r="K3206" i="11" s="1"/>
  <c r="B3207" i="11"/>
  <c r="K3207" i="11" s="1" a="1"/>
  <c r="K3207" i="11" s="1"/>
  <c r="B3208" i="11"/>
  <c r="K3208" i="11" s="1" a="1"/>
  <c r="K3208" i="11" s="1"/>
  <c r="B3209" i="11"/>
  <c r="K3209" i="11" s="1" a="1"/>
  <c r="K3209" i="11" s="1"/>
  <c r="B3210" i="11"/>
  <c r="K3210" i="11" s="1" a="1"/>
  <c r="K3210" i="11" s="1"/>
  <c r="B3211" i="11"/>
  <c r="K3211" i="11" s="1" a="1"/>
  <c r="K3211" i="11" s="1"/>
  <c r="B3212" i="11"/>
  <c r="B3213" i="11"/>
  <c r="K3213" i="11" s="1" a="1"/>
  <c r="K3213" i="11" s="1"/>
  <c r="B3214" i="11"/>
  <c r="K3214" i="11" s="1" a="1"/>
  <c r="K3214" i="11" s="1"/>
  <c r="B3215" i="11"/>
  <c r="K3215" i="11" s="1" a="1"/>
  <c r="K3215" i="11" s="1"/>
  <c r="B3216" i="11"/>
  <c r="K3216" i="11" s="1" a="1"/>
  <c r="K3216" i="11" s="1"/>
  <c r="B3217" i="11"/>
  <c r="K3217" i="11" s="1" a="1"/>
  <c r="K3217" i="11" s="1"/>
  <c r="B3219" i="11"/>
  <c r="K3219" i="11" s="1" a="1"/>
  <c r="K3219" i="11" s="1"/>
  <c r="B3220" i="11"/>
  <c r="K3220" i="11" s="1" a="1"/>
  <c r="K3220" i="11" s="1"/>
  <c r="B3221" i="11"/>
  <c r="K3221" i="11" s="1" a="1"/>
  <c r="K3221" i="11" s="1"/>
  <c r="B3222" i="11"/>
  <c r="K3222" i="11" s="1" a="1"/>
  <c r="K3222" i="11" s="1"/>
  <c r="B3223" i="11"/>
  <c r="K3223" i="11" s="1" a="1"/>
  <c r="K3223" i="11" s="1"/>
  <c r="B3224" i="11"/>
  <c r="K3224" i="11" s="1" a="1"/>
  <c r="K3224" i="11" s="1"/>
  <c r="B3225" i="11"/>
  <c r="B3226" i="11"/>
  <c r="K3226" i="11" s="1" a="1"/>
  <c r="K3226" i="11" s="1"/>
  <c r="B3227" i="11"/>
  <c r="K3227" i="11" s="1" a="1"/>
  <c r="K3227" i="11" s="1"/>
  <c r="B3228" i="11"/>
  <c r="K3228" i="11" s="1" a="1"/>
  <c r="K3228" i="11" s="1"/>
  <c r="B3229" i="11"/>
  <c r="K3229" i="11" s="1" a="1"/>
  <c r="K3229" i="11" s="1"/>
  <c r="B3230" i="11"/>
  <c r="K3230" i="11" s="1" a="1"/>
  <c r="K3230" i="11" s="1"/>
  <c r="B3231" i="11"/>
  <c r="K3231" i="11" s="1" a="1"/>
  <c r="K3231" i="11" s="1"/>
  <c r="B3232" i="11"/>
  <c r="K3232" i="11" s="1" a="1"/>
  <c r="K3232" i="11" s="1"/>
  <c r="B3233" i="11"/>
  <c r="K3233" i="11" s="1" a="1"/>
  <c r="K3233" i="11" s="1"/>
  <c r="B3234" i="11"/>
  <c r="K3234" i="11" s="1" a="1"/>
  <c r="K3234" i="11" s="1"/>
  <c r="B3235" i="11"/>
  <c r="K3235" i="11" s="1" a="1"/>
  <c r="K3235" i="11" s="1"/>
  <c r="B3236" i="11"/>
  <c r="K3236" i="11" s="1" a="1"/>
  <c r="K3236" i="11" s="1"/>
  <c r="B3237" i="11"/>
  <c r="K3237" i="11" s="1" a="1"/>
  <c r="K3237" i="11" s="1"/>
  <c r="B3238" i="11"/>
  <c r="K3238" i="11" s="1" a="1"/>
  <c r="K3238" i="11" s="1"/>
  <c r="B3239" i="11"/>
  <c r="B3240" i="11"/>
  <c r="K3240" i="11" s="1" a="1"/>
  <c r="K3240" i="11" s="1"/>
  <c r="B3242" i="11"/>
  <c r="K3242" i="11" s="1" a="1"/>
  <c r="K3242" i="11" s="1"/>
  <c r="B3243" i="11"/>
  <c r="K3243" i="11" s="1" a="1"/>
  <c r="K3243" i="11" s="1"/>
  <c r="B3244" i="11"/>
  <c r="K3244" i="11" s="1" a="1"/>
  <c r="K3244" i="11" s="1"/>
  <c r="B3245" i="11"/>
  <c r="K3245" i="11" s="1" a="1"/>
  <c r="K3245" i="11" s="1"/>
  <c r="B3246" i="11"/>
  <c r="K3246" i="11" s="1" a="1"/>
  <c r="K3246" i="11" s="1"/>
  <c r="B3247" i="11"/>
  <c r="K3247" i="11" s="1" a="1"/>
  <c r="K3247" i="11" s="1"/>
  <c r="B3248" i="11"/>
  <c r="K3248" i="11" s="1" a="1"/>
  <c r="K3248" i="11" s="1"/>
  <c r="B3249" i="11"/>
  <c r="K3249" i="11" s="1" a="1"/>
  <c r="K3249" i="11" s="1"/>
  <c r="B3250" i="11"/>
  <c r="K3250" i="11" s="1" a="1"/>
  <c r="K3250" i="11" s="1"/>
  <c r="B3251" i="11"/>
  <c r="K3251" i="11" s="1" a="1"/>
  <c r="K3251" i="11" s="1"/>
  <c r="B3252" i="11"/>
  <c r="K3252" i="11" s="1" a="1"/>
  <c r="K3252" i="11" s="1"/>
  <c r="B3253" i="11"/>
  <c r="K3253" i="11" s="1" a="1"/>
  <c r="K3253" i="11" s="1"/>
  <c r="B3254" i="11"/>
  <c r="B3255" i="11"/>
  <c r="K3255" i="11" s="1" a="1"/>
  <c r="K3255" i="11" s="1"/>
  <c r="B3256" i="11"/>
  <c r="K3256" i="11" s="1" a="1"/>
  <c r="K3256" i="11" s="1"/>
  <c r="B3257" i="11"/>
  <c r="K3257" i="11" s="1" a="1"/>
  <c r="K3257" i="11" s="1"/>
  <c r="B3258" i="11"/>
  <c r="K3258" i="11" s="1" a="1"/>
  <c r="K3258" i="11" s="1"/>
  <c r="B3259" i="11"/>
  <c r="K3259" i="11" s="1" a="1"/>
  <c r="K3259" i="11" s="1"/>
  <c r="B3260" i="11"/>
  <c r="K3260" i="11" s="1" a="1"/>
  <c r="K3260" i="11" s="1"/>
  <c r="B3261" i="11"/>
  <c r="K3261" i="11" s="1" a="1"/>
  <c r="K3261" i="11" s="1"/>
  <c r="B3262" i="11"/>
  <c r="K3262" i="11" s="1" a="1"/>
  <c r="K3262" i="11" s="1"/>
  <c r="B3263" i="11"/>
  <c r="B3265" i="11"/>
  <c r="K3265" i="11" s="1" a="1"/>
  <c r="K3265" i="11" s="1"/>
  <c r="B3266" i="11"/>
  <c r="K3266" i="11" s="1" a="1"/>
  <c r="K3266" i="11" s="1"/>
  <c r="B3267" i="11"/>
  <c r="K3267" i="11" s="1" a="1"/>
  <c r="K3267" i="11" s="1"/>
  <c r="B3268" i="11"/>
  <c r="K3268" i="11" s="1" a="1"/>
  <c r="K3268" i="11" s="1"/>
  <c r="B3269" i="11"/>
  <c r="K3269" i="11" s="1" a="1"/>
  <c r="K3269" i="11" s="1"/>
  <c r="B3270" i="11"/>
  <c r="K3270" i="11" s="1" a="1"/>
  <c r="K3270" i="11" s="1"/>
  <c r="B3271" i="11"/>
  <c r="K3271" i="11" s="1" a="1"/>
  <c r="K3271" i="11" s="1"/>
  <c r="B3272" i="11"/>
  <c r="K3272" i="11" s="1" a="1"/>
  <c r="K3272" i="11" s="1"/>
  <c r="B3273" i="11"/>
  <c r="K3273" i="11" s="1" a="1"/>
  <c r="K3273" i="11" s="1"/>
  <c r="B3274" i="11"/>
  <c r="K3274" i="11" s="1" a="1"/>
  <c r="K3274" i="11" s="1"/>
  <c r="B3275" i="11"/>
  <c r="K3275" i="11" s="1" a="1"/>
  <c r="K3275" i="11" s="1"/>
  <c r="B3276" i="11"/>
  <c r="K3276" i="11" s="1" a="1"/>
  <c r="K3276" i="11" s="1"/>
  <c r="B3277" i="11"/>
  <c r="B3278" i="11"/>
  <c r="K3278" i="11" s="1" a="1"/>
  <c r="K3278" i="11" s="1"/>
  <c r="B3279" i="11"/>
  <c r="K3279" i="11" s="1" a="1"/>
  <c r="K3279" i="11" s="1"/>
  <c r="B3280" i="11"/>
  <c r="K3280" i="11" s="1" a="1"/>
  <c r="K3280" i="11" s="1"/>
  <c r="B3281" i="11"/>
  <c r="K3281" i="11" s="1" a="1"/>
  <c r="K3281" i="11" s="1"/>
  <c r="B3282" i="11"/>
  <c r="K3282" i="11" s="1" a="1"/>
  <c r="K3282" i="11" s="1"/>
  <c r="B3283" i="11"/>
  <c r="K3283" i="11" s="1" a="1"/>
  <c r="K3283" i="11" s="1"/>
  <c r="B3284" i="11"/>
  <c r="K3284" i="11" s="1" a="1"/>
  <c r="K3284" i="11" s="1"/>
  <c r="B3285" i="11"/>
  <c r="K3285" i="11" s="1" a="1"/>
  <c r="K3285" i="11" s="1"/>
  <c r="B3286" i="11"/>
  <c r="K3286" i="11" s="1" a="1"/>
  <c r="K3286" i="11" s="1"/>
  <c r="B3288" i="11"/>
  <c r="K3288" i="11" s="1" a="1"/>
  <c r="K3288" i="11" s="1"/>
  <c r="B3289" i="11"/>
  <c r="K3289" i="11" s="1" a="1"/>
  <c r="K3289" i="11" s="1"/>
  <c r="B3290" i="11"/>
  <c r="K3290" i="11" s="1" a="1"/>
  <c r="K3290" i="11" s="1"/>
  <c r="B3291" i="11"/>
  <c r="B3292" i="11"/>
  <c r="K3292" i="11" s="1" a="1"/>
  <c r="K3292" i="11" s="1"/>
  <c r="B3293" i="11"/>
  <c r="K3293" i="11" s="1" a="1"/>
  <c r="K3293" i="11" s="1"/>
  <c r="B3294" i="11"/>
  <c r="K3294" i="11" s="1" a="1"/>
  <c r="K3294" i="11" s="1"/>
  <c r="B3295" i="11"/>
  <c r="K3295" i="11" s="1" a="1"/>
  <c r="K3295" i="11" s="1"/>
  <c r="B3296" i="11"/>
  <c r="K3296" i="11" s="1" a="1"/>
  <c r="K3296" i="11" s="1"/>
  <c r="B3297" i="11"/>
  <c r="K3297" i="11" s="1" a="1"/>
  <c r="K3297" i="11" s="1"/>
  <c r="B3298" i="11"/>
  <c r="K3298" i="11" s="1" a="1"/>
  <c r="K3298" i="11" s="1"/>
  <c r="B3299" i="11"/>
  <c r="K3299" i="11" s="1" a="1"/>
  <c r="K3299" i="11" s="1"/>
  <c r="B3300" i="11"/>
  <c r="K3300" i="11" s="1" a="1"/>
  <c r="K3300" i="11" s="1"/>
  <c r="B3301" i="11"/>
  <c r="K3301" i="11" s="1" a="1"/>
  <c r="K3301" i="11" s="1"/>
  <c r="B3302" i="11"/>
  <c r="K3302" i="11" s="1" a="1"/>
  <c r="K3302" i="11" s="1"/>
  <c r="B3303" i="11"/>
  <c r="K3303" i="11" s="1" a="1"/>
  <c r="K3303" i="11" s="1"/>
  <c r="B3304" i="11"/>
  <c r="K3304" i="11" s="1" a="1"/>
  <c r="K3304" i="11" s="1"/>
  <c r="B3305" i="11"/>
  <c r="B3306" i="11"/>
  <c r="K3306" i="11" s="1" a="1"/>
  <c r="K3306" i="11" s="1"/>
  <c r="B3307" i="11"/>
  <c r="K3307" i="11" s="1" a="1"/>
  <c r="K3307" i="11" s="1"/>
  <c r="B3308" i="11"/>
  <c r="K3308" i="11" s="1" a="1"/>
  <c r="K3308" i="11" s="1"/>
  <c r="B3309" i="11"/>
  <c r="K3309" i="11" s="1" a="1"/>
  <c r="K3309" i="11" s="1"/>
  <c r="B3310" i="11"/>
  <c r="K3310" i="11" s="1" a="1"/>
  <c r="K3310" i="11" s="1"/>
  <c r="B3312" i="11"/>
  <c r="K3312" i="11" s="1" a="1"/>
  <c r="K3312" i="11" s="1"/>
  <c r="B3313" i="11"/>
  <c r="K3313" i="11" s="1" a="1"/>
  <c r="K3313" i="11" s="1"/>
  <c r="B3314" i="11"/>
  <c r="K3314" i="11" s="1" a="1"/>
  <c r="K3314" i="11" s="1"/>
  <c r="B3315" i="11"/>
  <c r="K3315" i="11" s="1" a="1"/>
  <c r="K3315" i="11" s="1"/>
  <c r="B3316" i="11"/>
  <c r="K3316" i="11" s="1" a="1"/>
  <c r="K3316" i="11" s="1"/>
  <c r="B3317" i="11"/>
  <c r="B3318" i="11"/>
  <c r="K3318" i="11" s="1" a="1"/>
  <c r="K3318" i="11" s="1"/>
  <c r="B3319" i="11"/>
  <c r="K3319" i="11" s="1" a="1"/>
  <c r="K3319" i="11" s="1"/>
  <c r="B3320" i="11"/>
  <c r="K3320" i="11" s="1" a="1"/>
  <c r="K3320" i="11" s="1"/>
  <c r="B3321" i="11"/>
  <c r="K3321" i="11" s="1" a="1"/>
  <c r="K3321" i="11" s="1"/>
  <c r="B3322" i="11"/>
  <c r="K3322" i="11" s="1" a="1"/>
  <c r="K3322" i="11" s="1"/>
  <c r="B3323" i="11"/>
  <c r="K3323" i="11" s="1" a="1"/>
  <c r="K3323" i="11" s="1"/>
  <c r="B3324" i="11"/>
  <c r="K3324" i="11" s="1" a="1"/>
  <c r="K3324" i="11" s="1"/>
  <c r="B3325" i="11"/>
  <c r="K3325" i="11" s="1" a="1"/>
  <c r="K3325" i="11" s="1"/>
  <c r="B3326" i="11"/>
  <c r="K3326" i="11" s="1" a="1"/>
  <c r="K3326" i="11" s="1"/>
  <c r="B3327" i="11"/>
  <c r="K3327" i="11" s="1" a="1"/>
  <c r="K3327" i="11" s="1"/>
  <c r="B3328" i="11"/>
  <c r="K3328" i="11" s="1" a="1"/>
  <c r="K3328" i="11" s="1"/>
  <c r="B3329" i="11"/>
  <c r="K3329" i="11" s="1" a="1"/>
  <c r="K3329" i="11" s="1"/>
  <c r="B3330" i="11"/>
  <c r="K3330" i="11" s="1" a="1"/>
  <c r="K3330" i="11" s="1"/>
  <c r="B3331" i="11"/>
  <c r="K3331" i="11" s="1" a="1"/>
  <c r="K3331" i="11" s="1"/>
  <c r="B3332" i="11"/>
  <c r="K3332" i="11" s="1" a="1"/>
  <c r="K3332" i="11" s="1"/>
  <c r="B3334" i="11"/>
  <c r="B3335" i="11"/>
  <c r="K3335" i="11" s="1" a="1"/>
  <c r="K3335" i="11" s="1"/>
  <c r="B3336" i="11"/>
  <c r="K3336" i="11" s="1" a="1"/>
  <c r="K3336" i="11" s="1"/>
  <c r="B3337" i="11"/>
  <c r="K3337" i="11" s="1" a="1"/>
  <c r="K3337" i="11" s="1"/>
  <c r="B3338" i="11"/>
  <c r="K3338" i="11" s="1" a="1"/>
  <c r="K3338" i="11" s="1"/>
  <c r="B3339" i="11"/>
  <c r="K3339" i="11" s="1" a="1"/>
  <c r="K3339" i="11" s="1"/>
  <c r="B3340" i="11"/>
  <c r="K3340" i="11" s="1" a="1"/>
  <c r="K3340" i="11" s="1"/>
  <c r="B3341" i="11"/>
  <c r="K3341" i="11" s="1" a="1"/>
  <c r="K3341" i="11" s="1"/>
  <c r="B3342" i="11"/>
  <c r="B3343" i="11"/>
  <c r="K3343" i="11" s="1" a="1"/>
  <c r="K3343" i="11" s="1"/>
  <c r="B3344" i="11"/>
  <c r="K3344" i="11" s="1" a="1"/>
  <c r="K3344" i="11" s="1"/>
  <c r="B3345" i="11"/>
  <c r="K3345" i="11" s="1" a="1"/>
  <c r="K3345" i="11" s="1"/>
  <c r="B3346" i="11"/>
  <c r="K3346" i="11" s="1" a="1"/>
  <c r="K3346" i="11" s="1"/>
  <c r="B3347" i="11"/>
  <c r="K3347" i="11" s="1" a="1"/>
  <c r="K3347" i="11" s="1"/>
  <c r="B3348" i="11"/>
  <c r="K3348" i="11" s="1" a="1"/>
  <c r="K3348" i="11" s="1"/>
  <c r="B3349" i="11"/>
  <c r="K3349" i="11" s="1" a="1"/>
  <c r="K3349" i="11" s="1"/>
  <c r="B3350" i="11"/>
  <c r="K3350" i="11" s="1" a="1"/>
  <c r="K3350" i="11" s="1"/>
  <c r="B3351" i="11"/>
  <c r="K3351" i="11" s="1" a="1"/>
  <c r="K3351" i="11" s="1"/>
  <c r="B3352" i="11"/>
  <c r="K3352" i="11" s="1" a="1"/>
  <c r="K3352" i="11" s="1"/>
  <c r="B3353" i="11"/>
  <c r="K3353" i="11" s="1" a="1"/>
  <c r="K3353" i="11" s="1"/>
  <c r="B3354" i="11"/>
  <c r="K3354" i="11" s="1" a="1"/>
  <c r="K3354" i="11" s="1"/>
  <c r="B3355" i="11"/>
  <c r="B3356" i="11"/>
  <c r="K3356" i="11" s="1" a="1"/>
  <c r="K3356" i="11" s="1"/>
  <c r="B3358" i="11"/>
  <c r="K3358" i="11" s="1" a="1"/>
  <c r="K3358" i="11" s="1"/>
  <c r="B3359" i="11"/>
  <c r="K3359" i="11" s="1" a="1"/>
  <c r="K3359" i="11" s="1"/>
  <c r="B3360" i="11"/>
  <c r="K3360" i="11" s="1" a="1"/>
  <c r="K3360" i="11" s="1"/>
  <c r="B3361" i="11"/>
  <c r="K3361" i="11" s="1" a="1"/>
  <c r="K3361" i="11" s="1"/>
  <c r="B3362" i="11"/>
  <c r="K3362" i="11" s="1" a="1"/>
  <c r="K3362" i="11" s="1"/>
  <c r="B3363" i="11"/>
  <c r="K3363" i="11" s="1" a="1"/>
  <c r="K3363" i="11" s="1"/>
  <c r="B3364" i="11"/>
  <c r="K3364" i="11" s="1" a="1"/>
  <c r="K3364" i="11" s="1"/>
  <c r="B3365" i="11"/>
  <c r="K3365" i="11" s="1" a="1"/>
  <c r="K3365" i="11" s="1"/>
  <c r="B3366" i="11"/>
  <c r="K3366" i="11" s="1" a="1"/>
  <c r="K3366" i="11" s="1"/>
  <c r="B3367" i="11"/>
  <c r="B3368" i="11"/>
  <c r="K3368" i="11" s="1" a="1"/>
  <c r="K3368" i="11" s="1"/>
  <c r="B3369" i="11"/>
  <c r="K3369" i="11" s="1" a="1"/>
  <c r="K3369" i="11" s="1"/>
  <c r="B3370" i="11"/>
  <c r="K3370" i="11" s="1" a="1"/>
  <c r="K3370" i="11" s="1"/>
  <c r="B3371" i="11"/>
  <c r="K3371" i="11" s="1" a="1"/>
  <c r="K3371" i="11" s="1"/>
  <c r="B3372" i="11"/>
  <c r="K3372" i="11" s="1" a="1"/>
  <c r="K3372" i="11" s="1"/>
  <c r="B3373" i="11"/>
  <c r="K3373" i="11" s="1" a="1"/>
  <c r="K3373" i="11" s="1"/>
  <c r="B3374" i="11"/>
  <c r="K3374" i="11" s="1" a="1"/>
  <c r="K3374" i="11" s="1"/>
  <c r="B3375" i="11"/>
  <c r="K3375" i="11" s="1" a="1"/>
  <c r="K3375" i="11" s="1"/>
  <c r="B3376" i="11"/>
  <c r="K3376" i="11" s="1" a="1"/>
  <c r="K3376" i="11" s="1"/>
  <c r="B3377" i="11"/>
  <c r="K3377" i="11" s="1" a="1"/>
  <c r="K3377" i="11" s="1"/>
  <c r="B3378" i="11"/>
  <c r="K3378" i="11" s="1" a="1"/>
  <c r="K3378" i="11" s="1"/>
  <c r="B3379" i="11"/>
  <c r="K3379" i="11" s="1" a="1"/>
  <c r="K3379" i="11" s="1"/>
  <c r="B3380" i="11"/>
  <c r="K3380" i="11" s="1" a="1"/>
  <c r="K3380" i="11" s="1"/>
  <c r="B3382" i="11"/>
  <c r="K3382" i="11" s="1" a="1"/>
  <c r="K3382" i="11" s="1"/>
  <c r="B3383" i="11"/>
  <c r="K3383" i="11" s="1" a="1"/>
  <c r="K3383" i="11" s="1"/>
  <c r="B3384" i="11"/>
  <c r="K3384" i="11" s="1" a="1"/>
  <c r="K3384" i="11" s="1"/>
  <c r="B3385" i="11"/>
  <c r="K3385" i="11" s="1" a="1"/>
  <c r="K3385" i="11" s="1"/>
  <c r="B3386" i="11"/>
  <c r="K3386" i="11" s="1" a="1"/>
  <c r="K3386" i="11" s="1"/>
  <c r="B3387" i="11"/>
  <c r="K3387" i="11" s="1" a="1"/>
  <c r="K3387" i="11" s="1"/>
  <c r="B3388" i="11"/>
  <c r="K3388" i="11" s="1" a="1"/>
  <c r="K3388" i="11" s="1"/>
  <c r="B3389" i="11"/>
  <c r="K3389" i="11" s="1" a="1"/>
  <c r="K3389" i="11" s="1"/>
  <c r="B3390" i="11"/>
  <c r="K3390" i="11" s="1" a="1"/>
  <c r="K3390" i="11" s="1"/>
  <c r="B3391" i="11"/>
  <c r="K3391" i="11" s="1" a="1"/>
  <c r="K3391" i="11" s="1"/>
  <c r="B3392" i="11"/>
  <c r="K3392" i="11" s="1" a="1"/>
  <c r="K3392" i="11" s="1"/>
  <c r="B3393" i="11"/>
  <c r="K3393" i="11" s="1" a="1"/>
  <c r="K3393" i="11" s="1"/>
  <c r="B3394" i="11"/>
  <c r="B3395" i="11"/>
  <c r="K3395" i="11" s="1" a="1"/>
  <c r="K3395" i="11" s="1"/>
  <c r="B3396" i="11"/>
  <c r="K3396" i="11" s="1" a="1"/>
  <c r="K3396" i="11" s="1"/>
  <c r="B3397" i="11"/>
  <c r="K3397" i="11" s="1" a="1"/>
  <c r="K3397" i="11" s="1"/>
  <c r="B3398" i="11"/>
  <c r="K3398" i="11" s="1" a="1"/>
  <c r="K3398" i="11" s="1"/>
  <c r="B3399" i="11"/>
  <c r="K3399" i="11" s="1" a="1"/>
  <c r="K3399" i="11" s="1"/>
  <c r="B3400" i="11"/>
  <c r="K3400" i="11" s="1" a="1"/>
  <c r="K3400" i="11" s="1"/>
  <c r="B3401" i="11"/>
  <c r="K3401" i="11" s="1" a="1"/>
  <c r="K3401" i="11" s="1"/>
  <c r="B3402" i="11"/>
  <c r="K3402" i="11" s="1" a="1"/>
  <c r="K3402" i="11" s="1"/>
  <c r="B3403" i="11"/>
  <c r="K3403" i="11" s="1" a="1"/>
  <c r="K3403" i="11" s="1"/>
  <c r="B3404" i="11"/>
  <c r="K3404" i="11" s="1" a="1"/>
  <c r="K3404" i="11" s="1"/>
  <c r="B3405" i="11"/>
  <c r="K3405" i="11" s="1" a="1"/>
  <c r="K3405" i="11" s="1"/>
  <c r="B3406" i="11"/>
  <c r="B3407" i="11"/>
  <c r="K3407" i="11" s="1" a="1"/>
  <c r="K3407" i="11" s="1"/>
  <c r="B3408" i="11"/>
  <c r="K3408" i="11" s="1" a="1"/>
  <c r="K3408" i="11" s="1"/>
  <c r="B3409" i="11"/>
  <c r="K3409" i="11" s="1" a="1"/>
  <c r="K3409" i="11" s="1"/>
  <c r="B3410" i="11"/>
  <c r="K3410" i="11" s="1" a="1"/>
  <c r="K3410" i="11" s="1"/>
  <c r="B3411" i="11"/>
  <c r="K3411" i="11" s="1" a="1"/>
  <c r="K3411" i="11" s="1"/>
  <c r="B3412" i="11"/>
  <c r="K3412" i="11" s="1" a="1"/>
  <c r="K3412" i="11" s="1"/>
  <c r="B3413" i="11"/>
  <c r="B3414" i="11"/>
  <c r="K3414" i="11" s="1" a="1"/>
  <c r="K3414" i="11" s="1"/>
  <c r="B3415" i="11"/>
  <c r="K3415" i="11" s="1" a="1"/>
  <c r="K3415" i="11" s="1"/>
  <c r="B3416" i="11"/>
  <c r="K3416" i="11" s="1" a="1"/>
  <c r="K3416" i="11" s="1"/>
  <c r="B3417" i="11"/>
  <c r="K3417" i="11" s="1" a="1"/>
  <c r="K3417" i="11" s="1"/>
  <c r="B3418" i="11"/>
  <c r="K3418" i="11" s="1" a="1"/>
  <c r="K3418" i="11" s="1"/>
  <c r="B3419" i="11"/>
  <c r="K3419" i="11" s="1" a="1"/>
  <c r="K3419" i="11" s="1"/>
  <c r="B3420" i="11"/>
  <c r="K3420" i="11" s="1" a="1"/>
  <c r="K3420" i="11" s="1"/>
  <c r="B3421" i="11"/>
  <c r="K3421" i="11" s="1" a="1"/>
  <c r="K3421" i="11" s="1"/>
  <c r="B3422" i="11"/>
  <c r="K3422" i="11" s="1" a="1"/>
  <c r="K3422" i="11" s="1"/>
  <c r="B3423" i="11"/>
  <c r="K3423" i="11" s="1" a="1"/>
  <c r="K3423" i="11" s="1"/>
  <c r="B3424" i="11"/>
  <c r="K3424" i="11" s="1" a="1"/>
  <c r="K3424" i="11" s="1"/>
  <c r="B3425" i="11"/>
  <c r="K3425" i="11" s="1" a="1"/>
  <c r="K3425" i="11" s="1"/>
  <c r="B3427" i="11"/>
  <c r="K3427" i="11" s="1" a="1"/>
  <c r="K3427" i="11" s="1"/>
  <c r="B3428" i="11"/>
  <c r="K3428" i="11" s="1" a="1"/>
  <c r="K3428" i="11" s="1"/>
  <c r="B3429" i="11"/>
  <c r="K3429" i="11" s="1" a="1"/>
  <c r="K3429" i="11" s="1"/>
  <c r="B3430" i="11"/>
  <c r="B3431" i="11"/>
  <c r="K3431" i="11" s="1" a="1"/>
  <c r="K3431" i="11" s="1"/>
  <c r="B3432" i="11"/>
  <c r="K3432" i="11" s="1" a="1"/>
  <c r="K3432" i="11" s="1"/>
  <c r="B3433" i="11"/>
  <c r="K3433" i="11" s="1" a="1"/>
  <c r="K3433" i="11" s="1"/>
  <c r="B3434" i="11"/>
  <c r="K3434" i="11" s="1" a="1"/>
  <c r="K3434" i="11" s="1"/>
  <c r="B3435" i="11"/>
  <c r="K3435" i="11" s="1" a="1"/>
  <c r="K3435" i="11" s="1"/>
  <c r="B3436" i="11"/>
  <c r="K3436" i="11" s="1" a="1"/>
  <c r="K3436" i="11" s="1"/>
  <c r="B3437" i="11"/>
  <c r="K3437" i="11" s="1" a="1"/>
  <c r="K3437" i="11" s="1"/>
  <c r="B3438" i="11"/>
  <c r="K3438" i="11" s="1" a="1"/>
  <c r="K3438" i="11" s="1"/>
  <c r="B3439" i="11"/>
  <c r="K3439" i="11" s="1" a="1"/>
  <c r="K3439" i="11" s="1"/>
  <c r="B3440" i="11"/>
  <c r="K3440" i="11" s="1" a="1"/>
  <c r="K3440" i="11" s="1"/>
  <c r="B3441" i="11"/>
  <c r="K3441" i="11" s="1" a="1"/>
  <c r="K3441" i="11" s="1"/>
  <c r="B3442" i="11"/>
  <c r="B3443" i="11"/>
  <c r="K3443" i="11" s="1" a="1"/>
  <c r="K3443" i="11" s="1"/>
  <c r="B3444" i="11"/>
  <c r="K3444" i="11" s="1" a="1"/>
  <c r="K3444" i="11" s="1"/>
  <c r="B3445" i="11"/>
  <c r="K3445" i="11" s="1" a="1"/>
  <c r="K3445" i="11" s="1"/>
  <c r="B3446" i="11"/>
  <c r="K3446" i="11" s="1" a="1"/>
  <c r="K3446" i="11" s="1"/>
  <c r="B3447" i="11"/>
  <c r="K3447" i="11" s="1" a="1"/>
  <c r="K3447" i="11" s="1"/>
  <c r="B3448" i="11"/>
  <c r="K3448" i="11" s="1" a="1"/>
  <c r="K3448" i="11" s="1"/>
  <c r="B3449" i="11"/>
  <c r="K3449" i="11" s="1" a="1"/>
  <c r="K3449" i="11" s="1"/>
  <c r="B3450" i="11"/>
  <c r="K3450" i="11" s="1" a="1"/>
  <c r="K3450" i="11" s="1"/>
  <c r="B3451" i="11"/>
  <c r="K3451" i="11" s="1" a="1"/>
  <c r="K3451" i="11" s="1"/>
  <c r="B3452" i="11"/>
  <c r="K3452" i="11" s="1" a="1"/>
  <c r="K3452" i="11" s="1"/>
  <c r="B3453" i="11"/>
  <c r="K3453" i="11" s="1" a="1"/>
  <c r="K3453" i="11" s="1"/>
  <c r="B3454" i="11"/>
  <c r="K3454" i="11" s="1" a="1"/>
  <c r="K3454" i="11" s="1"/>
  <c r="B3455" i="11"/>
  <c r="K3455" i="11" s="1" a="1"/>
  <c r="K3455" i="11" s="1"/>
  <c r="B3456" i="11"/>
  <c r="K3456" i="11" s="1" a="1"/>
  <c r="K3456" i="11" s="1"/>
  <c r="B3457" i="11"/>
  <c r="B3458" i="11"/>
  <c r="K3458" i="11" s="1" a="1"/>
  <c r="K3458" i="11" s="1"/>
  <c r="B3459" i="11"/>
  <c r="K3459" i="11" s="1" a="1"/>
  <c r="K3459" i="11" s="1"/>
  <c r="B3460" i="11"/>
  <c r="K3460" i="11" s="1" a="1"/>
  <c r="K3460" i="11" s="1"/>
  <c r="B3461" i="11"/>
  <c r="K3461" i="11" s="1" a="1"/>
  <c r="K3461" i="11" s="1"/>
  <c r="B3462" i="11"/>
  <c r="K3462" i="11" s="1" a="1"/>
  <c r="K3462" i="11" s="1"/>
  <c r="B3463" i="11"/>
  <c r="K3463" i="11" s="1" a="1"/>
  <c r="K3463" i="11" s="1"/>
  <c r="B3464" i="11"/>
  <c r="K3464" i="11" s="1" a="1"/>
  <c r="K3464" i="11" s="1"/>
  <c r="B3465" i="11"/>
  <c r="K3465" i="11" s="1" a="1"/>
  <c r="K3465" i="11" s="1"/>
  <c r="B3466" i="11"/>
  <c r="K3466" i="11" s="1" a="1"/>
  <c r="K3466" i="11" s="1"/>
  <c r="B3467" i="11"/>
  <c r="K3467" i="11" s="1" a="1"/>
  <c r="K3467" i="11" s="1"/>
  <c r="B3469" i="11"/>
  <c r="K3469" i="11" s="1" a="1"/>
  <c r="K3469" i="11" s="1"/>
  <c r="B3470" i="11"/>
  <c r="K3470" i="11" s="1" a="1"/>
  <c r="K3470" i="11" s="1"/>
  <c r="B3471" i="11"/>
  <c r="K3471" i="11" s="1" a="1"/>
  <c r="K3471" i="11" s="1"/>
  <c r="B3472" i="11"/>
  <c r="B3473" i="11"/>
  <c r="K3473" i="11" s="1" a="1"/>
  <c r="K3473" i="11" s="1"/>
  <c r="B3474" i="11"/>
  <c r="K3474" i="11" s="1" a="1"/>
  <c r="K3474" i="11" s="1"/>
  <c r="B3475" i="11"/>
  <c r="K3475" i="11" s="1" a="1"/>
  <c r="K3475" i="11" s="1"/>
  <c r="B3476" i="11"/>
  <c r="K3476" i="11" s="1" a="1"/>
  <c r="K3476" i="11" s="1"/>
  <c r="B3477" i="11"/>
  <c r="K3477" i="11" s="1" a="1"/>
  <c r="K3477" i="11" s="1"/>
  <c r="B3478" i="11"/>
  <c r="K3478" i="11" s="1" a="1"/>
  <c r="K3478" i="11" s="1"/>
  <c r="B3479" i="11"/>
  <c r="K3479" i="11" s="1" a="1"/>
  <c r="K3479" i="11" s="1"/>
  <c r="B3480" i="11"/>
  <c r="K3480" i="11" s="1" a="1"/>
  <c r="K3480" i="11" s="1"/>
  <c r="B3481" i="11"/>
  <c r="K3481" i="11" s="1" a="1"/>
  <c r="K3481" i="11" s="1"/>
  <c r="B3482" i="11"/>
  <c r="K3482" i="11" s="1" a="1"/>
  <c r="K3482" i="11" s="1"/>
  <c r="B3483" i="11"/>
  <c r="K3483" i="11" s="1" a="1"/>
  <c r="K3483" i="11" s="1"/>
  <c r="B3484" i="11"/>
  <c r="K3484" i="11" s="1" a="1"/>
  <c r="K3484" i="11" s="1"/>
  <c r="B3485" i="11"/>
  <c r="K3485" i="11" s="1" a="1"/>
  <c r="K3485" i="11" s="1"/>
  <c r="B3486" i="11"/>
  <c r="K3486" i="11" s="1" a="1"/>
  <c r="K3486" i="11" s="1"/>
  <c r="B3487" i="11"/>
  <c r="K3487" i="11" s="1" a="1"/>
  <c r="K3487" i="11" s="1"/>
  <c r="B3488" i="11"/>
  <c r="B3489" i="11"/>
  <c r="K3489" i="11" s="1" a="1"/>
  <c r="K3489" i="11" s="1"/>
  <c r="B3490" i="11"/>
  <c r="K3490" i="11" s="1" a="1"/>
  <c r="K3490" i="11" s="1"/>
  <c r="B3491" i="11"/>
  <c r="K3491" i="11" s="1" a="1"/>
  <c r="K3491" i="11" s="1"/>
  <c r="B3492" i="11"/>
  <c r="K3492" i="11" s="1" a="1"/>
  <c r="K3492" i="11" s="1"/>
  <c r="B3493" i="11"/>
  <c r="K3493" i="11" s="1" a="1"/>
  <c r="K3493" i="11" s="1"/>
  <c r="B3494" i="11"/>
  <c r="K3494" i="11" s="1" a="1"/>
  <c r="K3494" i="11" s="1"/>
  <c r="B3495" i="11"/>
  <c r="K3495" i="11" s="1" a="1"/>
  <c r="K3495" i="11" s="1"/>
  <c r="B3496" i="11"/>
  <c r="K3496" i="11" s="1" a="1"/>
  <c r="K3496" i="11" s="1"/>
  <c r="B3497" i="11"/>
  <c r="K3497" i="11" s="1" a="1"/>
  <c r="K3497" i="11" s="1"/>
  <c r="B3498" i="11"/>
  <c r="K3498" i="11" s="1" a="1"/>
  <c r="K3498" i="11" s="1"/>
  <c r="B3499" i="11"/>
  <c r="K3499" i="11" s="1" a="1"/>
  <c r="K3499" i="11" s="1"/>
  <c r="B3500" i="11"/>
  <c r="K3500" i="11" s="1" a="1"/>
  <c r="K3500" i="11" s="1"/>
  <c r="B3501" i="11"/>
  <c r="K3501" i="11" s="1" a="1"/>
  <c r="K3501" i="11" s="1"/>
  <c r="B3502" i="11"/>
  <c r="K3502" i="11" s="1" a="1"/>
  <c r="K3502" i="11" s="1"/>
  <c r="B3503" i="11"/>
  <c r="K3503" i="11" s="1" a="1"/>
  <c r="K3503" i="11" s="1"/>
  <c r="B3504" i="11"/>
  <c r="K3504" i="11" s="1" a="1"/>
  <c r="K3504" i="11" s="1"/>
  <c r="B3505" i="11"/>
  <c r="K3505" i="11" s="1" a="1"/>
  <c r="K3505" i="11" s="1"/>
  <c r="B3506" i="11"/>
  <c r="K3506" i="11" s="1" a="1"/>
  <c r="K3506" i="11" s="1"/>
  <c r="B3507" i="11"/>
  <c r="K3507" i="11" s="1" a="1"/>
  <c r="K3507" i="11" s="1"/>
  <c r="B3508" i="11"/>
  <c r="K3508" i="11" s="1" a="1"/>
  <c r="K3508" i="11" s="1"/>
  <c r="B3509" i="11"/>
  <c r="K3509" i="11" s="1" a="1"/>
  <c r="K3509" i="11" s="1"/>
  <c r="B3510" i="11"/>
  <c r="K3510" i="11" s="1" a="1"/>
  <c r="K3510" i="11" s="1"/>
  <c r="B2762" i="11"/>
  <c r="K2762" i="11" s="1" a="1"/>
  <c r="K2762" i="11" s="1"/>
  <c r="B2783" i="11"/>
  <c r="K2783" i="11" s="1" a="1"/>
  <c r="K2783" i="11" s="1"/>
  <c r="B2805" i="11"/>
  <c r="K2805" i="11" s="1" a="1"/>
  <c r="K2805" i="11" s="1"/>
  <c r="B2828" i="11"/>
  <c r="K2828" i="11" s="1" a="1"/>
  <c r="K2828" i="11" s="1"/>
  <c r="B2850" i="11"/>
  <c r="K2850" i="11" s="1" a="1"/>
  <c r="K2850" i="11" s="1"/>
  <c r="B2872" i="11"/>
  <c r="K2872" i="11" s="1" a="1"/>
  <c r="K2872" i="11" s="1"/>
  <c r="B2895" i="11"/>
  <c r="B2917" i="11"/>
  <c r="K2917" i="11" s="1" a="1"/>
  <c r="K2917" i="11" s="1"/>
  <c r="B2940" i="11"/>
  <c r="K2940" i="11" s="1" a="1"/>
  <c r="K2940" i="11" s="1"/>
  <c r="B2962" i="11"/>
  <c r="K2962" i="11" s="1" a="1"/>
  <c r="K2962" i="11" s="1"/>
  <c r="B2984" i="11"/>
  <c r="K2984" i="11" s="1" a="1"/>
  <c r="K2984" i="11" s="1"/>
  <c r="B2991" i="11"/>
  <c r="K2991" i="11" s="1" a="1"/>
  <c r="K2991" i="11" s="1"/>
  <c r="B3014" i="11"/>
  <c r="K3014" i="11" s="1" a="1"/>
  <c r="K3014" i="11" s="1"/>
  <c r="B3037" i="11"/>
  <c r="K3037" i="11" s="1" a="1"/>
  <c r="K3037" i="11" s="1"/>
  <c r="B3059" i="11"/>
  <c r="K3059" i="11" s="1" a="1"/>
  <c r="K3059" i="11" s="1"/>
  <c r="B3082" i="11"/>
  <c r="K3082" i="11" s="1" a="1"/>
  <c r="K3082" i="11" s="1"/>
  <c r="B3103" i="11"/>
  <c r="K3103" i="11" s="1" a="1"/>
  <c r="K3103" i="11" s="1"/>
  <c r="B3127" i="11"/>
  <c r="K3127" i="11" s="1" a="1"/>
  <c r="K3127" i="11" s="1"/>
  <c r="B3149" i="11"/>
  <c r="K3149" i="11" s="1" a="1"/>
  <c r="K3149" i="11" s="1"/>
  <c r="B3171" i="11"/>
  <c r="K3171" i="11" s="1" a="1"/>
  <c r="K3171" i="11" s="1"/>
  <c r="B3193" i="11"/>
  <c r="K3193" i="11" s="1" a="1"/>
  <c r="K3193" i="11" s="1"/>
  <c r="B3218" i="11"/>
  <c r="K3218" i="11" s="1" a="1"/>
  <c r="K3218" i="11" s="1"/>
  <c r="B3241" i="11"/>
  <c r="K3241" i="11" s="1" a="1"/>
  <c r="K3241" i="11" s="1"/>
  <c r="B3264" i="11"/>
  <c r="K3264" i="11" s="1" a="1"/>
  <c r="K3264" i="11" s="1"/>
  <c r="B3287" i="11"/>
  <c r="K3287" i="11" s="1" a="1"/>
  <c r="K3287" i="11" s="1"/>
  <c r="B3311" i="11"/>
  <c r="K3311" i="11" s="1" a="1"/>
  <c r="K3311" i="11" s="1"/>
  <c r="B3333" i="11"/>
  <c r="K3333" i="11" s="1" a="1"/>
  <c r="K3333" i="11" s="1"/>
  <c r="B3357" i="11"/>
  <c r="K3357" i="11" s="1" a="1"/>
  <c r="K3357" i="11" s="1"/>
  <c r="B3381" i="11"/>
  <c r="B3426" i="11"/>
  <c r="K3426" i="11" s="1" a="1"/>
  <c r="K3426" i="11" s="1"/>
  <c r="B3196" i="11"/>
  <c r="K3196" i="11" s="1" a="1"/>
  <c r="K3196" i="11" s="1"/>
  <c r="F52" i="10"/>
  <c r="G24" i="10"/>
  <c r="F24" i="10"/>
  <c r="G25" i="10"/>
  <c r="G52" i="10"/>
  <c r="F25" i="10"/>
  <c r="E3" i="13"/>
  <c r="F3" i="13" s="1"/>
  <c r="J3" i="13" s="1"/>
  <c r="F1860" i="4"/>
  <c r="K324" i="6"/>
  <c r="K423" i="6"/>
  <c r="J43" i="4"/>
  <c r="G43" i="11" s="1"/>
  <c r="I43" i="11" s="1"/>
  <c r="E9" i="14"/>
  <c r="E10" i="14"/>
  <c r="E11" i="14"/>
  <c r="E12" i="14"/>
  <c r="E13" i="14"/>
  <c r="E14" i="14"/>
  <c r="E16" i="14"/>
  <c r="D10" i="14"/>
  <c r="D12" i="14"/>
  <c r="D13" i="14"/>
  <c r="D14" i="14"/>
  <c r="D15" i="14"/>
  <c r="D9" i="14"/>
  <c r="D11" i="14"/>
  <c r="D16" i="14"/>
  <c r="G9" i="14"/>
  <c r="C9" i="14"/>
  <c r="J37" i="4"/>
  <c r="G37" i="11" s="1"/>
  <c r="I37" i="11" s="1"/>
  <c r="G42" i="10"/>
  <c r="G61" i="10"/>
  <c r="F51" i="10"/>
  <c r="G51" i="10"/>
  <c r="F30" i="10"/>
  <c r="F67" i="10"/>
  <c r="G67" i="10"/>
  <c r="H762" i="4"/>
  <c r="H1860" i="4" s="1"/>
  <c r="G65" i="10"/>
  <c r="G30" i="10"/>
  <c r="F65" i="10"/>
  <c r="G23" i="10"/>
  <c r="A5" i="3"/>
  <c r="F45" i="10"/>
  <c r="M39" i="7"/>
  <c r="O39" i="7" s="1"/>
  <c r="E139" i="7"/>
  <c r="N139" i="7"/>
  <c r="M31" i="7"/>
  <c r="K139" i="7"/>
  <c r="O41" i="7"/>
  <c r="O43" i="7"/>
  <c r="O55" i="7"/>
  <c r="N312" i="5"/>
  <c r="P312" i="5" s="1"/>
  <c r="H2146" i="11" s="1"/>
  <c r="I2146" i="11" s="1"/>
  <c r="N314" i="5"/>
  <c r="P314" i="5" s="1"/>
  <c r="H2148" i="11" s="1"/>
  <c r="I2148" i="11" s="1"/>
  <c r="N316" i="5"/>
  <c r="P316" i="5" s="1"/>
  <c r="H2150" i="11" s="1"/>
  <c r="I2150" i="11" s="1"/>
  <c r="N318" i="5"/>
  <c r="P318" i="5" s="1"/>
  <c r="H2152" i="11" s="1"/>
  <c r="I2152" i="11" s="1"/>
  <c r="N320" i="5"/>
  <c r="P320" i="5" s="1"/>
  <c r="H2154" i="11" s="1"/>
  <c r="I2154" i="11" s="1"/>
  <c r="N322" i="5"/>
  <c r="P322" i="5" s="1"/>
  <c r="H2156" i="11" s="1"/>
  <c r="I2156" i="11" s="1"/>
  <c r="N326" i="5"/>
  <c r="P326" i="5" s="1"/>
  <c r="H2160" i="11" s="1"/>
  <c r="I2160" i="11" s="1"/>
  <c r="N329" i="5"/>
  <c r="P329" i="5" s="1"/>
  <c r="H2163" i="11" s="1"/>
  <c r="I2163" i="11" s="1"/>
  <c r="D5" i="13"/>
  <c r="F5" i="13" s="1"/>
  <c r="I5" i="13" s="1"/>
  <c r="N55" i="5"/>
  <c r="P55" i="5" s="1"/>
  <c r="H1905" i="11" s="1"/>
  <c r="I1905" i="11" s="1"/>
  <c r="N540" i="5"/>
  <c r="P540" i="5" s="1"/>
  <c r="H2342" i="11" s="1"/>
  <c r="I2342" i="11" s="1"/>
  <c r="N544" i="5"/>
  <c r="P544" i="5" s="1"/>
  <c r="H2346" i="11" s="1"/>
  <c r="I2346" i="11" s="1"/>
  <c r="N549" i="5"/>
  <c r="P549" i="5" s="1"/>
  <c r="H2351" i="11" s="1"/>
  <c r="I2351" i="11" s="1"/>
  <c r="N553" i="5"/>
  <c r="P553" i="5" s="1"/>
  <c r="H2355" i="11" s="1"/>
  <c r="I2355" i="11" s="1"/>
  <c r="N557" i="5"/>
  <c r="P557" i="5" s="1"/>
  <c r="H2359" i="11" s="1"/>
  <c r="I2359" i="11" s="1"/>
  <c r="N561" i="5"/>
  <c r="P561" i="5" s="1"/>
  <c r="H2363" i="11" s="1"/>
  <c r="I2363" i="11" s="1"/>
  <c r="N569" i="5"/>
  <c r="P569" i="5" s="1"/>
  <c r="H2371" i="11" s="1"/>
  <c r="I2371" i="11" s="1"/>
  <c r="N573" i="5"/>
  <c r="P573" i="5" s="1"/>
  <c r="H2375" i="11" s="1"/>
  <c r="I2375" i="11" s="1"/>
  <c r="N536" i="5"/>
  <c r="P536" i="5" s="1"/>
  <c r="H2338" i="11" s="1"/>
  <c r="I2338" i="11" s="1"/>
  <c r="D4" i="13"/>
  <c r="F4" i="13" s="1"/>
  <c r="J4" i="13" s="1"/>
  <c r="N240" i="5"/>
  <c r="P240" i="5" s="1"/>
  <c r="H2074" i="11" s="1"/>
  <c r="I2074" i="11" s="1"/>
  <c r="N242" i="5"/>
  <c r="P242" i="5" s="1"/>
  <c r="H2076" i="11" s="1"/>
  <c r="I2076" i="11" s="1"/>
  <c r="N244" i="5"/>
  <c r="P244" i="5" s="1"/>
  <c r="H2078" i="11" s="1"/>
  <c r="I2078" i="11" s="1"/>
  <c r="N246" i="5"/>
  <c r="P246" i="5" s="1"/>
  <c r="H2080" i="11" s="1"/>
  <c r="I2080" i="11" s="1"/>
  <c r="N248" i="5"/>
  <c r="P248" i="5" s="1"/>
  <c r="H2082" i="11" s="1"/>
  <c r="I2082" i="11" s="1"/>
  <c r="N250" i="5"/>
  <c r="P250" i="5" s="1"/>
  <c r="H2084" i="11" s="1"/>
  <c r="I2084" i="11" s="1"/>
  <c r="N252" i="5"/>
  <c r="P252" i="5" s="1"/>
  <c r="H2086" i="11" s="1"/>
  <c r="I2086" i="11" s="1"/>
  <c r="N254" i="5"/>
  <c r="P254" i="5" s="1"/>
  <c r="H2088" i="11" s="1"/>
  <c r="I2088" i="11" s="1"/>
  <c r="N256" i="5"/>
  <c r="P256" i="5" s="1"/>
  <c r="H2090" i="11" s="1"/>
  <c r="I2090" i="11" s="1"/>
  <c r="N258" i="5"/>
  <c r="P258" i="5" s="1"/>
  <c r="H2092" i="11" s="1"/>
  <c r="I2092" i="11" s="1"/>
  <c r="N260" i="5"/>
  <c r="P260" i="5" s="1"/>
  <c r="H2094" i="11" s="1"/>
  <c r="I2094" i="11" s="1"/>
  <c r="N262" i="5"/>
  <c r="P262" i="5" s="1"/>
  <c r="H2096" i="11" s="1"/>
  <c r="I2096" i="11" s="1"/>
  <c r="N264" i="5"/>
  <c r="P264" i="5" s="1"/>
  <c r="H2098" i="11" s="1"/>
  <c r="I2098" i="11" s="1"/>
  <c r="N266" i="5"/>
  <c r="P266" i="5" s="1"/>
  <c r="H2100" i="11" s="1"/>
  <c r="I2100" i="11" s="1"/>
  <c r="N268" i="5"/>
  <c r="P268" i="5" s="1"/>
  <c r="H2102" i="11" s="1"/>
  <c r="I2102" i="11" s="1"/>
  <c r="N270" i="5"/>
  <c r="P270" i="5" s="1"/>
  <c r="H2104" i="11" s="1"/>
  <c r="I2104" i="11" s="1"/>
  <c r="N272" i="5"/>
  <c r="P272" i="5" s="1"/>
  <c r="H2106" i="11" s="1"/>
  <c r="I2106" i="11" s="1"/>
  <c r="N274" i="5"/>
  <c r="P274" i="5" s="1"/>
  <c r="H2108" i="11" s="1"/>
  <c r="I2108" i="11" s="1"/>
  <c r="N276" i="5"/>
  <c r="P276" i="5" s="1"/>
  <c r="H2110" i="11" s="1"/>
  <c r="I2110" i="11" s="1"/>
  <c r="N278" i="5"/>
  <c r="P278" i="5" s="1"/>
  <c r="H2112" i="11" s="1"/>
  <c r="I2112" i="11" s="1"/>
  <c r="N280" i="5"/>
  <c r="P280" i="5" s="1"/>
  <c r="H2114" i="11" s="1"/>
  <c r="I2114" i="11" s="1"/>
  <c r="N282" i="5"/>
  <c r="P282" i="5" s="1"/>
  <c r="H2116" i="11" s="1"/>
  <c r="I2116" i="11" s="1"/>
  <c r="N284" i="5"/>
  <c r="P284" i="5" s="1"/>
  <c r="H2118" i="11" s="1"/>
  <c r="I2118" i="11" s="1"/>
  <c r="N286" i="5"/>
  <c r="P286" i="5" s="1"/>
  <c r="H2120" i="11" s="1"/>
  <c r="I2120" i="11" s="1"/>
  <c r="N288" i="5"/>
  <c r="P288" i="5" s="1"/>
  <c r="H2122" i="11" s="1"/>
  <c r="I2122" i="11" s="1"/>
  <c r="N290" i="5"/>
  <c r="P290" i="5" s="1"/>
  <c r="H2124" i="11" s="1"/>
  <c r="I2124" i="11" s="1"/>
  <c r="N292" i="5"/>
  <c r="P292" i="5" s="1"/>
  <c r="H2126" i="11" s="1"/>
  <c r="I2126" i="11" s="1"/>
  <c r="N294" i="5"/>
  <c r="P294" i="5" s="1"/>
  <c r="H2128" i="11" s="1"/>
  <c r="I2128" i="11" s="1"/>
  <c r="N296" i="5"/>
  <c r="P296" i="5" s="1"/>
  <c r="H2130" i="11" s="1"/>
  <c r="I2130" i="11" s="1"/>
  <c r="N298" i="5"/>
  <c r="P298" i="5" s="1"/>
  <c r="H2132" i="11" s="1"/>
  <c r="I2132" i="11" s="1"/>
  <c r="N300" i="5"/>
  <c r="P300" i="5" s="1"/>
  <c r="H2134" i="11" s="1"/>
  <c r="I2134" i="11" s="1"/>
  <c r="N302" i="5"/>
  <c r="P302" i="5" s="1"/>
  <c r="H2136" i="11" s="1"/>
  <c r="I2136" i="11" s="1"/>
  <c r="N304" i="5"/>
  <c r="P304" i="5" s="1"/>
  <c r="H2138" i="11" s="1"/>
  <c r="I2138" i="11" s="1"/>
  <c r="N306" i="5"/>
  <c r="P306" i="5" s="1"/>
  <c r="H2140" i="11" s="1"/>
  <c r="I2140" i="11" s="1"/>
  <c r="O46" i="7"/>
  <c r="O48" i="7"/>
  <c r="O50" i="7"/>
  <c r="O52" i="7"/>
  <c r="O5" i="7"/>
  <c r="O7" i="7"/>
  <c r="O9" i="7"/>
  <c r="O11" i="7"/>
  <c r="O13" i="7"/>
  <c r="O15" i="7"/>
  <c r="O17" i="7"/>
  <c r="O19" i="7"/>
  <c r="O21" i="7"/>
  <c r="O24" i="7"/>
  <c r="O26" i="7"/>
  <c r="O29" i="7"/>
  <c r="O35" i="7"/>
  <c r="O36" i="7"/>
  <c r="G27" i="10"/>
  <c r="M1859" i="4"/>
  <c r="N537" i="5"/>
  <c r="P537" i="5" s="1"/>
  <c r="H2339" i="11" s="1"/>
  <c r="I2339" i="11" s="1"/>
  <c r="N541" i="5"/>
  <c r="P541" i="5" s="1"/>
  <c r="H2343" i="11" s="1"/>
  <c r="I2343" i="11" s="1"/>
  <c r="N545" i="5"/>
  <c r="P545" i="5" s="1"/>
  <c r="H2347" i="11" s="1"/>
  <c r="I2347" i="11" s="1"/>
  <c r="N552" i="5"/>
  <c r="P552" i="5" s="1"/>
  <c r="H2354" i="11" s="1"/>
  <c r="I2354" i="11" s="1"/>
  <c r="N556" i="5"/>
  <c r="P556" i="5" s="1"/>
  <c r="H2358" i="11" s="1"/>
  <c r="I2358" i="11" s="1"/>
  <c r="N560" i="5"/>
  <c r="P560" i="5" s="1"/>
  <c r="H2362" i="11" s="1"/>
  <c r="I2362" i="11" s="1"/>
  <c r="N568" i="5"/>
  <c r="P568" i="5" s="1"/>
  <c r="H2370" i="11" s="1"/>
  <c r="I2370" i="11" s="1"/>
  <c r="N572" i="5"/>
  <c r="P572" i="5" s="1"/>
  <c r="H2374" i="11" s="1"/>
  <c r="I2374" i="11" s="1"/>
  <c r="O23" i="7"/>
  <c r="O38" i="7"/>
  <c r="O45" i="7"/>
  <c r="O47" i="7"/>
  <c r="O49" i="7"/>
  <c r="O53" i="7"/>
  <c r="O6" i="7"/>
  <c r="O8" i="7"/>
  <c r="O10" i="7"/>
  <c r="O12" i="7"/>
  <c r="O14" i="7"/>
  <c r="O16" i="7"/>
  <c r="O18" i="7"/>
  <c r="O20" i="7"/>
  <c r="O22" i="7"/>
  <c r="O25" i="7"/>
  <c r="O28" i="7"/>
  <c r="O30" i="7"/>
  <c r="O33" i="7"/>
  <c r="O37" i="7"/>
  <c r="O40" i="7"/>
  <c r="O42" i="7"/>
  <c r="O44" i="7"/>
  <c r="O54" i="7"/>
  <c r="F6" i="13"/>
  <c r="J6" i="13" s="1"/>
  <c r="F7" i="13"/>
  <c r="J7" i="13" s="1"/>
  <c r="F9" i="13"/>
  <c r="I9" i="13" s="1"/>
  <c r="F10" i="13"/>
  <c r="I10" i="13" s="1"/>
  <c r="F50" i="10"/>
  <c r="G6" i="10"/>
  <c r="F36" i="10"/>
  <c r="G15" i="10"/>
  <c r="G46" i="10"/>
  <c r="G13" i="10"/>
  <c r="G21" i="10"/>
  <c r="G32" i="10"/>
  <c r="F16" i="10"/>
  <c r="F7" i="10"/>
  <c r="F55" i="10"/>
  <c r="G54" i="10"/>
  <c r="G43" i="10"/>
  <c r="G35" i="10"/>
  <c r="G29" i="10"/>
  <c r="G4" i="10"/>
  <c r="G22" i="10"/>
  <c r="G19" i="10"/>
  <c r="F14" i="10"/>
  <c r="G10" i="10"/>
  <c r="F40" i="10"/>
  <c r="G5" i="10"/>
  <c r="G11" i="10"/>
  <c r="G14" i="10"/>
  <c r="G20" i="10"/>
  <c r="G3" i="10"/>
  <c r="G28" i="10"/>
  <c r="G39" i="10"/>
  <c r="G63" i="10"/>
  <c r="F17" i="10"/>
  <c r="F31" i="10"/>
  <c r="F11" i="10"/>
  <c r="F35" i="10"/>
  <c r="F48" i="10"/>
  <c r="G40" i="10"/>
  <c r="G49" i="10"/>
  <c r="G55" i="10"/>
  <c r="G31" i="10"/>
  <c r="G34" i="10"/>
  <c r="F39" i="10"/>
  <c r="G41" i="10"/>
  <c r="G44" i="10"/>
  <c r="G48" i="10"/>
  <c r="F9" i="10"/>
  <c r="F33" i="10"/>
  <c r="F64" i="10"/>
  <c r="F18" i="10"/>
  <c r="M384" i="4"/>
  <c r="M386" i="4"/>
  <c r="M388" i="4"/>
  <c r="M390" i="4"/>
  <c r="M392" i="4"/>
  <c r="M394" i="4"/>
  <c r="M396" i="4"/>
  <c r="M398" i="4"/>
  <c r="M400" i="4"/>
  <c r="M402" i="4"/>
  <c r="M404" i="4"/>
  <c r="M406" i="4"/>
  <c r="M408" i="4"/>
  <c r="M410" i="4"/>
  <c r="M412" i="4"/>
  <c r="M414" i="4"/>
  <c r="M416" i="4"/>
  <c r="M418" i="4"/>
  <c r="M420" i="4"/>
  <c r="M422" i="4"/>
  <c r="M424" i="4"/>
  <c r="M426" i="4"/>
  <c r="M428" i="4"/>
  <c r="M430" i="4"/>
  <c r="M432" i="4"/>
  <c r="M434" i="4"/>
  <c r="M436" i="4"/>
  <c r="M438" i="4"/>
  <c r="M440" i="4"/>
  <c r="M442" i="4"/>
  <c r="M444" i="4"/>
  <c r="M446" i="4"/>
  <c r="M448" i="4"/>
  <c r="M450" i="4"/>
  <c r="M452" i="4"/>
  <c r="M454" i="4"/>
  <c r="M456" i="4"/>
  <c r="M458" i="4"/>
  <c r="M460" i="4"/>
  <c r="M462" i="4"/>
  <c r="M464" i="4"/>
  <c r="M466" i="4"/>
  <c r="M468" i="4"/>
  <c r="M470" i="4"/>
  <c r="M472" i="4"/>
  <c r="M474" i="4"/>
  <c r="M476" i="4"/>
  <c r="M478" i="4"/>
  <c r="M480" i="4"/>
  <c r="M482" i="4"/>
  <c r="M484" i="4"/>
  <c r="M486" i="4"/>
  <c r="M488" i="4"/>
  <c r="M490" i="4"/>
  <c r="M492" i="4"/>
  <c r="M494" i="4"/>
  <c r="M496" i="4"/>
  <c r="M498" i="4"/>
  <c r="M500" i="4"/>
  <c r="M502" i="4"/>
  <c r="M504" i="4"/>
  <c r="M506" i="4"/>
  <c r="M508" i="4"/>
  <c r="M510" i="4"/>
  <c r="M512" i="4"/>
  <c r="J517" i="4"/>
  <c r="G517" i="11" s="1"/>
  <c r="I517" i="11" s="1"/>
  <c r="J521" i="4"/>
  <c r="G521" i="11" s="1"/>
  <c r="I521" i="11" s="1"/>
  <c r="J525" i="4"/>
  <c r="G525" i="11" s="1"/>
  <c r="I525" i="11" s="1"/>
  <c r="J529" i="4"/>
  <c r="G529" i="11" s="1"/>
  <c r="I529" i="11" s="1"/>
  <c r="J533" i="4"/>
  <c r="G533" i="11" s="1"/>
  <c r="I533" i="11" s="1"/>
  <c r="J537" i="4"/>
  <c r="G537" i="11" s="1"/>
  <c r="I537" i="11" s="1"/>
  <c r="J541" i="4"/>
  <c r="G541" i="11" s="1"/>
  <c r="I541" i="11" s="1"/>
  <c r="J545" i="4"/>
  <c r="G545" i="11" s="1"/>
  <c r="I545" i="11" s="1"/>
  <c r="J549" i="4"/>
  <c r="G549" i="11" s="1"/>
  <c r="I549" i="11" s="1"/>
  <c r="J553" i="4"/>
  <c r="G553" i="11" s="1"/>
  <c r="I553" i="11" s="1"/>
  <c r="J557" i="4"/>
  <c r="G557" i="11" s="1"/>
  <c r="I557" i="11" s="1"/>
  <c r="J561" i="4"/>
  <c r="G561" i="11" s="1"/>
  <c r="I561" i="11" s="1"/>
  <c r="J565" i="4"/>
  <c r="G565" i="11" s="1"/>
  <c r="I565" i="11" s="1"/>
  <c r="J569" i="4"/>
  <c r="G569" i="11" s="1"/>
  <c r="I569" i="11" s="1"/>
  <c r="J573" i="4"/>
  <c r="G573" i="11" s="1"/>
  <c r="I573" i="11" s="1"/>
  <c r="J577" i="4"/>
  <c r="G577" i="11" s="1"/>
  <c r="I577" i="11" s="1"/>
  <c r="J581" i="4"/>
  <c r="G581" i="11" s="1"/>
  <c r="I581" i="11" s="1"/>
  <c r="J585" i="4"/>
  <c r="G585" i="11" s="1"/>
  <c r="I585" i="11" s="1"/>
  <c r="J590" i="4"/>
  <c r="G590" i="11" s="1"/>
  <c r="I590" i="11" s="1"/>
  <c r="J594" i="4"/>
  <c r="G594" i="11" s="1"/>
  <c r="I594" i="11" s="1"/>
  <c r="J598" i="4"/>
  <c r="G598" i="11" s="1"/>
  <c r="I598" i="11" s="1"/>
  <c r="J602" i="4"/>
  <c r="G602" i="11" s="1"/>
  <c r="I602" i="11" s="1"/>
  <c r="J606" i="4"/>
  <c r="G606" i="11" s="1"/>
  <c r="I606" i="11" s="1"/>
  <c r="J612" i="4"/>
  <c r="G612" i="11" s="1"/>
  <c r="I612" i="11" s="1"/>
  <c r="J616" i="4"/>
  <c r="G616" i="11" s="1"/>
  <c r="I616" i="11" s="1"/>
  <c r="J620" i="4"/>
  <c r="G620" i="11" s="1"/>
  <c r="I620" i="11" s="1"/>
  <c r="J624" i="4"/>
  <c r="G624" i="11" s="1"/>
  <c r="I624" i="11" s="1"/>
  <c r="J628" i="4"/>
  <c r="G628" i="11" s="1"/>
  <c r="I628" i="11" s="1"/>
  <c r="J632" i="4"/>
  <c r="G632" i="11" s="1"/>
  <c r="I632" i="11" s="1"/>
  <c r="J636" i="4"/>
  <c r="G636" i="11" s="1"/>
  <c r="I636" i="11" s="1"/>
  <c r="J640" i="4"/>
  <c r="G640" i="11" s="1"/>
  <c r="I640" i="11" s="1"/>
  <c r="J644" i="4"/>
  <c r="G644" i="11" s="1"/>
  <c r="I644" i="11" s="1"/>
  <c r="J648" i="4"/>
  <c r="G648" i="11" s="1"/>
  <c r="I648" i="11" s="1"/>
  <c r="J652" i="4"/>
  <c r="G652" i="11" s="1"/>
  <c r="I652" i="11" s="1"/>
  <c r="J656" i="4"/>
  <c r="G656" i="11" s="1"/>
  <c r="I656" i="11" s="1"/>
  <c r="J660" i="4"/>
  <c r="G660" i="11" s="1"/>
  <c r="I660" i="11" s="1"/>
  <c r="J664" i="4"/>
  <c r="G664" i="11" s="1"/>
  <c r="I664" i="11" s="1"/>
  <c r="J668" i="4"/>
  <c r="G668" i="11" s="1"/>
  <c r="I668" i="11" s="1"/>
  <c r="J672" i="4"/>
  <c r="G672" i="11" s="1"/>
  <c r="I672" i="11" s="1"/>
  <c r="J676" i="4"/>
  <c r="G676" i="11" s="1"/>
  <c r="I676" i="11" s="1"/>
  <c r="J680" i="4"/>
  <c r="G680" i="11" s="1"/>
  <c r="I680" i="11" s="1"/>
  <c r="F41" i="10"/>
  <c r="F22" i="10"/>
  <c r="M385" i="4"/>
  <c r="M387" i="4"/>
  <c r="M389" i="4"/>
  <c r="M391" i="4"/>
  <c r="M393" i="4"/>
  <c r="M395" i="4"/>
  <c r="M397" i="4"/>
  <c r="M399" i="4"/>
  <c r="M401" i="4"/>
  <c r="M403" i="4"/>
  <c r="M405" i="4"/>
  <c r="M407" i="4"/>
  <c r="M409" i="4"/>
  <c r="M411" i="4"/>
  <c r="M413" i="4"/>
  <c r="M415" i="4"/>
  <c r="M417" i="4"/>
  <c r="M419" i="4"/>
  <c r="M421" i="4"/>
  <c r="M423" i="4"/>
  <c r="M425" i="4"/>
  <c r="M427" i="4"/>
  <c r="M429" i="4"/>
  <c r="M431" i="4"/>
  <c r="M433" i="4"/>
  <c r="M435" i="4"/>
  <c r="M437" i="4"/>
  <c r="M439" i="4"/>
  <c r="M441" i="4"/>
  <c r="M443" i="4"/>
  <c r="M445" i="4"/>
  <c r="M447" i="4"/>
  <c r="M449" i="4"/>
  <c r="M451" i="4"/>
  <c r="M453" i="4"/>
  <c r="M455" i="4"/>
  <c r="M457" i="4"/>
  <c r="M459" i="4"/>
  <c r="M461" i="4"/>
  <c r="M463" i="4"/>
  <c r="M465" i="4"/>
  <c r="M467" i="4"/>
  <c r="M469" i="4"/>
  <c r="M471" i="4"/>
  <c r="M473" i="4"/>
  <c r="M475" i="4"/>
  <c r="M477" i="4"/>
  <c r="M479" i="4"/>
  <c r="M481" i="4"/>
  <c r="M483" i="4"/>
  <c r="M485" i="4"/>
  <c r="M487" i="4"/>
  <c r="M489" i="4"/>
  <c r="M491" i="4"/>
  <c r="M493" i="4"/>
  <c r="M495" i="4"/>
  <c r="M497" i="4"/>
  <c r="M499" i="4"/>
  <c r="M501" i="4"/>
  <c r="M503" i="4"/>
  <c r="M505" i="4"/>
  <c r="M507" i="4"/>
  <c r="M509" i="4"/>
  <c r="M511" i="4"/>
  <c r="M513" i="4"/>
  <c r="J515" i="4"/>
  <c r="G515" i="11" s="1"/>
  <c r="I515" i="11" s="1"/>
  <c r="J519" i="4"/>
  <c r="G519" i="11" s="1"/>
  <c r="I519" i="11" s="1"/>
  <c r="J523" i="4"/>
  <c r="G523" i="11" s="1"/>
  <c r="I523" i="11" s="1"/>
  <c r="J527" i="4"/>
  <c r="G527" i="11" s="1"/>
  <c r="I527" i="11" s="1"/>
  <c r="J531" i="4"/>
  <c r="G531" i="11" s="1"/>
  <c r="I531" i="11" s="1"/>
  <c r="J535" i="4"/>
  <c r="G535" i="11" s="1"/>
  <c r="I535" i="11" s="1"/>
  <c r="J539" i="4"/>
  <c r="G539" i="11" s="1"/>
  <c r="I539" i="11" s="1"/>
  <c r="J543" i="4"/>
  <c r="G543" i="11" s="1"/>
  <c r="I543" i="11" s="1"/>
  <c r="J547" i="4"/>
  <c r="G547" i="11" s="1"/>
  <c r="I547" i="11" s="1"/>
  <c r="J551" i="4"/>
  <c r="G551" i="11" s="1"/>
  <c r="I551" i="11" s="1"/>
  <c r="J555" i="4"/>
  <c r="G555" i="11" s="1"/>
  <c r="I555" i="11" s="1"/>
  <c r="J559" i="4"/>
  <c r="G559" i="11" s="1"/>
  <c r="I559" i="11" s="1"/>
  <c r="J563" i="4"/>
  <c r="G563" i="11" s="1"/>
  <c r="I563" i="11" s="1"/>
  <c r="J567" i="4"/>
  <c r="G567" i="11" s="1"/>
  <c r="I567" i="11" s="1"/>
  <c r="J571" i="4"/>
  <c r="G571" i="11" s="1"/>
  <c r="I571" i="11" s="1"/>
  <c r="J575" i="4"/>
  <c r="G575" i="11" s="1"/>
  <c r="I575" i="11" s="1"/>
  <c r="J579" i="4"/>
  <c r="G579" i="11" s="1"/>
  <c r="I579" i="11" s="1"/>
  <c r="J583" i="4"/>
  <c r="G583" i="11" s="1"/>
  <c r="I583" i="11" s="1"/>
  <c r="J588" i="4"/>
  <c r="G588" i="11" s="1"/>
  <c r="I588" i="11" s="1"/>
  <c r="J592" i="4"/>
  <c r="G592" i="11" s="1"/>
  <c r="I592" i="11" s="1"/>
  <c r="J596" i="4"/>
  <c r="G596" i="11" s="1"/>
  <c r="I596" i="11" s="1"/>
  <c r="J600" i="4"/>
  <c r="G600" i="11" s="1"/>
  <c r="I600" i="11" s="1"/>
  <c r="J604" i="4"/>
  <c r="G604" i="11" s="1"/>
  <c r="I604" i="11" s="1"/>
  <c r="J608" i="4"/>
  <c r="G608" i="11" s="1"/>
  <c r="I608" i="11" s="1"/>
  <c r="J614" i="4"/>
  <c r="G614" i="11" s="1"/>
  <c r="I614" i="11" s="1"/>
  <c r="J618" i="4"/>
  <c r="G618" i="11" s="1"/>
  <c r="I618" i="11" s="1"/>
  <c r="J622" i="4"/>
  <c r="G622" i="11" s="1"/>
  <c r="I622" i="11" s="1"/>
  <c r="J626" i="4"/>
  <c r="G626" i="11" s="1"/>
  <c r="I626" i="11" s="1"/>
  <c r="J630" i="4"/>
  <c r="G630" i="11" s="1"/>
  <c r="I630" i="11" s="1"/>
  <c r="J634" i="4"/>
  <c r="G634" i="11" s="1"/>
  <c r="I634" i="11" s="1"/>
  <c r="J638" i="4"/>
  <c r="G638" i="11" s="1"/>
  <c r="I638" i="11" s="1"/>
  <c r="J642" i="4"/>
  <c r="G642" i="11" s="1"/>
  <c r="I642" i="11" s="1"/>
  <c r="J646" i="4"/>
  <c r="G646" i="11" s="1"/>
  <c r="I646" i="11" s="1"/>
  <c r="J650" i="4"/>
  <c r="G650" i="11" s="1"/>
  <c r="I650" i="11" s="1"/>
  <c r="J654" i="4"/>
  <c r="G654" i="11" s="1"/>
  <c r="I654" i="11" s="1"/>
  <c r="J658" i="4"/>
  <c r="G658" i="11" s="1"/>
  <c r="I658" i="11" s="1"/>
  <c r="J662" i="4"/>
  <c r="G662" i="11" s="1"/>
  <c r="I662" i="11" s="1"/>
  <c r="J666" i="4"/>
  <c r="G666" i="11" s="1"/>
  <c r="I666" i="11" s="1"/>
  <c r="J670" i="4"/>
  <c r="G670" i="11" s="1"/>
  <c r="I670" i="11" s="1"/>
  <c r="J674" i="4"/>
  <c r="G674" i="11" s="1"/>
  <c r="I674" i="11" s="1"/>
  <c r="J678" i="4"/>
  <c r="G678" i="11" s="1"/>
  <c r="I678" i="11" s="1"/>
  <c r="J682" i="4"/>
  <c r="G682" i="11" s="1"/>
  <c r="I682" i="11" s="1"/>
  <c r="J686" i="4"/>
  <c r="G686" i="11" s="1"/>
  <c r="I686" i="11" s="1"/>
  <c r="J690" i="4"/>
  <c r="G690" i="11" s="1"/>
  <c r="I690" i="11" s="1"/>
  <c r="J694" i="4"/>
  <c r="G694" i="11" s="1"/>
  <c r="I694" i="11" s="1"/>
  <c r="J698" i="4"/>
  <c r="G698" i="11" s="1"/>
  <c r="I698" i="11" s="1"/>
  <c r="J702" i="4"/>
  <c r="G702" i="11" s="1"/>
  <c r="I702" i="11" s="1"/>
  <c r="J706" i="4"/>
  <c r="G706" i="11" s="1"/>
  <c r="I706" i="11" s="1"/>
  <c r="J710" i="4"/>
  <c r="G710" i="11" s="1"/>
  <c r="I710" i="11" s="1"/>
  <c r="J714" i="4"/>
  <c r="G714" i="11" s="1"/>
  <c r="I714" i="11" s="1"/>
  <c r="J718" i="4"/>
  <c r="G718" i="11" s="1"/>
  <c r="I718" i="11" s="1"/>
  <c r="J722" i="4"/>
  <c r="G722" i="11" s="1"/>
  <c r="I722" i="11" s="1"/>
  <c r="J726" i="4"/>
  <c r="G726" i="11" s="1"/>
  <c r="I726" i="11" s="1"/>
  <c r="J730" i="4"/>
  <c r="G730" i="11" s="1"/>
  <c r="I730" i="11" s="1"/>
  <c r="J734" i="4"/>
  <c r="G734" i="11" s="1"/>
  <c r="I734" i="11" s="1"/>
  <c r="J738" i="4"/>
  <c r="G738" i="11" s="1"/>
  <c r="I738" i="11" s="1"/>
  <c r="J742" i="4"/>
  <c r="G742" i="11" s="1"/>
  <c r="I742" i="11" s="1"/>
  <c r="J746" i="4"/>
  <c r="G746" i="11" s="1"/>
  <c r="I746" i="11" s="1"/>
  <c r="J750" i="4"/>
  <c r="G750" i="11" s="1"/>
  <c r="I750" i="11" s="1"/>
  <c r="J754" i="4"/>
  <c r="G754" i="11" s="1"/>
  <c r="I754" i="11" s="1"/>
  <c r="J758" i="4"/>
  <c r="G758" i="11" s="1"/>
  <c r="I758" i="11" s="1"/>
  <c r="M514" i="4"/>
  <c r="M516" i="4"/>
  <c r="M518" i="4"/>
  <c r="M520" i="4"/>
  <c r="M522" i="4"/>
  <c r="M524" i="4"/>
  <c r="M526" i="4"/>
  <c r="M528" i="4"/>
  <c r="M530" i="4"/>
  <c r="M532" i="4"/>
  <c r="M534" i="4"/>
  <c r="M536" i="4"/>
  <c r="M538" i="4"/>
  <c r="M540" i="4"/>
  <c r="M542" i="4"/>
  <c r="M544" i="4"/>
  <c r="M546" i="4"/>
  <c r="M548" i="4"/>
  <c r="M550" i="4"/>
  <c r="M552" i="4"/>
  <c r="M554" i="4"/>
  <c r="M556" i="4"/>
  <c r="M558" i="4"/>
  <c r="M560" i="4"/>
  <c r="M562" i="4"/>
  <c r="M564" i="4"/>
  <c r="M566" i="4"/>
  <c r="M568" i="4"/>
  <c r="M570" i="4"/>
  <c r="M572" i="4"/>
  <c r="M574" i="4"/>
  <c r="M576" i="4"/>
  <c r="M578" i="4"/>
  <c r="M580" i="4"/>
  <c r="M582" i="4"/>
  <c r="M584" i="4"/>
  <c r="M586" i="4"/>
  <c r="M589" i="4"/>
  <c r="M591" i="4"/>
  <c r="M593" i="4"/>
  <c r="M595" i="4"/>
  <c r="M597" i="4"/>
  <c r="M599" i="4"/>
  <c r="M601" i="4"/>
  <c r="M603" i="4"/>
  <c r="M605" i="4"/>
  <c r="M607" i="4"/>
  <c r="M611" i="4"/>
  <c r="M613" i="4"/>
  <c r="M615" i="4"/>
  <c r="M617" i="4"/>
  <c r="M619" i="4"/>
  <c r="M621" i="4"/>
  <c r="M623" i="4"/>
  <c r="M625" i="4"/>
  <c r="M627" i="4"/>
  <c r="M629" i="4"/>
  <c r="M631" i="4"/>
  <c r="M633" i="4"/>
  <c r="M635" i="4"/>
  <c r="M637" i="4"/>
  <c r="M639" i="4"/>
  <c r="M641" i="4"/>
  <c r="M643" i="4"/>
  <c r="M645" i="4"/>
  <c r="M647" i="4"/>
  <c r="M649" i="4"/>
  <c r="M651" i="4"/>
  <c r="M653" i="4"/>
  <c r="M655" i="4"/>
  <c r="M657" i="4"/>
  <c r="M659" i="4"/>
  <c r="M661" i="4"/>
  <c r="M663" i="4"/>
  <c r="M665" i="4"/>
  <c r="M667" i="4"/>
  <c r="M669" i="4"/>
  <c r="M671" i="4"/>
  <c r="M673" i="4"/>
  <c r="M675" i="4"/>
  <c r="M677" i="4"/>
  <c r="M679" i="4"/>
  <c r="J684" i="4"/>
  <c r="G684" i="11" s="1"/>
  <c r="I684" i="11" s="1"/>
  <c r="J688" i="4"/>
  <c r="G688" i="11" s="1"/>
  <c r="I688" i="11" s="1"/>
  <c r="J692" i="4"/>
  <c r="G692" i="11" s="1"/>
  <c r="I692" i="11" s="1"/>
  <c r="J696" i="4"/>
  <c r="G696" i="11" s="1"/>
  <c r="I696" i="11" s="1"/>
  <c r="J700" i="4"/>
  <c r="G700" i="11" s="1"/>
  <c r="I700" i="11" s="1"/>
  <c r="J704" i="4"/>
  <c r="G704" i="11" s="1"/>
  <c r="I704" i="11" s="1"/>
  <c r="J708" i="4"/>
  <c r="G708" i="11" s="1"/>
  <c r="I708" i="11" s="1"/>
  <c r="J712" i="4"/>
  <c r="G712" i="11" s="1"/>
  <c r="I712" i="11" s="1"/>
  <c r="J716" i="4"/>
  <c r="G716" i="11" s="1"/>
  <c r="I716" i="11" s="1"/>
  <c r="J720" i="4"/>
  <c r="G720" i="11" s="1"/>
  <c r="I720" i="11" s="1"/>
  <c r="J724" i="4"/>
  <c r="G724" i="11" s="1"/>
  <c r="I724" i="11" s="1"/>
  <c r="J728" i="4"/>
  <c r="G728" i="11" s="1"/>
  <c r="I728" i="11" s="1"/>
  <c r="J732" i="4"/>
  <c r="G732" i="11" s="1"/>
  <c r="I732" i="11" s="1"/>
  <c r="J736" i="4"/>
  <c r="G736" i="11" s="1"/>
  <c r="I736" i="11" s="1"/>
  <c r="J740" i="4"/>
  <c r="G740" i="11" s="1"/>
  <c r="I740" i="11" s="1"/>
  <c r="J744" i="4"/>
  <c r="G744" i="11" s="1"/>
  <c r="I744" i="11" s="1"/>
  <c r="J748" i="4"/>
  <c r="G748" i="11" s="1"/>
  <c r="I748" i="11" s="1"/>
  <c r="J752" i="4"/>
  <c r="G752" i="11" s="1"/>
  <c r="I752" i="11" s="1"/>
  <c r="J756" i="4"/>
  <c r="G756" i="11" s="1"/>
  <c r="I756" i="11" s="1"/>
  <c r="J760" i="4"/>
  <c r="G760" i="11" s="1"/>
  <c r="I760" i="11" s="1"/>
  <c r="M681" i="4"/>
  <c r="M683" i="4"/>
  <c r="M685" i="4"/>
  <c r="M687" i="4"/>
  <c r="M689" i="4"/>
  <c r="M691" i="4"/>
  <c r="M693" i="4"/>
  <c r="M695" i="4"/>
  <c r="M697" i="4"/>
  <c r="M699" i="4"/>
  <c r="M701" i="4"/>
  <c r="M703" i="4"/>
  <c r="M705" i="4"/>
  <c r="M707" i="4"/>
  <c r="M709" i="4"/>
  <c r="M711" i="4"/>
  <c r="M713" i="4"/>
  <c r="M715" i="4"/>
  <c r="M717" i="4"/>
  <c r="M719" i="4"/>
  <c r="M721" i="4"/>
  <c r="M723" i="4"/>
  <c r="M725" i="4"/>
  <c r="M727" i="4"/>
  <c r="M729" i="4"/>
  <c r="M731" i="4"/>
  <c r="M733" i="4"/>
  <c r="M735" i="4"/>
  <c r="M737" i="4"/>
  <c r="M739" i="4"/>
  <c r="M741" i="4"/>
  <c r="M743" i="4"/>
  <c r="M745" i="4"/>
  <c r="M747" i="4"/>
  <c r="M749" i="4"/>
  <c r="M751" i="4"/>
  <c r="M753" i="4"/>
  <c r="M755" i="4"/>
  <c r="M757" i="4"/>
  <c r="M759" i="4"/>
  <c r="M761" i="4"/>
  <c r="G47" i="10"/>
  <c r="G58" i="10"/>
  <c r="G62" i="10"/>
  <c r="G66" i="10"/>
  <c r="G68" i="10"/>
  <c r="F12" i="10"/>
  <c r="F37" i="10"/>
  <c r="F49" i="10"/>
  <c r="F53" i="10"/>
  <c r="G33" i="10"/>
  <c r="F56" i="10"/>
  <c r="F57" i="10"/>
  <c r="F38" i="10"/>
  <c r="P9" i="5"/>
  <c r="G36" i="10"/>
  <c r="G53" i="10"/>
  <c r="O27" i="7"/>
  <c r="O32" i="7"/>
  <c r="O34" i="7"/>
  <c r="H34" i="9"/>
  <c r="H35" i="9" s="1"/>
  <c r="G6" i="1"/>
  <c r="J22" i="4"/>
  <c r="G22" i="11" s="1"/>
  <c r="I22" i="11" s="1"/>
  <c r="J763" i="4"/>
  <c r="G763" i="11" s="1"/>
  <c r="I763" i="11" s="1"/>
  <c r="J764" i="4"/>
  <c r="G764" i="11" s="1"/>
  <c r="I764" i="11" s="1"/>
  <c r="J765" i="4"/>
  <c r="G765" i="11" s="1"/>
  <c r="I765" i="11" s="1"/>
  <c r="J766" i="4"/>
  <c r="G766" i="11" s="1"/>
  <c r="I766" i="11" s="1"/>
  <c r="J767" i="4"/>
  <c r="G767" i="11" s="1"/>
  <c r="I767" i="11" s="1"/>
  <c r="J768" i="4"/>
  <c r="G768" i="11" s="1"/>
  <c r="I768" i="11" s="1"/>
  <c r="J769" i="4"/>
  <c r="G769" i="11" s="1"/>
  <c r="I769" i="11" s="1"/>
  <c r="J770" i="4"/>
  <c r="G770" i="11" s="1"/>
  <c r="I770" i="11" s="1"/>
  <c r="J771" i="4"/>
  <c r="G771" i="11" s="1"/>
  <c r="I771" i="11" s="1"/>
  <c r="J772" i="4"/>
  <c r="G772" i="11" s="1"/>
  <c r="I772" i="11" s="1"/>
  <c r="J773" i="4"/>
  <c r="G773" i="11" s="1"/>
  <c r="I773" i="11" s="1"/>
  <c r="J774" i="4"/>
  <c r="G774" i="11" s="1"/>
  <c r="I774" i="11" s="1"/>
  <c r="J775" i="4"/>
  <c r="G775" i="11" s="1"/>
  <c r="I775" i="11" s="1"/>
  <c r="J776" i="4"/>
  <c r="G776" i="11" s="1"/>
  <c r="I776" i="11" s="1"/>
  <c r="J777" i="4"/>
  <c r="G777" i="11" s="1"/>
  <c r="I777" i="11" s="1"/>
  <c r="J778" i="4"/>
  <c r="G778" i="11" s="1"/>
  <c r="I778" i="11" s="1"/>
  <c r="J779" i="4"/>
  <c r="G779" i="11" s="1"/>
  <c r="I779" i="11" s="1"/>
  <c r="J780" i="4"/>
  <c r="G780" i="11" s="1"/>
  <c r="I780" i="11" s="1"/>
  <c r="J781" i="4"/>
  <c r="G781" i="11" s="1"/>
  <c r="I781" i="11" s="1"/>
  <c r="J782" i="4"/>
  <c r="G782" i="11" s="1"/>
  <c r="I782" i="11" s="1"/>
  <c r="J783" i="4"/>
  <c r="G783" i="11" s="1"/>
  <c r="I783" i="11" s="1"/>
  <c r="J784" i="4"/>
  <c r="G784" i="11" s="1"/>
  <c r="I784" i="11" s="1"/>
  <c r="J785" i="4"/>
  <c r="G785" i="11" s="1"/>
  <c r="I785" i="11" s="1"/>
  <c r="J786" i="4"/>
  <c r="G786" i="11" s="1"/>
  <c r="I786" i="11" s="1"/>
  <c r="J787" i="4"/>
  <c r="G787" i="11" s="1"/>
  <c r="I787" i="11" s="1"/>
  <c r="J788" i="4"/>
  <c r="G788" i="11" s="1"/>
  <c r="I788" i="11" s="1"/>
  <c r="J789" i="4"/>
  <c r="G789" i="11" s="1"/>
  <c r="I789" i="11" s="1"/>
  <c r="J790" i="4"/>
  <c r="G790" i="11" s="1"/>
  <c r="I790" i="11" s="1"/>
  <c r="J791" i="4"/>
  <c r="G791" i="11" s="1"/>
  <c r="I791" i="11" s="1"/>
  <c r="J792" i="4"/>
  <c r="G792" i="11" s="1"/>
  <c r="I792" i="11" s="1"/>
  <c r="J793" i="4"/>
  <c r="G793" i="11" s="1"/>
  <c r="I793" i="11" s="1"/>
  <c r="J794" i="4"/>
  <c r="G794" i="11" s="1"/>
  <c r="I794" i="11" s="1"/>
  <c r="J795" i="4"/>
  <c r="G795" i="11" s="1"/>
  <c r="I795" i="11" s="1"/>
  <c r="J796" i="4"/>
  <c r="G796" i="11" s="1"/>
  <c r="I796" i="11" s="1"/>
  <c r="J797" i="4"/>
  <c r="G797" i="11" s="1"/>
  <c r="I797" i="11" s="1"/>
  <c r="J798" i="4"/>
  <c r="G798" i="11" s="1"/>
  <c r="I798" i="11" s="1"/>
  <c r="J799" i="4"/>
  <c r="G799" i="11" s="1"/>
  <c r="I799" i="11" s="1"/>
  <c r="J800" i="4"/>
  <c r="G800" i="11" s="1"/>
  <c r="I800" i="11" s="1"/>
  <c r="J801" i="4"/>
  <c r="G801" i="11" s="1"/>
  <c r="I801" i="11" s="1"/>
  <c r="J802" i="4"/>
  <c r="G802" i="11" s="1"/>
  <c r="I802" i="11" s="1"/>
  <c r="J803" i="4"/>
  <c r="G803" i="11" s="1"/>
  <c r="I803" i="11" s="1"/>
  <c r="J804" i="4"/>
  <c r="G804" i="11" s="1"/>
  <c r="I804" i="11" s="1"/>
  <c r="J805" i="4"/>
  <c r="G805" i="11" s="1"/>
  <c r="I805" i="11" s="1"/>
  <c r="J806" i="4"/>
  <c r="G806" i="11" s="1"/>
  <c r="I806" i="11" s="1"/>
  <c r="J807" i="4"/>
  <c r="G807" i="11" s="1"/>
  <c r="I807" i="11" s="1"/>
  <c r="J808" i="4"/>
  <c r="G808" i="11" s="1"/>
  <c r="I808" i="11" s="1"/>
  <c r="J809" i="4"/>
  <c r="G809" i="11" s="1"/>
  <c r="I809" i="11" s="1"/>
  <c r="J810" i="4"/>
  <c r="G810" i="11" s="1"/>
  <c r="I810" i="11" s="1"/>
  <c r="J811" i="4"/>
  <c r="G811" i="11" s="1"/>
  <c r="I811" i="11" s="1"/>
  <c r="J812" i="4"/>
  <c r="G812" i="11" s="1"/>
  <c r="I812" i="11" s="1"/>
  <c r="J813" i="4"/>
  <c r="G813" i="11" s="1"/>
  <c r="I813" i="11" s="1"/>
  <c r="J814" i="4"/>
  <c r="G814" i="11" s="1"/>
  <c r="I814" i="11" s="1"/>
  <c r="J815" i="4"/>
  <c r="G815" i="11" s="1"/>
  <c r="I815" i="11" s="1"/>
  <c r="J816" i="4"/>
  <c r="G816" i="11" s="1"/>
  <c r="I816" i="11" s="1"/>
  <c r="J817" i="4"/>
  <c r="G817" i="11" s="1"/>
  <c r="I817" i="11" s="1"/>
  <c r="J818" i="4"/>
  <c r="G818" i="11" s="1"/>
  <c r="I818" i="11" s="1"/>
  <c r="J819" i="4"/>
  <c r="G819" i="11" s="1"/>
  <c r="I819" i="11" s="1"/>
  <c r="J820" i="4"/>
  <c r="G820" i="11" s="1"/>
  <c r="I820" i="11" s="1"/>
  <c r="J821" i="4"/>
  <c r="G821" i="11" s="1"/>
  <c r="I821" i="11" s="1"/>
  <c r="J822" i="4"/>
  <c r="G822" i="11" s="1"/>
  <c r="I822" i="11" s="1"/>
  <c r="J823" i="4"/>
  <c r="G823" i="11" s="1"/>
  <c r="I823" i="11" s="1"/>
  <c r="J824" i="4"/>
  <c r="G824" i="11" s="1"/>
  <c r="I824" i="11" s="1"/>
  <c r="J825" i="4"/>
  <c r="G825" i="11" s="1"/>
  <c r="I825" i="11" s="1"/>
  <c r="J826" i="4"/>
  <c r="G826" i="11" s="1"/>
  <c r="I826" i="11" s="1"/>
  <c r="J827" i="4"/>
  <c r="G827" i="11" s="1"/>
  <c r="I827" i="11" s="1"/>
  <c r="J828" i="4"/>
  <c r="G828" i="11" s="1"/>
  <c r="I828" i="11" s="1"/>
  <c r="J829" i="4"/>
  <c r="G829" i="11" s="1"/>
  <c r="I829" i="11" s="1"/>
  <c r="J830" i="4"/>
  <c r="G830" i="11" s="1"/>
  <c r="I830" i="11" s="1"/>
  <c r="J831" i="4"/>
  <c r="G831" i="11" s="1"/>
  <c r="I831" i="11" s="1"/>
  <c r="J832" i="4"/>
  <c r="G832" i="11" s="1"/>
  <c r="I832" i="11" s="1"/>
  <c r="J833" i="4"/>
  <c r="G833" i="11" s="1"/>
  <c r="I833" i="11" s="1"/>
  <c r="J834" i="4"/>
  <c r="G834" i="11" s="1"/>
  <c r="I834" i="11" s="1"/>
  <c r="J835" i="4"/>
  <c r="G835" i="11" s="1"/>
  <c r="I835" i="11" s="1"/>
  <c r="J836" i="4"/>
  <c r="G836" i="11" s="1"/>
  <c r="I836" i="11" s="1"/>
  <c r="J837" i="4"/>
  <c r="G837" i="11" s="1"/>
  <c r="I837" i="11" s="1"/>
  <c r="J838" i="4"/>
  <c r="G838" i="11" s="1"/>
  <c r="I838" i="11" s="1"/>
  <c r="J839" i="4"/>
  <c r="G839" i="11" s="1"/>
  <c r="I839" i="11" s="1"/>
  <c r="J840" i="4"/>
  <c r="G840" i="11" s="1"/>
  <c r="I840" i="11" s="1"/>
  <c r="J841" i="4"/>
  <c r="G841" i="11" s="1"/>
  <c r="I841" i="11" s="1"/>
  <c r="J842" i="4"/>
  <c r="G842" i="11" s="1"/>
  <c r="I842" i="11" s="1"/>
  <c r="J843" i="4"/>
  <c r="G843" i="11" s="1"/>
  <c r="I843" i="11" s="1"/>
  <c r="J844" i="4"/>
  <c r="G844" i="11" s="1"/>
  <c r="I844" i="11" s="1"/>
  <c r="J845" i="4"/>
  <c r="G845" i="11" s="1"/>
  <c r="I845" i="11" s="1"/>
  <c r="J846" i="4"/>
  <c r="G846" i="11" s="1"/>
  <c r="I846" i="11" s="1"/>
  <c r="J847" i="4"/>
  <c r="G847" i="11" s="1"/>
  <c r="I847" i="11" s="1"/>
  <c r="J848" i="4"/>
  <c r="G848" i="11" s="1"/>
  <c r="I848" i="11" s="1"/>
  <c r="J849" i="4"/>
  <c r="G849" i="11" s="1"/>
  <c r="I849" i="11" s="1"/>
  <c r="J850" i="4"/>
  <c r="G850" i="11" s="1"/>
  <c r="I850" i="11" s="1"/>
  <c r="J851" i="4"/>
  <c r="G851" i="11" s="1"/>
  <c r="I851" i="11" s="1"/>
  <c r="J852" i="4"/>
  <c r="G852" i="11" s="1"/>
  <c r="I852" i="11" s="1"/>
  <c r="J853" i="4"/>
  <c r="G853" i="11" s="1"/>
  <c r="I853" i="11" s="1"/>
  <c r="J854" i="4"/>
  <c r="G854" i="11" s="1"/>
  <c r="I854" i="11" s="1"/>
  <c r="J855" i="4"/>
  <c r="G855" i="11" s="1"/>
  <c r="I855" i="11" s="1"/>
  <c r="J856" i="4"/>
  <c r="G856" i="11" s="1"/>
  <c r="I856" i="11" s="1"/>
  <c r="J857" i="4"/>
  <c r="G857" i="11" s="1"/>
  <c r="I857" i="11" s="1"/>
  <c r="J858" i="4"/>
  <c r="G858" i="11" s="1"/>
  <c r="I858" i="11" s="1"/>
  <c r="J859" i="4"/>
  <c r="G859" i="11" s="1"/>
  <c r="I859" i="11" s="1"/>
  <c r="J860" i="4"/>
  <c r="G860" i="11" s="1"/>
  <c r="I860" i="11" s="1"/>
  <c r="J861" i="4"/>
  <c r="G861" i="11" s="1"/>
  <c r="I861" i="11" s="1"/>
  <c r="J862" i="4"/>
  <c r="G862" i="11" s="1"/>
  <c r="I862" i="11" s="1"/>
  <c r="J863" i="4"/>
  <c r="G863" i="11" s="1"/>
  <c r="I863" i="11" s="1"/>
  <c r="J864" i="4"/>
  <c r="G864" i="11" s="1"/>
  <c r="I864" i="11" s="1"/>
  <c r="J865" i="4"/>
  <c r="G865" i="11" s="1"/>
  <c r="I865" i="11" s="1"/>
  <c r="J866" i="4"/>
  <c r="G866" i="11" s="1"/>
  <c r="I866" i="11" s="1"/>
  <c r="J867" i="4"/>
  <c r="G867" i="11" s="1"/>
  <c r="I867" i="11" s="1"/>
  <c r="J868" i="4"/>
  <c r="G868" i="11" s="1"/>
  <c r="I868" i="11" s="1"/>
  <c r="J869" i="4"/>
  <c r="G869" i="11" s="1"/>
  <c r="I869" i="11" s="1"/>
  <c r="J870" i="4"/>
  <c r="G870" i="11" s="1"/>
  <c r="I870" i="11" s="1"/>
  <c r="J871" i="4"/>
  <c r="G871" i="11" s="1"/>
  <c r="I871" i="11" s="1"/>
  <c r="J872" i="4"/>
  <c r="G872" i="11" s="1"/>
  <c r="I872" i="11" s="1"/>
  <c r="J873" i="4"/>
  <c r="G873" i="11" s="1"/>
  <c r="I873" i="11" s="1"/>
  <c r="J874" i="4"/>
  <c r="G874" i="11" s="1"/>
  <c r="I874" i="11" s="1"/>
  <c r="J875" i="4"/>
  <c r="G875" i="11" s="1"/>
  <c r="I875" i="11" s="1"/>
  <c r="J876" i="4"/>
  <c r="G876" i="11" s="1"/>
  <c r="I876" i="11" s="1"/>
  <c r="J877" i="4"/>
  <c r="G877" i="11" s="1"/>
  <c r="I877" i="11" s="1"/>
  <c r="J878" i="4"/>
  <c r="G878" i="11" s="1"/>
  <c r="I878" i="11" s="1"/>
  <c r="J879" i="4"/>
  <c r="G879" i="11" s="1"/>
  <c r="I879" i="11" s="1"/>
  <c r="J880" i="4"/>
  <c r="G880" i="11" s="1"/>
  <c r="I880" i="11" s="1"/>
  <c r="J881" i="4"/>
  <c r="G881" i="11" s="1"/>
  <c r="I881" i="11" s="1"/>
  <c r="J882" i="4"/>
  <c r="G882" i="11" s="1"/>
  <c r="I882" i="11" s="1"/>
  <c r="J883" i="4"/>
  <c r="G883" i="11" s="1"/>
  <c r="I883" i="11" s="1"/>
  <c r="J884" i="4"/>
  <c r="G884" i="11" s="1"/>
  <c r="I884" i="11" s="1"/>
  <c r="J885" i="4"/>
  <c r="G885" i="11" s="1"/>
  <c r="I885" i="11" s="1"/>
  <c r="J886" i="4"/>
  <c r="G886" i="11" s="1"/>
  <c r="I886" i="11" s="1"/>
  <c r="J887" i="4"/>
  <c r="G887" i="11" s="1"/>
  <c r="I887" i="11" s="1"/>
  <c r="J888" i="4"/>
  <c r="G888" i="11" s="1"/>
  <c r="I888" i="11" s="1"/>
  <c r="J889" i="4"/>
  <c r="G889" i="11" s="1"/>
  <c r="I889" i="11" s="1"/>
  <c r="J890" i="4"/>
  <c r="G890" i="11" s="1"/>
  <c r="I890" i="11" s="1"/>
  <c r="J891" i="4"/>
  <c r="G891" i="11" s="1"/>
  <c r="I891" i="11" s="1"/>
  <c r="J892" i="4"/>
  <c r="G892" i="11" s="1"/>
  <c r="I892" i="11" s="1"/>
  <c r="J893" i="4"/>
  <c r="G893" i="11" s="1"/>
  <c r="I893" i="11" s="1"/>
  <c r="J894" i="4"/>
  <c r="G894" i="11" s="1"/>
  <c r="I894" i="11" s="1"/>
  <c r="J895" i="4"/>
  <c r="G895" i="11" s="1"/>
  <c r="I895" i="11" s="1"/>
  <c r="J897" i="4"/>
  <c r="G897" i="11" s="1"/>
  <c r="I897" i="11" s="1"/>
  <c r="J898" i="4"/>
  <c r="G898" i="11" s="1"/>
  <c r="I898" i="11" s="1"/>
  <c r="J899" i="4"/>
  <c r="G899" i="11" s="1"/>
  <c r="I899" i="11" s="1"/>
  <c r="J900" i="4"/>
  <c r="G900" i="11" s="1"/>
  <c r="I900" i="11" s="1"/>
  <c r="J901" i="4"/>
  <c r="G901" i="11" s="1"/>
  <c r="I901" i="11" s="1"/>
  <c r="J902" i="4"/>
  <c r="G902" i="11" s="1"/>
  <c r="I902" i="11" s="1"/>
  <c r="J903" i="4"/>
  <c r="G903" i="11" s="1"/>
  <c r="I903" i="11" s="1"/>
  <c r="J904" i="4"/>
  <c r="G904" i="11" s="1"/>
  <c r="I904" i="11" s="1"/>
  <c r="J905" i="4"/>
  <c r="G905" i="11" s="1"/>
  <c r="I905" i="11" s="1"/>
  <c r="J906" i="4"/>
  <c r="G906" i="11" s="1"/>
  <c r="I906" i="11" s="1"/>
  <c r="J907" i="4"/>
  <c r="G907" i="11" s="1"/>
  <c r="I907" i="11" s="1"/>
  <c r="J908" i="4"/>
  <c r="G908" i="11" s="1"/>
  <c r="I908" i="11" s="1"/>
  <c r="J909" i="4"/>
  <c r="G909" i="11" s="1"/>
  <c r="I909" i="11" s="1"/>
  <c r="J910" i="4"/>
  <c r="G910" i="11" s="1"/>
  <c r="I910" i="11" s="1"/>
  <c r="J911" i="4"/>
  <c r="G911" i="11" s="1"/>
  <c r="I911" i="11" s="1"/>
  <c r="J912" i="4"/>
  <c r="G912" i="11" s="1"/>
  <c r="I912" i="11" s="1"/>
  <c r="J913" i="4"/>
  <c r="G913" i="11" s="1"/>
  <c r="I913" i="11" s="1"/>
  <c r="J914" i="4"/>
  <c r="G914" i="11" s="1"/>
  <c r="I914" i="11" s="1"/>
  <c r="J915" i="4"/>
  <c r="G915" i="11" s="1"/>
  <c r="I915" i="11" s="1"/>
  <c r="J916" i="4"/>
  <c r="G916" i="11" s="1"/>
  <c r="I916" i="11" s="1"/>
  <c r="J917" i="4"/>
  <c r="G917" i="11" s="1"/>
  <c r="I917" i="11" s="1"/>
  <c r="J918" i="4"/>
  <c r="G918" i="11" s="1"/>
  <c r="I918" i="11" s="1"/>
  <c r="J919" i="4"/>
  <c r="G919" i="11" s="1"/>
  <c r="I919" i="11" s="1"/>
  <c r="J920" i="4"/>
  <c r="G920" i="11" s="1"/>
  <c r="I920" i="11" s="1"/>
  <c r="J921" i="4"/>
  <c r="G921" i="11" s="1"/>
  <c r="I921" i="11" s="1"/>
  <c r="J922" i="4"/>
  <c r="G922" i="11" s="1"/>
  <c r="I922" i="11" s="1"/>
  <c r="J923" i="4"/>
  <c r="G923" i="11" s="1"/>
  <c r="I923" i="11" s="1"/>
  <c r="J924" i="4"/>
  <c r="G924" i="11" s="1"/>
  <c r="I924" i="11" s="1"/>
  <c r="J925" i="4"/>
  <c r="G925" i="11" s="1"/>
  <c r="I925" i="11" s="1"/>
  <c r="J926" i="4"/>
  <c r="G926" i="11" s="1"/>
  <c r="I926" i="11" s="1"/>
  <c r="J927" i="4"/>
  <c r="G927" i="11" s="1"/>
  <c r="I927" i="11" s="1"/>
  <c r="J928" i="4"/>
  <c r="G928" i="11" s="1"/>
  <c r="I928" i="11" s="1"/>
  <c r="J929" i="4"/>
  <c r="G929" i="11" s="1"/>
  <c r="I929" i="11" s="1"/>
  <c r="J930" i="4"/>
  <c r="G930" i="11" s="1"/>
  <c r="I930" i="11" s="1"/>
  <c r="J931" i="4"/>
  <c r="G931" i="11" s="1"/>
  <c r="I931" i="11" s="1"/>
  <c r="J932" i="4"/>
  <c r="G932" i="11" s="1"/>
  <c r="I932" i="11" s="1"/>
  <c r="J933" i="4"/>
  <c r="G933" i="11" s="1"/>
  <c r="I933" i="11" s="1"/>
  <c r="J934" i="4"/>
  <c r="G934" i="11" s="1"/>
  <c r="I934" i="11" s="1"/>
  <c r="J935" i="4"/>
  <c r="G935" i="11" s="1"/>
  <c r="I935" i="11" s="1"/>
  <c r="J936" i="4"/>
  <c r="G936" i="11" s="1"/>
  <c r="I936" i="11" s="1"/>
  <c r="J937" i="4"/>
  <c r="G937" i="11" s="1"/>
  <c r="I937" i="11" s="1"/>
  <c r="J938" i="4"/>
  <c r="G938" i="11" s="1"/>
  <c r="I938" i="11" s="1"/>
  <c r="J939" i="4"/>
  <c r="G939" i="11" s="1"/>
  <c r="I939" i="11" s="1"/>
  <c r="J940" i="4"/>
  <c r="G940" i="11" s="1"/>
  <c r="I940" i="11" s="1"/>
  <c r="J941" i="4"/>
  <c r="G941" i="11" s="1"/>
  <c r="I941" i="11" s="1"/>
  <c r="J942" i="4"/>
  <c r="G942" i="11" s="1"/>
  <c r="I942" i="11" s="1"/>
  <c r="J943" i="4"/>
  <c r="G943" i="11" s="1"/>
  <c r="I943" i="11" s="1"/>
  <c r="J944" i="4"/>
  <c r="G944" i="11" s="1"/>
  <c r="I944" i="11" s="1"/>
  <c r="J945" i="4"/>
  <c r="G945" i="11" s="1"/>
  <c r="I945" i="11" s="1"/>
  <c r="J946" i="4"/>
  <c r="G946" i="11" s="1"/>
  <c r="I946" i="11" s="1"/>
  <c r="J947" i="4"/>
  <c r="G947" i="11" s="1"/>
  <c r="I947" i="11" s="1"/>
  <c r="J948" i="4"/>
  <c r="G948" i="11" s="1"/>
  <c r="I948" i="11" s="1"/>
  <c r="J949" i="4"/>
  <c r="G949" i="11" s="1"/>
  <c r="I949" i="11" s="1"/>
  <c r="J950" i="4"/>
  <c r="G950" i="11" s="1"/>
  <c r="I950" i="11" s="1"/>
  <c r="J951" i="4"/>
  <c r="G951" i="11" s="1"/>
  <c r="I951" i="11" s="1"/>
  <c r="J952" i="4"/>
  <c r="G952" i="11" s="1"/>
  <c r="I952" i="11" s="1"/>
  <c r="J953" i="4"/>
  <c r="G953" i="11" s="1"/>
  <c r="I953" i="11" s="1"/>
  <c r="J954" i="4"/>
  <c r="G954" i="11" s="1"/>
  <c r="I954" i="11" s="1"/>
  <c r="J955" i="4"/>
  <c r="G955" i="11" s="1"/>
  <c r="I955" i="11" s="1"/>
  <c r="J956" i="4"/>
  <c r="G956" i="11" s="1"/>
  <c r="I956" i="11" s="1"/>
  <c r="J957" i="4"/>
  <c r="G957" i="11" s="1"/>
  <c r="I957" i="11" s="1"/>
  <c r="J958" i="4"/>
  <c r="G958" i="11" s="1"/>
  <c r="I958" i="11" s="1"/>
  <c r="J959" i="4"/>
  <c r="G959" i="11" s="1"/>
  <c r="I959" i="11" s="1"/>
  <c r="J960" i="4"/>
  <c r="G960" i="11" s="1"/>
  <c r="I960" i="11" s="1"/>
  <c r="J961" i="4"/>
  <c r="G961" i="11" s="1"/>
  <c r="I961" i="11" s="1"/>
  <c r="J962" i="4"/>
  <c r="G962" i="11" s="1"/>
  <c r="I962" i="11" s="1"/>
  <c r="J963" i="4"/>
  <c r="G963" i="11" s="1"/>
  <c r="I963" i="11" s="1"/>
  <c r="J964" i="4"/>
  <c r="G964" i="11" s="1"/>
  <c r="I964" i="11" s="1"/>
  <c r="J965" i="4"/>
  <c r="G965" i="11" s="1"/>
  <c r="I965" i="11" s="1"/>
  <c r="J966" i="4"/>
  <c r="G966" i="11" s="1"/>
  <c r="I966" i="11" s="1"/>
  <c r="J967" i="4"/>
  <c r="G967" i="11" s="1"/>
  <c r="I967" i="11" s="1"/>
  <c r="J968" i="4"/>
  <c r="G968" i="11" s="1"/>
  <c r="I968" i="11" s="1"/>
  <c r="J969" i="4"/>
  <c r="G969" i="11" s="1"/>
  <c r="I969" i="11" s="1"/>
  <c r="J970" i="4"/>
  <c r="G970" i="11" s="1"/>
  <c r="I970" i="11" s="1"/>
  <c r="J971" i="4"/>
  <c r="G971" i="11" s="1"/>
  <c r="I971" i="11" s="1"/>
  <c r="J972" i="4"/>
  <c r="G972" i="11" s="1"/>
  <c r="I972" i="11" s="1"/>
  <c r="J973" i="4"/>
  <c r="G973" i="11" s="1"/>
  <c r="I973" i="11" s="1"/>
  <c r="J974" i="4"/>
  <c r="G974" i="11" s="1"/>
  <c r="I974" i="11" s="1"/>
  <c r="J975" i="4"/>
  <c r="G975" i="11" s="1"/>
  <c r="I975" i="11" s="1"/>
  <c r="J976" i="4"/>
  <c r="G976" i="11" s="1"/>
  <c r="I976" i="11" s="1"/>
  <c r="J977" i="4"/>
  <c r="G977" i="11" s="1"/>
  <c r="I977" i="11" s="1"/>
  <c r="J978" i="4"/>
  <c r="G978" i="11" s="1"/>
  <c r="I978" i="11" s="1"/>
  <c r="J979" i="4"/>
  <c r="G979" i="11" s="1"/>
  <c r="I979" i="11" s="1"/>
  <c r="J980" i="4"/>
  <c r="G980" i="11" s="1"/>
  <c r="I980" i="11" s="1"/>
  <c r="J981" i="4"/>
  <c r="G981" i="11" s="1"/>
  <c r="I981" i="11" s="1"/>
  <c r="J982" i="4"/>
  <c r="G982" i="11" s="1"/>
  <c r="I982" i="11" s="1"/>
  <c r="J983" i="4"/>
  <c r="G983" i="11" s="1"/>
  <c r="I983" i="11" s="1"/>
  <c r="J984" i="4"/>
  <c r="G984" i="11" s="1"/>
  <c r="I984" i="11" s="1"/>
  <c r="J985" i="4"/>
  <c r="G985" i="11" s="1"/>
  <c r="I985" i="11" s="1"/>
  <c r="J986" i="4"/>
  <c r="G986" i="11" s="1"/>
  <c r="I986" i="11" s="1"/>
  <c r="J987" i="4"/>
  <c r="G987" i="11" s="1"/>
  <c r="I987" i="11" s="1"/>
  <c r="J988" i="4"/>
  <c r="G988" i="11" s="1"/>
  <c r="I988" i="11" s="1"/>
  <c r="J989" i="4"/>
  <c r="G989" i="11" s="1"/>
  <c r="I989" i="11" s="1"/>
  <c r="J990" i="4"/>
  <c r="G990" i="11" s="1"/>
  <c r="I990" i="11" s="1"/>
  <c r="J991" i="4"/>
  <c r="G991" i="11" s="1"/>
  <c r="I991" i="11" s="1"/>
  <c r="J992" i="4"/>
  <c r="G992" i="11" s="1"/>
  <c r="I992" i="11" s="1"/>
  <c r="J993" i="4"/>
  <c r="G993" i="11" s="1"/>
  <c r="I993" i="11" s="1"/>
  <c r="J994" i="4"/>
  <c r="G994" i="11" s="1"/>
  <c r="I994" i="11" s="1"/>
  <c r="J995" i="4"/>
  <c r="G995" i="11" s="1"/>
  <c r="I995" i="11" s="1"/>
  <c r="J996" i="4"/>
  <c r="G996" i="11" s="1"/>
  <c r="I996" i="11" s="1"/>
  <c r="J997" i="4"/>
  <c r="G997" i="11" s="1"/>
  <c r="I997" i="11" s="1"/>
  <c r="J998" i="4"/>
  <c r="G998" i="11" s="1"/>
  <c r="I998" i="11" s="1"/>
  <c r="J999" i="4"/>
  <c r="G999" i="11" s="1"/>
  <c r="I999" i="11" s="1"/>
  <c r="J1000" i="4"/>
  <c r="G1000" i="11" s="1"/>
  <c r="I1000" i="11" s="1"/>
  <c r="J1001" i="4"/>
  <c r="G1001" i="11" s="1"/>
  <c r="I1001" i="11" s="1"/>
  <c r="J1002" i="4"/>
  <c r="G1002" i="11" s="1"/>
  <c r="I1002" i="11" s="1"/>
  <c r="J1003" i="4"/>
  <c r="G1003" i="11" s="1"/>
  <c r="I1003" i="11" s="1"/>
  <c r="J1004" i="4"/>
  <c r="G1004" i="11" s="1"/>
  <c r="I1004" i="11" s="1"/>
  <c r="J1005" i="4"/>
  <c r="G1005" i="11" s="1"/>
  <c r="I1005" i="11" s="1"/>
  <c r="J1006" i="4"/>
  <c r="G1006" i="11" s="1"/>
  <c r="I1006" i="11" s="1"/>
  <c r="J1007" i="4"/>
  <c r="G1007" i="11" s="1"/>
  <c r="I1007" i="11" s="1"/>
  <c r="J1008" i="4"/>
  <c r="G1008" i="11" s="1"/>
  <c r="I1008" i="11" s="1"/>
  <c r="J1009" i="4"/>
  <c r="G1009" i="11" s="1"/>
  <c r="I1009" i="11" s="1"/>
  <c r="J1010" i="4"/>
  <c r="G1010" i="11" s="1"/>
  <c r="I1010" i="11" s="1"/>
  <c r="J1011" i="4"/>
  <c r="G1011" i="11" s="1"/>
  <c r="I1011" i="11" s="1"/>
  <c r="J1012" i="4"/>
  <c r="G1012" i="11" s="1"/>
  <c r="I1012" i="11" s="1"/>
  <c r="J1013" i="4"/>
  <c r="G1013" i="11" s="1"/>
  <c r="I1013" i="11" s="1"/>
  <c r="J1014" i="4"/>
  <c r="G1014" i="11" s="1"/>
  <c r="I1014" i="11" s="1"/>
  <c r="J1015" i="4"/>
  <c r="G1015" i="11" s="1"/>
  <c r="I1015" i="11" s="1"/>
  <c r="J1016" i="4"/>
  <c r="G1016" i="11" s="1"/>
  <c r="I1016" i="11" s="1"/>
  <c r="J1017" i="4"/>
  <c r="G1017" i="11" s="1"/>
  <c r="I1017" i="11" s="1"/>
  <c r="J1018" i="4"/>
  <c r="G1018" i="11" s="1"/>
  <c r="I1018" i="11" s="1"/>
  <c r="J1019" i="4"/>
  <c r="G1019" i="11" s="1"/>
  <c r="I1019" i="11" s="1"/>
  <c r="J1020" i="4"/>
  <c r="G1020" i="11" s="1"/>
  <c r="I1020" i="11" s="1"/>
  <c r="J1021" i="4"/>
  <c r="G1021" i="11" s="1"/>
  <c r="I1021" i="11" s="1"/>
  <c r="J1022" i="4"/>
  <c r="G1022" i="11" s="1"/>
  <c r="I1022" i="11" s="1"/>
  <c r="J1023" i="4"/>
  <c r="G1023" i="11" s="1"/>
  <c r="I1023" i="11" s="1"/>
  <c r="J1024" i="4"/>
  <c r="G1024" i="11" s="1"/>
  <c r="I1024" i="11" s="1"/>
  <c r="J1025" i="4"/>
  <c r="G1025" i="11" s="1"/>
  <c r="I1025" i="11" s="1"/>
  <c r="J1026" i="4"/>
  <c r="G1026" i="11" s="1"/>
  <c r="I1026" i="11" s="1"/>
  <c r="J1027" i="4"/>
  <c r="G1027" i="11" s="1"/>
  <c r="I1027" i="11" s="1"/>
  <c r="J1028" i="4"/>
  <c r="G1028" i="11" s="1"/>
  <c r="I1028" i="11" s="1"/>
  <c r="J1029" i="4"/>
  <c r="G1029" i="11" s="1"/>
  <c r="I1029" i="11" s="1"/>
  <c r="J1034" i="4"/>
  <c r="G1034" i="11" s="1"/>
  <c r="I1034" i="11" s="1"/>
  <c r="N50" i="5"/>
  <c r="P50" i="5" s="1"/>
  <c r="H1900" i="11" s="1"/>
  <c r="I1900" i="11" s="1"/>
  <c r="N239" i="5"/>
  <c r="P239" i="5" s="1"/>
  <c r="H2073" i="11" s="1"/>
  <c r="I2073" i="11" s="1"/>
  <c r="N241" i="5"/>
  <c r="P241" i="5" s="1"/>
  <c r="H2075" i="11" s="1"/>
  <c r="I2075" i="11" s="1"/>
  <c r="N243" i="5"/>
  <c r="P243" i="5" s="1"/>
  <c r="H2077" i="11" s="1"/>
  <c r="I2077" i="11" s="1"/>
  <c r="N245" i="5"/>
  <c r="P245" i="5" s="1"/>
  <c r="H2079" i="11" s="1"/>
  <c r="I2079" i="11" s="1"/>
  <c r="N247" i="5"/>
  <c r="P247" i="5" s="1"/>
  <c r="H2081" i="11" s="1"/>
  <c r="I2081" i="11" s="1"/>
  <c r="N249" i="5"/>
  <c r="P249" i="5" s="1"/>
  <c r="H2083" i="11" s="1"/>
  <c r="I2083" i="11" s="1"/>
  <c r="N251" i="5"/>
  <c r="P251" i="5" s="1"/>
  <c r="H2085" i="11" s="1"/>
  <c r="I2085" i="11" s="1"/>
  <c r="N253" i="5"/>
  <c r="P253" i="5" s="1"/>
  <c r="H2087" i="11" s="1"/>
  <c r="I2087" i="11" s="1"/>
  <c r="N255" i="5"/>
  <c r="P255" i="5" s="1"/>
  <c r="H2089" i="11" s="1"/>
  <c r="I2089" i="11" s="1"/>
  <c r="N257" i="5"/>
  <c r="P257" i="5" s="1"/>
  <c r="H2091" i="11" s="1"/>
  <c r="I2091" i="11" s="1"/>
  <c r="N259" i="5"/>
  <c r="P259" i="5" s="1"/>
  <c r="H2093" i="11" s="1"/>
  <c r="I2093" i="11" s="1"/>
  <c r="N261" i="5"/>
  <c r="P261" i="5" s="1"/>
  <c r="H2095" i="11" s="1"/>
  <c r="I2095" i="11" s="1"/>
  <c r="N263" i="5"/>
  <c r="P263" i="5" s="1"/>
  <c r="H2097" i="11" s="1"/>
  <c r="I2097" i="11" s="1"/>
  <c r="N265" i="5"/>
  <c r="P265" i="5" s="1"/>
  <c r="H2099" i="11" s="1"/>
  <c r="I2099" i="11" s="1"/>
  <c r="N267" i="5"/>
  <c r="P267" i="5" s="1"/>
  <c r="H2101" i="11" s="1"/>
  <c r="I2101" i="11" s="1"/>
  <c r="N269" i="5"/>
  <c r="P269" i="5" s="1"/>
  <c r="H2103" i="11" s="1"/>
  <c r="I2103" i="11" s="1"/>
  <c r="N271" i="5"/>
  <c r="P271" i="5" s="1"/>
  <c r="H2105" i="11" s="1"/>
  <c r="I2105" i="11" s="1"/>
  <c r="N273" i="5"/>
  <c r="P273" i="5" s="1"/>
  <c r="H2107" i="11" s="1"/>
  <c r="I2107" i="11" s="1"/>
  <c r="N275" i="5"/>
  <c r="P275" i="5" s="1"/>
  <c r="H2109" i="11" s="1"/>
  <c r="I2109" i="11" s="1"/>
  <c r="N277" i="5"/>
  <c r="P277" i="5" s="1"/>
  <c r="H2111" i="11" s="1"/>
  <c r="I2111" i="11" s="1"/>
  <c r="N279" i="5"/>
  <c r="P279" i="5" s="1"/>
  <c r="H2113" i="11" s="1"/>
  <c r="I2113" i="11" s="1"/>
  <c r="N281" i="5"/>
  <c r="P281" i="5" s="1"/>
  <c r="H2115" i="11" s="1"/>
  <c r="I2115" i="11" s="1"/>
  <c r="N283" i="5"/>
  <c r="P283" i="5" s="1"/>
  <c r="H2117" i="11" s="1"/>
  <c r="I2117" i="11" s="1"/>
  <c r="N285" i="5"/>
  <c r="P285" i="5" s="1"/>
  <c r="H2119" i="11" s="1"/>
  <c r="I2119" i="11" s="1"/>
  <c r="N287" i="5"/>
  <c r="P287" i="5" s="1"/>
  <c r="H2121" i="11" s="1"/>
  <c r="I2121" i="11" s="1"/>
  <c r="N289" i="5"/>
  <c r="P289" i="5" s="1"/>
  <c r="H2123" i="11" s="1"/>
  <c r="I2123" i="11" s="1"/>
  <c r="N291" i="5"/>
  <c r="P291" i="5" s="1"/>
  <c r="H2125" i="11" s="1"/>
  <c r="I2125" i="11" s="1"/>
  <c r="N293" i="5"/>
  <c r="P293" i="5" s="1"/>
  <c r="H2127" i="11" s="1"/>
  <c r="I2127" i="11" s="1"/>
  <c r="N295" i="5"/>
  <c r="P295" i="5" s="1"/>
  <c r="H2129" i="11" s="1"/>
  <c r="I2129" i="11" s="1"/>
  <c r="N297" i="5"/>
  <c r="P297" i="5" s="1"/>
  <c r="H2131" i="11" s="1"/>
  <c r="I2131" i="11" s="1"/>
  <c r="N299" i="5"/>
  <c r="P299" i="5" s="1"/>
  <c r="H2133" i="11" s="1"/>
  <c r="I2133" i="11" s="1"/>
  <c r="N301" i="5"/>
  <c r="P301" i="5" s="1"/>
  <c r="H2135" i="11" s="1"/>
  <c r="I2135" i="11" s="1"/>
  <c r="N303" i="5"/>
  <c r="P303" i="5" s="1"/>
  <c r="H2137" i="11" s="1"/>
  <c r="I2137" i="11" s="1"/>
  <c r="N305" i="5"/>
  <c r="P305" i="5" s="1"/>
  <c r="H2139" i="11" s="1"/>
  <c r="I2139" i="11" s="1"/>
  <c r="N311" i="5"/>
  <c r="P311" i="5" s="1"/>
  <c r="H2145" i="11" s="1"/>
  <c r="I2145" i="11" s="1"/>
  <c r="N313" i="5"/>
  <c r="P313" i="5" s="1"/>
  <c r="H2147" i="11" s="1"/>
  <c r="I2147" i="11" s="1"/>
  <c r="N315" i="5"/>
  <c r="P315" i="5" s="1"/>
  <c r="H2149" i="11" s="1"/>
  <c r="I2149" i="11" s="1"/>
  <c r="N317" i="5"/>
  <c r="P317" i="5" s="1"/>
  <c r="H2151" i="11" s="1"/>
  <c r="I2151" i="11" s="1"/>
  <c r="N319" i="5"/>
  <c r="P319" i="5" s="1"/>
  <c r="H2153" i="11" s="1"/>
  <c r="I2153" i="11" s="1"/>
  <c r="N321" i="5"/>
  <c r="P321" i="5" s="1"/>
  <c r="H2155" i="11" s="1"/>
  <c r="I2155" i="11" s="1"/>
  <c r="N324" i="5"/>
  <c r="P324" i="5" s="1"/>
  <c r="H2158" i="11" s="1"/>
  <c r="I2158" i="11" s="1"/>
  <c r="N327" i="5"/>
  <c r="P327" i="5" s="1"/>
  <c r="H2161" i="11" s="1"/>
  <c r="I2161" i="11" s="1"/>
  <c r="M1327" i="5"/>
  <c r="K268" i="6"/>
  <c r="K395" i="6"/>
  <c r="K477" i="6"/>
  <c r="O4" i="7"/>
  <c r="M51" i="7"/>
  <c r="O51" i="7" s="1"/>
  <c r="C12" i="25"/>
  <c r="C13" i="25"/>
  <c r="C11" i="25"/>
  <c r="F18" i="25"/>
  <c r="D18" i="25"/>
  <c r="B18" i="25"/>
  <c r="H18" i="25" s="1"/>
  <c r="G18" i="25"/>
  <c r="C18" i="25"/>
  <c r="I18" i="25"/>
  <c r="E18" i="25"/>
  <c r="F19" i="25"/>
  <c r="D19" i="25"/>
  <c r="B19" i="25"/>
  <c r="H19" i="25" s="1"/>
  <c r="G19" i="25"/>
  <c r="C19" i="25"/>
  <c r="I19" i="25"/>
  <c r="E19" i="25"/>
  <c r="F20" i="25"/>
  <c r="D20" i="25"/>
  <c r="B20" i="25"/>
  <c r="H20" i="25" s="1"/>
  <c r="G20" i="25"/>
  <c r="C20" i="25"/>
  <c r="I20" i="25"/>
  <c r="E20" i="25"/>
  <c r="F21" i="25"/>
  <c r="D21" i="25"/>
  <c r="B21" i="25"/>
  <c r="H21" i="25" s="1"/>
  <c r="G21" i="25"/>
  <c r="C21" i="25"/>
  <c r="I21" i="25"/>
  <c r="E21" i="25"/>
  <c r="F22" i="25"/>
  <c r="D22" i="25"/>
  <c r="B22" i="25"/>
  <c r="H22" i="25" s="1"/>
  <c r="G22" i="25"/>
  <c r="C22" i="25"/>
  <c r="I22" i="25"/>
  <c r="E22" i="25"/>
  <c r="F23" i="25"/>
  <c r="D23" i="25"/>
  <c r="B23" i="25"/>
  <c r="H23" i="25" s="1"/>
  <c r="G23" i="25"/>
  <c r="C23" i="25"/>
  <c r="I23" i="25"/>
  <c r="E23" i="25"/>
  <c r="F24" i="25"/>
  <c r="D24" i="25"/>
  <c r="B24" i="25"/>
  <c r="H24" i="25" s="1"/>
  <c r="I24" i="25"/>
  <c r="G24" i="25"/>
  <c r="C24" i="25"/>
  <c r="E24" i="25"/>
  <c r="F25" i="25"/>
  <c r="D25" i="25"/>
  <c r="B25" i="25"/>
  <c r="H25" i="25" s="1"/>
  <c r="G25" i="25"/>
  <c r="C25" i="25"/>
  <c r="I25" i="25"/>
  <c r="E25" i="25"/>
  <c r="F26" i="25"/>
  <c r="D26" i="25"/>
  <c r="B26" i="25"/>
  <c r="H26" i="25" s="1"/>
  <c r="G26" i="25"/>
  <c r="C26" i="25"/>
  <c r="I26" i="25"/>
  <c r="E26" i="25"/>
  <c r="F27" i="25"/>
  <c r="D27" i="25"/>
  <c r="B27" i="25"/>
  <c r="H27" i="25" s="1"/>
  <c r="G27" i="25"/>
  <c r="C27" i="25"/>
  <c r="I27" i="25"/>
  <c r="E27" i="25"/>
  <c r="F28" i="25"/>
  <c r="D28" i="25"/>
  <c r="B28" i="25"/>
  <c r="H28" i="25" s="1"/>
  <c r="G28" i="25"/>
  <c r="C28" i="25"/>
  <c r="I28" i="25"/>
  <c r="E28" i="25"/>
  <c r="F29" i="25"/>
  <c r="D29" i="25"/>
  <c r="B29" i="25"/>
  <c r="H29" i="25" s="1"/>
  <c r="G29" i="25"/>
  <c r="C29" i="25"/>
  <c r="I29" i="25"/>
  <c r="E29" i="25"/>
  <c r="F30" i="25"/>
  <c r="D30" i="25"/>
  <c r="B30" i="25"/>
  <c r="H30" i="25" s="1"/>
  <c r="G30" i="25"/>
  <c r="C30" i="25"/>
  <c r="I30" i="25"/>
  <c r="E30" i="25"/>
  <c r="F31" i="25"/>
  <c r="D31" i="25"/>
  <c r="B31" i="25"/>
  <c r="H31" i="25" s="1"/>
  <c r="G31" i="25"/>
  <c r="C31" i="25"/>
  <c r="I31" i="25"/>
  <c r="E31" i="25"/>
  <c r="F32" i="25"/>
  <c r="D32" i="25"/>
  <c r="B32" i="25"/>
  <c r="H32" i="25" s="1"/>
  <c r="G32" i="25"/>
  <c r="C32" i="25"/>
  <c r="I32" i="25"/>
  <c r="E32" i="25"/>
  <c r="F33" i="25"/>
  <c r="D33" i="25"/>
  <c r="B33" i="25"/>
  <c r="H33" i="25" s="1"/>
  <c r="G33" i="25"/>
  <c r="C33" i="25"/>
  <c r="I33" i="25"/>
  <c r="E33" i="25"/>
  <c r="F34" i="25"/>
  <c r="D34" i="25"/>
  <c r="B34" i="25"/>
  <c r="H34" i="25" s="1"/>
  <c r="G34" i="25"/>
  <c r="C34" i="25"/>
  <c r="I34" i="25"/>
  <c r="E34" i="25"/>
  <c r="F35" i="25"/>
  <c r="D35" i="25"/>
  <c r="B35" i="25"/>
  <c r="H35" i="25" s="1"/>
  <c r="G35" i="25"/>
  <c r="C35" i="25"/>
  <c r="I35" i="25"/>
  <c r="E35" i="25"/>
  <c r="F36" i="25"/>
  <c r="D36" i="25"/>
  <c r="B36" i="25"/>
  <c r="H36" i="25" s="1"/>
  <c r="G36" i="25"/>
  <c r="C36" i="25"/>
  <c r="I36" i="25"/>
  <c r="E36" i="25"/>
  <c r="F37" i="25"/>
  <c r="D37" i="25"/>
  <c r="B37" i="25"/>
  <c r="H37" i="25" s="1"/>
  <c r="G37" i="25"/>
  <c r="C37" i="25"/>
  <c r="I37" i="25"/>
  <c r="E37" i="25"/>
  <c r="F38" i="25"/>
  <c r="D38" i="25"/>
  <c r="B38" i="25"/>
  <c r="H38" i="25" s="1"/>
  <c r="G38" i="25"/>
  <c r="C38" i="25"/>
  <c r="I38" i="25"/>
  <c r="E38" i="25"/>
  <c r="F39" i="25"/>
  <c r="D39" i="25"/>
  <c r="B39" i="25"/>
  <c r="H39" i="25" s="1"/>
  <c r="G39" i="25"/>
  <c r="C39" i="25"/>
  <c r="I39" i="25"/>
  <c r="E39" i="25"/>
  <c r="F40" i="25"/>
  <c r="D40" i="25"/>
  <c r="B40" i="25"/>
  <c r="H40" i="25" s="1"/>
  <c r="G40" i="25"/>
  <c r="C40" i="25"/>
  <c r="I40" i="25"/>
  <c r="E40" i="25"/>
  <c r="F41" i="25"/>
  <c r="D41" i="25"/>
  <c r="B41" i="25"/>
  <c r="H41" i="25" s="1"/>
  <c r="G41" i="25"/>
  <c r="C41" i="25"/>
  <c r="I41" i="25"/>
  <c r="E41" i="25"/>
  <c r="F42" i="25"/>
  <c r="D42" i="25"/>
  <c r="B42" i="25"/>
  <c r="H42" i="25" s="1"/>
  <c r="G42" i="25"/>
  <c r="C42" i="25"/>
  <c r="I42" i="25"/>
  <c r="E42" i="25"/>
  <c r="F43" i="25"/>
  <c r="D43" i="25"/>
  <c r="B43" i="25"/>
  <c r="H43" i="25" s="1"/>
  <c r="G43" i="25"/>
  <c r="C43" i="25"/>
  <c r="I43" i="25"/>
  <c r="E43" i="25"/>
  <c r="F44" i="25"/>
  <c r="D44" i="25"/>
  <c r="B44" i="25"/>
  <c r="H44" i="25" s="1"/>
  <c r="G44" i="25"/>
  <c r="C44" i="25"/>
  <c r="I44" i="25"/>
  <c r="E44" i="25"/>
  <c r="F45" i="25"/>
  <c r="D45" i="25"/>
  <c r="B45" i="25"/>
  <c r="H45" i="25" s="1"/>
  <c r="G45" i="25"/>
  <c r="C45" i="25"/>
  <c r="I45" i="25"/>
  <c r="E45" i="25"/>
  <c r="F46" i="25"/>
  <c r="D46" i="25"/>
  <c r="B46" i="25"/>
  <c r="H46" i="25" s="1"/>
  <c r="G46" i="25"/>
  <c r="C46" i="25"/>
  <c r="I46" i="25"/>
  <c r="E46" i="25"/>
  <c r="F47" i="25"/>
  <c r="D47" i="25"/>
  <c r="B47" i="25"/>
  <c r="H47" i="25" s="1"/>
  <c r="G47" i="25"/>
  <c r="C47" i="25"/>
  <c r="I47" i="25"/>
  <c r="E47" i="25"/>
  <c r="F48" i="25"/>
  <c r="D48" i="25"/>
  <c r="B48" i="25"/>
  <c r="H48" i="25" s="1"/>
  <c r="G48" i="25"/>
  <c r="C48" i="25"/>
  <c r="I48" i="25"/>
  <c r="E48" i="25"/>
  <c r="F49" i="25"/>
  <c r="D49" i="25"/>
  <c r="B49" i="25"/>
  <c r="H49" i="25" s="1"/>
  <c r="G49" i="25"/>
  <c r="C49" i="25"/>
  <c r="I49" i="25"/>
  <c r="E49" i="25"/>
  <c r="F50" i="25"/>
  <c r="D50" i="25"/>
  <c r="B50" i="25"/>
  <c r="H50" i="25" s="1"/>
  <c r="G50" i="25"/>
  <c r="C50" i="25"/>
  <c r="I50" i="25"/>
  <c r="E50" i="25"/>
  <c r="F51" i="25"/>
  <c r="D51" i="25"/>
  <c r="B51" i="25"/>
  <c r="H51" i="25" s="1"/>
  <c r="G51" i="25"/>
  <c r="C51" i="25"/>
  <c r="I51" i="25"/>
  <c r="E51" i="25"/>
  <c r="F52" i="25"/>
  <c r="D52" i="25"/>
  <c r="B52" i="25"/>
  <c r="H52" i="25" s="1"/>
  <c r="G52" i="25"/>
  <c r="C52" i="25"/>
  <c r="I52" i="25"/>
  <c r="E52" i="25"/>
  <c r="F53" i="25"/>
  <c r="D53" i="25"/>
  <c r="B53" i="25"/>
  <c r="H53" i="25" s="1"/>
  <c r="G53" i="25"/>
  <c r="C53" i="25"/>
  <c r="I53" i="25"/>
  <c r="E53" i="25"/>
  <c r="F54" i="25"/>
  <c r="D54" i="25"/>
  <c r="B54" i="25"/>
  <c r="H54" i="25" s="1"/>
  <c r="G54" i="25"/>
  <c r="C54" i="25"/>
  <c r="I54" i="25"/>
  <c r="E54" i="25"/>
  <c r="F55" i="25"/>
  <c r="D55" i="25"/>
  <c r="B55" i="25"/>
  <c r="H55" i="25" s="1"/>
  <c r="G55" i="25"/>
  <c r="C55" i="25"/>
  <c r="I55" i="25"/>
  <c r="E55" i="25"/>
  <c r="I56" i="25"/>
  <c r="F56" i="25"/>
  <c r="D56" i="25"/>
  <c r="B56" i="25"/>
  <c r="H56" i="25" s="1"/>
  <c r="G56" i="25"/>
  <c r="C56" i="25"/>
  <c r="E56" i="25"/>
  <c r="I57" i="25"/>
  <c r="G57" i="25"/>
  <c r="E57" i="25"/>
  <c r="C57" i="25"/>
  <c r="D57" i="25"/>
  <c r="F57" i="25"/>
  <c r="B57" i="25"/>
  <c r="H57" i="25" s="1"/>
  <c r="I58" i="25"/>
  <c r="G58" i="25"/>
  <c r="E58" i="25"/>
  <c r="C58" i="25"/>
  <c r="D58" i="25"/>
  <c r="F58" i="25"/>
  <c r="B58" i="25"/>
  <c r="H58" i="25" s="1"/>
  <c r="I59" i="25"/>
  <c r="G59" i="25"/>
  <c r="E59" i="25"/>
  <c r="C59" i="25"/>
  <c r="D59" i="25"/>
  <c r="F59" i="25"/>
  <c r="B59" i="25"/>
  <c r="H59" i="25" s="1"/>
  <c r="I60" i="25"/>
  <c r="G60" i="25"/>
  <c r="E60" i="25"/>
  <c r="C60" i="25"/>
  <c r="D60" i="25"/>
  <c r="F60" i="25"/>
  <c r="B60" i="25"/>
  <c r="H60" i="25" s="1"/>
  <c r="I61" i="25"/>
  <c r="G61" i="25"/>
  <c r="E61" i="25"/>
  <c r="C61" i="25"/>
  <c r="D61" i="25"/>
  <c r="F61" i="25"/>
  <c r="B61" i="25"/>
  <c r="H61" i="25" s="1"/>
  <c r="I62" i="25"/>
  <c r="G62" i="25"/>
  <c r="E62" i="25"/>
  <c r="C62" i="25"/>
  <c r="D62" i="25"/>
  <c r="F62" i="25"/>
  <c r="B62" i="25"/>
  <c r="H62" i="25" s="1"/>
  <c r="I63" i="25"/>
  <c r="G63" i="25"/>
  <c r="E63" i="25"/>
  <c r="C63" i="25"/>
  <c r="D63" i="25"/>
  <c r="F63" i="25"/>
  <c r="B63" i="25"/>
  <c r="H63" i="25" s="1"/>
  <c r="I64" i="25"/>
  <c r="G64" i="25"/>
  <c r="E64" i="25"/>
  <c r="C64" i="25"/>
  <c r="D64" i="25"/>
  <c r="F64" i="25"/>
  <c r="B64" i="25"/>
  <c r="H64" i="25" s="1"/>
  <c r="I65" i="25"/>
  <c r="G65" i="25"/>
  <c r="E65" i="25"/>
  <c r="C65" i="25"/>
  <c r="D65" i="25"/>
  <c r="F65" i="25"/>
  <c r="B65" i="25"/>
  <c r="H65" i="25" s="1"/>
  <c r="I66" i="25"/>
  <c r="G66" i="25"/>
  <c r="E66" i="25"/>
  <c r="C66" i="25"/>
  <c r="D66" i="25"/>
  <c r="F66" i="25"/>
  <c r="B66" i="25"/>
  <c r="H66" i="25" s="1"/>
  <c r="I67" i="25"/>
  <c r="G67" i="25"/>
  <c r="E67" i="25"/>
  <c r="C67" i="25"/>
  <c r="D67" i="25"/>
  <c r="F67" i="25"/>
  <c r="B67" i="25"/>
  <c r="H67" i="25" s="1"/>
  <c r="I68" i="25"/>
  <c r="G68" i="25"/>
  <c r="E68" i="25"/>
  <c r="C68" i="25"/>
  <c r="D68" i="25"/>
  <c r="F68" i="25"/>
  <c r="B68" i="25"/>
  <c r="H68" i="25" s="1"/>
  <c r="I69" i="25"/>
  <c r="G69" i="25"/>
  <c r="E69" i="25"/>
  <c r="C69" i="25"/>
  <c r="D69" i="25"/>
  <c r="F69" i="25"/>
  <c r="B69" i="25"/>
  <c r="H69" i="25" s="1"/>
  <c r="I70" i="25"/>
  <c r="G70" i="25"/>
  <c r="E70" i="25"/>
  <c r="C70" i="25"/>
  <c r="D70" i="25"/>
  <c r="F70" i="25"/>
  <c r="B70" i="25"/>
  <c r="H70" i="25" s="1"/>
  <c r="I71" i="25"/>
  <c r="G71" i="25"/>
  <c r="E71" i="25"/>
  <c r="C71" i="25"/>
  <c r="D71" i="25"/>
  <c r="F71" i="25"/>
  <c r="B71" i="25"/>
  <c r="H71" i="25" s="1"/>
  <c r="I72" i="25"/>
  <c r="G72" i="25"/>
  <c r="E72" i="25"/>
  <c r="C72" i="25"/>
  <c r="D72" i="25"/>
  <c r="F72" i="25"/>
  <c r="B72" i="25"/>
  <c r="H72" i="25" s="1"/>
  <c r="I73" i="25"/>
  <c r="G73" i="25"/>
  <c r="E73" i="25"/>
  <c r="C73" i="25"/>
  <c r="D73" i="25"/>
  <c r="F73" i="25"/>
  <c r="B73" i="25"/>
  <c r="H73" i="25" s="1"/>
  <c r="I74" i="25"/>
  <c r="G74" i="25"/>
  <c r="E74" i="25"/>
  <c r="C74" i="25"/>
  <c r="D74" i="25"/>
  <c r="F74" i="25"/>
  <c r="B74" i="25"/>
  <c r="H74" i="25" s="1"/>
  <c r="I75" i="25"/>
  <c r="G75" i="25"/>
  <c r="E75" i="25"/>
  <c r="C75" i="25"/>
  <c r="D75" i="25"/>
  <c r="F75" i="25"/>
  <c r="B75" i="25"/>
  <c r="H75" i="25" s="1"/>
  <c r="I76" i="25"/>
  <c r="G76" i="25"/>
  <c r="E76" i="25"/>
  <c r="C76" i="25"/>
  <c r="D76" i="25"/>
  <c r="F76" i="25"/>
  <c r="B76" i="25"/>
  <c r="H76" i="25" s="1"/>
  <c r="I77" i="25"/>
  <c r="G77" i="25"/>
  <c r="E77" i="25"/>
  <c r="C77" i="25"/>
  <c r="D77" i="25"/>
  <c r="F77" i="25"/>
  <c r="B77" i="25"/>
  <c r="H77" i="25" s="1"/>
  <c r="A4" i="2"/>
  <c r="C8" i="2"/>
  <c r="I1260" i="6"/>
  <c r="G17" i="10"/>
  <c r="G56" i="10"/>
  <c r="G64" i="10"/>
  <c r="G57" i="10"/>
  <c r="G7" i="10"/>
  <c r="G38" i="10"/>
  <c r="G16" i="10"/>
  <c r="G18" i="10"/>
  <c r="G50" i="10"/>
  <c r="F19" i="10"/>
  <c r="I3868" i="11"/>
  <c r="F8" i="13"/>
  <c r="C10" i="14"/>
  <c r="C11" i="14"/>
  <c r="C12" i="14"/>
  <c r="C13" i="14"/>
  <c r="C14" i="14"/>
  <c r="C15" i="14"/>
  <c r="C16" i="14"/>
  <c r="C17" i="14"/>
  <c r="E17" i="14"/>
  <c r="C18" i="14"/>
  <c r="E18" i="14"/>
  <c r="C19" i="14"/>
  <c r="E19" i="14"/>
  <c r="C20" i="14"/>
  <c r="E20" i="14"/>
  <c r="C21" i="14"/>
  <c r="E21" i="14"/>
  <c r="C22" i="14"/>
  <c r="E22" i="14"/>
  <c r="D50" i="3" l="1"/>
  <c r="H1864" i="11"/>
  <c r="C3" i="1"/>
  <c r="D42" i="3"/>
  <c r="D17" i="3"/>
  <c r="K3381" i="11" a="1"/>
  <c r="K3381" i="11" s="1"/>
  <c r="K2895" i="11" a="1"/>
  <c r="K2895" i="11" s="1"/>
  <c r="K3442" i="11" a="1"/>
  <c r="K3442" i="11" s="1"/>
  <c r="K3430" i="11" a="1"/>
  <c r="K3430" i="11" s="1"/>
  <c r="K3413" i="11" a="1"/>
  <c r="K3413" i="11" s="1"/>
  <c r="K3355" i="11" a="1"/>
  <c r="K3355" i="11" s="1"/>
  <c r="K3305" i="11" a="1"/>
  <c r="K3305" i="11" s="1"/>
  <c r="K3291" i="11" a="1"/>
  <c r="K3291" i="11" s="1"/>
  <c r="K3263" i="11" a="1"/>
  <c r="K3263" i="11" s="1"/>
  <c r="K3158" i="11" a="1"/>
  <c r="K3158" i="11" s="1"/>
  <c r="K3143" i="11" a="1"/>
  <c r="K3143" i="11" s="1"/>
  <c r="K3135" i="11" a="1"/>
  <c r="K3135" i="11" s="1"/>
  <c r="K3131" i="11" a="1"/>
  <c r="K3131" i="11" s="1"/>
  <c r="K3088" i="11" a="1"/>
  <c r="K3088" i="11" s="1"/>
  <c r="K3071" i="11" a="1"/>
  <c r="K3071" i="11" s="1"/>
  <c r="K3044" i="11" a="1"/>
  <c r="K3044" i="11" s="1"/>
  <c r="K3031" i="11" a="1"/>
  <c r="K3031" i="11" s="1"/>
  <c r="K3023" i="11" a="1"/>
  <c r="K3023" i="11" s="1"/>
  <c r="K2987" i="11" a="1"/>
  <c r="K2987" i="11" s="1"/>
  <c r="K2972" i="11" a="1"/>
  <c r="K2972" i="11" s="1"/>
  <c r="K2961" i="11" a="1"/>
  <c r="K2961" i="11" s="1"/>
  <c r="K2938" i="11" a="1"/>
  <c r="K2938" i="11" s="1"/>
  <c r="K2928" i="11" a="1"/>
  <c r="K2928" i="11" s="1"/>
  <c r="K2886" i="11" a="1"/>
  <c r="K2886" i="11" s="1"/>
  <c r="K2865" i="11" a="1"/>
  <c r="K2865" i="11" s="1"/>
  <c r="K2827" i="11" a="1"/>
  <c r="K2827" i="11" s="1"/>
  <c r="K2779" i="11" a="1"/>
  <c r="K2779" i="11" s="1"/>
  <c r="K3545" i="11" a="1"/>
  <c r="K3545" i="11" s="1"/>
  <c r="K3621" i="11" a="1"/>
  <c r="K3621" i="11" s="1"/>
  <c r="K3587" i="11" a="1"/>
  <c r="K3587" i="11" s="1"/>
  <c r="K3881" i="11" a="1"/>
  <c r="K3881" i="11" s="1"/>
  <c r="K3574" i="11" a="1"/>
  <c r="K3574" i="11" s="1"/>
  <c r="C21" i="2"/>
  <c r="K3488" i="11" a="1"/>
  <c r="K3488" i="11" s="1"/>
  <c r="K3472" i="11" a="1"/>
  <c r="K3472" i="11" s="1"/>
  <c r="K3457" i="11" a="1"/>
  <c r="K3457" i="11" s="1"/>
  <c r="K3406" i="11" a="1"/>
  <c r="K3406" i="11" s="1"/>
  <c r="K3394" i="11" a="1"/>
  <c r="K3394" i="11" s="1"/>
  <c r="K3367" i="11" a="1"/>
  <c r="K3367" i="11" s="1"/>
  <c r="K3342" i="11" a="1"/>
  <c r="K3342" i="11" s="1"/>
  <c r="K3334" i="11" a="1"/>
  <c r="K3334" i="11" s="1"/>
  <c r="K3317" i="11" a="1"/>
  <c r="K3317" i="11" s="1"/>
  <c r="K3277" i="11" a="1"/>
  <c r="K3277" i="11" s="1"/>
  <c r="K3254" i="11" a="1"/>
  <c r="K3254" i="11" s="1"/>
  <c r="K3239" i="11" a="1"/>
  <c r="K3239" i="11" s="1"/>
  <c r="K3225" i="11" a="1"/>
  <c r="K3225" i="11" s="1"/>
  <c r="K3212" i="11" a="1"/>
  <c r="K3212" i="11" s="1"/>
  <c r="K3198" i="11" a="1"/>
  <c r="K3198" i="11" s="1"/>
  <c r="K3186" i="11" a="1"/>
  <c r="K3186" i="11" s="1"/>
  <c r="K3176" i="11" a="1"/>
  <c r="K3176" i="11" s="1"/>
  <c r="K3119" i="11" a="1"/>
  <c r="K3119" i="11" s="1"/>
  <c r="K3102" i="11" a="1"/>
  <c r="K3102" i="11" s="1"/>
  <c r="K3057" i="11" a="1"/>
  <c r="K3057" i="11" s="1"/>
  <c r="K3005" i="11" a="1"/>
  <c r="K3005" i="11" s="1"/>
  <c r="K2946" i="11" a="1"/>
  <c r="K2946" i="11" s="1"/>
  <c r="K2910" i="11" a="1"/>
  <c r="K2910" i="11" s="1"/>
  <c r="K2856" i="11" a="1"/>
  <c r="K2856" i="11" s="1"/>
  <c r="K2837" i="11" a="1"/>
  <c r="K2837" i="11" s="1"/>
  <c r="K2814" i="11" a="1"/>
  <c r="K2814" i="11" s="1"/>
  <c r="K2801" i="11" a="1"/>
  <c r="K2801" i="11" s="1"/>
  <c r="K2789" i="11" a="1"/>
  <c r="K2789" i="11" s="1"/>
  <c r="K2764" i="11" a="1"/>
  <c r="K2764" i="11" s="1"/>
  <c r="K3513" i="11" a="1"/>
  <c r="K3513" i="11" s="1"/>
  <c r="K3609" i="11" a="1"/>
  <c r="K3609" i="11" s="1"/>
  <c r="K3564" i="11" a="1"/>
  <c r="K3564" i="11" s="1"/>
  <c r="K3553" i="11" a="1"/>
  <c r="K3553" i="11" s="1"/>
  <c r="K3526" i="11" a="1"/>
  <c r="K3526" i="11" s="1"/>
  <c r="E60" i="3"/>
  <c r="F60" i="3" s="1"/>
  <c r="C47" i="3"/>
  <c r="D25" i="3"/>
  <c r="D16" i="3"/>
  <c r="E29" i="3"/>
  <c r="F29" i="3" s="1"/>
  <c r="E58" i="3"/>
  <c r="F58" i="3" s="1"/>
  <c r="C24" i="3"/>
  <c r="C22" i="2"/>
  <c r="D62" i="3"/>
  <c r="C69" i="3"/>
  <c r="D49" i="3"/>
  <c r="D19" i="3"/>
  <c r="D26" i="3"/>
  <c r="D73" i="3"/>
  <c r="D52" i="3"/>
  <c r="C70" i="3"/>
  <c r="D34" i="3"/>
  <c r="D46" i="3"/>
  <c r="D51" i="3"/>
  <c r="D18" i="3"/>
  <c r="D11" i="3"/>
  <c r="D10" i="3"/>
  <c r="K3727" i="11" a="1"/>
  <c r="K3727" i="11" s="1"/>
  <c r="K3735" i="11" a="1"/>
  <c r="K3735" i="11" s="1"/>
  <c r="K3726" i="11" a="1"/>
  <c r="K3726" i="11" s="1"/>
  <c r="K3805" i="11" a="1"/>
  <c r="K3805" i="11" s="1"/>
  <c r="K3744" i="11" a="1"/>
  <c r="K3744" i="11" s="1"/>
  <c r="K3812" i="11" a="1"/>
  <c r="K3812" i="11" s="1"/>
  <c r="K3770" i="11" a="1"/>
  <c r="K3770" i="11" s="1"/>
  <c r="K3722" i="11" a="1"/>
  <c r="K3722" i="11" s="1"/>
  <c r="D22" i="3"/>
  <c r="K3835" i="11" a="1"/>
  <c r="K3835" i="11" s="1"/>
  <c r="K3869" i="11" a="1"/>
  <c r="K3869" i="11" s="1"/>
  <c r="K3813" i="11" a="1"/>
  <c r="K3813" i="11" s="1"/>
  <c r="K3776" i="11" a="1"/>
  <c r="K3776" i="11" s="1"/>
  <c r="K3836" i="11" a="1"/>
  <c r="K3836" i="11" s="1"/>
  <c r="K3790" i="11" a="1"/>
  <c r="K3790" i="11" s="1"/>
  <c r="E43" i="3"/>
  <c r="F43" i="3" s="1"/>
  <c r="E50" i="3"/>
  <c r="F50" i="3" s="1"/>
  <c r="C62" i="3"/>
  <c r="D69" i="3"/>
  <c r="D47" i="3"/>
  <c r="E47" i="3" s="1"/>
  <c r="F47" i="3" s="1"/>
  <c r="D66" i="3"/>
  <c r="C22" i="3"/>
  <c r="C19" i="3"/>
  <c r="D24" i="3"/>
  <c r="D15" i="3"/>
  <c r="D63" i="3"/>
  <c r="D39" i="3"/>
  <c r="D68" i="3"/>
  <c r="D70" i="3"/>
  <c r="C16" i="3"/>
  <c r="E16" i="3" s="1"/>
  <c r="F16" i="3" s="1"/>
  <c r="C46" i="3"/>
  <c r="D37" i="3"/>
  <c r="D20" i="3"/>
  <c r="D59" i="3"/>
  <c r="D33" i="3"/>
  <c r="D67" i="3"/>
  <c r="E41" i="3"/>
  <c r="F41" i="3" s="1"/>
  <c r="K3807" i="11" a="1"/>
  <c r="K3807" i="11" s="1"/>
  <c r="K3810" i="11" a="1"/>
  <c r="K3810" i="11" s="1"/>
  <c r="K3708" i="11" a="1"/>
  <c r="K3708" i="11" s="1"/>
  <c r="K3780" i="11" a="1"/>
  <c r="K3780" i="11" s="1"/>
  <c r="K3921" i="11" a="1"/>
  <c r="K3921" i="11" s="1"/>
  <c r="K3767" i="11" a="1"/>
  <c r="K3767" i="11" s="1"/>
  <c r="K3787" i="11" a="1"/>
  <c r="K3787" i="11" s="1"/>
  <c r="K3730" i="11" a="1"/>
  <c r="K3730" i="11" s="1"/>
  <c r="K3777" i="11" a="1"/>
  <c r="K3777" i="11" s="1"/>
  <c r="K3720" i="11" a="1"/>
  <c r="K3720" i="11" s="1"/>
  <c r="K3792" i="11" a="1"/>
  <c r="K3792" i="11" s="1"/>
  <c r="K3719" i="11" a="1"/>
  <c r="K3719" i="11" s="1"/>
  <c r="K3699" i="11" a="1"/>
  <c r="K3699" i="11" s="1"/>
  <c r="E64" i="3"/>
  <c r="F64" i="3" s="1"/>
  <c r="E55" i="3"/>
  <c r="F55" i="3" s="1"/>
  <c r="E65" i="3"/>
  <c r="F65" i="3" s="1"/>
  <c r="E42" i="3"/>
  <c r="F42" i="3" s="1"/>
  <c r="E17" i="3"/>
  <c r="F17" i="3" s="1"/>
  <c r="E44" i="3"/>
  <c r="F44" i="3" s="1"/>
  <c r="E72" i="3"/>
  <c r="F72" i="3" s="1"/>
  <c r="E61" i="3"/>
  <c r="F61" i="3" s="1"/>
  <c r="E31" i="3"/>
  <c r="F31" i="3" s="1"/>
  <c r="E30" i="3"/>
  <c r="F30" i="3" s="1"/>
  <c r="E12" i="3"/>
  <c r="F12" i="3" s="1"/>
  <c r="E54" i="3"/>
  <c r="F54" i="3" s="1"/>
  <c r="J762" i="4"/>
  <c r="G762" i="11" s="1"/>
  <c r="I762" i="11" s="1"/>
  <c r="E48" i="3"/>
  <c r="F48" i="3" s="1"/>
  <c r="C9" i="3"/>
  <c r="E9" i="3" s="1"/>
  <c r="F9" i="3" s="1"/>
  <c r="E36" i="3"/>
  <c r="F36" i="3" s="1"/>
  <c r="E45" i="3"/>
  <c r="F45" i="3" s="1"/>
  <c r="C66" i="3"/>
  <c r="E27" i="3"/>
  <c r="F27" i="3" s="1"/>
  <c r="C26" i="3"/>
  <c r="C32" i="3"/>
  <c r="E32" i="3" s="1"/>
  <c r="F32" i="3" s="1"/>
  <c r="C68" i="3"/>
  <c r="E13" i="3"/>
  <c r="F13" i="3" s="1"/>
  <c r="E35" i="3"/>
  <c r="F35" i="3" s="1"/>
  <c r="E53" i="3"/>
  <c r="F53" i="3" s="1"/>
  <c r="E40" i="3"/>
  <c r="F40" i="3" s="1"/>
  <c r="C34" i="3"/>
  <c r="C51" i="3"/>
  <c r="C20" i="3"/>
  <c r="C18" i="3"/>
  <c r="C11" i="3"/>
  <c r="C33" i="3"/>
  <c r="C10" i="3"/>
  <c r="C28" i="3"/>
  <c r="E28" i="3" s="1"/>
  <c r="F28" i="3" s="1"/>
  <c r="C71" i="3"/>
  <c r="E71" i="3" s="1"/>
  <c r="F71" i="3" s="1"/>
  <c r="C49" i="3"/>
  <c r="C15" i="3"/>
  <c r="C25" i="3"/>
  <c r="C63" i="3"/>
  <c r="C73" i="3"/>
  <c r="C39" i="3"/>
  <c r="C52" i="3"/>
  <c r="C37" i="3"/>
  <c r="C59" i="3"/>
  <c r="C67" i="3"/>
  <c r="H24" i="10"/>
  <c r="I24" i="10" s="1"/>
  <c r="D8" i="3"/>
  <c r="H25" i="10"/>
  <c r="I25" i="10" s="1"/>
  <c r="K1260" i="6"/>
  <c r="H52" i="10"/>
  <c r="I52" i="10" s="1"/>
  <c r="G4136" i="11"/>
  <c r="G7" i="12"/>
  <c r="G5" i="12"/>
  <c r="G6" i="12"/>
  <c r="J1860" i="4"/>
  <c r="D23" i="14"/>
  <c r="F9" i="14"/>
  <c r="H19" i="10"/>
  <c r="I19" i="10" s="1"/>
  <c r="P1327" i="5"/>
  <c r="H51" i="10"/>
  <c r="I51" i="10" s="1"/>
  <c r="F42" i="10"/>
  <c r="H42" i="10" s="1"/>
  <c r="I42" i="10" s="1"/>
  <c r="M139" i="7"/>
  <c r="F61" i="10"/>
  <c r="H61" i="10" s="1"/>
  <c r="I61" i="10" s="1"/>
  <c r="O31" i="7"/>
  <c r="O139" i="7" s="1"/>
  <c r="H65" i="10"/>
  <c r="I65" i="10" s="1"/>
  <c r="H30" i="10"/>
  <c r="I30" i="10" s="1"/>
  <c r="H67" i="10"/>
  <c r="I67" i="10" s="1"/>
  <c r="F23" i="10"/>
  <c r="H23" i="10" s="1"/>
  <c r="I23" i="10" s="1"/>
  <c r="J5" i="13"/>
  <c r="G37" i="10"/>
  <c r="H37" i="10" s="1"/>
  <c r="I37" i="10" s="1"/>
  <c r="H11" i="10"/>
  <c r="I11" i="10" s="1"/>
  <c r="F68" i="10"/>
  <c r="H68" i="10" s="1"/>
  <c r="I68" i="10" s="1"/>
  <c r="H22" i="10"/>
  <c r="I22" i="10" s="1"/>
  <c r="H39" i="10"/>
  <c r="I39" i="10" s="1"/>
  <c r="F66" i="10"/>
  <c r="H66" i="10" s="1"/>
  <c r="I66" i="10" s="1"/>
  <c r="F62" i="10"/>
  <c r="H62" i="10" s="1"/>
  <c r="I62" i="10" s="1"/>
  <c r="F54" i="10"/>
  <c r="H54" i="10" s="1"/>
  <c r="I54" i="10" s="1"/>
  <c r="H40" i="10"/>
  <c r="I40" i="10" s="1"/>
  <c r="F43" i="10"/>
  <c r="H43" i="10" s="1"/>
  <c r="I43" i="10" s="1"/>
  <c r="F28" i="10"/>
  <c r="H28" i="10" s="1"/>
  <c r="I28" i="10" s="1"/>
  <c r="F21" i="10"/>
  <c r="H21" i="10" s="1"/>
  <c r="I21" i="10" s="1"/>
  <c r="F15" i="10"/>
  <c r="H15" i="10" s="1"/>
  <c r="I15" i="10" s="1"/>
  <c r="F13" i="10"/>
  <c r="H13" i="10" s="1"/>
  <c r="I13" i="10" s="1"/>
  <c r="F6" i="10"/>
  <c r="H6" i="10" s="1"/>
  <c r="I6" i="10" s="1"/>
  <c r="C8" i="3"/>
  <c r="F5" i="10"/>
  <c r="H5" i="10" s="1"/>
  <c r="I5" i="10" s="1"/>
  <c r="J10" i="13"/>
  <c r="I7" i="13"/>
  <c r="I3" i="13"/>
  <c r="I6" i="13"/>
  <c r="J9" i="13"/>
  <c r="I4" i="13"/>
  <c r="G12" i="10"/>
  <c r="H12" i="10" s="1"/>
  <c r="I12" i="10" s="1"/>
  <c r="M964" i="4"/>
  <c r="M742" i="4"/>
  <c r="M738" i="4"/>
  <c r="M734" i="4"/>
  <c r="M730" i="4"/>
  <c r="M726" i="4"/>
  <c r="M722" i="4"/>
  <c r="M718" i="4"/>
  <c r="M714" i="4"/>
  <c r="M710" i="4"/>
  <c r="M706" i="4"/>
  <c r="M702" i="4"/>
  <c r="M698" i="4"/>
  <c r="M694" i="4"/>
  <c r="M690" i="4"/>
  <c r="M686" i="4"/>
  <c r="M682" i="4"/>
  <c r="M678" i="4"/>
  <c r="M674" i="4"/>
  <c r="M670" i="4"/>
  <c r="M666" i="4"/>
  <c r="M662" i="4"/>
  <c r="M658" i="4"/>
  <c r="M654" i="4"/>
  <c r="M650" i="4"/>
  <c r="M646" i="4"/>
  <c r="M642" i="4"/>
  <c r="M638" i="4"/>
  <c r="M634" i="4"/>
  <c r="M630" i="4"/>
  <c r="M626" i="4"/>
  <c r="M622" i="4"/>
  <c r="M618" i="4"/>
  <c r="M614" i="4"/>
  <c r="M608" i="4"/>
  <c r="M604" i="4"/>
  <c r="M600" i="4"/>
  <c r="M596" i="4"/>
  <c r="M592" i="4"/>
  <c r="M588" i="4"/>
  <c r="M583" i="4"/>
  <c r="M579" i="4"/>
  <c r="M575" i="4"/>
  <c r="M571" i="4"/>
  <c r="M567" i="4"/>
  <c r="M563" i="4"/>
  <c r="M559" i="4"/>
  <c r="M555" i="4"/>
  <c r="M551" i="4"/>
  <c r="M547" i="4"/>
  <c r="M543" i="4"/>
  <c r="M539" i="4"/>
  <c r="M535" i="4"/>
  <c r="M531" i="4"/>
  <c r="M527" i="4"/>
  <c r="M523" i="4"/>
  <c r="M519" i="4"/>
  <c r="M515" i="4"/>
  <c r="H55" i="10"/>
  <c r="I55" i="10" s="1"/>
  <c r="H35" i="10"/>
  <c r="I35" i="10" s="1"/>
  <c r="H57" i="10"/>
  <c r="I57" i="10" s="1"/>
  <c r="H7" i="10"/>
  <c r="I7" i="10" s="1"/>
  <c r="H18" i="10"/>
  <c r="I18" i="10" s="1"/>
  <c r="H38" i="10"/>
  <c r="I38" i="10" s="1"/>
  <c r="N1327" i="5"/>
  <c r="H33" i="10"/>
  <c r="I33" i="10" s="1"/>
  <c r="H50" i="10"/>
  <c r="I50" i="10" s="1"/>
  <c r="H16" i="10"/>
  <c r="I16" i="10" s="1"/>
  <c r="H64" i="10"/>
  <c r="I64" i="10" s="1"/>
  <c r="H17" i="10"/>
  <c r="I17" i="10" s="1"/>
  <c r="H36" i="10"/>
  <c r="I36" i="10" s="1"/>
  <c r="H31" i="10"/>
  <c r="I31" i="10" s="1"/>
  <c r="H56" i="10"/>
  <c r="I56" i="10" s="1"/>
  <c r="H49" i="10"/>
  <c r="I49" i="10" s="1"/>
  <c r="H48" i="10"/>
  <c r="I48" i="10" s="1"/>
  <c r="C13" i="2"/>
  <c r="C14" i="2" s="1"/>
  <c r="H53" i="10"/>
  <c r="I53" i="10" s="1"/>
  <c r="F10" i="10"/>
  <c r="H10" i="10" s="1"/>
  <c r="I10" i="10" s="1"/>
  <c r="F4" i="10"/>
  <c r="H4" i="10" s="1"/>
  <c r="I4" i="10" s="1"/>
  <c r="H41" i="10"/>
  <c r="I41" i="10" s="1"/>
  <c r="H14" i="10"/>
  <c r="I14" i="10" s="1"/>
  <c r="F44" i="10"/>
  <c r="H44" i="10" s="1"/>
  <c r="I44" i="10" s="1"/>
  <c r="F46" i="10"/>
  <c r="H46" i="10" s="1"/>
  <c r="I46" i="10" s="1"/>
  <c r="F32" i="10"/>
  <c r="H32" i="10" s="1"/>
  <c r="I32" i="10" s="1"/>
  <c r="F20" i="10"/>
  <c r="H20" i="10" s="1"/>
  <c r="I20" i="10" s="1"/>
  <c r="C14" i="25"/>
  <c r="C15" i="25" s="1"/>
  <c r="C7" i="2"/>
  <c r="C9" i="2" s="1"/>
  <c r="M680" i="4"/>
  <c r="M676" i="4"/>
  <c r="M672" i="4"/>
  <c r="M668" i="4"/>
  <c r="M664" i="4"/>
  <c r="M660" i="4"/>
  <c r="M656" i="4"/>
  <c r="M652" i="4"/>
  <c r="M648" i="4"/>
  <c r="M644" i="4"/>
  <c r="M640" i="4"/>
  <c r="M636" i="4"/>
  <c r="M632" i="4"/>
  <c r="M628" i="4"/>
  <c r="M624" i="4"/>
  <c r="M620" i="4"/>
  <c r="M616" i="4"/>
  <c r="M612" i="4"/>
  <c r="M606" i="4"/>
  <c r="M602" i="4"/>
  <c r="M598" i="4"/>
  <c r="M594" i="4"/>
  <c r="M590" i="4"/>
  <c r="M585" i="4"/>
  <c r="M581" i="4"/>
  <c r="M577" i="4"/>
  <c r="M573" i="4"/>
  <c r="M569" i="4"/>
  <c r="M565" i="4"/>
  <c r="M561" i="4"/>
  <c r="M557" i="4"/>
  <c r="M553" i="4"/>
  <c r="M549" i="4"/>
  <c r="M545" i="4"/>
  <c r="M541" i="4"/>
  <c r="M537" i="4"/>
  <c r="M533" i="4"/>
  <c r="M529" i="4"/>
  <c r="M525" i="4"/>
  <c r="M521" i="4"/>
  <c r="M517" i="4"/>
  <c r="F58" i="10"/>
  <c r="H58" i="10" s="1"/>
  <c r="I58" i="10" s="1"/>
  <c r="M760" i="4"/>
  <c r="M756" i="4"/>
  <c r="M752" i="4"/>
  <c r="M748" i="4"/>
  <c r="M744" i="4"/>
  <c r="M740" i="4"/>
  <c r="M736" i="4"/>
  <c r="M732" i="4"/>
  <c r="M728" i="4"/>
  <c r="M724" i="4"/>
  <c r="M720" i="4"/>
  <c r="M716" i="4"/>
  <c r="M712" i="4"/>
  <c r="M708" i="4"/>
  <c r="M704" i="4"/>
  <c r="M700" i="4"/>
  <c r="M696" i="4"/>
  <c r="M692" i="4"/>
  <c r="M688" i="4"/>
  <c r="M684" i="4"/>
  <c r="M758" i="4"/>
  <c r="M754" i="4"/>
  <c r="M750" i="4"/>
  <c r="M746" i="4"/>
  <c r="F16" i="14"/>
  <c r="H16" i="14" s="1"/>
  <c r="F15" i="14"/>
  <c r="H15" i="14" s="1"/>
  <c r="F14" i="14"/>
  <c r="H14" i="14" s="1"/>
  <c r="F13" i="14"/>
  <c r="H13" i="14" s="1"/>
  <c r="F12" i="14"/>
  <c r="H12" i="14" s="1"/>
  <c r="F11" i="14"/>
  <c r="H11" i="14" s="1"/>
  <c r="F10" i="14"/>
  <c r="H10" i="14" s="1"/>
  <c r="C23" i="14"/>
  <c r="J8" i="13"/>
  <c r="I8" i="13"/>
  <c r="F3" i="10"/>
  <c r="H3" i="10" s="1"/>
  <c r="I3" i="10" s="1"/>
  <c r="M1029" i="4"/>
  <c r="M1027" i="4"/>
  <c r="M1025" i="4"/>
  <c r="M1023" i="4"/>
  <c r="M1021" i="4"/>
  <c r="M1019" i="4"/>
  <c r="M1017" i="4"/>
  <c r="M1015" i="4"/>
  <c r="M1013" i="4"/>
  <c r="M1011" i="4"/>
  <c r="M1009" i="4"/>
  <c r="M1007" i="4"/>
  <c r="M1005" i="4"/>
  <c r="M1003" i="4"/>
  <c r="M1001" i="4"/>
  <c r="M999" i="4"/>
  <c r="M997" i="4"/>
  <c r="M995" i="4"/>
  <c r="M993" i="4"/>
  <c r="M991" i="4"/>
  <c r="M989" i="4"/>
  <c r="M987" i="4"/>
  <c r="M985" i="4"/>
  <c r="M983" i="4"/>
  <c r="M981" i="4"/>
  <c r="M979" i="4"/>
  <c r="M977" i="4"/>
  <c r="M975" i="4"/>
  <c r="M973" i="4"/>
  <c r="M971" i="4"/>
  <c r="M969" i="4"/>
  <c r="M967" i="4"/>
  <c r="M965" i="4"/>
  <c r="M963" i="4"/>
  <c r="M961" i="4"/>
  <c r="M959" i="4"/>
  <c r="M957" i="4"/>
  <c r="M955" i="4"/>
  <c r="M953" i="4"/>
  <c r="M951" i="4"/>
  <c r="M949" i="4"/>
  <c r="M947" i="4"/>
  <c r="M945" i="4"/>
  <c r="M943" i="4"/>
  <c r="M941" i="4"/>
  <c r="M939" i="4"/>
  <c r="M937" i="4"/>
  <c r="M935" i="4"/>
  <c r="M933" i="4"/>
  <c r="M931" i="4"/>
  <c r="M929" i="4"/>
  <c r="M927" i="4"/>
  <c r="M925" i="4"/>
  <c r="M923" i="4"/>
  <c r="M921" i="4"/>
  <c r="M919" i="4"/>
  <c r="M917" i="4"/>
  <c r="M915" i="4"/>
  <c r="M913" i="4"/>
  <c r="M911" i="4"/>
  <c r="M909" i="4"/>
  <c r="M907" i="4"/>
  <c r="M905" i="4"/>
  <c r="M903" i="4"/>
  <c r="M901" i="4"/>
  <c r="M899" i="4"/>
  <c r="M897" i="4"/>
  <c r="M894" i="4"/>
  <c r="M892" i="4"/>
  <c r="M890" i="4"/>
  <c r="M888" i="4"/>
  <c r="M886" i="4"/>
  <c r="M884" i="4"/>
  <c r="M882" i="4"/>
  <c r="M880" i="4"/>
  <c r="M878" i="4"/>
  <c r="M876" i="4"/>
  <c r="M874" i="4"/>
  <c r="M872" i="4"/>
  <c r="M870" i="4"/>
  <c r="M868" i="4"/>
  <c r="M866" i="4"/>
  <c r="M864" i="4"/>
  <c r="M862" i="4"/>
  <c r="M860" i="4"/>
  <c r="M858" i="4"/>
  <c r="M856" i="4"/>
  <c r="M854" i="4"/>
  <c r="M852" i="4"/>
  <c r="M850" i="4"/>
  <c r="M848" i="4"/>
  <c r="M846" i="4"/>
  <c r="M844" i="4"/>
  <c r="M842" i="4"/>
  <c r="M840" i="4"/>
  <c r="M838" i="4"/>
  <c r="M836" i="4"/>
  <c r="M834" i="4"/>
  <c r="M832" i="4"/>
  <c r="M830" i="4"/>
  <c r="M828" i="4"/>
  <c r="M826" i="4"/>
  <c r="M824" i="4"/>
  <c r="M822" i="4"/>
  <c r="M820" i="4"/>
  <c r="M818" i="4"/>
  <c r="M816" i="4"/>
  <c r="M814" i="4"/>
  <c r="M812" i="4"/>
  <c r="M810" i="4"/>
  <c r="M808" i="4"/>
  <c r="M806" i="4"/>
  <c r="M804" i="4"/>
  <c r="M802" i="4"/>
  <c r="M800" i="4"/>
  <c r="M798" i="4"/>
  <c r="M796" i="4"/>
  <c r="M794" i="4"/>
  <c r="M792" i="4"/>
  <c r="M790" i="4"/>
  <c r="M788" i="4"/>
  <c r="M786" i="4"/>
  <c r="M784" i="4"/>
  <c r="M782" i="4"/>
  <c r="M780" i="4"/>
  <c r="M778" i="4"/>
  <c r="M776" i="4"/>
  <c r="M774" i="4"/>
  <c r="M772" i="4"/>
  <c r="M770" i="4"/>
  <c r="M768" i="4"/>
  <c r="M766" i="4"/>
  <c r="M764" i="4"/>
  <c r="M762" i="4"/>
  <c r="E23" i="14"/>
  <c r="I3" i="11"/>
  <c r="D7" i="1"/>
  <c r="B11" i="1"/>
  <c r="F27" i="10"/>
  <c r="H27" i="10" s="1"/>
  <c r="I27" i="10" s="1"/>
  <c r="F34" i="10"/>
  <c r="H34" i="10" s="1"/>
  <c r="I34" i="10" s="1"/>
  <c r="F47" i="10"/>
  <c r="H47" i="10" s="1"/>
  <c r="I47" i="10" s="1"/>
  <c r="M1034" i="4"/>
  <c r="M1028" i="4"/>
  <c r="M1026" i="4"/>
  <c r="M1024" i="4"/>
  <c r="M1022" i="4"/>
  <c r="M1020" i="4"/>
  <c r="M1018" i="4"/>
  <c r="M1016" i="4"/>
  <c r="M1014" i="4"/>
  <c r="M1012" i="4"/>
  <c r="M1010" i="4"/>
  <c r="M1008" i="4"/>
  <c r="M1006" i="4"/>
  <c r="M1004" i="4"/>
  <c r="M1002" i="4"/>
  <c r="M1000" i="4"/>
  <c r="M998" i="4"/>
  <c r="M996" i="4"/>
  <c r="M994" i="4"/>
  <c r="M992" i="4"/>
  <c r="M990" i="4"/>
  <c r="M988" i="4"/>
  <c r="M986" i="4"/>
  <c r="M984" i="4"/>
  <c r="M982" i="4"/>
  <c r="M980" i="4"/>
  <c r="M978" i="4"/>
  <c r="M976" i="4"/>
  <c r="M974" i="4"/>
  <c r="M972" i="4"/>
  <c r="M970" i="4"/>
  <c r="M968" i="4"/>
  <c r="M966" i="4"/>
  <c r="M962" i="4"/>
  <c r="M960" i="4"/>
  <c r="M958" i="4"/>
  <c r="M956" i="4"/>
  <c r="M954" i="4"/>
  <c r="M952" i="4"/>
  <c r="M950" i="4"/>
  <c r="M948" i="4"/>
  <c r="M946" i="4"/>
  <c r="M944" i="4"/>
  <c r="M942" i="4"/>
  <c r="M940" i="4"/>
  <c r="M938" i="4"/>
  <c r="M936" i="4"/>
  <c r="M934" i="4"/>
  <c r="M932" i="4"/>
  <c r="M930" i="4"/>
  <c r="M928" i="4"/>
  <c r="M926" i="4"/>
  <c r="M924" i="4"/>
  <c r="M922" i="4"/>
  <c r="M920" i="4"/>
  <c r="M918" i="4"/>
  <c r="M916" i="4"/>
  <c r="M914" i="4"/>
  <c r="M912" i="4"/>
  <c r="M910" i="4"/>
  <c r="M908" i="4"/>
  <c r="M906" i="4"/>
  <c r="M904" i="4"/>
  <c r="M902" i="4"/>
  <c r="M900" i="4"/>
  <c r="M898" i="4"/>
  <c r="M895" i="4"/>
  <c r="M893" i="4"/>
  <c r="M891" i="4"/>
  <c r="M889" i="4"/>
  <c r="M887" i="4"/>
  <c r="M885" i="4"/>
  <c r="M883" i="4"/>
  <c r="M881" i="4"/>
  <c r="M879" i="4"/>
  <c r="M877" i="4"/>
  <c r="M875" i="4"/>
  <c r="M873" i="4"/>
  <c r="M871" i="4"/>
  <c r="M869" i="4"/>
  <c r="M867" i="4"/>
  <c r="M865" i="4"/>
  <c r="M863" i="4"/>
  <c r="M861" i="4"/>
  <c r="M859" i="4"/>
  <c r="M857" i="4"/>
  <c r="M855" i="4"/>
  <c r="M853" i="4"/>
  <c r="M851" i="4"/>
  <c r="M849" i="4"/>
  <c r="M847" i="4"/>
  <c r="M845" i="4"/>
  <c r="M843" i="4"/>
  <c r="M841" i="4"/>
  <c r="M839" i="4"/>
  <c r="M837" i="4"/>
  <c r="M835" i="4"/>
  <c r="M833" i="4"/>
  <c r="M831" i="4"/>
  <c r="M829" i="4"/>
  <c r="M827" i="4"/>
  <c r="M825" i="4"/>
  <c r="M823" i="4"/>
  <c r="M821" i="4"/>
  <c r="M819" i="4"/>
  <c r="M817" i="4"/>
  <c r="M815" i="4"/>
  <c r="M813" i="4"/>
  <c r="M811" i="4"/>
  <c r="M809" i="4"/>
  <c r="M807" i="4"/>
  <c r="M805" i="4"/>
  <c r="M803" i="4"/>
  <c r="M801" i="4"/>
  <c r="M799" i="4"/>
  <c r="M797" i="4"/>
  <c r="M795" i="4"/>
  <c r="M793" i="4"/>
  <c r="M791" i="4"/>
  <c r="M789" i="4"/>
  <c r="M787" i="4"/>
  <c r="M785" i="4"/>
  <c r="M783" i="4"/>
  <c r="M781" i="4"/>
  <c r="M779" i="4"/>
  <c r="M777" i="4"/>
  <c r="M775" i="4"/>
  <c r="M773" i="4"/>
  <c r="M771" i="4"/>
  <c r="M769" i="4"/>
  <c r="M767" i="4"/>
  <c r="M765" i="4"/>
  <c r="M763" i="4"/>
  <c r="B12" i="1"/>
  <c r="E73" i="3" l="1"/>
  <c r="F73" i="3" s="1"/>
  <c r="E70" i="3"/>
  <c r="F70" i="3" s="1"/>
  <c r="E69" i="3"/>
  <c r="F69" i="3" s="1"/>
  <c r="E34" i="3"/>
  <c r="F34" i="3" s="1"/>
  <c r="E26" i="3"/>
  <c r="F26" i="3" s="1"/>
  <c r="E11" i="3"/>
  <c r="F11" i="3" s="1"/>
  <c r="E52" i="3"/>
  <c r="F52" i="3" s="1"/>
  <c r="E66" i="3"/>
  <c r="F66" i="3" s="1"/>
  <c r="E68" i="3"/>
  <c r="F68" i="3" s="1"/>
  <c r="E24" i="3"/>
  <c r="F24" i="3" s="1"/>
  <c r="E62" i="3"/>
  <c r="F62" i="3" s="1"/>
  <c r="E18" i="3"/>
  <c r="F18" i="3" s="1"/>
  <c r="E63" i="3"/>
  <c r="F63" i="3" s="1"/>
  <c r="E46" i="3"/>
  <c r="F46" i="3" s="1"/>
  <c r="E19" i="3"/>
  <c r="F19" i="3" s="1"/>
  <c r="E37" i="3"/>
  <c r="F37" i="3" s="1"/>
  <c r="E25" i="3"/>
  <c r="F25" i="3" s="1"/>
  <c r="E49" i="3"/>
  <c r="F49" i="3" s="1"/>
  <c r="E51" i="3"/>
  <c r="F51" i="3" s="1"/>
  <c r="I1864" i="11"/>
  <c r="D14" i="3"/>
  <c r="E14" i="3" s="1"/>
  <c r="F14" i="3" s="1"/>
  <c r="E39" i="3"/>
  <c r="F39" i="3" s="1"/>
  <c r="E10" i="3"/>
  <c r="F10" i="3" s="1"/>
  <c r="E20" i="3"/>
  <c r="F20" i="3" s="1"/>
  <c r="E67" i="3"/>
  <c r="F67" i="3" s="1"/>
  <c r="E15" i="3"/>
  <c r="F15" i="3" s="1"/>
  <c r="E33" i="3"/>
  <c r="F33" i="3" s="1"/>
  <c r="E22" i="3"/>
  <c r="F22" i="3" s="1"/>
  <c r="E59" i="3"/>
  <c r="F59" i="3" s="1"/>
  <c r="F25" i="12"/>
  <c r="F32" i="12"/>
  <c r="F30" i="12"/>
  <c r="A32" i="12"/>
  <c r="G30" i="12"/>
  <c r="D30" i="12"/>
  <c r="C32" i="12"/>
  <c r="E30" i="12"/>
  <c r="A31" i="12"/>
  <c r="E32" i="12"/>
  <c r="C30" i="12"/>
  <c r="D32" i="12"/>
  <c r="G32" i="12"/>
  <c r="A30" i="12"/>
  <c r="E8" i="3"/>
  <c r="F8" i="3" s="1"/>
  <c r="A15" i="12"/>
  <c r="B15" i="12" s="1"/>
  <c r="F45" i="12"/>
  <c r="D61" i="12"/>
  <c r="G16" i="12"/>
  <c r="C44" i="12"/>
  <c r="G34" i="12"/>
  <c r="C43" i="12"/>
  <c r="A45" i="12"/>
  <c r="B45" i="12" s="1"/>
  <c r="C47" i="12"/>
  <c r="A33" i="12"/>
  <c r="B33" i="12" s="1"/>
  <c r="D45" i="12"/>
  <c r="C42" i="12"/>
  <c r="D28" i="12"/>
  <c r="G56" i="12"/>
  <c r="C56" i="12"/>
  <c r="D35" i="12"/>
  <c r="G24" i="12"/>
  <c r="D15" i="12"/>
  <c r="D53" i="12"/>
  <c r="D59" i="12"/>
  <c r="D58" i="12"/>
  <c r="D60" i="12"/>
  <c r="G42" i="12"/>
  <c r="F56" i="12"/>
  <c r="D16" i="12"/>
  <c r="F61" i="12"/>
  <c r="D18" i="12"/>
  <c r="C51" i="12"/>
  <c r="D41" i="12"/>
  <c r="F23" i="12"/>
  <c r="E29" i="12"/>
  <c r="G20" i="12"/>
  <c r="E44" i="12"/>
  <c r="A13" i="12"/>
  <c r="B13" i="12" s="1"/>
  <c r="D57" i="12"/>
  <c r="D49" i="12"/>
  <c r="C41" i="12"/>
  <c r="D51" i="12"/>
  <c r="F29" i="12"/>
  <c r="D50" i="12"/>
  <c r="A27" i="12"/>
  <c r="B27" i="12" s="1"/>
  <c r="D52" i="12"/>
  <c r="G37" i="12"/>
  <c r="F60" i="12"/>
  <c r="F52" i="12"/>
  <c r="D34" i="12"/>
  <c r="G60" i="12"/>
  <c r="C39" i="12"/>
  <c r="F53" i="12"/>
  <c r="G36" i="12"/>
  <c r="C60" i="12"/>
  <c r="C53" i="12"/>
  <c r="C49" i="12"/>
  <c r="C45" i="12"/>
  <c r="F38" i="12"/>
  <c r="F15" i="12"/>
  <c r="G26" i="12"/>
  <c r="G22" i="12"/>
  <c r="G18" i="12"/>
  <c r="G14" i="12"/>
  <c r="C40" i="12"/>
  <c r="D23" i="12"/>
  <c r="F14" i="12"/>
  <c r="A65" i="12"/>
  <c r="B65" i="12" s="1"/>
  <c r="E66" i="12"/>
  <c r="G43" i="12"/>
  <c r="E13" i="12"/>
  <c r="E14" i="12"/>
  <c r="E15" i="12"/>
  <c r="E19" i="12"/>
  <c r="F16" i="12"/>
  <c r="D13" i="12"/>
  <c r="D17" i="12"/>
  <c r="D21" i="12"/>
  <c r="D25" i="12"/>
  <c r="F35" i="12"/>
  <c r="G38" i="12"/>
  <c r="E41" i="12"/>
  <c r="E43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E27" i="12"/>
  <c r="G28" i="12"/>
  <c r="E31" i="12"/>
  <c r="C34" i="12"/>
  <c r="E35" i="12"/>
  <c r="F13" i="12"/>
  <c r="F17" i="12"/>
  <c r="F21" i="12"/>
  <c r="F28" i="12"/>
  <c r="D31" i="12"/>
  <c r="A34" i="12"/>
  <c r="B34" i="12" s="1"/>
  <c r="F36" i="12"/>
  <c r="A38" i="12"/>
  <c r="B38" i="12" s="1"/>
  <c r="D39" i="12"/>
  <c r="F40" i="12"/>
  <c r="D42" i="12"/>
  <c r="D44" i="12"/>
  <c r="G45" i="12"/>
  <c r="G46" i="12"/>
  <c r="G47" i="12"/>
  <c r="G48" i="12"/>
  <c r="G49" i="12"/>
  <c r="G50" i="12"/>
  <c r="G51" i="12"/>
  <c r="G52" i="12"/>
  <c r="G53" i="12"/>
  <c r="C55" i="12"/>
  <c r="C57" i="12"/>
  <c r="C59" i="12"/>
  <c r="C61" i="12"/>
  <c r="D14" i="12"/>
  <c r="D22" i="12"/>
  <c r="F31" i="12"/>
  <c r="E39" i="12"/>
  <c r="A44" i="12"/>
  <c r="B44" i="12" s="1"/>
  <c r="F47" i="12"/>
  <c r="F51" i="12"/>
  <c r="F55" i="12"/>
  <c r="F59" i="12"/>
  <c r="C70" i="12"/>
  <c r="D36" i="12"/>
  <c r="G41" i="12"/>
  <c r="G55" i="12"/>
  <c r="G57" i="12"/>
  <c r="G59" i="12"/>
  <c r="G61" i="12"/>
  <c r="G69" i="12"/>
  <c r="D20" i="12"/>
  <c r="A29" i="12"/>
  <c r="B29" i="12" s="1"/>
  <c r="C38" i="12"/>
  <c r="A43" i="12"/>
  <c r="B43" i="12" s="1"/>
  <c r="F46" i="12"/>
  <c r="F50" i="12"/>
  <c r="A35" i="12"/>
  <c r="B35" i="12" s="1"/>
  <c r="D55" i="12"/>
  <c r="D47" i="12"/>
  <c r="E38" i="12"/>
  <c r="D62" i="12"/>
  <c r="D54" i="12"/>
  <c r="D46" i="12"/>
  <c r="C37" i="12"/>
  <c r="G44" i="12"/>
  <c r="D56" i="12"/>
  <c r="D48" i="12"/>
  <c r="G39" i="12"/>
  <c r="E40" i="12"/>
  <c r="F33" i="12"/>
  <c r="F62" i="12"/>
  <c r="F58" i="12"/>
  <c r="F54" i="12"/>
  <c r="F48" i="12"/>
  <c r="G40" i="12"/>
  <c r="D24" i="12"/>
  <c r="G62" i="12"/>
  <c r="G58" i="12"/>
  <c r="G54" i="12"/>
  <c r="B31" i="12"/>
  <c r="F57" i="12"/>
  <c r="F49" i="12"/>
  <c r="A42" i="12"/>
  <c r="B42" i="12" s="1"/>
  <c r="D26" i="12"/>
  <c r="C62" i="12"/>
  <c r="C58" i="12"/>
  <c r="C54" i="12"/>
  <c r="C52" i="12"/>
  <c r="C50" i="12"/>
  <c r="C48" i="12"/>
  <c r="C46" i="12"/>
  <c r="D43" i="12"/>
  <c r="A40" i="12"/>
  <c r="B40" i="12" s="1"/>
  <c r="D37" i="12"/>
  <c r="D27" i="12"/>
  <c r="F19" i="12"/>
  <c r="C36" i="12"/>
  <c r="E33" i="12"/>
  <c r="C28" i="12"/>
  <c r="G25" i="12"/>
  <c r="G23" i="12"/>
  <c r="G21" i="12"/>
  <c r="G19" i="12"/>
  <c r="G17" i="12"/>
  <c r="G15" i="12"/>
  <c r="G13" i="12"/>
  <c r="E42" i="12"/>
  <c r="E37" i="12"/>
  <c r="F27" i="12"/>
  <c r="D19" i="12"/>
  <c r="A62" i="12"/>
  <c r="H62" i="12" s="1"/>
  <c r="E17" i="12"/>
  <c r="A14" i="12"/>
  <c r="B14" i="12" s="1"/>
  <c r="A16" i="12"/>
  <c r="B16" i="12" s="1"/>
  <c r="A72" i="12"/>
  <c r="B72" i="12" s="1"/>
  <c r="C66" i="12"/>
  <c r="F73" i="12"/>
  <c r="D67" i="12"/>
  <c r="D71" i="12"/>
  <c r="D68" i="12"/>
  <c r="D72" i="12"/>
  <c r="A70" i="12"/>
  <c r="G65" i="12"/>
  <c r="C72" i="12"/>
  <c r="F63" i="12"/>
  <c r="E69" i="12"/>
  <c r="G74" i="12"/>
  <c r="D69" i="12"/>
  <c r="F72" i="12"/>
  <c r="A73" i="12"/>
  <c r="A71" i="12"/>
  <c r="B71" i="12" s="1"/>
  <c r="F66" i="12"/>
  <c r="G67" i="12"/>
  <c r="G63" i="12"/>
  <c r="C73" i="12"/>
  <c r="C71" i="12"/>
  <c r="F67" i="12"/>
  <c r="C68" i="12"/>
  <c r="C64" i="12"/>
  <c r="E68" i="12"/>
  <c r="F81" i="12"/>
  <c r="F80" i="12"/>
  <c r="D85" i="12"/>
  <c r="D77" i="12"/>
  <c r="D80" i="12"/>
  <c r="E86" i="12"/>
  <c r="A84" i="12"/>
  <c r="B84" i="12" s="1"/>
  <c r="A82" i="12"/>
  <c r="B82" i="12" s="1"/>
  <c r="A80" i="12"/>
  <c r="B80" i="12" s="1"/>
  <c r="A78" i="12"/>
  <c r="B78" i="12" s="1"/>
  <c r="A76" i="12"/>
  <c r="B76" i="12" s="1"/>
  <c r="A74" i="12"/>
  <c r="B74" i="12" s="1"/>
  <c r="C86" i="12"/>
  <c r="C84" i="12"/>
  <c r="C82" i="12"/>
  <c r="C80" i="12"/>
  <c r="C78" i="12"/>
  <c r="C76" i="12"/>
  <c r="C74" i="12"/>
  <c r="F85" i="12"/>
  <c r="F77" i="12"/>
  <c r="F71" i="12"/>
  <c r="D65" i="12"/>
  <c r="F84" i="12"/>
  <c r="F76" i="12"/>
  <c r="F70" i="12"/>
  <c r="D63" i="12"/>
  <c r="D66" i="12"/>
  <c r="D81" i="12"/>
  <c r="D73" i="12"/>
  <c r="D64" i="12"/>
  <c r="D84" i="12"/>
  <c r="D76" i="12"/>
  <c r="D70" i="12"/>
  <c r="A85" i="12"/>
  <c r="B85" i="12" s="1"/>
  <c r="A83" i="12"/>
  <c r="B83" i="12" s="1"/>
  <c r="A81" i="12"/>
  <c r="B81" i="12" s="1"/>
  <c r="A79" i="12"/>
  <c r="B79" i="12" s="1"/>
  <c r="A77" i="12"/>
  <c r="B77" i="12" s="1"/>
  <c r="A75" i="12"/>
  <c r="B75" i="12" s="1"/>
  <c r="E73" i="12"/>
  <c r="E72" i="12"/>
  <c r="E71" i="12"/>
  <c r="E70" i="12"/>
  <c r="F68" i="12"/>
  <c r="F64" i="12"/>
  <c r="G68" i="12"/>
  <c r="G66" i="12"/>
  <c r="G64" i="12"/>
  <c r="C85" i="12"/>
  <c r="C83" i="12"/>
  <c r="C81" i="12"/>
  <c r="C79" i="12"/>
  <c r="C77" i="12"/>
  <c r="C75" i="12"/>
  <c r="G73" i="12"/>
  <c r="G72" i="12"/>
  <c r="G71" i="12"/>
  <c r="G70" i="12"/>
  <c r="F69" i="12"/>
  <c r="F65" i="12"/>
  <c r="C69" i="12"/>
  <c r="C67" i="12"/>
  <c r="C65" i="12"/>
  <c r="C63" i="12"/>
  <c r="A69" i="12"/>
  <c r="B69" i="12" s="1"/>
  <c r="F83" i="12"/>
  <c r="F79" i="12"/>
  <c r="F75" i="12"/>
  <c r="F86" i="12"/>
  <c r="F82" i="12"/>
  <c r="F78" i="12"/>
  <c r="F74" i="12"/>
  <c r="D83" i="12"/>
  <c r="D79" i="12"/>
  <c r="D75" i="12"/>
  <c r="D82" i="12"/>
  <c r="D78" i="12"/>
  <c r="D74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G85" i="12"/>
  <c r="G84" i="12"/>
  <c r="G83" i="12"/>
  <c r="G82" i="12"/>
  <c r="G81" i="12"/>
  <c r="G80" i="12"/>
  <c r="G79" i="12"/>
  <c r="H79" i="12" s="1"/>
  <c r="G78" i="12"/>
  <c r="G77" i="12"/>
  <c r="G76" i="12"/>
  <c r="G75" i="12"/>
  <c r="D86" i="12"/>
  <c r="G219" i="12"/>
  <c r="G137" i="12"/>
  <c r="A183" i="12"/>
  <c r="B183" i="12" s="1"/>
  <c r="C270" i="12"/>
  <c r="C286" i="12"/>
  <c r="A240" i="12"/>
  <c r="B240" i="12" s="1"/>
  <c r="C278" i="12"/>
  <c r="A256" i="12"/>
  <c r="B256" i="12" s="1"/>
  <c r="A213" i="12"/>
  <c r="B213" i="12" s="1"/>
  <c r="C290" i="12"/>
  <c r="C282" i="12"/>
  <c r="C274" i="12"/>
  <c r="A264" i="12"/>
  <c r="A248" i="12"/>
  <c r="B248" i="12" s="1"/>
  <c r="A229" i="12"/>
  <c r="B229" i="12" s="1"/>
  <c r="A238" i="12"/>
  <c r="B238" i="12" s="1"/>
  <c r="E289" i="12"/>
  <c r="C288" i="12"/>
  <c r="C284" i="12"/>
  <c r="C280" i="12"/>
  <c r="C276" i="12"/>
  <c r="C272" i="12"/>
  <c r="A268" i="12"/>
  <c r="A260" i="12"/>
  <c r="B260" i="12" s="1"/>
  <c r="A252" i="12"/>
  <c r="B252" i="12" s="1"/>
  <c r="A244" i="12"/>
  <c r="B244" i="12" s="1"/>
  <c r="A236" i="12"/>
  <c r="A221" i="12"/>
  <c r="A199" i="12"/>
  <c r="B199" i="12" s="1"/>
  <c r="F163" i="12"/>
  <c r="G290" i="12"/>
  <c r="E290" i="12"/>
  <c r="E288" i="12"/>
  <c r="C289" i="12"/>
  <c r="C287" i="12"/>
  <c r="C285" i="12"/>
  <c r="C283" i="12"/>
  <c r="C281" i="12"/>
  <c r="C279" i="12"/>
  <c r="C277" i="12"/>
  <c r="C275" i="12"/>
  <c r="C273" i="12"/>
  <c r="C271" i="12"/>
  <c r="C269" i="12"/>
  <c r="A266" i="12"/>
  <c r="B266" i="12" s="1"/>
  <c r="A262" i="12"/>
  <c r="B262" i="12" s="1"/>
  <c r="A258" i="12"/>
  <c r="A254" i="12"/>
  <c r="B254" i="12" s="1"/>
  <c r="A250" i="12"/>
  <c r="A246" i="12"/>
  <c r="B246" i="12" s="1"/>
  <c r="A242" i="12"/>
  <c r="A233" i="12"/>
  <c r="A225" i="12"/>
  <c r="B225" i="12" s="1"/>
  <c r="A217" i="12"/>
  <c r="A207" i="12"/>
  <c r="A191" i="12"/>
  <c r="D174" i="12"/>
  <c r="A153" i="12"/>
  <c r="A201" i="12"/>
  <c r="B201" i="12" s="1"/>
  <c r="C230" i="12"/>
  <c r="A290" i="12"/>
  <c r="A289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A267" i="12"/>
  <c r="B267" i="12" s="1"/>
  <c r="A265" i="12"/>
  <c r="A263" i="12"/>
  <c r="A261" i="12"/>
  <c r="A259" i="12"/>
  <c r="B259" i="12" s="1"/>
  <c r="A257" i="12"/>
  <c r="A255" i="12"/>
  <c r="A253" i="12"/>
  <c r="A251" i="12"/>
  <c r="B251" i="12" s="1"/>
  <c r="A249" i="12"/>
  <c r="A247" i="12"/>
  <c r="A245" i="12"/>
  <c r="A243" i="12"/>
  <c r="B243" i="12" s="1"/>
  <c r="A241" i="12"/>
  <c r="A239" i="12"/>
  <c r="A237" i="12"/>
  <c r="A235" i="12"/>
  <c r="B235" i="12" s="1"/>
  <c r="A231" i="12"/>
  <c r="A227" i="12"/>
  <c r="B227" i="12" s="1"/>
  <c r="A223" i="12"/>
  <c r="A219" i="12"/>
  <c r="B219" i="12" s="1"/>
  <c r="A215" i="12"/>
  <c r="A211" i="12"/>
  <c r="B211" i="12" s="1"/>
  <c r="A203" i="12"/>
  <c r="A195" i="12"/>
  <c r="A187" i="12"/>
  <c r="A179" i="12"/>
  <c r="A169" i="12"/>
  <c r="D158" i="12"/>
  <c r="G145" i="12"/>
  <c r="F107" i="12"/>
  <c r="D270" i="12"/>
  <c r="A230" i="12"/>
  <c r="A209" i="12"/>
  <c r="A205" i="12"/>
  <c r="A197" i="12"/>
  <c r="A193" i="12"/>
  <c r="A189" i="12"/>
  <c r="A185" i="12"/>
  <c r="B185" i="12" s="1"/>
  <c r="A181" i="12"/>
  <c r="A177" i="12"/>
  <c r="F171" i="12"/>
  <c r="D166" i="12"/>
  <c r="A161" i="12"/>
  <c r="F155" i="12"/>
  <c r="E150" i="12"/>
  <c r="G141" i="12"/>
  <c r="F125" i="12"/>
  <c r="E147" i="12"/>
  <c r="A234" i="12"/>
  <c r="B234" i="12" s="1"/>
  <c r="A232" i="12"/>
  <c r="A228" i="12"/>
  <c r="B228" i="12" s="1"/>
  <c r="A226" i="12"/>
  <c r="A224" i="12"/>
  <c r="B224" i="12" s="1"/>
  <c r="A222" i="12"/>
  <c r="A220" i="12"/>
  <c r="B220" i="12" s="1"/>
  <c r="A218" i="12"/>
  <c r="A216" i="12"/>
  <c r="B216" i="12" s="1"/>
  <c r="A214" i="12"/>
  <c r="A212" i="12"/>
  <c r="B212" i="12" s="1"/>
  <c r="A210" i="12"/>
  <c r="A208" i="12"/>
  <c r="B208" i="12" s="1"/>
  <c r="A206" i="12"/>
  <c r="A204" i="12"/>
  <c r="B204" i="12" s="1"/>
  <c r="A202" i="12"/>
  <c r="A200" i="12"/>
  <c r="B200" i="12" s="1"/>
  <c r="A198" i="12"/>
  <c r="A196" i="12"/>
  <c r="B196" i="12" s="1"/>
  <c r="A194" i="12"/>
  <c r="B194" i="12" s="1"/>
  <c r="A192" i="12"/>
  <c r="B192" i="12" s="1"/>
  <c r="A190" i="12"/>
  <c r="B190" i="12" s="1"/>
  <c r="A188" i="12"/>
  <c r="B188" i="12" s="1"/>
  <c r="A186" i="12"/>
  <c r="B186" i="12" s="1"/>
  <c r="A184" i="12"/>
  <c r="B184" i="12" s="1"/>
  <c r="A182" i="12"/>
  <c r="B182" i="12" s="1"/>
  <c r="A180" i="12"/>
  <c r="B180" i="12" s="1"/>
  <c r="A178" i="12"/>
  <c r="B178" i="12" s="1"/>
  <c r="F175" i="12"/>
  <c r="A173" i="12"/>
  <c r="B173" i="12" s="1"/>
  <c r="D170" i="12"/>
  <c r="F167" i="12"/>
  <c r="A165" i="12"/>
  <c r="B165" i="12" s="1"/>
  <c r="D162" i="12"/>
  <c r="F159" i="12"/>
  <c r="A157" i="12"/>
  <c r="B157" i="12" s="1"/>
  <c r="D154" i="12"/>
  <c r="F151" i="12"/>
  <c r="G147" i="12"/>
  <c r="G143" i="12"/>
  <c r="G139" i="12"/>
  <c r="F133" i="12"/>
  <c r="F117" i="12"/>
  <c r="F91" i="12"/>
  <c r="D286" i="12"/>
  <c r="C254" i="12"/>
  <c r="C198" i="12"/>
  <c r="G148" i="12"/>
  <c r="G146" i="12"/>
  <c r="G144" i="12"/>
  <c r="G142" i="12"/>
  <c r="G140" i="12"/>
  <c r="G138" i="12"/>
  <c r="G135" i="12"/>
  <c r="F129" i="12"/>
  <c r="F121" i="12"/>
  <c r="F113" i="12"/>
  <c r="F99" i="12"/>
  <c r="D278" i="12"/>
  <c r="C262" i="12"/>
  <c r="C246" i="12"/>
  <c r="C214" i="12"/>
  <c r="F127" i="12"/>
  <c r="F115" i="12"/>
  <c r="A280" i="12"/>
  <c r="B280" i="12" s="1"/>
  <c r="G136" i="12"/>
  <c r="G134" i="12"/>
  <c r="F131" i="12"/>
  <c r="F123" i="12"/>
  <c r="F119" i="12"/>
  <c r="F111" i="12"/>
  <c r="F103" i="12"/>
  <c r="F95" i="12"/>
  <c r="F87" i="12"/>
  <c r="D290" i="12"/>
  <c r="D282" i="12"/>
  <c r="D274" i="12"/>
  <c r="C266" i="12"/>
  <c r="C258" i="12"/>
  <c r="C250" i="12"/>
  <c r="C238" i="12"/>
  <c r="C222" i="12"/>
  <c r="C206" i="12"/>
  <c r="C182" i="12"/>
  <c r="F101" i="12"/>
  <c r="F89" i="12"/>
  <c r="A272" i="12"/>
  <c r="B272" i="12" s="1"/>
  <c r="F109" i="12"/>
  <c r="F105" i="12"/>
  <c r="F97" i="12"/>
  <c r="F93" i="12"/>
  <c r="D288" i="12"/>
  <c r="D284" i="12"/>
  <c r="D280" i="12"/>
  <c r="D276" i="12"/>
  <c r="D272" i="12"/>
  <c r="C268" i="12"/>
  <c r="C264" i="12"/>
  <c r="C260" i="12"/>
  <c r="C256" i="12"/>
  <c r="C252" i="12"/>
  <c r="C248" i="12"/>
  <c r="C242" i="12"/>
  <c r="C234" i="12"/>
  <c r="C226" i="12"/>
  <c r="C218" i="12"/>
  <c r="C210" i="12"/>
  <c r="C202" i="12"/>
  <c r="C190" i="12"/>
  <c r="A168" i="12"/>
  <c r="A285" i="12"/>
  <c r="B285" i="12" s="1"/>
  <c r="C244" i="12"/>
  <c r="C232" i="12"/>
  <c r="E257" i="12"/>
  <c r="C240" i="12"/>
  <c r="C236" i="12"/>
  <c r="C228" i="12"/>
  <c r="C224" i="12"/>
  <c r="C220" i="12"/>
  <c r="C216" i="12"/>
  <c r="C212" i="12"/>
  <c r="C208" i="12"/>
  <c r="C204" i="12"/>
  <c r="C200" i="12"/>
  <c r="C194" i="12"/>
  <c r="C186" i="12"/>
  <c r="C178" i="12"/>
  <c r="D157" i="12"/>
  <c r="A287" i="12"/>
  <c r="B287" i="12" s="1"/>
  <c r="A283" i="12"/>
  <c r="A276" i="12"/>
  <c r="B276" i="12" s="1"/>
  <c r="F162" i="12"/>
  <c r="E233" i="12"/>
  <c r="D173" i="12"/>
  <c r="A152" i="12"/>
  <c r="B152" i="12" s="1"/>
  <c r="A288" i="12"/>
  <c r="A286" i="12"/>
  <c r="B286" i="12" s="1"/>
  <c r="A284" i="12"/>
  <c r="A282" i="12"/>
  <c r="B282" i="12" s="1"/>
  <c r="A278" i="12"/>
  <c r="B278" i="12" s="1"/>
  <c r="A274" i="12"/>
  <c r="B274" i="12" s="1"/>
  <c r="A269" i="12"/>
  <c r="B269" i="12" s="1"/>
  <c r="E201" i="12"/>
  <c r="A281" i="12"/>
  <c r="A279" i="12"/>
  <c r="B279" i="12" s="1"/>
  <c r="A277" i="12"/>
  <c r="A275" i="12"/>
  <c r="B275" i="12" s="1"/>
  <c r="A273" i="12"/>
  <c r="A271" i="12"/>
  <c r="B271" i="12" s="1"/>
  <c r="E265" i="12"/>
  <c r="E249" i="12"/>
  <c r="C180" i="12"/>
  <c r="A167" i="12"/>
  <c r="B167" i="12" s="1"/>
  <c r="C196" i="12"/>
  <c r="C192" i="12"/>
  <c r="C188" i="12"/>
  <c r="C184" i="12"/>
  <c r="A176" i="12"/>
  <c r="F170" i="12"/>
  <c r="D165" i="12"/>
  <c r="A160" i="12"/>
  <c r="F154" i="12"/>
  <c r="F149" i="12"/>
  <c r="E145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A270" i="12"/>
  <c r="E267" i="12"/>
  <c r="E261" i="12"/>
  <c r="E253" i="12"/>
  <c r="E241" i="12"/>
  <c r="E219" i="12"/>
  <c r="E227" i="12"/>
  <c r="C138" i="12"/>
  <c r="E245" i="12"/>
  <c r="E237" i="12"/>
  <c r="E211" i="12"/>
  <c r="E185" i="12"/>
  <c r="E269" i="12"/>
  <c r="E263" i="12"/>
  <c r="F110" i="12"/>
  <c r="E270" i="12"/>
  <c r="E268" i="12"/>
  <c r="E266" i="12"/>
  <c r="E259" i="12"/>
  <c r="E255" i="12"/>
  <c r="E251" i="12"/>
  <c r="E247" i="12"/>
  <c r="E243" i="12"/>
  <c r="E239" i="12"/>
  <c r="E235" i="12"/>
  <c r="E231" i="12"/>
  <c r="E223" i="12"/>
  <c r="E215" i="12"/>
  <c r="E207" i="12"/>
  <c r="E193" i="12"/>
  <c r="E177" i="12"/>
  <c r="D156" i="12"/>
  <c r="E217" i="12"/>
  <c r="F94" i="12"/>
  <c r="E229" i="12"/>
  <c r="E225" i="12"/>
  <c r="E221" i="12"/>
  <c r="E213" i="12"/>
  <c r="E209" i="12"/>
  <c r="E205" i="12"/>
  <c r="E197" i="12"/>
  <c r="E189" i="12"/>
  <c r="E181" i="12"/>
  <c r="D172" i="12"/>
  <c r="F161" i="12"/>
  <c r="C146" i="12"/>
  <c r="F126" i="12"/>
  <c r="F102" i="12"/>
  <c r="D271" i="12"/>
  <c r="A151" i="12"/>
  <c r="B151" i="12" s="1"/>
  <c r="C142" i="12"/>
  <c r="C134" i="12"/>
  <c r="F118" i="12"/>
  <c r="E195" i="12"/>
  <c r="C229" i="12"/>
  <c r="E203" i="12"/>
  <c r="E199" i="12"/>
  <c r="E191" i="12"/>
  <c r="E187" i="12"/>
  <c r="E183" i="12"/>
  <c r="E179" i="12"/>
  <c r="A175" i="12"/>
  <c r="F169" i="12"/>
  <c r="D164" i="12"/>
  <c r="A159" i="12"/>
  <c r="F153" i="12"/>
  <c r="C148" i="12"/>
  <c r="C144" i="12"/>
  <c r="C140" i="12"/>
  <c r="C136" i="12"/>
  <c r="F130" i="12"/>
  <c r="F122" i="12"/>
  <c r="F114" i="12"/>
  <c r="F106" i="12"/>
  <c r="F98" i="12"/>
  <c r="F90" i="12"/>
  <c r="D161" i="12"/>
  <c r="D285" i="12"/>
  <c r="C255" i="12"/>
  <c r="F269" i="12"/>
  <c r="D289" i="12"/>
  <c r="D279" i="12"/>
  <c r="C263" i="12"/>
  <c r="C247" i="12"/>
  <c r="C197" i="12"/>
  <c r="D273" i="12"/>
  <c r="C261" i="12"/>
  <c r="E258" i="12"/>
  <c r="E260" i="12"/>
  <c r="E262" i="12"/>
  <c r="E264" i="12"/>
  <c r="G253" i="12"/>
  <c r="E256" i="12"/>
  <c r="E254" i="12"/>
  <c r="E252" i="12"/>
  <c r="E250" i="12"/>
  <c r="E248" i="12"/>
  <c r="E246" i="12"/>
  <c r="E244" i="12"/>
  <c r="E242" i="12"/>
  <c r="E240" i="12"/>
  <c r="E238" i="12"/>
  <c r="E236" i="12"/>
  <c r="E234" i="12"/>
  <c r="E232" i="12"/>
  <c r="E230" i="12"/>
  <c r="E228" i="12"/>
  <c r="E226" i="12"/>
  <c r="E224" i="12"/>
  <c r="E222" i="12"/>
  <c r="E220" i="12"/>
  <c r="E218" i="12"/>
  <c r="E216" i="12"/>
  <c r="E214" i="12"/>
  <c r="E212" i="12"/>
  <c r="E210" i="12"/>
  <c r="E208" i="12"/>
  <c r="E206" i="12"/>
  <c r="E204" i="12"/>
  <c r="E202" i="12"/>
  <c r="E200" i="12"/>
  <c r="E198" i="12"/>
  <c r="E196" i="12"/>
  <c r="E194" i="12"/>
  <c r="E192" i="12"/>
  <c r="E190" i="12"/>
  <c r="E188" i="12"/>
  <c r="E186" i="12"/>
  <c r="E184" i="12"/>
  <c r="E182" i="12"/>
  <c r="E180" i="12"/>
  <c r="E178" i="12"/>
  <c r="D176" i="12"/>
  <c r="F173" i="12"/>
  <c r="A171" i="12"/>
  <c r="B171" i="12" s="1"/>
  <c r="D168" i="12"/>
  <c r="F165" i="12"/>
  <c r="A163" i="12"/>
  <c r="B163" i="12" s="1"/>
  <c r="D160" i="12"/>
  <c r="F157" i="12"/>
  <c r="A155" i="12"/>
  <c r="B155" i="12" s="1"/>
  <c r="D152" i="12"/>
  <c r="D149" i="12"/>
  <c r="C147" i="12"/>
  <c r="C145" i="12"/>
  <c r="C143" i="12"/>
  <c r="C141" i="12"/>
  <c r="C139" i="12"/>
  <c r="C137" i="12"/>
  <c r="C135" i="12"/>
  <c r="F132" i="12"/>
  <c r="F128" i="12"/>
  <c r="F124" i="12"/>
  <c r="F120" i="12"/>
  <c r="F116" i="12"/>
  <c r="F112" i="12"/>
  <c r="F108" i="12"/>
  <c r="F104" i="12"/>
  <c r="F100" i="12"/>
  <c r="F96" i="12"/>
  <c r="F92" i="12"/>
  <c r="F88" i="12"/>
  <c r="D287" i="12"/>
  <c r="D283" i="12"/>
  <c r="D275" i="12"/>
  <c r="C267" i="12"/>
  <c r="C259" i="12"/>
  <c r="C251" i="12"/>
  <c r="C239" i="12"/>
  <c r="C213" i="12"/>
  <c r="C181" i="12"/>
  <c r="F285" i="12"/>
  <c r="G239" i="12"/>
  <c r="D281" i="12"/>
  <c r="D277" i="12"/>
  <c r="D269" i="12"/>
  <c r="C265" i="12"/>
  <c r="C257" i="12"/>
  <c r="C253" i="12"/>
  <c r="C249" i="12"/>
  <c r="C243" i="12"/>
  <c r="C235" i="12"/>
  <c r="C221" i="12"/>
  <c r="C205" i="12"/>
  <c r="C189" i="12"/>
  <c r="A172" i="12"/>
  <c r="B172" i="12" s="1"/>
  <c r="E148" i="12"/>
  <c r="F277" i="12"/>
  <c r="G261" i="12"/>
  <c r="C237" i="12"/>
  <c r="C209" i="12"/>
  <c r="F239" i="12"/>
  <c r="C245" i="12"/>
  <c r="C241" i="12"/>
  <c r="C233" i="12"/>
  <c r="C225" i="12"/>
  <c r="C217" i="12"/>
  <c r="C201" i="12"/>
  <c r="C193" i="12"/>
  <c r="C185" i="12"/>
  <c r="C177" i="12"/>
  <c r="F166" i="12"/>
  <c r="A156" i="12"/>
  <c r="F289" i="12"/>
  <c r="F281" i="12"/>
  <c r="F273" i="12"/>
  <c r="G265" i="12"/>
  <c r="G257" i="12"/>
  <c r="G247" i="12"/>
  <c r="G231" i="12"/>
  <c r="A166" i="12"/>
  <c r="C219" i="12"/>
  <c r="C207" i="12"/>
  <c r="F207" i="12"/>
  <c r="C231" i="12"/>
  <c r="C227" i="12"/>
  <c r="C223" i="12"/>
  <c r="C215" i="12"/>
  <c r="C211" i="12"/>
  <c r="C203" i="12"/>
  <c r="C199" i="12"/>
  <c r="C195" i="12"/>
  <c r="C191" i="12"/>
  <c r="C187" i="12"/>
  <c r="C183" i="12"/>
  <c r="C179" i="12"/>
  <c r="F174" i="12"/>
  <c r="D169" i="12"/>
  <c r="A164" i="12"/>
  <c r="B164" i="12" s="1"/>
  <c r="F158" i="12"/>
  <c r="D153" i="12"/>
  <c r="E144" i="12"/>
  <c r="F287" i="12"/>
  <c r="F283" i="12"/>
  <c r="F279" i="12"/>
  <c r="F275" i="12"/>
  <c r="F271" i="12"/>
  <c r="G267" i="12"/>
  <c r="G263" i="12"/>
  <c r="G259" i="12"/>
  <c r="G255" i="12"/>
  <c r="G251" i="12"/>
  <c r="G243" i="12"/>
  <c r="G235" i="12"/>
  <c r="G227" i="12"/>
  <c r="G200" i="12"/>
  <c r="G237" i="12"/>
  <c r="G229" i="12"/>
  <c r="G162" i="12"/>
  <c r="G249" i="12"/>
  <c r="G245" i="12"/>
  <c r="G241" i="12"/>
  <c r="G233" i="12"/>
  <c r="G223" i="12"/>
  <c r="G215" i="12"/>
  <c r="G184" i="12"/>
  <c r="A146" i="12"/>
  <c r="F255" i="12"/>
  <c r="F223" i="12"/>
  <c r="G192" i="12"/>
  <c r="A138" i="12"/>
  <c r="F135" i="12"/>
  <c r="G208" i="12"/>
  <c r="F176" i="12"/>
  <c r="D155" i="12"/>
  <c r="F263" i="12"/>
  <c r="F247" i="12"/>
  <c r="F231" i="12"/>
  <c r="F215" i="12"/>
  <c r="F187" i="12"/>
  <c r="G217" i="12"/>
  <c r="D252" i="12"/>
  <c r="G225" i="12"/>
  <c r="G221" i="12"/>
  <c r="G212" i="12"/>
  <c r="G204" i="12"/>
  <c r="G196" i="12"/>
  <c r="G188" i="12"/>
  <c r="G180" i="12"/>
  <c r="D171" i="12"/>
  <c r="F160" i="12"/>
  <c r="C150" i="12"/>
  <c r="A142" i="12"/>
  <c r="A134" i="12"/>
  <c r="B134" i="12" s="1"/>
  <c r="F267" i="12"/>
  <c r="F259" i="12"/>
  <c r="F251" i="12"/>
  <c r="F243" i="12"/>
  <c r="F235" i="12"/>
  <c r="F227" i="12"/>
  <c r="F219" i="12"/>
  <c r="F211" i="12"/>
  <c r="F202" i="12"/>
  <c r="E173" i="12"/>
  <c r="C152" i="12"/>
  <c r="D142" i="12"/>
  <c r="G244" i="12"/>
  <c r="G246" i="12"/>
  <c r="G248" i="12"/>
  <c r="G250" i="12"/>
  <c r="G252" i="12"/>
  <c r="G254" i="12"/>
  <c r="G256" i="12"/>
  <c r="G258" i="12"/>
  <c r="G260" i="12"/>
  <c r="G262" i="12"/>
  <c r="G264" i="12"/>
  <c r="G266" i="12"/>
  <c r="F268" i="12"/>
  <c r="F270" i="12"/>
  <c r="F272" i="12"/>
  <c r="F274" i="12"/>
  <c r="F276" i="12"/>
  <c r="F278" i="12"/>
  <c r="F280" i="12"/>
  <c r="F282" i="12"/>
  <c r="F284" i="12"/>
  <c r="F286" i="12"/>
  <c r="F288" i="12"/>
  <c r="F290" i="12"/>
  <c r="E146" i="12"/>
  <c r="G150" i="12"/>
  <c r="G242" i="12"/>
  <c r="G240" i="12"/>
  <c r="G238" i="12"/>
  <c r="G236" i="12"/>
  <c r="G234" i="12"/>
  <c r="G232" i="12"/>
  <c r="G230" i="12"/>
  <c r="G228" i="12"/>
  <c r="G226" i="12"/>
  <c r="G224" i="12"/>
  <c r="G222" i="12"/>
  <c r="G220" i="12"/>
  <c r="G218" i="12"/>
  <c r="G216" i="12"/>
  <c r="G214" i="12"/>
  <c r="G210" i="12"/>
  <c r="G206" i="12"/>
  <c r="G202" i="12"/>
  <c r="G198" i="12"/>
  <c r="G194" i="12"/>
  <c r="G190" i="12"/>
  <c r="G186" i="12"/>
  <c r="G182" i="12"/>
  <c r="G178" i="12"/>
  <c r="A174" i="12"/>
  <c r="F168" i="12"/>
  <c r="D163" i="12"/>
  <c r="A158" i="12"/>
  <c r="B158" i="12" s="1"/>
  <c r="F152" i="12"/>
  <c r="A148" i="12"/>
  <c r="A144" i="12"/>
  <c r="A140" i="12"/>
  <c r="A136" i="12"/>
  <c r="F265" i="12"/>
  <c r="F261" i="12"/>
  <c r="F257" i="12"/>
  <c r="F253" i="12"/>
  <c r="F249" i="12"/>
  <c r="F245" i="12"/>
  <c r="F241" i="12"/>
  <c r="F237" i="12"/>
  <c r="F233" i="12"/>
  <c r="F229" i="12"/>
  <c r="F225" i="12"/>
  <c r="F221" i="12"/>
  <c r="F217" i="12"/>
  <c r="F213" i="12"/>
  <c r="F209" i="12"/>
  <c r="F205" i="12"/>
  <c r="F195" i="12"/>
  <c r="F179" i="12"/>
  <c r="C168" i="12"/>
  <c r="E157" i="12"/>
  <c r="F145" i="12"/>
  <c r="D105" i="12"/>
  <c r="E134" i="12"/>
  <c r="D268" i="12"/>
  <c r="D227" i="12"/>
  <c r="D194" i="12"/>
  <c r="D243" i="12"/>
  <c r="D260" i="12"/>
  <c r="E142" i="12"/>
  <c r="D89" i="12"/>
  <c r="D121" i="12"/>
  <c r="F141" i="12"/>
  <c r="E149" i="12"/>
  <c r="G154" i="12"/>
  <c r="C160" i="12"/>
  <c r="E165" i="12"/>
  <c r="G170" i="12"/>
  <c r="C176" i="12"/>
  <c r="F183" i="12"/>
  <c r="F191" i="12"/>
  <c r="F199" i="12"/>
  <c r="F204" i="12"/>
  <c r="F206" i="12"/>
  <c r="F208" i="12"/>
  <c r="F210" i="12"/>
  <c r="F212" i="12"/>
  <c r="F214" i="12"/>
  <c r="F216" i="12"/>
  <c r="F218" i="12"/>
  <c r="F220" i="12"/>
  <c r="F222" i="12"/>
  <c r="F224" i="12"/>
  <c r="F226" i="12"/>
  <c r="F228" i="12"/>
  <c r="F230" i="12"/>
  <c r="F232" i="12"/>
  <c r="F234" i="12"/>
  <c r="F236" i="12"/>
  <c r="F238" i="12"/>
  <c r="F240" i="12"/>
  <c r="F242" i="12"/>
  <c r="F244" i="12"/>
  <c r="F246" i="12"/>
  <c r="F248" i="12"/>
  <c r="F250" i="12"/>
  <c r="F252" i="12"/>
  <c r="F254" i="12"/>
  <c r="F256" i="12"/>
  <c r="F258" i="12"/>
  <c r="F260" i="12"/>
  <c r="F262" i="12"/>
  <c r="F264" i="12"/>
  <c r="F266" i="12"/>
  <c r="A135" i="12"/>
  <c r="B135" i="12" s="1"/>
  <c r="A137" i="12"/>
  <c r="A139" i="12"/>
  <c r="B139" i="12" s="1"/>
  <c r="A141" i="12"/>
  <c r="B141" i="12" s="1"/>
  <c r="A143" i="12"/>
  <c r="B143" i="12" s="1"/>
  <c r="A145" i="12"/>
  <c r="B145" i="12" s="1"/>
  <c r="A147" i="12"/>
  <c r="B147" i="12" s="1"/>
  <c r="A149" i="12"/>
  <c r="D151" i="12"/>
  <c r="A154" i="12"/>
  <c r="F156" i="12"/>
  <c r="D159" i="12"/>
  <c r="A162" i="12"/>
  <c r="B162" i="12" s="1"/>
  <c r="F164" i="12"/>
  <c r="D167" i="12"/>
  <c r="A170" i="12"/>
  <c r="H170" i="12" s="1"/>
  <c r="F172" i="12"/>
  <c r="D175" i="12"/>
  <c r="G177" i="12"/>
  <c r="G179" i="12"/>
  <c r="G181" i="12"/>
  <c r="G183" i="12"/>
  <c r="G185" i="12"/>
  <c r="G187" i="12"/>
  <c r="G189" i="12"/>
  <c r="G191" i="12"/>
  <c r="G193" i="12"/>
  <c r="G195" i="12"/>
  <c r="G197" i="12"/>
  <c r="G199" i="12"/>
  <c r="G201" i="12"/>
  <c r="G203" i="12"/>
  <c r="G205" i="12"/>
  <c r="G207" i="12"/>
  <c r="G209" i="12"/>
  <c r="G211" i="12"/>
  <c r="G213" i="12"/>
  <c r="F147" i="12"/>
  <c r="C167" i="12"/>
  <c r="F203" i="12"/>
  <c r="F201" i="12"/>
  <c r="F197" i="12"/>
  <c r="F193" i="12"/>
  <c r="F189" i="12"/>
  <c r="F185" i="12"/>
  <c r="F181" i="12"/>
  <c r="F177" i="12"/>
  <c r="G174" i="12"/>
  <c r="C172" i="12"/>
  <c r="E169" i="12"/>
  <c r="G166" i="12"/>
  <c r="C164" i="12"/>
  <c r="E161" i="12"/>
  <c r="G158" i="12"/>
  <c r="C156" i="12"/>
  <c r="E153" i="12"/>
  <c r="F150" i="12"/>
  <c r="F143" i="12"/>
  <c r="F139" i="12"/>
  <c r="D129" i="12"/>
  <c r="D113" i="12"/>
  <c r="D97" i="12"/>
  <c r="E138" i="12"/>
  <c r="D264" i="12"/>
  <c r="D256" i="12"/>
  <c r="D248" i="12"/>
  <c r="D235" i="12"/>
  <c r="D218" i="12"/>
  <c r="E136" i="12"/>
  <c r="D239" i="12"/>
  <c r="E156" i="12"/>
  <c r="F137" i="12"/>
  <c r="D133" i="12"/>
  <c r="D125" i="12"/>
  <c r="D117" i="12"/>
  <c r="D109" i="12"/>
  <c r="D101" i="12"/>
  <c r="D93" i="12"/>
  <c r="E140" i="12"/>
  <c r="D266" i="12"/>
  <c r="D262" i="12"/>
  <c r="D258" i="12"/>
  <c r="D254" i="12"/>
  <c r="D250" i="12"/>
  <c r="D246" i="12"/>
  <c r="D231" i="12"/>
  <c r="D223" i="12"/>
  <c r="D210" i="12"/>
  <c r="D178" i="12"/>
  <c r="F190" i="12"/>
  <c r="F134" i="12"/>
  <c r="A126" i="12"/>
  <c r="F200" i="12"/>
  <c r="F198" i="12"/>
  <c r="F196" i="12"/>
  <c r="F194" i="12"/>
  <c r="F192" i="12"/>
  <c r="F188" i="12"/>
  <c r="F186" i="12"/>
  <c r="F184" i="12"/>
  <c r="F182" i="12"/>
  <c r="F180" i="12"/>
  <c r="F178" i="12"/>
  <c r="G176" i="12"/>
  <c r="E175" i="12"/>
  <c r="C174" i="12"/>
  <c r="G172" i="12"/>
  <c r="E171" i="12"/>
  <c r="C170" i="12"/>
  <c r="G168" i="12"/>
  <c r="E167" i="12"/>
  <c r="C166" i="12"/>
  <c r="G164" i="12"/>
  <c r="E163" i="12"/>
  <c r="C162" i="12"/>
  <c r="G160" i="12"/>
  <c r="E159" i="12"/>
  <c r="C158" i="12"/>
  <c r="G156" i="12"/>
  <c r="E155" i="12"/>
  <c r="C154" i="12"/>
  <c r="G152" i="12"/>
  <c r="E151" i="12"/>
  <c r="A150" i="12"/>
  <c r="B150" i="12" s="1"/>
  <c r="F148" i="12"/>
  <c r="F146" i="12"/>
  <c r="F144" i="12"/>
  <c r="F142" i="12"/>
  <c r="F140" i="12"/>
  <c r="F138" i="12"/>
  <c r="F136" i="12"/>
  <c r="D131" i="12"/>
  <c r="D127" i="12"/>
  <c r="D123" i="12"/>
  <c r="D119" i="12"/>
  <c r="D115" i="12"/>
  <c r="D111" i="12"/>
  <c r="D107" i="12"/>
  <c r="D103" i="12"/>
  <c r="D99" i="12"/>
  <c r="D95" i="12"/>
  <c r="D91" i="12"/>
  <c r="D87" i="12"/>
  <c r="E143" i="12"/>
  <c r="E141" i="12"/>
  <c r="E139" i="12"/>
  <c r="E137" i="12"/>
  <c r="E135" i="12"/>
  <c r="D267" i="12"/>
  <c r="D265" i="12"/>
  <c r="D263" i="12"/>
  <c r="D261" i="12"/>
  <c r="D259" i="12"/>
  <c r="D257" i="12"/>
  <c r="D255" i="12"/>
  <c r="D253" i="12"/>
  <c r="D251" i="12"/>
  <c r="D249" i="12"/>
  <c r="D247" i="12"/>
  <c r="D245" i="12"/>
  <c r="D241" i="12"/>
  <c r="D237" i="12"/>
  <c r="D233" i="12"/>
  <c r="D229" i="12"/>
  <c r="D225" i="12"/>
  <c r="D221" i="12"/>
  <c r="D214" i="12"/>
  <c r="D202" i="12"/>
  <c r="D186" i="12"/>
  <c r="E172" i="12"/>
  <c r="G161" i="12"/>
  <c r="C151" i="12"/>
  <c r="D118" i="12"/>
  <c r="E111" i="12"/>
  <c r="D244" i="12"/>
  <c r="D242" i="12"/>
  <c r="D240" i="12"/>
  <c r="D238" i="12"/>
  <c r="D236" i="12"/>
  <c r="D234" i="12"/>
  <c r="D232" i="12"/>
  <c r="D230" i="12"/>
  <c r="D228" i="12"/>
  <c r="D226" i="12"/>
  <c r="D224" i="12"/>
  <c r="D222" i="12"/>
  <c r="D220" i="12"/>
  <c r="D216" i="12"/>
  <c r="D212" i="12"/>
  <c r="D206" i="12"/>
  <c r="D198" i="12"/>
  <c r="D190" i="12"/>
  <c r="D182" i="12"/>
  <c r="C175" i="12"/>
  <c r="G169" i="12"/>
  <c r="E164" i="12"/>
  <c r="C159" i="12"/>
  <c r="G153" i="12"/>
  <c r="D148" i="12"/>
  <c r="D134" i="12"/>
  <c r="D102" i="12"/>
  <c r="A130" i="12"/>
  <c r="B130" i="12" s="1"/>
  <c r="E95" i="12"/>
  <c r="E121" i="12"/>
  <c r="C118" i="12"/>
  <c r="C102" i="12"/>
  <c r="D219" i="12"/>
  <c r="D217" i="12"/>
  <c r="D215" i="12"/>
  <c r="D213" i="12"/>
  <c r="D211" i="12"/>
  <c r="D208" i="12"/>
  <c r="D204" i="12"/>
  <c r="D200" i="12"/>
  <c r="D196" i="12"/>
  <c r="D192" i="12"/>
  <c r="D188" i="12"/>
  <c r="D184" i="12"/>
  <c r="D180" i="12"/>
  <c r="E176" i="12"/>
  <c r="G173" i="12"/>
  <c r="C171" i="12"/>
  <c r="E168" i="12"/>
  <c r="G165" i="12"/>
  <c r="C163" i="12"/>
  <c r="E160" i="12"/>
  <c r="G157" i="12"/>
  <c r="C155" i="12"/>
  <c r="E152" i="12"/>
  <c r="G149" i="12"/>
  <c r="D146" i="12"/>
  <c r="D138" i="12"/>
  <c r="D126" i="12"/>
  <c r="D110" i="12"/>
  <c r="D94" i="12"/>
  <c r="A132" i="12"/>
  <c r="B132" i="12" s="1"/>
  <c r="A128" i="12"/>
  <c r="A124" i="12"/>
  <c r="E117" i="12"/>
  <c r="E103" i="12"/>
  <c r="E87" i="12"/>
  <c r="C94" i="12"/>
  <c r="D144" i="12"/>
  <c r="D140" i="12"/>
  <c r="D136" i="12"/>
  <c r="D130" i="12"/>
  <c r="D122" i="12"/>
  <c r="D114" i="12"/>
  <c r="D106" i="12"/>
  <c r="D98" i="12"/>
  <c r="D90" i="12"/>
  <c r="A133" i="12"/>
  <c r="B133" i="12" s="1"/>
  <c r="A131" i="12"/>
  <c r="A129" i="12"/>
  <c r="B129" i="12" s="1"/>
  <c r="A127" i="12"/>
  <c r="A125" i="12"/>
  <c r="B125" i="12" s="1"/>
  <c r="A123" i="12"/>
  <c r="E119" i="12"/>
  <c r="E115" i="12"/>
  <c r="E107" i="12"/>
  <c r="E99" i="12"/>
  <c r="E91" i="12"/>
  <c r="C126" i="12"/>
  <c r="C110" i="12"/>
  <c r="C87" i="12"/>
  <c r="C90" i="12"/>
  <c r="C98" i="12"/>
  <c r="C106" i="12"/>
  <c r="C114" i="12"/>
  <c r="C122" i="12"/>
  <c r="C130" i="12"/>
  <c r="E89" i="12"/>
  <c r="E93" i="12"/>
  <c r="E97" i="12"/>
  <c r="E101" i="12"/>
  <c r="E105" i="12"/>
  <c r="E109" i="12"/>
  <c r="E113" i="12"/>
  <c r="E116" i="12"/>
  <c r="E118" i="12"/>
  <c r="E120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D88" i="12"/>
  <c r="D92" i="12"/>
  <c r="D96" i="12"/>
  <c r="D100" i="12"/>
  <c r="D104" i="12"/>
  <c r="D108" i="12"/>
  <c r="D112" i="12"/>
  <c r="D116" i="12"/>
  <c r="D120" i="12"/>
  <c r="D124" i="12"/>
  <c r="D128" i="12"/>
  <c r="D132" i="12"/>
  <c r="D135" i="12"/>
  <c r="D137" i="12"/>
  <c r="D139" i="12"/>
  <c r="D141" i="12"/>
  <c r="D143" i="12"/>
  <c r="D145" i="12"/>
  <c r="D147" i="12"/>
  <c r="C149" i="12"/>
  <c r="D150" i="12"/>
  <c r="G151" i="12"/>
  <c r="C153" i="12"/>
  <c r="E154" i="12"/>
  <c r="G155" i="12"/>
  <c r="C157" i="12"/>
  <c r="E158" i="12"/>
  <c r="G159" i="12"/>
  <c r="C161" i="12"/>
  <c r="E162" i="12"/>
  <c r="G163" i="12"/>
  <c r="C165" i="12"/>
  <c r="E166" i="12"/>
  <c r="G167" i="12"/>
  <c r="C169" i="12"/>
  <c r="E170" i="12"/>
  <c r="G171" i="12"/>
  <c r="C173" i="12"/>
  <c r="E174" i="12"/>
  <c r="G175" i="12"/>
  <c r="D177" i="12"/>
  <c r="D179" i="12"/>
  <c r="D181" i="12"/>
  <c r="D183" i="12"/>
  <c r="D185" i="12"/>
  <c r="D187" i="12"/>
  <c r="D189" i="12"/>
  <c r="D191" i="12"/>
  <c r="D193" i="12"/>
  <c r="D195" i="12"/>
  <c r="D197" i="12"/>
  <c r="D199" i="12"/>
  <c r="D201" i="12"/>
  <c r="D203" i="12"/>
  <c r="D205" i="12"/>
  <c r="D207" i="12"/>
  <c r="D209" i="12"/>
  <c r="E88" i="12"/>
  <c r="E114" i="12"/>
  <c r="E112" i="12"/>
  <c r="E110" i="12"/>
  <c r="E108" i="12"/>
  <c r="E106" i="12"/>
  <c r="E104" i="12"/>
  <c r="E102" i="12"/>
  <c r="E100" i="12"/>
  <c r="E98" i="12"/>
  <c r="E96" i="12"/>
  <c r="E94" i="12"/>
  <c r="E92" i="12"/>
  <c r="E90" i="12"/>
  <c r="C132" i="12"/>
  <c r="C128" i="12"/>
  <c r="C124" i="12"/>
  <c r="C120" i="12"/>
  <c r="C116" i="12"/>
  <c r="C112" i="12"/>
  <c r="C108" i="12"/>
  <c r="C104" i="12"/>
  <c r="C100" i="12"/>
  <c r="C96" i="12"/>
  <c r="C92" i="12"/>
  <c r="C88" i="12"/>
  <c r="C133" i="12"/>
  <c r="C131" i="12"/>
  <c r="C129" i="12"/>
  <c r="C127" i="12"/>
  <c r="C125" i="12"/>
  <c r="C123" i="12"/>
  <c r="C121" i="12"/>
  <c r="C119" i="12"/>
  <c r="C117" i="12"/>
  <c r="C115" i="12"/>
  <c r="C113" i="12"/>
  <c r="C111" i="12"/>
  <c r="C109" i="12"/>
  <c r="C107" i="12"/>
  <c r="C105" i="12"/>
  <c r="C103" i="12"/>
  <c r="C101" i="12"/>
  <c r="C99" i="12"/>
  <c r="C97" i="12"/>
  <c r="C95" i="12"/>
  <c r="C93" i="12"/>
  <c r="C91" i="12"/>
  <c r="C89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A86" i="12"/>
  <c r="B86" i="12" s="1"/>
  <c r="A87" i="12"/>
  <c r="A88" i="12"/>
  <c r="B88" i="12" s="1"/>
  <c r="A89" i="12"/>
  <c r="A90" i="12"/>
  <c r="B90" i="12" s="1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B108" i="12" s="1"/>
  <c r="A109" i="12"/>
  <c r="A110" i="12"/>
  <c r="B110" i="12" s="1"/>
  <c r="A111" i="12"/>
  <c r="A112" i="12"/>
  <c r="B112" i="12" s="1"/>
  <c r="A113" i="12"/>
  <c r="A114" i="12"/>
  <c r="B114" i="12" s="1"/>
  <c r="A115" i="12"/>
  <c r="A116" i="12"/>
  <c r="B116" i="12" s="1"/>
  <c r="A117" i="12"/>
  <c r="A118" i="12"/>
  <c r="B118" i="12" s="1"/>
  <c r="A119" i="12"/>
  <c r="A120" i="12"/>
  <c r="B120" i="12" s="1"/>
  <c r="A121" i="12"/>
  <c r="A122" i="12"/>
  <c r="B122" i="12" s="1"/>
  <c r="E67" i="12"/>
  <c r="E23" i="12"/>
  <c r="A68" i="12"/>
  <c r="B68" i="12" s="1"/>
  <c r="A67" i="12"/>
  <c r="H67" i="12" s="1"/>
  <c r="A66" i="12"/>
  <c r="A64" i="12"/>
  <c r="E58" i="12"/>
  <c r="E65" i="12"/>
  <c r="E64" i="12"/>
  <c r="A63" i="12"/>
  <c r="E60" i="12"/>
  <c r="E52" i="12"/>
  <c r="E63" i="12"/>
  <c r="E62" i="12"/>
  <c r="E61" i="12"/>
  <c r="E59" i="12"/>
  <c r="E56" i="12"/>
  <c r="E48" i="12"/>
  <c r="E57" i="12"/>
  <c r="E54" i="12"/>
  <c r="E50" i="12"/>
  <c r="E46" i="12"/>
  <c r="E55" i="12"/>
  <c r="E53" i="12"/>
  <c r="E51" i="12"/>
  <c r="E49" i="12"/>
  <c r="E47" i="12"/>
  <c r="D29" i="12"/>
  <c r="A61" i="12"/>
  <c r="A60" i="12"/>
  <c r="A59" i="12"/>
  <c r="B59" i="12" s="1"/>
  <c r="A58" i="12"/>
  <c r="A57" i="12"/>
  <c r="A56" i="12"/>
  <c r="A55" i="12"/>
  <c r="B55" i="12" s="1"/>
  <c r="A54" i="12"/>
  <c r="H54" i="12" s="1"/>
  <c r="A53" i="12"/>
  <c r="A52" i="12"/>
  <c r="A51" i="12"/>
  <c r="B51" i="12" s="1"/>
  <c r="A50" i="12"/>
  <c r="A49" i="12"/>
  <c r="A48" i="12"/>
  <c r="A47" i="12"/>
  <c r="B47" i="12" s="1"/>
  <c r="E45" i="12"/>
  <c r="F18" i="12"/>
  <c r="E18" i="12"/>
  <c r="E16" i="12"/>
  <c r="A46" i="12"/>
  <c r="F43" i="12"/>
  <c r="F39" i="12"/>
  <c r="F44" i="12"/>
  <c r="F42" i="12"/>
  <c r="A37" i="12"/>
  <c r="B37" i="12" s="1"/>
  <c r="A41" i="12"/>
  <c r="D38" i="12"/>
  <c r="F34" i="12"/>
  <c r="F26" i="12"/>
  <c r="C33" i="12"/>
  <c r="F22" i="12"/>
  <c r="G35" i="12"/>
  <c r="G27" i="12"/>
  <c r="E34" i="12"/>
  <c r="G31" i="12"/>
  <c r="C29" i="12"/>
  <c r="E25" i="12"/>
  <c r="E21" i="12"/>
  <c r="E26" i="12"/>
  <c r="E24" i="12"/>
  <c r="E22" i="12"/>
  <c r="E20" i="12"/>
  <c r="F41" i="12"/>
  <c r="D40" i="12"/>
  <c r="A39" i="12"/>
  <c r="F37" i="12"/>
  <c r="A36" i="12"/>
  <c r="D33" i="12"/>
  <c r="A28" i="12"/>
  <c r="B28" i="12" s="1"/>
  <c r="F24" i="12"/>
  <c r="F20" i="12"/>
  <c r="E36" i="12"/>
  <c r="C35" i="12"/>
  <c r="G33" i="12"/>
  <c r="C31" i="12"/>
  <c r="G29" i="12"/>
  <c r="E28" i="12"/>
  <c r="C27" i="12"/>
  <c r="A26" i="12"/>
  <c r="B26" i="12" s="1"/>
  <c r="A25" i="12"/>
  <c r="A24" i="12"/>
  <c r="B24" i="12" s="1"/>
  <c r="A23" i="12"/>
  <c r="A22" i="12"/>
  <c r="A21" i="12"/>
  <c r="B21" i="12" s="1"/>
  <c r="A20" i="12"/>
  <c r="A19" i="12"/>
  <c r="A18" i="12"/>
  <c r="A17" i="12"/>
  <c r="G12" i="12"/>
  <c r="F12" i="12"/>
  <c r="C12" i="12"/>
  <c r="D12" i="12"/>
  <c r="E12" i="12"/>
  <c r="A12" i="12"/>
  <c r="H4136" i="11"/>
  <c r="G45" i="10"/>
  <c r="H45" i="10" s="1"/>
  <c r="I45" i="10" s="1"/>
  <c r="G3" i="1"/>
  <c r="B13" i="1"/>
  <c r="F29" i="10"/>
  <c r="H29" i="10" s="1"/>
  <c r="I29" i="10" s="1"/>
  <c r="C16" i="2"/>
  <c r="F63" i="10"/>
  <c r="H63" i="10" s="1"/>
  <c r="I63" i="10" s="1"/>
  <c r="G9" i="10"/>
  <c r="H9" i="10" s="1"/>
  <c r="I9" i="10" s="1"/>
  <c r="I1858" i="11"/>
  <c r="F23" i="14"/>
  <c r="H9" i="14"/>
  <c r="H6" i="14"/>
  <c r="H48" i="12" l="1"/>
  <c r="H50" i="12"/>
  <c r="H52" i="12"/>
  <c r="H56" i="12"/>
  <c r="H58" i="12"/>
  <c r="H60" i="12"/>
  <c r="H63" i="12"/>
  <c r="H64" i="12"/>
  <c r="H53" i="12"/>
  <c r="H57" i="12"/>
  <c r="H61" i="12"/>
  <c r="H117" i="12"/>
  <c r="H113" i="12"/>
  <c r="H111" i="12"/>
  <c r="H105" i="12"/>
  <c r="H101" i="12"/>
  <c r="H95" i="12"/>
  <c r="H93" i="12"/>
  <c r="H100" i="12"/>
  <c r="H98" i="12"/>
  <c r="H92" i="12"/>
  <c r="C24" i="2"/>
  <c r="C26" i="2" s="1"/>
  <c r="H49" i="12"/>
  <c r="H209" i="12"/>
  <c r="H215" i="12"/>
  <c r="H223" i="12"/>
  <c r="H231" i="12"/>
  <c r="H237" i="12"/>
  <c r="H241" i="12"/>
  <c r="H245" i="12"/>
  <c r="H249" i="12"/>
  <c r="H253" i="12"/>
  <c r="H257" i="12"/>
  <c r="H261" i="12"/>
  <c r="H265" i="12"/>
  <c r="H289" i="12"/>
  <c r="H217" i="12"/>
  <c r="H233" i="12"/>
  <c r="H221" i="12"/>
  <c r="H270" i="12"/>
  <c r="H273" i="12"/>
  <c r="H277" i="12"/>
  <c r="H281" i="12"/>
  <c r="H284" i="12"/>
  <c r="H288" i="12"/>
  <c r="H283" i="12"/>
  <c r="H206" i="12"/>
  <c r="H210" i="12"/>
  <c r="H214" i="12"/>
  <c r="H218" i="12"/>
  <c r="H222" i="12"/>
  <c r="H226" i="12"/>
  <c r="H232" i="12"/>
  <c r="H205" i="12"/>
  <c r="H230" i="12"/>
  <c r="H239" i="12"/>
  <c r="H247" i="12"/>
  <c r="H255" i="12"/>
  <c r="H263" i="12"/>
  <c r="H290" i="12"/>
  <c r="H207" i="12"/>
  <c r="H242" i="12"/>
  <c r="H250" i="12"/>
  <c r="H258" i="12"/>
  <c r="H236" i="12"/>
  <c r="H268" i="12"/>
  <c r="H264" i="12"/>
  <c r="H121" i="12"/>
  <c r="H119" i="12"/>
  <c r="H115" i="12"/>
  <c r="H109" i="12"/>
  <c r="H107" i="12"/>
  <c r="H103" i="12"/>
  <c r="H99" i="12"/>
  <c r="H97" i="12"/>
  <c r="H91" i="12"/>
  <c r="H89" i="12"/>
  <c r="H154" i="12"/>
  <c r="H124" i="12"/>
  <c r="H140" i="12"/>
  <c r="H148" i="12"/>
  <c r="H106" i="12"/>
  <c r="H104" i="12"/>
  <c r="H102" i="12"/>
  <c r="H96" i="12"/>
  <c r="H94" i="12"/>
  <c r="H127" i="12"/>
  <c r="H128" i="12"/>
  <c r="H136" i="12"/>
  <c r="H144" i="12"/>
  <c r="H174" i="12"/>
  <c r="H142" i="12"/>
  <c r="H138" i="12"/>
  <c r="H146" i="12"/>
  <c r="H166" i="12"/>
  <c r="H156" i="12"/>
  <c r="H159" i="12"/>
  <c r="H176" i="12"/>
  <c r="H168" i="12"/>
  <c r="H198" i="12"/>
  <c r="H202" i="12"/>
  <c r="H177" i="12"/>
  <c r="H193" i="12"/>
  <c r="H179" i="12"/>
  <c r="H195" i="12"/>
  <c r="H73" i="12"/>
  <c r="H70" i="12"/>
  <c r="H123" i="12"/>
  <c r="H131" i="12"/>
  <c r="H126" i="12"/>
  <c r="H149" i="12"/>
  <c r="H137" i="12"/>
  <c r="H175" i="12"/>
  <c r="H160" i="12"/>
  <c r="H161" i="12"/>
  <c r="H181" i="12"/>
  <c r="H189" i="12"/>
  <c r="H197" i="12"/>
  <c r="H169" i="12"/>
  <c r="H187" i="12"/>
  <c r="H203" i="12"/>
  <c r="H153" i="12"/>
  <c r="H191" i="12"/>
  <c r="H19" i="12"/>
  <c r="B30" i="12"/>
  <c r="H30" i="12"/>
  <c r="H32" i="12"/>
  <c r="B32" i="12"/>
  <c r="H71" i="12"/>
  <c r="B70" i="12"/>
  <c r="B73" i="12"/>
  <c r="B268" i="12"/>
  <c r="H43" i="12"/>
  <c r="H23" i="12"/>
  <c r="H13" i="12"/>
  <c r="H42" i="12"/>
  <c r="H14" i="12"/>
  <c r="B62" i="12"/>
  <c r="H15" i="12"/>
  <c r="H45" i="12"/>
  <c r="H18" i="12"/>
  <c r="H20" i="12"/>
  <c r="H40" i="12"/>
  <c r="H16" i="12"/>
  <c r="H65" i="12"/>
  <c r="H72" i="12"/>
  <c r="H76" i="12"/>
  <c r="H38" i="12"/>
  <c r="H35" i="12"/>
  <c r="H44" i="12"/>
  <c r="H17" i="12"/>
  <c r="H25" i="12"/>
  <c r="H29" i="12"/>
  <c r="H33" i="12"/>
  <c r="H36" i="12"/>
  <c r="H39" i="12"/>
  <c r="H31" i="12"/>
  <c r="H27" i="12"/>
  <c r="H34" i="12"/>
  <c r="H46" i="12"/>
  <c r="H69" i="12"/>
  <c r="H74" i="12"/>
  <c r="H78" i="12"/>
  <c r="H81" i="12"/>
  <c r="H83" i="12"/>
  <c r="H84" i="12"/>
  <c r="H85" i="12"/>
  <c r="H82" i="12"/>
  <c r="H80" i="12"/>
  <c r="H66" i="12"/>
  <c r="H77" i="12"/>
  <c r="H75" i="12"/>
  <c r="H235" i="12"/>
  <c r="H178" i="12"/>
  <c r="H183" i="12"/>
  <c r="B236" i="12"/>
  <c r="B226" i="12"/>
  <c r="H262" i="12"/>
  <c r="H200" i="12"/>
  <c r="B195" i="12"/>
  <c r="H267" i="12"/>
  <c r="H252" i="12"/>
  <c r="H219" i="12"/>
  <c r="H251" i="12"/>
  <c r="B202" i="12"/>
  <c r="B153" i="12"/>
  <c r="B187" i="12"/>
  <c r="B203" i="12"/>
  <c r="H240" i="12"/>
  <c r="H201" i="12"/>
  <c r="H211" i="12"/>
  <c r="H227" i="12"/>
  <c r="H243" i="12"/>
  <c r="H259" i="12"/>
  <c r="H269" i="12"/>
  <c r="B250" i="12"/>
  <c r="H278" i="12"/>
  <c r="H194" i="12"/>
  <c r="B210" i="12"/>
  <c r="B177" i="12"/>
  <c r="B205" i="12"/>
  <c r="B283" i="12"/>
  <c r="B230" i="12"/>
  <c r="H157" i="12"/>
  <c r="H186" i="12"/>
  <c r="B218" i="12"/>
  <c r="H171" i="12"/>
  <c r="B179" i="12"/>
  <c r="H185" i="12"/>
  <c r="B193" i="12"/>
  <c r="H199" i="12"/>
  <c r="B207" i="12"/>
  <c r="H213" i="12"/>
  <c r="H225" i="12"/>
  <c r="H229" i="12"/>
  <c r="B239" i="12"/>
  <c r="B247" i="12"/>
  <c r="B255" i="12"/>
  <c r="B263" i="12"/>
  <c r="B290" i="12"/>
  <c r="B277" i="12"/>
  <c r="B198" i="12"/>
  <c r="B206" i="12"/>
  <c r="B232" i="12"/>
  <c r="B258" i="12"/>
  <c r="H266" i="12"/>
  <c r="B288" i="12"/>
  <c r="H173" i="12"/>
  <c r="H182" i="12"/>
  <c r="H190" i="12"/>
  <c r="B214" i="12"/>
  <c r="B222" i="12"/>
  <c r="B242" i="12"/>
  <c r="B264" i="12"/>
  <c r="B146" i="12"/>
  <c r="B169" i="12"/>
  <c r="B191" i="12"/>
  <c r="B215" i="12"/>
  <c r="B223" i="12"/>
  <c r="B231" i="12"/>
  <c r="B161" i="12"/>
  <c r="B181" i="12"/>
  <c r="B189" i="12"/>
  <c r="B197" i="12"/>
  <c r="B209" i="12"/>
  <c r="B217" i="12"/>
  <c r="B221" i="12"/>
  <c r="B233" i="12"/>
  <c r="B237" i="12"/>
  <c r="B241" i="12"/>
  <c r="B245" i="12"/>
  <c r="B249" i="12"/>
  <c r="B253" i="12"/>
  <c r="B257" i="12"/>
  <c r="B261" i="12"/>
  <c r="B265" i="12"/>
  <c r="B289" i="12"/>
  <c r="H244" i="12"/>
  <c r="H246" i="12"/>
  <c r="H256" i="12"/>
  <c r="B138" i="12"/>
  <c r="B273" i="12"/>
  <c r="B281" i="12"/>
  <c r="B159" i="12"/>
  <c r="B284" i="12"/>
  <c r="B168" i="12"/>
  <c r="H87" i="12"/>
  <c r="B154" i="12"/>
  <c r="H280" i="12"/>
  <c r="H188" i="12"/>
  <c r="H254" i="12"/>
  <c r="H238" i="12"/>
  <c r="H248" i="12"/>
  <c r="H260" i="12"/>
  <c r="B137" i="12"/>
  <c r="H287" i="12"/>
  <c r="H212" i="12"/>
  <c r="H150" i="12"/>
  <c r="H141" i="12"/>
  <c r="H271" i="12"/>
  <c r="H180" i="12"/>
  <c r="H196" i="12"/>
  <c r="H220" i="12"/>
  <c r="H158" i="12"/>
  <c r="H228" i="12"/>
  <c r="H139" i="12"/>
  <c r="H147" i="12"/>
  <c r="H164" i="12"/>
  <c r="B166" i="12"/>
  <c r="B136" i="12"/>
  <c r="B270" i="12"/>
  <c r="H151" i="12"/>
  <c r="H279" i="12"/>
  <c r="H274" i="12"/>
  <c r="H286" i="12"/>
  <c r="B148" i="12"/>
  <c r="H145" i="12"/>
  <c r="B149" i="12"/>
  <c r="B170" i="12"/>
  <c r="H163" i="12"/>
  <c r="B160" i="12"/>
  <c r="H134" i="12"/>
  <c r="B140" i="12"/>
  <c r="H167" i="12"/>
  <c r="H275" i="12"/>
  <c r="H285" i="12"/>
  <c r="H165" i="12"/>
  <c r="H184" i="12"/>
  <c r="H192" i="12"/>
  <c r="H208" i="12"/>
  <c r="H216" i="12"/>
  <c r="H224" i="12"/>
  <c r="H172" i="12"/>
  <c r="B175" i="12"/>
  <c r="H272" i="12"/>
  <c r="H276" i="12"/>
  <c r="H282" i="12"/>
  <c r="H152" i="12"/>
  <c r="H204" i="12"/>
  <c r="H234" i="12"/>
  <c r="B126" i="12"/>
  <c r="H130" i="12"/>
  <c r="B176" i="12"/>
  <c r="H135" i="12"/>
  <c r="H143" i="12"/>
  <c r="H162" i="12"/>
  <c r="H155" i="12"/>
  <c r="B128" i="12"/>
  <c r="H133" i="12"/>
  <c r="B144" i="12"/>
  <c r="B174" i="12"/>
  <c r="B142" i="12"/>
  <c r="B156" i="12"/>
  <c r="B124" i="12"/>
  <c r="H132" i="12"/>
  <c r="B102" i="12"/>
  <c r="H118" i="12"/>
  <c r="B94" i="12"/>
  <c r="H110" i="12"/>
  <c r="H125" i="12"/>
  <c r="H90" i="12"/>
  <c r="B98" i="12"/>
  <c r="B106" i="12"/>
  <c r="H114" i="12"/>
  <c r="H122" i="12"/>
  <c r="H129" i="12"/>
  <c r="H88" i="12"/>
  <c r="B92" i="12"/>
  <c r="B96" i="12"/>
  <c r="B100" i="12"/>
  <c r="B104" i="12"/>
  <c r="H108" i="12"/>
  <c r="H112" i="12"/>
  <c r="H116" i="12"/>
  <c r="H120" i="12"/>
  <c r="B127" i="12"/>
  <c r="B123" i="12"/>
  <c r="B131" i="12"/>
  <c r="B91" i="12"/>
  <c r="B107" i="12"/>
  <c r="H86" i="12"/>
  <c r="B99" i="12"/>
  <c r="B115" i="12"/>
  <c r="B87" i="12"/>
  <c r="B95" i="12"/>
  <c r="B103" i="12"/>
  <c r="B111" i="12"/>
  <c r="B119" i="12"/>
  <c r="B89" i="12"/>
  <c r="B93" i="12"/>
  <c r="B97" i="12"/>
  <c r="B101" i="12"/>
  <c r="B105" i="12"/>
  <c r="B109" i="12"/>
  <c r="B113" i="12"/>
  <c r="B117" i="12"/>
  <c r="B121" i="12"/>
  <c r="B61" i="12"/>
  <c r="B17" i="12"/>
  <c r="B20" i="12"/>
  <c r="B53" i="12"/>
  <c r="B67" i="12"/>
  <c r="B23" i="12"/>
  <c r="H41" i="12"/>
  <c r="B49" i="12"/>
  <c r="B57" i="12"/>
  <c r="H47" i="12"/>
  <c r="H51" i="12"/>
  <c r="H55" i="12"/>
  <c r="H59" i="12"/>
  <c r="B19" i="12"/>
  <c r="H21" i="12"/>
  <c r="B36" i="12"/>
  <c r="B46" i="12"/>
  <c r="B48" i="12"/>
  <c r="B50" i="12"/>
  <c r="B52" i="12"/>
  <c r="B54" i="12"/>
  <c r="B56" i="12"/>
  <c r="B58" i="12"/>
  <c r="B60" i="12"/>
  <c r="B63" i="12"/>
  <c r="B25" i="12"/>
  <c r="B39" i="12"/>
  <c r="B41" i="12"/>
  <c r="B64" i="12"/>
  <c r="H22" i="12"/>
  <c r="H37" i="12"/>
  <c r="B66" i="12"/>
  <c r="H68" i="12"/>
  <c r="B18" i="12"/>
  <c r="B22" i="12"/>
  <c r="H24" i="12"/>
  <c r="H28" i="12"/>
  <c r="H26" i="12"/>
  <c r="B12" i="12"/>
  <c r="H12" i="12"/>
  <c r="G291" i="12"/>
  <c r="F291" i="12"/>
  <c r="A6" i="1"/>
  <c r="C77" i="3"/>
  <c r="H5" i="14"/>
  <c r="H23" i="14"/>
  <c r="C6" i="1"/>
  <c r="D77" i="3"/>
  <c r="C27" i="2" l="1"/>
  <c r="H291" i="12"/>
  <c r="E77" i="3"/>
  <c r="F5" i="3"/>
  <c r="F4" i="3"/>
  <c r="I4136" i="11" l="1"/>
  <c r="A7" i="12"/>
  <c r="G8" i="12" l="1"/>
  <c r="G9" i="12" s="1"/>
  <c r="I42" i="13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<sst xmlns="http://schemas.openxmlformats.org/spreadsheetml/2006/main" count="33928" uniqueCount="9561">
  <si>
    <t xml:space="preserve">PRARAMBHA DAIRY — SALARY ADVANCE RECORD </t>
  </si>
  <si>
    <t>Total Advances Imported (Rs):</t>
  </si>
  <si>
    <t>Records:</t>
  </si>
  <si>
    <t>Date</t>
  </si>
  <si>
    <t>AD Date</t>
  </si>
  <si>
    <t>Voucher No</t>
  </si>
  <si>
    <t>Employee ID</t>
  </si>
  <si>
    <t>Employee Name</t>
  </si>
  <si>
    <t>Department</t>
  </si>
  <si>
    <t>Description</t>
  </si>
  <si>
    <t>Advance Amount</t>
  </si>
  <si>
    <t>SALARY PAYMENT</t>
  </si>
  <si>
    <t>BALANCE</t>
  </si>
  <si>
    <t>Payment Mode</t>
  </si>
  <si>
    <t>Approved By</t>
  </si>
  <si>
    <t>Remarks</t>
  </si>
  <si>
    <t>2083/03/18</t>
  </si>
  <si>
    <t>SA-001</t>
  </si>
  <si>
    <t>EMP001</t>
  </si>
  <si>
    <t>NAR BAHADUR RANA (DRIVER)</t>
  </si>
  <si>
    <t>DRIVER</t>
  </si>
  <si>
    <t>Salary Advance</t>
  </si>
  <si>
    <t>CASH</t>
  </si>
  <si>
    <t>LILA SIR</t>
  </si>
  <si>
    <t>2083/03/20</t>
  </si>
  <si>
    <t>SA-002</t>
  </si>
  <si>
    <t>2083/03/21</t>
  </si>
  <si>
    <t>SA-003</t>
  </si>
  <si>
    <t>2083/03/23</t>
  </si>
  <si>
    <t>SA-004</t>
  </si>
  <si>
    <t xml:space="preserve">SUSHIL </t>
  </si>
  <si>
    <t>2083/03/24</t>
  </si>
  <si>
    <t>SA-005</t>
  </si>
  <si>
    <t>2083/03/25</t>
  </si>
  <si>
    <t>SA-006</t>
  </si>
  <si>
    <t>2083/03/26</t>
  </si>
  <si>
    <t>SA-007</t>
  </si>
  <si>
    <t>2083/03/28</t>
  </si>
  <si>
    <t>SA-008</t>
  </si>
  <si>
    <t>2083/03/30</t>
  </si>
  <si>
    <t>SA-009</t>
  </si>
  <si>
    <t>2083/03/31</t>
  </si>
  <si>
    <t>SA-010</t>
  </si>
  <si>
    <t>SA-011</t>
  </si>
  <si>
    <t>2083 ASHADH SALARY 15-32</t>
  </si>
  <si>
    <t>2083/04/01</t>
  </si>
  <si>
    <t>SA-012</t>
  </si>
  <si>
    <t>2083/04/02</t>
  </si>
  <si>
    <t>SA-013</t>
  </si>
  <si>
    <t>2083/04/05</t>
  </si>
  <si>
    <t>SA-014</t>
  </si>
  <si>
    <t>2083/04/12</t>
  </si>
  <si>
    <t>SA-015</t>
  </si>
  <si>
    <t>2083/04/16</t>
  </si>
  <si>
    <t>SA-016</t>
  </si>
  <si>
    <t>2083/04/18</t>
  </si>
  <si>
    <t>SA-017</t>
  </si>
  <si>
    <t>2083/04/19</t>
  </si>
  <si>
    <t>SA-018</t>
  </si>
  <si>
    <t>2083/04/31</t>
  </si>
  <si>
    <t>SA-019</t>
  </si>
  <si>
    <t>2083 SHRAWAN SALARY</t>
  </si>
  <si>
    <t>2083/04/22</t>
  </si>
  <si>
    <t>SA-020</t>
  </si>
  <si>
    <t>2083/04/24</t>
  </si>
  <si>
    <t>SA-021</t>
  </si>
  <si>
    <t>2083/04/28</t>
  </si>
  <si>
    <t>SA-022</t>
  </si>
  <si>
    <t>2083/04/29</t>
  </si>
  <si>
    <t>SA-023</t>
  </si>
  <si>
    <t>SA-024</t>
  </si>
  <si>
    <t>🐄 [Your Dairy Plant Name]   —   📊 Accounts Dashboard — all figures auto-calculate from your entries</t>
  </si>
  <si>
    <t>💰 TOTAL SALES</t>
  </si>
  <si>
    <t>📦 TOTAL PURCHASES</t>
  </si>
  <si>
    <t>📋 STOCK VALUE</t>
  </si>
  <si>
    <t>⚠️ LOW STOCK ITEMS</t>
  </si>
  <si>
    <t>📤 RECEIVABLES</t>
  </si>
  <si>
    <t>📥 PAYABLES</t>
  </si>
  <si>
    <t>👥 TOTAL PARTIES</t>
  </si>
  <si>
    <t>💰 DAYBOOK BALANCE</t>
  </si>
  <si>
    <t>📈 NET PROFIT / LOSS (Sales − Purchases):</t>
  </si>
  <si>
    <t>Net Amount</t>
  </si>
  <si>
    <t>Status</t>
  </si>
  <si>
    <t>Metric</t>
  </si>
  <si>
    <t>Amount</t>
  </si>
  <si>
    <t>Total Sales</t>
  </si>
  <si>
    <t>Total Purchases</t>
  </si>
  <si>
    <t>Stock Value</t>
  </si>
  <si>
    <t>BS date filter works on TEXT. Type e.g. 2083/03/32 in BS format; day-32 is auto-capped to 31 in calculations.</t>
  </si>
  <si>
    <t>🐄 [Your Dairy Plant Name]   —   📈 Profit &amp; Loss Account — company financial status</t>
  </si>
  <si>
    <t>From Date ►</t>
  </si>
  <si>
    <t>To Date ►</t>
  </si>
  <si>
    <t>2083/03/16</t>
  </si>
  <si>
    <t>2083/03/32</t>
  </si>
  <si>
    <t>💰 INCOME</t>
  </si>
  <si>
    <t>Total Sales Revenue</t>
  </si>
  <si>
    <t>Other Income (from Daybook receipts)</t>
  </si>
  <si>
    <t>GROSS INCOME (A)</t>
  </si>
  <si>
    <t>📦 COST OF GOODS / PURCHASES</t>
  </si>
  <si>
    <t>Total Purchases (milk &amp; materials)</t>
  </si>
  <si>
    <t>TOTAL COST (B)</t>
  </si>
  <si>
    <t>GROSS PROFIT (A − B)</t>
  </si>
  <si>
    <t>TOTAL EXPENSES (C)</t>
  </si>
  <si>
    <t>🏆 NET PROFIT / (LOSS)  =  Gross Profit − Expenses</t>
  </si>
  <si>
    <t>Company Status:</t>
  </si>
  <si>
    <t>Net Profit Margin %:</t>
  </si>
  <si>
    <t>RECEIVABLES &amp; PAYABLES — party balances for selected period</t>
  </si>
  <si>
    <t>Total Receivable:</t>
  </si>
  <si>
    <t>Total Payable:</t>
  </si>
  <si>
    <t>Party Name</t>
  </si>
  <si>
    <t>Type</t>
  </si>
  <si>
    <t>Debit (Dr)</t>
  </si>
  <si>
    <t>Credit (Cr)</t>
  </si>
  <si>
    <t>Net Balance</t>
  </si>
  <si>
    <t>Class</t>
  </si>
  <si>
    <t>TOTALS ►</t>
  </si>
  <si>
    <t>💡 Change From/To Date — every party balance for that period recalculates. Positive = they owe you (Receivable). Negative = you owe them (Payable).</t>
  </si>
  <si>
    <t>💡 Total Receivable / Total Payable shown at top-right.</t>
  </si>
  <si>
    <t>Invoice No</t>
  </si>
  <si>
    <t>Product</t>
  </si>
  <si>
    <t>Quantity</t>
  </si>
  <si>
    <t>Rate</t>
  </si>
  <si>
    <t>Discount %</t>
  </si>
  <si>
    <t>BILL-6001</t>
  </si>
  <si>
    <t>SRIJANA DAIRY (DEVI NAGAR)</t>
  </si>
  <si>
    <t>Mix Milk</t>
  </si>
  <si>
    <t>Credit</t>
  </si>
  <si>
    <t>Unpaid</t>
  </si>
  <si>
    <t>BILL-6002</t>
  </si>
  <si>
    <t>BILL-6003</t>
  </si>
  <si>
    <t>BILL-6004</t>
  </si>
  <si>
    <t>Cow Milk</t>
  </si>
  <si>
    <t>BILL-6005</t>
  </si>
  <si>
    <t>BILL-6006</t>
  </si>
  <si>
    <t>MANAKAMANA DAIRY</t>
  </si>
  <si>
    <t>BILL-6007</t>
  </si>
  <si>
    <t>BILL-6008</t>
  </si>
  <si>
    <t>BILL-6009</t>
  </si>
  <si>
    <t>BILL-6010</t>
  </si>
  <si>
    <t>KRISHNA KHAREL</t>
  </si>
  <si>
    <t>BILL-6011</t>
  </si>
  <si>
    <t>CHHATRABHUMI STORE</t>
  </si>
  <si>
    <t>BILL-6012</t>
  </si>
  <si>
    <t>BILL-6013</t>
  </si>
  <si>
    <t>BILL-6014</t>
  </si>
  <si>
    <t>ORGANIC TARKALI</t>
  </si>
  <si>
    <t>BILL-6015</t>
  </si>
  <si>
    <t>SHARMA DAI</t>
  </si>
  <si>
    <t>Ghee</t>
  </si>
  <si>
    <t>NAUNI</t>
  </si>
  <si>
    <t>BILL-6016</t>
  </si>
  <si>
    <t>GANGA NEUPANE</t>
  </si>
  <si>
    <t>BILL-6017</t>
  </si>
  <si>
    <t>LOCAL</t>
  </si>
  <si>
    <t>BILL-6018</t>
  </si>
  <si>
    <t>BILL-6019</t>
  </si>
  <si>
    <t>BILL-6020</t>
  </si>
  <si>
    <t>BILL-6021</t>
  </si>
  <si>
    <t>BILL-6022</t>
  </si>
  <si>
    <t>BILL-6023</t>
  </si>
  <si>
    <t>BILL-6024</t>
  </si>
  <si>
    <t>BILL-6025</t>
  </si>
  <si>
    <t>BILL-6026</t>
  </si>
  <si>
    <t>BILL-6027</t>
  </si>
  <si>
    <t>BILL-6028</t>
  </si>
  <si>
    <t>BILL-6029</t>
  </si>
  <si>
    <t>BILL-6030</t>
  </si>
  <si>
    <t>BILL-6031</t>
  </si>
  <si>
    <t>DURGA MALLA</t>
  </si>
  <si>
    <t>BILL-6032</t>
  </si>
  <si>
    <t>BILL-6033</t>
  </si>
  <si>
    <t>KALIKA CANTEEN A</t>
  </si>
  <si>
    <t>BILL-6034</t>
  </si>
  <si>
    <t>KALIKA CANTEEN A1</t>
  </si>
  <si>
    <t>BILL-6035</t>
  </si>
  <si>
    <t>BILL-6036</t>
  </si>
  <si>
    <t>BILL-6037</t>
  </si>
  <si>
    <t>BILL-6038</t>
  </si>
  <si>
    <t>BILL-6039</t>
  </si>
  <si>
    <t>BILL-6040</t>
  </si>
  <si>
    <t>BILL-6041</t>
  </si>
  <si>
    <t>BILL-6042</t>
  </si>
  <si>
    <t>BILL-6043</t>
  </si>
  <si>
    <t>BILL-6044</t>
  </si>
  <si>
    <t>BILL-6045</t>
  </si>
  <si>
    <t>BILL-6046</t>
  </si>
  <si>
    <t>BILL-6047</t>
  </si>
  <si>
    <t>BILL-6048</t>
  </si>
  <si>
    <t>BILL-6049</t>
  </si>
  <si>
    <t>BILL-6050</t>
  </si>
  <si>
    <t>BILL-6051</t>
  </si>
  <si>
    <t>BILL-6052</t>
  </si>
  <si>
    <t>BILL-6053</t>
  </si>
  <si>
    <t>BILL-6054</t>
  </si>
  <si>
    <t>BILL-6055</t>
  </si>
  <si>
    <t>BILL-6056</t>
  </si>
  <si>
    <t>NAWARAJ NEPAL</t>
  </si>
  <si>
    <t>BILL-6057</t>
  </si>
  <si>
    <t>BILL-6058</t>
  </si>
  <si>
    <t>BILL-6059</t>
  </si>
  <si>
    <t>BILL-6060</t>
  </si>
  <si>
    <t>BILL-6061</t>
  </si>
  <si>
    <t>BILL-6062</t>
  </si>
  <si>
    <t>BILL-6063</t>
  </si>
  <si>
    <t>BILL-6064</t>
  </si>
  <si>
    <t>BILL-6065</t>
  </si>
  <si>
    <t>BILL-6066</t>
  </si>
  <si>
    <t>BILL-6067</t>
  </si>
  <si>
    <t>BILL-6068</t>
  </si>
  <si>
    <t>BILL-6069</t>
  </si>
  <si>
    <t>LILADHAR GAUTAM</t>
  </si>
  <si>
    <t>BILL-6070</t>
  </si>
  <si>
    <t>BILL-6071</t>
  </si>
  <si>
    <t>BILL-6072</t>
  </si>
  <si>
    <t>BILL-6073</t>
  </si>
  <si>
    <t>BILL-6074</t>
  </si>
  <si>
    <t>PANEER</t>
  </si>
  <si>
    <t>BILL-6075</t>
  </si>
  <si>
    <t xml:space="preserve">NAR BAHADUR RANA </t>
  </si>
  <si>
    <t>BILL-6076</t>
  </si>
  <si>
    <t>BILL-6077</t>
  </si>
  <si>
    <t>BILL-6078</t>
  </si>
  <si>
    <t>BILL-6079</t>
  </si>
  <si>
    <t>BILL-6080</t>
  </si>
  <si>
    <t>BILL-6081</t>
  </si>
  <si>
    <t>BILL-6082</t>
  </si>
  <si>
    <t>BILL-6083</t>
  </si>
  <si>
    <t>BILL-6084</t>
  </si>
  <si>
    <t>BILL-6085</t>
  </si>
  <si>
    <t>BILL-6086</t>
  </si>
  <si>
    <t>BILL-6087</t>
  </si>
  <si>
    <t>BILL-6088</t>
  </si>
  <si>
    <t>BILL-6089</t>
  </si>
  <si>
    <t>BILL-6090</t>
  </si>
  <si>
    <t>BILL-6091</t>
  </si>
  <si>
    <t>BILL-6092</t>
  </si>
  <si>
    <t>BILL-6093</t>
  </si>
  <si>
    <t>BILL-6094</t>
  </si>
  <si>
    <t>BILL-6095</t>
  </si>
  <si>
    <t>BILL-6096</t>
  </si>
  <si>
    <t>BILL-6097</t>
  </si>
  <si>
    <t>BILL-6098</t>
  </si>
  <si>
    <t>BILL-6099</t>
  </si>
  <si>
    <t>BILL-6100</t>
  </si>
  <si>
    <t>BILL-6101</t>
  </si>
  <si>
    <t>BILL-6102</t>
  </si>
  <si>
    <t>BILL-6103</t>
  </si>
  <si>
    <t>KULCHANDRA GYAWALI</t>
  </si>
  <si>
    <t>BILL-6104</t>
  </si>
  <si>
    <t>BILL-6105</t>
  </si>
  <si>
    <t>BILL-6106</t>
  </si>
  <si>
    <t>BILL-6107</t>
  </si>
  <si>
    <t>BILL-6108</t>
  </si>
  <si>
    <t>BILL-6109</t>
  </si>
  <si>
    <t>BILL-6110</t>
  </si>
  <si>
    <t>BILL-6111</t>
  </si>
  <si>
    <t>BILL-6112</t>
  </si>
  <si>
    <t>BILL-6113</t>
  </si>
  <si>
    <t>BILL-6114</t>
  </si>
  <si>
    <t>BILL-6115</t>
  </si>
  <si>
    <t>SUBHA MAYA STORE</t>
  </si>
  <si>
    <t>BILL-6116</t>
  </si>
  <si>
    <t>BILL-6117</t>
  </si>
  <si>
    <t>BIKRAM DHUNGANA</t>
  </si>
  <si>
    <t>BILL-6118</t>
  </si>
  <si>
    <t>NEUPANE KIRANA</t>
  </si>
  <si>
    <t>BILL-6119</t>
  </si>
  <si>
    <t>BILL-6120</t>
  </si>
  <si>
    <t>BILL-6121</t>
  </si>
  <si>
    <t>BILL-6122</t>
  </si>
  <si>
    <t>BILL-6123</t>
  </si>
  <si>
    <t>BILL-6124</t>
  </si>
  <si>
    <t>BILL-6125</t>
  </si>
  <si>
    <t>BILL-6126</t>
  </si>
  <si>
    <t>BILL-6127</t>
  </si>
  <si>
    <t>BILL-6128</t>
  </si>
  <si>
    <t>BILL-6129</t>
  </si>
  <si>
    <t>BILL-6130</t>
  </si>
  <si>
    <t>BILL-6131</t>
  </si>
  <si>
    <t>BILL-6132</t>
  </si>
  <si>
    <t>BILL-6133</t>
  </si>
  <si>
    <t>BILL-6134</t>
  </si>
  <si>
    <t>BILL-6135</t>
  </si>
  <si>
    <t>BILL-6136</t>
  </si>
  <si>
    <t>BILL-6137</t>
  </si>
  <si>
    <t>BILL-6138</t>
  </si>
  <si>
    <t>BILL-6139</t>
  </si>
  <si>
    <t>BILL-6140</t>
  </si>
  <si>
    <t>BILL-6141</t>
  </si>
  <si>
    <t>BILL-6142</t>
  </si>
  <si>
    <t>BILL-6143</t>
  </si>
  <si>
    <t>BILL-6144</t>
  </si>
  <si>
    <t>BILL-6145</t>
  </si>
  <si>
    <t>BILL-6146</t>
  </si>
  <si>
    <t>BILL-6147</t>
  </si>
  <si>
    <t>BILL-6148</t>
  </si>
  <si>
    <t>BILL-6149</t>
  </si>
  <si>
    <t>BILL-6150</t>
  </si>
  <si>
    <t>BILL-6151</t>
  </si>
  <si>
    <t>BILL-6152</t>
  </si>
  <si>
    <t>BILL-6153</t>
  </si>
  <si>
    <t>BILL-6154</t>
  </si>
  <si>
    <t>BILL-6155</t>
  </si>
  <si>
    <t>BILL-6156</t>
  </si>
  <si>
    <t>BILL-6157</t>
  </si>
  <si>
    <t>BILL-6158</t>
  </si>
  <si>
    <t>NEHA MISTHAN</t>
  </si>
  <si>
    <t>BILL-6159</t>
  </si>
  <si>
    <t>BILL-6160</t>
  </si>
  <si>
    <t>BILL-6161</t>
  </si>
  <si>
    <t>BILL-6162</t>
  </si>
  <si>
    <t>BILL-6163</t>
  </si>
  <si>
    <t>BILL-6164</t>
  </si>
  <si>
    <t>BILL-6165</t>
  </si>
  <si>
    <t>BILL-6166</t>
  </si>
  <si>
    <t>BILL-6167</t>
  </si>
  <si>
    <t>BILL-6168</t>
  </si>
  <si>
    <t>BILL-6169</t>
  </si>
  <si>
    <t>MEGHRAJ (MITERI)</t>
  </si>
  <si>
    <t>GHEE</t>
  </si>
  <si>
    <t>BILL-6170</t>
  </si>
  <si>
    <t>BILL-6171</t>
  </si>
  <si>
    <t>BILL-6172</t>
  </si>
  <si>
    <t>BILL-6173</t>
  </si>
  <si>
    <t>THE DARBAR PARTY PALACE</t>
  </si>
  <si>
    <t>BILL-6174</t>
  </si>
  <si>
    <t>BILL-6175</t>
  </si>
  <si>
    <t>BILL-6176</t>
  </si>
  <si>
    <t>BILL-6177</t>
  </si>
  <si>
    <t>BILL-6178</t>
  </si>
  <si>
    <t>BILL-6179</t>
  </si>
  <si>
    <t>BILL-6180</t>
  </si>
  <si>
    <t>BILL-6181</t>
  </si>
  <si>
    <t>BILL-6182</t>
  </si>
  <si>
    <t>BILL-6183</t>
  </si>
  <si>
    <t>BILL-6184</t>
  </si>
  <si>
    <t>BILL-6185</t>
  </si>
  <si>
    <t>BILL-6186</t>
  </si>
  <si>
    <t>BILL-6187</t>
  </si>
  <si>
    <t>BILL-6188</t>
  </si>
  <si>
    <t>BILL-6189</t>
  </si>
  <si>
    <t>BILL-6190</t>
  </si>
  <si>
    <t>BILL-6191</t>
  </si>
  <si>
    <t>BILL-6192</t>
  </si>
  <si>
    <t>INDRA BK</t>
  </si>
  <si>
    <t>BILL-6193</t>
  </si>
  <si>
    <t>BILL-6194</t>
  </si>
  <si>
    <t>BILL-6195</t>
  </si>
  <si>
    <t>BILL-6196</t>
  </si>
  <si>
    <t>BILL-6201</t>
  </si>
  <si>
    <t>BILL-6202</t>
  </si>
  <si>
    <t>BILL-6197</t>
  </si>
  <si>
    <t>BILL-6198</t>
  </si>
  <si>
    <t>BILL-6199</t>
  </si>
  <si>
    <t>BILL-6200</t>
  </si>
  <si>
    <t>BILL-6203</t>
  </si>
  <si>
    <t>BILL-6204</t>
  </si>
  <si>
    <t>BILL-6205</t>
  </si>
  <si>
    <t>BILL-6206</t>
  </si>
  <si>
    <t>BILL-6207</t>
  </si>
  <si>
    <t>BILL-6208</t>
  </si>
  <si>
    <t>BILL-6209</t>
  </si>
  <si>
    <t>BILL-6210</t>
  </si>
  <si>
    <t>BILL-6211</t>
  </si>
  <si>
    <t>BILL-6212</t>
  </si>
  <si>
    <t>BILL-6213</t>
  </si>
  <si>
    <t>BILL-6214</t>
  </si>
  <si>
    <t>BILL-6215</t>
  </si>
  <si>
    <t>BILL-6216</t>
  </si>
  <si>
    <t>BILL-6217</t>
  </si>
  <si>
    <t>BILL-6218</t>
  </si>
  <si>
    <t>BILL-6219</t>
  </si>
  <si>
    <t>BILL-6220</t>
  </si>
  <si>
    <t>BILL-6221</t>
  </si>
  <si>
    <t>BILL-6222</t>
  </si>
  <si>
    <t>BILL-6223</t>
  </si>
  <si>
    <t>BILL-6224</t>
  </si>
  <si>
    <t>BILL-6225</t>
  </si>
  <si>
    <t>BILL-6226</t>
  </si>
  <si>
    <t>BILL-6227</t>
  </si>
  <si>
    <t>BILL-6228</t>
  </si>
  <si>
    <t>BILL-6229</t>
  </si>
  <si>
    <t>BILL-6230</t>
  </si>
  <si>
    <t>BILL-6231</t>
  </si>
  <si>
    <t>BILL-6232</t>
  </si>
  <si>
    <t>BILL-6360</t>
  </si>
  <si>
    <t>BILL-6233</t>
  </si>
  <si>
    <t>BILL-6234</t>
  </si>
  <si>
    <t>BILL-6235</t>
  </si>
  <si>
    <t>BILL-6236</t>
  </si>
  <si>
    <t>BILL-6237</t>
  </si>
  <si>
    <t>BILL-6238</t>
  </si>
  <si>
    <t>BILL-6239</t>
  </si>
  <si>
    <t>BILL-6240</t>
  </si>
  <si>
    <t>BILL-6241</t>
  </si>
  <si>
    <t>BILL-6242</t>
  </si>
  <si>
    <t>BILL-6243</t>
  </si>
  <si>
    <t>BILL-6244</t>
  </si>
  <si>
    <t>BILL-6245</t>
  </si>
  <si>
    <t>BILL-6246</t>
  </si>
  <si>
    <t>BILL-6247</t>
  </si>
  <si>
    <t>DANA</t>
  </si>
  <si>
    <t>BILL-6248</t>
  </si>
  <si>
    <t>BILL-6249</t>
  </si>
  <si>
    <t>BILL-6250</t>
  </si>
  <si>
    <t>BILL-6251</t>
  </si>
  <si>
    <t>BILL-6252</t>
  </si>
  <si>
    <t>BILL-6253</t>
  </si>
  <si>
    <t>BILL-6254</t>
  </si>
  <si>
    <t>BILL-6255</t>
  </si>
  <si>
    <t>BILL-6256</t>
  </si>
  <si>
    <t>BILL-6257</t>
  </si>
  <si>
    <t>BILL-6258</t>
  </si>
  <si>
    <t>BILL-6259</t>
  </si>
  <si>
    <t>BILL-6260</t>
  </si>
  <si>
    <t>BILL-6261</t>
  </si>
  <si>
    <t>BILL-6262</t>
  </si>
  <si>
    <t>BILL-6263</t>
  </si>
  <si>
    <t>BILL-6264</t>
  </si>
  <si>
    <t>BILL-6265</t>
  </si>
  <si>
    <t>BILL-6266</t>
  </si>
  <si>
    <t>BILL-6267</t>
  </si>
  <si>
    <t>BILL-6268</t>
  </si>
  <si>
    <t>BILL-6269</t>
  </si>
  <si>
    <t>BILL-6270</t>
  </si>
  <si>
    <t>BILL-6271</t>
  </si>
  <si>
    <t>BILL-6272</t>
  </si>
  <si>
    <t>BILL-6273</t>
  </si>
  <si>
    <t>BILL-6274</t>
  </si>
  <si>
    <t>BILL-6275</t>
  </si>
  <si>
    <t>BILL-6276</t>
  </si>
  <si>
    <t>BILL-6277</t>
  </si>
  <si>
    <t>BILL-6278</t>
  </si>
  <si>
    <t>BILL-6279</t>
  </si>
  <si>
    <t>BILL-6280</t>
  </si>
  <si>
    <t>BILL-6281</t>
  </si>
  <si>
    <t>BILL-6282</t>
  </si>
  <si>
    <t>BILL-6283</t>
  </si>
  <si>
    <t>BILL-6284</t>
  </si>
  <si>
    <t>BILL-6285</t>
  </si>
  <si>
    <t>BILL-6286</t>
  </si>
  <si>
    <t>BILL-6287</t>
  </si>
  <si>
    <t>BILL-6288</t>
  </si>
  <si>
    <t>BILL-6289</t>
  </si>
  <si>
    <t>BILL-6290</t>
  </si>
  <si>
    <t>BILL-6291</t>
  </si>
  <si>
    <t>BILL-6292</t>
  </si>
  <si>
    <t>BILL-6293</t>
  </si>
  <si>
    <t>BILL-6294</t>
  </si>
  <si>
    <t>BILL-6295</t>
  </si>
  <si>
    <t>BILL-6296</t>
  </si>
  <si>
    <t>BILL-6297</t>
  </si>
  <si>
    <t>BILL-6298</t>
  </si>
  <si>
    <t>BILL-6299</t>
  </si>
  <si>
    <t>BILL-6300</t>
  </si>
  <si>
    <t xml:space="preserve">CANCELED </t>
  </si>
  <si>
    <t>BILL-6301</t>
  </si>
  <si>
    <t>BILL-6302</t>
  </si>
  <si>
    <t>BILL-6303</t>
  </si>
  <si>
    <t>BILL-6304</t>
  </si>
  <si>
    <t>BILL-6305</t>
  </si>
  <si>
    <t>BILL-6306</t>
  </si>
  <si>
    <t>BILL-6307</t>
  </si>
  <si>
    <t>BILL-6308</t>
  </si>
  <si>
    <t>BILL-6309</t>
  </si>
  <si>
    <t>BILL-6310</t>
  </si>
  <si>
    <t>BILL-6311</t>
  </si>
  <si>
    <t>BILL-6312</t>
  </si>
  <si>
    <t>BILL-6313</t>
  </si>
  <si>
    <t>BILL-6314</t>
  </si>
  <si>
    <t>SITA MALLA</t>
  </si>
  <si>
    <t>BILL-6315</t>
  </si>
  <si>
    <t>BILL-6316</t>
  </si>
  <si>
    <t>BILL-6317</t>
  </si>
  <si>
    <t>BILL-6318</t>
  </si>
  <si>
    <t>BILL-6319</t>
  </si>
  <si>
    <t>BILL-6338</t>
  </si>
  <si>
    <t>BILL-6339</t>
  </si>
  <si>
    <t>BILL-6340</t>
  </si>
  <si>
    <t>BILL-6320</t>
  </si>
  <si>
    <t>BILL-6321</t>
  </si>
  <si>
    <t>BILL-6322</t>
  </si>
  <si>
    <t>BILL-6323</t>
  </si>
  <si>
    <t>BILL-6324</t>
  </si>
  <si>
    <t>BILL-6325</t>
  </si>
  <si>
    <t>BILL-6326</t>
  </si>
  <si>
    <t>BILL-6327</t>
  </si>
  <si>
    <t>BILL-6328</t>
  </si>
  <si>
    <t>BILL-6329</t>
  </si>
  <si>
    <t>BILL-6330</t>
  </si>
  <si>
    <t>BILL-6331</t>
  </si>
  <si>
    <t>PUSHPA ADHIKARI</t>
  </si>
  <si>
    <t>BILL-6332</t>
  </si>
  <si>
    <t>BILL-6333</t>
  </si>
  <si>
    <t>BILL-6334</t>
  </si>
  <si>
    <t>BILL-6335</t>
  </si>
  <si>
    <t>BILL-6336</t>
  </si>
  <si>
    <t>BILL-6337</t>
  </si>
  <si>
    <t>BILL-6341</t>
  </si>
  <si>
    <t>BILL-6342</t>
  </si>
  <si>
    <t>BILL-6343</t>
  </si>
  <si>
    <t>BILL-6344</t>
  </si>
  <si>
    <t>BILL-6345</t>
  </si>
  <si>
    <t>BILL-6346</t>
  </si>
  <si>
    <t>BILL-6347</t>
  </si>
  <si>
    <t>BILL-6348</t>
  </si>
  <si>
    <t>BILL-6349</t>
  </si>
  <si>
    <t>BILL-6350</t>
  </si>
  <si>
    <t>BILL-6351</t>
  </si>
  <si>
    <t>BILL-6352</t>
  </si>
  <si>
    <t>BILL-6353</t>
  </si>
  <si>
    <t>BILL-6354</t>
  </si>
  <si>
    <t>BILL-6355</t>
  </si>
  <si>
    <t>BILL-6356</t>
  </si>
  <si>
    <t>BILL-6357</t>
  </si>
  <si>
    <t>BILL-6358</t>
  </si>
  <si>
    <t>BILL-6359</t>
  </si>
  <si>
    <t>BILL-6361</t>
  </si>
  <si>
    <t>BILL-6362</t>
  </si>
  <si>
    <t>BILL-6363</t>
  </si>
  <si>
    <t>BILL-6364</t>
  </si>
  <si>
    <t>BILL-6365</t>
  </si>
  <si>
    <t>BILL-6366</t>
  </si>
  <si>
    <t>BILL-6367</t>
  </si>
  <si>
    <t>BILL-6368</t>
  </si>
  <si>
    <t>BILL-6369</t>
  </si>
  <si>
    <t>BILL-6370</t>
  </si>
  <si>
    <t>BILL-6371</t>
  </si>
  <si>
    <t>BILL-6372</t>
  </si>
  <si>
    <t>BILL-6373</t>
  </si>
  <si>
    <t>BILL-6374</t>
  </si>
  <si>
    <t>BILL-6375</t>
  </si>
  <si>
    <t>BILL-6376</t>
  </si>
  <si>
    <t>BILL-6377</t>
  </si>
  <si>
    <t>SITALA ARYAL</t>
  </si>
  <si>
    <t>BILL-6378</t>
  </si>
  <si>
    <t>BILL-6379</t>
  </si>
  <si>
    <t>BILL-6380</t>
  </si>
  <si>
    <t>BILL-6381</t>
  </si>
  <si>
    <t>BILL-6382</t>
  </si>
  <si>
    <t>BILL-6383</t>
  </si>
  <si>
    <t>BILL-6384</t>
  </si>
  <si>
    <t>BILL-6385</t>
  </si>
  <si>
    <t>BILL-6386</t>
  </si>
  <si>
    <t>BILL-6387</t>
  </si>
  <si>
    <t>BILL-6388</t>
  </si>
  <si>
    <t>BILL-6389</t>
  </si>
  <si>
    <t>BILL-6390</t>
  </si>
  <si>
    <t>BILL-6391</t>
  </si>
  <si>
    <t>BILL-6392</t>
  </si>
  <si>
    <t>BILL-6393</t>
  </si>
  <si>
    <t>BILL-6401</t>
  </si>
  <si>
    <t>BILL-6402</t>
  </si>
  <si>
    <t>BILL-6403</t>
  </si>
  <si>
    <t>BILL-6404</t>
  </si>
  <si>
    <t>BILL-6405</t>
  </si>
  <si>
    <t>BILL-6406</t>
  </si>
  <si>
    <t>BILL-6407</t>
  </si>
  <si>
    <t>BILL-6408</t>
  </si>
  <si>
    <t>BILL-6409</t>
  </si>
  <si>
    <t>BILL-6410</t>
  </si>
  <si>
    <t>BILL-6411</t>
  </si>
  <si>
    <t>BILL-6412</t>
  </si>
  <si>
    <t>BILL-6414</t>
  </si>
  <si>
    <t>BILL-6415</t>
  </si>
  <si>
    <t>BILL-6416</t>
  </si>
  <si>
    <t>BILL-6417</t>
  </si>
  <si>
    <t>BILL-6418</t>
  </si>
  <si>
    <t>BILL-6413</t>
  </si>
  <si>
    <t>BILL-6419</t>
  </si>
  <si>
    <t>BILL-6420</t>
  </si>
  <si>
    <t>BILL-6421</t>
  </si>
  <si>
    <t>BILL-6422</t>
  </si>
  <si>
    <t>BILL-6423</t>
  </si>
  <si>
    <t>BILL-6424</t>
  </si>
  <si>
    <t>BILL-6425</t>
  </si>
  <si>
    <t>BILL-6426</t>
  </si>
  <si>
    <t>BILL-6427</t>
  </si>
  <si>
    <t>BILL-6428</t>
  </si>
  <si>
    <t>BILL-6429</t>
  </si>
  <si>
    <t>BILL-6430</t>
  </si>
  <si>
    <t>BILL-6431</t>
  </si>
  <si>
    <t>BILL-6432</t>
  </si>
  <si>
    <t>BILL-6433</t>
  </si>
  <si>
    <t>BILL-6434</t>
  </si>
  <si>
    <t>BILL-6435</t>
  </si>
  <si>
    <t>BILL-6436</t>
  </si>
  <si>
    <t>BILL-6437</t>
  </si>
  <si>
    <t>BILL-6394</t>
  </si>
  <si>
    <t>BILL-6395</t>
  </si>
  <si>
    <t>BILL-6396</t>
  </si>
  <si>
    <t>BILL-6397</t>
  </si>
  <si>
    <t>BILL-6398</t>
  </si>
  <si>
    <t>BILL-6438</t>
  </si>
  <si>
    <t>BILL-6439</t>
  </si>
  <si>
    <t>BILL-6440</t>
  </si>
  <si>
    <t>BILL-6441</t>
  </si>
  <si>
    <t>BILL-6442</t>
  </si>
  <si>
    <t>BILL-6443</t>
  </si>
  <si>
    <t>BILL-6444</t>
  </si>
  <si>
    <t>BILL-6445</t>
  </si>
  <si>
    <t>BILL-6446</t>
  </si>
  <si>
    <t>BILL-6447</t>
  </si>
  <si>
    <t>BILL-6448</t>
  </si>
  <si>
    <t>BILL-6449</t>
  </si>
  <si>
    <t>BILL-6450</t>
  </si>
  <si>
    <t>BILL-6399</t>
  </si>
  <si>
    <t>BILL-6400</t>
  </si>
  <si>
    <t>BILL-6501</t>
  </si>
  <si>
    <t>BILL-6502</t>
  </si>
  <si>
    <t>NEHA MISTHAN BHANDAR</t>
  </si>
  <si>
    <t>BILL-6503</t>
  </si>
  <si>
    <t>BILL-6504</t>
  </si>
  <si>
    <t>BILL-6505</t>
  </si>
  <si>
    <t>BILL-6506</t>
  </si>
  <si>
    <t>BILL-6507</t>
  </si>
  <si>
    <t>BILL-6508</t>
  </si>
  <si>
    <t>BILL-6509</t>
  </si>
  <si>
    <t>BILL-6510</t>
  </si>
  <si>
    <t>BILL-6511</t>
  </si>
  <si>
    <t>BILL-6512</t>
  </si>
  <si>
    <t>BILL-6513</t>
  </si>
  <si>
    <t>BILL-6514</t>
  </si>
  <si>
    <t>BILL-6515</t>
  </si>
  <si>
    <t>BILL-6516</t>
  </si>
  <si>
    <t>BILL-6517</t>
  </si>
  <si>
    <t>BILL-6518</t>
  </si>
  <si>
    <t>BILL-6519</t>
  </si>
  <si>
    <t>BILL-6520</t>
  </si>
  <si>
    <t>BILL-6521</t>
  </si>
  <si>
    <t>BILL-6522</t>
  </si>
  <si>
    <t>BILL-6523</t>
  </si>
  <si>
    <t>BILL-6524</t>
  </si>
  <si>
    <t>BILL-6525</t>
  </si>
  <si>
    <t>BILL-6526</t>
  </si>
  <si>
    <t>BILL-6527</t>
  </si>
  <si>
    <t>BILL-6528</t>
  </si>
  <si>
    <t>BILL-6529</t>
  </si>
  <si>
    <t>BILL-6530</t>
  </si>
  <si>
    <t>BILL-6531</t>
  </si>
  <si>
    <t>2083/04/10</t>
  </si>
  <si>
    <t>BILL-6532</t>
  </si>
  <si>
    <t>BILL-6533</t>
  </si>
  <si>
    <t>BILL-6534</t>
  </si>
  <si>
    <t>BILL-6535</t>
  </si>
  <si>
    <t>BILL-6536</t>
  </si>
  <si>
    <t>BILL-6537</t>
  </si>
  <si>
    <t>BILL-6538</t>
  </si>
  <si>
    <t>BILL-6539</t>
  </si>
  <si>
    <t>BILL-6540</t>
  </si>
  <si>
    <t>BILL-6541</t>
  </si>
  <si>
    <t>BILL-6542</t>
  </si>
  <si>
    <t>BILL-6543</t>
  </si>
  <si>
    <t>BILL-6544</t>
  </si>
  <si>
    <t>BILL-6545</t>
  </si>
  <si>
    <t>BILL-6546</t>
  </si>
  <si>
    <t>2083/04/11</t>
  </si>
  <si>
    <t>BILL-6547</t>
  </si>
  <si>
    <t>BILL-6548</t>
  </si>
  <si>
    <t>BILL-6549</t>
  </si>
  <si>
    <t>BILL-6550</t>
  </si>
  <si>
    <t>BILL-6551</t>
  </si>
  <si>
    <t>BILL-6552</t>
  </si>
  <si>
    <t>BILL-6553</t>
  </si>
  <si>
    <t>BILL-6554</t>
  </si>
  <si>
    <t>BILL-6555</t>
  </si>
  <si>
    <t>BILL-6556</t>
  </si>
  <si>
    <t>BILL-6557</t>
  </si>
  <si>
    <t>BILL-6558</t>
  </si>
  <si>
    <t>BILL-6559</t>
  </si>
  <si>
    <t>BILL-6560</t>
  </si>
  <si>
    <t>BILL-6561</t>
  </si>
  <si>
    <t>BILL-6562</t>
  </si>
  <si>
    <t>BILL-6563</t>
  </si>
  <si>
    <t>NAWA DURGA -317</t>
  </si>
  <si>
    <t>BILL-6564</t>
  </si>
  <si>
    <t>BILL-6565</t>
  </si>
  <si>
    <t>BILL-6566</t>
  </si>
  <si>
    <t>BILL-6455</t>
  </si>
  <si>
    <t>BILL-6567</t>
  </si>
  <si>
    <t>BILL-6568</t>
  </si>
  <si>
    <t>BILL-6569</t>
  </si>
  <si>
    <t>BILL-6570</t>
  </si>
  <si>
    <t>BILL-6571</t>
  </si>
  <si>
    <t>BILL-6572</t>
  </si>
  <si>
    <t>BILL-6573</t>
  </si>
  <si>
    <t>BILL-6574</t>
  </si>
  <si>
    <t>BILL-6575</t>
  </si>
  <si>
    <t>BILL-6576</t>
  </si>
  <si>
    <t>BILL-6577</t>
  </si>
  <si>
    <t>BILL-6578</t>
  </si>
  <si>
    <t>BILL-6579</t>
  </si>
  <si>
    <t>BILL-6580</t>
  </si>
  <si>
    <t>BILL-6581</t>
  </si>
  <si>
    <t>BILL-6582</t>
  </si>
  <si>
    <t>BILL-6583</t>
  </si>
  <si>
    <t>BILL-6456</t>
  </si>
  <si>
    <t>2083/04/13</t>
  </si>
  <si>
    <t>BILL-6584</t>
  </si>
  <si>
    <t>BILL-6585</t>
  </si>
  <si>
    <t>BILL-6586</t>
  </si>
  <si>
    <t>BILL-6587</t>
  </si>
  <si>
    <t>BILL-6588</t>
  </si>
  <si>
    <t>BILL-6589</t>
  </si>
  <si>
    <t>BILL-6590</t>
  </si>
  <si>
    <t>BILL-6591</t>
  </si>
  <si>
    <t>BILL-6592</t>
  </si>
  <si>
    <t>BILL-6593</t>
  </si>
  <si>
    <t>BILL-6594</t>
  </si>
  <si>
    <t>BILL-6595</t>
  </si>
  <si>
    <t>BILL-6596</t>
  </si>
  <si>
    <t>BILL-6597</t>
  </si>
  <si>
    <t>BILL-6598</t>
  </si>
  <si>
    <t>BILL-6599</t>
  </si>
  <si>
    <t>BILL-6600</t>
  </si>
  <si>
    <t>2083/04/14</t>
  </si>
  <si>
    <t>BILL-6601</t>
  </si>
  <si>
    <t>BILL-6602</t>
  </si>
  <si>
    <t>BILL-6603</t>
  </si>
  <si>
    <t>BILL-6604</t>
  </si>
  <si>
    <t>BILL-6605</t>
  </si>
  <si>
    <t>BILL-6606</t>
  </si>
  <si>
    <t>BILL-6607</t>
  </si>
  <si>
    <t>BILL-6608</t>
  </si>
  <si>
    <t>BILL-6609</t>
  </si>
  <si>
    <t>BILL-6610</t>
  </si>
  <si>
    <t>BILL-6611</t>
  </si>
  <si>
    <t>BILL-6612</t>
  </si>
  <si>
    <t>BILL-6613</t>
  </si>
  <si>
    <t>BILL-6614</t>
  </si>
  <si>
    <t xml:space="preserve">RISHI ARYAL </t>
  </si>
  <si>
    <t>BILL-6615</t>
  </si>
  <si>
    <t>BILL-6616</t>
  </si>
  <si>
    <t>BILL-6617</t>
  </si>
  <si>
    <t>BILL-6618</t>
  </si>
  <si>
    <t>BILL-6619</t>
  </si>
  <si>
    <t>BILL-6620</t>
  </si>
  <si>
    <t>BILL-6621</t>
  </si>
  <si>
    <t>BILL-6458</t>
  </si>
  <si>
    <t>J AND J SISTERS</t>
  </si>
  <si>
    <t>2083/04/15</t>
  </si>
  <si>
    <t>BILL-6622</t>
  </si>
  <si>
    <t>BILL-6623</t>
  </si>
  <si>
    <t>BILL-6624</t>
  </si>
  <si>
    <t>BILL-6625</t>
  </si>
  <si>
    <t>BILL-6626</t>
  </si>
  <si>
    <t>BILL-6627</t>
  </si>
  <si>
    <t>BILL-6628</t>
  </si>
  <si>
    <t>BILL-6629</t>
  </si>
  <si>
    <t>BILL-6630</t>
  </si>
  <si>
    <t>BILL-6631</t>
  </si>
  <si>
    <t>BILL-6632</t>
  </si>
  <si>
    <t>BILL-6633</t>
  </si>
  <si>
    <t>BILL-6634</t>
  </si>
  <si>
    <t>BILL-6635</t>
  </si>
  <si>
    <t>BILL-6636</t>
  </si>
  <si>
    <t>BILL-6637</t>
  </si>
  <si>
    <t>BILL-6638</t>
  </si>
  <si>
    <t>BILL-6639</t>
  </si>
  <si>
    <t>BILL-6640</t>
  </si>
  <si>
    <t>BILL-6459</t>
  </si>
  <si>
    <t>BILL-6460</t>
  </si>
  <si>
    <t>BILL-6641</t>
  </si>
  <si>
    <t>BILL-6642</t>
  </si>
  <si>
    <t>BILL-6643</t>
  </si>
  <si>
    <t>BILL-6644</t>
  </si>
  <si>
    <t>BILL-6645</t>
  </si>
  <si>
    <t>BILL-6646</t>
  </si>
  <si>
    <t>BILL-6647</t>
  </si>
  <si>
    <t>BILL-6648</t>
  </si>
  <si>
    <t>BILL-6649</t>
  </si>
  <si>
    <t>BILL-6650</t>
  </si>
  <si>
    <t>2083/04/17</t>
  </si>
  <si>
    <t>BILL-6651</t>
  </si>
  <si>
    <t>BILL-6652</t>
  </si>
  <si>
    <t>BILL-6653</t>
  </si>
  <si>
    <t>BILL-6654</t>
  </si>
  <si>
    <t>BILL-6655</t>
  </si>
  <si>
    <t>BILL-6656</t>
  </si>
  <si>
    <t>BILL-6657</t>
  </si>
  <si>
    <t>BILL-6658</t>
  </si>
  <si>
    <t>BILL-6659</t>
  </si>
  <si>
    <t>BILL-6660</t>
  </si>
  <si>
    <t>BILL-6661</t>
  </si>
  <si>
    <t>BILL-6662</t>
  </si>
  <si>
    <t>BILL-6663</t>
  </si>
  <si>
    <t>BILL-6664</t>
  </si>
  <si>
    <t>BILL-6665</t>
  </si>
  <si>
    <t>BILL-6666</t>
  </si>
  <si>
    <t>BILL-6667</t>
  </si>
  <si>
    <t>BILL-6465</t>
  </si>
  <si>
    <t>BILL-6668</t>
  </si>
  <si>
    <t>BILL-6669</t>
  </si>
  <si>
    <t>BILL-6670</t>
  </si>
  <si>
    <t>BILL-6671</t>
  </si>
  <si>
    <t>BILL-6672</t>
  </si>
  <si>
    <t>BILL-6673</t>
  </si>
  <si>
    <t>BILL-6674</t>
  </si>
  <si>
    <t>BILL-6675</t>
  </si>
  <si>
    <t>BILL-6676</t>
  </si>
  <si>
    <t>BILL-6677</t>
  </si>
  <si>
    <t>BILL-6678</t>
  </si>
  <si>
    <t>BILL-6679</t>
  </si>
  <si>
    <t>BILL-6680</t>
  </si>
  <si>
    <t>BILL-6681</t>
  </si>
  <si>
    <t>BILL-6682</t>
  </si>
  <si>
    <t>BILL-6683</t>
  </si>
  <si>
    <t>BILL-6684</t>
  </si>
  <si>
    <t>BILL-6685</t>
  </si>
  <si>
    <t>BILL-6463</t>
  </si>
  <si>
    <t>BILL-6686</t>
  </si>
  <si>
    <t>BILL-6687</t>
  </si>
  <si>
    <t>BILL-6688</t>
  </si>
  <si>
    <t>BILL-6689</t>
  </si>
  <si>
    <t>BILL-6690</t>
  </si>
  <si>
    <t>BILL-6691</t>
  </si>
  <si>
    <t>BILL-6692</t>
  </si>
  <si>
    <t>BILL-6693</t>
  </si>
  <si>
    <t>BILL-6694</t>
  </si>
  <si>
    <t>BILL-6695</t>
  </si>
  <si>
    <t>BILL-6696</t>
  </si>
  <si>
    <t>BILL-6697</t>
  </si>
  <si>
    <t>BILL-6698</t>
  </si>
  <si>
    <t>BILL-6699</t>
  </si>
  <si>
    <t>BILL-6700</t>
  </si>
  <si>
    <t>BILL-6801</t>
  </si>
  <si>
    <t>BILL-6802</t>
  </si>
  <si>
    <t>BILL-6464</t>
  </si>
  <si>
    <t>2083/04/20</t>
  </si>
  <si>
    <t>BILL-6803</t>
  </si>
  <si>
    <t>BILL-6804</t>
  </si>
  <si>
    <t>BILL-6805</t>
  </si>
  <si>
    <t>BILL-6806</t>
  </si>
  <si>
    <t>BILL-6807</t>
  </si>
  <si>
    <t>BILL-6808</t>
  </si>
  <si>
    <t>BILL-6809</t>
  </si>
  <si>
    <t>BILL-6810</t>
  </si>
  <si>
    <t>BILL-6811</t>
  </si>
  <si>
    <t>BILL-6812</t>
  </si>
  <si>
    <t>BILL-6813</t>
  </si>
  <si>
    <t>BILL-6814</t>
  </si>
  <si>
    <t>BILL-6815</t>
  </si>
  <si>
    <t>BILL-6816</t>
  </si>
  <si>
    <t>BILL-6817</t>
  </si>
  <si>
    <t>BILL-6818</t>
  </si>
  <si>
    <t>BILL-6819</t>
  </si>
  <si>
    <t>BILL-6820</t>
  </si>
  <si>
    <t>2083/04/21</t>
  </si>
  <si>
    <t>BILL-6821</t>
  </si>
  <si>
    <t>BILL-6822</t>
  </si>
  <si>
    <t>BILL-6823</t>
  </si>
  <si>
    <t>BILL-6824</t>
  </si>
  <si>
    <t>BILL-6825</t>
  </si>
  <si>
    <t>BILL-6826</t>
  </si>
  <si>
    <t>BILL-6827</t>
  </si>
  <si>
    <t>BILL-6828</t>
  </si>
  <si>
    <t>BILL-6829</t>
  </si>
  <si>
    <t>BILL-6830</t>
  </si>
  <si>
    <t>BILL-6831</t>
  </si>
  <si>
    <t>BILL-6832</t>
  </si>
  <si>
    <t>BILL-6833</t>
  </si>
  <si>
    <t>BILL-6834</t>
  </si>
  <si>
    <t>BILL-6835</t>
  </si>
  <si>
    <t>BILL-6836</t>
  </si>
  <si>
    <t>BILL-6837</t>
  </si>
  <si>
    <t>BILL-6838</t>
  </si>
  <si>
    <t>BILL-6839</t>
  </si>
  <si>
    <t>BILL-6840</t>
  </si>
  <si>
    <t>CANCELED</t>
  </si>
  <si>
    <t>BILL-6841</t>
  </si>
  <si>
    <t>BILL-6842</t>
  </si>
  <si>
    <t>BILL-6843</t>
  </si>
  <si>
    <t>BILL-6844</t>
  </si>
  <si>
    <t>BILL-6845</t>
  </si>
  <si>
    <t>BILL-6846</t>
  </si>
  <si>
    <t>BILL-6847</t>
  </si>
  <si>
    <t>BILL-6848</t>
  </si>
  <si>
    <t>BILL-6849</t>
  </si>
  <si>
    <t>BILL-6850</t>
  </si>
  <si>
    <t>BILL-6751</t>
  </si>
  <si>
    <t>BILL-6752</t>
  </si>
  <si>
    <t>BILL-6753</t>
  </si>
  <si>
    <t>BILL-6754</t>
  </si>
  <si>
    <t>BILL-6755</t>
  </si>
  <si>
    <t>BILL-6756</t>
  </si>
  <si>
    <t>BILL-6757</t>
  </si>
  <si>
    <t>BILL-6758</t>
  </si>
  <si>
    <t>BILL-6466</t>
  </si>
  <si>
    <t>2083/04/23</t>
  </si>
  <si>
    <t>BILL-6759</t>
  </si>
  <si>
    <t>BILL-6760</t>
  </si>
  <si>
    <t>BILL-6761</t>
  </si>
  <si>
    <t>BILL-6762</t>
  </si>
  <si>
    <t>BILL-6763</t>
  </si>
  <si>
    <t>BILL-6764</t>
  </si>
  <si>
    <t>BILL-6765</t>
  </si>
  <si>
    <t>BILL-6766</t>
  </si>
  <si>
    <t>BILL-6767</t>
  </si>
  <si>
    <t>BILL-6768</t>
  </si>
  <si>
    <t>BILL-6769</t>
  </si>
  <si>
    <t>BILL-6770</t>
  </si>
  <si>
    <t>BILL-6771</t>
  </si>
  <si>
    <t>BILL-6772</t>
  </si>
  <si>
    <t>BILL-6773</t>
  </si>
  <si>
    <t>BILL-6774</t>
  </si>
  <si>
    <t>BILL-6775</t>
  </si>
  <si>
    <t>BILL-6467</t>
  </si>
  <si>
    <t>BILL-6776</t>
  </si>
  <si>
    <t>BILL-6777</t>
  </si>
  <si>
    <t>BILL-6778</t>
  </si>
  <si>
    <t>BILL-6779</t>
  </si>
  <si>
    <t>BILL-6780</t>
  </si>
  <si>
    <t>BILL-6781</t>
  </si>
  <si>
    <t>BILL-6782</t>
  </si>
  <si>
    <t>BILL-6783</t>
  </si>
  <si>
    <t>BILL-6784</t>
  </si>
  <si>
    <t>BILL-6785</t>
  </si>
  <si>
    <t>BILL-6786</t>
  </si>
  <si>
    <t>BILL-6787</t>
  </si>
  <si>
    <t>BILL-6788</t>
  </si>
  <si>
    <t>BILL-6789</t>
  </si>
  <si>
    <t>BILL-6790</t>
  </si>
  <si>
    <t>BILL-6791</t>
  </si>
  <si>
    <t>BILL-6792</t>
  </si>
  <si>
    <t>NAMASTE SOAP HARIHARPUR</t>
  </si>
  <si>
    <t>BILL-6793</t>
  </si>
  <si>
    <t>BILL-6468</t>
  </si>
  <si>
    <t>2083/04/25</t>
  </si>
  <si>
    <t>BILL-6794</t>
  </si>
  <si>
    <t>BILL-6795</t>
  </si>
  <si>
    <t>BILL-6796</t>
  </si>
  <si>
    <t>BILL-6797</t>
  </si>
  <si>
    <t>BILL-6798</t>
  </si>
  <si>
    <t>BILL-6799</t>
  </si>
  <si>
    <t>BILL-6800</t>
  </si>
  <si>
    <t>BILL-6701</t>
  </si>
  <si>
    <t>BILL-6702</t>
  </si>
  <si>
    <t>BILL-6703</t>
  </si>
  <si>
    <t>BILL-6704</t>
  </si>
  <si>
    <t>BILL-6705</t>
  </si>
  <si>
    <t>BILL-6469</t>
  </si>
  <si>
    <t>LOCAL DAMAGE</t>
  </si>
  <si>
    <t>FACTORY PRODUCTION</t>
  </si>
  <si>
    <t>CREAM</t>
  </si>
  <si>
    <t>2083/04/26</t>
  </si>
  <si>
    <t>BILL-6706</t>
  </si>
  <si>
    <t>BILL-6707</t>
  </si>
  <si>
    <t>BILL-6708</t>
  </si>
  <si>
    <t>BILL-6709</t>
  </si>
  <si>
    <t>BILL-6710</t>
  </si>
  <si>
    <t>BILL-6711</t>
  </si>
  <si>
    <t>BILL-6712</t>
  </si>
  <si>
    <t>BILL-6713</t>
  </si>
  <si>
    <t>BILL-6714</t>
  </si>
  <si>
    <t>BILL-6715</t>
  </si>
  <si>
    <t>BILL-6716</t>
  </si>
  <si>
    <t>BILL-6717</t>
  </si>
  <si>
    <t>BILL-6718</t>
  </si>
  <si>
    <t>BILL-6719</t>
  </si>
  <si>
    <t>BILL-6720</t>
  </si>
  <si>
    <t>BILL-6721</t>
  </si>
  <si>
    <t>BILL-6722</t>
  </si>
  <si>
    <t>BILL-6470</t>
  </si>
  <si>
    <t>2083/04/27</t>
  </si>
  <si>
    <t>BILL-6723</t>
  </si>
  <si>
    <t>BILL-6724</t>
  </si>
  <si>
    <t>BILL-6725</t>
  </si>
  <si>
    <t>BILL-6726</t>
  </si>
  <si>
    <t>BILL-6727</t>
  </si>
  <si>
    <t>BILL-6728</t>
  </si>
  <si>
    <t>BILL-6729</t>
  </si>
  <si>
    <t>BILL-6730</t>
  </si>
  <si>
    <t>BILL-6731</t>
  </si>
  <si>
    <t>BILL-6732</t>
  </si>
  <si>
    <t>BILL-6733</t>
  </si>
  <si>
    <t>BILL-6734</t>
  </si>
  <si>
    <t>BILL-6735</t>
  </si>
  <si>
    <t>BILL-6736</t>
  </si>
  <si>
    <t>BILL-6737</t>
  </si>
  <si>
    <t>BILL-6738</t>
  </si>
  <si>
    <t>BILL-6739</t>
  </si>
  <si>
    <t>BILL-6740</t>
  </si>
  <si>
    <t>BILL-6741</t>
  </si>
  <si>
    <t>BILL-6471</t>
  </si>
  <si>
    <t>2083/04/30</t>
  </si>
  <si>
    <t>BILL-6742</t>
  </si>
  <si>
    <t>BILL-6743</t>
  </si>
  <si>
    <t>BILL-6744</t>
  </si>
  <si>
    <t>BILL-6745</t>
  </si>
  <si>
    <t>BILL-6746</t>
  </si>
  <si>
    <t>BILL-6747</t>
  </si>
  <si>
    <t>BILL-6748</t>
  </si>
  <si>
    <t>BILL-6749</t>
  </si>
  <si>
    <t>BILL-6750</t>
  </si>
  <si>
    <t>BILL-6851</t>
  </si>
  <si>
    <t>BILL-6852</t>
  </si>
  <si>
    <t>BILL-6853</t>
  </si>
  <si>
    <t>BILL-6854</t>
  </si>
  <si>
    <t>BILL-6855</t>
  </si>
  <si>
    <t>BILL-6856</t>
  </si>
  <si>
    <t>BILL-6472</t>
  </si>
  <si>
    <t>BILL-6857</t>
  </si>
  <si>
    <t>BILL-6858</t>
  </si>
  <si>
    <t>BILL-6859</t>
  </si>
  <si>
    <t>BILL-6860</t>
  </si>
  <si>
    <t>BILL-6861</t>
  </si>
  <si>
    <t>BILL-6862</t>
  </si>
  <si>
    <t>BILL-6863</t>
  </si>
  <si>
    <t>BILL-6864</t>
  </si>
  <si>
    <t>BILL-6865</t>
  </si>
  <si>
    <t>BILL-6866</t>
  </si>
  <si>
    <t>BILL-6867</t>
  </si>
  <si>
    <t>BILL-6868</t>
  </si>
  <si>
    <t>BILL-6869</t>
  </si>
  <si>
    <t>BILL-6870</t>
  </si>
  <si>
    <t>BILL-6871</t>
  </si>
  <si>
    <t>BILL-6872</t>
  </si>
  <si>
    <t>BILL-6873</t>
  </si>
  <si>
    <t>BILL-6874</t>
  </si>
  <si>
    <t>BILL-6473</t>
  </si>
  <si>
    <t>BILL-6875</t>
  </si>
  <si>
    <t>BILL-6876</t>
  </si>
  <si>
    <t>BILL-6877</t>
  </si>
  <si>
    <t>BILL-6878</t>
  </si>
  <si>
    <t>BILL-6879</t>
  </si>
  <si>
    <t>BILL-6880</t>
  </si>
  <si>
    <t>BILL-6881</t>
  </si>
  <si>
    <t>BILL-6882</t>
  </si>
  <si>
    <t>BILL-6883</t>
  </si>
  <si>
    <t>BILL-6884</t>
  </si>
  <si>
    <t>BILL-6885</t>
  </si>
  <si>
    <t>BILL-6886</t>
  </si>
  <si>
    <t>BILL-6887</t>
  </si>
  <si>
    <t>BILL-6888</t>
  </si>
  <si>
    <t>BILL-6889</t>
  </si>
  <si>
    <t>BILL-6890</t>
  </si>
  <si>
    <t>BILL-6474</t>
  </si>
  <si>
    <t>BILL-6891</t>
  </si>
  <si>
    <t>MADHU PUN</t>
  </si>
  <si>
    <t>BILL-6892</t>
  </si>
  <si>
    <t>BILL-6893</t>
  </si>
  <si>
    <t>BILL-6894</t>
  </si>
  <si>
    <t>BILL-6895</t>
  </si>
  <si>
    <t>BILL-6896</t>
  </si>
  <si>
    <t>BILL-6897</t>
  </si>
  <si>
    <t>BILL-6898</t>
  </si>
  <si>
    <t>BILL-6899</t>
  </si>
  <si>
    <t>BILL-6900</t>
  </si>
  <si>
    <t>BILL-6901</t>
  </si>
  <si>
    <t>BILL-6902</t>
  </si>
  <si>
    <t>BILL-6903</t>
  </si>
  <si>
    <t>BILL-6904</t>
  </si>
  <si>
    <t>BILL-6905</t>
  </si>
  <si>
    <t>BILL-6906</t>
  </si>
  <si>
    <t>BILL-6475</t>
  </si>
  <si>
    <t>2083/05/01</t>
  </si>
  <si>
    <t>BILL-6907</t>
  </si>
  <si>
    <t>BILL-6908</t>
  </si>
  <si>
    <t>BILL-6909</t>
  </si>
  <si>
    <t>BILL-6910</t>
  </si>
  <si>
    <t>BILL-6911</t>
  </si>
  <si>
    <t>BILL-6912</t>
  </si>
  <si>
    <t>BILL-6913</t>
  </si>
  <si>
    <t>BILL-6914</t>
  </si>
  <si>
    <t>BILL-6915</t>
  </si>
  <si>
    <t>BILL-6916</t>
  </si>
  <si>
    <t>BILL-6917</t>
  </si>
  <si>
    <t>BILL-6918</t>
  </si>
  <si>
    <t>BILL-6919</t>
  </si>
  <si>
    <t>BILL-6476</t>
  </si>
  <si>
    <t>2083/05/02</t>
  </si>
  <si>
    <t>BILL-6920</t>
  </si>
  <si>
    <t>BILL-6921</t>
  </si>
  <si>
    <t>BILL-6922</t>
  </si>
  <si>
    <t>BILL-6923</t>
  </si>
  <si>
    <t>BILL-6924</t>
  </si>
  <si>
    <t>BILL-6925</t>
  </si>
  <si>
    <t>BILL-6926</t>
  </si>
  <si>
    <t>BILL-6927</t>
  </si>
  <si>
    <t>BILL-6477</t>
  </si>
  <si>
    <t>Bill No</t>
  </si>
  <si>
    <t>Supplier Name</t>
  </si>
  <si>
    <t>Shift</t>
  </si>
  <si>
    <t>FAT %</t>
  </si>
  <si>
    <t>SNF %</t>
  </si>
  <si>
    <t>Extra/Unit</t>
  </si>
  <si>
    <t>Rate Type</t>
  </si>
  <si>
    <t>Fixed Rate</t>
  </si>
  <si>
    <t>Rate/Unit</t>
  </si>
  <si>
    <t>Transport</t>
  </si>
  <si>
    <t>BILL-5006</t>
  </si>
  <si>
    <t>BASUDEV DAIRY 316</t>
  </si>
  <si>
    <t>EVENING</t>
  </si>
  <si>
    <t>Buffalo Milk</t>
  </si>
  <si>
    <t>FIXED</t>
  </si>
  <si>
    <t>PAID</t>
  </si>
  <si>
    <t>BILL-5020</t>
  </si>
  <si>
    <t>BILL-5034</t>
  </si>
  <si>
    <t>BILL-5048</t>
  </si>
  <si>
    <t>BILL-5062</t>
  </si>
  <si>
    <t>BILL-5076</t>
  </si>
  <si>
    <t>BILL-5092</t>
  </si>
  <si>
    <t>BILL-5108</t>
  </si>
  <si>
    <t>BILL-5124</t>
  </si>
  <si>
    <t>BILL-5145</t>
  </si>
  <si>
    <t>BILL-5152</t>
  </si>
  <si>
    <t>BILL-5078</t>
  </si>
  <si>
    <t>BODESH 310</t>
  </si>
  <si>
    <t>BILL-5086</t>
  </si>
  <si>
    <t>BILL-5094</t>
  </si>
  <si>
    <t>BILL-5102</t>
  </si>
  <si>
    <t>BILL-5110</t>
  </si>
  <si>
    <t>BILL-5118</t>
  </si>
  <si>
    <t>BILL-5126</t>
  </si>
  <si>
    <t>BILL-5140</t>
  </si>
  <si>
    <t>BILL-5154</t>
  </si>
  <si>
    <t>BILL-5005</t>
  </si>
  <si>
    <t>MINA LAMICHHANE 322</t>
  </si>
  <si>
    <t>FORMULA</t>
  </si>
  <si>
    <t>BILL-5012</t>
  </si>
  <si>
    <t>BILL-5019</t>
  </si>
  <si>
    <t>BILL-5026</t>
  </si>
  <si>
    <t>BILL-5033</t>
  </si>
  <si>
    <t>BILL-5040</t>
  </si>
  <si>
    <t>BILL-5047</t>
  </si>
  <si>
    <t>BILL-5054</t>
  </si>
  <si>
    <t>BILL-5061</t>
  </si>
  <si>
    <t>BILL-5068</t>
  </si>
  <si>
    <t>BILL-5075</t>
  </si>
  <si>
    <t>BILL-5083</t>
  </si>
  <si>
    <t>BILL-5091</t>
  </si>
  <si>
    <t>BILL-5099</t>
  </si>
  <si>
    <t>BILL-5107</t>
  </si>
  <si>
    <t>BILL-5115</t>
  </si>
  <si>
    <t>BILL-5123</t>
  </si>
  <si>
    <t xml:space="preserve">PAID </t>
  </si>
  <si>
    <t>BILL-5144</t>
  </si>
  <si>
    <t>BILL-5151</t>
  </si>
  <si>
    <t>BILL-5190</t>
  </si>
  <si>
    <t>BILL-5191</t>
  </si>
  <si>
    <t>BILL-5192</t>
  </si>
  <si>
    <t>BILL-5193</t>
  </si>
  <si>
    <t>BILL-5194</t>
  </si>
  <si>
    <t>BILL-5195</t>
  </si>
  <si>
    <t>BILL-5196</t>
  </si>
  <si>
    <t>BILL-5197</t>
  </si>
  <si>
    <t>BILL-5198</t>
  </si>
  <si>
    <t>BILL-5199</t>
  </si>
  <si>
    <t>BILL-5200</t>
  </si>
  <si>
    <t>BILL-5201</t>
  </si>
  <si>
    <t>BILL-5202</t>
  </si>
  <si>
    <t>BILL-5203</t>
  </si>
  <si>
    <t>BILL-5204</t>
  </si>
  <si>
    <t>BILL-5001</t>
  </si>
  <si>
    <t>BILL-5002</t>
  </si>
  <si>
    <t>BILL-5008</t>
  </si>
  <si>
    <t>BILL-5009</t>
  </si>
  <si>
    <t>BILL-5015</t>
  </si>
  <si>
    <t>BILL-5016</t>
  </si>
  <si>
    <t>BILL-5022</t>
  </si>
  <si>
    <t>BILL-5023</t>
  </si>
  <si>
    <t>BILL-5029</t>
  </si>
  <si>
    <t>BILL-5030</t>
  </si>
  <si>
    <t>BILL-5036</t>
  </si>
  <si>
    <t>BILL-5037</t>
  </si>
  <si>
    <t>BILL-5043</t>
  </si>
  <si>
    <t>BILL-5044</t>
  </si>
  <si>
    <t>BILL-5050</t>
  </si>
  <si>
    <t>BILL-5051</t>
  </si>
  <si>
    <t>BILL-5057</t>
  </si>
  <si>
    <t>BILL-5058</t>
  </si>
  <si>
    <t>BILL-5064</t>
  </si>
  <si>
    <t>BILL-5065</t>
  </si>
  <si>
    <t>BILL-5071</t>
  </si>
  <si>
    <t>BILL-5072</t>
  </si>
  <si>
    <t>BILL-5079</t>
  </si>
  <si>
    <t>BILL-5080</t>
  </si>
  <si>
    <t>BILL-5087</t>
  </si>
  <si>
    <t>BILL-5088</t>
  </si>
  <si>
    <t>BILL-5095</t>
  </si>
  <si>
    <t>BILL-5096</t>
  </si>
  <si>
    <t>BILL-5103</t>
  </si>
  <si>
    <t>BILL-5104</t>
  </si>
  <si>
    <t>BILL-5111</t>
  </si>
  <si>
    <t>BILL-5112</t>
  </si>
  <si>
    <t>BILL-5119</t>
  </si>
  <si>
    <t>BILL-5120</t>
  </si>
  <si>
    <t>BILL-5127</t>
  </si>
  <si>
    <t>BILL-5128</t>
  </si>
  <si>
    <t>BILL-5134</t>
  </si>
  <si>
    <t>BILL-5135</t>
  </si>
  <si>
    <t>BILL-5141</t>
  </si>
  <si>
    <t>BILL-5142</t>
  </si>
  <si>
    <t>BILL-5148</t>
  </si>
  <si>
    <t>BILL-5149</t>
  </si>
  <si>
    <t>BILL-5155</t>
  </si>
  <si>
    <t>BILL-5156</t>
  </si>
  <si>
    <t>BILL-5157</t>
  </si>
  <si>
    <t>BILL-5158</t>
  </si>
  <si>
    <t>BILL-5159</t>
  </si>
  <si>
    <t>BILL-5160</t>
  </si>
  <si>
    <t>BILL-5161</t>
  </si>
  <si>
    <t>BILL-5162</t>
  </si>
  <si>
    <t>BILL-5163</t>
  </si>
  <si>
    <t>BILL-5164</t>
  </si>
  <si>
    <t>BILL-5165</t>
  </si>
  <si>
    <t>BILL-5166</t>
  </si>
  <si>
    <t>BILL-5167</t>
  </si>
  <si>
    <t>BILL-5168</t>
  </si>
  <si>
    <t>BILL-5169</t>
  </si>
  <si>
    <t>BILL-5170</t>
  </si>
  <si>
    <t>BILL-5171</t>
  </si>
  <si>
    <t>BILL-5172</t>
  </si>
  <si>
    <t>BILL-5173</t>
  </si>
  <si>
    <t>BILL-5174</t>
  </si>
  <si>
    <t>BILL-5175</t>
  </si>
  <si>
    <t>BILL-5176</t>
  </si>
  <si>
    <t>BILL-5003</t>
  </si>
  <si>
    <t>BILL-5010</t>
  </si>
  <si>
    <t>BILL-5017</t>
  </si>
  <si>
    <t>BILL-5024</t>
  </si>
  <si>
    <t>BILL-5031</t>
  </si>
  <si>
    <t>BILL-5038</t>
  </si>
  <si>
    <t>BILL-5045</t>
  </si>
  <si>
    <t>BILL-5052</t>
  </si>
  <si>
    <t>BILL-5059</t>
  </si>
  <si>
    <t>BILL-5066</t>
  </si>
  <si>
    <t>BILL-5073</t>
  </si>
  <si>
    <t>BILL-5081</t>
  </si>
  <si>
    <t>BILL-5089</t>
  </si>
  <si>
    <t>BILL-5097</t>
  </si>
  <si>
    <t>BILL-5105</t>
  </si>
  <si>
    <t>BILL-5113</t>
  </si>
  <si>
    <t>BILL-5121</t>
  </si>
  <si>
    <t>BILL-5129</t>
  </si>
  <si>
    <t>BILL-5136</t>
  </si>
  <si>
    <t>BILL-5143</t>
  </si>
  <si>
    <t>BILL-5150</t>
  </si>
  <si>
    <t>BILL-5177</t>
  </si>
  <si>
    <t>BILL-5178</t>
  </si>
  <si>
    <t>BILL-5179</t>
  </si>
  <si>
    <t>BILL-5180</t>
  </si>
  <si>
    <t>BILL-5181</t>
  </si>
  <si>
    <t>BILL-5182</t>
  </si>
  <si>
    <t>BILL-5183</t>
  </si>
  <si>
    <t>BILL-5184</t>
  </si>
  <si>
    <t>BILL-5185</t>
  </si>
  <si>
    <t>BILL-5186</t>
  </si>
  <si>
    <t>BILL-5187</t>
  </si>
  <si>
    <t>BILL-5189</t>
  </si>
  <si>
    <t>NEW FARM PHARSATIKAT</t>
  </si>
  <si>
    <t>BILL-5004</t>
  </si>
  <si>
    <t>PARSURAM THARU -333</t>
  </si>
  <si>
    <t>BILL-5011</t>
  </si>
  <si>
    <t>BILL-5018</t>
  </si>
  <si>
    <t>BILL-5025</t>
  </si>
  <si>
    <t>BILL-5032</t>
  </si>
  <si>
    <t>BILL-5039</t>
  </si>
  <si>
    <t>BILL-5046</t>
  </si>
  <si>
    <t>BILL-5053</t>
  </si>
  <si>
    <t>BILL-5060</t>
  </si>
  <si>
    <t>BILL-5067</t>
  </si>
  <si>
    <t>BILL-5074</t>
  </si>
  <si>
    <t>BILL-5082</t>
  </si>
  <si>
    <t>BILL-5090</t>
  </si>
  <si>
    <t>BILL-5098</t>
  </si>
  <si>
    <t>BILL-5106</t>
  </si>
  <si>
    <t>BILL-5114</t>
  </si>
  <si>
    <t>BILL-5122</t>
  </si>
  <si>
    <t>S 5956</t>
  </si>
  <si>
    <t>SAI KRIPA KSS LTD</t>
  </si>
  <si>
    <t>Paneer</t>
  </si>
  <si>
    <t>Cream</t>
  </si>
  <si>
    <t>S 5963</t>
  </si>
  <si>
    <t>Dana</t>
  </si>
  <si>
    <t>BILL-5007</t>
  </si>
  <si>
    <t>SANA KISAN -311</t>
  </si>
  <si>
    <t>BILL-5014</t>
  </si>
  <si>
    <t>BILL-5021</t>
  </si>
  <si>
    <t>BILL-5028</t>
  </si>
  <si>
    <t>BILL-5035</t>
  </si>
  <si>
    <t>BILL-5042</t>
  </si>
  <si>
    <t>BILL-5049</t>
  </si>
  <si>
    <t>BILL-5056</t>
  </si>
  <si>
    <t>BILL-5063</t>
  </si>
  <si>
    <t>BILL-5070</t>
  </si>
  <si>
    <t>BILL-5085</t>
  </si>
  <si>
    <t>BILL-5125</t>
  </si>
  <si>
    <t>BILL-5132</t>
  </si>
  <si>
    <t>BILL-5139</t>
  </si>
  <si>
    <t>BILL-5146</t>
  </si>
  <si>
    <t>BILL-5153</t>
  </si>
  <si>
    <t>2083/03/22</t>
  </si>
  <si>
    <t>2083/05/03</t>
  </si>
  <si>
    <t>🐄 [Your Dairy Plant Name]   —   💵 Collection — customer payments against invoices</t>
  </si>
  <si>
    <t>Receipt No</t>
  </si>
  <si>
    <t>Customer Name</t>
  </si>
  <si>
    <t>Against Bill</t>
  </si>
  <si>
    <t>Opening Due</t>
  </si>
  <si>
    <t>Collected</t>
  </si>
  <si>
    <t>Paid</t>
  </si>
  <si>
    <t>Closing Due</t>
  </si>
  <si>
    <t>REMARKS</t>
  </si>
  <si>
    <t>SRIJANA DAIRY</t>
  </si>
  <si>
    <t>Collection</t>
  </si>
  <si>
    <t>Cash</t>
  </si>
  <si>
    <t>SOBHA BHATTARAI</t>
  </si>
  <si>
    <t>PALPALI KIRANA</t>
  </si>
  <si>
    <t>AAMOSH KIRANA</t>
  </si>
  <si>
    <t>AAYUSH AND AAYUSHMA</t>
  </si>
  <si>
    <t>YUBARAJ AND SAMRAT</t>
  </si>
  <si>
    <t>SAMIKSHYA KIRANA</t>
  </si>
  <si>
    <t>DEURALI KIRANA</t>
  </si>
  <si>
    <t>GIRI KIRANA</t>
  </si>
  <si>
    <t>Advance</t>
  </si>
  <si>
    <t>2083/03/17</t>
  </si>
  <si>
    <t>BY LILA SIR</t>
  </si>
  <si>
    <t>2083/03/19</t>
  </si>
  <si>
    <t>2083/03/27</t>
  </si>
  <si>
    <t>OFFICE EXPENSES</t>
  </si>
  <si>
    <t>Payment</t>
  </si>
  <si>
    <t>DISEL</t>
  </si>
  <si>
    <t>2083/03/29</t>
  </si>
  <si>
    <t>DIPAK NEPAL</t>
  </si>
  <si>
    <t>ADVANCE RETURNED</t>
  </si>
  <si>
    <t>KAMALA THAPA</t>
  </si>
  <si>
    <t>KRITIKA KIRANA</t>
  </si>
  <si>
    <t>2083/04/03</t>
  </si>
  <si>
    <t>disel</t>
  </si>
  <si>
    <t xml:space="preserve">giri store, dipak phone, rikshaw </t>
  </si>
  <si>
    <t>2083/04/04</t>
  </si>
  <si>
    <t>QR</t>
  </si>
  <si>
    <t>SUSHIL QR</t>
  </si>
  <si>
    <t>2083/04/06</t>
  </si>
  <si>
    <t>FOODS</t>
  </si>
  <si>
    <t>2083/04/07</t>
  </si>
  <si>
    <t>TILAK RAYAMAJHI</t>
  </si>
  <si>
    <t>RIKSHAW 500+400, FOOD 200, CLEANING600</t>
  </si>
  <si>
    <t>2083/04/08</t>
  </si>
  <si>
    <t>NEHA MISTAN BHANDAR</t>
  </si>
  <si>
    <t>2083/04/09</t>
  </si>
  <si>
    <t>SHANKAR KHAREL</t>
  </si>
  <si>
    <t>SARASWATI 15 SALARY SRAWAN</t>
  </si>
  <si>
    <t>DIPAK 15 SALAY SRAWAN</t>
  </si>
  <si>
    <t>RISHI ARYAL</t>
  </si>
  <si>
    <t>SMP + WOOD</t>
  </si>
  <si>
    <t xml:space="preserve">J AND J SISTERS </t>
  </si>
  <si>
    <t>Foods</t>
  </si>
  <si>
    <t>BREAK OIL</t>
  </si>
  <si>
    <t>RIKSHAW FARE</t>
  </si>
  <si>
    <t>RIKSHAW 700+ FOOD 200</t>
  </si>
  <si>
    <t>WOOD</t>
  </si>
  <si>
    <t xml:space="preserve">TIRE AIR </t>
  </si>
  <si>
    <t>EXTRA DRIVER TO LUMBINI</t>
  </si>
  <si>
    <t>FOOD</t>
  </si>
  <si>
    <t>AUTO FARE</t>
  </si>
  <si>
    <t>QR COMPANY A/C</t>
  </si>
  <si>
    <t>TIRE PUNCHER</t>
  </si>
  <si>
    <t>PHONE FARE FOR DIPAK</t>
  </si>
  <si>
    <t>GAS BILL NEEDED</t>
  </si>
  <si>
    <t>TOTAL</t>
  </si>
  <si>
    <t>CASH DEMONSTRATION  —  physical cash, collections &amp; deposits</t>
  </si>
  <si>
    <t>1000</t>
  </si>
  <si>
    <t>500</t>
  </si>
  <si>
    <t>100</t>
  </si>
  <si>
    <t>50</t>
  </si>
  <si>
    <t>20</t>
  </si>
  <si>
    <t>10</t>
  </si>
  <si>
    <t>5</t>
  </si>
  <si>
    <t>2</t>
  </si>
  <si>
    <t>1</t>
  </si>
  <si>
    <t>IC</t>
  </si>
  <si>
    <t>Amount (Rs)</t>
  </si>
  <si>
    <t>Collections (auto)</t>
  </si>
  <si>
    <t>Short / (Over)</t>
  </si>
  <si>
    <t>DEPOSITED</t>
  </si>
  <si>
    <t>SUSHIL</t>
  </si>
  <si>
    <t>KESHAB</t>
  </si>
  <si>
    <t>PETTY CASH</t>
  </si>
  <si>
    <t>10000 QR</t>
  </si>
  <si>
    <t>800 QR</t>
  </si>
  <si>
    <t>Particulars</t>
  </si>
  <si>
    <t>🐄 [Your Dairy Plant Name]   —   📒 Daybook — daily cash/bank register (Debit=outflow, Credit=inflow)</t>
  </si>
  <si>
    <t>Voucher Type</t>
  </si>
  <si>
    <t>Reference</t>
  </si>
  <si>
    <t>Balance</t>
  </si>
  <si>
    <t>Narration</t>
  </si>
  <si>
    <t>Opening Balance</t>
  </si>
  <si>
    <t>Opening</t>
  </si>
  <si>
    <t>Opening balance</t>
  </si>
  <si>
    <t>Sale</t>
  </si>
  <si>
    <t>Daily sales</t>
  </si>
  <si>
    <t>Purchase</t>
  </si>
  <si>
    <t>Daily purchases</t>
  </si>
  <si>
    <t>🐄 [Your Dairy Plant Name]   —   👥 Party Master — Customers &amp; Suppliers</t>
  </si>
  <si>
    <t>Phone</t>
  </si>
  <si>
    <t>Address</t>
  </si>
  <si>
    <t>Total Sales/Dr</t>
  </si>
  <si>
    <t>Total Recd/Cr</t>
  </si>
  <si>
    <t>Running Balance</t>
  </si>
  <si>
    <t>Customer</t>
  </si>
  <si>
    <t>CHHATRABHUMI</t>
  </si>
  <si>
    <t>DANDA PANI ACHARYA</t>
  </si>
  <si>
    <t>NAR BAHADUR RANA</t>
  </si>
  <si>
    <t>Employee</t>
  </si>
  <si>
    <t>9768833553/9847046826</t>
  </si>
  <si>
    <t>Supplier</t>
  </si>
  <si>
    <t>MODERN AGRO  -315</t>
  </si>
  <si>
    <t>LUSCAN</t>
  </si>
  <si>
    <t>9800000002</t>
  </si>
  <si>
    <t>Plant Operator</t>
  </si>
  <si>
    <t>SARASWATI NEPAL</t>
  </si>
  <si>
    <t>9800000003</t>
  </si>
  <si>
    <t>Office</t>
  </si>
  <si>
    <t>BELBAS NAYA GAUN KIRANA</t>
  </si>
  <si>
    <t>SANKHAR KHAREL</t>
  </si>
  <si>
    <t>BAGESHWARI ICE CREAM</t>
  </si>
  <si>
    <t>MUKTESHWOR ENTERPRISES</t>
  </si>
  <si>
    <t>DEURALI MOTORS</t>
  </si>
  <si>
    <t>DUMRE DUGDHA SAHAKARI</t>
  </si>
  <si>
    <t>PRARAMBHA</t>
  </si>
  <si>
    <t>Txn Type</t>
  </si>
  <si>
    <t>Debit</t>
  </si>
  <si>
    <t>MatchIdx</t>
  </si>
  <si>
    <t>PARTY LEDGER STATEMENT</t>
  </si>
  <si>
    <t>One</t>
  </si>
  <si>
    <t>Twenty</t>
  </si>
  <si>
    <t>Two</t>
  </si>
  <si>
    <t>Thirty</t>
  </si>
  <si>
    <t>Select Party ►</t>
  </si>
  <si>
    <t>Opening (b/f):</t>
  </si>
  <si>
    <t>Three</t>
  </si>
  <si>
    <t>Forty</t>
  </si>
  <si>
    <t>2083/03/15</t>
  </si>
  <si>
    <t>Period Debit:</t>
  </si>
  <si>
    <t>Four</t>
  </si>
  <si>
    <t>Fifty</t>
  </si>
  <si>
    <t>Period Credit:</t>
  </si>
  <si>
    <t>Five</t>
  </si>
  <si>
    <t>Sixty</t>
  </si>
  <si>
    <t>Closing Balance:</t>
  </si>
  <si>
    <t>Six</t>
  </si>
  <si>
    <t>Seventy</t>
  </si>
  <si>
    <t>Status:</t>
  </si>
  <si>
    <t>Seven</t>
  </si>
  <si>
    <t>Eighty</t>
  </si>
  <si>
    <t>Eight</t>
  </si>
  <si>
    <t>Ninety</t>
  </si>
  <si>
    <t>Nine</t>
  </si>
  <si>
    <t>Eleven</t>
  </si>
  <si>
    <t>Thirteen</t>
  </si>
  <si>
    <t>Fourteen</t>
  </si>
  <si>
    <t>Fifteen</t>
  </si>
  <si>
    <t>Sixteen</t>
  </si>
  <si>
    <t>Seventeen</t>
  </si>
  <si>
    <t>Eighteen</t>
  </si>
  <si>
    <t>Nineteen</t>
  </si>
  <si>
    <t>🐄 [Your Dairy Plant Name]   —   📋 Stock Master — auto-updates from Sales &amp; Purchase entries</t>
  </si>
  <si>
    <t>Product Name</t>
  </si>
  <si>
    <t>Unit</t>
  </si>
  <si>
    <t>Opening Stock</t>
  </si>
  <si>
    <t>Purchases In</t>
  </si>
  <si>
    <t>Sales Out</t>
  </si>
  <si>
    <t>Current Stock</t>
  </si>
  <si>
    <t>Reorder Level</t>
  </si>
  <si>
    <t>Rate (Rs)</t>
  </si>
  <si>
    <t>Liter</t>
  </si>
  <si>
    <t>Kg</t>
  </si>
  <si>
    <t>TOTAL STOCK VALUE ►</t>
  </si>
  <si>
    <t>STOCK MOVEMENT &amp; VALUATION REPORT</t>
  </si>
  <si>
    <t>Total Closing Value:</t>
  </si>
  <si>
    <t>Low Stock Items:</t>
  </si>
  <si>
    <t>Closing Stock</t>
  </si>
  <si>
    <t>Closing Value</t>
  </si>
  <si>
    <t>💡 Change From/To Date above — opening stock carries forward automatically. Ctrl+P to print.</t>
  </si>
  <si>
    <t>Opening Stock = master opening + all purchases − all sales BEFORE the From Date.</t>
  </si>
  <si>
    <t>Authorized Signature</t>
  </si>
  <si>
    <t>PRARAMBHA DAIRY — SUSHIL QR ACCOUNT IMPORT (from SUSHIL QR ACCOUNT.xlsx)</t>
  </si>
  <si>
    <t>Transaction Date</t>
  </si>
  <si>
    <t>Transaction ID</t>
  </si>
  <si>
    <t>Counterparty Name</t>
  </si>
  <si>
    <t>Party ID</t>
  </si>
  <si>
    <t>Bank Account</t>
  </si>
  <si>
    <t>Transaction Type</t>
  </si>
  <si>
    <t>Classification</t>
  </si>
  <si>
    <t>Verification Status</t>
  </si>
  <si>
    <t>Ledger Posting Status</t>
  </si>
  <si>
    <t>QR-001</t>
  </si>
  <si>
    <t>ONLINE RECEIVED FROM KESHAB</t>
  </si>
  <si>
    <t>QR/Bank</t>
  </si>
  <si>
    <t>Sushil QR</t>
  </si>
  <si>
    <t>Customer Collection</t>
  </si>
  <si>
    <t>Verified</t>
  </si>
  <si>
    <t>Posted</t>
  </si>
  <si>
    <t>QR-002</t>
  </si>
  <si>
    <t>ONLINE TRANSFERRED TO MODERN AGRO</t>
  </si>
  <si>
    <t>Supplier Payment</t>
  </si>
  <si>
    <t>QR-003</t>
  </si>
  <si>
    <t>ONLINE RECEIVED FROM KESHAB (BY KESHAB)</t>
  </si>
  <si>
    <t>QR-004</t>
  </si>
  <si>
    <t>ONLINE TRANSFERRED TO BODESH SUKLA BANGAI</t>
  </si>
  <si>
    <t>QR-005</t>
  </si>
  <si>
    <t xml:space="preserve">QR RECEIVED ALINA ARYAL </t>
  </si>
  <si>
    <t>QR-006</t>
  </si>
  <si>
    <t xml:space="preserve">QR RECEIVED KHIMANANDA </t>
  </si>
  <si>
    <t>QR-007</t>
  </si>
  <si>
    <t xml:space="preserve">QR RECEIVED BALKRISHNA </t>
  </si>
  <si>
    <t>QR-008</t>
  </si>
  <si>
    <t>QR-009</t>
  </si>
  <si>
    <t>QR-010</t>
  </si>
  <si>
    <t>QR-011</t>
  </si>
  <si>
    <t xml:space="preserve">ONLINE TRANSFERRED TO BASUDEV DAIRY FARM </t>
  </si>
  <si>
    <t>QR-012</t>
  </si>
  <si>
    <t xml:space="preserve">ONLINE TRANSFERRED TO LILADHAR GAUTAM FOR ELECTRICITY </t>
  </si>
  <si>
    <t>QR-013</t>
  </si>
  <si>
    <t>QR RECEIVED SHANKAR KHAREL</t>
  </si>
  <si>
    <t>QR-014</t>
  </si>
  <si>
    <t>QR RECEIVED AAMOSH KIRANA</t>
  </si>
  <si>
    <t>QR-015</t>
  </si>
  <si>
    <t xml:space="preserve">QR RECEIVED J AND J SISTERS </t>
  </si>
  <si>
    <t>QR-016</t>
  </si>
  <si>
    <t>BANK DEPOSIT BY SUSHIL</t>
  </si>
  <si>
    <t>BANK</t>
  </si>
  <si>
    <t>Bank Deposit (own)</t>
  </si>
  <si>
    <t>Transfer Between Own Accounts</t>
  </si>
  <si>
    <t>Not Posted</t>
  </si>
  <si>
    <t>QR-017</t>
  </si>
  <si>
    <t>QR-018</t>
  </si>
  <si>
    <t>QR-019</t>
  </si>
  <si>
    <t>ONLINE TRANSFERRED TO BASANT NEPAL (NAWADURGA)</t>
  </si>
  <si>
    <t>QR-020</t>
  </si>
  <si>
    <t>QR-021</t>
  </si>
  <si>
    <t xml:space="preserve">QR PAID TO PRARAMBHA A/C CLERANCE </t>
  </si>
  <si>
    <t>QR Paid to Prarambha A/C Clearance</t>
  </si>
  <si>
    <t>QR-022</t>
  </si>
  <si>
    <t>TRANSFER CHARGE</t>
  </si>
  <si>
    <t>Bank Charge</t>
  </si>
  <si>
    <t xml:space="preserve">CASH PAID TO LILADHAR GAUTAM </t>
  </si>
  <si>
    <t>QR-024</t>
  </si>
  <si>
    <t>PRARAMBHA DAIRY SUPPLIES</t>
  </si>
  <si>
    <t>Unclassified</t>
  </si>
  <si>
    <t>QR-025</t>
  </si>
  <si>
    <t>CASH DEPOSIT BY SUSHIL</t>
  </si>
  <si>
    <t>QR-026</t>
  </si>
  <si>
    <t xml:space="preserve">ONLINE ADVANCE PAID TO BODESH </t>
  </si>
  <si>
    <t>QR-027</t>
  </si>
  <si>
    <t>QR-028</t>
  </si>
  <si>
    <t>QR-029</t>
  </si>
  <si>
    <t>ONLINE TRANSFERRED TO NEW FARM PHARSHATIKAT</t>
  </si>
  <si>
    <t>QR-030</t>
  </si>
  <si>
    <t>QR RECEIVED FROM CHHATRABHUMI</t>
  </si>
  <si>
    <t>QR-031</t>
  </si>
  <si>
    <t xml:space="preserve">CASH DEPOSIT BY KESHAB </t>
  </si>
  <si>
    <t>QR-032</t>
  </si>
  <si>
    <t>QR RECEIVED FROM SUSHIL FOR A/C CLERANCE</t>
  </si>
  <si>
    <t>QR Received from Sushil for A/C Clearance</t>
  </si>
  <si>
    <t>QR-033</t>
  </si>
  <si>
    <t>QR RECEIVED FROM MADHU PUN</t>
  </si>
  <si>
    <t>QR-034</t>
  </si>
  <si>
    <t>ONLINE TRANSFERRED TO BEENA PAUDEL (NAWADURGA)</t>
  </si>
  <si>
    <t>QR-035</t>
  </si>
  <si>
    <t>QR-036</t>
  </si>
  <si>
    <t>ONLINE TRANSFERRED TO SHREE PAROHA DAIRY UDHYOG</t>
  </si>
  <si>
    <t>QR-037</t>
  </si>
  <si>
    <t>TAX INVOICE</t>
  </si>
  <si>
    <t>Invoice No:</t>
  </si>
  <si>
    <t>Customer:</t>
  </si>
  <si>
    <t>Date:</t>
  </si>
  <si>
    <t>[Customer Name]</t>
  </si>
  <si>
    <t>[Address]</t>
  </si>
  <si>
    <t>[Phone]</t>
  </si>
  <si>
    <t>#</t>
  </si>
  <si>
    <t>Net</t>
  </si>
  <si>
    <t>Grand Total:</t>
  </si>
  <si>
    <t>Amount in Words: [Rupees ________________________]</t>
  </si>
  <si>
    <t>Terms: Goods once sold not returnable. Payment due within 15 days.</t>
  </si>
  <si>
    <t>PRARAMBHA DAIRY — OPENING BALANCE IMPORT (from Receivable Payable Until 15 Ashadh)</t>
  </si>
  <si>
    <t>Cutoff: Opening Balance as of 15 Ashadh (2083/03/15). Nature mapped to Receivable/Payable.</t>
  </si>
  <si>
    <t>SN</t>
  </si>
  <si>
    <t>Deduction</t>
  </si>
  <si>
    <t>Nature</t>
  </si>
  <si>
    <t>Match Status</t>
  </si>
  <si>
    <t>Source File</t>
  </si>
  <si>
    <t xml:space="preserve">NAVA DURGA </t>
  </si>
  <si>
    <t>Receivable</t>
  </si>
  <si>
    <t>NAWA DURGA -317 (User Confirmed)</t>
  </si>
  <si>
    <t>Receivable Payable Until 15 Ashadh.xlsx</t>
  </si>
  <si>
    <t xml:space="preserve">THE DARBAR </t>
  </si>
  <si>
    <t>THE DARBAR (Exact)</t>
  </si>
  <si>
    <t xml:space="preserve">SRIJANA DAIRY </t>
  </si>
  <si>
    <t>SRIJANA DAIRY (DEVI NAGAR) (Fuzzy)</t>
  </si>
  <si>
    <t>SOBHA BHATTARAI (Exact)</t>
  </si>
  <si>
    <t>CHHATRABHUMI (Exact)</t>
  </si>
  <si>
    <t xml:space="preserve">AAMOSH DAIRY </t>
  </si>
  <si>
    <t>AAMOSH KIRANA (User Confirmed)</t>
  </si>
  <si>
    <t>ORGANIC TARKALI (Exact)</t>
  </si>
  <si>
    <t>SHARMA DAI (Exact)</t>
  </si>
  <si>
    <t>GANGA NEUPANE (Exact)</t>
  </si>
  <si>
    <t>GIRI KIRANA (Exact)</t>
  </si>
  <si>
    <t>NAR BAHADUR RANA (Exact)</t>
  </si>
  <si>
    <t>DIPAK NEPAL (User Confirmed)</t>
  </si>
  <si>
    <t>SARASWATI NEPAL (User Confirmed)</t>
  </si>
  <si>
    <t>LILADHAR GAUTAM (Exact)</t>
  </si>
  <si>
    <t>KALIKA CANTEEN A1 (Exact)</t>
  </si>
  <si>
    <t>BELBAS NAYA GAUN KIRANA (User Confirmed)</t>
  </si>
  <si>
    <t>SANKHAR KHAREL (User Confirmed)</t>
  </si>
  <si>
    <t>NEHA MISTHAN (User Confirmed)</t>
  </si>
  <si>
    <t>BAGESHWARI ICE CREAM (User Confirmed)</t>
  </si>
  <si>
    <t>Payable</t>
  </si>
  <si>
    <t>MUKTESHWOR ENTERPRISES (User Confirmed)</t>
  </si>
  <si>
    <t xml:space="preserve">MODERN DAIRY FARM </t>
  </si>
  <si>
    <t>MODERN AGRO -315 (User Confirmed)</t>
  </si>
  <si>
    <t>DEURALI MOTORS (User Confirmed)</t>
  </si>
  <si>
    <t>DUMRE DUGDHA SAHAKARI (User Confirmed)</t>
  </si>
  <si>
    <t>LUSCAN (Exact)</t>
  </si>
  <si>
    <t>SANA KISAN</t>
  </si>
  <si>
    <t>SANA KISAN -311 (Fuzzy)</t>
  </si>
  <si>
    <t>PRARAMBHA (User Confirmed)</t>
  </si>
  <si>
    <t>🐄 [Your Dairy Plant Name]   —   ⚙️ Settings &amp; Master Data — edit lists here to update all dropdowns</t>
  </si>
  <si>
    <t>🏢 BUSINESS INFORMATION</t>
  </si>
  <si>
    <t>Business Name:</t>
  </si>
  <si>
    <t>Address Line 1:</t>
  </si>
  <si>
    <t>Address Line 2:</t>
  </si>
  <si>
    <t>Phone:</t>
  </si>
  <si>
    <t>Email:</t>
  </si>
  <si>
    <t>PAN / VAT No:</t>
  </si>
  <si>
    <t>Registration No:</t>
  </si>
  <si>
    <t>Currency:</t>
  </si>
  <si>
    <t>NPR (Rs.)</t>
  </si>
  <si>
    <t>📋 MASTER LISTS (add rows below each column to expand dropdowns)</t>
  </si>
  <si>
    <t>Units</t>
  </si>
  <si>
    <t>PayModes</t>
  </si>
  <si>
    <t>TxnTypes</t>
  </si>
  <si>
    <t>Products</t>
  </si>
  <si>
    <t>Statuses</t>
  </si>
  <si>
    <t>PartyTypes</t>
  </si>
  <si>
    <t>RateTypes</t>
  </si>
  <si>
    <t>Raw Milk</t>
  </si>
  <si>
    <t>Gram</t>
  </si>
  <si>
    <t>Bank Transfer</t>
  </si>
  <si>
    <t>Receipt</t>
  </si>
  <si>
    <t>Partial</t>
  </si>
  <si>
    <t>Both</t>
  </si>
  <si>
    <t>Piece</t>
  </si>
  <si>
    <t>Curd (Dahi)</t>
  </si>
  <si>
    <t>Pending</t>
  </si>
  <si>
    <t>Packet</t>
  </si>
  <si>
    <t>Cheque</t>
  </si>
  <si>
    <t>Processed</t>
  </si>
  <si>
    <t>Box</t>
  </si>
  <si>
    <t>Card</t>
  </si>
  <si>
    <t>Adjustment</t>
  </si>
  <si>
    <t>Cancelled</t>
  </si>
  <si>
    <t>Carton</t>
  </si>
  <si>
    <t>Online</t>
  </si>
  <si>
    <t>Credit Note</t>
  </si>
  <si>
    <t>Butter</t>
  </si>
  <si>
    <t>Tin</t>
  </si>
  <si>
    <t>Debit Note</t>
  </si>
  <si>
    <t>Buttermilk</t>
  </si>
  <si>
    <t>🧮 MILK PRICING CONSTANTS</t>
  </si>
  <si>
    <t>FAT Rate Multiplier:</t>
  </si>
  <si>
    <t>SNF Rate Multiplier:</t>
  </si>
  <si>
    <t>Formula:</t>
  </si>
  <si>
    <t>Rate = (FAT% × 7.15) + (SNF% × 4.55) + Extra Per Unit</t>
  </si>
  <si>
    <t>📘 USER GUIDE — Read this first!  How to use this Dairy Accounting workbook</t>
  </si>
  <si>
    <t>🎨 COLOR GUIDE — how to know where to type</t>
  </si>
  <si>
    <t>AMBER / YELLOW cells</t>
  </si>
  <si>
    <t>👉 TYPE HERE. These are input cells — enter your data (dates, names, amounts, counts).</t>
  </si>
  <si>
    <t>GREEN cells</t>
  </si>
  <si>
    <t>Dropdown or result cell. Pick from list, or it shows an auto-calculated answer.</t>
  </si>
  <si>
    <t>WHITE cells with formulas</t>
  </si>
  <si>
    <t>⛔ DO NOT TYPE. These calculate automatically. Typing here breaks the math.</t>
  </si>
  <si>
    <t>DARK BLUE header / total rows</t>
  </si>
  <si>
    <t>Titles &amp; totals. Never edit — they are automatic.</t>
  </si>
  <si>
    <t>⭐ GOLDEN RULES (very important)</t>
  </si>
  <si>
    <t>1. You only need to type in TWO main sheets every day: SALES_ENTRY and PURCHASE_ENTRY. Almost everything else fills itself.</t>
  </si>
  <si>
    <t>2. Only type in AMBER cells. Leave WHITE formula cells alone — they auto-calculate.</t>
  </si>
  <si>
    <t>3. Dates use the Nepali BS calendar (e.g. 2083-03-16). Type the full date; it shows as 16-Mar-2083.</t>
  </si>
  <si>
    <t>4. When you finish typing, save the file. Reports (Party Statement, P&amp;L, Stock) update automatically.</t>
  </si>
  <si>
    <t>5. If a report looks blank, press F9 (or Fn+F9 on Mac) to recalculate, or reopen the file.</t>
  </si>
  <si>
    <t>📋 EVERY SHEET EXPLAINED — what it is for &amp; can you edit it?</t>
  </si>
  <si>
    <t>Sheet Name</t>
  </si>
  <si>
    <t>Type here?</t>
  </si>
  <si>
    <t>What it does</t>
  </si>
  <si>
    <t>How to use it</t>
  </si>
  <si>
    <t>Dashboard</t>
  </si>
  <si>
    <t>⛔ NO (auto)</t>
  </si>
  <si>
    <t>Business snapshot — key numbers &amp; charts.</t>
  </si>
  <si>
    <t>Just look. Everything here is automatic.</t>
  </si>
  <si>
    <t>Profit_Loss</t>
  </si>
  <si>
    <t>✏️ Partly</t>
  </si>
  <si>
    <t>Profit &amp; Loss for any period.</t>
  </si>
  <si>
    <t>Only change the From/To Date (amber). Rest is automatic.</t>
  </si>
  <si>
    <t>Receivable_Payable</t>
  </si>
  <si>
    <t>Who owes you &amp; whom you owe, for a period.</t>
  </si>
  <si>
    <t>Only change From/To Date (amber). Balances auto-calc.</t>
  </si>
  <si>
    <t>Sales_Entry</t>
  </si>
  <si>
    <t>✅ YES</t>
  </si>
  <si>
    <t>Record every sale (milk, ghee, etc.).</t>
  </si>
  <si>
    <t>TYPE each sale: Date, Invoice, Party, Product, Qty, Rate. Amount auto-calcs.</t>
  </si>
  <si>
    <t>Purchase_Entry</t>
  </si>
  <si>
    <t>Record every milk/material purchase.</t>
  </si>
  <si>
    <t>TYPE each bill: Date, Bill No, Supplier, Product, FAT, SNF, Qty. Rate auto-calcs.</t>
  </si>
  <si>
    <t>Record customer payments received.</t>
  </si>
  <si>
    <t>TYPE: Date, Receipt No, Customer, Amount collected, Payment mode.</t>
  </si>
  <si>
    <t>Cash_Deposit</t>
  </si>
  <si>
    <t>Daily bank deposit note-count register.</t>
  </si>
  <si>
    <t>TYPE the Date + count of each note/coin. Total auto-calcs. Keeps full history.</t>
  </si>
  <si>
    <t>Daybook</t>
  </si>
  <si>
    <t>Daily cash/bank in-out register.</t>
  </si>
  <si>
    <t>TYPE cash movements. Or leave the auto daily totals as they are.</t>
  </si>
  <si>
    <t>Party_Master</t>
  </si>
  <si>
    <t>List of all customers &amp; suppliers.</t>
  </si>
  <si>
    <t>TYPE new party: Name, Type, Phone, Opening Balance. Balances auto-pull.</t>
  </si>
  <si>
    <t>Party_Ledger</t>
  </si>
  <si>
    <t>Every transaction per party w/ running balance.</t>
  </si>
  <si>
    <t>Auto-built from Sales, Purchase &amp; Cash sheets. Do not type here.</t>
  </si>
  <si>
    <t>Party_Statement</t>
  </si>
  <si>
    <t>Printable statement for one party.</t>
  </si>
  <si>
    <t>Pick Party (green dropdown) + From/To Date. Details fill automatically. Ctrl+P to print.</t>
  </si>
  <si>
    <t>Stock_Master</t>
  </si>
  <si>
    <t>Product list + opening stock &amp; rate.</t>
  </si>
  <si>
    <t>TYPE product, opening stock, rate. In/Out auto-pull from Sales &amp; Purchase.</t>
  </si>
  <si>
    <t>Stock_Statement</t>
  </si>
  <si>
    <t>Stock movement &amp; value for a period.</t>
  </si>
  <si>
    <t>Only change From/To Date (amber). Stock auto-calcs. Ctrl+P to print.</t>
  </si>
  <si>
    <t>Printable_Invoice</t>
  </si>
  <si>
    <t>Make a customer bill to print.</t>
  </si>
  <si>
    <t>TYPE customer + items. Ctrl+P or Save as PDF.</t>
  </si>
  <si>
    <t>Settings</t>
  </si>
  <si>
    <t>Business name, phone, PAN, master lists, milk rates.</t>
  </si>
  <si>
    <t>TYPE your business info &amp; lists here ONCE. Feeds all sheets &amp; dropdowns.</t>
  </si>
  <si>
    <t>README</t>
  </si>
  <si>
    <t>This guide.</t>
  </si>
  <si>
    <t>Just read.</t>
  </si>
  <si>
    <t>🗓️ YOUR SIMPLE DAILY ROUTINE</t>
  </si>
  <si>
    <t>STEP 1 — Open SALES_ENTRY. Add a row for every sale today (date, party, product, qty, rate).</t>
  </si>
  <si>
    <t>STEP 2 — Open PURCHASE_ENTRY. Add a row for every milk purchase (date, supplier, FAT, SNF, qty).</t>
  </si>
  <si>
    <t>STEP 3 — Open CASH_COLLECTION. Record any payments customers gave you today.</t>
  </si>
  <si>
    <t>STEP 4 — Open CASH_DEPOSIT. Count your notes/coins and type the counts before going to the bank.</t>
  </si>
  <si>
    <t>STEP 5 — Save the file. Done! Party Ledger, P&amp;L, Stock, Receivable/Payable all update by themselves.</t>
  </si>
  <si>
    <t>ANYTIME — To print a party statement: Party_Statement → pick party + dates → Ctrl+P.</t>
  </si>
  <si>
    <t>💡 HELPFUL TIPS</t>
  </si>
  <si>
    <t>•  Milk rate formula: (FAT × 7.15) + (SNF × 4.55) + Extra. Change these numbers in the SETTINGS sheet.</t>
  </si>
  <si>
    <t>•  Set the milk rate type per purchase: FORMULA (by FAT/SNF) or FIXED (a set price) in Purchase_Entry.</t>
  </si>
  <si>
    <t>•  All date-range reports need dates in BS format, e.g. 2083-03-20.</t>
  </si>
  <si>
    <t>•  Green dropdown cells: click the small arrow to pick from a list — do not type manually.</t>
  </si>
  <si>
    <t>•  Never delete columns or rows in the auto sheets (Party_Ledger, Dashboard) — it breaks formulas.</t>
  </si>
  <si>
    <t>•  Back up: keep a copy of this file each month (File → Save a Copy).</t>
  </si>
  <si>
    <t>NEW SHEETS ADDED (Integration: Salary Advances, QR Bank, Opening Balances)</t>
  </si>
  <si>
    <t>Salary Advance Record</t>
  </si>
  <si>
    <t>YES (read)</t>
  </si>
  <si>
    <t>Imported salary-advance history (from Advance_Salary_Record.xlsx).</t>
  </si>
  <si>
    <t>Read-only. Each advance = Debit Employee / employee receivable.</t>
  </si>
  <si>
    <t>Sushil QR Account Import</t>
  </si>
  <si>
    <t>Imported &amp; classified bank/QR transactions (SUSHIL QR ACCOUNT.xlsx).</t>
  </si>
  <si>
    <t>Supplier Payments &amp; Customer Collections auto-posted to Party_Ledger.</t>
  </si>
  <si>
    <t>Opening Balance Import</t>
  </si>
  <si>
    <t>Opening balances as of 15 Ashadh (Receivable/Payable).</t>
  </si>
  <si>
    <t>Posted to Party_Ledger as opening entries where matched to a party.</t>
  </si>
  <si>
    <t>Verified Transaction Ledger</t>
  </si>
  <si>
    <t>NO (auto)</t>
  </si>
  <si>
    <t>Unified ledger of all verified transactions (Excel Table).</t>
  </si>
  <si>
    <t>Auto Table, expands as you add/import. Source traceable per row.</t>
  </si>
  <si>
    <t>Now also includes Opening Balances, Salary Advances, QR payments &amp; collections.</t>
  </si>
  <si>
    <t>Running balance = opening + debit - credit.</t>
  </si>
  <si>
    <t>Error &amp; Review Log</t>
  </si>
  <si>
    <t>Review</t>
  </si>
  <si>
    <t>Transactions needing manual review (unmatched parties).</t>
  </si>
  <si>
    <t>Review &amp; resolve; match to a party or add a new one.</t>
  </si>
  <si>
    <t>Reconciliation Report</t>
  </si>
  <si>
    <t>Reconciles source totals vs posted totals.</t>
  </si>
  <si>
    <t>Check Status = OK. Differences mean a review item exists.</t>
  </si>
  <si>
    <t>Import Log / Change Log</t>
  </si>
  <si>
    <t>Records of imports and changes made.</t>
  </si>
  <si>
    <t>Reference only.</t>
  </si>
  <si>
    <t>Printable Party Statement</t>
  </si>
  <si>
    <t>Partly</t>
  </si>
  <si>
    <t>Printable A4 statement per party (opening/period/closing).</t>
  </si>
  <si>
    <t>Pick Party dropdown + From/To Date. Ctrl+P to print.</t>
  </si>
  <si>
    <t>PRARAMBHA DAIRY — ERROR &amp; REVIEW LOG (records requiring manual review)</t>
  </si>
  <si>
    <t>Source Sheet</t>
  </si>
  <si>
    <t>Row Number</t>
  </si>
  <si>
    <t>Reason for Error</t>
  </si>
  <si>
    <t>Suggested Action</t>
  </si>
  <si>
    <t>Review Status</t>
  </si>
  <si>
    <t>Assigned To</t>
  </si>
  <si>
    <t>Resolved - posted to NAWA DURGA -317</t>
  </si>
  <si>
    <t>Manually match to a Party Master entry or add new party</t>
  </si>
  <si>
    <t>Review Required</t>
  </si>
  <si>
    <t>Resolved - posted to BELBAS NAYA GAUN KIRANA</t>
  </si>
  <si>
    <t>Resolved - posted to SANKHAR KHAREL</t>
  </si>
  <si>
    <t>Resolved - posted to BAGESHWARI ICE CREAM</t>
  </si>
  <si>
    <t>Resolved - posted to MUKTESHWOR ENTERPRISES</t>
  </si>
  <si>
    <t>Resolved - posted to DEURALI MOTORS</t>
  </si>
  <si>
    <t>Verify and post manually</t>
  </si>
  <si>
    <t>Resolved - posted to DUMRE DUGDHA SAHAKARI</t>
  </si>
  <si>
    <t>Resolved - posted to PRARAMBHA</t>
  </si>
  <si>
    <t>SUSHIL QR ACCOUNT.xlsx</t>
  </si>
  <si>
    <t>No match found</t>
  </si>
  <si>
    <t>ONLINE TRANSFERRED TO NEW FARM PHARSHATI</t>
  </si>
  <si>
    <t>ONLINE TRANSFERRED TO BEENA PAUDEL (NAWA</t>
  </si>
  <si>
    <t>ONLINE TRANSFERRED TO SHREE PAROHA DAIRY</t>
  </si>
  <si>
    <t>PRARAMBHA DAIRY — RECONCILIATION REPORT</t>
  </si>
  <si>
    <t>Item</t>
  </si>
  <si>
    <t>Source Total</t>
  </si>
  <si>
    <t>Imported Total</t>
  </si>
  <si>
    <t>Verified Total</t>
  </si>
  <si>
    <t>Posted Total</t>
  </si>
  <si>
    <t>Duplicates</t>
  </si>
  <si>
    <t>Difference</t>
  </si>
  <si>
    <t>Reconciliation Status</t>
  </si>
  <si>
    <t>Salary Advances</t>
  </si>
  <si>
    <t>OK</t>
  </si>
  <si>
    <t>Opening Balances</t>
  </si>
  <si>
    <t>QR Supplier Payments</t>
  </si>
  <si>
    <t>QR Customer Collections</t>
  </si>
  <si>
    <t>QR Total Net</t>
  </si>
  <si>
    <t>Counts</t>
  </si>
  <si>
    <t>Salary records</t>
  </si>
  <si>
    <t>QR transactions</t>
  </si>
  <si>
    <t>Supplier payments (QR)</t>
  </si>
  <si>
    <t>Customer collections (QR)</t>
  </si>
  <si>
    <t>Opening balances</t>
  </si>
  <si>
    <t>Review items</t>
  </si>
  <si>
    <t>Unclassified QR</t>
  </si>
  <si>
    <t>PRARAMBHA DAIRY — IMPORT LOG</t>
  </si>
  <si>
    <t>Timestamp</t>
  </si>
  <si>
    <t>Target Sheet</t>
  </si>
  <si>
    <t>Records</t>
  </si>
  <si>
    <t>Notes</t>
  </si>
  <si>
    <t>2026-08-19 12:23</t>
  </si>
  <si>
    <t>Advance_Salary_Record.xlsx</t>
  </si>
  <si>
    <t>Imported</t>
  </si>
  <si>
    <t>Mapped Date/Name/AdvanceAmt; dedup by date+name+amount</t>
  </si>
  <si>
    <t>Classified Supplier Payment / Customer Collection / Transfer / Bank Charge</t>
  </si>
  <si>
    <t>Mapped Receivable-&gt;Debit, Payable-&gt;Credit opening</t>
  </si>
  <si>
    <t>PRARAMBHA DAIRY — CHANGE LOG</t>
  </si>
  <si>
    <t>Change</t>
  </si>
  <si>
    <t>Sheet(s) Affected</t>
  </si>
  <si>
    <t>Added Salary Advance Record sheet (imported + dedup + posting status)</t>
  </si>
  <si>
    <t>Done</t>
  </si>
  <si>
    <t>No original data deleted</t>
  </si>
  <si>
    <t>Added 3 employees to Party_Master (Employee type)</t>
  </si>
  <si>
    <t>NAR BAHADUR RANA, DIPAK NEPAL, SARASWATI NEPAL</t>
  </si>
  <si>
    <t>Appended opening balances to Party_Ledger</t>
  </si>
  <si>
    <t>Posted where confidently matched</t>
  </si>
  <si>
    <t>Appended salary advances to Party_Ledger</t>
  </si>
  <si>
    <t>Debit employee / employee receivable</t>
  </si>
  <si>
    <t>Appended QR supplier payments to Party_Ledger</t>
  </si>
  <si>
    <t>Debit supplier</t>
  </si>
  <si>
    <t>Appended QR customer collections to Party_Ledger</t>
  </si>
  <si>
    <t>Credit customer</t>
  </si>
  <si>
    <t>Created Verified Transaction Ledger (Excel Table)</t>
  </si>
  <si>
    <t>Expandable table</t>
  </si>
  <si>
    <t>Created Error &amp; Review Log</t>
  </si>
  <si>
    <t>Error Log</t>
  </si>
  <si>
    <t>Unmatched parties held for review</t>
  </si>
  <si>
    <t>Created Reconciliation Report</t>
  </si>
  <si>
    <t>Party Type</t>
  </si>
  <si>
    <t>Prepared Date:</t>
  </si>
  <si>
    <t>Prepared By: ____________      Checked By: ____________      Authorized Sign: ____________</t>
  </si>
  <si>
    <t>PRARAMBHA DAIRY — VERIFIED TRANSACTION LEDGER (unified view of Party_Ledger static postings)</t>
  </si>
  <si>
    <t>Reference No</t>
  </si>
  <si>
    <t>Bank/Cash Account</t>
  </si>
  <si>
    <t>Duplicate Status</t>
  </si>
  <si>
    <t>Posting Status</t>
  </si>
  <si>
    <t>T-2414</t>
  </si>
  <si>
    <t>OB-15ASHADH</t>
  </si>
  <si>
    <t>Opening Balance as of 15 Ashadh</t>
  </si>
  <si>
    <t>Dairy_Accounts_Professional.xlsx</t>
  </si>
  <si>
    <t>Unique</t>
  </si>
  <si>
    <t>Opening (15 Ashadh) | match:High</t>
  </si>
  <si>
    <t>T-2415</t>
  </si>
  <si>
    <t>T-2416</t>
  </si>
  <si>
    <t>T-2417</t>
  </si>
  <si>
    <t>T-2418</t>
  </si>
  <si>
    <t>Opening (15 Ashadh) | match:Medium</t>
  </si>
  <si>
    <t>T-2419</t>
  </si>
  <si>
    <t>T-2420</t>
  </si>
  <si>
    <t>T-2421</t>
  </si>
  <si>
    <t>T-2422</t>
  </si>
  <si>
    <t>T-2423</t>
  </si>
  <si>
    <t>T-2424</t>
  </si>
  <si>
    <t>T-2425</t>
  </si>
  <si>
    <t>T-2426</t>
  </si>
  <si>
    <t>T-2427</t>
  </si>
  <si>
    <t>T-2428</t>
  </si>
  <si>
    <t>T-2429</t>
  </si>
  <si>
    <t>T-2430</t>
  </si>
  <si>
    <t>T-2431</t>
  </si>
  <si>
    <t>T-2432</t>
  </si>
  <si>
    <t>Salary advance to employee</t>
  </si>
  <si>
    <t>Bank</t>
  </si>
  <si>
    <t>Salary advance recoverable</t>
  </si>
  <si>
    <t>T-2433</t>
  </si>
  <si>
    <t>T-2434</t>
  </si>
  <si>
    <t>T-2435</t>
  </si>
  <si>
    <t>T-2436</t>
  </si>
  <si>
    <t>T-2437</t>
  </si>
  <si>
    <t>T-2438</t>
  </si>
  <si>
    <t>T-2439</t>
  </si>
  <si>
    <t>T-2440</t>
  </si>
  <si>
    <t>T-2441</t>
  </si>
  <si>
    <t>T-2442</t>
  </si>
  <si>
    <t>T-2443</t>
  </si>
  <si>
    <t>T-2444</t>
  </si>
  <si>
    <t>T-2445</t>
  </si>
  <si>
    <t>T-2446</t>
  </si>
  <si>
    <t>T-2447</t>
  </si>
  <si>
    <t>T-2448</t>
  </si>
  <si>
    <t>T-2449</t>
  </si>
  <si>
    <t>T-2450</t>
  </si>
  <si>
    <t>T-2451</t>
  </si>
  <si>
    <t>T-2452</t>
  </si>
  <si>
    <t>T-2453</t>
  </si>
  <si>
    <t>T-2454</t>
  </si>
  <si>
    <t>T-2455</t>
  </si>
  <si>
    <t>T-2456</t>
  </si>
  <si>
    <t>Sushil QR Account</t>
  </si>
  <si>
    <t>Supplier payment via QR/Bank</t>
  </si>
  <si>
    <t>T-2457</t>
  </si>
  <si>
    <t>T-2458</t>
  </si>
  <si>
    <t>T-2459</t>
  </si>
  <si>
    <t>T-2460</t>
  </si>
  <si>
    <t>T-2461</t>
  </si>
  <si>
    <t>T-2462</t>
  </si>
  <si>
    <t>T-2463</t>
  </si>
  <si>
    <t>T-2464</t>
  </si>
  <si>
    <t>T-2465</t>
  </si>
  <si>
    <t>T-2466</t>
  </si>
  <si>
    <t>T-2467</t>
  </si>
  <si>
    <t>T-2468</t>
  </si>
  <si>
    <t>T-2469</t>
  </si>
  <si>
    <t>Customer collection via QR</t>
  </si>
  <si>
    <t>T-2470</t>
  </si>
  <si>
    <t>T-2471</t>
  </si>
  <si>
    <t>Opening (15 Ashadh) | match:UserConfirmed</t>
  </si>
  <si>
    <t>T-2472</t>
  </si>
  <si>
    <t>T-2473</t>
  </si>
  <si>
    <t>T-2474</t>
  </si>
  <si>
    <t>T-2475</t>
  </si>
  <si>
    <t>T-2476</t>
  </si>
  <si>
    <t>T-2477</t>
  </si>
  <si>
    <t>T-2478</t>
  </si>
  <si>
    <t>BS_Date</t>
  </si>
  <si>
    <t>AD_Date</t>
  </si>
  <si>
    <t>2082/01/01</t>
  </si>
  <si>
    <t>2082/01/02</t>
  </si>
  <si>
    <t>2082/01/03</t>
  </si>
  <si>
    <t>2082/01/04</t>
  </si>
  <si>
    <t>2082/01/05</t>
  </si>
  <si>
    <t>2082/01/06</t>
  </si>
  <si>
    <t>2082/01/07</t>
  </si>
  <si>
    <t>2082/01/08</t>
  </si>
  <si>
    <t>2082/01/09</t>
  </si>
  <si>
    <t>2082/01/10</t>
  </si>
  <si>
    <t>2082/01/11</t>
  </si>
  <si>
    <t>2082/01/12</t>
  </si>
  <si>
    <t>2082/01/13</t>
  </si>
  <si>
    <t>2082/01/14</t>
  </si>
  <si>
    <t>2082/01/15</t>
  </si>
  <si>
    <t>2082/01/16</t>
  </si>
  <si>
    <t>2082/01/17</t>
  </si>
  <si>
    <t>2082/01/18</t>
  </si>
  <si>
    <t>2082/01/19</t>
  </si>
  <si>
    <t>2082/01/20</t>
  </si>
  <si>
    <t>2082/01/21</t>
  </si>
  <si>
    <t>2082/01/22</t>
  </si>
  <si>
    <t>2082/01/23</t>
  </si>
  <si>
    <t>2082/01/24</t>
  </si>
  <si>
    <t>2082/01/25</t>
  </si>
  <si>
    <t>2082/01/26</t>
  </si>
  <si>
    <t>2082/01/27</t>
  </si>
  <si>
    <t>2082/01/28</t>
  </si>
  <si>
    <t>2082/01/29</t>
  </si>
  <si>
    <t>2082/01/30</t>
  </si>
  <si>
    <t>2082/01/31</t>
  </si>
  <si>
    <t>2082/02/01</t>
  </si>
  <si>
    <t>2082/02/02</t>
  </si>
  <si>
    <t>2082/02/03</t>
  </si>
  <si>
    <t>2082/02/04</t>
  </si>
  <si>
    <t>2082/02/05</t>
  </si>
  <si>
    <t>2082/02/06</t>
  </si>
  <si>
    <t>2082/02/07</t>
  </si>
  <si>
    <t>2082/02/08</t>
  </si>
  <si>
    <t>2082/02/09</t>
  </si>
  <si>
    <t>2082/02/10</t>
  </si>
  <si>
    <t>2082/02/11</t>
  </si>
  <si>
    <t>2082/02/12</t>
  </si>
  <si>
    <t>2082/02/13</t>
  </si>
  <si>
    <t>2082/02/14</t>
  </si>
  <si>
    <t>2082/02/15</t>
  </si>
  <si>
    <t>2082/02/16</t>
  </si>
  <si>
    <t>2082/02/17</t>
  </si>
  <si>
    <t>2082/02/18</t>
  </si>
  <si>
    <t>2082/02/19</t>
  </si>
  <si>
    <t>2082/02/20</t>
  </si>
  <si>
    <t>2082/02/21</t>
  </si>
  <si>
    <t>2082/02/22</t>
  </si>
  <si>
    <t>2082/02/23</t>
  </si>
  <si>
    <t>2082/02/24</t>
  </si>
  <si>
    <t>2082/02/25</t>
  </si>
  <si>
    <t>2082/02/26</t>
  </si>
  <si>
    <t>2082/02/27</t>
  </si>
  <si>
    <t>2082/02/28</t>
  </si>
  <si>
    <t>2082/02/29</t>
  </si>
  <si>
    <t>2082/02/30</t>
  </si>
  <si>
    <t>2082/02/31</t>
  </si>
  <si>
    <t>2082/03/01</t>
  </si>
  <si>
    <t>2082/03/02</t>
  </si>
  <si>
    <t>2082/03/03</t>
  </si>
  <si>
    <t>2082/03/04</t>
  </si>
  <si>
    <t>2082/03/05</t>
  </si>
  <si>
    <t>2082/03/06</t>
  </si>
  <si>
    <t>2082/03/07</t>
  </si>
  <si>
    <t>2082/03/08</t>
  </si>
  <si>
    <t>2082/03/09</t>
  </si>
  <si>
    <t>2082/03/10</t>
  </si>
  <si>
    <t>2082/03/11</t>
  </si>
  <si>
    <t>2082/03/12</t>
  </si>
  <si>
    <t>2082/03/13</t>
  </si>
  <si>
    <t>2082/03/14</t>
  </si>
  <si>
    <t>2082/03/15</t>
  </si>
  <si>
    <t>2082/03/16</t>
  </si>
  <si>
    <t>2082/03/17</t>
  </si>
  <si>
    <t>2082/03/18</t>
  </si>
  <si>
    <t>2082/03/19</t>
  </si>
  <si>
    <t>2082/03/20</t>
  </si>
  <si>
    <t>2082/03/21</t>
  </si>
  <si>
    <t>2082/03/22</t>
  </si>
  <si>
    <t>2082/03/23</t>
  </si>
  <si>
    <t>2082/03/24</t>
  </si>
  <si>
    <t>2082/03/25</t>
  </si>
  <si>
    <t>2082/03/26</t>
  </si>
  <si>
    <t>2082/03/27</t>
  </si>
  <si>
    <t>2082/03/28</t>
  </si>
  <si>
    <t>2082/03/29</t>
  </si>
  <si>
    <t>2082/03/30</t>
  </si>
  <si>
    <t>2082/03/31</t>
  </si>
  <si>
    <t>2082/03/32</t>
  </si>
  <si>
    <t>2082/04/01</t>
  </si>
  <si>
    <t>2082/04/02</t>
  </si>
  <si>
    <t>2082/04/03</t>
  </si>
  <si>
    <t>2082/04/04</t>
  </si>
  <si>
    <t>2082/04/05</t>
  </si>
  <si>
    <t>2082/04/06</t>
  </si>
  <si>
    <t>2082/04/07</t>
  </si>
  <si>
    <t>2082/04/08</t>
  </si>
  <si>
    <t>2082/04/09</t>
  </si>
  <si>
    <t>2082/04/10</t>
  </si>
  <si>
    <t>2082/04/11</t>
  </si>
  <si>
    <t>2082/04/12</t>
  </si>
  <si>
    <t>2082/04/13</t>
  </si>
  <si>
    <t>2082/04/14</t>
  </si>
  <si>
    <t>2082/04/15</t>
  </si>
  <si>
    <t>2082/04/16</t>
  </si>
  <si>
    <t>2082/04/17</t>
  </si>
  <si>
    <t>2082/04/18</t>
  </si>
  <si>
    <t>2082/04/19</t>
  </si>
  <si>
    <t>2082/04/20</t>
  </si>
  <si>
    <t>2082/04/21</t>
  </si>
  <si>
    <t>2082/04/22</t>
  </si>
  <si>
    <t>2082/04/23</t>
  </si>
  <si>
    <t>2082/04/24</t>
  </si>
  <si>
    <t>2082/04/25</t>
  </si>
  <si>
    <t>2082/04/26</t>
  </si>
  <si>
    <t>2082/04/27</t>
  </si>
  <si>
    <t>2082/04/28</t>
  </si>
  <si>
    <t>2082/04/29</t>
  </si>
  <si>
    <t>2082/04/30</t>
  </si>
  <si>
    <t>2082/04/31</t>
  </si>
  <si>
    <t>2082/05/01</t>
  </si>
  <si>
    <t>2082/05/02</t>
  </si>
  <si>
    <t>2082/05/03</t>
  </si>
  <si>
    <t>2082/05/04</t>
  </si>
  <si>
    <t>2082/05/05</t>
  </si>
  <si>
    <t>2082/05/06</t>
  </si>
  <si>
    <t>2082/05/07</t>
  </si>
  <si>
    <t>2082/05/08</t>
  </si>
  <si>
    <t>2082/05/09</t>
  </si>
  <si>
    <t>2082/05/10</t>
  </si>
  <si>
    <t>2082/05/11</t>
  </si>
  <si>
    <t>2082/05/12</t>
  </si>
  <si>
    <t>2082/05/13</t>
  </si>
  <si>
    <t>2082/05/14</t>
  </si>
  <si>
    <t>2082/05/15</t>
  </si>
  <si>
    <t>2082/05/16</t>
  </si>
  <si>
    <t>2082/05/17</t>
  </si>
  <si>
    <t>2082/05/18</t>
  </si>
  <si>
    <t>2082/05/19</t>
  </si>
  <si>
    <t>2082/05/20</t>
  </si>
  <si>
    <t>2082/05/21</t>
  </si>
  <si>
    <t>2082/05/22</t>
  </si>
  <si>
    <t>2082/05/23</t>
  </si>
  <si>
    <t>2082/05/24</t>
  </si>
  <si>
    <t>2082/05/25</t>
  </si>
  <si>
    <t>2082/05/26</t>
  </si>
  <si>
    <t>2082/05/27</t>
  </si>
  <si>
    <t>2082/05/28</t>
  </si>
  <si>
    <t>2082/05/29</t>
  </si>
  <si>
    <t>2082/05/30</t>
  </si>
  <si>
    <t>2082/05/31</t>
  </si>
  <si>
    <t>2082/06/01</t>
  </si>
  <si>
    <t>2082/06/02</t>
  </si>
  <si>
    <t>2082/06/03</t>
  </si>
  <si>
    <t>2082/06/04</t>
  </si>
  <si>
    <t>2082/06/05</t>
  </si>
  <si>
    <t>2082/06/06</t>
  </si>
  <si>
    <t>2082/06/07</t>
  </si>
  <si>
    <t>2082/06/08</t>
  </si>
  <si>
    <t>2082/06/09</t>
  </si>
  <si>
    <t>2082/06/10</t>
  </si>
  <si>
    <t>2082/06/11</t>
  </si>
  <si>
    <t>2082/06/12</t>
  </si>
  <si>
    <t>2082/06/13</t>
  </si>
  <si>
    <t>2082/06/14</t>
  </si>
  <si>
    <t>2082/06/15</t>
  </si>
  <si>
    <t>2082/06/16</t>
  </si>
  <si>
    <t>2082/06/17</t>
  </si>
  <si>
    <t>2082/06/18</t>
  </si>
  <si>
    <t>2082/06/19</t>
  </si>
  <si>
    <t>2082/06/20</t>
  </si>
  <si>
    <t>2082/06/21</t>
  </si>
  <si>
    <t>2082/06/22</t>
  </si>
  <si>
    <t>2082/06/23</t>
  </si>
  <si>
    <t>2082/06/24</t>
  </si>
  <si>
    <t>2082/06/25</t>
  </si>
  <si>
    <t>2082/06/26</t>
  </si>
  <si>
    <t>2082/06/27</t>
  </si>
  <si>
    <t>2082/06/28</t>
  </si>
  <si>
    <t>2082/06/29</t>
  </si>
  <si>
    <t>2082/06/30</t>
  </si>
  <si>
    <t>2082/06/31</t>
  </si>
  <si>
    <t>2082/07/01</t>
  </si>
  <si>
    <t>2082/07/02</t>
  </si>
  <si>
    <t>2082/07/03</t>
  </si>
  <si>
    <t>2082/07/04</t>
  </si>
  <si>
    <t>2082/07/05</t>
  </si>
  <si>
    <t>2082/07/06</t>
  </si>
  <si>
    <t>2082/07/07</t>
  </si>
  <si>
    <t>2082/07/08</t>
  </si>
  <si>
    <t>2082/07/09</t>
  </si>
  <si>
    <t>2082/07/10</t>
  </si>
  <si>
    <t>2082/07/11</t>
  </si>
  <si>
    <t>2082/07/12</t>
  </si>
  <si>
    <t>2082/07/13</t>
  </si>
  <si>
    <t>2082/07/14</t>
  </si>
  <si>
    <t>2082/07/15</t>
  </si>
  <si>
    <t>2082/07/16</t>
  </si>
  <si>
    <t>2082/07/17</t>
  </si>
  <si>
    <t>2082/07/18</t>
  </si>
  <si>
    <t>2082/07/19</t>
  </si>
  <si>
    <t>2082/07/20</t>
  </si>
  <si>
    <t>2082/07/21</t>
  </si>
  <si>
    <t>2082/07/22</t>
  </si>
  <si>
    <t>2082/07/23</t>
  </si>
  <si>
    <t>2082/07/24</t>
  </si>
  <si>
    <t>2082/07/25</t>
  </si>
  <si>
    <t>2082/07/26</t>
  </si>
  <si>
    <t>2082/07/27</t>
  </si>
  <si>
    <t>2082/07/28</t>
  </si>
  <si>
    <t>2082/07/29</t>
  </si>
  <si>
    <t>2082/07/30</t>
  </si>
  <si>
    <t>2082/08/01</t>
  </si>
  <si>
    <t>2082/08/02</t>
  </si>
  <si>
    <t>2082/08/03</t>
  </si>
  <si>
    <t>2082/08/04</t>
  </si>
  <si>
    <t>2082/08/05</t>
  </si>
  <si>
    <t>2082/08/06</t>
  </si>
  <si>
    <t>2082/08/07</t>
  </si>
  <si>
    <t>2082/08/08</t>
  </si>
  <si>
    <t>2082/08/09</t>
  </si>
  <si>
    <t>2082/08/10</t>
  </si>
  <si>
    <t>2082/08/11</t>
  </si>
  <si>
    <t>2082/08/12</t>
  </si>
  <si>
    <t>2082/08/13</t>
  </si>
  <si>
    <t>2082/08/14</t>
  </si>
  <si>
    <t>2082/08/15</t>
  </si>
  <si>
    <t>2082/08/16</t>
  </si>
  <si>
    <t>2082/08/17</t>
  </si>
  <si>
    <t>2082/08/18</t>
  </si>
  <si>
    <t>2082/08/19</t>
  </si>
  <si>
    <t>2082/08/20</t>
  </si>
  <si>
    <t>2082/08/21</t>
  </si>
  <si>
    <t>2082/08/22</t>
  </si>
  <si>
    <t>2082/08/23</t>
  </si>
  <si>
    <t>2082/08/24</t>
  </si>
  <si>
    <t>2082/08/25</t>
  </si>
  <si>
    <t>2082/08/26</t>
  </si>
  <si>
    <t>2082/08/27</t>
  </si>
  <si>
    <t>2082/08/28</t>
  </si>
  <si>
    <t>2082/08/29</t>
  </si>
  <si>
    <t>2082/09/01</t>
  </si>
  <si>
    <t>2082/09/02</t>
  </si>
  <si>
    <t>2082/09/03</t>
  </si>
  <si>
    <t>2082/09/04</t>
  </si>
  <si>
    <t>2082/09/05</t>
  </si>
  <si>
    <t>2082/09/06</t>
  </si>
  <si>
    <t>2082/09/07</t>
  </si>
  <si>
    <t>2082/09/08</t>
  </si>
  <si>
    <t>2082/09/09</t>
  </si>
  <si>
    <t>2082/09/10</t>
  </si>
  <si>
    <t>2082/09/11</t>
  </si>
  <si>
    <t>2082/09/12</t>
  </si>
  <si>
    <t>2082/09/13</t>
  </si>
  <si>
    <t>2082/09/14</t>
  </si>
  <si>
    <t>2082/09/15</t>
  </si>
  <si>
    <t>2082/09/16</t>
  </si>
  <si>
    <t>2082/09/17</t>
  </si>
  <si>
    <t>2082/09/18</t>
  </si>
  <si>
    <t>2082/09/19</t>
  </si>
  <si>
    <t>2082/09/20</t>
  </si>
  <si>
    <t>2082/09/21</t>
  </si>
  <si>
    <t>2082/09/22</t>
  </si>
  <si>
    <t>2082/09/23</t>
  </si>
  <si>
    <t>2082/09/24</t>
  </si>
  <si>
    <t>2082/09/25</t>
  </si>
  <si>
    <t>2082/09/26</t>
  </si>
  <si>
    <t>2082/09/27</t>
  </si>
  <si>
    <t>2082/09/28</t>
  </si>
  <si>
    <t>2082/09/29</t>
  </si>
  <si>
    <t>2082/09/30</t>
  </si>
  <si>
    <t>2082/10/01</t>
  </si>
  <si>
    <t>2082/10/02</t>
  </si>
  <si>
    <t>2082/10/03</t>
  </si>
  <si>
    <t>2082/10/04</t>
  </si>
  <si>
    <t>2082/10/05</t>
  </si>
  <si>
    <t>2082/10/06</t>
  </si>
  <si>
    <t>2082/10/07</t>
  </si>
  <si>
    <t>2082/10/08</t>
  </si>
  <si>
    <t>2082/10/09</t>
  </si>
  <si>
    <t>2082/10/10</t>
  </si>
  <si>
    <t>2082/10/11</t>
  </si>
  <si>
    <t>2082/10/12</t>
  </si>
  <si>
    <t>2082/10/13</t>
  </si>
  <si>
    <t>2082/10/14</t>
  </si>
  <si>
    <t>2082/10/15</t>
  </si>
  <si>
    <t>2082/10/16</t>
  </si>
  <si>
    <t>2082/10/17</t>
  </si>
  <si>
    <t>2082/10/18</t>
  </si>
  <si>
    <t>2082/10/19</t>
  </si>
  <si>
    <t>2082/10/20</t>
  </si>
  <si>
    <t>2082/10/21</t>
  </si>
  <si>
    <t>2082/10/22</t>
  </si>
  <si>
    <t>2082/10/23</t>
  </si>
  <si>
    <t>2082/10/24</t>
  </si>
  <si>
    <t>2082/10/25</t>
  </si>
  <si>
    <t>2082/10/26</t>
  </si>
  <si>
    <t>2082/10/27</t>
  </si>
  <si>
    <t>2082/10/28</t>
  </si>
  <si>
    <t>2082/10/29</t>
  </si>
  <si>
    <t>2082/11/01</t>
  </si>
  <si>
    <t>2082/11/02</t>
  </si>
  <si>
    <t>2082/11/03</t>
  </si>
  <si>
    <t>2082/11/04</t>
  </si>
  <si>
    <t>2082/11/05</t>
  </si>
  <si>
    <t>2082/11/06</t>
  </si>
  <si>
    <t>2082/11/07</t>
  </si>
  <si>
    <t>2082/11/08</t>
  </si>
  <si>
    <t>2082/11/09</t>
  </si>
  <si>
    <t>2082/11/10</t>
  </si>
  <si>
    <t>2082/11/11</t>
  </si>
  <si>
    <t>2082/11/12</t>
  </si>
  <si>
    <t>2082/11/13</t>
  </si>
  <si>
    <t>2082/11/14</t>
  </si>
  <si>
    <t>2082/11/15</t>
  </si>
  <si>
    <t>2082/11/16</t>
  </si>
  <si>
    <t>2082/11/17</t>
  </si>
  <si>
    <t>2082/11/18</t>
  </si>
  <si>
    <t>2082/11/19</t>
  </si>
  <si>
    <t>2082/11/20</t>
  </si>
  <si>
    <t>2082/11/21</t>
  </si>
  <si>
    <t>2082/11/22</t>
  </si>
  <si>
    <t>2082/11/23</t>
  </si>
  <si>
    <t>2082/11/24</t>
  </si>
  <si>
    <t>2082/11/25</t>
  </si>
  <si>
    <t>2082/11/26</t>
  </si>
  <si>
    <t>2082/11/27</t>
  </si>
  <si>
    <t>2082/11/28</t>
  </si>
  <si>
    <t>2082/11/29</t>
  </si>
  <si>
    <t>2082/11/30</t>
  </si>
  <si>
    <t>2082/12/01</t>
  </si>
  <si>
    <t>2082/12/02</t>
  </si>
  <si>
    <t>2082/12/03</t>
  </si>
  <si>
    <t>2082/12/04</t>
  </si>
  <si>
    <t>2082/12/05</t>
  </si>
  <si>
    <t>2082/12/06</t>
  </si>
  <si>
    <t>2082/12/07</t>
  </si>
  <si>
    <t>2082/12/08</t>
  </si>
  <si>
    <t>2082/12/09</t>
  </si>
  <si>
    <t>2082/12/10</t>
  </si>
  <si>
    <t>2082/12/11</t>
  </si>
  <si>
    <t>2082/12/12</t>
  </si>
  <si>
    <t>2082/12/13</t>
  </si>
  <si>
    <t>2082/12/14</t>
  </si>
  <si>
    <t>2082/12/15</t>
  </si>
  <si>
    <t>2082/12/16</t>
  </si>
  <si>
    <t>2082/12/17</t>
  </si>
  <si>
    <t>2082/12/18</t>
  </si>
  <si>
    <t>2082/12/19</t>
  </si>
  <si>
    <t>2082/12/20</t>
  </si>
  <si>
    <t>2082/12/21</t>
  </si>
  <si>
    <t>2082/12/22</t>
  </si>
  <si>
    <t>2082/12/23</t>
  </si>
  <si>
    <t>2082/12/24</t>
  </si>
  <si>
    <t>2082/12/25</t>
  </si>
  <si>
    <t>2082/12/26</t>
  </si>
  <si>
    <t>2082/12/27</t>
  </si>
  <si>
    <t>2082/12/28</t>
  </si>
  <si>
    <t>2082/12/29</t>
  </si>
  <si>
    <t>2082/12/30</t>
  </si>
  <si>
    <t>2083/01/01</t>
  </si>
  <si>
    <t>2083/01/02</t>
  </si>
  <si>
    <t>2083/01/03</t>
  </si>
  <si>
    <t>2083/01/04</t>
  </si>
  <si>
    <t>2083/01/05</t>
  </si>
  <si>
    <t>2083/01/06</t>
  </si>
  <si>
    <t>2083/01/07</t>
  </si>
  <si>
    <t>2083/01/08</t>
  </si>
  <si>
    <t>2083/01/09</t>
  </si>
  <si>
    <t>2083/01/10</t>
  </si>
  <si>
    <t>2083/01/11</t>
  </si>
  <si>
    <t>2083/01/12</t>
  </si>
  <si>
    <t>2083/01/13</t>
  </si>
  <si>
    <t>2083/01/14</t>
  </si>
  <si>
    <t>2083/01/15</t>
  </si>
  <si>
    <t>2083/01/16</t>
  </si>
  <si>
    <t>2083/01/17</t>
  </si>
  <si>
    <t>2083/01/18</t>
  </si>
  <si>
    <t>2083/01/19</t>
  </si>
  <si>
    <t>2083/01/20</t>
  </si>
  <si>
    <t>2083/01/21</t>
  </si>
  <si>
    <t>2083/01/22</t>
  </si>
  <si>
    <t>2083/01/23</t>
  </si>
  <si>
    <t>2083/01/24</t>
  </si>
  <si>
    <t>2083/01/25</t>
  </si>
  <si>
    <t>2083/01/26</t>
  </si>
  <si>
    <t>2083/01/27</t>
  </si>
  <si>
    <t>2083/01/28</t>
  </si>
  <si>
    <t>2083/01/29</t>
  </si>
  <si>
    <t>2083/01/30</t>
  </si>
  <si>
    <t>2083/01/31</t>
  </si>
  <si>
    <t>2083/02/01</t>
  </si>
  <si>
    <t>2083/02/02</t>
  </si>
  <si>
    <t>2083/02/03</t>
  </si>
  <si>
    <t>2083/02/04</t>
  </si>
  <si>
    <t>2083/02/05</t>
  </si>
  <si>
    <t>2083/02/06</t>
  </si>
  <si>
    <t>2083/02/07</t>
  </si>
  <si>
    <t>2083/02/08</t>
  </si>
  <si>
    <t>2083/02/09</t>
  </si>
  <si>
    <t>2083/02/10</t>
  </si>
  <si>
    <t>2083/02/11</t>
  </si>
  <si>
    <t>2083/02/12</t>
  </si>
  <si>
    <t>2083/02/13</t>
  </si>
  <si>
    <t>2083/02/14</t>
  </si>
  <si>
    <t>2083/02/15</t>
  </si>
  <si>
    <t>2083/02/16</t>
  </si>
  <si>
    <t>2083/02/17</t>
  </si>
  <si>
    <t>2083/02/18</t>
  </si>
  <si>
    <t>2083/02/19</t>
  </si>
  <si>
    <t>2083/02/20</t>
  </si>
  <si>
    <t>2083/02/21</t>
  </si>
  <si>
    <t>2083/02/22</t>
  </si>
  <si>
    <t>2083/02/23</t>
  </si>
  <si>
    <t>2083/02/24</t>
  </si>
  <si>
    <t>2083/02/25</t>
  </si>
  <si>
    <t>2083/02/26</t>
  </si>
  <si>
    <t>2083/02/27</t>
  </si>
  <si>
    <t>2083/02/28</t>
  </si>
  <si>
    <t>2083/02/29</t>
  </si>
  <si>
    <t>2083/02/30</t>
  </si>
  <si>
    <t>2083/02/31</t>
  </si>
  <si>
    <t>2083/03/01</t>
  </si>
  <si>
    <t>2083/03/02</t>
  </si>
  <si>
    <t>2083/03/03</t>
  </si>
  <si>
    <t>2083/03/04</t>
  </si>
  <si>
    <t>2083/03/05</t>
  </si>
  <si>
    <t>2083/03/06</t>
  </si>
  <si>
    <t>2083/03/07</t>
  </si>
  <si>
    <t>2083/03/08</t>
  </si>
  <si>
    <t>2083/03/09</t>
  </si>
  <si>
    <t>2083/03/10</t>
  </si>
  <si>
    <t>2083/03/11</t>
  </si>
  <si>
    <t>2083/03/12</t>
  </si>
  <si>
    <t>2083/03/13</t>
  </si>
  <si>
    <t>2083/03/14</t>
  </si>
  <si>
    <t>2083/05/04</t>
  </si>
  <si>
    <t>2083/05/05</t>
  </si>
  <si>
    <t>2083/05/06</t>
  </si>
  <si>
    <t>2083/05/07</t>
  </si>
  <si>
    <t>2083/05/08</t>
  </si>
  <si>
    <t>2083/05/09</t>
  </si>
  <si>
    <t>2083/05/10</t>
  </si>
  <si>
    <t>2083/05/11</t>
  </si>
  <si>
    <t>2083/05/12</t>
  </si>
  <si>
    <t>2083/05/13</t>
  </si>
  <si>
    <t>2083/05/14</t>
  </si>
  <si>
    <t>2083/05/15</t>
  </si>
  <si>
    <t>2083/05/16</t>
  </si>
  <si>
    <t>2083/05/17</t>
  </si>
  <si>
    <t>2083/05/18</t>
  </si>
  <si>
    <t>2083/05/19</t>
  </si>
  <si>
    <t>2083/05/20</t>
  </si>
  <si>
    <t>2083/05/21</t>
  </si>
  <si>
    <t>2083/05/22</t>
  </si>
  <si>
    <t>2083/05/23</t>
  </si>
  <si>
    <t>2083/05/24</t>
  </si>
  <si>
    <t>2083/05/25</t>
  </si>
  <si>
    <t>2083/05/26</t>
  </si>
  <si>
    <t>2083/05/27</t>
  </si>
  <si>
    <t>2083/05/28</t>
  </si>
  <si>
    <t>2083/05/29</t>
  </si>
  <si>
    <t>2083/05/30</t>
  </si>
  <si>
    <t>2083/05/31</t>
  </si>
  <si>
    <t>2083/06/01</t>
  </si>
  <si>
    <t>2083/06/02</t>
  </si>
  <si>
    <t>2083/06/03</t>
  </si>
  <si>
    <t>2083/06/04</t>
  </si>
  <si>
    <t>2083/06/05</t>
  </si>
  <si>
    <t>2083/06/06</t>
  </si>
  <si>
    <t>2083/06/07</t>
  </si>
  <si>
    <t>2083/06/08</t>
  </si>
  <si>
    <t>2083/06/09</t>
  </si>
  <si>
    <t>2083/06/10</t>
  </si>
  <si>
    <t>2083/06/11</t>
  </si>
  <si>
    <t>2083/06/12</t>
  </si>
  <si>
    <t>2083/06/13</t>
  </si>
  <si>
    <t>2083/06/14</t>
  </si>
  <si>
    <t>2083/06/15</t>
  </si>
  <si>
    <t>2083/06/16</t>
  </si>
  <si>
    <t>2083/06/17</t>
  </si>
  <si>
    <t>2083/06/18</t>
  </si>
  <si>
    <t>2083/06/19</t>
  </si>
  <si>
    <t>2083/06/20</t>
  </si>
  <si>
    <t>2083/06/21</t>
  </si>
  <si>
    <t>2083/06/22</t>
  </si>
  <si>
    <t>2083/06/23</t>
  </si>
  <si>
    <t>2083/06/24</t>
  </si>
  <si>
    <t>2083/06/25</t>
  </si>
  <si>
    <t>2083/06/26</t>
  </si>
  <si>
    <t>2083/06/27</t>
  </si>
  <si>
    <t>2083/06/28</t>
  </si>
  <si>
    <t>2083/06/29</t>
  </si>
  <si>
    <t>2083/06/30</t>
  </si>
  <si>
    <t>2083/06/31</t>
  </si>
  <si>
    <t>2083/07/01</t>
  </si>
  <si>
    <t>2083/07/02</t>
  </si>
  <si>
    <t>2083/07/03</t>
  </si>
  <si>
    <t>2083/07/04</t>
  </si>
  <si>
    <t>2083/07/05</t>
  </si>
  <si>
    <t>2083/07/06</t>
  </si>
  <si>
    <t>2083/07/07</t>
  </si>
  <si>
    <t>2083/07/08</t>
  </si>
  <si>
    <t>2083/07/09</t>
  </si>
  <si>
    <t>2083/07/10</t>
  </si>
  <si>
    <t>2083/07/11</t>
  </si>
  <si>
    <t>2083/07/12</t>
  </si>
  <si>
    <t>2083/07/13</t>
  </si>
  <si>
    <t>2083/07/14</t>
  </si>
  <si>
    <t>2083/07/15</t>
  </si>
  <si>
    <t>2083/07/16</t>
  </si>
  <si>
    <t>2083/07/17</t>
  </si>
  <si>
    <t>2083/07/18</t>
  </si>
  <si>
    <t>2083/07/19</t>
  </si>
  <si>
    <t>2083/07/20</t>
  </si>
  <si>
    <t>2083/07/21</t>
  </si>
  <si>
    <t>2083/07/22</t>
  </si>
  <si>
    <t>2083/07/23</t>
  </si>
  <si>
    <t>2083/07/24</t>
  </si>
  <si>
    <t>2083/07/25</t>
  </si>
  <si>
    <t>2083/07/26</t>
  </si>
  <si>
    <t>2083/07/27</t>
  </si>
  <si>
    <t>2083/07/28</t>
  </si>
  <si>
    <t>2083/07/29</t>
  </si>
  <si>
    <t>2083/07/30</t>
  </si>
  <si>
    <t>2083/08/01</t>
  </si>
  <si>
    <t>2083/08/02</t>
  </si>
  <si>
    <t>2083/08/03</t>
  </si>
  <si>
    <t>2083/08/04</t>
  </si>
  <si>
    <t>2083/08/05</t>
  </si>
  <si>
    <t>2083/08/06</t>
  </si>
  <si>
    <t>2083/08/07</t>
  </si>
  <si>
    <t>2083/08/08</t>
  </si>
  <si>
    <t>2083/08/09</t>
  </si>
  <si>
    <t>2083/08/10</t>
  </si>
  <si>
    <t>2083/08/11</t>
  </si>
  <si>
    <t>2083/08/12</t>
  </si>
  <si>
    <t>2083/08/13</t>
  </si>
  <si>
    <t>2083/08/14</t>
  </si>
  <si>
    <t>2083/08/15</t>
  </si>
  <si>
    <t>2083/08/16</t>
  </si>
  <si>
    <t>2083/08/17</t>
  </si>
  <si>
    <t>2083/08/18</t>
  </si>
  <si>
    <t>2083/08/19</t>
  </si>
  <si>
    <t>2083/08/20</t>
  </si>
  <si>
    <t>2083/08/21</t>
  </si>
  <si>
    <t>2083/08/22</t>
  </si>
  <si>
    <t>2083/08/23</t>
  </si>
  <si>
    <t>2083/08/24</t>
  </si>
  <si>
    <t>2083/08/25</t>
  </si>
  <si>
    <t>2083/08/26</t>
  </si>
  <si>
    <t>2083/08/27</t>
  </si>
  <si>
    <t>2083/08/28</t>
  </si>
  <si>
    <t>2083/08/29</t>
  </si>
  <si>
    <t>2083/09/01</t>
  </si>
  <si>
    <t>2083/09/02</t>
  </si>
  <si>
    <t>2083/09/03</t>
  </si>
  <si>
    <t>2083/09/04</t>
  </si>
  <si>
    <t>2083/09/05</t>
  </si>
  <si>
    <t>2083/09/06</t>
  </si>
  <si>
    <t>2083/09/07</t>
  </si>
  <si>
    <t>2083/09/08</t>
  </si>
  <si>
    <t>2083/09/09</t>
  </si>
  <si>
    <t>2083/09/10</t>
  </si>
  <si>
    <t>2083/09/11</t>
  </si>
  <si>
    <t>2083/09/12</t>
  </si>
  <si>
    <t>2083/09/13</t>
  </si>
  <si>
    <t>2083/09/14</t>
  </si>
  <si>
    <t>2083/09/15</t>
  </si>
  <si>
    <t>2083/09/16</t>
  </si>
  <si>
    <t>2083/09/17</t>
  </si>
  <si>
    <t>2083/09/18</t>
  </si>
  <si>
    <t>2083/09/19</t>
  </si>
  <si>
    <t>2083/09/20</t>
  </si>
  <si>
    <t>2083/09/21</t>
  </si>
  <si>
    <t>2083/09/22</t>
  </si>
  <si>
    <t>2083/09/23</t>
  </si>
  <si>
    <t>2083/09/24</t>
  </si>
  <si>
    <t>2083/09/25</t>
  </si>
  <si>
    <t>2083/09/26</t>
  </si>
  <si>
    <t>2083/09/27</t>
  </si>
  <si>
    <t>2083/09/28</t>
  </si>
  <si>
    <t>2083/09/29</t>
  </si>
  <si>
    <t>2083/09/30</t>
  </si>
  <si>
    <t>2083/10/01</t>
  </si>
  <si>
    <t>2083/10/02</t>
  </si>
  <si>
    <t>2083/10/03</t>
  </si>
  <si>
    <t>2083/10/04</t>
  </si>
  <si>
    <t>2083/10/05</t>
  </si>
  <si>
    <t>2083/10/06</t>
  </si>
  <si>
    <t>2083/10/07</t>
  </si>
  <si>
    <t>2083/10/08</t>
  </si>
  <si>
    <t>2083/10/09</t>
  </si>
  <si>
    <t>2083/10/10</t>
  </si>
  <si>
    <t>2083/10/11</t>
  </si>
  <si>
    <t>2083/10/12</t>
  </si>
  <si>
    <t>2083/10/13</t>
  </si>
  <si>
    <t>2083/10/14</t>
  </si>
  <si>
    <t>2083/10/15</t>
  </si>
  <si>
    <t>2083/10/16</t>
  </si>
  <si>
    <t>2083/10/17</t>
  </si>
  <si>
    <t>2083/10/18</t>
  </si>
  <si>
    <t>2083/10/19</t>
  </si>
  <si>
    <t>2083/10/20</t>
  </si>
  <si>
    <t>2083/10/21</t>
  </si>
  <si>
    <t>2083/10/22</t>
  </si>
  <si>
    <t>2083/10/23</t>
  </si>
  <si>
    <t>2083/10/24</t>
  </si>
  <si>
    <t>2083/10/25</t>
  </si>
  <si>
    <t>2083/10/26</t>
  </si>
  <si>
    <t>2083/10/27</t>
  </si>
  <si>
    <t>2083/10/28</t>
  </si>
  <si>
    <t>2083/10/29</t>
  </si>
  <si>
    <t>2083/11/01</t>
  </si>
  <si>
    <t>2083/11/02</t>
  </si>
  <si>
    <t>2083/11/03</t>
  </si>
  <si>
    <t>2083/11/04</t>
  </si>
  <si>
    <t>2083/11/05</t>
  </si>
  <si>
    <t>2083/11/06</t>
  </si>
  <si>
    <t>2083/11/07</t>
  </si>
  <si>
    <t>2083/11/08</t>
  </si>
  <si>
    <t>2083/11/09</t>
  </si>
  <si>
    <t>2083/11/10</t>
  </si>
  <si>
    <t>2083/11/11</t>
  </si>
  <si>
    <t>2083/11/12</t>
  </si>
  <si>
    <t>2083/11/13</t>
  </si>
  <si>
    <t>2083/11/14</t>
  </si>
  <si>
    <t>2083/11/15</t>
  </si>
  <si>
    <t>2083/11/16</t>
  </si>
  <si>
    <t>2083/11/17</t>
  </si>
  <si>
    <t>2083/11/18</t>
  </si>
  <si>
    <t>2083/11/19</t>
  </si>
  <si>
    <t>2083/11/20</t>
  </si>
  <si>
    <t>2083/11/21</t>
  </si>
  <si>
    <t>2083/11/22</t>
  </si>
  <si>
    <t>2083/11/23</t>
  </si>
  <si>
    <t>2083/11/24</t>
  </si>
  <si>
    <t>2083/11/25</t>
  </si>
  <si>
    <t>2083/11/26</t>
  </si>
  <si>
    <t>2083/11/27</t>
  </si>
  <si>
    <t>2083/11/28</t>
  </si>
  <si>
    <t>2083/11/29</t>
  </si>
  <si>
    <t>2083/11/30</t>
  </si>
  <si>
    <t>2083/12/01</t>
  </si>
  <si>
    <t>2083/12/02</t>
  </si>
  <si>
    <t>2083/12/03</t>
  </si>
  <si>
    <t>2083/12/04</t>
  </si>
  <si>
    <t>2083/12/05</t>
  </si>
  <si>
    <t>2083/12/06</t>
  </si>
  <si>
    <t>2083/12/07</t>
  </si>
  <si>
    <t>2083/12/08</t>
  </si>
  <si>
    <t>2083/12/09</t>
  </si>
  <si>
    <t>2083/12/10</t>
  </si>
  <si>
    <t>2083/12/11</t>
  </si>
  <si>
    <t>2083/12/12</t>
  </si>
  <si>
    <t>2083/12/13</t>
  </si>
  <si>
    <t>2083/12/14</t>
  </si>
  <si>
    <t>2083/12/15</t>
  </si>
  <si>
    <t>2083/12/16</t>
  </si>
  <si>
    <t>2083/12/17</t>
  </si>
  <si>
    <t>2083/12/18</t>
  </si>
  <si>
    <t>2083/12/19</t>
  </si>
  <si>
    <t>2083/12/20</t>
  </si>
  <si>
    <t>2083/12/21</t>
  </si>
  <si>
    <t>2083/12/22</t>
  </si>
  <si>
    <t>2083/12/23</t>
  </si>
  <si>
    <t>2083/12/24</t>
  </si>
  <si>
    <t>2083/12/25</t>
  </si>
  <si>
    <t>2083/12/26</t>
  </si>
  <si>
    <t>2083/12/27</t>
  </si>
  <si>
    <t>2083/12/28</t>
  </si>
  <si>
    <t>2083/12/29</t>
  </si>
  <si>
    <t>2083/12/30</t>
  </si>
  <si>
    <t>2084/01/01</t>
  </si>
  <si>
    <t>2084/01/02</t>
  </si>
  <si>
    <t>2084/01/03</t>
  </si>
  <si>
    <t>2084/01/04</t>
  </si>
  <si>
    <t>2084/01/05</t>
  </si>
  <si>
    <t>2084/01/06</t>
  </si>
  <si>
    <t>2084/01/07</t>
  </si>
  <si>
    <t>2084/01/08</t>
  </si>
  <si>
    <t>2084/01/09</t>
  </si>
  <si>
    <t>2084/01/10</t>
  </si>
  <si>
    <t>2084/01/11</t>
  </si>
  <si>
    <t>2084/01/12</t>
  </si>
  <si>
    <t>2084/01/13</t>
  </si>
  <si>
    <t>2084/01/14</t>
  </si>
  <si>
    <t>2084/01/15</t>
  </si>
  <si>
    <t>2084/01/16</t>
  </si>
  <si>
    <t>2084/01/17</t>
  </si>
  <si>
    <t>2084/01/18</t>
  </si>
  <si>
    <t>2084/01/19</t>
  </si>
  <si>
    <t>2084/01/20</t>
  </si>
  <si>
    <t>2084/01/21</t>
  </si>
  <si>
    <t>2084/01/22</t>
  </si>
  <si>
    <t>2084/01/23</t>
  </si>
  <si>
    <t>2084/01/24</t>
  </si>
  <si>
    <t>2084/01/25</t>
  </si>
  <si>
    <t>2084/01/26</t>
  </si>
  <si>
    <t>2084/01/27</t>
  </si>
  <si>
    <t>2084/01/28</t>
  </si>
  <si>
    <t>2084/01/29</t>
  </si>
  <si>
    <t>2084/01/30</t>
  </si>
  <si>
    <t>2084/01/31</t>
  </si>
  <si>
    <t>2084/02/01</t>
  </si>
  <si>
    <t>2084/02/02</t>
  </si>
  <si>
    <t>2084/02/03</t>
  </si>
  <si>
    <t>2084/02/04</t>
  </si>
  <si>
    <t>2084/02/05</t>
  </si>
  <si>
    <t>2084/02/06</t>
  </si>
  <si>
    <t>2084/02/07</t>
  </si>
  <si>
    <t>2084/02/08</t>
  </si>
  <si>
    <t>2084/02/09</t>
  </si>
  <si>
    <t>2084/02/10</t>
  </si>
  <si>
    <t>2084/02/11</t>
  </si>
  <si>
    <t>2084/02/12</t>
  </si>
  <si>
    <t>2084/02/13</t>
  </si>
  <si>
    <t>2084/02/14</t>
  </si>
  <si>
    <t>2084/02/15</t>
  </si>
  <si>
    <t>2084/02/16</t>
  </si>
  <si>
    <t>2084/02/17</t>
  </si>
  <si>
    <t>2084/02/18</t>
  </si>
  <si>
    <t>2084/02/19</t>
  </si>
  <si>
    <t>2084/02/20</t>
  </si>
  <si>
    <t>2084/02/21</t>
  </si>
  <si>
    <t>2084/02/22</t>
  </si>
  <si>
    <t>2084/02/23</t>
  </si>
  <si>
    <t>2084/02/24</t>
  </si>
  <si>
    <t>2084/02/25</t>
  </si>
  <si>
    <t>2084/02/26</t>
  </si>
  <si>
    <t>2084/02/27</t>
  </si>
  <si>
    <t>2084/02/28</t>
  </si>
  <si>
    <t>2084/02/29</t>
  </si>
  <si>
    <t>2084/02/30</t>
  </si>
  <si>
    <t>2084/02/31</t>
  </si>
  <si>
    <t>2084/03/01</t>
  </si>
  <si>
    <t>2084/03/02</t>
  </si>
  <si>
    <t>2084/03/03</t>
  </si>
  <si>
    <t>2084/03/04</t>
  </si>
  <si>
    <t>2084/03/05</t>
  </si>
  <si>
    <t>2084/03/06</t>
  </si>
  <si>
    <t>2084/03/07</t>
  </si>
  <si>
    <t>2084/03/08</t>
  </si>
  <si>
    <t>2084/03/09</t>
  </si>
  <si>
    <t>2084/03/10</t>
  </si>
  <si>
    <t>2084/03/11</t>
  </si>
  <si>
    <t>2084/03/12</t>
  </si>
  <si>
    <t>2084/03/13</t>
  </si>
  <si>
    <t>2084/03/14</t>
  </si>
  <si>
    <t>2084/03/15</t>
  </si>
  <si>
    <t>2084/03/16</t>
  </si>
  <si>
    <t>2084/03/17</t>
  </si>
  <si>
    <t>2084/03/18</t>
  </si>
  <si>
    <t>2084/03/19</t>
  </si>
  <si>
    <t>2084/03/20</t>
  </si>
  <si>
    <t>2084/03/21</t>
  </si>
  <si>
    <t>2084/03/22</t>
  </si>
  <si>
    <t>2084/03/23</t>
  </si>
  <si>
    <t>2084/03/24</t>
  </si>
  <si>
    <t>2084/03/25</t>
  </si>
  <si>
    <t>2084/03/26</t>
  </si>
  <si>
    <t>2084/03/27</t>
  </si>
  <si>
    <t>2084/03/28</t>
  </si>
  <si>
    <t>2084/03/29</t>
  </si>
  <si>
    <t>2084/03/30</t>
  </si>
  <si>
    <t>2084/03/31</t>
  </si>
  <si>
    <t>2084/03/32</t>
  </si>
  <si>
    <t>2084/04/01</t>
  </si>
  <si>
    <t>2084/04/02</t>
  </si>
  <si>
    <t>2084/04/03</t>
  </si>
  <si>
    <t>2084/04/04</t>
  </si>
  <si>
    <t>2084/04/05</t>
  </si>
  <si>
    <t>2084/04/06</t>
  </si>
  <si>
    <t>2084/04/07</t>
  </si>
  <si>
    <t>2084/04/08</t>
  </si>
  <si>
    <t>2084/04/09</t>
  </si>
  <si>
    <t>2084/04/10</t>
  </si>
  <si>
    <t>2084/04/11</t>
  </si>
  <si>
    <t>2084/04/12</t>
  </si>
  <si>
    <t>2084/04/13</t>
  </si>
  <si>
    <t>2084/04/14</t>
  </si>
  <si>
    <t>2084/04/15</t>
  </si>
  <si>
    <t>2084/04/16</t>
  </si>
  <si>
    <t>2084/04/17</t>
  </si>
  <si>
    <t>2084/04/18</t>
  </si>
  <si>
    <t>2084/04/19</t>
  </si>
  <si>
    <t>2084/04/20</t>
  </si>
  <si>
    <t>2084/04/21</t>
  </si>
  <si>
    <t>2084/04/22</t>
  </si>
  <si>
    <t>2084/04/23</t>
  </si>
  <si>
    <t>2084/04/24</t>
  </si>
  <si>
    <t>2084/04/25</t>
  </si>
  <si>
    <t>2084/04/26</t>
  </si>
  <si>
    <t>2084/04/27</t>
  </si>
  <si>
    <t>2084/04/28</t>
  </si>
  <si>
    <t>2084/04/29</t>
  </si>
  <si>
    <t>2084/04/30</t>
  </si>
  <si>
    <t>2084/04/31</t>
  </si>
  <si>
    <t>2084/05/01</t>
  </si>
  <si>
    <t>2084/05/02</t>
  </si>
  <si>
    <t>2084/05/03</t>
  </si>
  <si>
    <t>2084/05/04</t>
  </si>
  <si>
    <t>2084/05/05</t>
  </si>
  <si>
    <t>2084/05/06</t>
  </si>
  <si>
    <t>2084/05/07</t>
  </si>
  <si>
    <t>2084/05/08</t>
  </si>
  <si>
    <t>2084/05/09</t>
  </si>
  <si>
    <t>2084/05/10</t>
  </si>
  <si>
    <t>2084/05/11</t>
  </si>
  <si>
    <t>2084/05/12</t>
  </si>
  <si>
    <t>2084/05/13</t>
  </si>
  <si>
    <t>2084/05/14</t>
  </si>
  <si>
    <t>2084/05/15</t>
  </si>
  <si>
    <t>2084/05/16</t>
  </si>
  <si>
    <t>2084/05/17</t>
  </si>
  <si>
    <t>2084/05/18</t>
  </si>
  <si>
    <t>2084/05/19</t>
  </si>
  <si>
    <t>2084/05/20</t>
  </si>
  <si>
    <t>2084/05/21</t>
  </si>
  <si>
    <t>2084/05/22</t>
  </si>
  <si>
    <t>2084/05/23</t>
  </si>
  <si>
    <t>2084/05/24</t>
  </si>
  <si>
    <t>2084/05/25</t>
  </si>
  <si>
    <t>2084/05/26</t>
  </si>
  <si>
    <t>2084/05/27</t>
  </si>
  <si>
    <t>2084/05/28</t>
  </si>
  <si>
    <t>2084/05/29</t>
  </si>
  <si>
    <t>2084/05/30</t>
  </si>
  <si>
    <t>2084/05/31</t>
  </si>
  <si>
    <t>2084/06/01</t>
  </si>
  <si>
    <t>2084/06/02</t>
  </si>
  <si>
    <t>2084/06/03</t>
  </si>
  <si>
    <t>2084/06/04</t>
  </si>
  <si>
    <t>2084/06/05</t>
  </si>
  <si>
    <t>2084/06/06</t>
  </si>
  <si>
    <t>2084/06/07</t>
  </si>
  <si>
    <t>2084/06/08</t>
  </si>
  <si>
    <t>2084/06/09</t>
  </si>
  <si>
    <t>2084/06/10</t>
  </si>
  <si>
    <t>2084/06/11</t>
  </si>
  <si>
    <t>2084/06/12</t>
  </si>
  <si>
    <t>2084/06/13</t>
  </si>
  <si>
    <t>2084/06/14</t>
  </si>
  <si>
    <t>2084/06/15</t>
  </si>
  <si>
    <t>2084/06/16</t>
  </si>
  <si>
    <t>2084/06/17</t>
  </si>
  <si>
    <t>2084/06/18</t>
  </si>
  <si>
    <t>2084/06/19</t>
  </si>
  <si>
    <t>2084/06/20</t>
  </si>
  <si>
    <t>2084/06/21</t>
  </si>
  <si>
    <t>2084/06/22</t>
  </si>
  <si>
    <t>2084/06/23</t>
  </si>
  <si>
    <t>2084/06/24</t>
  </si>
  <si>
    <t>2084/06/25</t>
  </si>
  <si>
    <t>2084/06/26</t>
  </si>
  <si>
    <t>2084/06/27</t>
  </si>
  <si>
    <t>2084/06/28</t>
  </si>
  <si>
    <t>2084/06/29</t>
  </si>
  <si>
    <t>2084/06/30</t>
  </si>
  <si>
    <t>2084/07/01</t>
  </si>
  <si>
    <t>2084/07/02</t>
  </si>
  <si>
    <t>2084/07/03</t>
  </si>
  <si>
    <t>2084/07/04</t>
  </si>
  <si>
    <t>2084/07/05</t>
  </si>
  <si>
    <t>2084/07/06</t>
  </si>
  <si>
    <t>2084/07/07</t>
  </si>
  <si>
    <t>2084/07/08</t>
  </si>
  <si>
    <t>2084/07/09</t>
  </si>
  <si>
    <t>2084/07/10</t>
  </si>
  <si>
    <t>2084/07/11</t>
  </si>
  <si>
    <t>2084/07/12</t>
  </si>
  <si>
    <t>2084/07/13</t>
  </si>
  <si>
    <t>2084/07/14</t>
  </si>
  <si>
    <t>2084/07/15</t>
  </si>
  <si>
    <t>2084/07/16</t>
  </si>
  <si>
    <t>2084/07/17</t>
  </si>
  <si>
    <t>2084/07/18</t>
  </si>
  <si>
    <t>2084/07/19</t>
  </si>
  <si>
    <t>2084/07/20</t>
  </si>
  <si>
    <t>2084/07/21</t>
  </si>
  <si>
    <t>2084/07/22</t>
  </si>
  <si>
    <t>2084/07/23</t>
  </si>
  <si>
    <t>2084/07/24</t>
  </si>
  <si>
    <t>2084/07/25</t>
  </si>
  <si>
    <t>2084/07/26</t>
  </si>
  <si>
    <t>2084/07/27</t>
  </si>
  <si>
    <t>2084/07/28</t>
  </si>
  <si>
    <t>2084/07/29</t>
  </si>
  <si>
    <t>2084/07/30</t>
  </si>
  <si>
    <t>2084/08/01</t>
  </si>
  <si>
    <t>2084/08/02</t>
  </si>
  <si>
    <t>2084/08/03</t>
  </si>
  <si>
    <t>2084/08/04</t>
  </si>
  <si>
    <t>2084/08/05</t>
  </si>
  <si>
    <t>2084/08/06</t>
  </si>
  <si>
    <t>2084/08/07</t>
  </si>
  <si>
    <t>2084/08/08</t>
  </si>
  <si>
    <t>2084/08/09</t>
  </si>
  <si>
    <t>2084/08/10</t>
  </si>
  <si>
    <t>2084/08/11</t>
  </si>
  <si>
    <t>2084/08/12</t>
  </si>
  <si>
    <t>2084/08/13</t>
  </si>
  <si>
    <t>2084/08/14</t>
  </si>
  <si>
    <t>2084/08/15</t>
  </si>
  <si>
    <t>2084/08/16</t>
  </si>
  <si>
    <t>2084/08/17</t>
  </si>
  <si>
    <t>2084/08/18</t>
  </si>
  <si>
    <t>2084/08/19</t>
  </si>
  <si>
    <t>2084/08/20</t>
  </si>
  <si>
    <t>2084/08/21</t>
  </si>
  <si>
    <t>2084/08/22</t>
  </si>
  <si>
    <t>2084/08/23</t>
  </si>
  <si>
    <t>2084/08/24</t>
  </si>
  <si>
    <t>2084/08/25</t>
  </si>
  <si>
    <t>2084/08/26</t>
  </si>
  <si>
    <t>2084/08/27</t>
  </si>
  <si>
    <t>2084/08/28</t>
  </si>
  <si>
    <t>2084/08/29</t>
  </si>
  <si>
    <t>2084/08/30</t>
  </si>
  <si>
    <t>2084/09/01</t>
  </si>
  <si>
    <t>2084/09/02</t>
  </si>
  <si>
    <t>2084/09/03</t>
  </si>
  <si>
    <t>2084/09/04</t>
  </si>
  <si>
    <t>2084/09/05</t>
  </si>
  <si>
    <t>2084/09/06</t>
  </si>
  <si>
    <t>2084/09/07</t>
  </si>
  <si>
    <t>2084/09/08</t>
  </si>
  <si>
    <t>2084/09/09</t>
  </si>
  <si>
    <t>2084/09/10</t>
  </si>
  <si>
    <t>2084/09/11</t>
  </si>
  <si>
    <t>2084/09/12</t>
  </si>
  <si>
    <t>2084/09/13</t>
  </si>
  <si>
    <t>2084/09/14</t>
  </si>
  <si>
    <t>2084/09/15</t>
  </si>
  <si>
    <t>2084/09/16</t>
  </si>
  <si>
    <t>2084/09/17</t>
  </si>
  <si>
    <t>2084/09/18</t>
  </si>
  <si>
    <t>2084/09/19</t>
  </si>
  <si>
    <t>2084/09/20</t>
  </si>
  <si>
    <t>2084/09/21</t>
  </si>
  <si>
    <t>2084/09/22</t>
  </si>
  <si>
    <t>2084/09/23</t>
  </si>
  <si>
    <t>2084/09/24</t>
  </si>
  <si>
    <t>2084/09/25</t>
  </si>
  <si>
    <t>2084/09/26</t>
  </si>
  <si>
    <t>2084/09/27</t>
  </si>
  <si>
    <t>2084/09/28</t>
  </si>
  <si>
    <t>2084/09/29</t>
  </si>
  <si>
    <t>2084/10/01</t>
  </si>
  <si>
    <t>2084/10/02</t>
  </si>
  <si>
    <t>2084/10/03</t>
  </si>
  <si>
    <t>2084/10/04</t>
  </si>
  <si>
    <t>2084/10/05</t>
  </si>
  <si>
    <t>2084/10/06</t>
  </si>
  <si>
    <t>2084/10/07</t>
  </si>
  <si>
    <t>2084/10/08</t>
  </si>
  <si>
    <t>2084/10/09</t>
  </si>
  <si>
    <t>2084/10/10</t>
  </si>
  <si>
    <t>2084/10/11</t>
  </si>
  <si>
    <t>2084/10/12</t>
  </si>
  <si>
    <t>2084/10/13</t>
  </si>
  <si>
    <t>2084/10/14</t>
  </si>
  <si>
    <t>2084/10/15</t>
  </si>
  <si>
    <t>2084/10/16</t>
  </si>
  <si>
    <t>2084/10/17</t>
  </si>
  <si>
    <t>2084/10/18</t>
  </si>
  <si>
    <t>2084/10/19</t>
  </si>
  <si>
    <t>2084/10/20</t>
  </si>
  <si>
    <t>2084/10/21</t>
  </si>
  <si>
    <t>2084/10/22</t>
  </si>
  <si>
    <t>2084/10/23</t>
  </si>
  <si>
    <t>2084/10/24</t>
  </si>
  <si>
    <t>2084/10/25</t>
  </si>
  <si>
    <t>2084/10/26</t>
  </si>
  <si>
    <t>2084/10/27</t>
  </si>
  <si>
    <t>2084/10/28</t>
  </si>
  <si>
    <t>2084/10/29</t>
  </si>
  <si>
    <t>2084/10/30</t>
  </si>
  <si>
    <t>2084/11/01</t>
  </si>
  <si>
    <t>2084/11/02</t>
  </si>
  <si>
    <t>2084/11/03</t>
  </si>
  <si>
    <t>2084/11/04</t>
  </si>
  <si>
    <t>2084/11/05</t>
  </si>
  <si>
    <t>2084/11/06</t>
  </si>
  <si>
    <t>2084/11/07</t>
  </si>
  <si>
    <t>2084/11/08</t>
  </si>
  <si>
    <t>2084/11/09</t>
  </si>
  <si>
    <t>2084/11/10</t>
  </si>
  <si>
    <t>2084/11/11</t>
  </si>
  <si>
    <t>2084/11/12</t>
  </si>
  <si>
    <t>2084/11/13</t>
  </si>
  <si>
    <t>2084/11/14</t>
  </si>
  <si>
    <t>2084/11/15</t>
  </si>
  <si>
    <t>2084/11/16</t>
  </si>
  <si>
    <t>2084/11/17</t>
  </si>
  <si>
    <t>2084/11/18</t>
  </si>
  <si>
    <t>2084/11/19</t>
  </si>
  <si>
    <t>2084/11/20</t>
  </si>
  <si>
    <t>2084/11/21</t>
  </si>
  <si>
    <t>2084/11/22</t>
  </si>
  <si>
    <t>2084/11/23</t>
  </si>
  <si>
    <t>2084/11/24</t>
  </si>
  <si>
    <t>2084/11/25</t>
  </si>
  <si>
    <t>2084/11/26</t>
  </si>
  <si>
    <t>2084/11/27</t>
  </si>
  <si>
    <t>2084/11/28</t>
  </si>
  <si>
    <t>2084/11/29</t>
  </si>
  <si>
    <t>2084/11/30</t>
  </si>
  <si>
    <t>2084/12/01</t>
  </si>
  <si>
    <t>2084/12/02</t>
  </si>
  <si>
    <t>2084/12/03</t>
  </si>
  <si>
    <t>2084/12/04</t>
  </si>
  <si>
    <t>2084/12/05</t>
  </si>
  <si>
    <t>2084/12/06</t>
  </si>
  <si>
    <t>2084/12/07</t>
  </si>
  <si>
    <t>2084/12/08</t>
  </si>
  <si>
    <t>2084/12/09</t>
  </si>
  <si>
    <t>2084/12/10</t>
  </si>
  <si>
    <t>2084/12/11</t>
  </si>
  <si>
    <t>2084/12/12</t>
  </si>
  <si>
    <t>2084/12/13</t>
  </si>
  <si>
    <t>2084/12/14</t>
  </si>
  <si>
    <t>2084/12/15</t>
  </si>
  <si>
    <t>2084/12/16</t>
  </si>
  <si>
    <t>2084/12/17</t>
  </si>
  <si>
    <t>2084/12/18</t>
  </si>
  <si>
    <t>2084/12/19</t>
  </si>
  <si>
    <t>2084/12/20</t>
  </si>
  <si>
    <t>2084/12/21</t>
  </si>
  <si>
    <t>2084/12/22</t>
  </si>
  <si>
    <t>2084/12/23</t>
  </si>
  <si>
    <t>2084/12/24</t>
  </si>
  <si>
    <t>2084/12/25</t>
  </si>
  <si>
    <t>2084/12/26</t>
  </si>
  <si>
    <t>2084/12/27</t>
  </si>
  <si>
    <t>2084/12/28</t>
  </si>
  <si>
    <t>2084/12/29</t>
  </si>
  <si>
    <t>2084/12/30</t>
  </si>
  <si>
    <t>2085/01/01</t>
  </si>
  <si>
    <t>2085/01/02</t>
  </si>
  <si>
    <t>2085/01/03</t>
  </si>
  <si>
    <t>2085/01/04</t>
  </si>
  <si>
    <t>2085/01/05</t>
  </si>
  <si>
    <t>2085/01/06</t>
  </si>
  <si>
    <t>2085/01/07</t>
  </si>
  <si>
    <t>2085/01/08</t>
  </si>
  <si>
    <t>2085/01/09</t>
  </si>
  <si>
    <t>2085/01/10</t>
  </si>
  <si>
    <t>2085/01/11</t>
  </si>
  <si>
    <t>2085/01/12</t>
  </si>
  <si>
    <t>2085/01/13</t>
  </si>
  <si>
    <t>2085/01/14</t>
  </si>
  <si>
    <t>2085/01/15</t>
  </si>
  <si>
    <t>2085/01/16</t>
  </si>
  <si>
    <t>2085/01/17</t>
  </si>
  <si>
    <t>2085/01/18</t>
  </si>
  <si>
    <t>2085/01/19</t>
  </si>
  <si>
    <t>2085/01/20</t>
  </si>
  <si>
    <t>2085/01/21</t>
  </si>
  <si>
    <t>2085/01/22</t>
  </si>
  <si>
    <t>2085/01/23</t>
  </si>
  <si>
    <t>2085/01/24</t>
  </si>
  <si>
    <t>2085/01/25</t>
  </si>
  <si>
    <t>2085/01/26</t>
  </si>
  <si>
    <t>2085/01/27</t>
  </si>
  <si>
    <t>2085/01/28</t>
  </si>
  <si>
    <t>2085/01/29</t>
  </si>
  <si>
    <t>2085/01/30</t>
  </si>
  <si>
    <t>2085/01/31</t>
  </si>
  <si>
    <t>2085/02/01</t>
  </si>
  <si>
    <t>2085/02/02</t>
  </si>
  <si>
    <t>2085/02/03</t>
  </si>
  <si>
    <t>2085/02/04</t>
  </si>
  <si>
    <t>2085/02/05</t>
  </si>
  <si>
    <t>2085/02/06</t>
  </si>
  <si>
    <t>2085/02/07</t>
  </si>
  <si>
    <t>2085/02/08</t>
  </si>
  <si>
    <t>2085/02/09</t>
  </si>
  <si>
    <t>2085/02/10</t>
  </si>
  <si>
    <t>2085/02/11</t>
  </si>
  <si>
    <t>2085/02/12</t>
  </si>
  <si>
    <t>2085/02/13</t>
  </si>
  <si>
    <t>2085/02/14</t>
  </si>
  <si>
    <t>2085/02/15</t>
  </si>
  <si>
    <t>2085/02/16</t>
  </si>
  <si>
    <t>2085/02/17</t>
  </si>
  <si>
    <t>2085/02/18</t>
  </si>
  <si>
    <t>2085/02/19</t>
  </si>
  <si>
    <t>2085/02/20</t>
  </si>
  <si>
    <t>2085/02/21</t>
  </si>
  <si>
    <t>2085/02/22</t>
  </si>
  <si>
    <t>2085/02/23</t>
  </si>
  <si>
    <t>2085/02/24</t>
  </si>
  <si>
    <t>2085/02/25</t>
  </si>
  <si>
    <t>2085/02/26</t>
  </si>
  <si>
    <t>2085/02/27</t>
  </si>
  <si>
    <t>2085/02/28</t>
  </si>
  <si>
    <t>2085/02/29</t>
  </si>
  <si>
    <t>2085/02/30</t>
  </si>
  <si>
    <t>2085/02/31</t>
  </si>
  <si>
    <t>2085/02/32</t>
  </si>
  <si>
    <t>2085/03/01</t>
  </si>
  <si>
    <t>2085/03/02</t>
  </si>
  <si>
    <t>2085/03/03</t>
  </si>
  <si>
    <t>2085/03/04</t>
  </si>
  <si>
    <t>2085/03/05</t>
  </si>
  <si>
    <t>2085/03/06</t>
  </si>
  <si>
    <t>2085/03/07</t>
  </si>
  <si>
    <t>2085/03/08</t>
  </si>
  <si>
    <t>2085/03/09</t>
  </si>
  <si>
    <t>2085/03/10</t>
  </si>
  <si>
    <t>2085/03/11</t>
  </si>
  <si>
    <t>2085/03/12</t>
  </si>
  <si>
    <t>2085/03/13</t>
  </si>
  <si>
    <t>2085/03/14</t>
  </si>
  <si>
    <t>2085/03/15</t>
  </si>
  <si>
    <t>2085/03/16</t>
  </si>
  <si>
    <t>2085/03/17</t>
  </si>
  <si>
    <t>2085/03/18</t>
  </si>
  <si>
    <t>2085/03/19</t>
  </si>
  <si>
    <t>2085/03/20</t>
  </si>
  <si>
    <t>2085/03/21</t>
  </si>
  <si>
    <t>2085/03/22</t>
  </si>
  <si>
    <t>2085/03/23</t>
  </si>
  <si>
    <t>2085/03/24</t>
  </si>
  <si>
    <t>2085/03/25</t>
  </si>
  <si>
    <t>2085/03/26</t>
  </si>
  <si>
    <t>2085/03/27</t>
  </si>
  <si>
    <t>2085/03/28</t>
  </si>
  <si>
    <t>2085/03/29</t>
  </si>
  <si>
    <t>2085/03/30</t>
  </si>
  <si>
    <t>2085/03/31</t>
  </si>
  <si>
    <t>2085/04/01</t>
  </si>
  <si>
    <t>2085/04/02</t>
  </si>
  <si>
    <t>2085/04/03</t>
  </si>
  <si>
    <t>2085/04/04</t>
  </si>
  <si>
    <t>2085/04/05</t>
  </si>
  <si>
    <t>2085/04/06</t>
  </si>
  <si>
    <t>2085/04/07</t>
  </si>
  <si>
    <t>2085/04/08</t>
  </si>
  <si>
    <t>2085/04/09</t>
  </si>
  <si>
    <t>2085/04/10</t>
  </si>
  <si>
    <t>2085/04/11</t>
  </si>
  <si>
    <t>2085/04/12</t>
  </si>
  <si>
    <t>2085/04/13</t>
  </si>
  <si>
    <t>2085/04/14</t>
  </si>
  <si>
    <t>2085/04/15</t>
  </si>
  <si>
    <t>2085/04/16</t>
  </si>
  <si>
    <t>2085/04/17</t>
  </si>
  <si>
    <t>2085/04/18</t>
  </si>
  <si>
    <t>2085/04/19</t>
  </si>
  <si>
    <t>2085/04/20</t>
  </si>
  <si>
    <t>2085/04/21</t>
  </si>
  <si>
    <t>2085/04/22</t>
  </si>
  <si>
    <t>2085/04/23</t>
  </si>
  <si>
    <t>2085/04/24</t>
  </si>
  <si>
    <t>2085/04/25</t>
  </si>
  <si>
    <t>2085/04/26</t>
  </si>
  <si>
    <t>2085/04/27</t>
  </si>
  <si>
    <t>2085/04/28</t>
  </si>
  <si>
    <t>2085/04/29</t>
  </si>
  <si>
    <t>2085/04/30</t>
  </si>
  <si>
    <t>2085/04/31</t>
  </si>
  <si>
    <t>2085/04/32</t>
  </si>
  <si>
    <t>2085/05/01</t>
  </si>
  <si>
    <t>2085/05/02</t>
  </si>
  <si>
    <t>2085/05/03</t>
  </si>
  <si>
    <t>2085/05/04</t>
  </si>
  <si>
    <t>2085/05/05</t>
  </si>
  <si>
    <t>2085/05/06</t>
  </si>
  <si>
    <t>2085/05/07</t>
  </si>
  <si>
    <t>2085/05/08</t>
  </si>
  <si>
    <t>2085/05/09</t>
  </si>
  <si>
    <t>2085/05/10</t>
  </si>
  <si>
    <t>2085/05/11</t>
  </si>
  <si>
    <t>2085/05/12</t>
  </si>
  <si>
    <t>2085/05/13</t>
  </si>
  <si>
    <t>2085/05/14</t>
  </si>
  <si>
    <t>2085/05/15</t>
  </si>
  <si>
    <t>2085/05/16</t>
  </si>
  <si>
    <t>2085/05/17</t>
  </si>
  <si>
    <t>2085/05/18</t>
  </si>
  <si>
    <t>2085/05/19</t>
  </si>
  <si>
    <t>2085/05/20</t>
  </si>
  <si>
    <t>2085/05/21</t>
  </si>
  <si>
    <t>2085/05/22</t>
  </si>
  <si>
    <t>2085/05/23</t>
  </si>
  <si>
    <t>2085/05/24</t>
  </si>
  <si>
    <t>2085/05/25</t>
  </si>
  <si>
    <t>2085/05/26</t>
  </si>
  <si>
    <t>2085/05/27</t>
  </si>
  <si>
    <t>2085/05/28</t>
  </si>
  <si>
    <t>2085/05/29</t>
  </si>
  <si>
    <t>2085/05/30</t>
  </si>
  <si>
    <t>2085/06/01</t>
  </si>
  <si>
    <t>2085/06/02</t>
  </si>
  <si>
    <t>2085/06/03</t>
  </si>
  <si>
    <t>2085/06/04</t>
  </si>
  <si>
    <t>2085/06/05</t>
  </si>
  <si>
    <t>2085/06/06</t>
  </si>
  <si>
    <t>2085/06/07</t>
  </si>
  <si>
    <t>2085/06/08</t>
  </si>
  <si>
    <t>2085/06/09</t>
  </si>
  <si>
    <t>2085/06/10</t>
  </si>
  <si>
    <t>2085/06/11</t>
  </si>
  <si>
    <t>2085/06/12</t>
  </si>
  <si>
    <t>2085/06/13</t>
  </si>
  <si>
    <t>2085/06/14</t>
  </si>
  <si>
    <t>2085/06/15</t>
  </si>
  <si>
    <t>2085/06/16</t>
  </si>
  <si>
    <t>2085/06/17</t>
  </si>
  <si>
    <t>2085/06/18</t>
  </si>
  <si>
    <t>2085/06/19</t>
  </si>
  <si>
    <t>2085/06/20</t>
  </si>
  <si>
    <t>2085/06/21</t>
  </si>
  <si>
    <t>2085/06/22</t>
  </si>
  <si>
    <t>2085/06/23</t>
  </si>
  <si>
    <t>2085/06/24</t>
  </si>
  <si>
    <t>2085/06/25</t>
  </si>
  <si>
    <t>2085/06/26</t>
  </si>
  <si>
    <t>2085/06/27</t>
  </si>
  <si>
    <t>2085/06/28</t>
  </si>
  <si>
    <t>2085/06/29</t>
  </si>
  <si>
    <t>2085/06/30</t>
  </si>
  <si>
    <t>2085/06/31</t>
  </si>
  <si>
    <t>2085/07/01</t>
  </si>
  <si>
    <t>2085/07/02</t>
  </si>
  <si>
    <t>2085/07/03</t>
  </si>
  <si>
    <t>2085/07/04</t>
  </si>
  <si>
    <t>2085/07/05</t>
  </si>
  <si>
    <t>2085/07/06</t>
  </si>
  <si>
    <t>2085/07/07</t>
  </si>
  <si>
    <t>2085/07/08</t>
  </si>
  <si>
    <t>2085/07/09</t>
  </si>
  <si>
    <t>2085/07/10</t>
  </si>
  <si>
    <t>2085/07/11</t>
  </si>
  <si>
    <t>2085/07/12</t>
  </si>
  <si>
    <t>2085/07/13</t>
  </si>
  <si>
    <t>2085/07/14</t>
  </si>
  <si>
    <t>2085/07/15</t>
  </si>
  <si>
    <t>2085/07/16</t>
  </si>
  <si>
    <t>2085/07/17</t>
  </si>
  <si>
    <t>2085/07/18</t>
  </si>
  <si>
    <t>2085/07/19</t>
  </si>
  <si>
    <t>2085/07/20</t>
  </si>
  <si>
    <t>2085/07/21</t>
  </si>
  <si>
    <t>2085/07/22</t>
  </si>
  <si>
    <t>2085/07/23</t>
  </si>
  <si>
    <t>2085/07/24</t>
  </si>
  <si>
    <t>2085/07/25</t>
  </si>
  <si>
    <t>2085/07/26</t>
  </si>
  <si>
    <t>2085/07/27</t>
  </si>
  <si>
    <t>2085/07/28</t>
  </si>
  <si>
    <t>2085/07/29</t>
  </si>
  <si>
    <t>2085/07/30</t>
  </si>
  <si>
    <t>2085/08/01</t>
  </si>
  <si>
    <t>2085/08/02</t>
  </si>
  <si>
    <t>2085/08/03</t>
  </si>
  <si>
    <t>2085/08/04</t>
  </si>
  <si>
    <t>2085/08/05</t>
  </si>
  <si>
    <t>2085/08/06</t>
  </si>
  <si>
    <t>2085/08/07</t>
  </si>
  <si>
    <t>2085/08/08</t>
  </si>
  <si>
    <t>2085/08/09</t>
  </si>
  <si>
    <t>2085/08/10</t>
  </si>
  <si>
    <t>2085/08/11</t>
  </si>
  <si>
    <t>2085/08/12</t>
  </si>
  <si>
    <t>2085/08/13</t>
  </si>
  <si>
    <t>2085/08/14</t>
  </si>
  <si>
    <t>2085/08/15</t>
  </si>
  <si>
    <t>2085/08/16</t>
  </si>
  <si>
    <t>2085/08/17</t>
  </si>
  <si>
    <t>2085/08/18</t>
  </si>
  <si>
    <t>2085/08/19</t>
  </si>
  <si>
    <t>2085/08/20</t>
  </si>
  <si>
    <t>2085/08/21</t>
  </si>
  <si>
    <t>2085/08/22</t>
  </si>
  <si>
    <t>2085/08/23</t>
  </si>
  <si>
    <t>2085/08/24</t>
  </si>
  <si>
    <t>2085/08/25</t>
  </si>
  <si>
    <t>2085/08/26</t>
  </si>
  <si>
    <t>2085/08/27</t>
  </si>
  <si>
    <t>2085/08/28</t>
  </si>
  <si>
    <t>2085/08/29</t>
  </si>
  <si>
    <t>2085/08/30</t>
  </si>
  <si>
    <t>2085/09/01</t>
  </si>
  <si>
    <t>2085/09/02</t>
  </si>
  <si>
    <t>2085/09/03</t>
  </si>
  <si>
    <t>2085/09/04</t>
  </si>
  <si>
    <t>2085/09/05</t>
  </si>
  <si>
    <t>2085/09/06</t>
  </si>
  <si>
    <t>2085/09/07</t>
  </si>
  <si>
    <t>2085/09/08</t>
  </si>
  <si>
    <t>2085/09/09</t>
  </si>
  <si>
    <t>2085/09/10</t>
  </si>
  <si>
    <t>2085/09/11</t>
  </si>
  <si>
    <t>2085/09/12</t>
  </si>
  <si>
    <t>2085/09/13</t>
  </si>
  <si>
    <t>2085/09/14</t>
  </si>
  <si>
    <t>2085/09/15</t>
  </si>
  <si>
    <t>2085/09/16</t>
  </si>
  <si>
    <t>2085/09/17</t>
  </si>
  <si>
    <t>2085/09/18</t>
  </si>
  <si>
    <t>2085/09/19</t>
  </si>
  <si>
    <t>2085/09/20</t>
  </si>
  <si>
    <t>2085/09/21</t>
  </si>
  <si>
    <t>2085/09/22</t>
  </si>
  <si>
    <t>2085/09/23</t>
  </si>
  <si>
    <t>2085/09/24</t>
  </si>
  <si>
    <t>2085/09/25</t>
  </si>
  <si>
    <t>2085/09/26</t>
  </si>
  <si>
    <t>2085/09/27</t>
  </si>
  <si>
    <t>2085/09/28</t>
  </si>
  <si>
    <t>2085/09/29</t>
  </si>
  <si>
    <t>2085/10/01</t>
  </si>
  <si>
    <t>2085/10/02</t>
  </si>
  <si>
    <t>2085/10/03</t>
  </si>
  <si>
    <t>2085/10/04</t>
  </si>
  <si>
    <t>2085/10/05</t>
  </si>
  <si>
    <t>2085/10/06</t>
  </si>
  <si>
    <t>2085/10/07</t>
  </si>
  <si>
    <t>2085/10/08</t>
  </si>
  <si>
    <t>2085/10/09</t>
  </si>
  <si>
    <t>2085/10/10</t>
  </si>
  <si>
    <t>2085/10/11</t>
  </si>
  <si>
    <t>2085/10/12</t>
  </si>
  <si>
    <t>2085/10/13</t>
  </si>
  <si>
    <t>2085/10/14</t>
  </si>
  <si>
    <t>2085/10/15</t>
  </si>
  <si>
    <t>2085/10/16</t>
  </si>
  <si>
    <t>2085/10/17</t>
  </si>
  <si>
    <t>2085/10/18</t>
  </si>
  <si>
    <t>2085/10/19</t>
  </si>
  <si>
    <t>2085/10/20</t>
  </si>
  <si>
    <t>2085/10/21</t>
  </si>
  <si>
    <t>2085/10/22</t>
  </si>
  <si>
    <t>2085/10/23</t>
  </si>
  <si>
    <t>2085/10/24</t>
  </si>
  <si>
    <t>2085/10/25</t>
  </si>
  <si>
    <t>2085/10/26</t>
  </si>
  <si>
    <t>2085/10/27</t>
  </si>
  <si>
    <t>2085/10/28</t>
  </si>
  <si>
    <t>2085/10/29</t>
  </si>
  <si>
    <t>2085/10/30</t>
  </si>
  <si>
    <t>2085/11/01</t>
  </si>
  <si>
    <t>2085/11/02</t>
  </si>
  <si>
    <t>2085/11/03</t>
  </si>
  <si>
    <t>2085/11/04</t>
  </si>
  <si>
    <t>2085/11/05</t>
  </si>
  <si>
    <t>2085/11/06</t>
  </si>
  <si>
    <t>2085/11/07</t>
  </si>
  <si>
    <t>2085/11/08</t>
  </si>
  <si>
    <t>2085/11/09</t>
  </si>
  <si>
    <t>2085/11/10</t>
  </si>
  <si>
    <t>2085/11/11</t>
  </si>
  <si>
    <t>2085/11/12</t>
  </si>
  <si>
    <t>2085/11/13</t>
  </si>
  <si>
    <t>2085/11/14</t>
  </si>
  <si>
    <t>2085/11/15</t>
  </si>
  <si>
    <t>2085/11/16</t>
  </si>
  <si>
    <t>2085/11/17</t>
  </si>
  <si>
    <t>2085/11/18</t>
  </si>
  <si>
    <t>2085/11/19</t>
  </si>
  <si>
    <t>2085/11/20</t>
  </si>
  <si>
    <t>2085/11/21</t>
  </si>
  <si>
    <t>2085/11/22</t>
  </si>
  <si>
    <t>2085/11/23</t>
  </si>
  <si>
    <t>2085/11/24</t>
  </si>
  <si>
    <t>2085/11/25</t>
  </si>
  <si>
    <t>2085/11/26</t>
  </si>
  <si>
    <t>2085/11/27</t>
  </si>
  <si>
    <t>2085/11/28</t>
  </si>
  <si>
    <t>2085/11/29</t>
  </si>
  <si>
    <t>2085/11/30</t>
  </si>
  <si>
    <t>2085/12/01</t>
  </si>
  <si>
    <t>2085/12/02</t>
  </si>
  <si>
    <t>2085/12/03</t>
  </si>
  <si>
    <t>2085/12/04</t>
  </si>
  <si>
    <t>2085/12/05</t>
  </si>
  <si>
    <t>2085/12/06</t>
  </si>
  <si>
    <t>2085/12/07</t>
  </si>
  <si>
    <t>2085/12/08</t>
  </si>
  <si>
    <t>2085/12/09</t>
  </si>
  <si>
    <t>2085/12/10</t>
  </si>
  <si>
    <t>2085/12/11</t>
  </si>
  <si>
    <t>2085/12/12</t>
  </si>
  <si>
    <t>2085/12/13</t>
  </si>
  <si>
    <t>2085/12/14</t>
  </si>
  <si>
    <t>2085/12/15</t>
  </si>
  <si>
    <t>2085/12/16</t>
  </si>
  <si>
    <t>2085/12/17</t>
  </si>
  <si>
    <t>2085/12/18</t>
  </si>
  <si>
    <t>2085/12/19</t>
  </si>
  <si>
    <t>2085/12/20</t>
  </si>
  <si>
    <t>2085/12/21</t>
  </si>
  <si>
    <t>2085/12/22</t>
  </si>
  <si>
    <t>2085/12/23</t>
  </si>
  <si>
    <t>2085/12/24</t>
  </si>
  <si>
    <t>2085/12/25</t>
  </si>
  <si>
    <t>2085/12/26</t>
  </si>
  <si>
    <t>2085/12/27</t>
  </si>
  <si>
    <t>2085/12/28</t>
  </si>
  <si>
    <t>2085/12/29</t>
  </si>
  <si>
    <t>2085/12/30</t>
  </si>
  <si>
    <t>2086/01/01</t>
  </si>
  <si>
    <t>2086/01/02</t>
  </si>
  <si>
    <t>2086/01/03</t>
  </si>
  <si>
    <t>2086/01/04</t>
  </si>
  <si>
    <t>2086/01/05</t>
  </si>
  <si>
    <t>2086/01/06</t>
  </si>
  <si>
    <t>2086/01/07</t>
  </si>
  <si>
    <t>2086/01/08</t>
  </si>
  <si>
    <t>2086/01/09</t>
  </si>
  <si>
    <t>2086/01/10</t>
  </si>
  <si>
    <t>2086/01/11</t>
  </si>
  <si>
    <t>2086/01/12</t>
  </si>
  <si>
    <t>2086/01/13</t>
  </si>
  <si>
    <t>2086/01/14</t>
  </si>
  <si>
    <t>2086/01/15</t>
  </si>
  <si>
    <t>2086/01/16</t>
  </si>
  <si>
    <t>2086/01/17</t>
  </si>
  <si>
    <t>2086/01/18</t>
  </si>
  <si>
    <t>2086/01/19</t>
  </si>
  <si>
    <t>2086/01/20</t>
  </si>
  <si>
    <t>2086/01/21</t>
  </si>
  <si>
    <t>2086/01/22</t>
  </si>
  <si>
    <t>2086/01/23</t>
  </si>
  <si>
    <t>2086/01/24</t>
  </si>
  <si>
    <t>2086/01/25</t>
  </si>
  <si>
    <t>2086/01/26</t>
  </si>
  <si>
    <t>2086/01/27</t>
  </si>
  <si>
    <t>2086/01/28</t>
  </si>
  <si>
    <t>2086/01/29</t>
  </si>
  <si>
    <t>2086/01/30</t>
  </si>
  <si>
    <t>2086/02/01</t>
  </si>
  <si>
    <t>2086/02/02</t>
  </si>
  <si>
    <t>2086/02/03</t>
  </si>
  <si>
    <t>2086/02/04</t>
  </si>
  <si>
    <t>2086/02/05</t>
  </si>
  <si>
    <t>2086/02/06</t>
  </si>
  <si>
    <t>2086/02/07</t>
  </si>
  <si>
    <t>2086/02/08</t>
  </si>
  <si>
    <t>2086/02/09</t>
  </si>
  <si>
    <t>2086/02/10</t>
  </si>
  <si>
    <t>2086/02/11</t>
  </si>
  <si>
    <t>2086/02/12</t>
  </si>
  <si>
    <t>2086/02/13</t>
  </si>
  <si>
    <t>2086/02/14</t>
  </si>
  <si>
    <t>2086/02/15</t>
  </si>
  <si>
    <t>2086/02/16</t>
  </si>
  <si>
    <t>2086/02/17</t>
  </si>
  <si>
    <t>2086/02/18</t>
  </si>
  <si>
    <t>2086/02/19</t>
  </si>
  <si>
    <t>2086/02/20</t>
  </si>
  <si>
    <t>2086/02/21</t>
  </si>
  <si>
    <t>2086/02/22</t>
  </si>
  <si>
    <t>2086/02/23</t>
  </si>
  <si>
    <t>2086/02/24</t>
  </si>
  <si>
    <t>2086/02/25</t>
  </si>
  <si>
    <t>2086/02/26</t>
  </si>
  <si>
    <t>2086/02/27</t>
  </si>
  <si>
    <t>2086/02/28</t>
  </si>
  <si>
    <t>2086/02/29</t>
  </si>
  <si>
    <t>2086/02/30</t>
  </si>
  <si>
    <t>2086/02/31</t>
  </si>
  <si>
    <t>2086/02/32</t>
  </si>
  <si>
    <t>2086/03/01</t>
  </si>
  <si>
    <t>2086/03/02</t>
  </si>
  <si>
    <t>2086/03/03</t>
  </si>
  <si>
    <t>2086/03/04</t>
  </si>
  <si>
    <t>2086/03/05</t>
  </si>
  <si>
    <t>2086/03/06</t>
  </si>
  <si>
    <t>2086/03/07</t>
  </si>
  <si>
    <t>2086/03/08</t>
  </si>
  <si>
    <t>2086/03/09</t>
  </si>
  <si>
    <t>2086/03/10</t>
  </si>
  <si>
    <t>2086/03/11</t>
  </si>
  <si>
    <t>2086/03/12</t>
  </si>
  <si>
    <t>2086/03/13</t>
  </si>
  <si>
    <t>2086/03/14</t>
  </si>
  <si>
    <t>2086/03/15</t>
  </si>
  <si>
    <t>2086/03/16</t>
  </si>
  <si>
    <t>2086/03/17</t>
  </si>
  <si>
    <t>2086/03/18</t>
  </si>
  <si>
    <t>2086/03/19</t>
  </si>
  <si>
    <t>2086/03/20</t>
  </si>
  <si>
    <t>2086/03/21</t>
  </si>
  <si>
    <t>2086/03/22</t>
  </si>
  <si>
    <t>2086/03/23</t>
  </si>
  <si>
    <t>2086/03/24</t>
  </si>
  <si>
    <t>2086/03/25</t>
  </si>
  <si>
    <t>2086/03/26</t>
  </si>
  <si>
    <t>2086/03/27</t>
  </si>
  <si>
    <t>2086/03/28</t>
  </si>
  <si>
    <t>2086/03/29</t>
  </si>
  <si>
    <t>2086/03/30</t>
  </si>
  <si>
    <t>2086/03/31</t>
  </si>
  <si>
    <t>2086/04/01</t>
  </si>
  <si>
    <t>2086/04/02</t>
  </si>
  <si>
    <t>2086/04/03</t>
  </si>
  <si>
    <t>2086/04/04</t>
  </si>
  <si>
    <t>2086/04/05</t>
  </si>
  <si>
    <t>2086/04/06</t>
  </si>
  <si>
    <t>2086/04/07</t>
  </si>
  <si>
    <t>2086/04/08</t>
  </si>
  <si>
    <t>2086/04/09</t>
  </si>
  <si>
    <t>2086/04/10</t>
  </si>
  <si>
    <t>2086/04/11</t>
  </si>
  <si>
    <t>2086/04/12</t>
  </si>
  <si>
    <t>2086/04/13</t>
  </si>
  <si>
    <t>2086/04/14</t>
  </si>
  <si>
    <t>2086/04/15</t>
  </si>
  <si>
    <t>2086/04/16</t>
  </si>
  <si>
    <t>2086/04/17</t>
  </si>
  <si>
    <t>2086/04/18</t>
  </si>
  <si>
    <t>2086/04/19</t>
  </si>
  <si>
    <t>2086/04/20</t>
  </si>
  <si>
    <t>2086/04/21</t>
  </si>
  <si>
    <t>2086/04/22</t>
  </si>
  <si>
    <t>2086/04/23</t>
  </si>
  <si>
    <t>2086/04/24</t>
  </si>
  <si>
    <t>2086/04/25</t>
  </si>
  <si>
    <t>2086/04/26</t>
  </si>
  <si>
    <t>2086/04/27</t>
  </si>
  <si>
    <t>2086/04/28</t>
  </si>
  <si>
    <t>2086/04/29</t>
  </si>
  <si>
    <t>2086/04/30</t>
  </si>
  <si>
    <t>2086/04/31</t>
  </si>
  <si>
    <t>2086/04/32</t>
  </si>
  <si>
    <t>2086/05/01</t>
  </si>
  <si>
    <t>2086/05/02</t>
  </si>
  <si>
    <t>2086/05/03</t>
  </si>
  <si>
    <t>2086/05/04</t>
  </si>
  <si>
    <t>2086/05/05</t>
  </si>
  <si>
    <t>2086/05/06</t>
  </si>
  <si>
    <t>2086/05/07</t>
  </si>
  <si>
    <t>2086/05/08</t>
  </si>
  <si>
    <t>2086/05/09</t>
  </si>
  <si>
    <t>2086/05/10</t>
  </si>
  <si>
    <t>2086/05/11</t>
  </si>
  <si>
    <t>2086/05/12</t>
  </si>
  <si>
    <t>2086/05/13</t>
  </si>
  <si>
    <t>2086/05/14</t>
  </si>
  <si>
    <t>2086/05/15</t>
  </si>
  <si>
    <t>2086/05/16</t>
  </si>
  <si>
    <t>2086/05/17</t>
  </si>
  <si>
    <t>2086/05/18</t>
  </si>
  <si>
    <t>2086/05/19</t>
  </si>
  <si>
    <t>2086/05/20</t>
  </si>
  <si>
    <t>2086/05/21</t>
  </si>
  <si>
    <t>2086/05/22</t>
  </si>
  <si>
    <t>2086/05/23</t>
  </si>
  <si>
    <t>2086/05/24</t>
  </si>
  <si>
    <t>2086/05/25</t>
  </si>
  <si>
    <t>2086/05/26</t>
  </si>
  <si>
    <t>2086/05/27</t>
  </si>
  <si>
    <t>2086/05/28</t>
  </si>
  <si>
    <t>2086/05/29</t>
  </si>
  <si>
    <t>2086/05/30</t>
  </si>
  <si>
    <t>2086/05/31</t>
  </si>
  <si>
    <t>2086/06/01</t>
  </si>
  <si>
    <t>2086/06/02</t>
  </si>
  <si>
    <t>2086/06/03</t>
  </si>
  <si>
    <t>2086/06/04</t>
  </si>
  <si>
    <t>2086/06/05</t>
  </si>
  <si>
    <t>2086/06/06</t>
  </si>
  <si>
    <t>2086/06/07</t>
  </si>
  <si>
    <t>2086/06/08</t>
  </si>
  <si>
    <t>2086/06/09</t>
  </si>
  <si>
    <t>2086/06/10</t>
  </si>
  <si>
    <t>2086/06/11</t>
  </si>
  <si>
    <t>2086/06/12</t>
  </si>
  <si>
    <t>2086/06/13</t>
  </si>
  <si>
    <t>2086/06/14</t>
  </si>
  <si>
    <t>2086/06/15</t>
  </si>
  <si>
    <t>2086/06/16</t>
  </si>
  <si>
    <t>2086/06/17</t>
  </si>
  <si>
    <t>2086/06/18</t>
  </si>
  <si>
    <t>2086/06/19</t>
  </si>
  <si>
    <t>2086/06/20</t>
  </si>
  <si>
    <t>2086/06/21</t>
  </si>
  <si>
    <t>2086/06/22</t>
  </si>
  <si>
    <t>2086/06/23</t>
  </si>
  <si>
    <t>2086/06/24</t>
  </si>
  <si>
    <t>2086/06/25</t>
  </si>
  <si>
    <t>2086/06/26</t>
  </si>
  <si>
    <t>2086/06/27</t>
  </si>
  <si>
    <t>2086/06/28</t>
  </si>
  <si>
    <t>2086/06/29</t>
  </si>
  <si>
    <t>2086/06/30</t>
  </si>
  <si>
    <t>2086/07/01</t>
  </si>
  <si>
    <t>2086/07/02</t>
  </si>
  <si>
    <t>2086/07/03</t>
  </si>
  <si>
    <t>2086/07/04</t>
  </si>
  <si>
    <t>2086/07/05</t>
  </si>
  <si>
    <t>2086/07/06</t>
  </si>
  <si>
    <t>2086/07/07</t>
  </si>
  <si>
    <t>2086/07/08</t>
  </si>
  <si>
    <t>2086/07/09</t>
  </si>
  <si>
    <t>2086/07/10</t>
  </si>
  <si>
    <t>2086/07/11</t>
  </si>
  <si>
    <t>2086/07/12</t>
  </si>
  <si>
    <t>2086/07/13</t>
  </si>
  <si>
    <t>2086/07/14</t>
  </si>
  <si>
    <t>2086/07/15</t>
  </si>
  <si>
    <t>2086/07/16</t>
  </si>
  <si>
    <t>2086/07/17</t>
  </si>
  <si>
    <t>2086/07/18</t>
  </si>
  <si>
    <t>2086/07/19</t>
  </si>
  <si>
    <t>2086/07/20</t>
  </si>
  <si>
    <t>2086/07/21</t>
  </si>
  <si>
    <t>2086/07/22</t>
  </si>
  <si>
    <t>2086/07/23</t>
  </si>
  <si>
    <t>2086/07/24</t>
  </si>
  <si>
    <t>2086/07/25</t>
  </si>
  <si>
    <t>2086/07/26</t>
  </si>
  <si>
    <t>2086/07/27</t>
  </si>
  <si>
    <t>2086/07/28</t>
  </si>
  <si>
    <t>2086/07/29</t>
  </si>
  <si>
    <t>2086/07/30</t>
  </si>
  <si>
    <t>2086/08/01</t>
  </si>
  <si>
    <t>2086/08/02</t>
  </si>
  <si>
    <t>2086/08/03</t>
  </si>
  <si>
    <t>2086/08/04</t>
  </si>
  <si>
    <t>2086/08/05</t>
  </si>
  <si>
    <t>2086/08/06</t>
  </si>
  <si>
    <t>2086/08/07</t>
  </si>
  <si>
    <t>2086/08/08</t>
  </si>
  <si>
    <t>2086/08/09</t>
  </si>
  <si>
    <t>2086/08/10</t>
  </si>
  <si>
    <t>2086/08/11</t>
  </si>
  <si>
    <t>2086/08/12</t>
  </si>
  <si>
    <t>2086/08/13</t>
  </si>
  <si>
    <t>2086/08/14</t>
  </si>
  <si>
    <t>2086/08/15</t>
  </si>
  <si>
    <t>2086/08/16</t>
  </si>
  <si>
    <t>2086/08/17</t>
  </si>
  <si>
    <t>2086/08/18</t>
  </si>
  <si>
    <t>2086/08/19</t>
  </si>
  <si>
    <t>2086/08/20</t>
  </si>
  <si>
    <t>2086/08/21</t>
  </si>
  <si>
    <t>2086/08/22</t>
  </si>
  <si>
    <t>2086/08/23</t>
  </si>
  <si>
    <t>2086/08/24</t>
  </si>
  <si>
    <t>2086/08/25</t>
  </si>
  <si>
    <t>2086/08/26</t>
  </si>
  <si>
    <t>2086/08/27</t>
  </si>
  <si>
    <t>2086/08/28</t>
  </si>
  <si>
    <t>2086/08/29</t>
  </si>
  <si>
    <t>2086/08/30</t>
  </si>
  <si>
    <t>2086/09/01</t>
  </si>
  <si>
    <t>2086/09/02</t>
  </si>
  <si>
    <t>2086/09/03</t>
  </si>
  <si>
    <t>2086/09/04</t>
  </si>
  <si>
    <t>2086/09/05</t>
  </si>
  <si>
    <t>2086/09/06</t>
  </si>
  <si>
    <t>2086/09/07</t>
  </si>
  <si>
    <t>2086/09/08</t>
  </si>
  <si>
    <t>2086/09/09</t>
  </si>
  <si>
    <t>2086/09/10</t>
  </si>
  <si>
    <t>2086/09/11</t>
  </si>
  <si>
    <t>2086/09/12</t>
  </si>
  <si>
    <t>2086/09/13</t>
  </si>
  <si>
    <t>2086/09/14</t>
  </si>
  <si>
    <t>2086/09/15</t>
  </si>
  <si>
    <t>2086/09/16</t>
  </si>
  <si>
    <t>2086/09/17</t>
  </si>
  <si>
    <t>2086/09/18</t>
  </si>
  <si>
    <t>2086/09/19</t>
  </si>
  <si>
    <t>2086/09/20</t>
  </si>
  <si>
    <t>2086/09/21</t>
  </si>
  <si>
    <t>2086/09/22</t>
  </si>
  <si>
    <t>2086/09/23</t>
  </si>
  <si>
    <t>2086/09/24</t>
  </si>
  <si>
    <t>2086/09/25</t>
  </si>
  <si>
    <t>2086/09/26</t>
  </si>
  <si>
    <t>2086/09/27</t>
  </si>
  <si>
    <t>2086/09/28</t>
  </si>
  <si>
    <t>2086/09/29</t>
  </si>
  <si>
    <t>2086/10/01</t>
  </si>
  <si>
    <t>2086/10/02</t>
  </si>
  <si>
    <t>2086/10/03</t>
  </si>
  <si>
    <t>2086/10/04</t>
  </si>
  <si>
    <t>2086/10/05</t>
  </si>
  <si>
    <t>2086/10/06</t>
  </si>
  <si>
    <t>2086/10/07</t>
  </si>
  <si>
    <t>2086/10/08</t>
  </si>
  <si>
    <t>2086/10/09</t>
  </si>
  <si>
    <t>2086/10/10</t>
  </si>
  <si>
    <t>2086/10/11</t>
  </si>
  <si>
    <t>2086/10/12</t>
  </si>
  <si>
    <t>2086/10/13</t>
  </si>
  <si>
    <t>2086/10/14</t>
  </si>
  <si>
    <t>2086/10/15</t>
  </si>
  <si>
    <t>2086/10/16</t>
  </si>
  <si>
    <t>2086/10/17</t>
  </si>
  <si>
    <t>2086/10/18</t>
  </si>
  <si>
    <t>2086/10/19</t>
  </si>
  <si>
    <t>2086/10/20</t>
  </si>
  <si>
    <t>2086/10/21</t>
  </si>
  <si>
    <t>2086/10/22</t>
  </si>
  <si>
    <t>2086/10/23</t>
  </si>
  <si>
    <t>2086/10/24</t>
  </si>
  <si>
    <t>2086/10/25</t>
  </si>
  <si>
    <t>2086/10/26</t>
  </si>
  <si>
    <t>2086/10/27</t>
  </si>
  <si>
    <t>2086/10/28</t>
  </si>
  <si>
    <t>2086/10/29</t>
  </si>
  <si>
    <t>2086/10/30</t>
  </si>
  <si>
    <t>2086/11/01</t>
  </si>
  <si>
    <t>2086/11/02</t>
  </si>
  <si>
    <t>2086/11/03</t>
  </si>
  <si>
    <t>2086/11/04</t>
  </si>
  <si>
    <t>2086/11/05</t>
  </si>
  <si>
    <t>2086/11/06</t>
  </si>
  <si>
    <t>2086/11/07</t>
  </si>
  <si>
    <t>2086/11/08</t>
  </si>
  <si>
    <t>2086/11/09</t>
  </si>
  <si>
    <t>2086/11/10</t>
  </si>
  <si>
    <t>2086/11/11</t>
  </si>
  <si>
    <t>2086/11/12</t>
  </si>
  <si>
    <t>2086/11/13</t>
  </si>
  <si>
    <t>2086/11/14</t>
  </si>
  <si>
    <t>2086/11/15</t>
  </si>
  <si>
    <t>2086/11/16</t>
  </si>
  <si>
    <t>2086/11/17</t>
  </si>
  <si>
    <t>2086/11/18</t>
  </si>
  <si>
    <t>2086/11/19</t>
  </si>
  <si>
    <t>2086/11/20</t>
  </si>
  <si>
    <t>2086/11/21</t>
  </si>
  <si>
    <t>2086/11/22</t>
  </si>
  <si>
    <t>2086/11/23</t>
  </si>
  <si>
    <t>2086/11/24</t>
  </si>
  <si>
    <t>2086/11/25</t>
  </si>
  <si>
    <t>2086/11/26</t>
  </si>
  <si>
    <t>2086/11/27</t>
  </si>
  <si>
    <t>2086/11/28</t>
  </si>
  <si>
    <t>2086/11/29</t>
  </si>
  <si>
    <t>2086/11/30</t>
  </si>
  <si>
    <t>2086/12/01</t>
  </si>
  <si>
    <t>2086/12/02</t>
  </si>
  <si>
    <t>2086/12/03</t>
  </si>
  <si>
    <t>2086/12/04</t>
  </si>
  <si>
    <t>2086/12/05</t>
  </si>
  <si>
    <t>2086/12/06</t>
  </si>
  <si>
    <t>2086/12/07</t>
  </si>
  <si>
    <t>2086/12/08</t>
  </si>
  <si>
    <t>2086/12/09</t>
  </si>
  <si>
    <t>2086/12/10</t>
  </si>
  <si>
    <t>2086/12/11</t>
  </si>
  <si>
    <t>2086/12/12</t>
  </si>
  <si>
    <t>2086/12/13</t>
  </si>
  <si>
    <t>2086/12/14</t>
  </si>
  <si>
    <t>2086/12/15</t>
  </si>
  <si>
    <t>2086/12/16</t>
  </si>
  <si>
    <t>2086/12/17</t>
  </si>
  <si>
    <t>2086/12/18</t>
  </si>
  <si>
    <t>2086/12/19</t>
  </si>
  <si>
    <t>2086/12/20</t>
  </si>
  <si>
    <t>2086/12/21</t>
  </si>
  <si>
    <t>2086/12/22</t>
  </si>
  <si>
    <t>2086/12/23</t>
  </si>
  <si>
    <t>2086/12/24</t>
  </si>
  <si>
    <t>2086/12/25</t>
  </si>
  <si>
    <t>2086/12/26</t>
  </si>
  <si>
    <t>2086/12/27</t>
  </si>
  <si>
    <t>2086/12/28</t>
  </si>
  <si>
    <t>2086/12/29</t>
  </si>
  <si>
    <t>2086/12/30</t>
  </si>
  <si>
    <t>2087/01/01</t>
  </si>
  <si>
    <t>2087/01/02</t>
  </si>
  <si>
    <t>2087/01/03</t>
  </si>
  <si>
    <t>2087/01/04</t>
  </si>
  <si>
    <t>2087/01/05</t>
  </si>
  <si>
    <t>2087/01/06</t>
  </si>
  <si>
    <t>2087/01/07</t>
  </si>
  <si>
    <t>2087/01/08</t>
  </si>
  <si>
    <t>2087/01/09</t>
  </si>
  <si>
    <t>2087/01/10</t>
  </si>
  <si>
    <t>2087/01/11</t>
  </si>
  <si>
    <t>2087/01/12</t>
  </si>
  <si>
    <t>2087/01/13</t>
  </si>
  <si>
    <t>2087/01/14</t>
  </si>
  <si>
    <t>2087/01/15</t>
  </si>
  <si>
    <t>2087/01/16</t>
  </si>
  <si>
    <t>2087/01/17</t>
  </si>
  <si>
    <t>2087/01/18</t>
  </si>
  <si>
    <t>2087/01/19</t>
  </si>
  <si>
    <t>2087/01/20</t>
  </si>
  <si>
    <t>2087/01/21</t>
  </si>
  <si>
    <t>2087/01/22</t>
  </si>
  <si>
    <t>2087/01/23</t>
  </si>
  <si>
    <t>2087/01/24</t>
  </si>
  <si>
    <t>2087/01/25</t>
  </si>
  <si>
    <t>2087/01/26</t>
  </si>
  <si>
    <t>2087/01/27</t>
  </si>
  <si>
    <t>2087/01/28</t>
  </si>
  <si>
    <t>2087/01/29</t>
  </si>
  <si>
    <t>2087/01/30</t>
  </si>
  <si>
    <t>2087/01/31</t>
  </si>
  <si>
    <t>2087/02/01</t>
  </si>
  <si>
    <t>2087/02/02</t>
  </si>
  <si>
    <t>2087/02/03</t>
  </si>
  <si>
    <t>2087/02/04</t>
  </si>
  <si>
    <t>2087/02/05</t>
  </si>
  <si>
    <t>2087/02/06</t>
  </si>
  <si>
    <t>2087/02/07</t>
  </si>
  <si>
    <t>2087/02/08</t>
  </si>
  <si>
    <t>2087/02/09</t>
  </si>
  <si>
    <t>2087/02/10</t>
  </si>
  <si>
    <t>2087/02/11</t>
  </si>
  <si>
    <t>2087/02/12</t>
  </si>
  <si>
    <t>2087/02/13</t>
  </si>
  <si>
    <t>2087/02/14</t>
  </si>
  <si>
    <t>2087/02/15</t>
  </si>
  <si>
    <t>2087/02/16</t>
  </si>
  <si>
    <t>2087/02/17</t>
  </si>
  <si>
    <t>2087/02/18</t>
  </si>
  <si>
    <t>2087/02/19</t>
  </si>
  <si>
    <t>2087/02/20</t>
  </si>
  <si>
    <t>2087/02/21</t>
  </si>
  <si>
    <t>2087/02/22</t>
  </si>
  <si>
    <t>2087/02/23</t>
  </si>
  <si>
    <t>2087/02/24</t>
  </si>
  <si>
    <t>2087/02/25</t>
  </si>
  <si>
    <t>2087/02/26</t>
  </si>
  <si>
    <t>2087/02/27</t>
  </si>
  <si>
    <t>2087/02/28</t>
  </si>
  <si>
    <t>2087/02/29</t>
  </si>
  <si>
    <t>2087/02/30</t>
  </si>
  <si>
    <t>2087/02/31</t>
  </si>
  <si>
    <t>2087/03/01</t>
  </si>
  <si>
    <t>2087/03/02</t>
  </si>
  <si>
    <t>2087/03/03</t>
  </si>
  <si>
    <t>2087/03/04</t>
  </si>
  <si>
    <t>2087/03/05</t>
  </si>
  <si>
    <t>2087/03/06</t>
  </si>
  <si>
    <t>2087/03/07</t>
  </si>
  <si>
    <t>2087/03/08</t>
  </si>
  <si>
    <t>2087/03/09</t>
  </si>
  <si>
    <t>2087/03/10</t>
  </si>
  <si>
    <t>2087/03/11</t>
  </si>
  <si>
    <t>2087/03/12</t>
  </si>
  <si>
    <t>2087/03/13</t>
  </si>
  <si>
    <t>2087/03/14</t>
  </si>
  <si>
    <t>2087/03/15</t>
  </si>
  <si>
    <t>2087/03/16</t>
  </si>
  <si>
    <t>2087/03/17</t>
  </si>
  <si>
    <t>2087/03/18</t>
  </si>
  <si>
    <t>2087/03/19</t>
  </si>
  <si>
    <t>2087/03/20</t>
  </si>
  <si>
    <t>2087/03/21</t>
  </si>
  <si>
    <t>2087/03/22</t>
  </si>
  <si>
    <t>2087/03/23</t>
  </si>
  <si>
    <t>2087/03/24</t>
  </si>
  <si>
    <t>2087/03/25</t>
  </si>
  <si>
    <t>2087/03/26</t>
  </si>
  <si>
    <t>2087/03/27</t>
  </si>
  <si>
    <t>2087/03/28</t>
  </si>
  <si>
    <t>2087/03/29</t>
  </si>
  <si>
    <t>2087/03/30</t>
  </si>
  <si>
    <t>2087/03/31</t>
  </si>
  <si>
    <t>2087/03/32</t>
  </si>
  <si>
    <t>2087/04/01</t>
  </si>
  <si>
    <t>2087/04/02</t>
  </si>
  <si>
    <t>2087/04/03</t>
  </si>
  <si>
    <t>2087/04/04</t>
  </si>
  <si>
    <t>2087/04/05</t>
  </si>
  <si>
    <t>2087/04/06</t>
  </si>
  <si>
    <t>2087/04/07</t>
  </si>
  <si>
    <t>2087/04/08</t>
  </si>
  <si>
    <t>2087/04/09</t>
  </si>
  <si>
    <t>2087/04/10</t>
  </si>
  <si>
    <t>2087/04/11</t>
  </si>
  <si>
    <t>2087/04/12</t>
  </si>
  <si>
    <t>2087/04/13</t>
  </si>
  <si>
    <t>2087/04/14</t>
  </si>
  <si>
    <t>2087/04/15</t>
  </si>
  <si>
    <t>2087/04/16</t>
  </si>
  <si>
    <t>2087/04/17</t>
  </si>
  <si>
    <t>2087/04/18</t>
  </si>
  <si>
    <t>2087/04/19</t>
  </si>
  <si>
    <t>2087/04/20</t>
  </si>
  <si>
    <t>2087/04/21</t>
  </si>
  <si>
    <t>2087/04/22</t>
  </si>
  <si>
    <t>2087/04/23</t>
  </si>
  <si>
    <t>2087/04/24</t>
  </si>
  <si>
    <t>2087/04/25</t>
  </si>
  <si>
    <t>2087/04/26</t>
  </si>
  <si>
    <t>2087/04/27</t>
  </si>
  <si>
    <t>2087/04/28</t>
  </si>
  <si>
    <t>2087/04/29</t>
  </si>
  <si>
    <t>2087/04/30</t>
  </si>
  <si>
    <t>2087/04/31</t>
  </si>
  <si>
    <t>2087/05/01</t>
  </si>
  <si>
    <t>2087/05/02</t>
  </si>
  <si>
    <t>2087/05/03</t>
  </si>
  <si>
    <t>2087/05/04</t>
  </si>
  <si>
    <t>2087/05/05</t>
  </si>
  <si>
    <t>2087/05/06</t>
  </si>
  <si>
    <t>2087/05/07</t>
  </si>
  <si>
    <t>2087/05/08</t>
  </si>
  <si>
    <t>2087/05/09</t>
  </si>
  <si>
    <t>2087/05/10</t>
  </si>
  <si>
    <t>2087/05/11</t>
  </si>
  <si>
    <t>2087/05/12</t>
  </si>
  <si>
    <t>2087/05/13</t>
  </si>
  <si>
    <t>2087/05/14</t>
  </si>
  <si>
    <t>2087/05/15</t>
  </si>
  <si>
    <t>2087/05/16</t>
  </si>
  <si>
    <t>2087/05/17</t>
  </si>
  <si>
    <t>2087/05/18</t>
  </si>
  <si>
    <t>2087/05/19</t>
  </si>
  <si>
    <t>2087/05/20</t>
  </si>
  <si>
    <t>2087/05/21</t>
  </si>
  <si>
    <t>2087/05/22</t>
  </si>
  <si>
    <t>2087/05/23</t>
  </si>
  <si>
    <t>2087/05/24</t>
  </si>
  <si>
    <t>2087/05/25</t>
  </si>
  <si>
    <t>2087/05/26</t>
  </si>
  <si>
    <t>2087/05/27</t>
  </si>
  <si>
    <t>2087/05/28</t>
  </si>
  <si>
    <t>2087/05/29</t>
  </si>
  <si>
    <t>2087/05/30</t>
  </si>
  <si>
    <t>2087/05/31</t>
  </si>
  <si>
    <t>2087/06/01</t>
  </si>
  <si>
    <t>2087/06/02</t>
  </si>
  <si>
    <t>2087/06/03</t>
  </si>
  <si>
    <t>2087/06/04</t>
  </si>
  <si>
    <t>2087/06/05</t>
  </si>
  <si>
    <t>2087/06/06</t>
  </si>
  <si>
    <t>2087/06/07</t>
  </si>
  <si>
    <t>2087/06/08</t>
  </si>
  <si>
    <t>2087/06/09</t>
  </si>
  <si>
    <t>2087/06/10</t>
  </si>
  <si>
    <t>2087/06/11</t>
  </si>
  <si>
    <t>2087/06/12</t>
  </si>
  <si>
    <t>2087/06/13</t>
  </si>
  <si>
    <t>2087/06/14</t>
  </si>
  <si>
    <t>2087/06/15</t>
  </si>
  <si>
    <t>2087/06/16</t>
  </si>
  <si>
    <t>2087/06/17</t>
  </si>
  <si>
    <t>2087/06/18</t>
  </si>
  <si>
    <t>2087/06/19</t>
  </si>
  <si>
    <t>2087/06/20</t>
  </si>
  <si>
    <t>2087/06/21</t>
  </si>
  <si>
    <t>2087/06/22</t>
  </si>
  <si>
    <t>2087/06/23</t>
  </si>
  <si>
    <t>2087/06/24</t>
  </si>
  <si>
    <t>2087/06/25</t>
  </si>
  <si>
    <t>2087/06/26</t>
  </si>
  <si>
    <t>2087/06/27</t>
  </si>
  <si>
    <t>2087/06/28</t>
  </si>
  <si>
    <t>2087/06/29</t>
  </si>
  <si>
    <t>2087/06/30</t>
  </si>
  <si>
    <t>2087/06/31</t>
  </si>
  <si>
    <t>2087/07/01</t>
  </si>
  <si>
    <t>2087/07/02</t>
  </si>
  <si>
    <t>2087/07/03</t>
  </si>
  <si>
    <t>2087/07/04</t>
  </si>
  <si>
    <t>2087/07/05</t>
  </si>
  <si>
    <t>2087/07/06</t>
  </si>
  <si>
    <t>2087/07/07</t>
  </si>
  <si>
    <t>2087/07/08</t>
  </si>
  <si>
    <t>2087/07/09</t>
  </si>
  <si>
    <t>2087/07/10</t>
  </si>
  <si>
    <t>2087/07/11</t>
  </si>
  <si>
    <t>2087/07/12</t>
  </si>
  <si>
    <t>2087/07/13</t>
  </si>
  <si>
    <t>2087/07/14</t>
  </si>
  <si>
    <t>2087/07/15</t>
  </si>
  <si>
    <t>2087/07/16</t>
  </si>
  <si>
    <t>2087/07/17</t>
  </si>
  <si>
    <t>2087/07/18</t>
  </si>
  <si>
    <t>2087/07/19</t>
  </si>
  <si>
    <t>2087/07/20</t>
  </si>
  <si>
    <t>2087/07/21</t>
  </si>
  <si>
    <t>2087/07/22</t>
  </si>
  <si>
    <t>2087/07/23</t>
  </si>
  <si>
    <t>2087/07/24</t>
  </si>
  <si>
    <t>2087/07/25</t>
  </si>
  <si>
    <t>2087/07/26</t>
  </si>
  <si>
    <t>2087/07/27</t>
  </si>
  <si>
    <t>2087/07/28</t>
  </si>
  <si>
    <t>2087/07/29</t>
  </si>
  <si>
    <t>2087/07/30</t>
  </si>
  <si>
    <t>2087/08/01</t>
  </si>
  <si>
    <t>2087/08/02</t>
  </si>
  <si>
    <t>2087/08/03</t>
  </si>
  <si>
    <t>2087/08/04</t>
  </si>
  <si>
    <t>2087/08/05</t>
  </si>
  <si>
    <t>2087/08/06</t>
  </si>
  <si>
    <t>2087/08/07</t>
  </si>
  <si>
    <t>2087/08/08</t>
  </si>
  <si>
    <t>2087/08/09</t>
  </si>
  <si>
    <t>2087/08/10</t>
  </si>
  <si>
    <t>2087/08/11</t>
  </si>
  <si>
    <t>2087/08/12</t>
  </si>
  <si>
    <t>2087/08/13</t>
  </si>
  <si>
    <t>2087/08/14</t>
  </si>
  <si>
    <t>2087/08/15</t>
  </si>
  <si>
    <t>2087/08/16</t>
  </si>
  <si>
    <t>2087/08/17</t>
  </si>
  <si>
    <t>2087/08/18</t>
  </si>
  <si>
    <t>2087/08/19</t>
  </si>
  <si>
    <t>2087/08/20</t>
  </si>
  <si>
    <t>2087/08/21</t>
  </si>
  <si>
    <t>2087/08/22</t>
  </si>
  <si>
    <t>2087/08/23</t>
  </si>
  <si>
    <t>2087/08/24</t>
  </si>
  <si>
    <t>2087/08/25</t>
  </si>
  <si>
    <t>2087/08/26</t>
  </si>
  <si>
    <t>2087/08/27</t>
  </si>
  <si>
    <t>2087/08/28</t>
  </si>
  <si>
    <t>2087/08/29</t>
  </si>
  <si>
    <t>2087/09/01</t>
  </si>
  <si>
    <t>2087/09/02</t>
  </si>
  <si>
    <t>2087/09/03</t>
  </si>
  <si>
    <t>2087/09/04</t>
  </si>
  <si>
    <t>2087/09/05</t>
  </si>
  <si>
    <t>2087/09/06</t>
  </si>
  <si>
    <t>2087/09/07</t>
  </si>
  <si>
    <t>2087/09/08</t>
  </si>
  <si>
    <t>2087/09/09</t>
  </si>
  <si>
    <t>2087/09/10</t>
  </si>
  <si>
    <t>2087/09/11</t>
  </si>
  <si>
    <t>2087/09/12</t>
  </si>
  <si>
    <t>2087/09/13</t>
  </si>
  <si>
    <t>2087/09/14</t>
  </si>
  <si>
    <t>2087/09/15</t>
  </si>
  <si>
    <t>2087/09/16</t>
  </si>
  <si>
    <t>2087/09/17</t>
  </si>
  <si>
    <t>2087/09/18</t>
  </si>
  <si>
    <t>2087/09/19</t>
  </si>
  <si>
    <t>2087/09/20</t>
  </si>
  <si>
    <t>2087/09/21</t>
  </si>
  <si>
    <t>2087/09/22</t>
  </si>
  <si>
    <t>2087/09/23</t>
  </si>
  <si>
    <t>2087/09/24</t>
  </si>
  <si>
    <t>2087/09/25</t>
  </si>
  <si>
    <t>2087/09/26</t>
  </si>
  <si>
    <t>2087/09/27</t>
  </si>
  <si>
    <t>2087/09/28</t>
  </si>
  <si>
    <t>2087/09/29</t>
  </si>
  <si>
    <t>2087/09/30</t>
  </si>
  <si>
    <t>2087/10/01</t>
  </si>
  <si>
    <t>2087/10/02</t>
  </si>
  <si>
    <t>2087/10/03</t>
  </si>
  <si>
    <t>2087/10/04</t>
  </si>
  <si>
    <t>2087/10/05</t>
  </si>
  <si>
    <t>2087/10/06</t>
  </si>
  <si>
    <t>2087/10/07</t>
  </si>
  <si>
    <t>2087/10/08</t>
  </si>
  <si>
    <t>2087/10/09</t>
  </si>
  <si>
    <t>2087/10/10</t>
  </si>
  <si>
    <t>2087/10/11</t>
  </si>
  <si>
    <t>2087/10/12</t>
  </si>
  <si>
    <t>2087/10/13</t>
  </si>
  <si>
    <t>2087/10/14</t>
  </si>
  <si>
    <t>2087/10/15</t>
  </si>
  <si>
    <t>2087/10/16</t>
  </si>
  <si>
    <t>2087/10/17</t>
  </si>
  <si>
    <t>2087/10/18</t>
  </si>
  <si>
    <t>2087/10/19</t>
  </si>
  <si>
    <t>2087/10/20</t>
  </si>
  <si>
    <t>2087/10/21</t>
  </si>
  <si>
    <t>2087/10/22</t>
  </si>
  <si>
    <t>2087/10/23</t>
  </si>
  <si>
    <t>2087/10/24</t>
  </si>
  <si>
    <t>2087/10/25</t>
  </si>
  <si>
    <t>2087/10/26</t>
  </si>
  <si>
    <t>2087/10/27</t>
  </si>
  <si>
    <t>2087/10/28</t>
  </si>
  <si>
    <t>2087/10/29</t>
  </si>
  <si>
    <t>2087/10/30</t>
  </si>
  <si>
    <t>2087/11/01</t>
  </si>
  <si>
    <t>2087/11/02</t>
  </si>
  <si>
    <t>2087/11/03</t>
  </si>
  <si>
    <t>2087/11/04</t>
  </si>
  <si>
    <t>2087/11/05</t>
  </si>
  <si>
    <t>2087/11/06</t>
  </si>
  <si>
    <t>2087/11/07</t>
  </si>
  <si>
    <t>2087/11/08</t>
  </si>
  <si>
    <t>2087/11/09</t>
  </si>
  <si>
    <t>2087/11/10</t>
  </si>
  <si>
    <t>2087/11/11</t>
  </si>
  <si>
    <t>2087/11/12</t>
  </si>
  <si>
    <t>2087/11/13</t>
  </si>
  <si>
    <t>2087/11/14</t>
  </si>
  <si>
    <t>2087/11/15</t>
  </si>
  <si>
    <t>2087/11/16</t>
  </si>
  <si>
    <t>2087/11/17</t>
  </si>
  <si>
    <t>2087/11/18</t>
  </si>
  <si>
    <t>2087/11/19</t>
  </si>
  <si>
    <t>2087/11/20</t>
  </si>
  <si>
    <t>2087/11/21</t>
  </si>
  <si>
    <t>2087/11/22</t>
  </si>
  <si>
    <t>2087/11/23</t>
  </si>
  <si>
    <t>2087/11/24</t>
  </si>
  <si>
    <t>2087/11/25</t>
  </si>
  <si>
    <t>2087/11/26</t>
  </si>
  <si>
    <t>2087/11/27</t>
  </si>
  <si>
    <t>2087/11/28</t>
  </si>
  <si>
    <t>2087/11/29</t>
  </si>
  <si>
    <t>2087/11/30</t>
  </si>
  <si>
    <t>2087/12/01</t>
  </si>
  <si>
    <t>2087/12/02</t>
  </si>
  <si>
    <t>2087/12/03</t>
  </si>
  <si>
    <t>2087/12/04</t>
  </si>
  <si>
    <t>2087/12/05</t>
  </si>
  <si>
    <t>2087/12/06</t>
  </si>
  <si>
    <t>2087/12/07</t>
  </si>
  <si>
    <t>2087/12/08</t>
  </si>
  <si>
    <t>2087/12/09</t>
  </si>
  <si>
    <t>2087/12/10</t>
  </si>
  <si>
    <t>2087/12/11</t>
  </si>
  <si>
    <t>2087/12/12</t>
  </si>
  <si>
    <t>2087/12/13</t>
  </si>
  <si>
    <t>2087/12/14</t>
  </si>
  <si>
    <t>2087/12/15</t>
  </si>
  <si>
    <t>2087/12/16</t>
  </si>
  <si>
    <t>2087/12/17</t>
  </si>
  <si>
    <t>2087/12/18</t>
  </si>
  <si>
    <t>2087/12/19</t>
  </si>
  <si>
    <t>2087/12/20</t>
  </si>
  <si>
    <t>2087/12/21</t>
  </si>
  <si>
    <t>2087/12/22</t>
  </si>
  <si>
    <t>2087/12/23</t>
  </si>
  <si>
    <t>2087/12/24</t>
  </si>
  <si>
    <t>2087/12/25</t>
  </si>
  <si>
    <t>2087/12/26</t>
  </si>
  <si>
    <t>2087/12/27</t>
  </si>
  <si>
    <t>2087/12/28</t>
  </si>
  <si>
    <t>2087/12/29</t>
  </si>
  <si>
    <t>2087/12/30</t>
  </si>
  <si>
    <t>2088/01/01</t>
  </si>
  <si>
    <t>2088/01/02</t>
  </si>
  <si>
    <t>2088/01/03</t>
  </si>
  <si>
    <t>2088/01/04</t>
  </si>
  <si>
    <t>2088/01/05</t>
  </si>
  <si>
    <t>2088/01/06</t>
  </si>
  <si>
    <t>2088/01/07</t>
  </si>
  <si>
    <t>2088/01/08</t>
  </si>
  <si>
    <t>2088/01/09</t>
  </si>
  <si>
    <t>2088/01/10</t>
  </si>
  <si>
    <t>2088/01/11</t>
  </si>
  <si>
    <t>2088/01/12</t>
  </si>
  <si>
    <t>2088/01/13</t>
  </si>
  <si>
    <t>2088/01/14</t>
  </si>
  <si>
    <t>2088/01/15</t>
  </si>
  <si>
    <t>2088/01/16</t>
  </si>
  <si>
    <t>2088/01/17</t>
  </si>
  <si>
    <t>2088/01/18</t>
  </si>
  <si>
    <t>2088/01/19</t>
  </si>
  <si>
    <t>2088/01/20</t>
  </si>
  <si>
    <t>2088/01/21</t>
  </si>
  <si>
    <t>2088/01/22</t>
  </si>
  <si>
    <t>2088/01/23</t>
  </si>
  <si>
    <t>2088/01/24</t>
  </si>
  <si>
    <t>2088/01/25</t>
  </si>
  <si>
    <t>2088/01/26</t>
  </si>
  <si>
    <t>2088/01/27</t>
  </si>
  <si>
    <t>2088/01/28</t>
  </si>
  <si>
    <t>2088/01/29</t>
  </si>
  <si>
    <t>2088/01/30</t>
  </si>
  <si>
    <t>2088/02/01</t>
  </si>
  <si>
    <t>2088/02/02</t>
  </si>
  <si>
    <t>2088/02/03</t>
  </si>
  <si>
    <t>2088/02/04</t>
  </si>
  <si>
    <t>2088/02/05</t>
  </si>
  <si>
    <t>2088/02/06</t>
  </si>
  <si>
    <t>2088/02/07</t>
  </si>
  <si>
    <t>2088/02/08</t>
  </si>
  <si>
    <t>2088/02/09</t>
  </si>
  <si>
    <t>2088/02/10</t>
  </si>
  <si>
    <t>2088/02/11</t>
  </si>
  <si>
    <t>2088/02/12</t>
  </si>
  <si>
    <t>2088/02/13</t>
  </si>
  <si>
    <t>2088/02/14</t>
  </si>
  <si>
    <t>2088/02/15</t>
  </si>
  <si>
    <t>2088/02/16</t>
  </si>
  <si>
    <t>2088/02/17</t>
  </si>
  <si>
    <t>2088/02/18</t>
  </si>
  <si>
    <t>2088/02/19</t>
  </si>
  <si>
    <t>2088/02/20</t>
  </si>
  <si>
    <t>2088/02/21</t>
  </si>
  <si>
    <t>2088/02/22</t>
  </si>
  <si>
    <t>2088/02/23</t>
  </si>
  <si>
    <t>2088/02/24</t>
  </si>
  <si>
    <t>2088/02/25</t>
  </si>
  <si>
    <t>2088/02/26</t>
  </si>
  <si>
    <t>2088/02/27</t>
  </si>
  <si>
    <t>2088/02/28</t>
  </si>
  <si>
    <t>2088/02/29</t>
  </si>
  <si>
    <t>2088/02/30</t>
  </si>
  <si>
    <t>2088/02/31</t>
  </si>
  <si>
    <t>2088/03/01</t>
  </si>
  <si>
    <t>2088/03/02</t>
  </si>
  <si>
    <t>2088/03/03</t>
  </si>
  <si>
    <t>2088/03/04</t>
  </si>
  <si>
    <t>2088/03/05</t>
  </si>
  <si>
    <t>2088/03/06</t>
  </si>
  <si>
    <t>2088/03/07</t>
  </si>
  <si>
    <t>2088/03/08</t>
  </si>
  <si>
    <t>2088/03/09</t>
  </si>
  <si>
    <t>2088/03/10</t>
  </si>
  <si>
    <t>2088/03/11</t>
  </si>
  <si>
    <t>2088/03/12</t>
  </si>
  <si>
    <t>2088/03/13</t>
  </si>
  <si>
    <t>2088/03/14</t>
  </si>
  <si>
    <t>2088/03/15</t>
  </si>
  <si>
    <t>2088/03/16</t>
  </si>
  <si>
    <t>2088/03/17</t>
  </si>
  <si>
    <t>2088/03/18</t>
  </si>
  <si>
    <t>2088/03/19</t>
  </si>
  <si>
    <t>2088/03/20</t>
  </si>
  <si>
    <t>2088/03/21</t>
  </si>
  <si>
    <t>2088/03/22</t>
  </si>
  <si>
    <t>2088/03/23</t>
  </si>
  <si>
    <t>2088/03/24</t>
  </si>
  <si>
    <t>2088/03/25</t>
  </si>
  <si>
    <t>2088/03/26</t>
  </si>
  <si>
    <t>2088/03/27</t>
  </si>
  <si>
    <t>2088/03/28</t>
  </si>
  <si>
    <t>2088/03/29</t>
  </si>
  <si>
    <t>2088/03/30</t>
  </si>
  <si>
    <t>2088/03/31</t>
  </si>
  <si>
    <t>2088/03/32</t>
  </si>
  <si>
    <t>2088/04/01</t>
  </si>
  <si>
    <t>2088/04/02</t>
  </si>
  <si>
    <t>2088/04/03</t>
  </si>
  <si>
    <t>2088/04/04</t>
  </si>
  <si>
    <t>2088/04/05</t>
  </si>
  <si>
    <t>2088/04/06</t>
  </si>
  <si>
    <t>2088/04/07</t>
  </si>
  <si>
    <t>2088/04/08</t>
  </si>
  <si>
    <t>2088/04/09</t>
  </si>
  <si>
    <t>2088/04/10</t>
  </si>
  <si>
    <t>2088/04/11</t>
  </si>
  <si>
    <t>2088/04/12</t>
  </si>
  <si>
    <t>2088/04/13</t>
  </si>
  <si>
    <t>2088/04/14</t>
  </si>
  <si>
    <t>2088/04/15</t>
  </si>
  <si>
    <t>2088/04/16</t>
  </si>
  <si>
    <t>2088/04/17</t>
  </si>
  <si>
    <t>2088/04/18</t>
  </si>
  <si>
    <t>2088/04/19</t>
  </si>
  <si>
    <t>2088/04/20</t>
  </si>
  <si>
    <t>2088/04/21</t>
  </si>
  <si>
    <t>2088/04/22</t>
  </si>
  <si>
    <t>2088/04/23</t>
  </si>
  <si>
    <t>2088/04/24</t>
  </si>
  <si>
    <t>2088/04/25</t>
  </si>
  <si>
    <t>2088/04/26</t>
  </si>
  <si>
    <t>2088/04/27</t>
  </si>
  <si>
    <t>2088/04/28</t>
  </si>
  <si>
    <t>2088/04/29</t>
  </si>
  <si>
    <t>2088/04/30</t>
  </si>
  <si>
    <t>2088/04/31</t>
  </si>
  <si>
    <t>2088/04/32</t>
  </si>
  <si>
    <t>2088/05/01</t>
  </si>
  <si>
    <t>2088/05/02</t>
  </si>
  <si>
    <t>2088/05/03</t>
  </si>
  <si>
    <t>2088/05/04</t>
  </si>
  <si>
    <t>2088/05/05</t>
  </si>
  <si>
    <t>2088/05/06</t>
  </si>
  <si>
    <t>2088/05/07</t>
  </si>
  <si>
    <t>2088/05/08</t>
  </si>
  <si>
    <t>2088/05/09</t>
  </si>
  <si>
    <t>2088/05/10</t>
  </si>
  <si>
    <t>2088/05/11</t>
  </si>
  <si>
    <t>2088/05/12</t>
  </si>
  <si>
    <t>2088/05/13</t>
  </si>
  <si>
    <t>2088/05/14</t>
  </si>
  <si>
    <t>2088/05/15</t>
  </si>
  <si>
    <t>2088/05/16</t>
  </si>
  <si>
    <t>2088/05/17</t>
  </si>
  <si>
    <t>2088/05/18</t>
  </si>
  <si>
    <t>2088/05/19</t>
  </si>
  <si>
    <t>2088/05/20</t>
  </si>
  <si>
    <t>2088/05/21</t>
  </si>
  <si>
    <t>2088/05/22</t>
  </si>
  <si>
    <t>2088/05/23</t>
  </si>
  <si>
    <t>2088/05/24</t>
  </si>
  <si>
    <t>2088/05/25</t>
  </si>
  <si>
    <t>2088/05/26</t>
  </si>
  <si>
    <t>2088/05/27</t>
  </si>
  <si>
    <t>2088/05/28</t>
  </si>
  <si>
    <t>2088/05/29</t>
  </si>
  <si>
    <t>2088/05/30</t>
  </si>
  <si>
    <t>2088/06/01</t>
  </si>
  <si>
    <t>2088/06/02</t>
  </si>
  <si>
    <t>2088/06/03</t>
  </si>
  <si>
    <t>2088/06/04</t>
  </si>
  <si>
    <t>2088/06/05</t>
  </si>
  <si>
    <t>2088/06/06</t>
  </si>
  <si>
    <t>2088/06/07</t>
  </si>
  <si>
    <t>2088/06/08</t>
  </si>
  <si>
    <t>2088/06/09</t>
  </si>
  <si>
    <t>2088/06/10</t>
  </si>
  <si>
    <t>2088/06/11</t>
  </si>
  <si>
    <t>2088/06/12</t>
  </si>
  <si>
    <t>2088/06/13</t>
  </si>
  <si>
    <t>2088/06/14</t>
  </si>
  <si>
    <t>2088/06/15</t>
  </si>
  <si>
    <t>2088/06/16</t>
  </si>
  <si>
    <t>2088/06/17</t>
  </si>
  <si>
    <t>2088/06/18</t>
  </si>
  <si>
    <t>2088/06/19</t>
  </si>
  <si>
    <t>2088/06/20</t>
  </si>
  <si>
    <t>2088/06/21</t>
  </si>
  <si>
    <t>2088/06/22</t>
  </si>
  <si>
    <t>2088/06/23</t>
  </si>
  <si>
    <t>2088/06/24</t>
  </si>
  <si>
    <t>2088/06/25</t>
  </si>
  <si>
    <t>2088/06/26</t>
  </si>
  <si>
    <t>2088/06/27</t>
  </si>
  <si>
    <t>2088/06/28</t>
  </si>
  <si>
    <t>2088/06/29</t>
  </si>
  <si>
    <t>2088/06/30</t>
  </si>
  <si>
    <t>2088/06/31</t>
  </si>
  <si>
    <t>2088/07/01</t>
  </si>
  <si>
    <t>2088/07/02</t>
  </si>
  <si>
    <t>2088/07/03</t>
  </si>
  <si>
    <t>2088/07/04</t>
  </si>
  <si>
    <t>2088/07/05</t>
  </si>
  <si>
    <t>2088/07/06</t>
  </si>
  <si>
    <t>2088/07/07</t>
  </si>
  <si>
    <t>2088/07/08</t>
  </si>
  <si>
    <t>2088/07/09</t>
  </si>
  <si>
    <t>2088/07/10</t>
  </si>
  <si>
    <t>2088/07/11</t>
  </si>
  <si>
    <t>2088/07/12</t>
  </si>
  <si>
    <t>2088/07/13</t>
  </si>
  <si>
    <t>2088/07/14</t>
  </si>
  <si>
    <t>2088/07/15</t>
  </si>
  <si>
    <t>2088/07/16</t>
  </si>
  <si>
    <t>2088/07/17</t>
  </si>
  <si>
    <t>2088/07/18</t>
  </si>
  <si>
    <t>2088/07/19</t>
  </si>
  <si>
    <t>2088/07/20</t>
  </si>
  <si>
    <t>2088/07/21</t>
  </si>
  <si>
    <t>2088/07/22</t>
  </si>
  <si>
    <t>2088/07/23</t>
  </si>
  <si>
    <t>2088/07/24</t>
  </si>
  <si>
    <t>2088/07/25</t>
  </si>
  <si>
    <t>2088/07/26</t>
  </si>
  <si>
    <t>2088/07/27</t>
  </si>
  <si>
    <t>2088/07/28</t>
  </si>
  <si>
    <t>2088/07/29</t>
  </si>
  <si>
    <t>2088/07/30</t>
  </si>
  <si>
    <t>2088/08/01</t>
  </si>
  <si>
    <t>2088/08/02</t>
  </si>
  <si>
    <t>2088/08/03</t>
  </si>
  <si>
    <t>2088/08/04</t>
  </si>
  <si>
    <t>2088/08/05</t>
  </si>
  <si>
    <t>2088/08/06</t>
  </si>
  <si>
    <t>2088/08/07</t>
  </si>
  <si>
    <t>2088/08/08</t>
  </si>
  <si>
    <t>2088/08/09</t>
  </si>
  <si>
    <t>2088/08/10</t>
  </si>
  <si>
    <t>2088/08/11</t>
  </si>
  <si>
    <t>2088/08/12</t>
  </si>
  <si>
    <t>2088/08/13</t>
  </si>
  <si>
    <t>2088/08/14</t>
  </si>
  <si>
    <t>2088/08/15</t>
  </si>
  <si>
    <t>2088/08/16</t>
  </si>
  <si>
    <t>2088/08/17</t>
  </si>
  <si>
    <t>2088/08/18</t>
  </si>
  <si>
    <t>2088/08/19</t>
  </si>
  <si>
    <t>2088/08/20</t>
  </si>
  <si>
    <t>2088/08/21</t>
  </si>
  <si>
    <t>2088/08/22</t>
  </si>
  <si>
    <t>2088/08/23</t>
  </si>
  <si>
    <t>2088/08/24</t>
  </si>
  <si>
    <t>2088/08/25</t>
  </si>
  <si>
    <t>2088/08/26</t>
  </si>
  <si>
    <t>2088/08/27</t>
  </si>
  <si>
    <t>2088/08/28</t>
  </si>
  <si>
    <t>2088/08/29</t>
  </si>
  <si>
    <t>2088/08/30</t>
  </si>
  <si>
    <t>2088/09/01</t>
  </si>
  <si>
    <t>2088/09/02</t>
  </si>
  <si>
    <t>2088/09/03</t>
  </si>
  <si>
    <t>2088/09/04</t>
  </si>
  <si>
    <t>2088/09/05</t>
  </si>
  <si>
    <t>2088/09/06</t>
  </si>
  <si>
    <t>2088/09/07</t>
  </si>
  <si>
    <t>2088/09/08</t>
  </si>
  <si>
    <t>2088/09/09</t>
  </si>
  <si>
    <t>2088/09/10</t>
  </si>
  <si>
    <t>2088/09/11</t>
  </si>
  <si>
    <t>2088/09/12</t>
  </si>
  <si>
    <t>2088/09/13</t>
  </si>
  <si>
    <t>2088/09/14</t>
  </si>
  <si>
    <t>2088/09/15</t>
  </si>
  <si>
    <t>2088/09/16</t>
  </si>
  <si>
    <t>2088/09/17</t>
  </si>
  <si>
    <t>2088/09/18</t>
  </si>
  <si>
    <t>2088/09/19</t>
  </si>
  <si>
    <t>2088/09/20</t>
  </si>
  <si>
    <t>2088/09/21</t>
  </si>
  <si>
    <t>2088/09/22</t>
  </si>
  <si>
    <t>2088/09/23</t>
  </si>
  <si>
    <t>2088/09/24</t>
  </si>
  <si>
    <t>2088/09/25</t>
  </si>
  <si>
    <t>2088/09/26</t>
  </si>
  <si>
    <t>2088/09/27</t>
  </si>
  <si>
    <t>2088/09/28</t>
  </si>
  <si>
    <t>2088/09/29</t>
  </si>
  <si>
    <t>2088/10/01</t>
  </si>
  <si>
    <t>2088/10/02</t>
  </si>
  <si>
    <t>2088/10/03</t>
  </si>
  <si>
    <t>2088/10/04</t>
  </si>
  <si>
    <t>2088/10/05</t>
  </si>
  <si>
    <t>2088/10/06</t>
  </si>
  <si>
    <t>2088/10/07</t>
  </si>
  <si>
    <t>2088/10/08</t>
  </si>
  <si>
    <t>2088/10/09</t>
  </si>
  <si>
    <t>2088/10/10</t>
  </si>
  <si>
    <t>2088/10/11</t>
  </si>
  <si>
    <t>2088/10/12</t>
  </si>
  <si>
    <t>2088/10/13</t>
  </si>
  <si>
    <t>2088/10/14</t>
  </si>
  <si>
    <t>2088/10/15</t>
  </si>
  <si>
    <t>2088/10/16</t>
  </si>
  <si>
    <t>2088/10/17</t>
  </si>
  <si>
    <t>2088/10/18</t>
  </si>
  <si>
    <t>2088/10/19</t>
  </si>
  <si>
    <t>2088/10/20</t>
  </si>
  <si>
    <t>2088/10/21</t>
  </si>
  <si>
    <t>2088/10/22</t>
  </si>
  <si>
    <t>2088/10/23</t>
  </si>
  <si>
    <t>2088/10/24</t>
  </si>
  <si>
    <t>2088/10/25</t>
  </si>
  <si>
    <t>2088/10/26</t>
  </si>
  <si>
    <t>2088/10/27</t>
  </si>
  <si>
    <t>2088/10/28</t>
  </si>
  <si>
    <t>2088/10/29</t>
  </si>
  <si>
    <t>2088/10/30</t>
  </si>
  <si>
    <t>2088/11/01</t>
  </si>
  <si>
    <t>2088/11/02</t>
  </si>
  <si>
    <t>2088/11/03</t>
  </si>
  <si>
    <t>2088/11/04</t>
  </si>
  <si>
    <t>2088/11/05</t>
  </si>
  <si>
    <t>2088/11/06</t>
  </si>
  <si>
    <t>2088/11/07</t>
  </si>
  <si>
    <t>2088/11/08</t>
  </si>
  <si>
    <t>2088/11/09</t>
  </si>
  <si>
    <t>2088/11/10</t>
  </si>
  <si>
    <t>2088/11/11</t>
  </si>
  <si>
    <t>2088/11/12</t>
  </si>
  <si>
    <t>2088/11/13</t>
  </si>
  <si>
    <t>2088/11/14</t>
  </si>
  <si>
    <t>2088/11/15</t>
  </si>
  <si>
    <t>2088/11/16</t>
  </si>
  <si>
    <t>2088/11/17</t>
  </si>
  <si>
    <t>2088/11/18</t>
  </si>
  <si>
    <t>2088/11/19</t>
  </si>
  <si>
    <t>2088/11/20</t>
  </si>
  <si>
    <t>2088/11/21</t>
  </si>
  <si>
    <t>2088/11/22</t>
  </si>
  <si>
    <t>2088/11/23</t>
  </si>
  <si>
    <t>2088/11/24</t>
  </si>
  <si>
    <t>2088/11/25</t>
  </si>
  <si>
    <t>2088/11/26</t>
  </si>
  <si>
    <t>2088/11/27</t>
  </si>
  <si>
    <t>2088/11/28</t>
  </si>
  <si>
    <t>2088/11/29</t>
  </si>
  <si>
    <t>2088/11/30</t>
  </si>
  <si>
    <t>2088/12/01</t>
  </si>
  <si>
    <t>2088/12/02</t>
  </si>
  <si>
    <t>2088/12/03</t>
  </si>
  <si>
    <t>2088/12/04</t>
  </si>
  <si>
    <t>2088/12/05</t>
  </si>
  <si>
    <t>2088/12/06</t>
  </si>
  <si>
    <t>2088/12/07</t>
  </si>
  <si>
    <t>2088/12/08</t>
  </si>
  <si>
    <t>2088/12/09</t>
  </si>
  <si>
    <t>2088/12/10</t>
  </si>
  <si>
    <t>2088/12/11</t>
  </si>
  <si>
    <t>2088/12/12</t>
  </si>
  <si>
    <t>2088/12/13</t>
  </si>
  <si>
    <t>2088/12/14</t>
  </si>
  <si>
    <t>2088/12/15</t>
  </si>
  <si>
    <t>2088/12/16</t>
  </si>
  <si>
    <t>2088/12/17</t>
  </si>
  <si>
    <t>2088/12/18</t>
  </si>
  <si>
    <t>2088/12/19</t>
  </si>
  <si>
    <t>2088/12/20</t>
  </si>
  <si>
    <t>2088/12/21</t>
  </si>
  <si>
    <t>2088/12/22</t>
  </si>
  <si>
    <t>2088/12/23</t>
  </si>
  <si>
    <t>2088/12/24</t>
  </si>
  <si>
    <t>2088/12/25</t>
  </si>
  <si>
    <t>2088/12/26</t>
  </si>
  <si>
    <t>2088/12/27</t>
  </si>
  <si>
    <t>2088/12/28</t>
  </si>
  <si>
    <t>2088/12/29</t>
  </si>
  <si>
    <t>2088/12/30</t>
  </si>
  <si>
    <t>2089/01/01</t>
  </si>
  <si>
    <t>2089/01/02</t>
  </si>
  <si>
    <t>2089/01/03</t>
  </si>
  <si>
    <t>2089/01/04</t>
  </si>
  <si>
    <t>2089/01/05</t>
  </si>
  <si>
    <t>2089/01/06</t>
  </si>
  <si>
    <t>2089/01/07</t>
  </si>
  <si>
    <t>2089/01/08</t>
  </si>
  <si>
    <t>2089/01/09</t>
  </si>
  <si>
    <t>2089/01/10</t>
  </si>
  <si>
    <t>2089/01/11</t>
  </si>
  <si>
    <t>2089/01/12</t>
  </si>
  <si>
    <t>2089/01/13</t>
  </si>
  <si>
    <t>2089/01/14</t>
  </si>
  <si>
    <t>2089/01/15</t>
  </si>
  <si>
    <t>2089/01/16</t>
  </si>
  <si>
    <t>2089/01/17</t>
  </si>
  <si>
    <t>2089/01/18</t>
  </si>
  <si>
    <t>2089/01/19</t>
  </si>
  <si>
    <t>2089/01/20</t>
  </si>
  <si>
    <t>2089/01/21</t>
  </si>
  <si>
    <t>2089/01/22</t>
  </si>
  <si>
    <t>2089/01/23</t>
  </si>
  <si>
    <t>2089/01/24</t>
  </si>
  <si>
    <t>2089/01/25</t>
  </si>
  <si>
    <t>2089/01/26</t>
  </si>
  <si>
    <t>2089/01/27</t>
  </si>
  <si>
    <t>2089/01/28</t>
  </si>
  <si>
    <t>2089/01/29</t>
  </si>
  <si>
    <t>2089/01/30</t>
  </si>
  <si>
    <t>2089/02/01</t>
  </si>
  <si>
    <t>2089/02/02</t>
  </si>
  <si>
    <t>2089/02/03</t>
  </si>
  <si>
    <t>2089/02/04</t>
  </si>
  <si>
    <t>2089/02/05</t>
  </si>
  <si>
    <t>2089/02/06</t>
  </si>
  <si>
    <t>2089/02/07</t>
  </si>
  <si>
    <t>2089/02/08</t>
  </si>
  <si>
    <t>2089/02/09</t>
  </si>
  <si>
    <t>2089/02/10</t>
  </si>
  <si>
    <t>2089/02/11</t>
  </si>
  <si>
    <t>2089/02/12</t>
  </si>
  <si>
    <t>2089/02/13</t>
  </si>
  <si>
    <t>2089/02/14</t>
  </si>
  <si>
    <t>2089/02/15</t>
  </si>
  <si>
    <t>2089/02/16</t>
  </si>
  <si>
    <t>2089/02/17</t>
  </si>
  <si>
    <t>2089/02/18</t>
  </si>
  <si>
    <t>2089/02/19</t>
  </si>
  <si>
    <t>2089/02/20</t>
  </si>
  <si>
    <t>2089/02/21</t>
  </si>
  <si>
    <t>2089/02/22</t>
  </si>
  <si>
    <t>2089/02/23</t>
  </si>
  <si>
    <t>2089/02/24</t>
  </si>
  <si>
    <t>2089/02/25</t>
  </si>
  <si>
    <t>2089/02/26</t>
  </si>
  <si>
    <t>2089/02/27</t>
  </si>
  <si>
    <t>2089/02/28</t>
  </si>
  <si>
    <t>2089/02/29</t>
  </si>
  <si>
    <t>2089/02/30</t>
  </si>
  <si>
    <t>2089/02/31</t>
  </si>
  <si>
    <t>2089/02/32</t>
  </si>
  <si>
    <t>2089/03/01</t>
  </si>
  <si>
    <t>2089/03/02</t>
  </si>
  <si>
    <t>2089/03/03</t>
  </si>
  <si>
    <t>2089/03/04</t>
  </si>
  <si>
    <t>2089/03/05</t>
  </si>
  <si>
    <t>2089/03/06</t>
  </si>
  <si>
    <t>2089/03/07</t>
  </si>
  <si>
    <t>2089/03/08</t>
  </si>
  <si>
    <t>2089/03/09</t>
  </si>
  <si>
    <t>2089/03/10</t>
  </si>
  <si>
    <t>2089/03/11</t>
  </si>
  <si>
    <t>2089/03/12</t>
  </si>
  <si>
    <t>2089/03/13</t>
  </si>
  <si>
    <t>2089/03/14</t>
  </si>
  <si>
    <t>2089/03/15</t>
  </si>
  <si>
    <t>2089/03/16</t>
  </si>
  <si>
    <t>2089/03/17</t>
  </si>
  <si>
    <t>2089/03/18</t>
  </si>
  <si>
    <t>2089/03/19</t>
  </si>
  <si>
    <t>2089/03/20</t>
  </si>
  <si>
    <t>2089/03/21</t>
  </si>
  <si>
    <t>2089/03/22</t>
  </si>
  <si>
    <t>2089/03/23</t>
  </si>
  <si>
    <t>2089/03/24</t>
  </si>
  <si>
    <t>2089/03/25</t>
  </si>
  <si>
    <t>2089/03/26</t>
  </si>
  <si>
    <t>2089/03/27</t>
  </si>
  <si>
    <t>2089/03/28</t>
  </si>
  <si>
    <t>2089/03/29</t>
  </si>
  <si>
    <t>2089/03/30</t>
  </si>
  <si>
    <t>2089/03/31</t>
  </si>
  <si>
    <t>2089/04/01</t>
  </si>
  <si>
    <t>2089/04/02</t>
  </si>
  <si>
    <t>2089/04/03</t>
  </si>
  <si>
    <t>2089/04/04</t>
  </si>
  <si>
    <t>2089/04/05</t>
  </si>
  <si>
    <t>2089/04/06</t>
  </si>
  <si>
    <t>2089/04/07</t>
  </si>
  <si>
    <t>2089/04/08</t>
  </si>
  <si>
    <t>2089/04/09</t>
  </si>
  <si>
    <t>2089/04/10</t>
  </si>
  <si>
    <t>2089/04/11</t>
  </si>
  <si>
    <t>2089/04/12</t>
  </si>
  <si>
    <t>2089/04/13</t>
  </si>
  <si>
    <t>2089/04/14</t>
  </si>
  <si>
    <t>2089/04/15</t>
  </si>
  <si>
    <t>2089/04/16</t>
  </si>
  <si>
    <t>2089/04/17</t>
  </si>
  <si>
    <t>2089/04/18</t>
  </si>
  <si>
    <t>2089/04/19</t>
  </si>
  <si>
    <t>2089/04/20</t>
  </si>
  <si>
    <t>2089/04/21</t>
  </si>
  <si>
    <t>2089/04/22</t>
  </si>
  <si>
    <t>2089/04/23</t>
  </si>
  <si>
    <t>2089/04/24</t>
  </si>
  <si>
    <t>2089/04/25</t>
  </si>
  <si>
    <t>2089/04/26</t>
  </si>
  <si>
    <t>2089/04/27</t>
  </si>
  <si>
    <t>2089/04/28</t>
  </si>
  <si>
    <t>2089/04/29</t>
  </si>
  <si>
    <t>2089/04/30</t>
  </si>
  <si>
    <t>2089/04/31</t>
  </si>
  <si>
    <t>2089/04/32</t>
  </si>
  <si>
    <t>2089/05/01</t>
  </si>
  <si>
    <t>2089/05/02</t>
  </si>
  <si>
    <t>2089/05/03</t>
  </si>
  <si>
    <t>2089/05/04</t>
  </si>
  <si>
    <t>2089/05/05</t>
  </si>
  <si>
    <t>2089/05/06</t>
  </si>
  <si>
    <t>2089/05/07</t>
  </si>
  <si>
    <t>2089/05/08</t>
  </si>
  <si>
    <t>2089/05/09</t>
  </si>
  <si>
    <t>2089/05/10</t>
  </si>
  <si>
    <t>2089/05/11</t>
  </si>
  <si>
    <t>2089/05/12</t>
  </si>
  <si>
    <t>2089/05/13</t>
  </si>
  <si>
    <t>2089/05/14</t>
  </si>
  <si>
    <t>2089/05/15</t>
  </si>
  <si>
    <t>2089/05/16</t>
  </si>
  <si>
    <t>2089/05/17</t>
  </si>
  <si>
    <t>2089/05/18</t>
  </si>
  <si>
    <t>2089/05/19</t>
  </si>
  <si>
    <t>2089/05/20</t>
  </si>
  <si>
    <t>2089/05/21</t>
  </si>
  <si>
    <t>2089/05/22</t>
  </si>
  <si>
    <t>2089/05/23</t>
  </si>
  <si>
    <t>2089/05/24</t>
  </si>
  <si>
    <t>2089/05/25</t>
  </si>
  <si>
    <t>2089/05/26</t>
  </si>
  <si>
    <t>2089/05/27</t>
  </si>
  <si>
    <t>2089/05/28</t>
  </si>
  <si>
    <t>2089/05/29</t>
  </si>
  <si>
    <t>2089/05/30</t>
  </si>
  <si>
    <t>2089/05/31</t>
  </si>
  <si>
    <t>2089/06/01</t>
  </si>
  <si>
    <t>2089/06/02</t>
  </si>
  <si>
    <t>2089/06/03</t>
  </si>
  <si>
    <t>2089/06/04</t>
  </si>
  <si>
    <t>2089/06/05</t>
  </si>
  <si>
    <t>2089/06/06</t>
  </si>
  <si>
    <t>2089/06/07</t>
  </si>
  <si>
    <t>2089/06/08</t>
  </si>
  <si>
    <t>2089/06/09</t>
  </si>
  <si>
    <t>2089/06/10</t>
  </si>
  <si>
    <t>2089/06/11</t>
  </si>
  <si>
    <t>2089/06/12</t>
  </si>
  <si>
    <t>2089/06/13</t>
  </si>
  <si>
    <t>2089/06/14</t>
  </si>
  <si>
    <t>2089/06/15</t>
  </si>
  <si>
    <t>2089/06/16</t>
  </si>
  <si>
    <t>2089/06/17</t>
  </si>
  <si>
    <t>2089/06/18</t>
  </si>
  <si>
    <t>2089/06/19</t>
  </si>
  <si>
    <t>2089/06/20</t>
  </si>
  <si>
    <t>2089/06/21</t>
  </si>
  <si>
    <t>2089/06/22</t>
  </si>
  <si>
    <t>2089/06/23</t>
  </si>
  <si>
    <t>2089/06/24</t>
  </si>
  <si>
    <t>2089/06/25</t>
  </si>
  <si>
    <t>2089/06/26</t>
  </si>
  <si>
    <t>2089/06/27</t>
  </si>
  <si>
    <t>2089/06/28</t>
  </si>
  <si>
    <t>2089/06/29</t>
  </si>
  <si>
    <t>2089/06/30</t>
  </si>
  <si>
    <t>2089/07/01</t>
  </si>
  <si>
    <t>2089/07/02</t>
  </si>
  <si>
    <t>2089/07/03</t>
  </si>
  <si>
    <t>2089/07/04</t>
  </si>
  <si>
    <t>2089/07/05</t>
  </si>
  <si>
    <t>2089/07/06</t>
  </si>
  <si>
    <t>2089/07/07</t>
  </si>
  <si>
    <t>2089/07/08</t>
  </si>
  <si>
    <t>2089/07/09</t>
  </si>
  <si>
    <t>2089/07/10</t>
  </si>
  <si>
    <t>2089/07/11</t>
  </si>
  <si>
    <t>2089/07/12</t>
  </si>
  <si>
    <t>2089/07/13</t>
  </si>
  <si>
    <t>2089/07/14</t>
  </si>
  <si>
    <t>2089/07/15</t>
  </si>
  <si>
    <t>2089/07/16</t>
  </si>
  <si>
    <t>2089/07/17</t>
  </si>
  <si>
    <t>2089/07/18</t>
  </si>
  <si>
    <t>2089/07/19</t>
  </si>
  <si>
    <t>2089/07/20</t>
  </si>
  <si>
    <t>2089/07/21</t>
  </si>
  <si>
    <t>2089/07/22</t>
  </si>
  <si>
    <t>2089/07/23</t>
  </si>
  <si>
    <t>2089/07/24</t>
  </si>
  <si>
    <t>2089/07/25</t>
  </si>
  <si>
    <t>2089/07/26</t>
  </si>
  <si>
    <t>2089/07/27</t>
  </si>
  <si>
    <t>2089/07/28</t>
  </si>
  <si>
    <t>2089/07/29</t>
  </si>
  <si>
    <t>2089/07/30</t>
  </si>
  <si>
    <t>2089/08/01</t>
  </si>
  <si>
    <t>2089/08/02</t>
  </si>
  <si>
    <t>2089/08/03</t>
  </si>
  <si>
    <t>2089/08/04</t>
  </si>
  <si>
    <t>2089/08/05</t>
  </si>
  <si>
    <t>2089/08/06</t>
  </si>
  <si>
    <t>2089/08/07</t>
  </si>
  <si>
    <t>2089/08/08</t>
  </si>
  <si>
    <t>2089/08/09</t>
  </si>
  <si>
    <t>2089/08/10</t>
  </si>
  <si>
    <t>2089/08/11</t>
  </si>
  <si>
    <t>2089/08/12</t>
  </si>
  <si>
    <t>2089/08/13</t>
  </si>
  <si>
    <t>2089/08/14</t>
  </si>
  <si>
    <t>2089/08/15</t>
  </si>
  <si>
    <t>2089/08/16</t>
  </si>
  <si>
    <t>2089/08/17</t>
  </si>
  <si>
    <t>2089/08/18</t>
  </si>
  <si>
    <t>2089/08/19</t>
  </si>
  <si>
    <t>2089/08/20</t>
  </si>
  <si>
    <t>2089/08/21</t>
  </si>
  <si>
    <t>2089/08/22</t>
  </si>
  <si>
    <t>2089/08/23</t>
  </si>
  <si>
    <t>2089/08/24</t>
  </si>
  <si>
    <t>2089/08/25</t>
  </si>
  <si>
    <t>2089/08/26</t>
  </si>
  <si>
    <t>2089/08/27</t>
  </si>
  <si>
    <t>2089/08/28</t>
  </si>
  <si>
    <t>2089/08/29</t>
  </si>
  <si>
    <t>2089/08/30</t>
  </si>
  <si>
    <t>2089/09/01</t>
  </si>
  <si>
    <t>2089/09/02</t>
  </si>
  <si>
    <t>2089/09/03</t>
  </si>
  <si>
    <t>2089/09/04</t>
  </si>
  <si>
    <t>2089/09/05</t>
  </si>
  <si>
    <t>2089/09/06</t>
  </si>
  <si>
    <t>2089/09/07</t>
  </si>
  <si>
    <t>2089/09/08</t>
  </si>
  <si>
    <t>2089/09/09</t>
  </si>
  <si>
    <t>2089/09/10</t>
  </si>
  <si>
    <t>2089/09/11</t>
  </si>
  <si>
    <t>2089/09/12</t>
  </si>
  <si>
    <t>2089/09/13</t>
  </si>
  <si>
    <t>2089/09/14</t>
  </si>
  <si>
    <t>2089/09/15</t>
  </si>
  <si>
    <t>2089/09/16</t>
  </si>
  <si>
    <t>2089/09/17</t>
  </si>
  <si>
    <t>2089/09/18</t>
  </si>
  <si>
    <t>2089/09/19</t>
  </si>
  <si>
    <t>2089/09/20</t>
  </si>
  <si>
    <t>2089/09/21</t>
  </si>
  <si>
    <t>2089/09/22</t>
  </si>
  <si>
    <t>2089/09/23</t>
  </si>
  <si>
    <t>2089/09/24</t>
  </si>
  <si>
    <t>2089/09/25</t>
  </si>
  <si>
    <t>2089/09/26</t>
  </si>
  <si>
    <t>2089/09/27</t>
  </si>
  <si>
    <t>2089/09/28</t>
  </si>
  <si>
    <t>2089/09/29</t>
  </si>
  <si>
    <t>2089/10/01</t>
  </si>
  <si>
    <t>2089/10/02</t>
  </si>
  <si>
    <t>2089/10/03</t>
  </si>
  <si>
    <t>2089/10/04</t>
  </si>
  <si>
    <t>2089/10/05</t>
  </si>
  <si>
    <t>2089/10/06</t>
  </si>
  <si>
    <t>2089/10/07</t>
  </si>
  <si>
    <t>2089/10/08</t>
  </si>
  <si>
    <t>2089/10/09</t>
  </si>
  <si>
    <t>2089/10/10</t>
  </si>
  <si>
    <t>2089/10/11</t>
  </si>
  <si>
    <t>2089/10/12</t>
  </si>
  <si>
    <t>2089/10/13</t>
  </si>
  <si>
    <t>2089/10/14</t>
  </si>
  <si>
    <t>2089/10/15</t>
  </si>
  <si>
    <t>2089/10/16</t>
  </si>
  <si>
    <t>2089/10/17</t>
  </si>
  <si>
    <t>2089/10/18</t>
  </si>
  <si>
    <t>2089/10/19</t>
  </si>
  <si>
    <t>2089/10/20</t>
  </si>
  <si>
    <t>2089/10/21</t>
  </si>
  <si>
    <t>2089/10/22</t>
  </si>
  <si>
    <t>2089/10/23</t>
  </si>
  <si>
    <t>2089/10/24</t>
  </si>
  <si>
    <t>2089/10/25</t>
  </si>
  <si>
    <t>2089/10/26</t>
  </si>
  <si>
    <t>2089/10/27</t>
  </si>
  <si>
    <t>2089/10/28</t>
  </si>
  <si>
    <t>2089/10/29</t>
  </si>
  <si>
    <t>2089/10/30</t>
  </si>
  <si>
    <t>2089/11/01</t>
  </si>
  <si>
    <t>2089/11/02</t>
  </si>
  <si>
    <t>2089/11/03</t>
  </si>
  <si>
    <t>2089/11/04</t>
  </si>
  <si>
    <t>2089/11/05</t>
  </si>
  <si>
    <t>2089/11/06</t>
  </si>
  <si>
    <t>2089/11/07</t>
  </si>
  <si>
    <t>2089/11/08</t>
  </si>
  <si>
    <t>2089/11/09</t>
  </si>
  <si>
    <t>2089/11/10</t>
  </si>
  <si>
    <t>2089/11/11</t>
  </si>
  <si>
    <t>2089/11/12</t>
  </si>
  <si>
    <t>2089/11/13</t>
  </si>
  <si>
    <t>2089/11/14</t>
  </si>
  <si>
    <t>2089/11/15</t>
  </si>
  <si>
    <t>2089/11/16</t>
  </si>
  <si>
    <t>2089/11/17</t>
  </si>
  <si>
    <t>2089/11/18</t>
  </si>
  <si>
    <t>2089/11/19</t>
  </si>
  <si>
    <t>2089/11/20</t>
  </si>
  <si>
    <t>2089/11/21</t>
  </si>
  <si>
    <t>2089/11/22</t>
  </si>
  <si>
    <t>2089/11/23</t>
  </si>
  <si>
    <t>2089/11/24</t>
  </si>
  <si>
    <t>2089/11/25</t>
  </si>
  <si>
    <t>2089/11/26</t>
  </si>
  <si>
    <t>2089/11/27</t>
  </si>
  <si>
    <t>2089/11/28</t>
  </si>
  <si>
    <t>2089/11/29</t>
  </si>
  <si>
    <t>2089/11/30</t>
  </si>
  <si>
    <t>2089/12/01</t>
  </si>
  <si>
    <t>2089/12/02</t>
  </si>
  <si>
    <t>2089/12/03</t>
  </si>
  <si>
    <t>2089/12/04</t>
  </si>
  <si>
    <t>2089/12/05</t>
  </si>
  <si>
    <t>2089/12/06</t>
  </si>
  <si>
    <t>2089/12/07</t>
  </si>
  <si>
    <t>2089/12/08</t>
  </si>
  <si>
    <t>2089/12/09</t>
  </si>
  <si>
    <t>2089/12/10</t>
  </si>
  <si>
    <t>2089/12/11</t>
  </si>
  <si>
    <t>2089/12/12</t>
  </si>
  <si>
    <t>2089/12/13</t>
  </si>
  <si>
    <t>2089/12/14</t>
  </si>
  <si>
    <t>2089/12/15</t>
  </si>
  <si>
    <t>2089/12/16</t>
  </si>
  <si>
    <t>2089/12/17</t>
  </si>
  <si>
    <t>2089/12/18</t>
  </si>
  <si>
    <t>2089/12/19</t>
  </si>
  <si>
    <t>2089/12/20</t>
  </si>
  <si>
    <t>2089/12/21</t>
  </si>
  <si>
    <t>2089/12/22</t>
  </si>
  <si>
    <t>2089/12/23</t>
  </si>
  <si>
    <t>2089/12/24</t>
  </si>
  <si>
    <t>2089/12/25</t>
  </si>
  <si>
    <t>2089/12/26</t>
  </si>
  <si>
    <t>2089/12/27</t>
  </si>
  <si>
    <t>2089/12/28</t>
  </si>
  <si>
    <t>2089/12/29</t>
  </si>
  <si>
    <t>2089/12/30</t>
  </si>
  <si>
    <t>2090/01/01</t>
  </si>
  <si>
    <t>2090/01/02</t>
  </si>
  <si>
    <t>2090/01/03</t>
  </si>
  <si>
    <t>2090/01/04</t>
  </si>
  <si>
    <t>2090/01/05</t>
  </si>
  <si>
    <t>2090/01/06</t>
  </si>
  <si>
    <t>2090/01/07</t>
  </si>
  <si>
    <t>2090/01/08</t>
  </si>
  <si>
    <t>2090/01/09</t>
  </si>
  <si>
    <t>2090/01/10</t>
  </si>
  <si>
    <t>2090/01/11</t>
  </si>
  <si>
    <t>2090/01/12</t>
  </si>
  <si>
    <t>2090/01/13</t>
  </si>
  <si>
    <t>2090/01/14</t>
  </si>
  <si>
    <t>2090/01/15</t>
  </si>
  <si>
    <t>2090/01/16</t>
  </si>
  <si>
    <t>2090/01/17</t>
  </si>
  <si>
    <t>2090/01/18</t>
  </si>
  <si>
    <t>2090/01/19</t>
  </si>
  <si>
    <t>2090/01/20</t>
  </si>
  <si>
    <t>2090/01/21</t>
  </si>
  <si>
    <t>2090/01/22</t>
  </si>
  <si>
    <t>2090/01/23</t>
  </si>
  <si>
    <t>2090/01/24</t>
  </si>
  <si>
    <t>2090/01/25</t>
  </si>
  <si>
    <t>2090/01/26</t>
  </si>
  <si>
    <t>2090/01/27</t>
  </si>
  <si>
    <t>2090/01/28</t>
  </si>
  <si>
    <t>2090/01/29</t>
  </si>
  <si>
    <t>2090/01/30</t>
  </si>
  <si>
    <t>2090/02/01</t>
  </si>
  <si>
    <t>2090/02/02</t>
  </si>
  <si>
    <t>2090/02/03</t>
  </si>
  <si>
    <t>2090/02/04</t>
  </si>
  <si>
    <t>2090/02/05</t>
  </si>
  <si>
    <t>2090/02/06</t>
  </si>
  <si>
    <t>2090/02/07</t>
  </si>
  <si>
    <t>2090/02/08</t>
  </si>
  <si>
    <t>2090/02/09</t>
  </si>
  <si>
    <t>2090/02/10</t>
  </si>
  <si>
    <t>2090/02/11</t>
  </si>
  <si>
    <t>2090/02/12</t>
  </si>
  <si>
    <t>2090/02/13</t>
  </si>
  <si>
    <t>2090/02/14</t>
  </si>
  <si>
    <t>2090/02/15</t>
  </si>
  <si>
    <t>2090/02/16</t>
  </si>
  <si>
    <t>2090/02/17</t>
  </si>
  <si>
    <t>2090/02/18</t>
  </si>
  <si>
    <t>2090/02/19</t>
  </si>
  <si>
    <t>2090/02/20</t>
  </si>
  <si>
    <t>2090/02/21</t>
  </si>
  <si>
    <t>2090/02/22</t>
  </si>
  <si>
    <t>2090/02/23</t>
  </si>
  <si>
    <t>2090/02/24</t>
  </si>
  <si>
    <t>2090/02/25</t>
  </si>
  <si>
    <t>2090/02/26</t>
  </si>
  <si>
    <t>2090/02/27</t>
  </si>
  <si>
    <t>2090/02/28</t>
  </si>
  <si>
    <t>2090/02/29</t>
  </si>
  <si>
    <t>2090/02/30</t>
  </si>
  <si>
    <t>2090/02/31</t>
  </si>
  <si>
    <t>2090/02/32</t>
  </si>
  <si>
    <t>2090/03/01</t>
  </si>
  <si>
    <t>2090/03/02</t>
  </si>
  <si>
    <t>2090/03/03</t>
  </si>
  <si>
    <t>2090/03/04</t>
  </si>
  <si>
    <t>2090/03/05</t>
  </si>
  <si>
    <t>2090/03/06</t>
  </si>
  <si>
    <t>2090/03/07</t>
  </si>
  <si>
    <t>2090/03/08</t>
  </si>
  <si>
    <t>2090/03/09</t>
  </si>
  <si>
    <t>2090/03/10</t>
  </si>
  <si>
    <t>2090/03/11</t>
  </si>
  <si>
    <t>2090/03/12</t>
  </si>
  <si>
    <t>2090/03/13</t>
  </si>
  <si>
    <t>2090/03/14</t>
  </si>
  <si>
    <t>2090/03/15</t>
  </si>
  <si>
    <t>2090/03/16</t>
  </si>
  <si>
    <t>2090/03/17</t>
  </si>
  <si>
    <t>2090/03/18</t>
  </si>
  <si>
    <t>2090/03/19</t>
  </si>
  <si>
    <t>2090/03/20</t>
  </si>
  <si>
    <t>2090/03/21</t>
  </si>
  <si>
    <t>2090/03/22</t>
  </si>
  <si>
    <t>2090/03/23</t>
  </si>
  <si>
    <t>2090/03/24</t>
  </si>
  <si>
    <t>2090/03/25</t>
  </si>
  <si>
    <t>2090/03/26</t>
  </si>
  <si>
    <t>2090/03/27</t>
  </si>
  <si>
    <t>2090/03/28</t>
  </si>
  <si>
    <t>2090/03/29</t>
  </si>
  <si>
    <t>2090/03/30</t>
  </si>
  <si>
    <t>2090/03/31</t>
  </si>
  <si>
    <t>2090/04/01</t>
  </si>
  <si>
    <t>2090/04/02</t>
  </si>
  <si>
    <t>2090/04/03</t>
  </si>
  <si>
    <t>2090/04/04</t>
  </si>
  <si>
    <t>2090/04/05</t>
  </si>
  <si>
    <t>2090/04/06</t>
  </si>
  <si>
    <t>2090/04/07</t>
  </si>
  <si>
    <t>2090/04/08</t>
  </si>
  <si>
    <t>2090/04/09</t>
  </si>
  <si>
    <t>2090/04/10</t>
  </si>
  <si>
    <t>2090/04/11</t>
  </si>
  <si>
    <t>2090/04/12</t>
  </si>
  <si>
    <t>2090/04/13</t>
  </si>
  <si>
    <t>2090/04/14</t>
  </si>
  <si>
    <t>2090/04/15</t>
  </si>
  <si>
    <t>2090/04/16</t>
  </si>
  <si>
    <t>2090/04/17</t>
  </si>
  <si>
    <t>2090/04/18</t>
  </si>
  <si>
    <t>2090/04/19</t>
  </si>
  <si>
    <t>2090/04/20</t>
  </si>
  <si>
    <t>2090/04/21</t>
  </si>
  <si>
    <t>2090/04/22</t>
  </si>
  <si>
    <t>2090/04/23</t>
  </si>
  <si>
    <t>2090/04/24</t>
  </si>
  <si>
    <t>2090/04/25</t>
  </si>
  <si>
    <t>2090/04/26</t>
  </si>
  <si>
    <t>2090/04/27</t>
  </si>
  <si>
    <t>2090/04/28</t>
  </si>
  <si>
    <t>2090/04/29</t>
  </si>
  <si>
    <t>2090/04/30</t>
  </si>
  <si>
    <t>2090/04/31</t>
  </si>
  <si>
    <t>2090/04/32</t>
  </si>
  <si>
    <t>2090/05/01</t>
  </si>
  <si>
    <t>2090/05/02</t>
  </si>
  <si>
    <t>2090/05/03</t>
  </si>
  <si>
    <t>2090/05/04</t>
  </si>
  <si>
    <t>2090/05/05</t>
  </si>
  <si>
    <t>2090/05/06</t>
  </si>
  <si>
    <t>2090/05/07</t>
  </si>
  <si>
    <t>2090/05/08</t>
  </si>
  <si>
    <t>2090/05/09</t>
  </si>
  <si>
    <t>2090/05/10</t>
  </si>
  <si>
    <t>2090/05/11</t>
  </si>
  <si>
    <t>2090/05/12</t>
  </si>
  <si>
    <t>2090/05/13</t>
  </si>
  <si>
    <t>2090/05/14</t>
  </si>
  <si>
    <t>2090/05/15</t>
  </si>
  <si>
    <t>2090/05/16</t>
  </si>
  <si>
    <t>2090/05/17</t>
  </si>
  <si>
    <t>2090/05/18</t>
  </si>
  <si>
    <t>2090/05/19</t>
  </si>
  <si>
    <t>2090/05/20</t>
  </si>
  <si>
    <t>2090/05/21</t>
  </si>
  <si>
    <t>2090/05/22</t>
  </si>
  <si>
    <t>2090/05/23</t>
  </si>
  <si>
    <t>2090/05/24</t>
  </si>
  <si>
    <t>2090/05/25</t>
  </si>
  <si>
    <t>2090/05/26</t>
  </si>
  <si>
    <t>2090/05/27</t>
  </si>
  <si>
    <t>2090/05/28</t>
  </si>
  <si>
    <t>2090/05/29</t>
  </si>
  <si>
    <t>2090/05/30</t>
  </si>
  <si>
    <t>2090/05/31</t>
  </si>
  <si>
    <t>2090/06/01</t>
  </si>
  <si>
    <t>2090/06/02</t>
  </si>
  <si>
    <t>2090/06/03</t>
  </si>
  <si>
    <t>2090/06/04</t>
  </si>
  <si>
    <t>2090/06/05</t>
  </si>
  <si>
    <t>2090/06/06</t>
  </si>
  <si>
    <t>2090/06/07</t>
  </si>
  <si>
    <t>2090/06/08</t>
  </si>
  <si>
    <t>2090/06/09</t>
  </si>
  <si>
    <t>2090/06/10</t>
  </si>
  <si>
    <t>2090/06/11</t>
  </si>
  <si>
    <t>2090/06/12</t>
  </si>
  <si>
    <t>2090/06/13</t>
  </si>
  <si>
    <t>2090/06/14</t>
  </si>
  <si>
    <t>2090/06/15</t>
  </si>
  <si>
    <t>2090/06/16</t>
  </si>
  <si>
    <t>2090/06/17</t>
  </si>
  <si>
    <t>2090/06/18</t>
  </si>
  <si>
    <t>2090/06/19</t>
  </si>
  <si>
    <t>2090/06/20</t>
  </si>
  <si>
    <t>2090/06/21</t>
  </si>
  <si>
    <t>2090/06/22</t>
  </si>
  <si>
    <t>2090/06/23</t>
  </si>
  <si>
    <t>2090/06/24</t>
  </si>
  <si>
    <t>2090/06/25</t>
  </si>
  <si>
    <t>2090/06/26</t>
  </si>
  <si>
    <t>2090/06/27</t>
  </si>
  <si>
    <t>2090/06/28</t>
  </si>
  <si>
    <t>2090/06/29</t>
  </si>
  <si>
    <t>2090/06/30</t>
  </si>
  <si>
    <t>2090/07/01</t>
  </si>
  <si>
    <t>2090/07/02</t>
  </si>
  <si>
    <t>2090/07/03</t>
  </si>
  <si>
    <t>2090/07/04</t>
  </si>
  <si>
    <t>2090/07/05</t>
  </si>
  <si>
    <t>2090/07/06</t>
  </si>
  <si>
    <t>2090/07/07</t>
  </si>
  <si>
    <t>2090/07/08</t>
  </si>
  <si>
    <t>2090/07/09</t>
  </si>
  <si>
    <t>2090/07/10</t>
  </si>
  <si>
    <t>2090/07/11</t>
  </si>
  <si>
    <t>2090/07/12</t>
  </si>
  <si>
    <t>2090/07/13</t>
  </si>
  <si>
    <t>2090/07/14</t>
  </si>
  <si>
    <t>2090/07/15</t>
  </si>
  <si>
    <t>2090/07/16</t>
  </si>
  <si>
    <t>2090/07/17</t>
  </si>
  <si>
    <t>2090/07/18</t>
  </si>
  <si>
    <t>2090/07/19</t>
  </si>
  <si>
    <t>2090/07/20</t>
  </si>
  <si>
    <t>2090/07/21</t>
  </si>
  <si>
    <t>2090/07/22</t>
  </si>
  <si>
    <t>2090/07/23</t>
  </si>
  <si>
    <t>2090/07/24</t>
  </si>
  <si>
    <t>2090/07/25</t>
  </si>
  <si>
    <t>2090/07/26</t>
  </si>
  <si>
    <t>2090/07/27</t>
  </si>
  <si>
    <t>2090/07/28</t>
  </si>
  <si>
    <t>2090/07/29</t>
  </si>
  <si>
    <t>2090/07/30</t>
  </si>
  <si>
    <t>2090/08/01</t>
  </si>
  <si>
    <t>2090/08/02</t>
  </si>
  <si>
    <t>2090/08/03</t>
  </si>
  <si>
    <t>2090/08/04</t>
  </si>
  <si>
    <t>2090/08/05</t>
  </si>
  <si>
    <t>2090/08/06</t>
  </si>
  <si>
    <t>2090/08/07</t>
  </si>
  <si>
    <t>2090/08/08</t>
  </si>
  <si>
    <t>2090/08/09</t>
  </si>
  <si>
    <t>2090/08/10</t>
  </si>
  <si>
    <t>2090/08/11</t>
  </si>
  <si>
    <t>2090/08/12</t>
  </si>
  <si>
    <t>2090/08/13</t>
  </si>
  <si>
    <t>2090/08/14</t>
  </si>
  <si>
    <t>2090/08/15</t>
  </si>
  <si>
    <t>2090/08/16</t>
  </si>
  <si>
    <t>2090/08/17</t>
  </si>
  <si>
    <t>2090/08/18</t>
  </si>
  <si>
    <t>2090/08/19</t>
  </si>
  <si>
    <t>2090/08/20</t>
  </si>
  <si>
    <t>2090/08/21</t>
  </si>
  <si>
    <t>2090/08/22</t>
  </si>
  <si>
    <t>2090/08/23</t>
  </si>
  <si>
    <t>2090/08/24</t>
  </si>
  <si>
    <t>2090/08/25</t>
  </si>
  <si>
    <t>2090/08/26</t>
  </si>
  <si>
    <t>2090/08/27</t>
  </si>
  <si>
    <t>2090/08/28</t>
  </si>
  <si>
    <t>2090/08/29</t>
  </si>
  <si>
    <t>2090/08/30</t>
  </si>
  <si>
    <t>2090/09/01</t>
  </si>
  <si>
    <t>2090/09/02</t>
  </si>
  <si>
    <t>2090/09/03</t>
  </si>
  <si>
    <t>2090/09/04</t>
  </si>
  <si>
    <t>2090/09/05</t>
  </si>
  <si>
    <t>2090/09/06</t>
  </si>
  <si>
    <t>2090/09/07</t>
  </si>
  <si>
    <t>2090/09/08</t>
  </si>
  <si>
    <t>2090/09/09</t>
  </si>
  <si>
    <t>2090/09/10</t>
  </si>
  <si>
    <t>2090/09/11</t>
  </si>
  <si>
    <t>2090/09/12</t>
  </si>
  <si>
    <t>2090/09/13</t>
  </si>
  <si>
    <t>2090/09/14</t>
  </si>
  <si>
    <t>2090/09/15</t>
  </si>
  <si>
    <t>2090/09/16</t>
  </si>
  <si>
    <t>2090/09/17</t>
  </si>
  <si>
    <t>2090/09/18</t>
  </si>
  <si>
    <t>2090/09/19</t>
  </si>
  <si>
    <t>2090/09/20</t>
  </si>
  <si>
    <t>2090/09/21</t>
  </si>
  <si>
    <t>2090/09/22</t>
  </si>
  <si>
    <t>2090/09/23</t>
  </si>
  <si>
    <t>2090/09/24</t>
  </si>
  <si>
    <t>2090/09/25</t>
  </si>
  <si>
    <t>2090/09/26</t>
  </si>
  <si>
    <t>2090/09/27</t>
  </si>
  <si>
    <t>2090/09/28</t>
  </si>
  <si>
    <t>2090/09/29</t>
  </si>
  <si>
    <t>2090/10/01</t>
  </si>
  <si>
    <t>2090/10/02</t>
  </si>
  <si>
    <t>2090/10/03</t>
  </si>
  <si>
    <t>2090/10/04</t>
  </si>
  <si>
    <t>2090/10/05</t>
  </si>
  <si>
    <t>2090/10/06</t>
  </si>
  <si>
    <t>2090/10/07</t>
  </si>
  <si>
    <t>2090/10/08</t>
  </si>
  <si>
    <t>2090/10/09</t>
  </si>
  <si>
    <t>2090/10/10</t>
  </si>
  <si>
    <t>2090/10/11</t>
  </si>
  <si>
    <t>2090/10/12</t>
  </si>
  <si>
    <t>2090/10/13</t>
  </si>
  <si>
    <t>2090/10/14</t>
  </si>
  <si>
    <t>2090/10/15</t>
  </si>
  <si>
    <t>2090/10/16</t>
  </si>
  <si>
    <t>2090/10/17</t>
  </si>
  <si>
    <t>2090/10/18</t>
  </si>
  <si>
    <t>2090/10/19</t>
  </si>
  <si>
    <t>2090/10/20</t>
  </si>
  <si>
    <t>2090/10/21</t>
  </si>
  <si>
    <t>2090/10/22</t>
  </si>
  <si>
    <t>2090/10/23</t>
  </si>
  <si>
    <t>2090/10/24</t>
  </si>
  <si>
    <t>2090/10/25</t>
  </si>
  <si>
    <t>2090/10/26</t>
  </si>
  <si>
    <t>2090/10/27</t>
  </si>
  <si>
    <t>2090/10/28</t>
  </si>
  <si>
    <t>2090/10/29</t>
  </si>
  <si>
    <t>2090/10/30</t>
  </si>
  <si>
    <t>2090/11/01</t>
  </si>
  <si>
    <t>2090/11/02</t>
  </si>
  <si>
    <t>2090/11/03</t>
  </si>
  <si>
    <t>2090/11/04</t>
  </si>
  <si>
    <t>2090/11/05</t>
  </si>
  <si>
    <t>2090/11/06</t>
  </si>
  <si>
    <t>2090/11/07</t>
  </si>
  <si>
    <t>2090/11/08</t>
  </si>
  <si>
    <t>2090/11/09</t>
  </si>
  <si>
    <t>2090/11/10</t>
  </si>
  <si>
    <t>2090/11/11</t>
  </si>
  <si>
    <t>2090/11/12</t>
  </si>
  <si>
    <t>2090/11/13</t>
  </si>
  <si>
    <t>2090/11/14</t>
  </si>
  <si>
    <t>2090/11/15</t>
  </si>
  <si>
    <t>2090/11/16</t>
  </si>
  <si>
    <t>2090/11/17</t>
  </si>
  <si>
    <t>2090/11/18</t>
  </si>
  <si>
    <t>2090/11/19</t>
  </si>
  <si>
    <t>2090/11/20</t>
  </si>
  <si>
    <t>2090/11/21</t>
  </si>
  <si>
    <t>2090/11/22</t>
  </si>
  <si>
    <t>2090/11/23</t>
  </si>
  <si>
    <t>2090/11/24</t>
  </si>
  <si>
    <t>2090/11/25</t>
  </si>
  <si>
    <t>2090/11/26</t>
  </si>
  <si>
    <t>2090/11/27</t>
  </si>
  <si>
    <t>2090/11/28</t>
  </si>
  <si>
    <t>2090/11/29</t>
  </si>
  <si>
    <t>2090/11/30</t>
  </si>
  <si>
    <t>2090/12/01</t>
  </si>
  <si>
    <t>2090/12/02</t>
  </si>
  <si>
    <t>2090/12/03</t>
  </si>
  <si>
    <t>2090/12/04</t>
  </si>
  <si>
    <t>2090/12/05</t>
  </si>
  <si>
    <t>2090/12/06</t>
  </si>
  <si>
    <t>2090/12/07</t>
  </si>
  <si>
    <t>2090/12/08</t>
  </si>
  <si>
    <t>2090/12/09</t>
  </si>
  <si>
    <t>2090/12/10</t>
  </si>
  <si>
    <t>2090/12/11</t>
  </si>
  <si>
    <t>2090/12/12</t>
  </si>
  <si>
    <t>2090/12/13</t>
  </si>
  <si>
    <t>2090/12/14</t>
  </si>
  <si>
    <t>2090/12/15</t>
  </si>
  <si>
    <t>2090/12/16</t>
  </si>
  <si>
    <t>2090/12/17</t>
  </si>
  <si>
    <t>2090/12/18</t>
  </si>
  <si>
    <t>2090/12/19</t>
  </si>
  <si>
    <t>2090/12/20</t>
  </si>
  <si>
    <t>2090/12/21</t>
  </si>
  <si>
    <t>2090/12/22</t>
  </si>
  <si>
    <t>2090/12/23</t>
  </si>
  <si>
    <t>2090/12/24</t>
  </si>
  <si>
    <t>2090/12/25</t>
  </si>
  <si>
    <t>2090/12/26</t>
  </si>
  <si>
    <t>2090/12/27</t>
  </si>
  <si>
    <t>2090/12/28</t>
  </si>
  <si>
    <t>2090/12/29</t>
  </si>
  <si>
    <t>2090/12/30</t>
  </si>
  <si>
    <t>2091/01/01</t>
  </si>
  <si>
    <t>2091/01/02</t>
  </si>
  <si>
    <t>2091/01/03</t>
  </si>
  <si>
    <t>2091/01/04</t>
  </si>
  <si>
    <t>2091/01/05</t>
  </si>
  <si>
    <t>2091/01/06</t>
  </si>
  <si>
    <t>2091/01/07</t>
  </si>
  <si>
    <t>2091/01/08</t>
  </si>
  <si>
    <t>2091/01/09</t>
  </si>
  <si>
    <t>2091/01/10</t>
  </si>
  <si>
    <t>2091/01/11</t>
  </si>
  <si>
    <t>2091/01/12</t>
  </si>
  <si>
    <t>2091/01/13</t>
  </si>
  <si>
    <t>2091/01/14</t>
  </si>
  <si>
    <t>2091/01/15</t>
  </si>
  <si>
    <t>2091/01/16</t>
  </si>
  <si>
    <t>2091/01/17</t>
  </si>
  <si>
    <t>2091/01/18</t>
  </si>
  <si>
    <t>2091/01/19</t>
  </si>
  <si>
    <t>2091/01/20</t>
  </si>
  <si>
    <t>2091/01/21</t>
  </si>
  <si>
    <t>2091/01/22</t>
  </si>
  <si>
    <t>2091/01/23</t>
  </si>
  <si>
    <t>2091/01/24</t>
  </si>
  <si>
    <t>2091/01/25</t>
  </si>
  <si>
    <t>2091/01/26</t>
  </si>
  <si>
    <t>2091/01/27</t>
  </si>
  <si>
    <t>2091/01/28</t>
  </si>
  <si>
    <t>2091/01/29</t>
  </si>
  <si>
    <t>2091/01/30</t>
  </si>
  <si>
    <t>2091/01/31</t>
  </si>
  <si>
    <t>2091/02/01</t>
  </si>
  <si>
    <t>2091/02/02</t>
  </si>
  <si>
    <t>2091/02/03</t>
  </si>
  <si>
    <t>2091/02/04</t>
  </si>
  <si>
    <t>2091/02/05</t>
  </si>
  <si>
    <t>2091/02/06</t>
  </si>
  <si>
    <t>2091/02/07</t>
  </si>
  <si>
    <t>2091/02/08</t>
  </si>
  <si>
    <t>2091/02/09</t>
  </si>
  <si>
    <t>2091/02/10</t>
  </si>
  <si>
    <t>2091/02/11</t>
  </si>
  <si>
    <t>2091/02/12</t>
  </si>
  <si>
    <t>2091/02/13</t>
  </si>
  <si>
    <t>2091/02/14</t>
  </si>
  <si>
    <t>2091/02/15</t>
  </si>
  <si>
    <t>2091/02/16</t>
  </si>
  <si>
    <t>2091/02/17</t>
  </si>
  <si>
    <t>2091/02/18</t>
  </si>
  <si>
    <t>2091/02/19</t>
  </si>
  <si>
    <t>2091/02/20</t>
  </si>
  <si>
    <t>2091/02/21</t>
  </si>
  <si>
    <t>2091/02/22</t>
  </si>
  <si>
    <t>2091/02/23</t>
  </si>
  <si>
    <t>2091/02/24</t>
  </si>
  <si>
    <t>2091/02/25</t>
  </si>
  <si>
    <t>2091/02/26</t>
  </si>
  <si>
    <t>2091/02/27</t>
  </si>
  <si>
    <t>2091/02/28</t>
  </si>
  <si>
    <t>2091/02/29</t>
  </si>
  <si>
    <t>2091/02/30</t>
  </si>
  <si>
    <t>2091/02/31</t>
  </si>
  <si>
    <t>2091/03/01</t>
  </si>
  <si>
    <t>2091/03/02</t>
  </si>
  <si>
    <t>2091/03/03</t>
  </si>
  <si>
    <t>2091/03/04</t>
  </si>
  <si>
    <t>2091/03/05</t>
  </si>
  <si>
    <t>2091/03/06</t>
  </si>
  <si>
    <t>2091/03/07</t>
  </si>
  <si>
    <t>2091/03/08</t>
  </si>
  <si>
    <t>2091/03/09</t>
  </si>
  <si>
    <t>2091/03/10</t>
  </si>
  <si>
    <t>2091/03/11</t>
  </si>
  <si>
    <t>2091/03/12</t>
  </si>
  <si>
    <t>2091/03/13</t>
  </si>
  <si>
    <t>2091/03/14</t>
  </si>
  <si>
    <t>2091/03/15</t>
  </si>
  <si>
    <t>2091/03/16</t>
  </si>
  <si>
    <t>2091/03/17</t>
  </si>
  <si>
    <t>2091/03/18</t>
  </si>
  <si>
    <t>2091/03/19</t>
  </si>
  <si>
    <t>2091/03/20</t>
  </si>
  <si>
    <t>2091/03/21</t>
  </si>
  <si>
    <t>2091/03/22</t>
  </si>
  <si>
    <t>2091/03/23</t>
  </si>
  <si>
    <t>2091/03/24</t>
  </si>
  <si>
    <t>2091/03/25</t>
  </si>
  <si>
    <t>2091/03/26</t>
  </si>
  <si>
    <t>2091/03/27</t>
  </si>
  <si>
    <t>2091/03/28</t>
  </si>
  <si>
    <t>2091/03/29</t>
  </si>
  <si>
    <t>2091/03/30</t>
  </si>
  <si>
    <t>2091/03/31</t>
  </si>
  <si>
    <t>2091/03/32</t>
  </si>
  <si>
    <t>2091/04/01</t>
  </si>
  <si>
    <t>2091/04/02</t>
  </si>
  <si>
    <t>2091/04/03</t>
  </si>
  <si>
    <t>2091/04/04</t>
  </si>
  <si>
    <t>2091/04/05</t>
  </si>
  <si>
    <t>2091/04/06</t>
  </si>
  <si>
    <t>2091/04/07</t>
  </si>
  <si>
    <t>2091/04/08</t>
  </si>
  <si>
    <t>2091/04/09</t>
  </si>
  <si>
    <t>2091/04/10</t>
  </si>
  <si>
    <t>2091/04/11</t>
  </si>
  <si>
    <t>2091/04/12</t>
  </si>
  <si>
    <t>2091/04/13</t>
  </si>
  <si>
    <t>2091/04/14</t>
  </si>
  <si>
    <t>2091/04/15</t>
  </si>
  <si>
    <t>2091/04/16</t>
  </si>
  <si>
    <t>2091/04/17</t>
  </si>
  <si>
    <t>2091/04/18</t>
  </si>
  <si>
    <t>2091/04/19</t>
  </si>
  <si>
    <t>2091/04/20</t>
  </si>
  <si>
    <t>2091/04/21</t>
  </si>
  <si>
    <t>2091/04/22</t>
  </si>
  <si>
    <t>2091/04/23</t>
  </si>
  <si>
    <t>2091/04/24</t>
  </si>
  <si>
    <t>2091/04/25</t>
  </si>
  <si>
    <t>2091/04/26</t>
  </si>
  <si>
    <t>2091/04/27</t>
  </si>
  <si>
    <t>2091/04/28</t>
  </si>
  <si>
    <t>2091/04/29</t>
  </si>
  <si>
    <t>2091/04/30</t>
  </si>
  <si>
    <t>2091/04/31</t>
  </si>
  <si>
    <t>2091/05/01</t>
  </si>
  <si>
    <t>2091/05/02</t>
  </si>
  <si>
    <t>2091/05/03</t>
  </si>
  <si>
    <t>2091/05/04</t>
  </si>
  <si>
    <t>2091/05/05</t>
  </si>
  <si>
    <t>2091/05/06</t>
  </si>
  <si>
    <t>2091/05/07</t>
  </si>
  <si>
    <t>2091/05/08</t>
  </si>
  <si>
    <t>2091/05/09</t>
  </si>
  <si>
    <t>2091/05/10</t>
  </si>
  <si>
    <t>2091/05/11</t>
  </si>
  <si>
    <t>2091/05/12</t>
  </si>
  <si>
    <t>2091/05/13</t>
  </si>
  <si>
    <t>2091/05/14</t>
  </si>
  <si>
    <t>2091/05/15</t>
  </si>
  <si>
    <t>2091/05/16</t>
  </si>
  <si>
    <t>2091/05/17</t>
  </si>
  <si>
    <t>2091/05/18</t>
  </si>
  <si>
    <t>2091/05/19</t>
  </si>
  <si>
    <t>2091/05/20</t>
  </si>
  <si>
    <t>2091/05/21</t>
  </si>
  <si>
    <t>2091/05/22</t>
  </si>
  <si>
    <t>2091/05/23</t>
  </si>
  <si>
    <t>2091/05/24</t>
  </si>
  <si>
    <t>2091/05/25</t>
  </si>
  <si>
    <t>2091/05/26</t>
  </si>
  <si>
    <t>2091/05/27</t>
  </si>
  <si>
    <t>2091/05/28</t>
  </si>
  <si>
    <t>2091/05/29</t>
  </si>
  <si>
    <t>2091/05/30</t>
  </si>
  <si>
    <t>2091/05/31</t>
  </si>
  <si>
    <t>2091/06/01</t>
  </si>
  <si>
    <t>2091/06/02</t>
  </si>
  <si>
    <t>2091/06/03</t>
  </si>
  <si>
    <t>2091/06/04</t>
  </si>
  <si>
    <t>2091/06/05</t>
  </si>
  <si>
    <t>2091/06/06</t>
  </si>
  <si>
    <t>2091/06/07</t>
  </si>
  <si>
    <t>2091/06/08</t>
  </si>
  <si>
    <t>2091/06/09</t>
  </si>
  <si>
    <t>2091/06/10</t>
  </si>
  <si>
    <t>2091/06/11</t>
  </si>
  <si>
    <t>2091/06/12</t>
  </si>
  <si>
    <t>2091/06/13</t>
  </si>
  <si>
    <t>2091/06/14</t>
  </si>
  <si>
    <t>2091/06/15</t>
  </si>
  <si>
    <t>2091/06/16</t>
  </si>
  <si>
    <t>2091/06/17</t>
  </si>
  <si>
    <t>2091/06/18</t>
  </si>
  <si>
    <t>2091/06/19</t>
  </si>
  <si>
    <t>2091/06/20</t>
  </si>
  <si>
    <t>2091/06/21</t>
  </si>
  <si>
    <t>2091/06/22</t>
  </si>
  <si>
    <t>2091/06/23</t>
  </si>
  <si>
    <t>2091/06/24</t>
  </si>
  <si>
    <t>2091/06/25</t>
  </si>
  <si>
    <t>2091/06/26</t>
  </si>
  <si>
    <t>2091/06/27</t>
  </si>
  <si>
    <t>2091/06/28</t>
  </si>
  <si>
    <t>2091/06/29</t>
  </si>
  <si>
    <t>2091/06/30</t>
  </si>
  <si>
    <t>2091/06/31</t>
  </si>
  <si>
    <t>2091/07/01</t>
  </si>
  <si>
    <t>2091/07/02</t>
  </si>
  <si>
    <t>2091/07/03</t>
  </si>
  <si>
    <t>2091/07/04</t>
  </si>
  <si>
    <t>2091/07/05</t>
  </si>
  <si>
    <t>2091/07/06</t>
  </si>
  <si>
    <t>2091/07/07</t>
  </si>
  <si>
    <t>2091/07/08</t>
  </si>
  <si>
    <t>2091/07/09</t>
  </si>
  <si>
    <t>2091/07/10</t>
  </si>
  <si>
    <t>2091/07/11</t>
  </si>
  <si>
    <t>2091/07/12</t>
  </si>
  <si>
    <t>2091/07/13</t>
  </si>
  <si>
    <t>2091/07/14</t>
  </si>
  <si>
    <t>2091/07/15</t>
  </si>
  <si>
    <t>2091/07/16</t>
  </si>
  <si>
    <t>2091/07/17</t>
  </si>
  <si>
    <t>2091/07/18</t>
  </si>
  <si>
    <t>2091/07/19</t>
  </si>
  <si>
    <t>2091/07/20</t>
  </si>
  <si>
    <t>2091/07/21</t>
  </si>
  <si>
    <t>2091/07/22</t>
  </si>
  <si>
    <t>2091/07/23</t>
  </si>
  <si>
    <t>2091/07/24</t>
  </si>
  <si>
    <t>2091/07/25</t>
  </si>
  <si>
    <t>2091/07/26</t>
  </si>
  <si>
    <t>2091/07/27</t>
  </si>
  <si>
    <t>2091/07/28</t>
  </si>
  <si>
    <t>2091/07/29</t>
  </si>
  <si>
    <t>2091/07/30</t>
  </si>
  <si>
    <t>2091/08/01</t>
  </si>
  <si>
    <t>2091/08/02</t>
  </si>
  <si>
    <t>2091/08/03</t>
  </si>
  <si>
    <t>2091/08/04</t>
  </si>
  <si>
    <t>2091/08/05</t>
  </si>
  <si>
    <t>2091/08/06</t>
  </si>
  <si>
    <t>2091/08/07</t>
  </si>
  <si>
    <t>2091/08/08</t>
  </si>
  <si>
    <t>2091/08/09</t>
  </si>
  <si>
    <t>2091/08/10</t>
  </si>
  <si>
    <t>2091/08/11</t>
  </si>
  <si>
    <t>2091/08/12</t>
  </si>
  <si>
    <t>2091/08/13</t>
  </si>
  <si>
    <t>2091/08/14</t>
  </si>
  <si>
    <t>2091/08/15</t>
  </si>
  <si>
    <t>2091/08/16</t>
  </si>
  <si>
    <t>2091/08/17</t>
  </si>
  <si>
    <t>2091/08/18</t>
  </si>
  <si>
    <t>2091/08/19</t>
  </si>
  <si>
    <t>2091/08/20</t>
  </si>
  <si>
    <t>2091/08/21</t>
  </si>
  <si>
    <t>2091/08/22</t>
  </si>
  <si>
    <t>2091/08/23</t>
  </si>
  <si>
    <t>2091/08/24</t>
  </si>
  <si>
    <t>2091/08/25</t>
  </si>
  <si>
    <t>2091/08/26</t>
  </si>
  <si>
    <t>2091/08/27</t>
  </si>
  <si>
    <t>2091/08/28</t>
  </si>
  <si>
    <t>2091/08/29</t>
  </si>
  <si>
    <t>2091/08/30</t>
  </si>
  <si>
    <t>2091/09/01</t>
  </si>
  <si>
    <t>2091/09/02</t>
  </si>
  <si>
    <t>2091/09/03</t>
  </si>
  <si>
    <t>2091/09/04</t>
  </si>
  <si>
    <t>2091/09/05</t>
  </si>
  <si>
    <t>2091/09/06</t>
  </si>
  <si>
    <t>2091/09/07</t>
  </si>
  <si>
    <t>2091/09/08</t>
  </si>
  <si>
    <t>2091/09/09</t>
  </si>
  <si>
    <t>2091/09/10</t>
  </si>
  <si>
    <t>2091/09/11</t>
  </si>
  <si>
    <t>2091/09/12</t>
  </si>
  <si>
    <t>2091/09/13</t>
  </si>
  <si>
    <t>2091/09/14</t>
  </si>
  <si>
    <t>2091/09/15</t>
  </si>
  <si>
    <t>2091/09/16</t>
  </si>
  <si>
    <t>2091/09/17</t>
  </si>
  <si>
    <t>2091/09/18</t>
  </si>
  <si>
    <t>2091/09/19</t>
  </si>
  <si>
    <t>2091/09/20</t>
  </si>
  <si>
    <t>2091/09/21</t>
  </si>
  <si>
    <t>2091/09/22</t>
  </si>
  <si>
    <t>2091/09/23</t>
  </si>
  <si>
    <t>2091/09/24</t>
  </si>
  <si>
    <t>2091/09/25</t>
  </si>
  <si>
    <t>2091/09/26</t>
  </si>
  <si>
    <t>2091/09/27</t>
  </si>
  <si>
    <t>2091/09/28</t>
  </si>
  <si>
    <t>2091/09/29</t>
  </si>
  <si>
    <t>2091/10/01</t>
  </si>
  <si>
    <t>2091/10/02</t>
  </si>
  <si>
    <t>2091/10/03</t>
  </si>
  <si>
    <t>2091/10/04</t>
  </si>
  <si>
    <t>2091/10/05</t>
  </si>
  <si>
    <t>2091/10/06</t>
  </si>
  <si>
    <t>2091/10/07</t>
  </si>
  <si>
    <t>2091/10/08</t>
  </si>
  <si>
    <t>2091/10/09</t>
  </si>
  <si>
    <t>2091/10/10</t>
  </si>
  <si>
    <t>2091/10/11</t>
  </si>
  <si>
    <t>2091/10/12</t>
  </si>
  <si>
    <t>2091/10/13</t>
  </si>
  <si>
    <t>2091/10/14</t>
  </si>
  <si>
    <t>2091/10/15</t>
  </si>
  <si>
    <t>2091/10/16</t>
  </si>
  <si>
    <t>2091/10/17</t>
  </si>
  <si>
    <t>2091/10/18</t>
  </si>
  <si>
    <t>2091/10/19</t>
  </si>
  <si>
    <t>2091/10/20</t>
  </si>
  <si>
    <t>2091/10/21</t>
  </si>
  <si>
    <t>2091/10/22</t>
  </si>
  <si>
    <t>2091/10/23</t>
  </si>
  <si>
    <t>2091/10/24</t>
  </si>
  <si>
    <t>2091/10/25</t>
  </si>
  <si>
    <t>2091/10/26</t>
  </si>
  <si>
    <t>2091/10/27</t>
  </si>
  <si>
    <t>2091/10/28</t>
  </si>
  <si>
    <t>2091/10/29</t>
  </si>
  <si>
    <t>2091/10/30</t>
  </si>
  <si>
    <t>2091/11/01</t>
  </si>
  <si>
    <t>2091/11/02</t>
  </si>
  <si>
    <t>2091/11/03</t>
  </si>
  <si>
    <t>2091/11/04</t>
  </si>
  <si>
    <t>2091/11/05</t>
  </si>
  <si>
    <t>2091/11/06</t>
  </si>
  <si>
    <t>2091/11/07</t>
  </si>
  <si>
    <t>2091/11/08</t>
  </si>
  <si>
    <t>2091/11/09</t>
  </si>
  <si>
    <t>2091/11/10</t>
  </si>
  <si>
    <t>2091/11/11</t>
  </si>
  <si>
    <t>2091/11/12</t>
  </si>
  <si>
    <t>2091/11/13</t>
  </si>
  <si>
    <t>2091/11/14</t>
  </si>
  <si>
    <t>2091/11/15</t>
  </si>
  <si>
    <t>2091/11/16</t>
  </si>
  <si>
    <t>2091/11/17</t>
  </si>
  <si>
    <t>2091/11/18</t>
  </si>
  <si>
    <t>2091/11/19</t>
  </si>
  <si>
    <t>2091/11/20</t>
  </si>
  <si>
    <t>2091/11/21</t>
  </si>
  <si>
    <t>2091/11/22</t>
  </si>
  <si>
    <t>2091/11/23</t>
  </si>
  <si>
    <t>2091/11/24</t>
  </si>
  <si>
    <t>2091/11/25</t>
  </si>
  <si>
    <t>2091/11/26</t>
  </si>
  <si>
    <t>2091/11/27</t>
  </si>
  <si>
    <t>2091/11/28</t>
  </si>
  <si>
    <t>2091/11/29</t>
  </si>
  <si>
    <t>2091/11/30</t>
  </si>
  <si>
    <t>2091/12/01</t>
  </si>
  <si>
    <t>2091/12/02</t>
  </si>
  <si>
    <t>2091/12/03</t>
  </si>
  <si>
    <t>2091/12/04</t>
  </si>
  <si>
    <t>2091/12/05</t>
  </si>
  <si>
    <t>2091/12/06</t>
  </si>
  <si>
    <t>2091/12/07</t>
  </si>
  <si>
    <t>2091/12/08</t>
  </si>
  <si>
    <t>2091/12/09</t>
  </si>
  <si>
    <t>2091/12/10</t>
  </si>
  <si>
    <t>2091/12/11</t>
  </si>
  <si>
    <t>2091/12/12</t>
  </si>
  <si>
    <t>2091/12/13</t>
  </si>
  <si>
    <t>2091/12/14</t>
  </si>
  <si>
    <t>2091/12/15</t>
  </si>
  <si>
    <t>2091/12/16</t>
  </si>
  <si>
    <t>2091/12/17</t>
  </si>
  <si>
    <t>2091/12/18</t>
  </si>
  <si>
    <t>2091/12/19</t>
  </si>
  <si>
    <t>2091/12/20</t>
  </si>
  <si>
    <t>2091/12/21</t>
  </si>
  <si>
    <t>2091/12/22</t>
  </si>
  <si>
    <t>2091/12/23</t>
  </si>
  <si>
    <t>2091/12/24</t>
  </si>
  <si>
    <t>2091/12/25</t>
  </si>
  <si>
    <t>2091/12/26</t>
  </si>
  <si>
    <t>2091/12/27</t>
  </si>
  <si>
    <t>2091/12/28</t>
  </si>
  <si>
    <t>2091/12/29</t>
  </si>
  <si>
    <t>2091/12/30</t>
  </si>
  <si>
    <t>2092/01/01</t>
  </si>
  <si>
    <t>2092/01/02</t>
  </si>
  <si>
    <t>2092/01/03</t>
  </si>
  <si>
    <t>2092/01/04</t>
  </si>
  <si>
    <t>2092/01/05</t>
  </si>
  <si>
    <t>2092/01/06</t>
  </si>
  <si>
    <t>2092/01/07</t>
  </si>
  <si>
    <t>2092/01/08</t>
  </si>
  <si>
    <t>2092/01/09</t>
  </si>
  <si>
    <t>2092/01/10</t>
  </si>
  <si>
    <t>2092/01/11</t>
  </si>
  <si>
    <t>2092/01/12</t>
  </si>
  <si>
    <t>2092/01/13</t>
  </si>
  <si>
    <t>2092/01/14</t>
  </si>
  <si>
    <t>2092/01/15</t>
  </si>
  <si>
    <t>2092/01/16</t>
  </si>
  <si>
    <t>2092/01/17</t>
  </si>
  <si>
    <t>2092/01/18</t>
  </si>
  <si>
    <t>2092/01/19</t>
  </si>
  <si>
    <t>2092/01/20</t>
  </si>
  <si>
    <t>2092/01/21</t>
  </si>
  <si>
    <t>2092/01/22</t>
  </si>
  <si>
    <t>2092/01/23</t>
  </si>
  <si>
    <t>2092/01/24</t>
  </si>
  <si>
    <t>2092/01/25</t>
  </si>
  <si>
    <t>2092/01/26</t>
  </si>
  <si>
    <t>2092/01/27</t>
  </si>
  <si>
    <t>2092/01/28</t>
  </si>
  <si>
    <t>2092/01/29</t>
  </si>
  <si>
    <t>2092/01/30</t>
  </si>
  <si>
    <t>2092/02/01</t>
  </si>
  <si>
    <t>2092/02/02</t>
  </si>
  <si>
    <t>2092/02/03</t>
  </si>
  <si>
    <t>2092/02/04</t>
  </si>
  <si>
    <t>2092/02/05</t>
  </si>
  <si>
    <t>2092/02/06</t>
  </si>
  <si>
    <t>2092/02/07</t>
  </si>
  <si>
    <t>2092/02/08</t>
  </si>
  <si>
    <t>2092/02/09</t>
  </si>
  <si>
    <t>2092/02/10</t>
  </si>
  <si>
    <t>2092/02/11</t>
  </si>
  <si>
    <t>2092/02/12</t>
  </si>
  <si>
    <t>2092/02/13</t>
  </si>
  <si>
    <t>2092/02/14</t>
  </si>
  <si>
    <t>2092/02/15</t>
  </si>
  <si>
    <t>2092/02/16</t>
  </si>
  <si>
    <t>2092/02/17</t>
  </si>
  <si>
    <t>2092/02/18</t>
  </si>
  <si>
    <t>2092/02/19</t>
  </si>
  <si>
    <t>2092/02/20</t>
  </si>
  <si>
    <t>2092/02/21</t>
  </si>
  <si>
    <t>2092/02/22</t>
  </si>
  <si>
    <t>2092/02/23</t>
  </si>
  <si>
    <t>2092/02/24</t>
  </si>
  <si>
    <t>2092/02/25</t>
  </si>
  <si>
    <t>2092/02/26</t>
  </si>
  <si>
    <t>2092/02/27</t>
  </si>
  <si>
    <t>2092/02/28</t>
  </si>
  <si>
    <t>2092/02/29</t>
  </si>
  <si>
    <t>2092/02/30</t>
  </si>
  <si>
    <t>2092/02/31</t>
  </si>
  <si>
    <t>2092/03/01</t>
  </si>
  <si>
    <t>2092/03/02</t>
  </si>
  <si>
    <t>2092/03/03</t>
  </si>
  <si>
    <t>2092/03/04</t>
  </si>
  <si>
    <t>2092/03/05</t>
  </si>
  <si>
    <t>2092/03/06</t>
  </si>
  <si>
    <t>2092/03/07</t>
  </si>
  <si>
    <t>2092/03/08</t>
  </si>
  <si>
    <t>2092/03/09</t>
  </si>
  <si>
    <t>2092/03/10</t>
  </si>
  <si>
    <t>2092/03/11</t>
  </si>
  <si>
    <t>2092/03/12</t>
  </si>
  <si>
    <t>2092/03/13</t>
  </si>
  <si>
    <t>2092/03/14</t>
  </si>
  <si>
    <t>2092/03/15</t>
  </si>
  <si>
    <t>2092/03/16</t>
  </si>
  <si>
    <t>2092/03/17</t>
  </si>
  <si>
    <t>2092/03/18</t>
  </si>
  <si>
    <t>2092/03/19</t>
  </si>
  <si>
    <t>2092/03/20</t>
  </si>
  <si>
    <t>2092/03/21</t>
  </si>
  <si>
    <t>2092/03/22</t>
  </si>
  <si>
    <t>2092/03/23</t>
  </si>
  <si>
    <t>2092/03/24</t>
  </si>
  <si>
    <t>2092/03/25</t>
  </si>
  <si>
    <t>2092/03/26</t>
  </si>
  <si>
    <t>2092/03/27</t>
  </si>
  <si>
    <t>2092/03/28</t>
  </si>
  <si>
    <t>2092/03/29</t>
  </si>
  <si>
    <t>2092/03/30</t>
  </si>
  <si>
    <t>2092/03/31</t>
  </si>
  <si>
    <t>2092/03/32</t>
  </si>
  <si>
    <t>2092/04/01</t>
  </si>
  <si>
    <t>2092/04/02</t>
  </si>
  <si>
    <t>2092/04/03</t>
  </si>
  <si>
    <t>2092/04/04</t>
  </si>
  <si>
    <t>2092/04/05</t>
  </si>
  <si>
    <t>2092/04/06</t>
  </si>
  <si>
    <t>2092/04/07</t>
  </si>
  <si>
    <t>2092/04/08</t>
  </si>
  <si>
    <t>2092/04/09</t>
  </si>
  <si>
    <t>2092/04/10</t>
  </si>
  <si>
    <t>2092/04/11</t>
  </si>
  <si>
    <t>2092/04/12</t>
  </si>
  <si>
    <t>2092/04/13</t>
  </si>
  <si>
    <t>2092/04/14</t>
  </si>
  <si>
    <t>2092/04/15</t>
  </si>
  <si>
    <t>2092/04/16</t>
  </si>
  <si>
    <t>2092/04/17</t>
  </si>
  <si>
    <t>2092/04/18</t>
  </si>
  <si>
    <t>2092/04/19</t>
  </si>
  <si>
    <t>2092/04/20</t>
  </si>
  <si>
    <t>2092/04/21</t>
  </si>
  <si>
    <t>2092/04/22</t>
  </si>
  <si>
    <t>2092/04/23</t>
  </si>
  <si>
    <t>2092/04/24</t>
  </si>
  <si>
    <t>2092/04/25</t>
  </si>
  <si>
    <t>2092/04/26</t>
  </si>
  <si>
    <t>2092/04/27</t>
  </si>
  <si>
    <t>2092/04/28</t>
  </si>
  <si>
    <t>2092/04/29</t>
  </si>
  <si>
    <t>2092/04/30</t>
  </si>
  <si>
    <t>2092/04/31</t>
  </si>
  <si>
    <t>2092/04/32</t>
  </si>
  <si>
    <t>2092/05/01</t>
  </si>
  <si>
    <t>2092/05/02</t>
  </si>
  <si>
    <t>2092/05/03</t>
  </si>
  <si>
    <t>2092/05/04</t>
  </si>
  <si>
    <t>2092/05/05</t>
  </si>
  <si>
    <t>2092/05/06</t>
  </si>
  <si>
    <t>2092/05/07</t>
  </si>
  <si>
    <t>2092/05/08</t>
  </si>
  <si>
    <t>2092/05/09</t>
  </si>
  <si>
    <t>2092/05/10</t>
  </si>
  <si>
    <t>2092/05/11</t>
  </si>
  <si>
    <t>2092/05/12</t>
  </si>
  <si>
    <t>2092/05/13</t>
  </si>
  <si>
    <t>2092/05/14</t>
  </si>
  <si>
    <t>2092/05/15</t>
  </si>
  <si>
    <t>2092/05/16</t>
  </si>
  <si>
    <t>2092/05/17</t>
  </si>
  <si>
    <t>2092/05/18</t>
  </si>
  <si>
    <t>2092/05/19</t>
  </si>
  <si>
    <t>2092/05/20</t>
  </si>
  <si>
    <t>2092/05/21</t>
  </si>
  <si>
    <t>2092/05/22</t>
  </si>
  <si>
    <t>2092/05/23</t>
  </si>
  <si>
    <t>2092/05/24</t>
  </si>
  <si>
    <t>2092/05/25</t>
  </si>
  <si>
    <t>2092/05/26</t>
  </si>
  <si>
    <t>2092/05/27</t>
  </si>
  <si>
    <t>2092/05/28</t>
  </si>
  <si>
    <t>2092/05/29</t>
  </si>
  <si>
    <t>2092/05/30</t>
  </si>
  <si>
    <t>2092/05/31</t>
  </si>
  <si>
    <t>2092/06/01</t>
  </si>
  <si>
    <t>2092/06/02</t>
  </si>
  <si>
    <t>2092/06/03</t>
  </si>
  <si>
    <t>2092/06/04</t>
  </si>
  <si>
    <t>2092/06/05</t>
  </si>
  <si>
    <t>2092/06/06</t>
  </si>
  <si>
    <t>2092/06/07</t>
  </si>
  <si>
    <t>2092/06/08</t>
  </si>
  <si>
    <t>2092/06/09</t>
  </si>
  <si>
    <t>2092/06/10</t>
  </si>
  <si>
    <t>2092/06/11</t>
  </si>
  <si>
    <t>2092/06/12</t>
  </si>
  <si>
    <t>2092/06/13</t>
  </si>
  <si>
    <t>2092/06/14</t>
  </si>
  <si>
    <t>2092/06/15</t>
  </si>
  <si>
    <t>2092/06/16</t>
  </si>
  <si>
    <t>2092/06/17</t>
  </si>
  <si>
    <t>2092/06/18</t>
  </si>
  <si>
    <t>2092/06/19</t>
  </si>
  <si>
    <t>2092/06/20</t>
  </si>
  <si>
    <t>2092/06/21</t>
  </si>
  <si>
    <t>2092/06/22</t>
  </si>
  <si>
    <t>2092/06/23</t>
  </si>
  <si>
    <t>2092/06/24</t>
  </si>
  <si>
    <t>2092/06/25</t>
  </si>
  <si>
    <t>2092/06/26</t>
  </si>
  <si>
    <t>2092/06/27</t>
  </si>
  <si>
    <t>2092/06/28</t>
  </si>
  <si>
    <t>2092/06/29</t>
  </si>
  <si>
    <t>2092/06/30</t>
  </si>
  <si>
    <t>2092/07/01</t>
  </si>
  <si>
    <t>2092/07/02</t>
  </si>
  <si>
    <t>2092/07/03</t>
  </si>
  <si>
    <t>2092/07/04</t>
  </si>
  <si>
    <t>2092/07/05</t>
  </si>
  <si>
    <t>2092/07/06</t>
  </si>
  <si>
    <t>2092/07/07</t>
  </si>
  <si>
    <t>2092/07/08</t>
  </si>
  <si>
    <t>2092/07/09</t>
  </si>
  <si>
    <t>2092/07/10</t>
  </si>
  <si>
    <t>2092/07/11</t>
  </si>
  <si>
    <t>2092/07/12</t>
  </si>
  <si>
    <t>2092/07/13</t>
  </si>
  <si>
    <t>2092/07/14</t>
  </si>
  <si>
    <t>2092/07/15</t>
  </si>
  <si>
    <t>2092/07/16</t>
  </si>
  <si>
    <t>2092/07/17</t>
  </si>
  <si>
    <t>2092/07/18</t>
  </si>
  <si>
    <t>2092/07/19</t>
  </si>
  <si>
    <t>2092/07/20</t>
  </si>
  <si>
    <t>2092/07/21</t>
  </si>
  <si>
    <t>2092/07/22</t>
  </si>
  <si>
    <t>2092/07/23</t>
  </si>
  <si>
    <t>2092/07/24</t>
  </si>
  <si>
    <t>2092/07/25</t>
  </si>
  <si>
    <t>2092/07/26</t>
  </si>
  <si>
    <t>2092/07/27</t>
  </si>
  <si>
    <t>2092/07/28</t>
  </si>
  <si>
    <t>2092/07/29</t>
  </si>
  <si>
    <t>2092/07/30</t>
  </si>
  <si>
    <t>2092/08/01</t>
  </si>
  <si>
    <t>2092/08/02</t>
  </si>
  <si>
    <t>2092/08/03</t>
  </si>
  <si>
    <t>2092/08/04</t>
  </si>
  <si>
    <t>2092/08/05</t>
  </si>
  <si>
    <t>2092/08/06</t>
  </si>
  <si>
    <t>2092/08/07</t>
  </si>
  <si>
    <t>2092/08/08</t>
  </si>
  <si>
    <t>2092/08/09</t>
  </si>
  <si>
    <t>2092/08/10</t>
  </si>
  <si>
    <t>2092/08/11</t>
  </si>
  <si>
    <t>2092/08/12</t>
  </si>
  <si>
    <t>2092/08/13</t>
  </si>
  <si>
    <t>2092/08/14</t>
  </si>
  <si>
    <t>2092/08/15</t>
  </si>
  <si>
    <t>2092/08/16</t>
  </si>
  <si>
    <t>2092/08/17</t>
  </si>
  <si>
    <t>2092/08/18</t>
  </si>
  <si>
    <t>2092/08/19</t>
  </si>
  <si>
    <t>2092/08/20</t>
  </si>
  <si>
    <t>2092/08/21</t>
  </si>
  <si>
    <t>2092/08/22</t>
  </si>
  <si>
    <t>2092/08/23</t>
  </si>
  <si>
    <t>2092/08/24</t>
  </si>
  <si>
    <t>2092/08/25</t>
  </si>
  <si>
    <t>2092/08/26</t>
  </si>
  <si>
    <t>2092/08/27</t>
  </si>
  <si>
    <t>2092/08/28</t>
  </si>
  <si>
    <t>2092/08/29</t>
  </si>
  <si>
    <t>2092/08/30</t>
  </si>
  <si>
    <t>2092/09/01</t>
  </si>
  <si>
    <t>2092/09/02</t>
  </si>
  <si>
    <t>2092/09/03</t>
  </si>
  <si>
    <t>2092/09/04</t>
  </si>
  <si>
    <t>2092/09/05</t>
  </si>
  <si>
    <t>2092/09/06</t>
  </si>
  <si>
    <t>2092/09/07</t>
  </si>
  <si>
    <t>2092/09/08</t>
  </si>
  <si>
    <t>2092/09/09</t>
  </si>
  <si>
    <t>2092/09/10</t>
  </si>
  <si>
    <t>2092/09/11</t>
  </si>
  <si>
    <t>2092/09/12</t>
  </si>
  <si>
    <t>2092/09/13</t>
  </si>
  <si>
    <t>2092/09/14</t>
  </si>
  <si>
    <t>2092/09/15</t>
  </si>
  <si>
    <t>2092/09/16</t>
  </si>
  <si>
    <t>2092/09/17</t>
  </si>
  <si>
    <t>2092/09/18</t>
  </si>
  <si>
    <t>2092/09/19</t>
  </si>
  <si>
    <t>2092/09/20</t>
  </si>
  <si>
    <t>2092/09/21</t>
  </si>
  <si>
    <t>2092/09/22</t>
  </si>
  <si>
    <t>2092/09/23</t>
  </si>
  <si>
    <t>2092/09/24</t>
  </si>
  <si>
    <t>2092/09/25</t>
  </si>
  <si>
    <t>2092/09/26</t>
  </si>
  <si>
    <t>2092/09/27</t>
  </si>
  <si>
    <t>2092/09/28</t>
  </si>
  <si>
    <t>2092/09/29</t>
  </si>
  <si>
    <t>2092/10/01</t>
  </si>
  <si>
    <t>2092/10/02</t>
  </si>
  <si>
    <t>2092/10/03</t>
  </si>
  <si>
    <t>2092/10/04</t>
  </si>
  <si>
    <t>2092/10/05</t>
  </si>
  <si>
    <t>2092/10/06</t>
  </si>
  <si>
    <t>2092/10/07</t>
  </si>
  <si>
    <t>2092/10/08</t>
  </si>
  <si>
    <t>2092/10/09</t>
  </si>
  <si>
    <t>2092/10/10</t>
  </si>
  <si>
    <t>2092/10/11</t>
  </si>
  <si>
    <t>2092/10/12</t>
  </si>
  <si>
    <t>2092/10/13</t>
  </si>
  <si>
    <t>2092/10/14</t>
  </si>
  <si>
    <t>2092/10/15</t>
  </si>
  <si>
    <t>2092/10/16</t>
  </si>
  <si>
    <t>2092/10/17</t>
  </si>
  <si>
    <t>2092/10/18</t>
  </si>
  <si>
    <t>2092/10/19</t>
  </si>
  <si>
    <t>2092/10/20</t>
  </si>
  <si>
    <t>2092/10/21</t>
  </si>
  <si>
    <t>2092/10/22</t>
  </si>
  <si>
    <t>2092/10/23</t>
  </si>
  <si>
    <t>2092/10/24</t>
  </si>
  <si>
    <t>2092/10/25</t>
  </si>
  <si>
    <t>2092/10/26</t>
  </si>
  <si>
    <t>2092/10/27</t>
  </si>
  <si>
    <t>2092/10/28</t>
  </si>
  <si>
    <t>2092/10/29</t>
  </si>
  <si>
    <t>2092/10/30</t>
  </si>
  <si>
    <t>2092/11/01</t>
  </si>
  <si>
    <t>2092/11/02</t>
  </si>
  <si>
    <t>2092/11/03</t>
  </si>
  <si>
    <t>2092/11/04</t>
  </si>
  <si>
    <t>2092/11/05</t>
  </si>
  <si>
    <t>2092/11/06</t>
  </si>
  <si>
    <t>2092/11/07</t>
  </si>
  <si>
    <t>2092/11/08</t>
  </si>
  <si>
    <t>2092/11/09</t>
  </si>
  <si>
    <t>2092/11/10</t>
  </si>
  <si>
    <t>2092/11/11</t>
  </si>
  <si>
    <t>2092/11/12</t>
  </si>
  <si>
    <t>2092/11/13</t>
  </si>
  <si>
    <t>2092/11/14</t>
  </si>
  <si>
    <t>2092/11/15</t>
  </si>
  <si>
    <t>2092/11/16</t>
  </si>
  <si>
    <t>2092/11/17</t>
  </si>
  <si>
    <t>2092/11/18</t>
  </si>
  <si>
    <t>2092/11/19</t>
  </si>
  <si>
    <t>2092/11/20</t>
  </si>
  <si>
    <t>2092/11/21</t>
  </si>
  <si>
    <t>2092/11/22</t>
  </si>
  <si>
    <t>2092/11/23</t>
  </si>
  <si>
    <t>2092/11/24</t>
  </si>
  <si>
    <t>2092/11/25</t>
  </si>
  <si>
    <t>2092/11/26</t>
  </si>
  <si>
    <t>2092/11/27</t>
  </si>
  <si>
    <t>2092/11/28</t>
  </si>
  <si>
    <t>2092/11/29</t>
  </si>
  <si>
    <t>2092/11/30</t>
  </si>
  <si>
    <t>2092/12/01</t>
  </si>
  <si>
    <t>2092/12/02</t>
  </si>
  <si>
    <t>2092/12/03</t>
  </si>
  <si>
    <t>2092/12/04</t>
  </si>
  <si>
    <t>2092/12/05</t>
  </si>
  <si>
    <t>2092/12/06</t>
  </si>
  <si>
    <t>2092/12/07</t>
  </si>
  <si>
    <t>2092/12/08</t>
  </si>
  <si>
    <t>2092/12/09</t>
  </si>
  <si>
    <t>2092/12/10</t>
  </si>
  <si>
    <t>2092/12/11</t>
  </si>
  <si>
    <t>2092/12/12</t>
  </si>
  <si>
    <t>2092/12/13</t>
  </si>
  <si>
    <t>2092/12/14</t>
  </si>
  <si>
    <t>2092/12/15</t>
  </si>
  <si>
    <t>2092/12/16</t>
  </si>
  <si>
    <t>2092/12/17</t>
  </si>
  <si>
    <t>2092/12/18</t>
  </si>
  <si>
    <t>2092/12/19</t>
  </si>
  <si>
    <t>2092/12/20</t>
  </si>
  <si>
    <t>2092/12/21</t>
  </si>
  <si>
    <t>2092/12/22</t>
  </si>
  <si>
    <t>2092/12/23</t>
  </si>
  <si>
    <t>2092/12/24</t>
  </si>
  <si>
    <t>2092/12/25</t>
  </si>
  <si>
    <t>2092/12/26</t>
  </si>
  <si>
    <t>2092/12/27</t>
  </si>
  <si>
    <t>2092/12/28</t>
  </si>
  <si>
    <t>2092/12/29</t>
  </si>
  <si>
    <t>2092/12/30</t>
  </si>
  <si>
    <t>2093/01/01</t>
  </si>
  <si>
    <t>2093/01/02</t>
  </si>
  <si>
    <t>2093/01/03</t>
  </si>
  <si>
    <t>2093/01/04</t>
  </si>
  <si>
    <t>2093/01/05</t>
  </si>
  <si>
    <t>2093/01/06</t>
  </si>
  <si>
    <t>2093/01/07</t>
  </si>
  <si>
    <t>2093/01/08</t>
  </si>
  <si>
    <t>2093/01/09</t>
  </si>
  <si>
    <t>2093/01/10</t>
  </si>
  <si>
    <t>2093/01/11</t>
  </si>
  <si>
    <t>2093/01/12</t>
  </si>
  <si>
    <t>2093/01/13</t>
  </si>
  <si>
    <t>2093/01/14</t>
  </si>
  <si>
    <t>2093/01/15</t>
  </si>
  <si>
    <t>2093/01/16</t>
  </si>
  <si>
    <t>2093/01/17</t>
  </si>
  <si>
    <t>2093/01/18</t>
  </si>
  <si>
    <t>2093/01/19</t>
  </si>
  <si>
    <t>2093/01/20</t>
  </si>
  <si>
    <t>2093/01/21</t>
  </si>
  <si>
    <t>2093/01/22</t>
  </si>
  <si>
    <t>2093/01/23</t>
  </si>
  <si>
    <t>2093/01/24</t>
  </si>
  <si>
    <t>2093/01/25</t>
  </si>
  <si>
    <t>2093/01/26</t>
  </si>
  <si>
    <t>2093/01/27</t>
  </si>
  <si>
    <t>2093/01/28</t>
  </si>
  <si>
    <t>2093/01/29</t>
  </si>
  <si>
    <t>2093/01/30</t>
  </si>
  <si>
    <t>2093/02/01</t>
  </si>
  <si>
    <t>2093/02/02</t>
  </si>
  <si>
    <t>2093/02/03</t>
  </si>
  <si>
    <t>2093/02/04</t>
  </si>
  <si>
    <t>2093/02/05</t>
  </si>
  <si>
    <t>2093/02/06</t>
  </si>
  <si>
    <t>2093/02/07</t>
  </si>
  <si>
    <t>2093/02/08</t>
  </si>
  <si>
    <t>2093/02/09</t>
  </si>
  <si>
    <t>2093/02/10</t>
  </si>
  <si>
    <t>2093/02/11</t>
  </si>
  <si>
    <t>2093/02/12</t>
  </si>
  <si>
    <t>2093/02/13</t>
  </si>
  <si>
    <t>2093/02/14</t>
  </si>
  <si>
    <t>2093/02/15</t>
  </si>
  <si>
    <t>2093/02/16</t>
  </si>
  <si>
    <t>2093/02/17</t>
  </si>
  <si>
    <t>2093/02/18</t>
  </si>
  <si>
    <t>2093/02/19</t>
  </si>
  <si>
    <t>2093/02/20</t>
  </si>
  <si>
    <t>2093/02/21</t>
  </si>
  <si>
    <t>2093/02/22</t>
  </si>
  <si>
    <t>2093/02/23</t>
  </si>
  <si>
    <t>2093/02/24</t>
  </si>
  <si>
    <t>2093/02/25</t>
  </si>
  <si>
    <t>2093/02/26</t>
  </si>
  <si>
    <t>2093/02/27</t>
  </si>
  <si>
    <t>2093/02/28</t>
  </si>
  <si>
    <t>2093/02/29</t>
  </si>
  <si>
    <t>2093/02/30</t>
  </si>
  <si>
    <t>2093/02/31</t>
  </si>
  <si>
    <t>2093/02/32</t>
  </si>
  <si>
    <t>2093/03/01</t>
  </si>
  <si>
    <t>2093/03/02</t>
  </si>
  <si>
    <t>2093/03/03</t>
  </si>
  <si>
    <t>2093/03/04</t>
  </si>
  <si>
    <t>2093/03/05</t>
  </si>
  <si>
    <t>2093/03/06</t>
  </si>
  <si>
    <t>2093/03/07</t>
  </si>
  <si>
    <t>2093/03/08</t>
  </si>
  <si>
    <t>2093/03/09</t>
  </si>
  <si>
    <t>2093/03/10</t>
  </si>
  <si>
    <t>2093/03/11</t>
  </si>
  <si>
    <t>2093/03/12</t>
  </si>
  <si>
    <t>2093/03/13</t>
  </si>
  <si>
    <t>2093/03/14</t>
  </si>
  <si>
    <t>2093/03/15</t>
  </si>
  <si>
    <t>2093/03/16</t>
  </si>
  <si>
    <t>2093/03/17</t>
  </si>
  <si>
    <t>2093/03/18</t>
  </si>
  <si>
    <t>2093/03/19</t>
  </si>
  <si>
    <t>2093/03/20</t>
  </si>
  <si>
    <t>2093/03/21</t>
  </si>
  <si>
    <t>2093/03/22</t>
  </si>
  <si>
    <t>2093/03/23</t>
  </si>
  <si>
    <t>2093/03/24</t>
  </si>
  <si>
    <t>2093/03/25</t>
  </si>
  <si>
    <t>2093/03/26</t>
  </si>
  <si>
    <t>2093/03/27</t>
  </si>
  <si>
    <t>2093/03/28</t>
  </si>
  <si>
    <t>2093/03/29</t>
  </si>
  <si>
    <t>2093/03/30</t>
  </si>
  <si>
    <t>2093/03/31</t>
  </si>
  <si>
    <t>2093/04/01</t>
  </si>
  <si>
    <t>2093/04/02</t>
  </si>
  <si>
    <t>2093/04/03</t>
  </si>
  <si>
    <t>2093/04/04</t>
  </si>
  <si>
    <t>2093/04/05</t>
  </si>
  <si>
    <t>2093/04/06</t>
  </si>
  <si>
    <t>2093/04/07</t>
  </si>
  <si>
    <t>2093/04/08</t>
  </si>
  <si>
    <t>2093/04/09</t>
  </si>
  <si>
    <t>2093/04/10</t>
  </si>
  <si>
    <t>2093/04/11</t>
  </si>
  <si>
    <t>2093/04/12</t>
  </si>
  <si>
    <t>2093/04/13</t>
  </si>
  <si>
    <t>2093/04/14</t>
  </si>
  <si>
    <t>2093/04/15</t>
  </si>
  <si>
    <t>2093/04/16</t>
  </si>
  <si>
    <t>2093/04/17</t>
  </si>
  <si>
    <t>2093/04/18</t>
  </si>
  <si>
    <t>2093/04/19</t>
  </si>
  <si>
    <t>2093/04/20</t>
  </si>
  <si>
    <t>2093/04/21</t>
  </si>
  <si>
    <t>2093/04/22</t>
  </si>
  <si>
    <t>2093/04/23</t>
  </si>
  <si>
    <t>2093/04/24</t>
  </si>
  <si>
    <t>2093/04/25</t>
  </si>
  <si>
    <t>2093/04/26</t>
  </si>
  <si>
    <t>2093/04/27</t>
  </si>
  <si>
    <t>2093/04/28</t>
  </si>
  <si>
    <t>2093/04/29</t>
  </si>
  <si>
    <t>2093/04/30</t>
  </si>
  <si>
    <t>2093/04/31</t>
  </si>
  <si>
    <t>2093/04/32</t>
  </si>
  <si>
    <t>2093/05/01</t>
  </si>
  <si>
    <t>2093/05/02</t>
  </si>
  <si>
    <t>2093/05/03</t>
  </si>
  <si>
    <t>2093/05/04</t>
  </si>
  <si>
    <t>2093/05/05</t>
  </si>
  <si>
    <t>2093/05/06</t>
  </si>
  <si>
    <t>2093/05/07</t>
  </si>
  <si>
    <t>2093/05/08</t>
  </si>
  <si>
    <t>2093/05/09</t>
  </si>
  <si>
    <t>2093/05/10</t>
  </si>
  <si>
    <t>2093/05/11</t>
  </si>
  <si>
    <t>2093/05/12</t>
  </si>
  <si>
    <t>2093/05/13</t>
  </si>
  <si>
    <t>2093/05/14</t>
  </si>
  <si>
    <t>2093/05/15</t>
  </si>
  <si>
    <t>2093/05/16</t>
  </si>
  <si>
    <t>2093/05/17</t>
  </si>
  <si>
    <t>2093/05/18</t>
  </si>
  <si>
    <t>2093/05/19</t>
  </si>
  <si>
    <t>2093/05/20</t>
  </si>
  <si>
    <t>2093/05/21</t>
  </si>
  <si>
    <t>2093/05/22</t>
  </si>
  <si>
    <t>2093/05/23</t>
  </si>
  <si>
    <t>2093/05/24</t>
  </si>
  <si>
    <t>2093/05/25</t>
  </si>
  <si>
    <t>2093/05/26</t>
  </si>
  <si>
    <t>2093/05/27</t>
  </si>
  <si>
    <t>2093/05/28</t>
  </si>
  <si>
    <t>2093/05/29</t>
  </si>
  <si>
    <t>2093/05/30</t>
  </si>
  <si>
    <t>2093/05/31</t>
  </si>
  <si>
    <t>2093/06/01</t>
  </si>
  <si>
    <t>2093/06/02</t>
  </si>
  <si>
    <t>2093/06/03</t>
  </si>
  <si>
    <t>2093/06/04</t>
  </si>
  <si>
    <t>2093/06/05</t>
  </si>
  <si>
    <t>2093/06/06</t>
  </si>
  <si>
    <t>2093/06/07</t>
  </si>
  <si>
    <t>2093/06/08</t>
  </si>
  <si>
    <t>2093/06/09</t>
  </si>
  <si>
    <t>2093/06/10</t>
  </si>
  <si>
    <t>2093/06/11</t>
  </si>
  <si>
    <t>2093/06/12</t>
  </si>
  <si>
    <t>2093/06/13</t>
  </si>
  <si>
    <t>2093/06/14</t>
  </si>
  <si>
    <t>2093/06/15</t>
  </si>
  <si>
    <t>2093/06/16</t>
  </si>
  <si>
    <t>2093/06/17</t>
  </si>
  <si>
    <t>2093/06/18</t>
  </si>
  <si>
    <t>2093/06/19</t>
  </si>
  <si>
    <t>2093/06/20</t>
  </si>
  <si>
    <t>2093/06/21</t>
  </si>
  <si>
    <t>2093/06/22</t>
  </si>
  <si>
    <t>2093/06/23</t>
  </si>
  <si>
    <t>2093/06/24</t>
  </si>
  <si>
    <t>2093/06/25</t>
  </si>
  <si>
    <t>2093/06/26</t>
  </si>
  <si>
    <t>2093/06/27</t>
  </si>
  <si>
    <t>2093/06/28</t>
  </si>
  <si>
    <t>2093/06/29</t>
  </si>
  <si>
    <t>2093/06/30</t>
  </si>
  <si>
    <t>2093/07/01</t>
  </si>
  <si>
    <t>2093/07/02</t>
  </si>
  <si>
    <t>2093/07/03</t>
  </si>
  <si>
    <t>2093/07/04</t>
  </si>
  <si>
    <t>2093/07/05</t>
  </si>
  <si>
    <t>2093/07/06</t>
  </si>
  <si>
    <t>2093/07/07</t>
  </si>
  <si>
    <t>2093/07/08</t>
  </si>
  <si>
    <t>2093/07/09</t>
  </si>
  <si>
    <t>2093/07/10</t>
  </si>
  <si>
    <t>2093/07/11</t>
  </si>
  <si>
    <t>2093/07/12</t>
  </si>
  <si>
    <t>2093/07/13</t>
  </si>
  <si>
    <t>2093/07/14</t>
  </si>
  <si>
    <t>2093/07/15</t>
  </si>
  <si>
    <t>2093/07/16</t>
  </si>
  <si>
    <t>2093/07/17</t>
  </si>
  <si>
    <t>2093/07/18</t>
  </si>
  <si>
    <t>2093/07/19</t>
  </si>
  <si>
    <t>2093/07/20</t>
  </si>
  <si>
    <t>2093/07/21</t>
  </si>
  <si>
    <t>2093/07/22</t>
  </si>
  <si>
    <t>2093/07/23</t>
  </si>
  <si>
    <t>2093/07/24</t>
  </si>
  <si>
    <t>2093/07/25</t>
  </si>
  <si>
    <t>2093/07/26</t>
  </si>
  <si>
    <t>2093/07/27</t>
  </si>
  <si>
    <t>2093/07/28</t>
  </si>
  <si>
    <t>2093/07/29</t>
  </si>
  <si>
    <t>2093/07/30</t>
  </si>
  <si>
    <t>2093/08/01</t>
  </si>
  <si>
    <t>2093/08/02</t>
  </si>
  <si>
    <t>2093/08/03</t>
  </si>
  <si>
    <t>2093/08/04</t>
  </si>
  <si>
    <t>2093/08/05</t>
  </si>
  <si>
    <t>2093/08/06</t>
  </si>
  <si>
    <t>2093/08/07</t>
  </si>
  <si>
    <t>2093/08/08</t>
  </si>
  <si>
    <t>2093/08/09</t>
  </si>
  <si>
    <t>2093/08/10</t>
  </si>
  <si>
    <t>2093/08/11</t>
  </si>
  <si>
    <t>2093/08/12</t>
  </si>
  <si>
    <t>2093/08/13</t>
  </si>
  <si>
    <t>2093/08/14</t>
  </si>
  <si>
    <t>2093/08/15</t>
  </si>
  <si>
    <t>2093/08/16</t>
  </si>
  <si>
    <t>2093/08/17</t>
  </si>
  <si>
    <t>2093/08/18</t>
  </si>
  <si>
    <t>2093/08/19</t>
  </si>
  <si>
    <t>2093/08/20</t>
  </si>
  <si>
    <t>2093/08/21</t>
  </si>
  <si>
    <t>2093/08/22</t>
  </si>
  <si>
    <t>2093/08/23</t>
  </si>
  <si>
    <t>2093/08/24</t>
  </si>
  <si>
    <t>2093/08/25</t>
  </si>
  <si>
    <t>2093/08/26</t>
  </si>
  <si>
    <t>2093/08/27</t>
  </si>
  <si>
    <t>2093/08/28</t>
  </si>
  <si>
    <t>2093/08/29</t>
  </si>
  <si>
    <t>2093/08/30</t>
  </si>
  <si>
    <t>2093/09/01</t>
  </si>
  <si>
    <t>2093/09/02</t>
  </si>
  <si>
    <t>2093/09/03</t>
  </si>
  <si>
    <t>2093/09/04</t>
  </si>
  <si>
    <t>2093/09/05</t>
  </si>
  <si>
    <t>2093/09/06</t>
  </si>
  <si>
    <t>2093/09/07</t>
  </si>
  <si>
    <t>2093/09/08</t>
  </si>
  <si>
    <t>2093/09/09</t>
  </si>
  <si>
    <t>2093/09/10</t>
  </si>
  <si>
    <t>2093/09/11</t>
  </si>
  <si>
    <t>2093/09/12</t>
  </si>
  <si>
    <t>2093/09/13</t>
  </si>
  <si>
    <t>2093/09/14</t>
  </si>
  <si>
    <t>2093/09/15</t>
  </si>
  <si>
    <t>2093/09/16</t>
  </si>
  <si>
    <t>2093/09/17</t>
  </si>
  <si>
    <t>2093/09/18</t>
  </si>
  <si>
    <t>2093/09/19</t>
  </si>
  <si>
    <t>2093/09/20</t>
  </si>
  <si>
    <t>2093/09/21</t>
  </si>
  <si>
    <t>2093/09/22</t>
  </si>
  <si>
    <t>2093/09/23</t>
  </si>
  <si>
    <t>2093/09/24</t>
  </si>
  <si>
    <t>2093/09/25</t>
  </si>
  <si>
    <t>2093/09/26</t>
  </si>
  <si>
    <t>2093/09/27</t>
  </si>
  <si>
    <t>2093/09/28</t>
  </si>
  <si>
    <t>2093/09/29</t>
  </si>
  <si>
    <t>2093/10/01</t>
  </si>
  <si>
    <t>2093/10/02</t>
  </si>
  <si>
    <t>2093/10/03</t>
  </si>
  <si>
    <t>2093/10/04</t>
  </si>
  <si>
    <t>2093/10/05</t>
  </si>
  <si>
    <t>2093/10/06</t>
  </si>
  <si>
    <t>2093/10/07</t>
  </si>
  <si>
    <t>2093/10/08</t>
  </si>
  <si>
    <t>2093/10/09</t>
  </si>
  <si>
    <t>2093/10/10</t>
  </si>
  <si>
    <t>2093/10/11</t>
  </si>
  <si>
    <t>2093/10/12</t>
  </si>
  <si>
    <t>2093/10/13</t>
  </si>
  <si>
    <t>2093/10/14</t>
  </si>
  <si>
    <t>2093/10/15</t>
  </si>
  <si>
    <t>2093/10/16</t>
  </si>
  <si>
    <t>2093/10/17</t>
  </si>
  <si>
    <t>2093/10/18</t>
  </si>
  <si>
    <t>2093/10/19</t>
  </si>
  <si>
    <t>2093/10/20</t>
  </si>
  <si>
    <t>2093/10/21</t>
  </si>
  <si>
    <t>2093/10/22</t>
  </si>
  <si>
    <t>2093/10/23</t>
  </si>
  <si>
    <t>2093/10/24</t>
  </si>
  <si>
    <t>2093/10/25</t>
  </si>
  <si>
    <t>2093/10/26</t>
  </si>
  <si>
    <t>2093/10/27</t>
  </si>
  <si>
    <t>2093/10/28</t>
  </si>
  <si>
    <t>2093/10/29</t>
  </si>
  <si>
    <t>2093/10/30</t>
  </si>
  <si>
    <t>2093/11/01</t>
  </si>
  <si>
    <t>2093/11/02</t>
  </si>
  <si>
    <t>2093/11/03</t>
  </si>
  <si>
    <t>2093/11/04</t>
  </si>
  <si>
    <t>2093/11/05</t>
  </si>
  <si>
    <t>2093/11/06</t>
  </si>
  <si>
    <t>2093/11/07</t>
  </si>
  <si>
    <t>2093/11/08</t>
  </si>
  <si>
    <t>2093/11/09</t>
  </si>
  <si>
    <t>2093/11/10</t>
  </si>
  <si>
    <t>2093/11/11</t>
  </si>
  <si>
    <t>2093/11/12</t>
  </si>
  <si>
    <t>2093/11/13</t>
  </si>
  <si>
    <t>2093/11/14</t>
  </si>
  <si>
    <t>2093/11/15</t>
  </si>
  <si>
    <t>2093/11/16</t>
  </si>
  <si>
    <t>2093/11/17</t>
  </si>
  <si>
    <t>2093/11/18</t>
  </si>
  <si>
    <t>2093/11/19</t>
  </si>
  <si>
    <t>2093/11/20</t>
  </si>
  <si>
    <t>2093/11/21</t>
  </si>
  <si>
    <t>2093/11/22</t>
  </si>
  <si>
    <t>2093/11/23</t>
  </si>
  <si>
    <t>2093/11/24</t>
  </si>
  <si>
    <t>2093/11/25</t>
  </si>
  <si>
    <t>2093/11/26</t>
  </si>
  <si>
    <t>2093/11/27</t>
  </si>
  <si>
    <t>2093/11/28</t>
  </si>
  <si>
    <t>2093/11/29</t>
  </si>
  <si>
    <t>2093/11/30</t>
  </si>
  <si>
    <t>2093/12/01</t>
  </si>
  <si>
    <t>2093/12/02</t>
  </si>
  <si>
    <t>2093/12/03</t>
  </si>
  <si>
    <t>2093/12/04</t>
  </si>
  <si>
    <t>2093/12/05</t>
  </si>
  <si>
    <t>2093/12/06</t>
  </si>
  <si>
    <t>2093/12/07</t>
  </si>
  <si>
    <t>2093/12/08</t>
  </si>
  <si>
    <t>2093/12/09</t>
  </si>
  <si>
    <t>2093/12/10</t>
  </si>
  <si>
    <t>2093/12/11</t>
  </si>
  <si>
    <t>2093/12/12</t>
  </si>
  <si>
    <t>2093/12/13</t>
  </si>
  <si>
    <t>2093/12/14</t>
  </si>
  <si>
    <t>2093/12/15</t>
  </si>
  <si>
    <t>2093/12/16</t>
  </si>
  <si>
    <t>2093/12/17</t>
  </si>
  <si>
    <t>2093/12/18</t>
  </si>
  <si>
    <t>2093/12/19</t>
  </si>
  <si>
    <t>2093/12/20</t>
  </si>
  <si>
    <t>2093/12/21</t>
  </si>
  <si>
    <t>2093/12/22</t>
  </si>
  <si>
    <t>2093/12/23</t>
  </si>
  <si>
    <t>2093/12/24</t>
  </si>
  <si>
    <t>2093/12/25</t>
  </si>
  <si>
    <t>2093/12/26</t>
  </si>
  <si>
    <t>2093/12/27</t>
  </si>
  <si>
    <t>2093/12/28</t>
  </si>
  <si>
    <t>2093/12/29</t>
  </si>
  <si>
    <t>2093/12/30</t>
  </si>
  <si>
    <t>2094/01/01</t>
  </si>
  <si>
    <t>2094/01/02</t>
  </si>
  <si>
    <t>2094/01/03</t>
  </si>
  <si>
    <t>2094/01/04</t>
  </si>
  <si>
    <t>2094/01/05</t>
  </si>
  <si>
    <t>2094/01/06</t>
  </si>
  <si>
    <t>2094/01/07</t>
  </si>
  <si>
    <t>2094/01/08</t>
  </si>
  <si>
    <t>2094/01/09</t>
  </si>
  <si>
    <t>2094/01/10</t>
  </si>
  <si>
    <t>2094/01/11</t>
  </si>
  <si>
    <t>2094/01/12</t>
  </si>
  <si>
    <t>2094/01/13</t>
  </si>
  <si>
    <t>2094/01/14</t>
  </si>
  <si>
    <t>2094/01/15</t>
  </si>
  <si>
    <t>2094/01/16</t>
  </si>
  <si>
    <t>2094/01/17</t>
  </si>
  <si>
    <t>2094/01/18</t>
  </si>
  <si>
    <t>2094/01/19</t>
  </si>
  <si>
    <t>2094/01/20</t>
  </si>
  <si>
    <t>2094/01/21</t>
  </si>
  <si>
    <t>2094/01/22</t>
  </si>
  <si>
    <t>2094/01/23</t>
  </si>
  <si>
    <t>2094/01/24</t>
  </si>
  <si>
    <t>2094/01/25</t>
  </si>
  <si>
    <t>2094/01/26</t>
  </si>
  <si>
    <t>2094/01/27</t>
  </si>
  <si>
    <t>2094/01/28</t>
  </si>
  <si>
    <t>2094/01/29</t>
  </si>
  <si>
    <t>2094/01/30</t>
  </si>
  <si>
    <t>2094/01/31</t>
  </si>
  <si>
    <t>2094/02/01</t>
  </si>
  <si>
    <t>2094/02/02</t>
  </si>
  <si>
    <t>2094/02/03</t>
  </si>
  <si>
    <t>2094/02/04</t>
  </si>
  <si>
    <t>2094/02/05</t>
  </si>
  <si>
    <t>2094/02/06</t>
  </si>
  <si>
    <t>2094/02/07</t>
  </si>
  <si>
    <t>2094/02/08</t>
  </si>
  <si>
    <t>2094/02/09</t>
  </si>
  <si>
    <t>2094/02/10</t>
  </si>
  <si>
    <t>2094/02/11</t>
  </si>
  <si>
    <t>2094/02/12</t>
  </si>
  <si>
    <t>2094/02/13</t>
  </si>
  <si>
    <t>2094/02/14</t>
  </si>
  <si>
    <t>2094/02/15</t>
  </si>
  <si>
    <t>2094/02/16</t>
  </si>
  <si>
    <t>2094/02/17</t>
  </si>
  <si>
    <t>2094/02/18</t>
  </si>
  <si>
    <t>2094/02/19</t>
  </si>
  <si>
    <t>2094/02/20</t>
  </si>
  <si>
    <t>2094/02/21</t>
  </si>
  <si>
    <t>2094/02/22</t>
  </si>
  <si>
    <t>2094/02/23</t>
  </si>
  <si>
    <t>2094/02/24</t>
  </si>
  <si>
    <t>2094/02/25</t>
  </si>
  <si>
    <t>2094/02/26</t>
  </si>
  <si>
    <t>2094/02/27</t>
  </si>
  <si>
    <t>2094/02/28</t>
  </si>
  <si>
    <t>2094/02/29</t>
  </si>
  <si>
    <t>2094/02/30</t>
  </si>
  <si>
    <t>2094/02/31</t>
  </si>
  <si>
    <t>2094/03/01</t>
  </si>
  <si>
    <t>2094/03/02</t>
  </si>
  <si>
    <t>2094/03/03</t>
  </si>
  <si>
    <t>2094/03/04</t>
  </si>
  <si>
    <t>2094/03/05</t>
  </si>
  <si>
    <t>2094/03/06</t>
  </si>
  <si>
    <t>2094/03/07</t>
  </si>
  <si>
    <t>2094/03/08</t>
  </si>
  <si>
    <t>2094/03/09</t>
  </si>
  <si>
    <t>2094/03/10</t>
  </si>
  <si>
    <t>2094/03/11</t>
  </si>
  <si>
    <t>2094/03/12</t>
  </si>
  <si>
    <t>2094/03/13</t>
  </si>
  <si>
    <t>2094/03/14</t>
  </si>
  <si>
    <t>2094/03/15</t>
  </si>
  <si>
    <t>2094/03/16</t>
  </si>
  <si>
    <t>2094/03/17</t>
  </si>
  <si>
    <t>2094/03/18</t>
  </si>
  <si>
    <t>2094/03/19</t>
  </si>
  <si>
    <t>2094/03/20</t>
  </si>
  <si>
    <t>2094/03/21</t>
  </si>
  <si>
    <t>2094/03/22</t>
  </si>
  <si>
    <t>2094/03/23</t>
  </si>
  <si>
    <t>2094/03/24</t>
  </si>
  <si>
    <t>2094/03/25</t>
  </si>
  <si>
    <t>2094/03/26</t>
  </si>
  <si>
    <t>2094/03/27</t>
  </si>
  <si>
    <t>2094/03/28</t>
  </si>
  <si>
    <t>2094/03/29</t>
  </si>
  <si>
    <t>2094/03/30</t>
  </si>
  <si>
    <t>2094/03/31</t>
  </si>
  <si>
    <t>2094/03/32</t>
  </si>
  <si>
    <t>2094/04/01</t>
  </si>
  <si>
    <t>2094/04/02</t>
  </si>
  <si>
    <t>2094/04/03</t>
  </si>
  <si>
    <t>2094/04/04</t>
  </si>
  <si>
    <t>2094/04/05</t>
  </si>
  <si>
    <t>2094/04/06</t>
  </si>
  <si>
    <t>2094/04/07</t>
  </si>
  <si>
    <t>2094/04/08</t>
  </si>
  <si>
    <t>2094/04/09</t>
  </si>
  <si>
    <t>2094/04/10</t>
  </si>
  <si>
    <t>2094/04/11</t>
  </si>
  <si>
    <t>2094/04/12</t>
  </si>
  <si>
    <t>2094/04/13</t>
  </si>
  <si>
    <t>2094/04/14</t>
  </si>
  <si>
    <t>2094/04/15</t>
  </si>
  <si>
    <t>2094/04/16</t>
  </si>
  <si>
    <t>2094/04/17</t>
  </si>
  <si>
    <t>2094/04/18</t>
  </si>
  <si>
    <t>2094/04/19</t>
  </si>
  <si>
    <t>2094/04/20</t>
  </si>
  <si>
    <t>2094/04/21</t>
  </si>
  <si>
    <t>2094/04/22</t>
  </si>
  <si>
    <t>2094/04/23</t>
  </si>
  <si>
    <t>2094/04/24</t>
  </si>
  <si>
    <t>2094/04/25</t>
  </si>
  <si>
    <t>2094/04/26</t>
  </si>
  <si>
    <t>2094/04/27</t>
  </si>
  <si>
    <t>2094/04/28</t>
  </si>
  <si>
    <t>2094/04/29</t>
  </si>
  <si>
    <t>2094/04/30</t>
  </si>
  <si>
    <t>2094/04/31</t>
  </si>
  <si>
    <t>2094/05/01</t>
  </si>
  <si>
    <t>2094/05/02</t>
  </si>
  <si>
    <t>2094/05/03</t>
  </si>
  <si>
    <t>2094/05/04</t>
  </si>
  <si>
    <t>2094/05/05</t>
  </si>
  <si>
    <t>2094/05/06</t>
  </si>
  <si>
    <t>2094/05/07</t>
  </si>
  <si>
    <t>2094/05/08</t>
  </si>
  <si>
    <t>2094/05/09</t>
  </si>
  <si>
    <t>2094/05/10</t>
  </si>
  <si>
    <t>2094/05/11</t>
  </si>
  <si>
    <t>2094/05/12</t>
  </si>
  <si>
    <t>2094/05/13</t>
  </si>
  <si>
    <t>2094/05/14</t>
  </si>
  <si>
    <t>2094/05/15</t>
  </si>
  <si>
    <t>2094/05/16</t>
  </si>
  <si>
    <t>2094/05/17</t>
  </si>
  <si>
    <t>2094/05/18</t>
  </si>
  <si>
    <t>2094/05/19</t>
  </si>
  <si>
    <t>2094/05/20</t>
  </si>
  <si>
    <t>2094/05/21</t>
  </si>
  <si>
    <t>2094/05/22</t>
  </si>
  <si>
    <t>2094/05/23</t>
  </si>
  <si>
    <t>2094/05/24</t>
  </si>
  <si>
    <t>2094/05/25</t>
  </si>
  <si>
    <t>2094/05/26</t>
  </si>
  <si>
    <t>2094/05/27</t>
  </si>
  <si>
    <t>2094/05/28</t>
  </si>
  <si>
    <t>2094/05/29</t>
  </si>
  <si>
    <t>2094/05/30</t>
  </si>
  <si>
    <t>2094/05/31</t>
  </si>
  <si>
    <t>2094/06/01</t>
  </si>
  <si>
    <t>2094/06/02</t>
  </si>
  <si>
    <t>2094/06/03</t>
  </si>
  <si>
    <t>2094/06/04</t>
  </si>
  <si>
    <t>2094/06/05</t>
  </si>
  <si>
    <t>2094/06/06</t>
  </si>
  <si>
    <t>2094/06/07</t>
  </si>
  <si>
    <t>2094/06/08</t>
  </si>
  <si>
    <t>2094/06/09</t>
  </si>
  <si>
    <t>2094/06/10</t>
  </si>
  <si>
    <t>2094/06/11</t>
  </si>
  <si>
    <t>2094/06/12</t>
  </si>
  <si>
    <t>2094/06/13</t>
  </si>
  <si>
    <t>2094/06/14</t>
  </si>
  <si>
    <t>2094/06/15</t>
  </si>
  <si>
    <t>2094/06/16</t>
  </si>
  <si>
    <t>2094/06/17</t>
  </si>
  <si>
    <t>2094/06/18</t>
  </si>
  <si>
    <t>2094/06/19</t>
  </si>
  <si>
    <t>2094/06/20</t>
  </si>
  <si>
    <t>2094/06/21</t>
  </si>
  <si>
    <t>2094/06/22</t>
  </si>
  <si>
    <t>2094/06/23</t>
  </si>
  <si>
    <t>2094/06/24</t>
  </si>
  <si>
    <t>2094/06/25</t>
  </si>
  <si>
    <t>2094/06/26</t>
  </si>
  <si>
    <t>2094/06/27</t>
  </si>
  <si>
    <t>2094/06/28</t>
  </si>
  <si>
    <t>2094/06/29</t>
  </si>
  <si>
    <t>2094/06/30</t>
  </si>
  <si>
    <t>2094/07/01</t>
  </si>
  <si>
    <t>2094/07/02</t>
  </si>
  <si>
    <t>2094/07/03</t>
  </si>
  <si>
    <t>2094/07/04</t>
  </si>
  <si>
    <t>2094/07/05</t>
  </si>
  <si>
    <t>2094/07/06</t>
  </si>
  <si>
    <t>2094/07/07</t>
  </si>
  <si>
    <t>2094/07/08</t>
  </si>
  <si>
    <t>2094/07/09</t>
  </si>
  <si>
    <t>2094/07/10</t>
  </si>
  <si>
    <t>2094/07/11</t>
  </si>
  <si>
    <t>2094/07/12</t>
  </si>
  <si>
    <t>2094/07/13</t>
  </si>
  <si>
    <t>2094/07/14</t>
  </si>
  <si>
    <t>2094/07/15</t>
  </si>
  <si>
    <t>2094/07/16</t>
  </si>
  <si>
    <t>2094/07/17</t>
  </si>
  <si>
    <t>2094/07/18</t>
  </si>
  <si>
    <t>2094/07/19</t>
  </si>
  <si>
    <t>2094/07/20</t>
  </si>
  <si>
    <t>2094/07/21</t>
  </si>
  <si>
    <t>2094/07/22</t>
  </si>
  <si>
    <t>2094/07/23</t>
  </si>
  <si>
    <t>2094/07/24</t>
  </si>
  <si>
    <t>2094/07/25</t>
  </si>
  <si>
    <t>2094/07/26</t>
  </si>
  <si>
    <t>2094/07/27</t>
  </si>
  <si>
    <t>2094/07/28</t>
  </si>
  <si>
    <t>2094/07/29</t>
  </si>
  <si>
    <t>2094/07/30</t>
  </si>
  <si>
    <t>2094/08/01</t>
  </si>
  <si>
    <t>2094/08/02</t>
  </si>
  <si>
    <t>2094/08/03</t>
  </si>
  <si>
    <t>2094/08/04</t>
  </si>
  <si>
    <t>2094/08/05</t>
  </si>
  <si>
    <t>2094/08/06</t>
  </si>
  <si>
    <t>2094/08/07</t>
  </si>
  <si>
    <t>2094/08/08</t>
  </si>
  <si>
    <t>2094/08/09</t>
  </si>
  <si>
    <t>2094/08/10</t>
  </si>
  <si>
    <t>2094/08/11</t>
  </si>
  <si>
    <t>2094/08/12</t>
  </si>
  <si>
    <t>2094/08/13</t>
  </si>
  <si>
    <t>2094/08/14</t>
  </si>
  <si>
    <t>2094/08/15</t>
  </si>
  <si>
    <t>2094/08/16</t>
  </si>
  <si>
    <t>2094/08/17</t>
  </si>
  <si>
    <t>2094/08/18</t>
  </si>
  <si>
    <t>2094/08/19</t>
  </si>
  <si>
    <t>2094/08/20</t>
  </si>
  <si>
    <t>2094/08/21</t>
  </si>
  <si>
    <t>2094/08/22</t>
  </si>
  <si>
    <t>2094/08/23</t>
  </si>
  <si>
    <t>2094/08/24</t>
  </si>
  <si>
    <t>2094/08/25</t>
  </si>
  <si>
    <t>2094/08/26</t>
  </si>
  <si>
    <t>2094/08/27</t>
  </si>
  <si>
    <t>2094/08/28</t>
  </si>
  <si>
    <t>2094/08/29</t>
  </si>
  <si>
    <t>2094/08/30</t>
  </si>
  <si>
    <t>2094/09/01</t>
  </si>
  <si>
    <t>2094/09/02</t>
  </si>
  <si>
    <t>2094/09/03</t>
  </si>
  <si>
    <t>2094/09/04</t>
  </si>
  <si>
    <t>2094/09/05</t>
  </si>
  <si>
    <t>2094/09/06</t>
  </si>
  <si>
    <t>2094/09/07</t>
  </si>
  <si>
    <t>2094/09/08</t>
  </si>
  <si>
    <t>2094/09/09</t>
  </si>
  <si>
    <t>2094/09/10</t>
  </si>
  <si>
    <t>2094/09/11</t>
  </si>
  <si>
    <t>2094/09/12</t>
  </si>
  <si>
    <t>2094/09/13</t>
  </si>
  <si>
    <t>2094/09/14</t>
  </si>
  <si>
    <t>2094/09/15</t>
  </si>
  <si>
    <t>2094/09/16</t>
  </si>
  <si>
    <t>2094/09/17</t>
  </si>
  <si>
    <t>2094/09/18</t>
  </si>
  <si>
    <t>2094/09/19</t>
  </si>
  <si>
    <t>2094/09/20</t>
  </si>
  <si>
    <t>2094/09/21</t>
  </si>
  <si>
    <t>2094/09/22</t>
  </si>
  <si>
    <t>2094/09/23</t>
  </si>
  <si>
    <t>2094/09/24</t>
  </si>
  <si>
    <t>2094/09/25</t>
  </si>
  <si>
    <t>2094/09/26</t>
  </si>
  <si>
    <t>2094/09/27</t>
  </si>
  <si>
    <t>2094/09/28</t>
  </si>
  <si>
    <t>2094/09/29</t>
  </si>
  <si>
    <t>2094/10/01</t>
  </si>
  <si>
    <t>2094/10/02</t>
  </si>
  <si>
    <t>2094/10/03</t>
  </si>
  <si>
    <t>2094/10/04</t>
  </si>
  <si>
    <t>2094/10/05</t>
  </si>
  <si>
    <t>2094/10/06</t>
  </si>
  <si>
    <t>2094/10/07</t>
  </si>
  <si>
    <t>2094/10/08</t>
  </si>
  <si>
    <t>2094/10/09</t>
  </si>
  <si>
    <t>2094/10/10</t>
  </si>
  <si>
    <t>2094/10/11</t>
  </si>
  <si>
    <t>2094/10/12</t>
  </si>
  <si>
    <t>2094/10/13</t>
  </si>
  <si>
    <t>2094/10/14</t>
  </si>
  <si>
    <t>2094/10/15</t>
  </si>
  <si>
    <t>2094/10/16</t>
  </si>
  <si>
    <t>2094/10/17</t>
  </si>
  <si>
    <t>2094/10/18</t>
  </si>
  <si>
    <t>2094/10/19</t>
  </si>
  <si>
    <t>2094/10/20</t>
  </si>
  <si>
    <t>2094/10/21</t>
  </si>
  <si>
    <t>2094/10/22</t>
  </si>
  <si>
    <t>2094/10/23</t>
  </si>
  <si>
    <t>2094/10/24</t>
  </si>
  <si>
    <t>2094/10/25</t>
  </si>
  <si>
    <t>2094/10/26</t>
  </si>
  <si>
    <t>2094/10/27</t>
  </si>
  <si>
    <t>2094/10/28</t>
  </si>
  <si>
    <t>2094/10/29</t>
  </si>
  <si>
    <t>2094/10/30</t>
  </si>
  <si>
    <t>2094/11/01</t>
  </si>
  <si>
    <t>2094/11/02</t>
  </si>
  <si>
    <t>2094/11/03</t>
  </si>
  <si>
    <t>2094/11/04</t>
  </si>
  <si>
    <t>2094/11/05</t>
  </si>
  <si>
    <t>2094/11/06</t>
  </si>
  <si>
    <t>2094/11/07</t>
  </si>
  <si>
    <t>2094/11/08</t>
  </si>
  <si>
    <t>2094/11/09</t>
  </si>
  <si>
    <t>2094/11/10</t>
  </si>
  <si>
    <t>2094/11/11</t>
  </si>
  <si>
    <t>2094/11/12</t>
  </si>
  <si>
    <t>2094/11/13</t>
  </si>
  <si>
    <t>2094/11/14</t>
  </si>
  <si>
    <t>2094/11/15</t>
  </si>
  <si>
    <t>2094/11/16</t>
  </si>
  <si>
    <t>2094/11/17</t>
  </si>
  <si>
    <t>2094/11/18</t>
  </si>
  <si>
    <t>2094/11/19</t>
  </si>
  <si>
    <t>2094/11/20</t>
  </si>
  <si>
    <t>2094/11/21</t>
  </si>
  <si>
    <t>2094/11/22</t>
  </si>
  <si>
    <t>2094/11/23</t>
  </si>
  <si>
    <t>2094/11/24</t>
  </si>
  <si>
    <t>2094/11/25</t>
  </si>
  <si>
    <t>2094/11/26</t>
  </si>
  <si>
    <t>2094/11/27</t>
  </si>
  <si>
    <t>2094/11/28</t>
  </si>
  <si>
    <t>2094/11/29</t>
  </si>
  <si>
    <t>2094/11/30</t>
  </si>
  <si>
    <t>2094/12/01</t>
  </si>
  <si>
    <t>2094/12/02</t>
  </si>
  <si>
    <t>2094/12/03</t>
  </si>
  <si>
    <t>2094/12/04</t>
  </si>
  <si>
    <t>2094/12/05</t>
  </si>
  <si>
    <t>2094/12/06</t>
  </si>
  <si>
    <t>2094/12/07</t>
  </si>
  <si>
    <t>2094/12/08</t>
  </si>
  <si>
    <t>2094/12/09</t>
  </si>
  <si>
    <t>2094/12/10</t>
  </si>
  <si>
    <t>2094/12/11</t>
  </si>
  <si>
    <t>2094/12/12</t>
  </si>
  <si>
    <t>2094/12/13</t>
  </si>
  <si>
    <t>2094/12/14</t>
  </si>
  <si>
    <t>2094/12/15</t>
  </si>
  <si>
    <t>2094/12/16</t>
  </si>
  <si>
    <t>2094/12/17</t>
  </si>
  <si>
    <t>2094/12/18</t>
  </si>
  <si>
    <t>2094/12/19</t>
  </si>
  <si>
    <t>2094/12/20</t>
  </si>
  <si>
    <t>2094/12/21</t>
  </si>
  <si>
    <t>2094/12/22</t>
  </si>
  <si>
    <t>2094/12/23</t>
  </si>
  <si>
    <t>2094/12/24</t>
  </si>
  <si>
    <t>2094/12/25</t>
  </si>
  <si>
    <t>2094/12/26</t>
  </si>
  <si>
    <t>2094/12/27</t>
  </si>
  <si>
    <t>2094/12/28</t>
  </si>
  <si>
    <t>2094/12/29</t>
  </si>
  <si>
    <t>2094/12/30</t>
  </si>
  <si>
    <t>2095/01/01</t>
  </si>
  <si>
    <t>2095/01/02</t>
  </si>
  <si>
    <t>2095/01/03</t>
  </si>
  <si>
    <t>2095/01/04</t>
  </si>
  <si>
    <t>2095/01/05</t>
  </si>
  <si>
    <t>2095/01/06</t>
  </si>
  <si>
    <t>2095/01/07</t>
  </si>
  <si>
    <t>2095/01/08</t>
  </si>
  <si>
    <t>2095/01/09</t>
  </si>
  <si>
    <t>2095/01/10</t>
  </si>
  <si>
    <t>2095/01/11</t>
  </si>
  <si>
    <t>2095/01/12</t>
  </si>
  <si>
    <t>2095/01/13</t>
  </si>
  <si>
    <t>2095/01/14</t>
  </si>
  <si>
    <t>2095/01/15</t>
  </si>
  <si>
    <t>2095/01/16</t>
  </si>
  <si>
    <t>2095/01/17</t>
  </si>
  <si>
    <t>2095/01/18</t>
  </si>
  <si>
    <t>2095/01/19</t>
  </si>
  <si>
    <t>2095/01/20</t>
  </si>
  <si>
    <t>2095/01/21</t>
  </si>
  <si>
    <t>2095/01/22</t>
  </si>
  <si>
    <t>2095/01/23</t>
  </si>
  <si>
    <t>2095/01/24</t>
  </si>
  <si>
    <t>2095/01/25</t>
  </si>
  <si>
    <t>2095/01/26</t>
  </si>
  <si>
    <t>2095/01/27</t>
  </si>
  <si>
    <t>2095/01/28</t>
  </si>
  <si>
    <t>2095/01/29</t>
  </si>
  <si>
    <t>2095/01/30</t>
  </si>
  <si>
    <t>2095/01/31</t>
  </si>
  <si>
    <t>2095/02/01</t>
  </si>
  <si>
    <t>2095/02/02</t>
  </si>
  <si>
    <t>2095/02/03</t>
  </si>
  <si>
    <t>2095/02/04</t>
  </si>
  <si>
    <t>2095/02/05</t>
  </si>
  <si>
    <t>2095/02/06</t>
  </si>
  <si>
    <t>2095/02/07</t>
  </si>
  <si>
    <t>2095/02/08</t>
  </si>
  <si>
    <t>2095/02/09</t>
  </si>
  <si>
    <t>2095/02/10</t>
  </si>
  <si>
    <t>2095/02/11</t>
  </si>
  <si>
    <t>2095/02/12</t>
  </si>
  <si>
    <t>2095/02/13</t>
  </si>
  <si>
    <t>2095/02/14</t>
  </si>
  <si>
    <t>2095/02/15</t>
  </si>
  <si>
    <t>2095/02/16</t>
  </si>
  <si>
    <t>2095/02/17</t>
  </si>
  <si>
    <t>2095/02/18</t>
  </si>
  <si>
    <t>2095/02/19</t>
  </si>
  <si>
    <t>2095/02/20</t>
  </si>
  <si>
    <t>2095/02/21</t>
  </si>
  <si>
    <t>2095/02/22</t>
  </si>
  <si>
    <t>2095/02/23</t>
  </si>
  <si>
    <t>2095/02/24</t>
  </si>
  <si>
    <t>2095/02/25</t>
  </si>
  <si>
    <t>2095/02/26</t>
  </si>
  <si>
    <t>2095/02/27</t>
  </si>
  <si>
    <t>2095/02/28</t>
  </si>
  <si>
    <t>2095/02/29</t>
  </si>
  <si>
    <t>2095/02/30</t>
  </si>
  <si>
    <t>2095/02/31</t>
  </si>
  <si>
    <t>2095/03/01</t>
  </si>
  <si>
    <t>2095/03/02</t>
  </si>
  <si>
    <t>2095/03/03</t>
  </si>
  <si>
    <t>2095/03/04</t>
  </si>
  <si>
    <t>2095/03/05</t>
  </si>
  <si>
    <t>2095/03/06</t>
  </si>
  <si>
    <t>2095/03/07</t>
  </si>
  <si>
    <t>2095/03/08</t>
  </si>
  <si>
    <t>2095/03/09</t>
  </si>
  <si>
    <t>2095/03/10</t>
  </si>
  <si>
    <t>2095/03/11</t>
  </si>
  <si>
    <t>2095/03/12</t>
  </si>
  <si>
    <t>2095/03/13</t>
  </si>
  <si>
    <t>2095/03/14</t>
  </si>
  <si>
    <t>2095/03/15</t>
  </si>
  <si>
    <t>2095/03/16</t>
  </si>
  <si>
    <t>2095/03/17</t>
  </si>
  <si>
    <t>2095/03/18</t>
  </si>
  <si>
    <t>2095/03/19</t>
  </si>
  <si>
    <t>2095/03/20</t>
  </si>
  <si>
    <t>2095/03/21</t>
  </si>
  <si>
    <t>2095/03/22</t>
  </si>
  <si>
    <t>2095/03/23</t>
  </si>
  <si>
    <t>2095/03/24</t>
  </si>
  <si>
    <t>2095/03/25</t>
  </si>
  <si>
    <t>2095/03/26</t>
  </si>
  <si>
    <t>2095/03/27</t>
  </si>
  <si>
    <t>2095/03/28</t>
  </si>
  <si>
    <t>2095/03/29</t>
  </si>
  <si>
    <t>2095/03/30</t>
  </si>
  <si>
    <t>2095/03/31</t>
  </si>
  <si>
    <t>2095/03/32</t>
  </si>
  <si>
    <t>2095/04/01</t>
  </si>
  <si>
    <t>2095/04/02</t>
  </si>
  <si>
    <t>2095/04/03</t>
  </si>
  <si>
    <t>2095/04/04</t>
  </si>
  <si>
    <t>2095/04/05</t>
  </si>
  <si>
    <t>2095/04/06</t>
  </si>
  <si>
    <t>2095/04/07</t>
  </si>
  <si>
    <t>2095/04/08</t>
  </si>
  <si>
    <t>2095/04/09</t>
  </si>
  <si>
    <t>2095/04/10</t>
  </si>
  <si>
    <t>2095/04/11</t>
  </si>
  <si>
    <t>2095/04/12</t>
  </si>
  <si>
    <t>2095/04/13</t>
  </si>
  <si>
    <t>2095/04/14</t>
  </si>
  <si>
    <t>2095/04/15</t>
  </si>
  <si>
    <t>2095/04/16</t>
  </si>
  <si>
    <t>2095/04/17</t>
  </si>
  <si>
    <t>2095/04/18</t>
  </si>
  <si>
    <t>2095/04/19</t>
  </si>
  <si>
    <t>2095/04/20</t>
  </si>
  <si>
    <t>2095/04/21</t>
  </si>
  <si>
    <t>2095/04/22</t>
  </si>
  <si>
    <t>2095/04/23</t>
  </si>
  <si>
    <t>2095/04/24</t>
  </si>
  <si>
    <t>2095/04/25</t>
  </si>
  <si>
    <t>2095/04/26</t>
  </si>
  <si>
    <t>2095/04/27</t>
  </si>
  <si>
    <t>2095/04/28</t>
  </si>
  <si>
    <t>2095/04/29</t>
  </si>
  <si>
    <t>2095/04/30</t>
  </si>
  <si>
    <t>2095/04/31</t>
  </si>
  <si>
    <t>2095/05/01</t>
  </si>
  <si>
    <t>2095/05/02</t>
  </si>
  <si>
    <t>2095/05/03</t>
  </si>
  <si>
    <t>2095/05/04</t>
  </si>
  <si>
    <t>2095/05/05</t>
  </si>
  <si>
    <t>2095/05/06</t>
  </si>
  <si>
    <t>2095/05/07</t>
  </si>
  <si>
    <t>2095/05/08</t>
  </si>
  <si>
    <t>2095/05/09</t>
  </si>
  <si>
    <t>2095/05/10</t>
  </si>
  <si>
    <t>2095/05/11</t>
  </si>
  <si>
    <t>2095/05/12</t>
  </si>
  <si>
    <t>2095/05/13</t>
  </si>
  <si>
    <t>2095/05/14</t>
  </si>
  <si>
    <t>2095/05/15</t>
  </si>
  <si>
    <t>2095/05/16</t>
  </si>
  <si>
    <t>2095/05/17</t>
  </si>
  <si>
    <t>2095/05/18</t>
  </si>
  <si>
    <t>2095/05/19</t>
  </si>
  <si>
    <t>2095/05/20</t>
  </si>
  <si>
    <t>2095/05/21</t>
  </si>
  <si>
    <t>2095/05/22</t>
  </si>
  <si>
    <t>2095/05/23</t>
  </si>
  <si>
    <t>2095/05/24</t>
  </si>
  <si>
    <t>2095/05/25</t>
  </si>
  <si>
    <t>2095/05/26</t>
  </si>
  <si>
    <t>2095/05/27</t>
  </si>
  <si>
    <t>2095/05/28</t>
  </si>
  <si>
    <t>2095/05/29</t>
  </si>
  <si>
    <t>2095/05/30</t>
  </si>
  <si>
    <t>2095/05/31</t>
  </si>
  <si>
    <t>2095/06/01</t>
  </si>
  <si>
    <t>2095/06/02</t>
  </si>
  <si>
    <t>2095/06/03</t>
  </si>
  <si>
    <t>2095/06/04</t>
  </si>
  <si>
    <t>2095/06/05</t>
  </si>
  <si>
    <t>2095/06/06</t>
  </si>
  <si>
    <t>2095/06/07</t>
  </si>
  <si>
    <t>2095/06/08</t>
  </si>
  <si>
    <t>2095/06/09</t>
  </si>
  <si>
    <t>2095/06/10</t>
  </si>
  <si>
    <t>2095/06/11</t>
  </si>
  <si>
    <t>2095/06/12</t>
  </si>
  <si>
    <t>2095/06/13</t>
  </si>
  <si>
    <t>2095/06/14</t>
  </si>
  <si>
    <t>2095/06/15</t>
  </si>
  <si>
    <t>2095/06/16</t>
  </si>
  <si>
    <t>2095/06/17</t>
  </si>
  <si>
    <t>2095/06/18</t>
  </si>
  <si>
    <t>2095/06/19</t>
  </si>
  <si>
    <t>2095/06/20</t>
  </si>
  <si>
    <t>2095/06/21</t>
  </si>
  <si>
    <t>2095/06/22</t>
  </si>
  <si>
    <t>2095/06/23</t>
  </si>
  <si>
    <t>2095/06/24</t>
  </si>
  <si>
    <t>2095/06/25</t>
  </si>
  <si>
    <t>2095/06/26</t>
  </si>
  <si>
    <t>2095/06/27</t>
  </si>
  <si>
    <t>2095/06/28</t>
  </si>
  <si>
    <t>2095/06/29</t>
  </si>
  <si>
    <t>2095/06/30</t>
  </si>
  <si>
    <t>2095/06/31</t>
  </si>
  <si>
    <t>2095/07/01</t>
  </si>
  <si>
    <t>2095/07/02</t>
  </si>
  <si>
    <t>2095/07/03</t>
  </si>
  <si>
    <t>2095/07/04</t>
  </si>
  <si>
    <t>2095/07/05</t>
  </si>
  <si>
    <t>2095/07/06</t>
  </si>
  <si>
    <t>2095/07/07</t>
  </si>
  <si>
    <t>2095/07/08</t>
  </si>
  <si>
    <t>2095/07/09</t>
  </si>
  <si>
    <t>2095/07/10</t>
  </si>
  <si>
    <t>2095/07/11</t>
  </si>
  <si>
    <t>2095/07/12</t>
  </si>
  <si>
    <t>2095/07/13</t>
  </si>
  <si>
    <t>2095/07/14</t>
  </si>
  <si>
    <t>2095/07/15</t>
  </si>
  <si>
    <t>2095/07/16</t>
  </si>
  <si>
    <t>2095/07/17</t>
  </si>
  <si>
    <t>2095/07/18</t>
  </si>
  <si>
    <t>2095/07/19</t>
  </si>
  <si>
    <t>2095/07/20</t>
  </si>
  <si>
    <t>2095/07/21</t>
  </si>
  <si>
    <t>2095/07/22</t>
  </si>
  <si>
    <t>2095/07/23</t>
  </si>
  <si>
    <t>2095/07/24</t>
  </si>
  <si>
    <t>2095/07/25</t>
  </si>
  <si>
    <t>2095/07/26</t>
  </si>
  <si>
    <t>2095/07/27</t>
  </si>
  <si>
    <t>2095/07/28</t>
  </si>
  <si>
    <t>2095/07/29</t>
  </si>
  <si>
    <t>2095/07/30</t>
  </si>
  <si>
    <t>2095/08/01</t>
  </si>
  <si>
    <t>2095/08/02</t>
  </si>
  <si>
    <t>2095/08/03</t>
  </si>
  <si>
    <t>2095/08/04</t>
  </si>
  <si>
    <t>2095/08/05</t>
  </si>
  <si>
    <t>2095/08/06</t>
  </si>
  <si>
    <t>2095/08/07</t>
  </si>
  <si>
    <t>2095/08/08</t>
  </si>
  <si>
    <t>2095/08/09</t>
  </si>
  <si>
    <t>2095/08/10</t>
  </si>
  <si>
    <t>2095/08/11</t>
  </si>
  <si>
    <t>2095/08/12</t>
  </si>
  <si>
    <t>2095/08/13</t>
  </si>
  <si>
    <t>2095/08/14</t>
  </si>
  <si>
    <t>2095/08/15</t>
  </si>
  <si>
    <t>2095/08/16</t>
  </si>
  <si>
    <t>2095/08/17</t>
  </si>
  <si>
    <t>2095/08/18</t>
  </si>
  <si>
    <t>2095/08/19</t>
  </si>
  <si>
    <t>2095/08/20</t>
  </si>
  <si>
    <t>2095/08/21</t>
  </si>
  <si>
    <t>2095/08/22</t>
  </si>
  <si>
    <t>2095/08/23</t>
  </si>
  <si>
    <t>2095/08/24</t>
  </si>
  <si>
    <t>2095/08/25</t>
  </si>
  <si>
    <t>2095/08/26</t>
  </si>
  <si>
    <t>2095/08/27</t>
  </si>
  <si>
    <t>2095/08/28</t>
  </si>
  <si>
    <t>2095/08/29</t>
  </si>
  <si>
    <t>2095/09/01</t>
  </si>
  <si>
    <t>2095/09/02</t>
  </si>
  <si>
    <t>2095/09/03</t>
  </si>
  <si>
    <t>2095/09/04</t>
  </si>
  <si>
    <t>2095/09/05</t>
  </si>
  <si>
    <t>2095/09/06</t>
  </si>
  <si>
    <t>2095/09/07</t>
  </si>
  <si>
    <t>2095/09/08</t>
  </si>
  <si>
    <t>2095/09/09</t>
  </si>
  <si>
    <t>2095/09/10</t>
  </si>
  <si>
    <t>2095/09/11</t>
  </si>
  <si>
    <t>2095/09/12</t>
  </si>
  <si>
    <t>2095/09/13</t>
  </si>
  <si>
    <t>2095/09/14</t>
  </si>
  <si>
    <t>2095/09/15</t>
  </si>
  <si>
    <t>2095/09/16</t>
  </si>
  <si>
    <t>2095/09/17</t>
  </si>
  <si>
    <t>2095/09/18</t>
  </si>
  <si>
    <t>2095/09/19</t>
  </si>
  <si>
    <t>2095/09/20</t>
  </si>
  <si>
    <t>2095/09/21</t>
  </si>
  <si>
    <t>2095/09/22</t>
  </si>
  <si>
    <t>2095/09/23</t>
  </si>
  <si>
    <t>2095/09/24</t>
  </si>
  <si>
    <t>2095/09/25</t>
  </si>
  <si>
    <t>2095/09/26</t>
  </si>
  <si>
    <t>2095/09/27</t>
  </si>
  <si>
    <t>2095/09/28</t>
  </si>
  <si>
    <t>2095/09/29</t>
  </si>
  <si>
    <t>2095/09/30</t>
  </si>
  <si>
    <t>2095/10/01</t>
  </si>
  <si>
    <t>2095/10/02</t>
  </si>
  <si>
    <t>2095/10/03</t>
  </si>
  <si>
    <t>2095/10/04</t>
  </si>
  <si>
    <t>2095/10/05</t>
  </si>
  <si>
    <t>2095/10/06</t>
  </si>
  <si>
    <t>2095/10/07</t>
  </si>
  <si>
    <t>2095/10/08</t>
  </si>
  <si>
    <t>2095/10/09</t>
  </si>
  <si>
    <t>2095/10/10</t>
  </si>
  <si>
    <t>2095/10/11</t>
  </si>
  <si>
    <t>2095/10/12</t>
  </si>
  <si>
    <t>2095/10/13</t>
  </si>
  <si>
    <t>2095/10/14</t>
  </si>
  <si>
    <t>2095/10/15</t>
  </si>
  <si>
    <t>2095/10/16</t>
  </si>
  <si>
    <t>2095/10/17</t>
  </si>
  <si>
    <t>2095/10/18</t>
  </si>
  <si>
    <t>2095/10/19</t>
  </si>
  <si>
    <t>2095/10/20</t>
  </si>
  <si>
    <t>2095/10/21</t>
  </si>
  <si>
    <t>2095/10/22</t>
  </si>
  <si>
    <t>2095/10/23</t>
  </si>
  <si>
    <t>2095/10/24</t>
  </si>
  <si>
    <t>2095/10/25</t>
  </si>
  <si>
    <t>2095/10/26</t>
  </si>
  <si>
    <t>2095/10/27</t>
  </si>
  <si>
    <t>2095/10/28</t>
  </si>
  <si>
    <t>2095/10/29</t>
  </si>
  <si>
    <t>2095/10/30</t>
  </si>
  <si>
    <t>2095/11/01</t>
  </si>
  <si>
    <t>2095/11/02</t>
  </si>
  <si>
    <t>2095/11/03</t>
  </si>
  <si>
    <t>2095/11/04</t>
  </si>
  <si>
    <t>2095/11/05</t>
  </si>
  <si>
    <t>2095/11/06</t>
  </si>
  <si>
    <t>2095/11/07</t>
  </si>
  <si>
    <t>2095/11/08</t>
  </si>
  <si>
    <t>2095/11/09</t>
  </si>
  <si>
    <t>2095/11/10</t>
  </si>
  <si>
    <t>2095/11/11</t>
  </si>
  <si>
    <t>2095/11/12</t>
  </si>
  <si>
    <t>2095/11/13</t>
  </si>
  <si>
    <t>2095/11/14</t>
  </si>
  <si>
    <t>2095/11/15</t>
  </si>
  <si>
    <t>2095/11/16</t>
  </si>
  <si>
    <t>2095/11/17</t>
  </si>
  <si>
    <t>2095/11/18</t>
  </si>
  <si>
    <t>2095/11/19</t>
  </si>
  <si>
    <t>2095/11/20</t>
  </si>
  <si>
    <t>2095/11/21</t>
  </si>
  <si>
    <t>2095/11/22</t>
  </si>
  <si>
    <t>2095/11/23</t>
  </si>
  <si>
    <t>2095/11/24</t>
  </si>
  <si>
    <t>2095/11/25</t>
  </si>
  <si>
    <t>2095/11/26</t>
  </si>
  <si>
    <t>2095/11/27</t>
  </si>
  <si>
    <t>2095/11/28</t>
  </si>
  <si>
    <t>2095/11/29</t>
  </si>
  <si>
    <t>2095/11/30</t>
  </si>
  <si>
    <t>2095/12/01</t>
  </si>
  <si>
    <t>2095/12/02</t>
  </si>
  <si>
    <t>2095/12/03</t>
  </si>
  <si>
    <t>2095/12/04</t>
  </si>
  <si>
    <t>2095/12/05</t>
  </si>
  <si>
    <t>2095/12/06</t>
  </si>
  <si>
    <t>2095/12/07</t>
  </si>
  <si>
    <t>2095/12/08</t>
  </si>
  <si>
    <t>2095/12/09</t>
  </si>
  <si>
    <t>2095/12/10</t>
  </si>
  <si>
    <t>2095/12/11</t>
  </si>
  <si>
    <t>2095/12/12</t>
  </si>
  <si>
    <t>2095/12/13</t>
  </si>
  <si>
    <t>2095/12/14</t>
  </si>
  <si>
    <t>2095/12/15</t>
  </si>
  <si>
    <t>2095/12/16</t>
  </si>
  <si>
    <t>2095/12/17</t>
  </si>
  <si>
    <t>2095/12/18</t>
  </si>
  <si>
    <t>2095/12/19</t>
  </si>
  <si>
    <t>2095/12/20</t>
  </si>
  <si>
    <t>2095/12/21</t>
  </si>
  <si>
    <t>2095/12/22</t>
  </si>
  <si>
    <t>2095/12/23</t>
  </si>
  <si>
    <t>2095/12/24</t>
  </si>
  <si>
    <t>2095/12/25</t>
  </si>
  <si>
    <t>2095/12/26</t>
  </si>
  <si>
    <t>2095/12/27</t>
  </si>
  <si>
    <t>2095/12/28</t>
  </si>
  <si>
    <t>2095/12/29</t>
  </si>
  <si>
    <t>2095/12/30</t>
  </si>
  <si>
    <t>2096/01/01</t>
  </si>
  <si>
    <t>2096/01/02</t>
  </si>
  <si>
    <t>2096/01/03</t>
  </si>
  <si>
    <t>2096/01/04</t>
  </si>
  <si>
    <t>2096/01/05</t>
  </si>
  <si>
    <t>2096/01/06</t>
  </si>
  <si>
    <t>2096/01/07</t>
  </si>
  <si>
    <t>2096/01/08</t>
  </si>
  <si>
    <t>2096/01/09</t>
  </si>
  <si>
    <t>2096/01/10</t>
  </si>
  <si>
    <t>2096/01/11</t>
  </si>
  <si>
    <t>2096/01/12</t>
  </si>
  <si>
    <t>2096/01/13</t>
  </si>
  <si>
    <t>2096/01/14</t>
  </si>
  <si>
    <t>2096/01/15</t>
  </si>
  <si>
    <t>2096/01/16</t>
  </si>
  <si>
    <t>2096/01/17</t>
  </si>
  <si>
    <t>2096/01/18</t>
  </si>
  <si>
    <t>2096/01/19</t>
  </si>
  <si>
    <t>2096/01/20</t>
  </si>
  <si>
    <t>2096/01/21</t>
  </si>
  <si>
    <t>2096/01/22</t>
  </si>
  <si>
    <t>2096/01/23</t>
  </si>
  <si>
    <t>2096/01/24</t>
  </si>
  <si>
    <t>2096/01/25</t>
  </si>
  <si>
    <t>2096/01/26</t>
  </si>
  <si>
    <t>2096/01/27</t>
  </si>
  <si>
    <t>2096/01/28</t>
  </si>
  <si>
    <t>2096/01/29</t>
  </si>
  <si>
    <t>2096/01/30</t>
  </si>
  <si>
    <t>2096/02/01</t>
  </si>
  <si>
    <t>2096/02/02</t>
  </si>
  <si>
    <t>2096/02/03</t>
  </si>
  <si>
    <t>2096/02/04</t>
  </si>
  <si>
    <t>2096/02/05</t>
  </si>
  <si>
    <t>2096/02/06</t>
  </si>
  <si>
    <t>2096/02/07</t>
  </si>
  <si>
    <t>2096/02/08</t>
  </si>
  <si>
    <t>2096/02/09</t>
  </si>
  <si>
    <t>2096/02/10</t>
  </si>
  <si>
    <t>2096/02/11</t>
  </si>
  <si>
    <t>2096/02/12</t>
  </si>
  <si>
    <t>2096/02/13</t>
  </si>
  <si>
    <t>2096/02/14</t>
  </si>
  <si>
    <t>2096/02/15</t>
  </si>
  <si>
    <t>2096/02/16</t>
  </si>
  <si>
    <t>2096/02/17</t>
  </si>
  <si>
    <t>2096/02/18</t>
  </si>
  <si>
    <t>2096/02/19</t>
  </si>
  <si>
    <t>2096/02/20</t>
  </si>
  <si>
    <t>2096/02/21</t>
  </si>
  <si>
    <t>2096/02/22</t>
  </si>
  <si>
    <t>2096/02/23</t>
  </si>
  <si>
    <t>2096/02/24</t>
  </si>
  <si>
    <t>2096/02/25</t>
  </si>
  <si>
    <t>2096/02/26</t>
  </si>
  <si>
    <t>2096/02/27</t>
  </si>
  <si>
    <t>2096/02/28</t>
  </si>
  <si>
    <t>2096/02/29</t>
  </si>
  <si>
    <t>2096/02/30</t>
  </si>
  <si>
    <t>2096/02/31</t>
  </si>
  <si>
    <t>2096/03/01</t>
  </si>
  <si>
    <t>2096/03/02</t>
  </si>
  <si>
    <t>2096/03/03</t>
  </si>
  <si>
    <t>2096/03/04</t>
  </si>
  <si>
    <t>2096/03/05</t>
  </si>
  <si>
    <t>2096/03/06</t>
  </si>
  <si>
    <t>2096/03/07</t>
  </si>
  <si>
    <t>2096/03/08</t>
  </si>
  <si>
    <t>2096/03/09</t>
  </si>
  <si>
    <t>2096/03/10</t>
  </si>
  <si>
    <t>2096/03/11</t>
  </si>
  <si>
    <t>2096/03/12</t>
  </si>
  <si>
    <t>2096/03/13</t>
  </si>
  <si>
    <t>2096/03/14</t>
  </si>
  <si>
    <t>2096/03/15</t>
  </si>
  <si>
    <t>2096/03/16</t>
  </si>
  <si>
    <t>2096/03/17</t>
  </si>
  <si>
    <t>2096/03/18</t>
  </si>
  <si>
    <t>2096/03/19</t>
  </si>
  <si>
    <t>2096/03/20</t>
  </si>
  <si>
    <t>2096/03/21</t>
  </si>
  <si>
    <t>2096/03/22</t>
  </si>
  <si>
    <t>2096/03/23</t>
  </si>
  <si>
    <t>2096/03/24</t>
  </si>
  <si>
    <t>2096/03/25</t>
  </si>
  <si>
    <t>2096/03/26</t>
  </si>
  <si>
    <t>2096/03/27</t>
  </si>
  <si>
    <t>2096/03/28</t>
  </si>
  <si>
    <t>2096/03/29</t>
  </si>
  <si>
    <t>2096/03/30</t>
  </si>
  <si>
    <t>2096/03/31</t>
  </si>
  <si>
    <t>2096/03/32</t>
  </si>
  <si>
    <t>2096/04/01</t>
  </si>
  <si>
    <t>2096/04/02</t>
  </si>
  <si>
    <t>2096/04/03</t>
  </si>
  <si>
    <t>2096/04/04</t>
  </si>
  <si>
    <t>2096/04/05</t>
  </si>
  <si>
    <t>2096/04/06</t>
  </si>
  <si>
    <t>2096/04/07</t>
  </si>
  <si>
    <t>2096/04/08</t>
  </si>
  <si>
    <t>2096/04/09</t>
  </si>
  <si>
    <t>2096/04/10</t>
  </si>
  <si>
    <t>2096/04/11</t>
  </si>
  <si>
    <t>2096/04/12</t>
  </si>
  <si>
    <t>2096/04/13</t>
  </si>
  <si>
    <t>2096/04/14</t>
  </si>
  <si>
    <t>2096/04/15</t>
  </si>
  <si>
    <t>2096/04/16</t>
  </si>
  <si>
    <t>2096/04/17</t>
  </si>
  <si>
    <t>2096/04/18</t>
  </si>
  <si>
    <t>2096/04/19</t>
  </si>
  <si>
    <t>2096/04/20</t>
  </si>
  <si>
    <t>2096/04/21</t>
  </si>
  <si>
    <t>2096/04/22</t>
  </si>
  <si>
    <t>2096/04/23</t>
  </si>
  <si>
    <t>2096/04/24</t>
  </si>
  <si>
    <t>2096/04/25</t>
  </si>
  <si>
    <t>2096/04/26</t>
  </si>
  <si>
    <t>2096/04/27</t>
  </si>
  <si>
    <t>2096/04/28</t>
  </si>
  <si>
    <t>2096/04/29</t>
  </si>
  <si>
    <t>2096/04/30</t>
  </si>
  <si>
    <t>2096/04/31</t>
  </si>
  <si>
    <t>2096/04/32</t>
  </si>
  <si>
    <t>2096/05/01</t>
  </si>
  <si>
    <t>2096/05/02</t>
  </si>
  <si>
    <t>2096/05/03</t>
  </si>
  <si>
    <t>2096/05/04</t>
  </si>
  <si>
    <t>2096/05/05</t>
  </si>
  <si>
    <t>2096/05/06</t>
  </si>
  <si>
    <t>2096/05/07</t>
  </si>
  <si>
    <t>2096/05/08</t>
  </si>
  <si>
    <t>2096/05/09</t>
  </si>
  <si>
    <t>2096/05/10</t>
  </si>
  <si>
    <t>2096/05/11</t>
  </si>
  <si>
    <t>2096/05/12</t>
  </si>
  <si>
    <t>2096/05/13</t>
  </si>
  <si>
    <t>2096/05/14</t>
  </si>
  <si>
    <t>2096/05/15</t>
  </si>
  <si>
    <t>2096/05/16</t>
  </si>
  <si>
    <t>2096/05/17</t>
  </si>
  <si>
    <t>2096/05/18</t>
  </si>
  <si>
    <t>2096/05/19</t>
  </si>
  <si>
    <t>2096/05/20</t>
  </si>
  <si>
    <t>2096/05/21</t>
  </si>
  <si>
    <t>2096/05/22</t>
  </si>
  <si>
    <t>2096/05/23</t>
  </si>
  <si>
    <t>2096/05/24</t>
  </si>
  <si>
    <t>2096/05/25</t>
  </si>
  <si>
    <t>2096/05/26</t>
  </si>
  <si>
    <t>2096/05/27</t>
  </si>
  <si>
    <t>2096/05/28</t>
  </si>
  <si>
    <t>2096/05/29</t>
  </si>
  <si>
    <t>2096/05/30</t>
  </si>
  <si>
    <t>2096/05/31</t>
  </si>
  <si>
    <t>2096/06/01</t>
  </si>
  <si>
    <t>2096/06/02</t>
  </si>
  <si>
    <t>2096/06/03</t>
  </si>
  <si>
    <t>2096/06/04</t>
  </si>
  <si>
    <t>2096/06/05</t>
  </si>
  <si>
    <t>2096/06/06</t>
  </si>
  <si>
    <t>2096/06/07</t>
  </si>
  <si>
    <t>2096/06/08</t>
  </si>
  <si>
    <t>2096/06/09</t>
  </si>
  <si>
    <t>2096/06/10</t>
  </si>
  <si>
    <t>2096/06/11</t>
  </si>
  <si>
    <t>2096/06/12</t>
  </si>
  <si>
    <t>2096/06/13</t>
  </si>
  <si>
    <t>2096/06/14</t>
  </si>
  <si>
    <t>2096/06/15</t>
  </si>
  <si>
    <t>2096/06/16</t>
  </si>
  <si>
    <t>2096/06/17</t>
  </si>
  <si>
    <t>2096/06/18</t>
  </si>
  <si>
    <t>2096/06/19</t>
  </si>
  <si>
    <t>2096/06/20</t>
  </si>
  <si>
    <t>2096/06/21</t>
  </si>
  <si>
    <t>2096/06/22</t>
  </si>
  <si>
    <t>2096/06/23</t>
  </si>
  <si>
    <t>2096/06/24</t>
  </si>
  <si>
    <t>2096/06/25</t>
  </si>
  <si>
    <t>2096/06/26</t>
  </si>
  <si>
    <t>2096/06/27</t>
  </si>
  <si>
    <t>2096/06/28</t>
  </si>
  <si>
    <t>2096/06/29</t>
  </si>
  <si>
    <t>2096/06/30</t>
  </si>
  <si>
    <t>2096/07/01</t>
  </si>
  <si>
    <t>2096/07/02</t>
  </si>
  <si>
    <t>2096/07/03</t>
  </si>
  <si>
    <t>2096/07/04</t>
  </si>
  <si>
    <t>2096/07/05</t>
  </si>
  <si>
    <t>2096/07/06</t>
  </si>
  <si>
    <t>2096/07/07</t>
  </si>
  <si>
    <t>2096/07/08</t>
  </si>
  <si>
    <t>2096/07/09</t>
  </si>
  <si>
    <t>2096/07/10</t>
  </si>
  <si>
    <t>2096/07/11</t>
  </si>
  <si>
    <t>2096/07/12</t>
  </si>
  <si>
    <t>2096/07/13</t>
  </si>
  <si>
    <t>2096/07/14</t>
  </si>
  <si>
    <t>2096/07/15</t>
  </si>
  <si>
    <t>2096/07/16</t>
  </si>
  <si>
    <t>2096/07/17</t>
  </si>
  <si>
    <t>2096/07/18</t>
  </si>
  <si>
    <t>2096/07/19</t>
  </si>
  <si>
    <t>2096/07/20</t>
  </si>
  <si>
    <t>2096/07/21</t>
  </si>
  <si>
    <t>2096/07/22</t>
  </si>
  <si>
    <t>2096/07/23</t>
  </si>
  <si>
    <t>2096/07/24</t>
  </si>
  <si>
    <t>2096/07/25</t>
  </si>
  <si>
    <t>2096/07/26</t>
  </si>
  <si>
    <t>2096/07/27</t>
  </si>
  <si>
    <t>2096/07/28</t>
  </si>
  <si>
    <t>2096/07/29</t>
  </si>
  <si>
    <t>2096/07/30</t>
  </si>
  <si>
    <t>2096/08/01</t>
  </si>
  <si>
    <t>2096/08/02</t>
  </si>
  <si>
    <t>2096/08/03</t>
  </si>
  <si>
    <t>2096/08/04</t>
  </si>
  <si>
    <t>2096/08/05</t>
  </si>
  <si>
    <t>2096/08/06</t>
  </si>
  <si>
    <t>2096/08/07</t>
  </si>
  <si>
    <t>2096/08/08</t>
  </si>
  <si>
    <t>2096/08/09</t>
  </si>
  <si>
    <t>2096/08/10</t>
  </si>
  <si>
    <t>2096/08/11</t>
  </si>
  <si>
    <t>2096/08/12</t>
  </si>
  <si>
    <t>2096/08/13</t>
  </si>
  <si>
    <t>2096/08/14</t>
  </si>
  <si>
    <t>2096/08/15</t>
  </si>
  <si>
    <t>2096/08/16</t>
  </si>
  <si>
    <t>2096/08/17</t>
  </si>
  <si>
    <t>2096/08/18</t>
  </si>
  <si>
    <t>2096/08/19</t>
  </si>
  <si>
    <t>2096/08/20</t>
  </si>
  <si>
    <t>2096/08/21</t>
  </si>
  <si>
    <t>2096/08/22</t>
  </si>
  <si>
    <t>2096/08/23</t>
  </si>
  <si>
    <t>2096/08/24</t>
  </si>
  <si>
    <t>2096/08/25</t>
  </si>
  <si>
    <t>2096/08/26</t>
  </si>
  <si>
    <t>2096/08/27</t>
  </si>
  <si>
    <t>2096/08/28</t>
  </si>
  <si>
    <t>2096/08/29</t>
  </si>
  <si>
    <t>2096/09/01</t>
  </si>
  <si>
    <t>2096/09/02</t>
  </si>
  <si>
    <t>2096/09/03</t>
  </si>
  <si>
    <t>2096/09/04</t>
  </si>
  <si>
    <t>2096/09/05</t>
  </si>
  <si>
    <t>2096/09/06</t>
  </si>
  <si>
    <t>2096/09/07</t>
  </si>
  <si>
    <t>2096/09/08</t>
  </si>
  <si>
    <t>2096/09/09</t>
  </si>
  <si>
    <t>2096/09/10</t>
  </si>
  <si>
    <t>2096/09/11</t>
  </si>
  <si>
    <t>2096/09/12</t>
  </si>
  <si>
    <t>2096/09/13</t>
  </si>
  <si>
    <t>2096/09/14</t>
  </si>
  <si>
    <t>2096/09/15</t>
  </si>
  <si>
    <t>2096/09/16</t>
  </si>
  <si>
    <t>2096/09/17</t>
  </si>
  <si>
    <t>2096/09/18</t>
  </si>
  <si>
    <t>2096/09/19</t>
  </si>
  <si>
    <t>2096/09/20</t>
  </si>
  <si>
    <t>2096/09/21</t>
  </si>
  <si>
    <t>2096/09/22</t>
  </si>
  <si>
    <t>2096/09/23</t>
  </si>
  <si>
    <t>2096/09/24</t>
  </si>
  <si>
    <t>2096/09/25</t>
  </si>
  <si>
    <t>2096/09/26</t>
  </si>
  <si>
    <t>2096/09/27</t>
  </si>
  <si>
    <t>2096/09/28</t>
  </si>
  <si>
    <t>2096/09/29</t>
  </si>
  <si>
    <t>2096/09/30</t>
  </si>
  <si>
    <t>2096/10/01</t>
  </si>
  <si>
    <t>2096/10/02</t>
  </si>
  <si>
    <t>2096/10/03</t>
  </si>
  <si>
    <t>2096/10/04</t>
  </si>
  <si>
    <t>2096/10/05</t>
  </si>
  <si>
    <t>2096/10/06</t>
  </si>
  <si>
    <t>2096/10/07</t>
  </si>
  <si>
    <t>2096/10/08</t>
  </si>
  <si>
    <t>2096/10/09</t>
  </si>
  <si>
    <t>2096/10/10</t>
  </si>
  <si>
    <t>2096/10/11</t>
  </si>
  <si>
    <t>2096/10/12</t>
  </si>
  <si>
    <t>2096/10/13</t>
  </si>
  <si>
    <t>2096/10/14</t>
  </si>
  <si>
    <t>2096/10/15</t>
  </si>
  <si>
    <t>2096/10/16</t>
  </si>
  <si>
    <t>2096/10/17</t>
  </si>
  <si>
    <t>2096/10/18</t>
  </si>
  <si>
    <t>2096/10/19</t>
  </si>
  <si>
    <t>2096/10/20</t>
  </si>
  <si>
    <t>2096/10/21</t>
  </si>
  <si>
    <t>2096/10/22</t>
  </si>
  <si>
    <t>2096/10/23</t>
  </si>
  <si>
    <t>2096/10/24</t>
  </si>
  <si>
    <t>2096/10/25</t>
  </si>
  <si>
    <t>2096/10/26</t>
  </si>
  <si>
    <t>2096/10/27</t>
  </si>
  <si>
    <t>2096/10/28</t>
  </si>
  <si>
    <t>2096/10/29</t>
  </si>
  <si>
    <t>2096/11/01</t>
  </si>
  <si>
    <t>2096/11/02</t>
  </si>
  <si>
    <t>2096/11/03</t>
  </si>
  <si>
    <t>2096/11/04</t>
  </si>
  <si>
    <t>2096/11/05</t>
  </si>
  <si>
    <t>2096/11/06</t>
  </si>
  <si>
    <t>2096/11/07</t>
  </si>
  <si>
    <t>2096/11/08</t>
  </si>
  <si>
    <t>2096/11/09</t>
  </si>
  <si>
    <t>2096/11/10</t>
  </si>
  <si>
    <t>2096/11/11</t>
  </si>
  <si>
    <t>2096/11/12</t>
  </si>
  <si>
    <t>2096/11/13</t>
  </si>
  <si>
    <t>2096/11/14</t>
  </si>
  <si>
    <t>2096/11/15</t>
  </si>
  <si>
    <t>2096/11/16</t>
  </si>
  <si>
    <t>2096/11/17</t>
  </si>
  <si>
    <t>2096/11/18</t>
  </si>
  <si>
    <t>2096/11/19</t>
  </si>
  <si>
    <t>2096/11/20</t>
  </si>
  <si>
    <t>2096/11/21</t>
  </si>
  <si>
    <t>2096/11/22</t>
  </si>
  <si>
    <t>2096/11/23</t>
  </si>
  <si>
    <t>2096/11/24</t>
  </si>
  <si>
    <t>2096/11/25</t>
  </si>
  <si>
    <t>2096/11/26</t>
  </si>
  <si>
    <t>2096/11/27</t>
  </si>
  <si>
    <t>2096/11/28</t>
  </si>
  <si>
    <t>2096/11/29</t>
  </si>
  <si>
    <t>2096/11/30</t>
  </si>
  <si>
    <t>2096/12/01</t>
  </si>
  <si>
    <t>2096/12/02</t>
  </si>
  <si>
    <t>2096/12/03</t>
  </si>
  <si>
    <t>2096/12/04</t>
  </si>
  <si>
    <t>2096/12/05</t>
  </si>
  <si>
    <t>2096/12/06</t>
  </si>
  <si>
    <t>2096/12/07</t>
  </si>
  <si>
    <t>2096/12/08</t>
  </si>
  <si>
    <t>2096/12/09</t>
  </si>
  <si>
    <t>2096/12/10</t>
  </si>
  <si>
    <t>2096/12/11</t>
  </si>
  <si>
    <t>2096/12/12</t>
  </si>
  <si>
    <t>2096/12/13</t>
  </si>
  <si>
    <t>2096/12/14</t>
  </si>
  <si>
    <t>2096/12/15</t>
  </si>
  <si>
    <t>2096/12/16</t>
  </si>
  <si>
    <t>2096/12/17</t>
  </si>
  <si>
    <t>2096/12/18</t>
  </si>
  <si>
    <t>2096/12/19</t>
  </si>
  <si>
    <t>2096/12/20</t>
  </si>
  <si>
    <t>2096/12/21</t>
  </si>
  <si>
    <t>2096/12/22</t>
  </si>
  <si>
    <t>2096/12/23</t>
  </si>
  <si>
    <t>2096/12/24</t>
  </si>
  <si>
    <t>2096/12/25</t>
  </si>
  <si>
    <t>2096/12/26</t>
  </si>
  <si>
    <t>2096/12/27</t>
  </si>
  <si>
    <t>2096/12/28</t>
  </si>
  <si>
    <t>2096/12/29</t>
  </si>
  <si>
    <t>2096/12/30</t>
  </si>
  <si>
    <t>2097/01/01</t>
  </si>
  <si>
    <t>2097/01/02</t>
  </si>
  <si>
    <t>2097/01/03</t>
  </si>
  <si>
    <t>2097/01/04</t>
  </si>
  <si>
    <t>2097/01/05</t>
  </si>
  <si>
    <t>2097/01/06</t>
  </si>
  <si>
    <t>2097/01/07</t>
  </si>
  <si>
    <t>2097/01/08</t>
  </si>
  <si>
    <t>2097/01/09</t>
  </si>
  <si>
    <t>2097/01/10</t>
  </si>
  <si>
    <t>2097/01/11</t>
  </si>
  <si>
    <t>2097/01/12</t>
  </si>
  <si>
    <t>2097/01/13</t>
  </si>
  <si>
    <t>2097/01/14</t>
  </si>
  <si>
    <t>2097/01/15</t>
  </si>
  <si>
    <t>2097/01/16</t>
  </si>
  <si>
    <t>2097/01/17</t>
  </si>
  <si>
    <t>2097/01/18</t>
  </si>
  <si>
    <t>2097/01/19</t>
  </si>
  <si>
    <t>2097/01/20</t>
  </si>
  <si>
    <t>2097/01/21</t>
  </si>
  <si>
    <t>2097/01/22</t>
  </si>
  <si>
    <t>2097/01/23</t>
  </si>
  <si>
    <t>2097/01/24</t>
  </si>
  <si>
    <t>2097/01/25</t>
  </si>
  <si>
    <t>2097/01/26</t>
  </si>
  <si>
    <t>2097/01/27</t>
  </si>
  <si>
    <t>2097/01/28</t>
  </si>
  <si>
    <t>2097/01/29</t>
  </si>
  <si>
    <t>2097/01/30</t>
  </si>
  <si>
    <t>2097/01/31</t>
  </si>
  <si>
    <t>2097/02/01</t>
  </si>
  <si>
    <t>2097/02/02</t>
  </si>
  <si>
    <t>2097/02/03</t>
  </si>
  <si>
    <t>2097/02/04</t>
  </si>
  <si>
    <t>2097/02/05</t>
  </si>
  <si>
    <t>2097/02/06</t>
  </si>
  <si>
    <t>2097/02/07</t>
  </si>
  <si>
    <t>2097/02/08</t>
  </si>
  <si>
    <t>2097/02/09</t>
  </si>
  <si>
    <t>2097/02/10</t>
  </si>
  <si>
    <t>2097/02/11</t>
  </si>
  <si>
    <t>2097/02/12</t>
  </si>
  <si>
    <t>2097/02/13</t>
  </si>
  <si>
    <t>2097/02/14</t>
  </si>
  <si>
    <t>2097/02/15</t>
  </si>
  <si>
    <t>2097/02/16</t>
  </si>
  <si>
    <t>2097/02/17</t>
  </si>
  <si>
    <t>2097/02/18</t>
  </si>
  <si>
    <t>2097/02/19</t>
  </si>
  <si>
    <t>2097/02/20</t>
  </si>
  <si>
    <t>2097/02/21</t>
  </si>
  <si>
    <t>2097/02/22</t>
  </si>
  <si>
    <t>2097/02/23</t>
  </si>
  <si>
    <t>2097/02/24</t>
  </si>
  <si>
    <t>2097/02/25</t>
  </si>
  <si>
    <t>2097/02/26</t>
  </si>
  <si>
    <t>2097/02/27</t>
  </si>
  <si>
    <t>2097/02/28</t>
  </si>
  <si>
    <t>2097/02/29</t>
  </si>
  <si>
    <t>2097/02/30</t>
  </si>
  <si>
    <t>2097/02/31</t>
  </si>
  <si>
    <t>2097/02/32</t>
  </si>
  <si>
    <t>2097/03/01</t>
  </si>
  <si>
    <t>2097/03/02</t>
  </si>
  <si>
    <t>2097/03/03</t>
  </si>
  <si>
    <t>2097/03/04</t>
  </si>
  <si>
    <t>2097/03/05</t>
  </si>
  <si>
    <t>2097/03/06</t>
  </si>
  <si>
    <t>2097/03/07</t>
  </si>
  <si>
    <t>2097/03/08</t>
  </si>
  <si>
    <t>2097/03/09</t>
  </si>
  <si>
    <t>2097/03/10</t>
  </si>
  <si>
    <t>2097/03/11</t>
  </si>
  <si>
    <t>2097/03/12</t>
  </si>
  <si>
    <t>2097/03/13</t>
  </si>
  <si>
    <t>2097/03/14</t>
  </si>
  <si>
    <t>2097/03/15</t>
  </si>
  <si>
    <t>2097/03/16</t>
  </si>
  <si>
    <t>2097/03/17</t>
  </si>
  <si>
    <t>2097/03/18</t>
  </si>
  <si>
    <t>2097/03/19</t>
  </si>
  <si>
    <t>2097/03/20</t>
  </si>
  <si>
    <t>2097/03/21</t>
  </si>
  <si>
    <t>2097/03/22</t>
  </si>
  <si>
    <t>2097/03/23</t>
  </si>
  <si>
    <t>2097/03/24</t>
  </si>
  <si>
    <t>2097/03/25</t>
  </si>
  <si>
    <t>2097/03/26</t>
  </si>
  <si>
    <t>2097/03/27</t>
  </si>
  <si>
    <t>2097/03/28</t>
  </si>
  <si>
    <t>2097/03/29</t>
  </si>
  <si>
    <t>2097/03/30</t>
  </si>
  <si>
    <t>2097/03/31</t>
  </si>
  <si>
    <t>2097/04/01</t>
  </si>
  <si>
    <t>2097/04/02</t>
  </si>
  <si>
    <t>2097/04/03</t>
  </si>
  <si>
    <t>2097/04/04</t>
  </si>
  <si>
    <t>2097/04/05</t>
  </si>
  <si>
    <t>2097/04/06</t>
  </si>
  <si>
    <t>2097/04/07</t>
  </si>
  <si>
    <t>2097/04/08</t>
  </si>
  <si>
    <t>2097/04/09</t>
  </si>
  <si>
    <t>2097/04/10</t>
  </si>
  <si>
    <t>2097/04/11</t>
  </si>
  <si>
    <t>2097/04/12</t>
  </si>
  <si>
    <t>2097/04/13</t>
  </si>
  <si>
    <t>2097/04/14</t>
  </si>
  <si>
    <t>2097/04/15</t>
  </si>
  <si>
    <t>2097/04/16</t>
  </si>
  <si>
    <t>2097/04/17</t>
  </si>
  <si>
    <t>2097/04/18</t>
  </si>
  <si>
    <t>2097/04/19</t>
  </si>
  <si>
    <t>2097/04/20</t>
  </si>
  <si>
    <t>2097/04/21</t>
  </si>
  <si>
    <t>2097/04/22</t>
  </si>
  <si>
    <t>2097/04/23</t>
  </si>
  <si>
    <t>2097/04/24</t>
  </si>
  <si>
    <t>2097/04/25</t>
  </si>
  <si>
    <t>2097/04/26</t>
  </si>
  <si>
    <t>2097/04/27</t>
  </si>
  <si>
    <t>2097/04/28</t>
  </si>
  <si>
    <t>2097/04/29</t>
  </si>
  <si>
    <t>2097/04/30</t>
  </si>
  <si>
    <t>2097/04/31</t>
  </si>
  <si>
    <t>2097/04/32</t>
  </si>
  <si>
    <t>2097/05/01</t>
  </si>
  <si>
    <t>2097/05/02</t>
  </si>
  <si>
    <t>2097/05/03</t>
  </si>
  <si>
    <t>2097/05/04</t>
  </si>
  <si>
    <t>2097/05/05</t>
  </si>
  <si>
    <t>2097/05/06</t>
  </si>
  <si>
    <t>2097/05/07</t>
  </si>
  <si>
    <t>2097/05/08</t>
  </si>
  <si>
    <t>2097/05/09</t>
  </si>
  <si>
    <t>2097/05/10</t>
  </si>
  <si>
    <t>2097/05/11</t>
  </si>
  <si>
    <t>2097/05/12</t>
  </si>
  <si>
    <t>2097/05/13</t>
  </si>
  <si>
    <t>2097/05/14</t>
  </si>
  <si>
    <t>2097/05/15</t>
  </si>
  <si>
    <t>2097/05/16</t>
  </si>
  <si>
    <t>2097/05/17</t>
  </si>
  <si>
    <t>2097/05/18</t>
  </si>
  <si>
    <t>2097/05/19</t>
  </si>
  <si>
    <t>2097/05/20</t>
  </si>
  <si>
    <t>2097/05/21</t>
  </si>
  <si>
    <t>2097/05/22</t>
  </si>
  <si>
    <t>2097/05/23</t>
  </si>
  <si>
    <t>2097/05/24</t>
  </si>
  <si>
    <t>2097/05/25</t>
  </si>
  <si>
    <t>2097/05/26</t>
  </si>
  <si>
    <t>2097/05/27</t>
  </si>
  <si>
    <t>2097/05/28</t>
  </si>
  <si>
    <t>2097/05/29</t>
  </si>
  <si>
    <t>2097/05/30</t>
  </si>
  <si>
    <t>2097/05/31</t>
  </si>
  <si>
    <t>2097/06/01</t>
  </si>
  <si>
    <t>2097/06/02</t>
  </si>
  <si>
    <t>2097/06/03</t>
  </si>
  <si>
    <t>2097/06/04</t>
  </si>
  <si>
    <t>2097/06/05</t>
  </si>
  <si>
    <t>2097/06/06</t>
  </si>
  <si>
    <t>2097/06/07</t>
  </si>
  <si>
    <t>2097/06/08</t>
  </si>
  <si>
    <t>2097/06/09</t>
  </si>
  <si>
    <t>2097/06/10</t>
  </si>
  <si>
    <t>2097/06/11</t>
  </si>
  <si>
    <t>2097/06/12</t>
  </si>
  <si>
    <t>2097/06/13</t>
  </si>
  <si>
    <t>2097/06/14</t>
  </si>
  <si>
    <t>2097/06/15</t>
  </si>
  <si>
    <t>2097/06/16</t>
  </si>
  <si>
    <t>2097/06/17</t>
  </si>
  <si>
    <t>2097/06/18</t>
  </si>
  <si>
    <t>2097/06/19</t>
  </si>
  <si>
    <t>2097/06/20</t>
  </si>
  <si>
    <t>2097/06/21</t>
  </si>
  <si>
    <t>2097/06/22</t>
  </si>
  <si>
    <t>2097/06/23</t>
  </si>
  <si>
    <t>2097/06/24</t>
  </si>
  <si>
    <t>2097/06/25</t>
  </si>
  <si>
    <t>2097/06/26</t>
  </si>
  <si>
    <t>2097/06/27</t>
  </si>
  <si>
    <t>2097/06/28</t>
  </si>
  <si>
    <t>2097/06/29</t>
  </si>
  <si>
    <t>2097/06/30</t>
  </si>
  <si>
    <t>2097/07/01</t>
  </si>
  <si>
    <t>2097/07/02</t>
  </si>
  <si>
    <t>2097/07/03</t>
  </si>
  <si>
    <t>2097/07/04</t>
  </si>
  <si>
    <t>2097/07/05</t>
  </si>
  <si>
    <t>2097/07/06</t>
  </si>
  <si>
    <t>2097/07/07</t>
  </si>
  <si>
    <t>2097/07/08</t>
  </si>
  <si>
    <t>2097/07/09</t>
  </si>
  <si>
    <t>2097/07/10</t>
  </si>
  <si>
    <t>2097/07/11</t>
  </si>
  <si>
    <t>2097/07/12</t>
  </si>
  <si>
    <t>2097/07/13</t>
  </si>
  <si>
    <t>2097/07/14</t>
  </si>
  <si>
    <t>2097/07/15</t>
  </si>
  <si>
    <t>2097/07/16</t>
  </si>
  <si>
    <t>2097/07/17</t>
  </si>
  <si>
    <t>2097/07/18</t>
  </si>
  <si>
    <t>2097/07/19</t>
  </si>
  <si>
    <t>2097/07/20</t>
  </si>
  <si>
    <t>2097/07/21</t>
  </si>
  <si>
    <t>2097/07/22</t>
  </si>
  <si>
    <t>2097/07/23</t>
  </si>
  <si>
    <t>2097/07/24</t>
  </si>
  <si>
    <t>2097/07/25</t>
  </si>
  <si>
    <t>2097/07/26</t>
  </si>
  <si>
    <t>2097/07/27</t>
  </si>
  <si>
    <t>2097/07/28</t>
  </si>
  <si>
    <t>2097/07/29</t>
  </si>
  <si>
    <t>2097/07/30</t>
  </si>
  <si>
    <t>2097/08/01</t>
  </si>
  <si>
    <t>2097/08/02</t>
  </si>
  <si>
    <t>2097/08/03</t>
  </si>
  <si>
    <t>2097/08/04</t>
  </si>
  <si>
    <t>2097/08/05</t>
  </si>
  <si>
    <t>2097/08/06</t>
  </si>
  <si>
    <t>2097/08/07</t>
  </si>
  <si>
    <t>2097/08/08</t>
  </si>
  <si>
    <t>2097/08/09</t>
  </si>
  <si>
    <t>2097/08/10</t>
  </si>
  <si>
    <t>2097/08/11</t>
  </si>
  <si>
    <t>2097/08/12</t>
  </si>
  <si>
    <t>2097/08/13</t>
  </si>
  <si>
    <t>2097/08/14</t>
  </si>
  <si>
    <t>2097/08/15</t>
  </si>
  <si>
    <t>2097/08/16</t>
  </si>
  <si>
    <t>2097/08/17</t>
  </si>
  <si>
    <t>2097/08/18</t>
  </si>
  <si>
    <t>2097/08/19</t>
  </si>
  <si>
    <t>2097/08/20</t>
  </si>
  <si>
    <t>2097/08/21</t>
  </si>
  <si>
    <t>2097/08/22</t>
  </si>
  <si>
    <t>2097/08/23</t>
  </si>
  <si>
    <t>2097/08/24</t>
  </si>
  <si>
    <t>2097/08/25</t>
  </si>
  <si>
    <t>2097/08/26</t>
  </si>
  <si>
    <t>2097/08/27</t>
  </si>
  <si>
    <t>2097/08/28</t>
  </si>
  <si>
    <t>2097/08/29</t>
  </si>
  <si>
    <t>2097/08/30</t>
  </si>
  <si>
    <t>2097/09/01</t>
  </si>
  <si>
    <t>2097/09/02</t>
  </si>
  <si>
    <t>2097/09/03</t>
  </si>
  <si>
    <t>2097/09/04</t>
  </si>
  <si>
    <t>2097/09/05</t>
  </si>
  <si>
    <t>2097/09/06</t>
  </si>
  <si>
    <t>2097/09/07</t>
  </si>
  <si>
    <t>2097/09/08</t>
  </si>
  <si>
    <t>2097/09/09</t>
  </si>
  <si>
    <t>2097/09/10</t>
  </si>
  <si>
    <t>2097/09/11</t>
  </si>
  <si>
    <t>2097/09/12</t>
  </si>
  <si>
    <t>2097/09/13</t>
  </si>
  <si>
    <t>2097/09/14</t>
  </si>
  <si>
    <t>2097/09/15</t>
  </si>
  <si>
    <t>2097/09/16</t>
  </si>
  <si>
    <t>2097/09/17</t>
  </si>
  <si>
    <t>2097/09/18</t>
  </si>
  <si>
    <t>2097/09/19</t>
  </si>
  <si>
    <t>2097/09/20</t>
  </si>
  <si>
    <t>2097/09/21</t>
  </si>
  <si>
    <t>2097/09/22</t>
  </si>
  <si>
    <t>2097/09/23</t>
  </si>
  <si>
    <t>2097/09/24</t>
  </si>
  <si>
    <t>2097/09/25</t>
  </si>
  <si>
    <t>2097/09/26</t>
  </si>
  <si>
    <t>2097/09/27</t>
  </si>
  <si>
    <t>2097/09/28</t>
  </si>
  <si>
    <t>2097/09/29</t>
  </si>
  <si>
    <t>2097/10/01</t>
  </si>
  <si>
    <t>2097/10/02</t>
  </si>
  <si>
    <t>2097/10/03</t>
  </si>
  <si>
    <t>2097/10/04</t>
  </si>
  <si>
    <t>2097/10/05</t>
  </si>
  <si>
    <t>2097/10/06</t>
  </si>
  <si>
    <t>2097/10/07</t>
  </si>
  <si>
    <t>2097/10/08</t>
  </si>
  <si>
    <t>2097/10/09</t>
  </si>
  <si>
    <t>2097/10/10</t>
  </si>
  <si>
    <t>2097/10/11</t>
  </si>
  <si>
    <t>2097/10/12</t>
  </si>
  <si>
    <t>2097/10/13</t>
  </si>
  <si>
    <t>2097/10/14</t>
  </si>
  <si>
    <t>2097/10/15</t>
  </si>
  <si>
    <t>2097/10/16</t>
  </si>
  <si>
    <t>2097/10/17</t>
  </si>
  <si>
    <t>2097/10/18</t>
  </si>
  <si>
    <t>2097/10/19</t>
  </si>
  <si>
    <t>2097/10/20</t>
  </si>
  <si>
    <t>2097/10/21</t>
  </si>
  <si>
    <t>2097/10/22</t>
  </si>
  <si>
    <t>2097/10/23</t>
  </si>
  <si>
    <t>2097/10/24</t>
  </si>
  <si>
    <t>2097/10/25</t>
  </si>
  <si>
    <t>2097/10/26</t>
  </si>
  <si>
    <t>2097/10/27</t>
  </si>
  <si>
    <t>2097/10/28</t>
  </si>
  <si>
    <t>2097/10/29</t>
  </si>
  <si>
    <t>2097/10/30</t>
  </si>
  <si>
    <t>2097/11/01</t>
  </si>
  <si>
    <t>2097/11/02</t>
  </si>
  <si>
    <t>2097/11/03</t>
  </si>
  <si>
    <t>2097/11/04</t>
  </si>
  <si>
    <t>2097/11/05</t>
  </si>
  <si>
    <t>2097/11/06</t>
  </si>
  <si>
    <t>2097/11/07</t>
  </si>
  <si>
    <t>2097/11/08</t>
  </si>
  <si>
    <t>2097/11/09</t>
  </si>
  <si>
    <t>2097/11/10</t>
  </si>
  <si>
    <t>2097/11/11</t>
  </si>
  <si>
    <t>2097/11/12</t>
  </si>
  <si>
    <t>2097/11/13</t>
  </si>
  <si>
    <t>2097/11/14</t>
  </si>
  <si>
    <t>2097/11/15</t>
  </si>
  <si>
    <t>2097/11/16</t>
  </si>
  <si>
    <t>2097/11/17</t>
  </si>
  <si>
    <t>2097/11/18</t>
  </si>
  <si>
    <t>2097/11/19</t>
  </si>
  <si>
    <t>2097/11/20</t>
  </si>
  <si>
    <t>2097/11/21</t>
  </si>
  <si>
    <t>2097/11/22</t>
  </si>
  <si>
    <t>2097/11/23</t>
  </si>
  <si>
    <t>2097/11/24</t>
  </si>
  <si>
    <t>2097/11/25</t>
  </si>
  <si>
    <t>2097/11/26</t>
  </si>
  <si>
    <t>2097/11/27</t>
  </si>
  <si>
    <t>2097/11/28</t>
  </si>
  <si>
    <t>2097/11/29</t>
  </si>
  <si>
    <t>2097/11/30</t>
  </si>
  <si>
    <t>2097/12/01</t>
  </si>
  <si>
    <t>2097/12/02</t>
  </si>
  <si>
    <t>2097/12/03</t>
  </si>
  <si>
    <t>2097/12/04</t>
  </si>
  <si>
    <t>2097/12/05</t>
  </si>
  <si>
    <t>2097/12/06</t>
  </si>
  <si>
    <t>2097/12/07</t>
  </si>
  <si>
    <t>2097/12/08</t>
  </si>
  <si>
    <t>2097/12/09</t>
  </si>
  <si>
    <t>2097/12/10</t>
  </si>
  <si>
    <t>2097/12/11</t>
  </si>
  <si>
    <t>2097/12/12</t>
  </si>
  <si>
    <t>2097/12/13</t>
  </si>
  <si>
    <t>2097/12/14</t>
  </si>
  <si>
    <t>2097/12/15</t>
  </si>
  <si>
    <t>2097/12/16</t>
  </si>
  <si>
    <t>2097/12/17</t>
  </si>
  <si>
    <t>2097/12/18</t>
  </si>
  <si>
    <t>2097/12/19</t>
  </si>
  <si>
    <t>2097/12/20</t>
  </si>
  <si>
    <t>2097/12/21</t>
  </si>
  <si>
    <t>2097/12/22</t>
  </si>
  <si>
    <t>2097/12/23</t>
  </si>
  <si>
    <t>2097/12/24</t>
  </si>
  <si>
    <t>2097/12/25</t>
  </si>
  <si>
    <t>2097/12/26</t>
  </si>
  <si>
    <t>2097/12/27</t>
  </si>
  <si>
    <t>2097/12/28</t>
  </si>
  <si>
    <t>2097/12/29</t>
  </si>
  <si>
    <t>2097/12/30</t>
  </si>
  <si>
    <t>2098/01/01</t>
  </si>
  <si>
    <t>2098/01/02</t>
  </si>
  <si>
    <t>2098/01/03</t>
  </si>
  <si>
    <t>2098/01/04</t>
  </si>
  <si>
    <t>2098/01/05</t>
  </si>
  <si>
    <t>2098/01/06</t>
  </si>
  <si>
    <t>2098/01/07</t>
  </si>
  <si>
    <t>2098/01/08</t>
  </si>
  <si>
    <t>2098/01/09</t>
  </si>
  <si>
    <t>2098/01/10</t>
  </si>
  <si>
    <t>2098/01/11</t>
  </si>
  <si>
    <t>2098/01/12</t>
  </si>
  <si>
    <t>2098/01/13</t>
  </si>
  <si>
    <t>2098/01/14</t>
  </si>
  <si>
    <t>2098/01/15</t>
  </si>
  <si>
    <t>2098/01/16</t>
  </si>
  <si>
    <t>2098/01/17</t>
  </si>
  <si>
    <t>2098/01/18</t>
  </si>
  <si>
    <t>2098/01/19</t>
  </si>
  <si>
    <t>2098/01/20</t>
  </si>
  <si>
    <t>2098/01/21</t>
  </si>
  <si>
    <t>2098/01/22</t>
  </si>
  <si>
    <t>2098/01/23</t>
  </si>
  <si>
    <t>2098/01/24</t>
  </si>
  <si>
    <t>2098/01/25</t>
  </si>
  <si>
    <t>2098/01/26</t>
  </si>
  <si>
    <t>2098/01/27</t>
  </si>
  <si>
    <t>2098/01/28</t>
  </si>
  <si>
    <t>2098/01/29</t>
  </si>
  <si>
    <t>2098/01/30</t>
  </si>
  <si>
    <t>2098/01/31</t>
  </si>
  <si>
    <t>2098/02/01</t>
  </si>
  <si>
    <t>2098/02/02</t>
  </si>
  <si>
    <t>2098/02/03</t>
  </si>
  <si>
    <t>2098/02/04</t>
  </si>
  <si>
    <t>2098/02/05</t>
  </si>
  <si>
    <t>2098/02/06</t>
  </si>
  <si>
    <t>2098/02/07</t>
  </si>
  <si>
    <t>2098/02/08</t>
  </si>
  <si>
    <t>2098/02/09</t>
  </si>
  <si>
    <t>2098/02/10</t>
  </si>
  <si>
    <t>2098/02/11</t>
  </si>
  <si>
    <t>2098/02/12</t>
  </si>
  <si>
    <t>2098/02/13</t>
  </si>
  <si>
    <t>2098/02/14</t>
  </si>
  <si>
    <t>2098/02/15</t>
  </si>
  <si>
    <t>2098/02/16</t>
  </si>
  <si>
    <t>2098/02/17</t>
  </si>
  <si>
    <t>2098/02/18</t>
  </si>
  <si>
    <t>2098/02/19</t>
  </si>
  <si>
    <t>2098/02/20</t>
  </si>
  <si>
    <t>2098/02/21</t>
  </si>
  <si>
    <t>2098/02/22</t>
  </si>
  <si>
    <t>2098/02/23</t>
  </si>
  <si>
    <t>2098/02/24</t>
  </si>
  <si>
    <t>2098/02/25</t>
  </si>
  <si>
    <t>2098/02/26</t>
  </si>
  <si>
    <t>2098/02/27</t>
  </si>
  <si>
    <t>2098/02/28</t>
  </si>
  <si>
    <t>2098/02/29</t>
  </si>
  <si>
    <t>2098/02/30</t>
  </si>
  <si>
    <t>2098/02/31</t>
  </si>
  <si>
    <t>2098/03/01</t>
  </si>
  <si>
    <t>2098/03/02</t>
  </si>
  <si>
    <t>2098/03/03</t>
  </si>
  <si>
    <t>2098/03/04</t>
  </si>
  <si>
    <t>2098/03/05</t>
  </si>
  <si>
    <t>2098/03/06</t>
  </si>
  <si>
    <t>2098/03/07</t>
  </si>
  <si>
    <t>2098/03/08</t>
  </si>
  <si>
    <t>2098/03/09</t>
  </si>
  <si>
    <t>2098/03/10</t>
  </si>
  <si>
    <t>2098/03/11</t>
  </si>
  <si>
    <t>2098/03/12</t>
  </si>
  <si>
    <t>2098/03/13</t>
  </si>
  <si>
    <t>2098/03/14</t>
  </si>
  <si>
    <t>2098/03/15</t>
  </si>
  <si>
    <t>2098/03/16</t>
  </si>
  <si>
    <t>2098/03/17</t>
  </si>
  <si>
    <t>2098/03/18</t>
  </si>
  <si>
    <t>2098/03/19</t>
  </si>
  <si>
    <t>2098/03/20</t>
  </si>
  <si>
    <t>2098/03/21</t>
  </si>
  <si>
    <t>2098/03/22</t>
  </si>
  <si>
    <t>2098/03/23</t>
  </si>
  <si>
    <t>2098/03/24</t>
  </si>
  <si>
    <t>2098/03/25</t>
  </si>
  <si>
    <t>2098/03/26</t>
  </si>
  <si>
    <t>2098/03/27</t>
  </si>
  <si>
    <t>2098/03/28</t>
  </si>
  <si>
    <t>2098/03/29</t>
  </si>
  <si>
    <t>2098/03/30</t>
  </si>
  <si>
    <t>2098/03/31</t>
  </si>
  <si>
    <t>2098/03/32</t>
  </si>
  <si>
    <t>2098/04/01</t>
  </si>
  <si>
    <t>2098/04/02</t>
  </si>
  <si>
    <t>2098/04/03</t>
  </si>
  <si>
    <t>2098/04/04</t>
  </si>
  <si>
    <t>2098/04/05</t>
  </si>
  <si>
    <t>2098/04/06</t>
  </si>
  <si>
    <t>2098/04/07</t>
  </si>
  <si>
    <t>2098/04/08</t>
  </si>
  <si>
    <t>2098/04/09</t>
  </si>
  <si>
    <t>2098/04/10</t>
  </si>
  <si>
    <t>2098/04/11</t>
  </si>
  <si>
    <t>2098/04/12</t>
  </si>
  <si>
    <t>2098/04/13</t>
  </si>
  <si>
    <t>2098/04/14</t>
  </si>
  <si>
    <t>2098/04/15</t>
  </si>
  <si>
    <t>2098/04/16</t>
  </si>
  <si>
    <t>2098/04/17</t>
  </si>
  <si>
    <t>2098/04/18</t>
  </si>
  <si>
    <t>2098/04/19</t>
  </si>
  <si>
    <t>2098/04/20</t>
  </si>
  <si>
    <t>2098/04/21</t>
  </si>
  <si>
    <t>2098/04/22</t>
  </si>
  <si>
    <t>2098/04/23</t>
  </si>
  <si>
    <t>2098/04/24</t>
  </si>
  <si>
    <t>2098/04/25</t>
  </si>
  <si>
    <t>2098/04/26</t>
  </si>
  <si>
    <t>2098/04/27</t>
  </si>
  <si>
    <t>2098/04/28</t>
  </si>
  <si>
    <t>2098/04/29</t>
  </si>
  <si>
    <t>2098/04/30</t>
  </si>
  <si>
    <t>2098/04/31</t>
  </si>
  <si>
    <t>2098/05/01</t>
  </si>
  <si>
    <t>2098/05/02</t>
  </si>
  <si>
    <t>2098/05/03</t>
  </si>
  <si>
    <t>2098/05/04</t>
  </si>
  <si>
    <t>2098/05/05</t>
  </si>
  <si>
    <t>2098/05/06</t>
  </si>
  <si>
    <t>2098/05/07</t>
  </si>
  <si>
    <t>2098/05/08</t>
  </si>
  <si>
    <t>2098/05/09</t>
  </si>
  <si>
    <t>2098/05/10</t>
  </si>
  <si>
    <t>2098/05/11</t>
  </si>
  <si>
    <t>2098/05/12</t>
  </si>
  <si>
    <t>2098/05/13</t>
  </si>
  <si>
    <t>2098/05/14</t>
  </si>
  <si>
    <t>2098/05/15</t>
  </si>
  <si>
    <t>2098/05/16</t>
  </si>
  <si>
    <t>2098/05/17</t>
  </si>
  <si>
    <t>2098/05/18</t>
  </si>
  <si>
    <t>2098/05/19</t>
  </si>
  <si>
    <t>2098/05/20</t>
  </si>
  <si>
    <t>2098/05/21</t>
  </si>
  <si>
    <t>2098/05/22</t>
  </si>
  <si>
    <t>2098/05/23</t>
  </si>
  <si>
    <t>2098/05/24</t>
  </si>
  <si>
    <t>2098/05/25</t>
  </si>
  <si>
    <t>2098/05/26</t>
  </si>
  <si>
    <t>2098/05/27</t>
  </si>
  <si>
    <t>2098/05/28</t>
  </si>
  <si>
    <t>2098/05/29</t>
  </si>
  <si>
    <t>2098/05/30</t>
  </si>
  <si>
    <t>2098/05/31</t>
  </si>
  <si>
    <t>2098/06/01</t>
  </si>
  <si>
    <t>2098/06/02</t>
  </si>
  <si>
    <t>2098/06/03</t>
  </si>
  <si>
    <t>2098/06/04</t>
  </si>
  <si>
    <t>2098/06/05</t>
  </si>
  <si>
    <t>2098/06/06</t>
  </si>
  <si>
    <t>2098/06/07</t>
  </si>
  <si>
    <t>2098/06/08</t>
  </si>
  <si>
    <t>2098/06/09</t>
  </si>
  <si>
    <t>2098/06/10</t>
  </si>
  <si>
    <t>2098/06/11</t>
  </si>
  <si>
    <t>2098/06/12</t>
  </si>
  <si>
    <t>2098/06/13</t>
  </si>
  <si>
    <t>2098/06/14</t>
  </si>
  <si>
    <t>2098/06/15</t>
  </si>
  <si>
    <t>2098/06/16</t>
  </si>
  <si>
    <t>2098/06/17</t>
  </si>
  <si>
    <t>2098/06/18</t>
  </si>
  <si>
    <t>2098/06/19</t>
  </si>
  <si>
    <t>2098/06/20</t>
  </si>
  <si>
    <t>2098/06/21</t>
  </si>
  <si>
    <t>2098/06/22</t>
  </si>
  <si>
    <t>2098/06/23</t>
  </si>
  <si>
    <t>2098/06/24</t>
  </si>
  <si>
    <t>2098/06/25</t>
  </si>
  <si>
    <t>2098/06/26</t>
  </si>
  <si>
    <t>2098/06/27</t>
  </si>
  <si>
    <t>2098/06/28</t>
  </si>
  <si>
    <t>2098/06/29</t>
  </si>
  <si>
    <t>2098/06/30</t>
  </si>
  <si>
    <t>2098/06/31</t>
  </si>
  <si>
    <t>2098/07/01</t>
  </si>
  <si>
    <t>2098/07/02</t>
  </si>
  <si>
    <t>2098/07/03</t>
  </si>
  <si>
    <t>2098/07/04</t>
  </si>
  <si>
    <t>2098/07/05</t>
  </si>
  <si>
    <t>2098/07/06</t>
  </si>
  <si>
    <t>2098/07/07</t>
  </si>
  <si>
    <t>2098/07/08</t>
  </si>
  <si>
    <t>2098/07/09</t>
  </si>
  <si>
    <t>2098/07/10</t>
  </si>
  <si>
    <t>2098/07/11</t>
  </si>
  <si>
    <t>2098/07/12</t>
  </si>
  <si>
    <t>2098/07/13</t>
  </si>
  <si>
    <t>2098/07/14</t>
  </si>
  <si>
    <t>2098/07/15</t>
  </si>
  <si>
    <t>2098/07/16</t>
  </si>
  <si>
    <t>2098/07/17</t>
  </si>
  <si>
    <t>2098/07/18</t>
  </si>
  <si>
    <t>2098/07/19</t>
  </si>
  <si>
    <t>2098/07/20</t>
  </si>
  <si>
    <t>2098/07/21</t>
  </si>
  <si>
    <t>2098/07/22</t>
  </si>
  <si>
    <t>2098/07/23</t>
  </si>
  <si>
    <t>2098/07/24</t>
  </si>
  <si>
    <t>2098/07/25</t>
  </si>
  <si>
    <t>2098/07/26</t>
  </si>
  <si>
    <t>2098/07/27</t>
  </si>
  <si>
    <t>2098/07/28</t>
  </si>
  <si>
    <t>2098/07/29</t>
  </si>
  <si>
    <t>2098/08/01</t>
  </si>
  <si>
    <t>2098/08/02</t>
  </si>
  <si>
    <t>2098/08/03</t>
  </si>
  <si>
    <t>2098/08/04</t>
  </si>
  <si>
    <t>2098/08/05</t>
  </si>
  <si>
    <t>2098/08/06</t>
  </si>
  <si>
    <t>2098/08/07</t>
  </si>
  <si>
    <t>2098/08/08</t>
  </si>
  <si>
    <t>2098/08/09</t>
  </si>
  <si>
    <t>2098/08/10</t>
  </si>
  <si>
    <t>2098/08/11</t>
  </si>
  <si>
    <t>2098/08/12</t>
  </si>
  <si>
    <t>2098/08/13</t>
  </si>
  <si>
    <t>2098/08/14</t>
  </si>
  <si>
    <t>2098/08/15</t>
  </si>
  <si>
    <t>2098/08/16</t>
  </si>
  <si>
    <t>2098/08/17</t>
  </si>
  <si>
    <t>2098/08/18</t>
  </si>
  <si>
    <t>2098/08/19</t>
  </si>
  <si>
    <t>2098/08/20</t>
  </si>
  <si>
    <t>2098/08/21</t>
  </si>
  <si>
    <t>2098/08/22</t>
  </si>
  <si>
    <t>2098/08/23</t>
  </si>
  <si>
    <t>2098/08/24</t>
  </si>
  <si>
    <t>2098/08/25</t>
  </si>
  <si>
    <t>2098/08/26</t>
  </si>
  <si>
    <t>2098/08/27</t>
  </si>
  <si>
    <t>2098/08/28</t>
  </si>
  <si>
    <t>2098/08/29</t>
  </si>
  <si>
    <t>2098/08/30</t>
  </si>
  <si>
    <t>2098/09/01</t>
  </si>
  <si>
    <t>2098/09/02</t>
  </si>
  <si>
    <t>2098/09/03</t>
  </si>
  <si>
    <t>2098/09/04</t>
  </si>
  <si>
    <t>2098/09/05</t>
  </si>
  <si>
    <t>2098/09/06</t>
  </si>
  <si>
    <t>2098/09/07</t>
  </si>
  <si>
    <t>2098/09/08</t>
  </si>
  <si>
    <t>2098/09/09</t>
  </si>
  <si>
    <t>2098/09/10</t>
  </si>
  <si>
    <t>2098/09/11</t>
  </si>
  <si>
    <t>2098/09/12</t>
  </si>
  <si>
    <t>2098/09/13</t>
  </si>
  <si>
    <t>2098/09/14</t>
  </si>
  <si>
    <t>2098/09/15</t>
  </si>
  <si>
    <t>2098/09/16</t>
  </si>
  <si>
    <t>2098/09/17</t>
  </si>
  <si>
    <t>2098/09/18</t>
  </si>
  <si>
    <t>2098/09/19</t>
  </si>
  <si>
    <t>2098/09/20</t>
  </si>
  <si>
    <t>2098/09/21</t>
  </si>
  <si>
    <t>2098/09/22</t>
  </si>
  <si>
    <t>2098/09/23</t>
  </si>
  <si>
    <t>2098/09/24</t>
  </si>
  <si>
    <t>2098/09/25</t>
  </si>
  <si>
    <t>2098/09/26</t>
  </si>
  <si>
    <t>2098/09/27</t>
  </si>
  <si>
    <t>2098/09/28</t>
  </si>
  <si>
    <t>2098/09/29</t>
  </si>
  <si>
    <t>2098/10/01</t>
  </si>
  <si>
    <t>2098/10/02</t>
  </si>
  <si>
    <t>2098/10/03</t>
  </si>
  <si>
    <t>2098/10/04</t>
  </si>
  <si>
    <t>2098/10/05</t>
  </si>
  <si>
    <t>2098/10/06</t>
  </si>
  <si>
    <t>2098/10/07</t>
  </si>
  <si>
    <t>2098/10/08</t>
  </si>
  <si>
    <t>2098/10/09</t>
  </si>
  <si>
    <t>2098/10/10</t>
  </si>
  <si>
    <t>2098/10/11</t>
  </si>
  <si>
    <t>2098/10/12</t>
  </si>
  <si>
    <t>2098/10/13</t>
  </si>
  <si>
    <t>2098/10/14</t>
  </si>
  <si>
    <t>2098/10/15</t>
  </si>
  <si>
    <t>2098/10/16</t>
  </si>
  <si>
    <t>2098/10/17</t>
  </si>
  <si>
    <t>2098/10/18</t>
  </si>
  <si>
    <t>2098/10/19</t>
  </si>
  <si>
    <t>2098/10/20</t>
  </si>
  <si>
    <t>2098/10/21</t>
  </si>
  <si>
    <t>2098/10/22</t>
  </si>
  <si>
    <t>2098/10/23</t>
  </si>
  <si>
    <t>2098/10/24</t>
  </si>
  <si>
    <t>2098/10/25</t>
  </si>
  <si>
    <t>2098/10/26</t>
  </si>
  <si>
    <t>2098/10/27</t>
  </si>
  <si>
    <t>2098/10/28</t>
  </si>
  <si>
    <t>2098/10/29</t>
  </si>
  <si>
    <t>2098/10/30</t>
  </si>
  <si>
    <t>2098/11/01</t>
  </si>
  <si>
    <t>2098/11/02</t>
  </si>
  <si>
    <t>2098/11/03</t>
  </si>
  <si>
    <t>2098/11/04</t>
  </si>
  <si>
    <t>2098/11/05</t>
  </si>
  <si>
    <t>2098/11/06</t>
  </si>
  <si>
    <t>2098/11/07</t>
  </si>
  <si>
    <t>2098/11/08</t>
  </si>
  <si>
    <t>2098/11/09</t>
  </si>
  <si>
    <t>2098/11/10</t>
  </si>
  <si>
    <t>2098/11/11</t>
  </si>
  <si>
    <t>2098/11/12</t>
  </si>
  <si>
    <t>2098/11/13</t>
  </si>
  <si>
    <t>2098/11/14</t>
  </si>
  <si>
    <t>2098/11/15</t>
  </si>
  <si>
    <t>2098/11/16</t>
  </si>
  <si>
    <t>2098/11/17</t>
  </si>
  <si>
    <t>2098/11/18</t>
  </si>
  <si>
    <t>2098/11/19</t>
  </si>
  <si>
    <t>2098/11/20</t>
  </si>
  <si>
    <t>2098/11/21</t>
  </si>
  <si>
    <t>2098/11/22</t>
  </si>
  <si>
    <t>2098/11/23</t>
  </si>
  <si>
    <t>2098/11/24</t>
  </si>
  <si>
    <t>2098/11/25</t>
  </si>
  <si>
    <t>2098/11/26</t>
  </si>
  <si>
    <t>2098/11/27</t>
  </si>
  <si>
    <t>2098/11/28</t>
  </si>
  <si>
    <t>2098/11/29</t>
  </si>
  <si>
    <t>2098/12/01</t>
  </si>
  <si>
    <t>2098/12/02</t>
  </si>
  <si>
    <t>2098/12/03</t>
  </si>
  <si>
    <t>2098/12/04</t>
  </si>
  <si>
    <t>2098/12/05</t>
  </si>
  <si>
    <t>2098/12/06</t>
  </si>
  <si>
    <t>2098/12/07</t>
  </si>
  <si>
    <t>2098/12/08</t>
  </si>
  <si>
    <t>2098/12/09</t>
  </si>
  <si>
    <t>2098/12/10</t>
  </si>
  <si>
    <t>2098/12/11</t>
  </si>
  <si>
    <t>2098/12/12</t>
  </si>
  <si>
    <t>2098/12/13</t>
  </si>
  <si>
    <t>2098/12/14</t>
  </si>
  <si>
    <t>2098/12/15</t>
  </si>
  <si>
    <t>2098/12/16</t>
  </si>
  <si>
    <t>2098/12/17</t>
  </si>
  <si>
    <t>2098/12/18</t>
  </si>
  <si>
    <t>2098/12/19</t>
  </si>
  <si>
    <t>2098/12/20</t>
  </si>
  <si>
    <t>2098/12/21</t>
  </si>
  <si>
    <t>2098/12/22</t>
  </si>
  <si>
    <t>2098/12/23</t>
  </si>
  <si>
    <t>2098/12/24</t>
  </si>
  <si>
    <t>2098/12/25</t>
  </si>
  <si>
    <t>2098/12/26</t>
  </si>
  <si>
    <t>2098/12/27</t>
  </si>
  <si>
    <t>2098/12/28</t>
  </si>
  <si>
    <t>2098/12/29</t>
  </si>
  <si>
    <t>2098/12/30</t>
  </si>
  <si>
    <t>2098/12/31</t>
  </si>
  <si>
    <t>2099/01/01</t>
  </si>
  <si>
    <t>2099/01/02</t>
  </si>
  <si>
    <t>2099/01/03</t>
  </si>
  <si>
    <t>2099/01/04</t>
  </si>
  <si>
    <t>2099/01/05</t>
  </si>
  <si>
    <t>2099/01/06</t>
  </si>
  <si>
    <t>2099/01/07</t>
  </si>
  <si>
    <t>2099/01/08</t>
  </si>
  <si>
    <t>2099/01/09</t>
  </si>
  <si>
    <t>2099/01/10</t>
  </si>
  <si>
    <t>2099/01/11</t>
  </si>
  <si>
    <t>2099/01/12</t>
  </si>
  <si>
    <t>2099/01/13</t>
  </si>
  <si>
    <t>2099/01/14</t>
  </si>
  <si>
    <t>2099/01/15</t>
  </si>
  <si>
    <t>2099/01/16</t>
  </si>
  <si>
    <t>2099/01/17</t>
  </si>
  <si>
    <t>2099/01/18</t>
  </si>
  <si>
    <t>2099/01/19</t>
  </si>
  <si>
    <t>2099/01/20</t>
  </si>
  <si>
    <t>2099/01/21</t>
  </si>
  <si>
    <t>2099/01/22</t>
  </si>
  <si>
    <t>2099/01/23</t>
  </si>
  <si>
    <t>2099/01/24</t>
  </si>
  <si>
    <t>2099/01/25</t>
  </si>
  <si>
    <t>2099/01/26</t>
  </si>
  <si>
    <t>2099/01/27</t>
  </si>
  <si>
    <t>2099/01/28</t>
  </si>
  <si>
    <t>2099/01/29</t>
  </si>
  <si>
    <t>2099/01/30</t>
  </si>
  <si>
    <t>2099/01/31</t>
  </si>
  <si>
    <t>2099/02/01</t>
  </si>
  <si>
    <t>2099/02/02</t>
  </si>
  <si>
    <t>2099/02/03</t>
  </si>
  <si>
    <t>2099/02/04</t>
  </si>
  <si>
    <t>2099/02/05</t>
  </si>
  <si>
    <t>2099/02/06</t>
  </si>
  <si>
    <t>2099/02/07</t>
  </si>
  <si>
    <t>2099/02/08</t>
  </si>
  <si>
    <t>2099/02/09</t>
  </si>
  <si>
    <t>2099/02/10</t>
  </si>
  <si>
    <t>2099/02/11</t>
  </si>
  <si>
    <t>2099/02/12</t>
  </si>
  <si>
    <t>2099/02/13</t>
  </si>
  <si>
    <t>2099/02/14</t>
  </si>
  <si>
    <t>2099/02/15</t>
  </si>
  <si>
    <t>2099/02/16</t>
  </si>
  <si>
    <t>2099/02/17</t>
  </si>
  <si>
    <t>2099/02/18</t>
  </si>
  <si>
    <t>2099/02/19</t>
  </si>
  <si>
    <t>2099/02/20</t>
  </si>
  <si>
    <t>2099/02/21</t>
  </si>
  <si>
    <t>2099/02/22</t>
  </si>
  <si>
    <t>2099/02/23</t>
  </si>
  <si>
    <t>2099/02/24</t>
  </si>
  <si>
    <t>2099/02/25</t>
  </si>
  <si>
    <t>2099/02/26</t>
  </si>
  <si>
    <t>2099/02/27</t>
  </si>
  <si>
    <t>2099/02/28</t>
  </si>
  <si>
    <t>2099/02/29</t>
  </si>
  <si>
    <t>2099/02/30</t>
  </si>
  <si>
    <t>2099/02/31</t>
  </si>
  <si>
    <t>2099/03/01</t>
  </si>
  <si>
    <t>2099/03/02</t>
  </si>
  <si>
    <t>2099/03/03</t>
  </si>
  <si>
    <t>2099/03/04</t>
  </si>
  <si>
    <t>2099/03/05</t>
  </si>
  <si>
    <t>2099/03/06</t>
  </si>
  <si>
    <t>2099/03/07</t>
  </si>
  <si>
    <t>2099/03/08</t>
  </si>
  <si>
    <t>2099/03/09</t>
  </si>
  <si>
    <t>2099/03/10</t>
  </si>
  <si>
    <t>2099/03/11</t>
  </si>
  <si>
    <t>2099/03/12</t>
  </si>
  <si>
    <t>2099/03/13</t>
  </si>
  <si>
    <t>2099/03/14</t>
  </si>
  <si>
    <t>2099/03/15</t>
  </si>
  <si>
    <t>2099/03/16</t>
  </si>
  <si>
    <t>2099/03/17</t>
  </si>
  <si>
    <t>2099/03/18</t>
  </si>
  <si>
    <t>2099/03/19</t>
  </si>
  <si>
    <t>2099/03/20</t>
  </si>
  <si>
    <t>2099/03/21</t>
  </si>
  <si>
    <t>2099/03/22</t>
  </si>
  <si>
    <t>2099/03/23</t>
  </si>
  <si>
    <t>2099/03/24</t>
  </si>
  <si>
    <t>2099/03/25</t>
  </si>
  <si>
    <t>2099/03/26</t>
  </si>
  <si>
    <t>2099/03/27</t>
  </si>
  <si>
    <t>2099/03/28</t>
  </si>
  <si>
    <t>2099/03/29</t>
  </si>
  <si>
    <t>2099/03/30</t>
  </si>
  <si>
    <t>2099/03/31</t>
  </si>
  <si>
    <t>2099/03/32</t>
  </si>
  <si>
    <t>2099/04/01</t>
  </si>
  <si>
    <t>2099/04/02</t>
  </si>
  <si>
    <t>2099/04/03</t>
  </si>
  <si>
    <t>2099/04/04</t>
  </si>
  <si>
    <t>2099/04/05</t>
  </si>
  <si>
    <t>2099/04/06</t>
  </si>
  <si>
    <t>2099/04/07</t>
  </si>
  <si>
    <t>2099/04/08</t>
  </si>
  <si>
    <t>2099/04/09</t>
  </si>
  <si>
    <t>2099/04/10</t>
  </si>
  <si>
    <t>2099/04/11</t>
  </si>
  <si>
    <t>2099/04/12</t>
  </si>
  <si>
    <t>2099/04/13</t>
  </si>
  <si>
    <t>2099/04/14</t>
  </si>
  <si>
    <t>2099/04/15</t>
  </si>
  <si>
    <t>2099/04/16</t>
  </si>
  <si>
    <t>2099/04/17</t>
  </si>
  <si>
    <t>2099/04/18</t>
  </si>
  <si>
    <t>2099/04/19</t>
  </si>
  <si>
    <t>2099/04/20</t>
  </si>
  <si>
    <t>2099/04/21</t>
  </si>
  <si>
    <t>2099/04/22</t>
  </si>
  <si>
    <t>2099/04/23</t>
  </si>
  <si>
    <t>2099/04/24</t>
  </si>
  <si>
    <t>2099/04/25</t>
  </si>
  <si>
    <t>2099/04/26</t>
  </si>
  <si>
    <t>2099/04/27</t>
  </si>
  <si>
    <t>2099/04/28</t>
  </si>
  <si>
    <t>2099/04/29</t>
  </si>
  <si>
    <t>2099/04/30</t>
  </si>
  <si>
    <t>2099/04/31</t>
  </si>
  <si>
    <t>2099/05/01</t>
  </si>
  <si>
    <t>2099/05/02</t>
  </si>
  <si>
    <t>2099/05/03</t>
  </si>
  <si>
    <t>2099/05/04</t>
  </si>
  <si>
    <t>2099/05/05</t>
  </si>
  <si>
    <t>2099/05/06</t>
  </si>
  <si>
    <t>2099/05/07</t>
  </si>
  <si>
    <t>2099/05/08</t>
  </si>
  <si>
    <t>2099/05/09</t>
  </si>
  <si>
    <t>2099/05/10</t>
  </si>
  <si>
    <t>2099/05/11</t>
  </si>
  <si>
    <t>2099/05/12</t>
  </si>
  <si>
    <t>2099/05/13</t>
  </si>
  <si>
    <t>2099/05/14</t>
  </si>
  <si>
    <t>2099/05/15</t>
  </si>
  <si>
    <t>2099/05/16</t>
  </si>
  <si>
    <t>2099/05/17</t>
  </si>
  <si>
    <t>2099/05/18</t>
  </si>
  <si>
    <t>2099/05/19</t>
  </si>
  <si>
    <t>2099/05/20</t>
  </si>
  <si>
    <t>2099/05/21</t>
  </si>
  <si>
    <t>2099/05/22</t>
  </si>
  <si>
    <t>2099/05/23</t>
  </si>
  <si>
    <t>2099/05/24</t>
  </si>
  <si>
    <t>2099/05/25</t>
  </si>
  <si>
    <t>2099/05/26</t>
  </si>
  <si>
    <t>2099/05/27</t>
  </si>
  <si>
    <t>2099/05/28</t>
  </si>
  <si>
    <t>2099/05/29</t>
  </si>
  <si>
    <t>2099/05/30</t>
  </si>
  <si>
    <t>2099/05/31</t>
  </si>
  <si>
    <t>2099/06/01</t>
  </si>
  <si>
    <t>2099/06/02</t>
  </si>
  <si>
    <t>2099/06/03</t>
  </si>
  <si>
    <t>2099/06/04</t>
  </si>
  <si>
    <t>2099/06/05</t>
  </si>
  <si>
    <t>2099/06/06</t>
  </si>
  <si>
    <t>2099/06/07</t>
  </si>
  <si>
    <t>2099/06/08</t>
  </si>
  <si>
    <t>2099/06/09</t>
  </si>
  <si>
    <t>2099/06/10</t>
  </si>
  <si>
    <t>2099/06/11</t>
  </si>
  <si>
    <t>2099/06/12</t>
  </si>
  <si>
    <t>2099/06/13</t>
  </si>
  <si>
    <t>2099/06/14</t>
  </si>
  <si>
    <t>2099/06/15</t>
  </si>
  <si>
    <t>2099/06/16</t>
  </si>
  <si>
    <t>2099/06/17</t>
  </si>
  <si>
    <t>2099/06/18</t>
  </si>
  <si>
    <t>2099/06/19</t>
  </si>
  <si>
    <t>2099/06/20</t>
  </si>
  <si>
    <t>2099/06/21</t>
  </si>
  <si>
    <t>2099/06/22</t>
  </si>
  <si>
    <t>2099/06/23</t>
  </si>
  <si>
    <t>2099/06/24</t>
  </si>
  <si>
    <t>2099/06/25</t>
  </si>
  <si>
    <t>2099/06/26</t>
  </si>
  <si>
    <t>2099/06/27</t>
  </si>
  <si>
    <t>2099/06/28</t>
  </si>
  <si>
    <t>2099/06/29</t>
  </si>
  <si>
    <t>2099/06/30</t>
  </si>
  <si>
    <t>2099/06/31</t>
  </si>
  <si>
    <t>2099/07/01</t>
  </si>
  <si>
    <t>2099/07/02</t>
  </si>
  <si>
    <t>2099/07/03</t>
  </si>
  <si>
    <t>2099/07/04</t>
  </si>
  <si>
    <t>2099/07/05</t>
  </si>
  <si>
    <t>2099/07/06</t>
  </si>
  <si>
    <t>2099/07/07</t>
  </si>
  <si>
    <t>2099/07/08</t>
  </si>
  <si>
    <t>2099/07/09</t>
  </si>
  <si>
    <t>2099/07/10</t>
  </si>
  <si>
    <t>2099/07/11</t>
  </si>
  <si>
    <t>2099/07/12</t>
  </si>
  <si>
    <t>2099/07/13</t>
  </si>
  <si>
    <t>2099/07/14</t>
  </si>
  <si>
    <t>2099/07/15</t>
  </si>
  <si>
    <t>2099/07/16</t>
  </si>
  <si>
    <t>2099/07/17</t>
  </si>
  <si>
    <t>2099/07/18</t>
  </si>
  <si>
    <t>2099/07/19</t>
  </si>
  <si>
    <t>2099/07/20</t>
  </si>
  <si>
    <t>2099/07/21</t>
  </si>
  <si>
    <t>2099/07/22</t>
  </si>
  <si>
    <t>2099/07/23</t>
  </si>
  <si>
    <t>2099/07/24</t>
  </si>
  <si>
    <t>2099/07/25</t>
  </si>
  <si>
    <t>2099/07/26</t>
  </si>
  <si>
    <t>2099/07/27</t>
  </si>
  <si>
    <t>2099/07/28</t>
  </si>
  <si>
    <t>2099/07/29</t>
  </si>
  <si>
    <t>2099/07/30</t>
  </si>
  <si>
    <t>2099/08/01</t>
  </si>
  <si>
    <t>2099/08/02</t>
  </si>
  <si>
    <t>2099/08/03</t>
  </si>
  <si>
    <t>2099/08/04</t>
  </si>
  <si>
    <t>2099/08/05</t>
  </si>
  <si>
    <t>2099/08/06</t>
  </si>
  <si>
    <t>2099/08/07</t>
  </si>
  <si>
    <t>2099/08/08</t>
  </si>
  <si>
    <t>2099/08/09</t>
  </si>
  <si>
    <t>2099/08/10</t>
  </si>
  <si>
    <t>2099/08/11</t>
  </si>
  <si>
    <t>2099/08/12</t>
  </si>
  <si>
    <t>2099/08/13</t>
  </si>
  <si>
    <t>2099/08/14</t>
  </si>
  <si>
    <t>2099/08/15</t>
  </si>
  <si>
    <t>2099/08/16</t>
  </si>
  <si>
    <t>2099/08/17</t>
  </si>
  <si>
    <t>2099/08/18</t>
  </si>
  <si>
    <t>2099/08/19</t>
  </si>
  <si>
    <t>2099/08/20</t>
  </si>
  <si>
    <t>2099/08/21</t>
  </si>
  <si>
    <t>2099/08/22</t>
  </si>
  <si>
    <t>2099/08/23</t>
  </si>
  <si>
    <t>2099/08/24</t>
  </si>
  <si>
    <t>2099/08/25</t>
  </si>
  <si>
    <t>2099/08/26</t>
  </si>
  <si>
    <t>2099/08/27</t>
  </si>
  <si>
    <t>2099/08/28</t>
  </si>
  <si>
    <t>2099/08/29</t>
  </si>
  <si>
    <t>2099/09/01</t>
  </si>
  <si>
    <t>2099/09/02</t>
  </si>
  <si>
    <t>2099/09/03</t>
  </si>
  <si>
    <t>2099/09/04</t>
  </si>
  <si>
    <t>2099/09/05</t>
  </si>
  <si>
    <t>2099/09/06</t>
  </si>
  <si>
    <t>2099/09/07</t>
  </si>
  <si>
    <t>2099/09/08</t>
  </si>
  <si>
    <t>2099/09/09</t>
  </si>
  <si>
    <t>2099/09/10</t>
  </si>
  <si>
    <t>2099/09/11</t>
  </si>
  <si>
    <t>2099/09/12</t>
  </si>
  <si>
    <t>2099/09/13</t>
  </si>
  <si>
    <t>2099/09/14</t>
  </si>
  <si>
    <t>2099/09/15</t>
  </si>
  <si>
    <t>2099/09/16</t>
  </si>
  <si>
    <t>2099/09/17</t>
  </si>
  <si>
    <t>2099/09/18</t>
  </si>
  <si>
    <t>2099/09/19</t>
  </si>
  <si>
    <t>2099/09/20</t>
  </si>
  <si>
    <t>2099/09/21</t>
  </si>
  <si>
    <t>2099/09/22</t>
  </si>
  <si>
    <t>2099/09/23</t>
  </si>
  <si>
    <t>2099/09/24</t>
  </si>
  <si>
    <t>2099/09/25</t>
  </si>
  <si>
    <t>2099/09/26</t>
  </si>
  <si>
    <t>2099/09/27</t>
  </si>
  <si>
    <t>2099/09/28</t>
  </si>
  <si>
    <t>2099/09/29</t>
  </si>
  <si>
    <t>2099/10/01</t>
  </si>
  <si>
    <t>2099/10/02</t>
  </si>
  <si>
    <t>2099/10/03</t>
  </si>
  <si>
    <t>2099/10/04</t>
  </si>
  <si>
    <t>2099/10/05</t>
  </si>
  <si>
    <t>2099/10/06</t>
  </si>
  <si>
    <t>2099/10/07</t>
  </si>
  <si>
    <t>2099/10/08</t>
  </si>
  <si>
    <t>2099/10/09</t>
  </si>
  <si>
    <t>2099/10/10</t>
  </si>
  <si>
    <t>2099/10/11</t>
  </si>
  <si>
    <t>2099/10/12</t>
  </si>
  <si>
    <t>2099/10/13</t>
  </si>
  <si>
    <t>2099/10/14</t>
  </si>
  <si>
    <t>2099/10/15</t>
  </si>
  <si>
    <t>2099/10/16</t>
  </si>
  <si>
    <t>2099/10/17</t>
  </si>
  <si>
    <t>2099/10/18</t>
  </si>
  <si>
    <t>2099/10/19</t>
  </si>
  <si>
    <t>2099/10/20</t>
  </si>
  <si>
    <t>2099/10/21</t>
  </si>
  <si>
    <t>2099/10/22</t>
  </si>
  <si>
    <t>2099/10/23</t>
  </si>
  <si>
    <t>2099/10/24</t>
  </si>
  <si>
    <t>2099/10/25</t>
  </si>
  <si>
    <t>2099/10/26</t>
  </si>
  <si>
    <t>2099/10/27</t>
  </si>
  <si>
    <t>2099/10/28</t>
  </si>
  <si>
    <t>2099/10/29</t>
  </si>
  <si>
    <t>2099/10/30</t>
  </si>
  <si>
    <t>2099/11/01</t>
  </si>
  <si>
    <t>2099/11/02</t>
  </si>
  <si>
    <t>2099/11/03</t>
  </si>
  <si>
    <t>2099/11/04</t>
  </si>
  <si>
    <t>2099/11/05</t>
  </si>
  <si>
    <t>2099/11/06</t>
  </si>
  <si>
    <t>2099/11/07</t>
  </si>
  <si>
    <t>2099/11/08</t>
  </si>
  <si>
    <t>2099/11/09</t>
  </si>
  <si>
    <t>2099/11/10</t>
  </si>
  <si>
    <t>2099/11/11</t>
  </si>
  <si>
    <t>2099/11/12</t>
  </si>
  <si>
    <t>2099/11/13</t>
  </si>
  <si>
    <t>2099/11/14</t>
  </si>
  <si>
    <t>2099/11/15</t>
  </si>
  <si>
    <t>2099/11/16</t>
  </si>
  <si>
    <t>2099/11/17</t>
  </si>
  <si>
    <t>2099/11/18</t>
  </si>
  <si>
    <t>2099/11/19</t>
  </si>
  <si>
    <t>2099/11/20</t>
  </si>
  <si>
    <t>2099/11/21</t>
  </si>
  <si>
    <t>2099/11/22</t>
  </si>
  <si>
    <t>2099/11/23</t>
  </si>
  <si>
    <t>2099/11/24</t>
  </si>
  <si>
    <t>2099/11/25</t>
  </si>
  <si>
    <t>2099/11/26</t>
  </si>
  <si>
    <t>2099/11/27</t>
  </si>
  <si>
    <t>2099/11/28</t>
  </si>
  <si>
    <t>2099/11/29</t>
  </si>
  <si>
    <t>2099/11/30</t>
  </si>
  <si>
    <t>2099/12/01</t>
  </si>
  <si>
    <t>2099/12/02</t>
  </si>
  <si>
    <t>2099/12/03</t>
  </si>
  <si>
    <t>2099/12/04</t>
  </si>
  <si>
    <t>2099/12/05</t>
  </si>
  <si>
    <t>2099/12/06</t>
  </si>
  <si>
    <t>2099/12/07</t>
  </si>
  <si>
    <t>2099/12/08</t>
  </si>
  <si>
    <t>2099/12/09</t>
  </si>
  <si>
    <t>2099/12/10</t>
  </si>
  <si>
    <t>2099/12/11</t>
  </si>
  <si>
    <t>2099/12/12</t>
  </si>
  <si>
    <t>2099/12/13</t>
  </si>
  <si>
    <t>2099/12/14</t>
  </si>
  <si>
    <t>2099/12/15</t>
  </si>
  <si>
    <t>2099/12/16</t>
  </si>
  <si>
    <t>2099/12/17</t>
  </si>
  <si>
    <t>2099/12/18</t>
  </si>
  <si>
    <t>2099/12/19</t>
  </si>
  <si>
    <t>2099/12/20</t>
  </si>
  <si>
    <t>2099/12/21</t>
  </si>
  <si>
    <t>2099/12/22</t>
  </si>
  <si>
    <t>2099/12/23</t>
  </si>
  <si>
    <t>2099/12/24</t>
  </si>
  <si>
    <t>2099/12/25</t>
  </si>
  <si>
    <t>2099/12/26</t>
  </si>
  <si>
    <t>2099/12/27</t>
  </si>
  <si>
    <t>2099/12/28</t>
  </si>
  <si>
    <t>2099/12/29</t>
  </si>
  <si>
    <t>2099/12/30</t>
  </si>
  <si>
    <t>2100/01/01</t>
  </si>
  <si>
    <t>2100/01/02</t>
  </si>
  <si>
    <t>2100/01/03</t>
  </si>
  <si>
    <t>2100/01/04</t>
  </si>
  <si>
    <t>2100/01/05</t>
  </si>
  <si>
    <t>2100/01/06</t>
  </si>
  <si>
    <t>2100/01/07</t>
  </si>
  <si>
    <t>2100/01/08</t>
  </si>
  <si>
    <t>2100/01/09</t>
  </si>
  <si>
    <t>2100/01/10</t>
  </si>
  <si>
    <t>2100/01/11</t>
  </si>
  <si>
    <t>2100/01/12</t>
  </si>
  <si>
    <t>2100/01/13</t>
  </si>
  <si>
    <t>2100/01/14</t>
  </si>
  <si>
    <t>2100/01/15</t>
  </si>
  <si>
    <t>2100/01/16</t>
  </si>
  <si>
    <t>2100/01/17</t>
  </si>
  <si>
    <t>2100/01/18</t>
  </si>
  <si>
    <t>2100/01/19</t>
  </si>
  <si>
    <t>2100/01/20</t>
  </si>
  <si>
    <t>2100/01/21</t>
  </si>
  <si>
    <t>2100/01/22</t>
  </si>
  <si>
    <t>2100/01/23</t>
  </si>
  <si>
    <t>2100/01/24</t>
  </si>
  <si>
    <t>2100/01/25</t>
  </si>
  <si>
    <t>2100/01/26</t>
  </si>
  <si>
    <t>2100/01/27</t>
  </si>
  <si>
    <t>2100/01/28</t>
  </si>
  <si>
    <t>2100/01/29</t>
  </si>
  <si>
    <t>2100/01/30</t>
  </si>
  <si>
    <t>2100/01/31</t>
  </si>
  <si>
    <t>2100/02/01</t>
  </si>
  <si>
    <t>2100/02/02</t>
  </si>
  <si>
    <t>2100/02/03</t>
  </si>
  <si>
    <t>2100/02/04</t>
  </si>
  <si>
    <t>2100/02/05</t>
  </si>
  <si>
    <t>2100/02/06</t>
  </si>
  <si>
    <t>2100/02/07</t>
  </si>
  <si>
    <t>2100/02/08</t>
  </si>
  <si>
    <t>2100/02/09</t>
  </si>
  <si>
    <t>2100/02/10</t>
  </si>
  <si>
    <t>2100/02/11</t>
  </si>
  <si>
    <t>2100/02/12</t>
  </si>
  <si>
    <t>2100/02/13</t>
  </si>
  <si>
    <t>2100/02/14</t>
  </si>
  <si>
    <t>2100/02/15</t>
  </si>
  <si>
    <t>2100/02/16</t>
  </si>
  <si>
    <t>2100/02/17</t>
  </si>
  <si>
    <t>2100/02/18</t>
  </si>
  <si>
    <t>2100/02/19</t>
  </si>
  <si>
    <t>2100/02/20</t>
  </si>
  <si>
    <t>2100/02/21</t>
  </si>
  <si>
    <t>2100/02/22</t>
  </si>
  <si>
    <t>2100/02/23</t>
  </si>
  <si>
    <t>2100/02/24</t>
  </si>
  <si>
    <t>2100/02/25</t>
  </si>
  <si>
    <t>2100/02/26</t>
  </si>
  <si>
    <t>2100/02/27</t>
  </si>
  <si>
    <t>2100/02/28</t>
  </si>
  <si>
    <t>2100/02/29</t>
  </si>
  <si>
    <t>2100/02/30</t>
  </si>
  <si>
    <t>2100/02/31</t>
  </si>
  <si>
    <t>2100/02/32</t>
  </si>
  <si>
    <t>2100/03/01</t>
  </si>
  <si>
    <t>2100/03/02</t>
  </si>
  <si>
    <t>2100/03/03</t>
  </si>
  <si>
    <t>2100/03/04</t>
  </si>
  <si>
    <t>2100/03/05</t>
  </si>
  <si>
    <t>2100/03/06</t>
  </si>
  <si>
    <t>2100/03/07</t>
  </si>
  <si>
    <t>2100/03/08</t>
  </si>
  <si>
    <t>2100/03/09</t>
  </si>
  <si>
    <t>2100/03/10</t>
  </si>
  <si>
    <t>2100/03/11</t>
  </si>
  <si>
    <t>2100/03/12</t>
  </si>
  <si>
    <t>2100/03/13</t>
  </si>
  <si>
    <t>2100/03/14</t>
  </si>
  <si>
    <t>2100/03/15</t>
  </si>
  <si>
    <t>2100/03/16</t>
  </si>
  <si>
    <t>2100/03/17</t>
  </si>
  <si>
    <t>2100/03/18</t>
  </si>
  <si>
    <t>2100/03/19</t>
  </si>
  <si>
    <t>2100/03/20</t>
  </si>
  <si>
    <t>2100/03/21</t>
  </si>
  <si>
    <t>2100/03/22</t>
  </si>
  <si>
    <t>2100/03/23</t>
  </si>
  <si>
    <t>2100/03/24</t>
  </si>
  <si>
    <t>2100/03/25</t>
  </si>
  <si>
    <t>2100/03/26</t>
  </si>
  <si>
    <t>2100/03/27</t>
  </si>
  <si>
    <t>2100/03/28</t>
  </si>
  <si>
    <t>2100/03/29</t>
  </si>
  <si>
    <t>2100/03/30</t>
  </si>
  <si>
    <t>2100/03/31</t>
  </si>
  <si>
    <t>2100/04/01</t>
  </si>
  <si>
    <t>2100/04/02</t>
  </si>
  <si>
    <t>2100/04/03</t>
  </si>
  <si>
    <t>2100/04/04</t>
  </si>
  <si>
    <t>2100/04/05</t>
  </si>
  <si>
    <t>2100/04/06</t>
  </si>
  <si>
    <t>2100/04/07</t>
  </si>
  <si>
    <t>2100/04/08</t>
  </si>
  <si>
    <t>2100/04/09</t>
  </si>
  <si>
    <t>2100/04/10</t>
  </si>
  <si>
    <t>2100/04/11</t>
  </si>
  <si>
    <t>2100/04/12</t>
  </si>
  <si>
    <t>2100/04/13</t>
  </si>
  <si>
    <t>2100/04/14</t>
  </si>
  <si>
    <t>2100/04/15</t>
  </si>
  <si>
    <t>2100/04/16</t>
  </si>
  <si>
    <t>2100/04/17</t>
  </si>
  <si>
    <t>2100/04/18</t>
  </si>
  <si>
    <t>2100/04/19</t>
  </si>
  <si>
    <t>2100/04/20</t>
  </si>
  <si>
    <t>2100/04/21</t>
  </si>
  <si>
    <t>2100/04/22</t>
  </si>
  <si>
    <t>2100/04/23</t>
  </si>
  <si>
    <t>2100/04/24</t>
  </si>
  <si>
    <t>2100/04/25</t>
  </si>
  <si>
    <t>2100/04/26</t>
  </si>
  <si>
    <t>2100/04/27</t>
  </si>
  <si>
    <t>2100/04/28</t>
  </si>
  <si>
    <t>2100/04/29</t>
  </si>
  <si>
    <t>2100/04/30</t>
  </si>
  <si>
    <t>2100/04/31</t>
  </si>
  <si>
    <t>2100/04/32</t>
  </si>
  <si>
    <t>2100/05/01</t>
  </si>
  <si>
    <t>2100/05/02</t>
  </si>
  <si>
    <t>2100/05/03</t>
  </si>
  <si>
    <t>2100/05/04</t>
  </si>
  <si>
    <t>2100/05/05</t>
  </si>
  <si>
    <t>2100/05/06</t>
  </si>
  <si>
    <t>2100/05/07</t>
  </si>
  <si>
    <t>2100/05/08</t>
  </si>
  <si>
    <t>2100/05/09</t>
  </si>
  <si>
    <t>2100/05/10</t>
  </si>
  <si>
    <t>2100/05/11</t>
  </si>
  <si>
    <t>2100/05/12</t>
  </si>
  <si>
    <t>2100/05/13</t>
  </si>
  <si>
    <t>2100/05/14</t>
  </si>
  <si>
    <t>2100/05/15</t>
  </si>
  <si>
    <t>2100/05/16</t>
  </si>
  <si>
    <t>2100/05/17</t>
  </si>
  <si>
    <t>2100/05/18</t>
  </si>
  <si>
    <t>2100/05/19</t>
  </si>
  <si>
    <t>2100/05/20</t>
  </si>
  <si>
    <t>2100/05/21</t>
  </si>
  <si>
    <t>2100/05/22</t>
  </si>
  <si>
    <t>2100/05/23</t>
  </si>
  <si>
    <t>2100/05/24</t>
  </si>
  <si>
    <t>2100/05/25</t>
  </si>
  <si>
    <t>2100/05/26</t>
  </si>
  <si>
    <t>2100/05/27</t>
  </si>
  <si>
    <t>2100/05/28</t>
  </si>
  <si>
    <t>2100/05/29</t>
  </si>
  <si>
    <t>2100/05/30</t>
  </si>
  <si>
    <t>2100/06/01</t>
  </si>
  <si>
    <t>2100/06/02</t>
  </si>
  <si>
    <t>2100/06/03</t>
  </si>
  <si>
    <t>2100/06/04</t>
  </si>
  <si>
    <t>2100/06/05</t>
  </si>
  <si>
    <t>2100/06/06</t>
  </si>
  <si>
    <t>2100/06/07</t>
  </si>
  <si>
    <t>2100/06/08</t>
  </si>
  <si>
    <t>2100/06/09</t>
  </si>
  <si>
    <t>2100/06/10</t>
  </si>
  <si>
    <t>2100/06/11</t>
  </si>
  <si>
    <t>2100/06/12</t>
  </si>
  <si>
    <t>2100/06/13</t>
  </si>
  <si>
    <t>2100/06/14</t>
  </si>
  <si>
    <t>2100/06/15</t>
  </si>
  <si>
    <t>2100/06/16</t>
  </si>
  <si>
    <t>2100/06/17</t>
  </si>
  <si>
    <t>2100/06/18</t>
  </si>
  <si>
    <t>2100/06/19</t>
  </si>
  <si>
    <t>2100/06/20</t>
  </si>
  <si>
    <t>2100/06/21</t>
  </si>
  <si>
    <t>2100/06/22</t>
  </si>
  <si>
    <t>2100/06/23</t>
  </si>
  <si>
    <t>2100/06/24</t>
  </si>
  <si>
    <t>2100/06/25</t>
  </si>
  <si>
    <t>2100/06/26</t>
  </si>
  <si>
    <t>2100/06/27</t>
  </si>
  <si>
    <t>2100/06/28</t>
  </si>
  <si>
    <t>2100/06/29</t>
  </si>
  <si>
    <t>2100/06/30</t>
  </si>
  <si>
    <t>2100/06/31</t>
  </si>
  <si>
    <t>2100/07/01</t>
  </si>
  <si>
    <t>2100/07/02</t>
  </si>
  <si>
    <t>2100/07/03</t>
  </si>
  <si>
    <t>2100/07/04</t>
  </si>
  <si>
    <t>2100/07/05</t>
  </si>
  <si>
    <t>2100/07/06</t>
  </si>
  <si>
    <t>2100/07/07</t>
  </si>
  <si>
    <t>2100/07/08</t>
  </si>
  <si>
    <t>2100/07/09</t>
  </si>
  <si>
    <t>2100/07/10</t>
  </si>
  <si>
    <t>2100/07/11</t>
  </si>
  <si>
    <t>2100/07/12</t>
  </si>
  <si>
    <t>2100/07/13</t>
  </si>
  <si>
    <t>2100/07/14</t>
  </si>
  <si>
    <t>2100/07/15</t>
  </si>
  <si>
    <t>2100/07/16</t>
  </si>
  <si>
    <t>2100/07/17</t>
  </si>
  <si>
    <t>2100/07/18</t>
  </si>
  <si>
    <t>2100/07/19</t>
  </si>
  <si>
    <t>2100/07/20</t>
  </si>
  <si>
    <t>2100/07/21</t>
  </si>
  <si>
    <t>2100/07/22</t>
  </si>
  <si>
    <t>2100/07/23</t>
  </si>
  <si>
    <t>2100/07/24</t>
  </si>
  <si>
    <t>2100/07/25</t>
  </si>
  <si>
    <t>2100/07/26</t>
  </si>
  <si>
    <t>2100/07/27</t>
  </si>
  <si>
    <t>2100/07/28</t>
  </si>
  <si>
    <t>2100/07/29</t>
  </si>
  <si>
    <t>2100/07/30</t>
  </si>
  <si>
    <t>2100/08/01</t>
  </si>
  <si>
    <t>2100/08/02</t>
  </si>
  <si>
    <t>2100/08/03</t>
  </si>
  <si>
    <t>2100/08/04</t>
  </si>
  <si>
    <t>2100/08/05</t>
  </si>
  <si>
    <t>2100/08/06</t>
  </si>
  <si>
    <t>2100/08/07</t>
  </si>
  <si>
    <t>2100/08/08</t>
  </si>
  <si>
    <t>2100/08/09</t>
  </si>
  <si>
    <t>2100/08/10</t>
  </si>
  <si>
    <t>2100/08/11</t>
  </si>
  <si>
    <t>2100/08/12</t>
  </si>
  <si>
    <t>2100/08/13</t>
  </si>
  <si>
    <t>2100/08/14</t>
  </si>
  <si>
    <t>2100/08/15</t>
  </si>
  <si>
    <t>2100/08/16</t>
  </si>
  <si>
    <t>2100/08/17</t>
  </si>
  <si>
    <t>2100/08/18</t>
  </si>
  <si>
    <t>2100/08/19</t>
  </si>
  <si>
    <t>2100/08/20</t>
  </si>
  <si>
    <t>2100/08/21</t>
  </si>
  <si>
    <t>2100/08/22</t>
  </si>
  <si>
    <t>2100/08/23</t>
  </si>
  <si>
    <t>2100/08/24</t>
  </si>
  <si>
    <t>2100/08/25</t>
  </si>
  <si>
    <t>2100/08/26</t>
  </si>
  <si>
    <t>2100/08/27</t>
  </si>
  <si>
    <t>2100/08/28</t>
  </si>
  <si>
    <t>2100/08/29</t>
  </si>
  <si>
    <t>2100/09/01</t>
  </si>
  <si>
    <t>2100/09/02</t>
  </si>
  <si>
    <t>2100/09/03</t>
  </si>
  <si>
    <t>2100/09/04</t>
  </si>
  <si>
    <t>2100/09/05</t>
  </si>
  <si>
    <t>2100/09/06</t>
  </si>
  <si>
    <t>2100/09/07</t>
  </si>
  <si>
    <t>2100/09/08</t>
  </si>
  <si>
    <t>2100/09/09</t>
  </si>
  <si>
    <t>2100/09/10</t>
  </si>
  <si>
    <t>2100/09/11</t>
  </si>
  <si>
    <t>2100/09/12</t>
  </si>
  <si>
    <t>2100/09/13</t>
  </si>
  <si>
    <t>2100/09/14</t>
  </si>
  <si>
    <t>2100/09/15</t>
  </si>
  <si>
    <t>2100/09/16</t>
  </si>
  <si>
    <t>2100/09/17</t>
  </si>
  <si>
    <t>2100/09/18</t>
  </si>
  <si>
    <t>2100/09/19</t>
  </si>
  <si>
    <t>2100/09/20</t>
  </si>
  <si>
    <t>2100/09/21</t>
  </si>
  <si>
    <t>2100/09/22</t>
  </si>
  <si>
    <t>2100/09/23</t>
  </si>
  <si>
    <t>2100/09/24</t>
  </si>
  <si>
    <t>2100/09/25</t>
  </si>
  <si>
    <t>2100/09/26</t>
  </si>
  <si>
    <t>2100/09/27</t>
  </si>
  <si>
    <t>2100/09/28</t>
  </si>
  <si>
    <t>2100/09/29</t>
  </si>
  <si>
    <t>2100/09/30</t>
  </si>
  <si>
    <t>2100/10/01</t>
  </si>
  <si>
    <t>2100/10/02</t>
  </si>
  <si>
    <t>2100/10/03</t>
  </si>
  <si>
    <t>2100/10/04</t>
  </si>
  <si>
    <t>2100/10/05</t>
  </si>
  <si>
    <t>2100/10/06</t>
  </si>
  <si>
    <t>2100/10/07</t>
  </si>
  <si>
    <t>2100/10/08</t>
  </si>
  <si>
    <t>2100/10/09</t>
  </si>
  <si>
    <t>2100/10/10</t>
  </si>
  <si>
    <t>2100/10/11</t>
  </si>
  <si>
    <t>2100/10/12</t>
  </si>
  <si>
    <t>2100/10/13</t>
  </si>
  <si>
    <t>2100/10/14</t>
  </si>
  <si>
    <t>2100/10/15</t>
  </si>
  <si>
    <t>2100/10/16</t>
  </si>
  <si>
    <t>2100/10/17</t>
  </si>
  <si>
    <t>2100/10/18</t>
  </si>
  <si>
    <t>2100/10/19</t>
  </si>
  <si>
    <t>2100/10/20</t>
  </si>
  <si>
    <t>2100/10/21</t>
  </si>
  <si>
    <t>2100/10/22</t>
  </si>
  <si>
    <t>2100/10/23</t>
  </si>
  <si>
    <t>2100/10/24</t>
  </si>
  <si>
    <t>2100/10/25</t>
  </si>
  <si>
    <t>2100/10/26</t>
  </si>
  <si>
    <t>2100/10/27</t>
  </si>
  <si>
    <t>2100/10/28</t>
  </si>
  <si>
    <t>2100/10/29</t>
  </si>
  <si>
    <t>2100/11/01</t>
  </si>
  <si>
    <t>2100/11/02</t>
  </si>
  <si>
    <t>2100/11/03</t>
  </si>
  <si>
    <t>2100/11/04</t>
  </si>
  <si>
    <t>2100/11/05</t>
  </si>
  <si>
    <t>2100/11/06</t>
  </si>
  <si>
    <t>2100/11/07</t>
  </si>
  <si>
    <t>2100/11/08</t>
  </si>
  <si>
    <t>2100/11/09</t>
  </si>
  <si>
    <t>2100/11/10</t>
  </si>
  <si>
    <t>2100/11/11</t>
  </si>
  <si>
    <t>2100/11/12</t>
  </si>
  <si>
    <t>2100/11/13</t>
  </si>
  <si>
    <t>2100/11/14</t>
  </si>
  <si>
    <t>2100/11/15</t>
  </si>
  <si>
    <t>2100/11/16</t>
  </si>
  <si>
    <t>2100/11/17</t>
  </si>
  <si>
    <t>2100/11/18</t>
  </si>
  <si>
    <t>2100/11/19</t>
  </si>
  <si>
    <t>2100/11/20</t>
  </si>
  <si>
    <t>2100/11/21</t>
  </si>
  <si>
    <t>2100/11/22</t>
  </si>
  <si>
    <t>2100/11/23</t>
  </si>
  <si>
    <t>2100/11/24</t>
  </si>
  <si>
    <t>2100/11/25</t>
  </si>
  <si>
    <t>2100/11/26</t>
  </si>
  <si>
    <t>2100/11/27</t>
  </si>
  <si>
    <t>2100/11/28</t>
  </si>
  <si>
    <t>2100/11/29</t>
  </si>
  <si>
    <t>2100/11/30</t>
  </si>
  <si>
    <t>2100/12/01</t>
  </si>
  <si>
    <t>2100/12/02</t>
  </si>
  <si>
    <t>2100/12/03</t>
  </si>
  <si>
    <t>2100/12/04</t>
  </si>
  <si>
    <t>2100/12/05</t>
  </si>
  <si>
    <t>2100/12/06</t>
  </si>
  <si>
    <t>2100/12/07</t>
  </si>
  <si>
    <t>2100/12/08</t>
  </si>
  <si>
    <t>2100/12/09</t>
  </si>
  <si>
    <t>2100/12/10</t>
  </si>
  <si>
    <t>2100/12/11</t>
  </si>
  <si>
    <t>2100/12/12</t>
  </si>
  <si>
    <t>2100/12/13</t>
  </si>
  <si>
    <t>2100/12/14</t>
  </si>
  <si>
    <t>2100/12/15</t>
  </si>
  <si>
    <t>2100/12/16</t>
  </si>
  <si>
    <t>2100/12/17</t>
  </si>
  <si>
    <t>2100/12/18</t>
  </si>
  <si>
    <t>2100/12/19</t>
  </si>
  <si>
    <t>2100/12/20</t>
  </si>
  <si>
    <t>2100/12/21</t>
  </si>
  <si>
    <t>2100/12/22</t>
  </si>
  <si>
    <t>2100/12/23</t>
  </si>
  <si>
    <t>2100/12/24</t>
  </si>
  <si>
    <t>2100/12/25</t>
  </si>
  <si>
    <t>2100/12/26</t>
  </si>
  <si>
    <t>2100/12/27</t>
  </si>
  <si>
    <t>2100/12/28</t>
  </si>
  <si>
    <t>2100/12/29</t>
  </si>
  <si>
    <t>2100/12/30</t>
  </si>
  <si>
    <t>BHUSAL JANARAL STORE</t>
  </si>
  <si>
    <t>AAA TOTAL</t>
  </si>
  <si>
    <t>QR-038</t>
  </si>
  <si>
    <t>MORNING</t>
  </si>
  <si>
    <t>BILL-6928</t>
  </si>
  <si>
    <t>BILL-6929</t>
  </si>
  <si>
    <t>BILL-6930</t>
  </si>
  <si>
    <t>BILL-6931</t>
  </si>
  <si>
    <t>BILL-6932</t>
  </si>
  <si>
    <t>BILL-6933</t>
  </si>
  <si>
    <t>BILL-6934</t>
  </si>
  <si>
    <t>BILL-6935</t>
  </si>
  <si>
    <t>BILL-6936</t>
  </si>
  <si>
    <t>BILL-6937</t>
  </si>
  <si>
    <t>BILL-6938</t>
  </si>
  <si>
    <t>BILL-6939</t>
  </si>
  <si>
    <t>BILL-6940</t>
  </si>
  <si>
    <t>BILL-6941</t>
  </si>
  <si>
    <t>BILL-6942</t>
  </si>
  <si>
    <t>BILL-6943</t>
  </si>
  <si>
    <t>BILL-6944</t>
  </si>
  <si>
    <t>BILL-6945</t>
  </si>
  <si>
    <t>BILL-6946</t>
  </si>
  <si>
    <t>BILL-6947</t>
  </si>
  <si>
    <t>BILL-6948</t>
  </si>
  <si>
    <t>BILL-6949</t>
  </si>
  <si>
    <t>BILL-6950</t>
  </si>
  <si>
    <t>BILL-6951</t>
  </si>
  <si>
    <t>BILL-6952</t>
  </si>
  <si>
    <t>BILL-6953</t>
  </si>
  <si>
    <t>BILL-6954</t>
  </si>
  <si>
    <t>BILL-6955</t>
  </si>
  <si>
    <t>LAXMI KHANAL</t>
  </si>
  <si>
    <t>BILL-6478</t>
  </si>
  <si>
    <t>BILL-6956</t>
  </si>
  <si>
    <t>BILL-6957</t>
  </si>
  <si>
    <t>BILL-6958</t>
  </si>
  <si>
    <t>BILL-6959</t>
  </si>
  <si>
    <t>BILL-6960</t>
  </si>
  <si>
    <t>BILL-6961</t>
  </si>
  <si>
    <t>BILL-6962</t>
  </si>
  <si>
    <t>BILL-6963</t>
  </si>
  <si>
    <t>BILL-6964</t>
  </si>
  <si>
    <t>BILL-6965</t>
  </si>
  <si>
    <t>BILL-6966</t>
  </si>
  <si>
    <t>BILL-6967</t>
  </si>
  <si>
    <t>BILL-6968</t>
  </si>
  <si>
    <t>BILL-6969</t>
  </si>
  <si>
    <t>SUMIT MISTHAN BHANDAR</t>
  </si>
  <si>
    <t>BILL-6970</t>
  </si>
  <si>
    <t>BILL-6971</t>
  </si>
  <si>
    <t>BILL-6972</t>
  </si>
  <si>
    <t>BILL-6973</t>
  </si>
  <si>
    <t>BILL-6974</t>
  </si>
  <si>
    <t>BILL-6975</t>
  </si>
  <si>
    <t>BILL-6976</t>
  </si>
  <si>
    <t>BILL-6977</t>
  </si>
  <si>
    <t>BILL-6978</t>
  </si>
  <si>
    <t>BILL-6979</t>
  </si>
  <si>
    <t>BILL-6980</t>
  </si>
  <si>
    <t>BILL-6479</t>
  </si>
  <si>
    <t>BILL-6981</t>
  </si>
  <si>
    <t>BILL-6982</t>
  </si>
  <si>
    <t>BILL-6983</t>
  </si>
  <si>
    <t>BILL-6984</t>
  </si>
  <si>
    <t>BILL-6985</t>
  </si>
  <si>
    <t>BILL-6986</t>
  </si>
  <si>
    <t>BILL-6987</t>
  </si>
  <si>
    <t>BILL-6988</t>
  </si>
  <si>
    <t>BILL-6989</t>
  </si>
  <si>
    <t>BILL-6990</t>
  </si>
  <si>
    <t>BILL-6991</t>
  </si>
  <si>
    <t>BILL-6992</t>
  </si>
  <si>
    <t>BILL-6993</t>
  </si>
  <si>
    <t>BILL-6994</t>
  </si>
  <si>
    <t>QR-039</t>
  </si>
  <si>
    <t>QR-040</t>
  </si>
  <si>
    <t>QR-041</t>
  </si>
  <si>
    <t>QR-042</t>
  </si>
  <si>
    <t>BILL-6461</t>
  </si>
  <si>
    <t>BILL-6480</t>
  </si>
  <si>
    <t>BILL-6451</t>
  </si>
  <si>
    <t>BILL-6462</t>
  </si>
  <si>
    <t>BILL-6452</t>
  </si>
  <si>
    <t>BILL-6453</t>
  </si>
  <si>
    <t>NAWARAJ UPADHYAYA</t>
  </si>
  <si>
    <t>BILL-6995</t>
  </si>
  <si>
    <t>OPENING</t>
  </si>
  <si>
    <t>A1 KALIKA CANTEEN</t>
  </si>
  <si>
    <t>A KALIKA CANTEEN</t>
  </si>
  <si>
    <t>OPN-1001</t>
  </si>
  <si>
    <t>OPN-1002</t>
  </si>
  <si>
    <t>OPN-1003</t>
  </si>
  <si>
    <t>OPN-1004</t>
  </si>
  <si>
    <t>OPN-1005</t>
  </si>
  <si>
    <t>OPN-1006</t>
  </si>
  <si>
    <t>OPN-1007</t>
  </si>
  <si>
    <t>OPN-1008</t>
  </si>
  <si>
    <t>OPN-1009</t>
  </si>
  <si>
    <t>OPN-1010</t>
  </si>
  <si>
    <t>OPN-1011</t>
  </si>
  <si>
    <t>OPN-1012</t>
  </si>
  <si>
    <t>OPN-1013</t>
  </si>
  <si>
    <t>OPN-1014</t>
  </si>
  <si>
    <t>OPN-1015</t>
  </si>
  <si>
    <t>OPN-1016</t>
  </si>
  <si>
    <t>OPN-1017</t>
  </si>
  <si>
    <t>OPN-1018</t>
  </si>
  <si>
    <t>OPN-1019</t>
  </si>
  <si>
    <t>OPN2001</t>
  </si>
  <si>
    <t>OPN2002</t>
  </si>
  <si>
    <t>OPN2003</t>
  </si>
  <si>
    <t>OPN2004</t>
  </si>
  <si>
    <t>PRARAMBHA DAIRY SUPPLIERS</t>
  </si>
  <si>
    <t>KESHAB GAUTAM</t>
  </si>
  <si>
    <t>QR-043</t>
  </si>
  <si>
    <t>MINA LAMICHHANE</t>
  </si>
  <si>
    <t>ONLINE TRANSFER TO MINA LAMICHHANE (SHRAWAN-2083)</t>
  </si>
  <si>
    <t>PETTY CASH REGISTER — small daily expense recor</t>
  </si>
  <si>
    <t>CASH RECEIVED FROM COLLECTION</t>
  </si>
  <si>
    <t>COLLECT FROM BANK A/C</t>
  </si>
  <si>
    <t>ELECTRICITY ASHADH-2083</t>
  </si>
  <si>
    <t>EXPENSES BY LILA SIR</t>
  </si>
  <si>
    <t>Petty Cash</t>
  </si>
  <si>
    <t>advance received</t>
  </si>
  <si>
    <t xml:space="preserve">DISSEL </t>
  </si>
  <si>
    <t>SALARY FOR NAR BAHADUR SRAWAN&amp; ASHADH</t>
  </si>
  <si>
    <t>SALARY</t>
  </si>
  <si>
    <t>Rupandehi, Nepal</t>
  </si>
  <si>
    <t>prarambhadairy@gmail.com</t>
  </si>
  <si>
    <t>ADVANCE BY LILA SIR</t>
  </si>
  <si>
    <t>ADVANCE BY SUSHIL</t>
  </si>
  <si>
    <t>ADVANCE COLLECTED BY SUSHIL</t>
  </si>
  <si>
    <t xml:space="preserve">FOOD FOR 4 </t>
  </si>
  <si>
    <t>ADVANCE</t>
  </si>
  <si>
    <t>SOAP</t>
  </si>
  <si>
    <t>CLAMP FOR VEHICLE</t>
  </si>
  <si>
    <t>SALARY FOR SARASWATI NEPAL SRAWAN -2083</t>
  </si>
  <si>
    <t>SALARY FOR DIPAK NEPAL SRAWAN -2083</t>
  </si>
  <si>
    <t xml:space="preserve">ELECTRICITY BILL </t>
  </si>
  <si>
    <t xml:space="preserve">CHI. KHANA 2, WATER </t>
  </si>
  <si>
    <t xml:space="preserve">PLASTIK </t>
  </si>
  <si>
    <t xml:space="preserve">WATER BILL PAYMENT </t>
  </si>
  <si>
    <t>ONLINE PAYMENT FOR WATER SHRAWAN-2083</t>
  </si>
  <si>
    <t>QR-044</t>
  </si>
  <si>
    <t>QR-045</t>
  </si>
  <si>
    <t>💸 OPERATING EXPENSES (FROM PETTY CASH)</t>
  </si>
  <si>
    <t>CANCLED</t>
  </si>
  <si>
    <t>QR-046</t>
  </si>
  <si>
    <t>QR-047</t>
  </si>
  <si>
    <t>LOCAL SALES RECEIVED BY QR</t>
  </si>
  <si>
    <t>ONLINE TRANSFERRED TO SANA KISAN</t>
  </si>
  <si>
    <t>BILL-6996</t>
  </si>
  <si>
    <t>BILL-6997</t>
  </si>
  <si>
    <t>BILL-6998</t>
  </si>
  <si>
    <t>BILL-6999</t>
  </si>
  <si>
    <t>BILL-7000</t>
  </si>
  <si>
    <t>BILL-7001</t>
  </si>
  <si>
    <t>BILL-7002</t>
  </si>
  <si>
    <t>BILL-7003</t>
  </si>
  <si>
    <t>BILL-7004</t>
  </si>
  <si>
    <t>BILL-7005</t>
  </si>
  <si>
    <t>BILL-7006</t>
  </si>
  <si>
    <t>BILL-7007</t>
  </si>
  <si>
    <t>BILL-7008</t>
  </si>
  <si>
    <t>BILL-7009</t>
  </si>
  <si>
    <t>BILL-7010</t>
  </si>
  <si>
    <t>BILL-7011</t>
  </si>
  <si>
    <t>BILL-7012</t>
  </si>
  <si>
    <t>BILL-7013</t>
  </si>
  <si>
    <t>1-31 SRAWAN</t>
  </si>
  <si>
    <t>BILL-7014</t>
  </si>
  <si>
    <t>BILL-6481</t>
  </si>
  <si>
    <t>BILL-7015</t>
  </si>
  <si>
    <t>2400 QR</t>
  </si>
  <si>
    <t>BILL-7016</t>
  </si>
  <si>
    <t>BILL-7017</t>
  </si>
  <si>
    <t>BILL-7018</t>
  </si>
  <si>
    <t>BILL-7019</t>
  </si>
  <si>
    <t>BILL-7020</t>
  </si>
  <si>
    <t>BILL-7021</t>
  </si>
  <si>
    <t>BILL-7022</t>
  </si>
  <si>
    <t>13000 QR</t>
  </si>
  <si>
    <t>QR-049</t>
  </si>
  <si>
    <t>QR-050</t>
  </si>
  <si>
    <t>QR-051</t>
  </si>
  <si>
    <t>QR-052</t>
  </si>
  <si>
    <t>DEPOSITED BY GEETU (2083/05/09)</t>
  </si>
  <si>
    <t>DISSEL</t>
  </si>
  <si>
    <t>BILL-7023</t>
  </si>
  <si>
    <t>BILL-7024</t>
  </si>
  <si>
    <t>BILL-7025</t>
  </si>
  <si>
    <t>BILL-7026</t>
  </si>
  <si>
    <t>BILL-7027</t>
  </si>
  <si>
    <t>BILL-7028</t>
  </si>
  <si>
    <t>BILL-7029</t>
  </si>
  <si>
    <t>BILL-7030</t>
  </si>
  <si>
    <t>BILL-7031</t>
  </si>
  <si>
    <t>BILL-6482</t>
  </si>
  <si>
    <t>BILL-7032</t>
  </si>
  <si>
    <t>BILL-7033</t>
  </si>
  <si>
    <t>BILL-7034</t>
  </si>
  <si>
    <t>BILL-7035</t>
  </si>
  <si>
    <t>BILL-7036</t>
  </si>
  <si>
    <t>BILL-7037</t>
  </si>
  <si>
    <t>BILL-7038</t>
  </si>
  <si>
    <t>BILL-7039</t>
  </si>
  <si>
    <t>BILL-7040</t>
  </si>
  <si>
    <t>BILL-7041</t>
  </si>
  <si>
    <t>BILL-7042</t>
  </si>
  <si>
    <t>BILL-7043</t>
  </si>
  <si>
    <t>BILL-7044</t>
  </si>
  <si>
    <t>BILL-7045</t>
  </si>
  <si>
    <t>BILL-7046</t>
  </si>
  <si>
    <t>BILL-7047</t>
  </si>
  <si>
    <t>BILL-7048</t>
  </si>
  <si>
    <t>BILL-7049</t>
  </si>
  <si>
    <t>BILL-7050</t>
  </si>
  <si>
    <t>BILL-7051</t>
  </si>
  <si>
    <t>BILL-7052</t>
  </si>
  <si>
    <t>BILL-7053</t>
  </si>
  <si>
    <t>BILL-6484</t>
  </si>
  <si>
    <t>BILL-7054</t>
  </si>
  <si>
    <t>BILL-7055</t>
  </si>
  <si>
    <t>BILL-7056</t>
  </si>
  <si>
    <t>BILL-7057</t>
  </si>
  <si>
    <t>BILL-7058</t>
  </si>
  <si>
    <t>BILL-7059</t>
  </si>
  <si>
    <t>BILL-7060</t>
  </si>
  <si>
    <t>BILL-7061</t>
  </si>
  <si>
    <t>BILL-7062</t>
  </si>
  <si>
    <t>BILL-7063</t>
  </si>
  <si>
    <t>BILL-7064</t>
  </si>
  <si>
    <t>BILL-7065</t>
  </si>
  <si>
    <t>BILL-7066</t>
  </si>
  <si>
    <t>BILL-7067</t>
  </si>
  <si>
    <t>BILL-7068</t>
  </si>
  <si>
    <t>BILL-7069</t>
  </si>
  <si>
    <t>BILL-7070</t>
  </si>
  <si>
    <t>BILL-6485</t>
  </si>
  <si>
    <t>BILL-6483</t>
  </si>
  <si>
    <t>BILL-7071</t>
  </si>
  <si>
    <t>BILL-7072</t>
  </si>
  <si>
    <t>BILL-7073</t>
  </si>
  <si>
    <t>BILL-7074</t>
  </si>
  <si>
    <t>BILL-7075</t>
  </si>
  <si>
    <t>BILL-7076</t>
  </si>
  <si>
    <t>BILL-7077</t>
  </si>
  <si>
    <t>BILL-7078</t>
  </si>
  <si>
    <t>BILL-7079</t>
  </si>
  <si>
    <t>BILL-7080</t>
  </si>
  <si>
    <t>BILL-7081</t>
  </si>
  <si>
    <t>BILL-7082</t>
  </si>
  <si>
    <t>BILL-7083</t>
  </si>
  <si>
    <t>BILL-7084</t>
  </si>
  <si>
    <t>BILL-7085</t>
  </si>
  <si>
    <t>BILL-7086</t>
  </si>
  <si>
    <t>BILL-7087</t>
  </si>
  <si>
    <t>BILL-7088</t>
  </si>
  <si>
    <t>BILL-7089</t>
  </si>
  <si>
    <t>BILL-6486</t>
  </si>
  <si>
    <t>BILL-7090</t>
  </si>
  <si>
    <t>BILL-7091</t>
  </si>
  <si>
    <t>BILL-7092</t>
  </si>
  <si>
    <t>BILL-7093</t>
  </si>
  <si>
    <t>BILL-7094</t>
  </si>
  <si>
    <t>BILL-7095</t>
  </si>
  <si>
    <t>BILL-7096</t>
  </si>
  <si>
    <t>BILL-7097</t>
  </si>
  <si>
    <t>BILL-7098</t>
  </si>
  <si>
    <t>BILL-7099</t>
  </si>
  <si>
    <t>BILL-7100</t>
  </si>
  <si>
    <t>BILL-7101</t>
  </si>
  <si>
    <t>KHANAL KIRANA</t>
  </si>
  <si>
    <t>BILL-7102</t>
  </si>
  <si>
    <t>BILL-7103</t>
  </si>
  <si>
    <t>BILL-7104</t>
  </si>
  <si>
    <t>BILL-7105</t>
  </si>
  <si>
    <t>BILL-7106</t>
  </si>
  <si>
    <t>BILL-7107</t>
  </si>
  <si>
    <t>BILL-7108</t>
  </si>
  <si>
    <t>BILL-7109</t>
  </si>
  <si>
    <t>BILL-7110</t>
  </si>
  <si>
    <t>BILL-7111</t>
  </si>
  <si>
    <t>BILL-7112</t>
  </si>
  <si>
    <t>BILL-7113</t>
  </si>
  <si>
    <t>BILL-7114</t>
  </si>
  <si>
    <t>BILL-7115</t>
  </si>
  <si>
    <t>BILL-6487</t>
  </si>
  <si>
    <t>AAMILO</t>
  </si>
  <si>
    <t>SCREW DRIVER AND CLAMP</t>
  </si>
  <si>
    <t>THORMOMETER</t>
  </si>
  <si>
    <t>YAMLAL BHUSAL</t>
  </si>
  <si>
    <t>BILL-0809</t>
  </si>
  <si>
    <t>BILL-0079</t>
  </si>
  <si>
    <t>RADHA PANDEY</t>
  </si>
  <si>
    <t>ELECTRICITY MAINTINANCE SAIKRIKPA</t>
  </si>
  <si>
    <t>SENSOR MAINTINANCE SAIKRIPA</t>
  </si>
  <si>
    <t xml:space="preserve">WOOD </t>
  </si>
  <si>
    <t>TEEN/ IRON ROD TRANSPORTATION</t>
  </si>
  <si>
    <t>TRANSPORTATION FOR PIPE WELDING LABOUR</t>
  </si>
  <si>
    <t>CAPACITOR</t>
  </si>
  <si>
    <t xml:space="preserve">WALL FAN/ WIRE </t>
  </si>
  <si>
    <t>LD PLASTIC</t>
  </si>
  <si>
    <t xml:space="preserve">MILK ANALYSER CLEANING MATERIALS </t>
  </si>
  <si>
    <t>CASH DEPOSIT BY GEETU</t>
  </si>
  <si>
    <t>ONLINE TRANSFERRED MUKTESHWOR ENTERPRISES DISSEL</t>
  </si>
  <si>
    <t xml:space="preserve">ONLINE TRANSFERRED TO MODERN AGRO </t>
  </si>
  <si>
    <t>QR-053</t>
  </si>
  <si>
    <t>QR-054</t>
  </si>
  <si>
    <t xml:space="preserve">ONLINE PAID TO NEW GODAR FOR SS PIPE WELDING </t>
  </si>
  <si>
    <t>QR-055</t>
  </si>
  <si>
    <t>ONLINE PAID TO NEW FARM PHARSATIKAT FOR MILK SUPPLY</t>
  </si>
  <si>
    <t>ONLINE PAID TO BASUDEV DAIRY FOR MILK SUPPLY</t>
  </si>
  <si>
    <t>BILL-7116</t>
  </si>
  <si>
    <t>BILL-7117</t>
  </si>
  <si>
    <t>BILL-7118</t>
  </si>
  <si>
    <t>BILL-7119</t>
  </si>
  <si>
    <t>BILL-7120</t>
  </si>
  <si>
    <t>BILL-7121</t>
  </si>
  <si>
    <t>BILL-7122</t>
  </si>
  <si>
    <t>BILL-7123</t>
  </si>
  <si>
    <t>BILL-7124</t>
  </si>
  <si>
    <t>BILL-7125</t>
  </si>
  <si>
    <t>BILL-7126</t>
  </si>
  <si>
    <t>BILL-7127</t>
  </si>
  <si>
    <t>BILL-7128</t>
  </si>
  <si>
    <t>BILL-7129</t>
  </si>
  <si>
    <t>BILL-7130</t>
  </si>
  <si>
    <t>BILL-7131</t>
  </si>
  <si>
    <t>BILL-7132</t>
  </si>
  <si>
    <t>BILL-7133</t>
  </si>
  <si>
    <t>BILL-6488</t>
  </si>
  <si>
    <t>BILL-7134</t>
  </si>
  <si>
    <t>BILL-7135</t>
  </si>
  <si>
    <t>BILL-7136</t>
  </si>
  <si>
    <t>BILL-7137</t>
  </si>
  <si>
    <t>BILL-7138</t>
  </si>
  <si>
    <t>BILL-7139</t>
  </si>
  <si>
    <t>BILL-7140</t>
  </si>
  <si>
    <t>BILL-7141</t>
  </si>
  <si>
    <t>BILL-7142</t>
  </si>
  <si>
    <t>BILL-7143</t>
  </si>
  <si>
    <t>BILL-7144</t>
  </si>
  <si>
    <t>BILL-7145</t>
  </si>
  <si>
    <t>BILL-7146</t>
  </si>
  <si>
    <t>BILL-7147</t>
  </si>
  <si>
    <t>BILL-7148</t>
  </si>
  <si>
    <t>BILL-7149</t>
  </si>
  <si>
    <t>BILL-7150</t>
  </si>
  <si>
    <t>BILL-6489</t>
  </si>
  <si>
    <t>BILL-7151</t>
  </si>
  <si>
    <t>BILL-7152</t>
  </si>
  <si>
    <t>BILL-7153</t>
  </si>
  <si>
    <t>BILL-7154</t>
  </si>
  <si>
    <t>BILL-7155</t>
  </si>
  <si>
    <t>BILL-7156</t>
  </si>
  <si>
    <t>BILL-7157</t>
  </si>
  <si>
    <t>BILL-7158</t>
  </si>
  <si>
    <t>BILL-7159</t>
  </si>
  <si>
    <t>BILL-7160</t>
  </si>
  <si>
    <t>BILL-7161</t>
  </si>
  <si>
    <t>BILL-7162</t>
  </si>
  <si>
    <t>BILL-7163</t>
  </si>
  <si>
    <t>BILL-7164</t>
  </si>
  <si>
    <t>BILL-7165</t>
  </si>
  <si>
    <t>BILL-7166</t>
  </si>
  <si>
    <t>BILL-7167</t>
  </si>
  <si>
    <t>BILL-6490</t>
  </si>
  <si>
    <t>BILL-7168</t>
  </si>
  <si>
    <t>BILL-7169</t>
  </si>
  <si>
    <t>BILL-7170</t>
  </si>
  <si>
    <t>BILL-7171</t>
  </si>
  <si>
    <t>BILL-7172</t>
  </si>
  <si>
    <t>BILL-7173</t>
  </si>
  <si>
    <t>BILL-7174</t>
  </si>
  <si>
    <t>BILL-7175</t>
  </si>
  <si>
    <t>BILL-7176</t>
  </si>
  <si>
    <t>BILL-7177</t>
  </si>
  <si>
    <t>BILL-7178</t>
  </si>
  <si>
    <t>BILL-7179</t>
  </si>
  <si>
    <t>BILL-7180</t>
  </si>
  <si>
    <t>BILL-7181</t>
  </si>
  <si>
    <t>BILL-7182</t>
  </si>
  <si>
    <t>BILL-7183</t>
  </si>
  <si>
    <t>BILL-7184</t>
  </si>
  <si>
    <t>BILL-7185</t>
  </si>
  <si>
    <t>BILL-7186</t>
  </si>
  <si>
    <t>BILL-7187</t>
  </si>
  <si>
    <t>BILL-7188</t>
  </si>
  <si>
    <t>BILL-7189</t>
  </si>
  <si>
    <t>BILL-7190</t>
  </si>
  <si>
    <t>BILL-7191</t>
  </si>
  <si>
    <t>BILL-7192</t>
  </si>
  <si>
    <t>BILL-7193</t>
  </si>
  <si>
    <t>BILL-7194</t>
  </si>
  <si>
    <t>BILL-7195</t>
  </si>
  <si>
    <t>BILL-7196</t>
  </si>
  <si>
    <t>BILL-6491</t>
  </si>
  <si>
    <t>BILL-7197</t>
  </si>
  <si>
    <t>BILL-7198</t>
  </si>
  <si>
    <t>BILL-7199</t>
  </si>
  <si>
    <t>BILL-7200</t>
  </si>
  <si>
    <t>BILL-7201</t>
  </si>
  <si>
    <t>BILL-7202</t>
  </si>
  <si>
    <t>BILL-7203</t>
  </si>
  <si>
    <t>BILL-7204</t>
  </si>
  <si>
    <t>BILL-7205</t>
  </si>
  <si>
    <t>BILL-7206</t>
  </si>
  <si>
    <t>BILL-7207</t>
  </si>
  <si>
    <t>BILL-7208</t>
  </si>
  <si>
    <t>BILL-7209</t>
  </si>
  <si>
    <t>BILL-7210</t>
  </si>
  <si>
    <t>SURYA KC FOR SENSOR</t>
  </si>
  <si>
    <t>GAS</t>
  </si>
  <si>
    <t>OIL FOR VEHICLE TO BHAIRAHAWA WELDING</t>
  </si>
  <si>
    <t>CHAPPAL</t>
  </si>
  <si>
    <t>CHUKKAL</t>
  </si>
  <si>
    <t>WATER PERSERER</t>
  </si>
  <si>
    <t>RAMESH PANTHI</t>
  </si>
  <si>
    <t>BILL-6492</t>
  </si>
  <si>
    <t>BILL-7211</t>
  </si>
  <si>
    <t>BILL-7212</t>
  </si>
  <si>
    <t>BILL-7213</t>
  </si>
  <si>
    <t>BILL-7214</t>
  </si>
  <si>
    <t>BILL-7215</t>
  </si>
  <si>
    <t>BILL-7216</t>
  </si>
  <si>
    <t>BILL-7217</t>
  </si>
  <si>
    <t>BILL-7218</t>
  </si>
  <si>
    <t>BILL-7219</t>
  </si>
  <si>
    <t>BILL-7220</t>
  </si>
  <si>
    <t>BILL-7221</t>
  </si>
  <si>
    <t>BILL-7222</t>
  </si>
  <si>
    <t>BILL-7223</t>
  </si>
  <si>
    <t>BILL-7224</t>
  </si>
  <si>
    <t>BILL-7225</t>
  </si>
  <si>
    <t>BILL-7226</t>
  </si>
  <si>
    <t>BALKRISHNA GYAWALI</t>
  </si>
  <si>
    <t>BILL-7227</t>
  </si>
  <si>
    <t>BILL-7228</t>
  </si>
  <si>
    <t>BILL-6493</t>
  </si>
  <si>
    <t>BILL-7229</t>
  </si>
  <si>
    <t>BILL-7230</t>
  </si>
  <si>
    <t>BILL-7231</t>
  </si>
  <si>
    <t>BILL-7232</t>
  </si>
  <si>
    <t>BILL-7233</t>
  </si>
  <si>
    <t>BILL-7234</t>
  </si>
  <si>
    <t>BILL-7235</t>
  </si>
  <si>
    <t>BILL-7236</t>
  </si>
  <si>
    <t>BILL-7237</t>
  </si>
  <si>
    <t>BILL-7238</t>
  </si>
  <si>
    <t>BILL-7239</t>
  </si>
  <si>
    <t>BILL-7240</t>
  </si>
  <si>
    <t>BILL-7241</t>
  </si>
  <si>
    <t>BILL-7242</t>
  </si>
  <si>
    <t>BILL-7243</t>
  </si>
  <si>
    <t>BILL-6494</t>
  </si>
  <si>
    <t>BILL-7244</t>
  </si>
  <si>
    <t>BILL-7245</t>
  </si>
  <si>
    <t>BILL-7246</t>
  </si>
  <si>
    <t>BILL-7247</t>
  </si>
  <si>
    <t>BILL-7248</t>
  </si>
  <si>
    <t>BILL-7249</t>
  </si>
  <si>
    <t>BILL-7250</t>
  </si>
  <si>
    <t>BILL-7251</t>
  </si>
  <si>
    <t>BILL-7252</t>
  </si>
  <si>
    <t>BILL-7253</t>
  </si>
  <si>
    <t>BILL-7254</t>
  </si>
  <si>
    <t>BILL-7255</t>
  </si>
  <si>
    <t>BILL-7256</t>
  </si>
  <si>
    <t>BILL-7257</t>
  </si>
  <si>
    <t>BILL-7258</t>
  </si>
  <si>
    <t>BILL-7259</t>
  </si>
  <si>
    <t>BILL-7260</t>
  </si>
  <si>
    <t>BILL-7261</t>
  </si>
  <si>
    <t>BILL-6495</t>
  </si>
  <si>
    <t>BILL-7262</t>
  </si>
  <si>
    <t>BILL-7263</t>
  </si>
  <si>
    <t>BILL-7264</t>
  </si>
  <si>
    <t>BILL-7265</t>
  </si>
  <si>
    <t>BILL-7266</t>
  </si>
  <si>
    <t>BILL-7267</t>
  </si>
  <si>
    <t>BILL-7268</t>
  </si>
  <si>
    <t>BILL-7269</t>
  </si>
  <si>
    <t>BILL-7270</t>
  </si>
  <si>
    <t>BILL-7271</t>
  </si>
  <si>
    <t>BILL-7272</t>
  </si>
  <si>
    <t>BILL-7273</t>
  </si>
  <si>
    <t>BILL-7274</t>
  </si>
  <si>
    <t>BILL-7275</t>
  </si>
  <si>
    <t>BILL-7276</t>
  </si>
  <si>
    <t>BILL-7277</t>
  </si>
  <si>
    <t>BILL-7278</t>
  </si>
  <si>
    <t>BILL-6496</t>
  </si>
  <si>
    <t>BILL-7279</t>
  </si>
  <si>
    <t>BILL-7280</t>
  </si>
  <si>
    <t>BILL-7281</t>
  </si>
  <si>
    <t>BILL-7282</t>
  </si>
  <si>
    <t>BILL-7283</t>
  </si>
  <si>
    <t>BILL-7284</t>
  </si>
  <si>
    <t>BILL-7285</t>
  </si>
  <si>
    <t>REPLACE</t>
  </si>
  <si>
    <t>BILL-7286</t>
  </si>
  <si>
    <t>BILL-7287</t>
  </si>
  <si>
    <t>BILL-7288</t>
  </si>
  <si>
    <t>BILL-7289</t>
  </si>
  <si>
    <t>BILL-7290</t>
  </si>
  <si>
    <t>BILL-7291</t>
  </si>
  <si>
    <t>BILL-7292</t>
  </si>
  <si>
    <t>BILL-7293</t>
  </si>
  <si>
    <t>BILL-7294</t>
  </si>
  <si>
    <t>BILL-7295</t>
  </si>
  <si>
    <t>BILL-7296</t>
  </si>
  <si>
    <t>BILL-6497</t>
  </si>
  <si>
    <t>BILL-7297</t>
  </si>
  <si>
    <t>BILL-7298</t>
  </si>
  <si>
    <t>BILL-7299</t>
  </si>
  <si>
    <t>BILL-7300</t>
  </si>
  <si>
    <t>BILL-7301</t>
  </si>
  <si>
    <t>BILL-7302</t>
  </si>
  <si>
    <t>BILL-7303</t>
  </si>
  <si>
    <t>BILL-7304</t>
  </si>
  <si>
    <t>BILL-7305</t>
  </si>
  <si>
    <t>BILL-7306</t>
  </si>
  <si>
    <t>BILL-7307</t>
  </si>
  <si>
    <t>BILL-7308</t>
  </si>
  <si>
    <t>BILL-7309</t>
  </si>
  <si>
    <t>BILL-7310</t>
  </si>
  <si>
    <t>BILL-7311</t>
  </si>
  <si>
    <t>BILL-7312</t>
  </si>
  <si>
    <t>BILL-7313</t>
  </si>
  <si>
    <t>BILL-7314</t>
  </si>
  <si>
    <t>BILL-6498</t>
  </si>
  <si>
    <t>BILL-7315</t>
  </si>
  <si>
    <t>BILL-7316</t>
  </si>
  <si>
    <t>BILL-7317</t>
  </si>
  <si>
    <t>BILL-7318</t>
  </si>
  <si>
    <t>BILL-7319</t>
  </si>
  <si>
    <t>BILL-7320</t>
  </si>
  <si>
    <t>BILL-7321</t>
  </si>
  <si>
    <t>BILL-7322</t>
  </si>
  <si>
    <t>BILL-7323</t>
  </si>
  <si>
    <t>BILL-7324</t>
  </si>
  <si>
    <t>BILL-7325</t>
  </si>
  <si>
    <t>BILL-7326</t>
  </si>
  <si>
    <t>BILL-7327</t>
  </si>
  <si>
    <t>BILL-7328</t>
  </si>
  <si>
    <t>BILL-7329</t>
  </si>
  <si>
    <t>BILL-7330</t>
  </si>
  <si>
    <t>BILL-7331</t>
  </si>
  <si>
    <t>BILL-7332</t>
  </si>
  <si>
    <t>BILL-6499</t>
  </si>
  <si>
    <t>BILL-7333</t>
  </si>
  <si>
    <t>BILL-7334</t>
  </si>
  <si>
    <t>BILL-7335</t>
  </si>
  <si>
    <t>BILL-7336</t>
  </si>
  <si>
    <t>BILL-7337</t>
  </si>
  <si>
    <t>BILL-7338</t>
  </si>
  <si>
    <t>BILL-7339</t>
  </si>
  <si>
    <t>BILL-7340</t>
  </si>
  <si>
    <t>BILL-7341</t>
  </si>
  <si>
    <t>BILL-7342</t>
  </si>
  <si>
    <t>BILL-7343</t>
  </si>
  <si>
    <t>BILL-7344</t>
  </si>
  <si>
    <t>BILL-7345</t>
  </si>
  <si>
    <t>BILL-7346</t>
  </si>
  <si>
    <t>BILL-7347</t>
  </si>
  <si>
    <t>BILL-7348</t>
  </si>
  <si>
    <t>BILL-7349</t>
  </si>
  <si>
    <t>BILL-7350</t>
  </si>
  <si>
    <t>BILL-7401</t>
  </si>
  <si>
    <t>BILL-7402</t>
  </si>
  <si>
    <t xml:space="preserve">DRIVER TO LUMBILI </t>
  </si>
  <si>
    <t>CLIP FILE</t>
  </si>
  <si>
    <t xml:space="preserve">STEEL SCALE </t>
  </si>
  <si>
    <t>SMP</t>
  </si>
  <si>
    <t>RIKSHAW 500+400, FOOD 200</t>
  </si>
  <si>
    <t>CLEANING600</t>
  </si>
  <si>
    <t>BILL-6500</t>
  </si>
  <si>
    <t>BILL-7403</t>
  </si>
  <si>
    <t>BILL-7404</t>
  </si>
  <si>
    <t>BILL-7405</t>
  </si>
  <si>
    <t>BILL-7406</t>
  </si>
  <si>
    <t>BILL-7407</t>
  </si>
  <si>
    <t>BILL-7408</t>
  </si>
  <si>
    <t>BILL-7409</t>
  </si>
  <si>
    <t>BILL-7410</t>
  </si>
  <si>
    <t>BILL-7411</t>
  </si>
  <si>
    <t>BILL-7412</t>
  </si>
  <si>
    <t>BILL-7413</t>
  </si>
  <si>
    <t>BILL-7414</t>
  </si>
  <si>
    <t>BILL-7415</t>
  </si>
  <si>
    <t>BILL-7416</t>
  </si>
  <si>
    <t>BILL-7417</t>
  </si>
  <si>
    <t>BILL-7418</t>
  </si>
  <si>
    <t>BILL-7419</t>
  </si>
  <si>
    <t>BILL-7420</t>
  </si>
  <si>
    <t>BILL-7421</t>
  </si>
  <si>
    <t>BILL-7422</t>
  </si>
  <si>
    <t>BILL-7423</t>
  </si>
  <si>
    <t>BILL-7351</t>
  </si>
  <si>
    <t>BILL-7424</t>
  </si>
  <si>
    <t>BILL-7425</t>
  </si>
  <si>
    <t>BILL-7426</t>
  </si>
  <si>
    <t>BILL-7427</t>
  </si>
  <si>
    <t>BILL-7428</t>
  </si>
  <si>
    <t>BILL-7429</t>
  </si>
  <si>
    <t>BILL-7430</t>
  </si>
  <si>
    <t>BILL-7431</t>
  </si>
  <si>
    <t>BILL-7432</t>
  </si>
  <si>
    <t>BILL-7433</t>
  </si>
  <si>
    <t>BILL-7434</t>
  </si>
  <si>
    <t>BILL-7435</t>
  </si>
  <si>
    <t>BILL-7436</t>
  </si>
  <si>
    <t>BILL-7437</t>
  </si>
  <si>
    <t>BILL-7438</t>
  </si>
  <si>
    <t>BILL-7439</t>
  </si>
  <si>
    <t>BILL-7440</t>
  </si>
  <si>
    <t>BILL-7441</t>
  </si>
  <si>
    <t>SATHI MART</t>
  </si>
  <si>
    <t>BILL-7442</t>
  </si>
  <si>
    <t>BILL-7352</t>
  </si>
  <si>
    <t>1200 QR</t>
  </si>
  <si>
    <t>BILL-7443</t>
  </si>
  <si>
    <t>BILL-7444</t>
  </si>
  <si>
    <t>VEHICLE TO LUMBINI</t>
  </si>
  <si>
    <t xml:space="preserve">SENSOE WIRE </t>
  </si>
  <si>
    <t xml:space="preserve">TEEN AND DOOR MAINTINANCE </t>
  </si>
  <si>
    <t>CREAM SEPERATOR MAINTINANCE</t>
  </si>
  <si>
    <t>BILL-7445</t>
  </si>
  <si>
    <t>BILL-7446</t>
  </si>
  <si>
    <t>BILL-7447</t>
  </si>
  <si>
    <t>BILL-7448</t>
  </si>
  <si>
    <t>BILL-7449</t>
  </si>
  <si>
    <t>BILL-7450</t>
  </si>
  <si>
    <t>BILL-7451</t>
  </si>
  <si>
    <t>BILL-7452</t>
  </si>
  <si>
    <t>BILL-7453</t>
  </si>
  <si>
    <t>BILL-7454</t>
  </si>
  <si>
    <t>BILL-7455</t>
  </si>
  <si>
    <t>BILL-7456</t>
  </si>
  <si>
    <t>BILL-7457</t>
  </si>
  <si>
    <t>BILL-7458</t>
  </si>
  <si>
    <t>BILL-7459</t>
  </si>
  <si>
    <t>BILL-7460</t>
  </si>
  <si>
    <t>BILL-7461</t>
  </si>
  <si>
    <t>BILL-7462</t>
  </si>
  <si>
    <t>BILL-7463</t>
  </si>
  <si>
    <t>QR-056</t>
  </si>
  <si>
    <t>ONLINE PAID TO THAPA GRILL UDHYOG</t>
  </si>
  <si>
    <t>QR-057</t>
  </si>
  <si>
    <t>SHREE PAROHA DAIRY UDHYOG</t>
  </si>
  <si>
    <t>QR-058</t>
  </si>
  <si>
    <t>QR-059</t>
  </si>
  <si>
    <t>QR-060</t>
  </si>
  <si>
    <t xml:space="preserve">QR RECEIVED FROM J AND J SISTERS </t>
  </si>
  <si>
    <t>QR RECEIVED FROM SHANKAR KHAREL</t>
  </si>
  <si>
    <t>QR-061</t>
  </si>
  <si>
    <t>QR-062</t>
  </si>
  <si>
    <t>OLINE RECEIVED FROM CHHATRABHUMI STORE</t>
  </si>
  <si>
    <t>QR-063</t>
  </si>
  <si>
    <t xml:space="preserve">PAYMENT FOR WATER PIPE BARAL TRADERS </t>
  </si>
  <si>
    <t>QR-064</t>
  </si>
  <si>
    <t>QR-065</t>
  </si>
  <si>
    <t>PAYMENT FOR WOOD</t>
  </si>
  <si>
    <t>QR-066</t>
  </si>
  <si>
    <t xml:space="preserve">LD PLASTIC DAUNNE DEVI SUPPLIERS </t>
  </si>
  <si>
    <t>QR-067</t>
  </si>
  <si>
    <t>ADVANCE PAYMENT BY KESHAB TO BODESH CLEARANCE</t>
  </si>
  <si>
    <t>QR-068</t>
  </si>
  <si>
    <t>SHIV GANGA DAIRY</t>
  </si>
  <si>
    <t xml:space="preserve">PAYMENT FOR SMP PURCHASE </t>
  </si>
  <si>
    <t xml:space="preserve">FOOD FOR DRIVER VEHICLE </t>
  </si>
  <si>
    <t>BILL-7353</t>
  </si>
  <si>
    <t>BILL-7468</t>
  </si>
  <si>
    <t>BILL-7464</t>
  </si>
  <si>
    <t>BILL-7465</t>
  </si>
  <si>
    <t>BILL-7466</t>
  </si>
  <si>
    <t>BILL-7467</t>
  </si>
  <si>
    <t>BILL-7469</t>
  </si>
  <si>
    <t>BILL-7470</t>
  </si>
  <si>
    <t>BILL-7471</t>
  </si>
  <si>
    <t>BILL-7472</t>
  </si>
  <si>
    <t>BILL-7473</t>
  </si>
  <si>
    <t>BILL-7474</t>
  </si>
  <si>
    <t>BILL-7475</t>
  </si>
  <si>
    <t>BILL-7476</t>
  </si>
  <si>
    <t>BILL-7477</t>
  </si>
  <si>
    <t>BILL-7478</t>
  </si>
  <si>
    <t>BILL-7479</t>
  </si>
  <si>
    <t>BILL-7480</t>
  </si>
  <si>
    <t>BILL-7481</t>
  </si>
  <si>
    <t>BILL-7482</t>
  </si>
  <si>
    <t>BILL-7483</t>
  </si>
  <si>
    <t xml:space="preserve">PANEER RETURNED </t>
  </si>
  <si>
    <t>BILL-7484</t>
  </si>
  <si>
    <t>BILL-7354</t>
  </si>
  <si>
    <t xml:space="preserve">CASH </t>
  </si>
  <si>
    <t>Total Office Expenses</t>
  </si>
  <si>
    <t>Total Advance</t>
  </si>
  <si>
    <t>CASH INVESTMENT</t>
  </si>
  <si>
    <t>Total Payments/EXPENSES</t>
  </si>
  <si>
    <t>\</t>
  </si>
  <si>
    <t>ACCOUNT OF STATEMENT</t>
  </si>
  <si>
    <t xml:space="preserve">CANCLED </t>
  </si>
  <si>
    <t>BILL-7485</t>
  </si>
  <si>
    <t>BILL-7486</t>
  </si>
  <si>
    <t>BILL-7487</t>
  </si>
  <si>
    <t>BILL-7488</t>
  </si>
  <si>
    <t>BILL-7489</t>
  </si>
  <si>
    <t>BILL-7490</t>
  </si>
  <si>
    <t>BILL-7491</t>
  </si>
  <si>
    <t>BILL-7492</t>
  </si>
  <si>
    <t>BILL-7493</t>
  </si>
  <si>
    <t>BILL-7494</t>
  </si>
  <si>
    <t>BILL-7495</t>
  </si>
  <si>
    <t>BILL-7496</t>
  </si>
  <si>
    <t>BILL-7497</t>
  </si>
  <si>
    <t>BILL-7498</t>
  </si>
  <si>
    <t>BILL-7499</t>
  </si>
  <si>
    <t>BILL-7500</t>
  </si>
  <si>
    <t>BILL-7501</t>
  </si>
  <si>
    <t>SILATA ARYAL</t>
  </si>
  <si>
    <t>BILL-7355</t>
  </si>
  <si>
    <t xml:space="preserve">SRAWAN ELECTRICITY BILL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</si>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</sst>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s.&quot;\ * #,##0.00_-;\-&quot;Rs.&quot;\ * #,##0.00_-;_-&quot;Rs.&quot;\ * &quot;-&quot;_-"/>
    <numFmt numFmtId="165" formatCode="0.0%"/>
    <numFmt numFmtId="166" formatCode="0.0&quot;%&quot;"/>
    <numFmt numFmtId="167" formatCode="yyyy/mm/dd"/>
    <numFmt numFmtId="168" formatCode="#,##0.00;[Red]\-#,##0.00"/>
    <numFmt numFmtId="169" formatCode="yyyy\-mm\-dd\ h:mm:ss"/>
    <numFmt numFmtId="170" formatCode="yyyy\-mm\-dd"/>
  </numFmts>
  <fonts count="72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2"/>
      <color rgb="FF1F386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4"/>
      <color rgb="FF1F3864"/>
      <name val="Calibri"/>
      <family val="2"/>
    </font>
    <font>
      <b/>
      <sz val="13"/>
      <color rgb="FF375623"/>
      <name val="Calibri"/>
      <family val="2"/>
    </font>
    <font>
      <b/>
      <sz val="16"/>
      <color rgb="FF1F3864"/>
      <name val="Calibri"/>
      <family val="2"/>
    </font>
    <font>
      <b/>
      <sz val="14"/>
      <color rgb="FFFFFFFF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1F3864"/>
      <name val="Calibri"/>
      <family val="2"/>
    </font>
    <font>
      <b/>
      <sz val="10"/>
      <color rgb="FF808080"/>
      <name val="Calibri"/>
      <family val="2"/>
    </font>
    <font>
      <b/>
      <sz val="12"/>
      <color rgb="FFFFFFFF"/>
      <name val="Calibri"/>
      <family val="2"/>
    </font>
    <font>
      <b/>
      <sz val="12"/>
      <color rgb="FF375623"/>
      <name val="Calibri"/>
      <family val="2"/>
    </font>
    <font>
      <b/>
      <sz val="10"/>
      <color rgb="FF375623"/>
      <name val="Calibri"/>
      <family val="2"/>
    </font>
    <font>
      <b/>
      <sz val="9"/>
      <color rgb="FF808080"/>
      <name val="Calibri"/>
      <family val="2"/>
    </font>
    <font>
      <b/>
      <sz val="9"/>
      <color rgb="FF2E5496"/>
      <name val="Calibri"/>
      <family val="2"/>
    </font>
    <font>
      <b/>
      <sz val="11"/>
      <color rgb="FF375623"/>
      <name val="Calibri"/>
      <family val="2"/>
    </font>
    <font>
      <b/>
      <sz val="11"/>
      <color rgb="FFC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theme="0"/>
      <name val="Calibri"/>
      <family val="2"/>
      <scheme val="minor"/>
    </font>
    <font>
      <sz val="10"/>
      <color rgb="FF000000"/>
      <name val="Calibri"/>
      <family val="2"/>
    </font>
    <font>
      <b/>
      <sz val="16"/>
      <color rgb="FF1F3864"/>
      <name val="Calibri"/>
      <family val="2"/>
    </font>
    <font>
      <b/>
      <sz val="13"/>
      <color rgb="FFFFFFFF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2E7D32"/>
      <name val="Calibri"/>
      <family val="2"/>
    </font>
    <font>
      <b/>
      <sz val="9"/>
      <color rgb="FF2E75B6"/>
      <name val="Calibri"/>
      <family val="2"/>
    </font>
    <font>
      <b/>
      <sz val="9"/>
      <color rgb="FF808080"/>
      <name val="Calibri"/>
      <family val="2"/>
    </font>
    <font>
      <b/>
      <sz val="10"/>
      <color rgb="FF808080"/>
      <name val="Calibri"/>
      <family val="2"/>
    </font>
    <font>
      <b/>
      <sz val="11"/>
      <color rgb="FFC0392B"/>
      <name val="Calibri"/>
      <family val="2"/>
    </font>
    <font>
      <b/>
      <sz val="18"/>
      <color rgb="FF1F3864"/>
      <name val="Calibri"/>
      <family val="2"/>
    </font>
    <font>
      <b/>
      <sz val="13"/>
      <color rgb="FFFFFFFF"/>
      <name val="Calibri"/>
      <family val="2"/>
    </font>
    <font>
      <b/>
      <sz val="12"/>
      <color rgb="FF1F3864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C0392B"/>
      <name val="Calibri"/>
      <family val="2"/>
    </font>
    <font>
      <b/>
      <sz val="10"/>
      <color rgb="FFFFFFFF"/>
      <name val="Calibri"/>
      <family val="2"/>
    </font>
    <font>
      <b/>
      <sz val="10"/>
      <color rgb="FF808080"/>
      <name val="Calibri"/>
      <family val="2"/>
    </font>
    <font>
      <b/>
      <sz val="10"/>
      <color rgb="FFB45309"/>
      <name val="Calibri"/>
      <family val="2"/>
    </font>
    <font>
      <b/>
      <sz val="10"/>
      <color rgb="FF2E7D32"/>
      <name val="Calibri"/>
      <family val="2"/>
    </font>
    <font>
      <b/>
      <sz val="12"/>
      <color rgb="FF2E7D32"/>
      <name val="Calibri"/>
      <family val="2"/>
    </font>
    <font>
      <b/>
      <sz val="12"/>
      <color rgb="FF2E75B6"/>
      <name val="Calibri"/>
      <family val="2"/>
    </font>
    <font>
      <b/>
      <sz val="11"/>
      <color theme="0"/>
      <name val="Calibri"/>
      <family val="2"/>
      <scheme val="minor"/>
    </font>
    <font>
      <b/>
      <sz val="14"/>
      <color rgb="FF1F4E78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b/>
      <sz val="14"/>
      <color rgb="FF1F4E78"/>
      <name val="Calibri"/>
      <family val="2"/>
    </font>
    <font>
      <b/>
      <u/>
      <sz val="13"/>
      <name val="Calibri"/>
      <family val="2"/>
    </font>
    <font>
      <b/>
      <sz val="11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80808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6E0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BF8F00"/>
      </patternFill>
    </fill>
    <fill>
      <patternFill patternType="solid">
        <fgColor rgb="FFC00000"/>
      </patternFill>
    </fill>
    <fill>
      <patternFill patternType="solid">
        <fgColor rgb="FFFCE4E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CE4E4"/>
      </patternFill>
    </fill>
    <fill>
      <patternFill patternType="solid">
        <fgColor rgb="FFF2F2F2"/>
      </patternFill>
    </fill>
    <fill>
      <patternFill patternType="solid">
        <fgColor rgb="FFDEEBF7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F4E78"/>
      </patternFill>
    </fill>
    <fill>
      <patternFill patternType="solid">
        <fgColor rgb="FFF2F6FC"/>
      </patternFill>
    </fill>
    <fill>
      <patternFill patternType="solid">
        <fgColor rgb="FF1F4E78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8" fillId="0" borderId="0" applyNumberFormat="0" applyFill="0" applyBorder="0" applyAlignment="0" applyProtection="0"/>
  </cellStyleXfs>
  <cellXfs count="295">
    <xf numFmtId="0" fontId="0" fillId="0" borderId="0" xfId="0"/>
    <xf numFmtId="0" fontId="2" fillId="0" borderId="0" xfId="0" applyFont="1"/>
    <xf numFmtId="164" fontId="9" fillId="0" borderId="0" xfId="0" applyNumberFormat="1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7" fillId="3" borderId="0" xfId="0" applyFont="1" applyFill="1"/>
    <xf numFmtId="164" fontId="0" fillId="0" borderId="0" xfId="0" applyNumberFormat="1"/>
    <xf numFmtId="0" fontId="15" fillId="0" borderId="0" xfId="0" applyFont="1"/>
    <xf numFmtId="0" fontId="16" fillId="7" borderId="0" xfId="0" applyFont="1" applyFill="1"/>
    <xf numFmtId="0" fontId="0" fillId="7" borderId="0" xfId="0" applyFill="1"/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164" fontId="4" fillId="0" borderId="1" xfId="0" applyNumberFormat="1" applyFont="1" applyBorder="1" applyAlignment="1">
      <alignment horizontal="right" vertical="center"/>
    </xf>
    <xf numFmtId="0" fontId="14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164" fontId="3" fillId="6" borderId="1" xfId="0" applyNumberFormat="1" applyFont="1" applyFill="1" applyBorder="1" applyAlignment="1">
      <alignment horizontal="right" vertical="center"/>
    </xf>
    <xf numFmtId="0" fontId="16" fillId="8" borderId="0" xfId="0" applyFont="1" applyFill="1"/>
    <xf numFmtId="0" fontId="0" fillId="8" borderId="0" xfId="0" applyFill="1"/>
    <xf numFmtId="0" fontId="14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164" fontId="3" fillId="5" borderId="1" xfId="0" applyNumberFormat="1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164" fontId="3" fillId="4" borderId="1" xfId="0" applyNumberFormat="1" applyFont="1" applyFill="1" applyBorder="1" applyAlignment="1">
      <alignment horizontal="right" vertical="center"/>
    </xf>
    <xf numFmtId="0" fontId="16" fillId="9" borderId="0" xfId="0" applyFont="1" applyFill="1"/>
    <xf numFmtId="0" fontId="0" fillId="9" borderId="0" xfId="0" applyFill="1"/>
    <xf numFmtId="0" fontId="14" fillId="10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164" fontId="3" fillId="10" borderId="1" xfId="0" applyNumberFormat="1" applyFont="1" applyFill="1" applyBorder="1" applyAlignment="1">
      <alignment horizontal="right" vertical="center"/>
    </xf>
    <xf numFmtId="0" fontId="1" fillId="2" borderId="0" xfId="0" applyFont="1" applyFill="1"/>
    <xf numFmtId="0" fontId="0" fillId="2" borderId="0" xfId="0" applyFill="1"/>
    <xf numFmtId="164" fontId="11" fillId="2" borderId="0" xfId="0" applyNumberFormat="1" applyFont="1" applyFill="1" applyAlignment="1">
      <alignment horizontal="right" vertical="center"/>
    </xf>
    <xf numFmtId="0" fontId="3" fillId="0" borderId="0" xfId="0" applyFont="1"/>
    <xf numFmtId="0" fontId="12" fillId="0" borderId="0" xfId="0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4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/>
    <xf numFmtId="0" fontId="5" fillId="2" borderId="1" xfId="0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/>
    <xf numFmtId="164" fontId="0" fillId="0" borderId="1" xfId="0" applyNumberFormat="1" applyBorder="1"/>
    <xf numFmtId="0" fontId="14" fillId="0" borderId="0" xfId="0" applyFont="1"/>
    <xf numFmtId="0" fontId="14" fillId="0" borderId="1" xfId="0" applyFont="1" applyBorder="1"/>
    <xf numFmtId="164" fontId="14" fillId="0" borderId="1" xfId="0" applyNumberFormat="1" applyFont="1" applyBorder="1"/>
    <xf numFmtId="0" fontId="18" fillId="0" borderId="1" xfId="0" applyFont="1" applyBorder="1"/>
    <xf numFmtId="0" fontId="19" fillId="0" borderId="0" xfId="0" applyFont="1"/>
    <xf numFmtId="0" fontId="20" fillId="0" borderId="0" xfId="0" applyFont="1"/>
    <xf numFmtId="0" fontId="13" fillId="0" borderId="0" xfId="0" applyFont="1"/>
    <xf numFmtId="164" fontId="21" fillId="0" borderId="0" xfId="0" applyNumberFormat="1" applyFont="1"/>
    <xf numFmtId="1" fontId="22" fillId="0" borderId="0" xfId="0" applyNumberFormat="1" applyFont="1"/>
    <xf numFmtId="4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2" fillId="0" borderId="0" xfId="0" applyFont="1"/>
    <xf numFmtId="164" fontId="2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 wrapText="1"/>
    </xf>
    <xf numFmtId="4" fontId="24" fillId="0" borderId="1" xfId="0" applyNumberFormat="1" applyFont="1" applyBorder="1" applyAlignment="1">
      <alignment horizontal="center" vertical="center" wrapText="1"/>
    </xf>
    <xf numFmtId="0" fontId="23" fillId="0" borderId="0" xfId="0" applyFont="1"/>
    <xf numFmtId="0" fontId="25" fillId="0" borderId="1" xfId="0" applyFont="1" applyBorder="1" applyAlignment="1">
      <alignment horizontal="center" vertical="center" wrapText="1"/>
    </xf>
    <xf numFmtId="164" fontId="6" fillId="12" borderId="1" xfId="0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/>
    </xf>
    <xf numFmtId="164" fontId="27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30" fillId="0" borderId="0" xfId="0" applyFont="1"/>
    <xf numFmtId="0" fontId="31" fillId="13" borderId="3" xfId="0" applyFont="1" applyFill="1" applyBorder="1" applyAlignment="1">
      <alignment horizontal="center" vertical="center"/>
    </xf>
    <xf numFmtId="0" fontId="35" fillId="0" borderId="0" xfId="0" applyFont="1"/>
    <xf numFmtId="0" fontId="36" fillId="0" borderId="0" xfId="0" applyFont="1"/>
    <xf numFmtId="0" fontId="37" fillId="0" borderId="0" xfId="0" applyFont="1"/>
    <xf numFmtId="0" fontId="32" fillId="0" borderId="0" xfId="0" applyFont="1"/>
    <xf numFmtId="164" fontId="34" fillId="0" borderId="0" xfId="0" applyNumberFormat="1" applyFont="1"/>
    <xf numFmtId="164" fontId="38" fillId="0" borderId="0" xfId="0" applyNumberFormat="1" applyFont="1"/>
    <xf numFmtId="0" fontId="33" fillId="0" borderId="3" xfId="0" applyFont="1" applyBorder="1" applyAlignment="1">
      <alignment horizontal="left" vertical="center"/>
    </xf>
    <xf numFmtId="0" fontId="33" fillId="0" borderId="3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31" fillId="13" borderId="3" xfId="0" applyFont="1" applyFill="1" applyBorder="1" applyAlignment="1">
      <alignment horizontal="right" vertical="center"/>
    </xf>
    <xf numFmtId="0" fontId="0" fillId="13" borderId="3" xfId="0" applyFill="1" applyBorder="1"/>
    <xf numFmtId="164" fontId="31" fillId="13" borderId="3" xfId="0" applyNumberFormat="1" applyFont="1" applyFill="1" applyBorder="1" applyAlignment="1">
      <alignment horizontal="right" vertical="center"/>
    </xf>
    <xf numFmtId="0" fontId="0" fillId="16" borderId="4" xfId="0" applyFill="1" applyBorder="1"/>
    <xf numFmtId="0" fontId="42" fillId="0" borderId="0" xfId="0" applyFont="1" applyAlignment="1">
      <alignment horizontal="left" vertical="center" wrapText="1"/>
    </xf>
    <xf numFmtId="0" fontId="0" fillId="17" borderId="4" xfId="0" applyFill="1" applyBorder="1"/>
    <xf numFmtId="0" fontId="0" fillId="18" borderId="4" xfId="0" applyFill="1" applyBorder="1"/>
    <xf numFmtId="0" fontId="0" fillId="15" borderId="4" xfId="0" applyFill="1" applyBorder="1"/>
    <xf numFmtId="0" fontId="45" fillId="15" borderId="4" xfId="0" applyFont="1" applyFill="1" applyBorder="1" applyAlignment="1">
      <alignment horizontal="center" vertical="center"/>
    </xf>
    <xf numFmtId="0" fontId="42" fillId="0" borderId="4" xfId="0" applyFont="1" applyBorder="1" applyAlignment="1">
      <alignment horizontal="left" vertical="center" wrapText="1"/>
    </xf>
    <xf numFmtId="0" fontId="46" fillId="20" borderId="4" xfId="0" applyFont="1" applyFill="1" applyBorder="1" applyAlignment="1">
      <alignment horizontal="center" vertical="center"/>
    </xf>
    <xf numFmtId="0" fontId="43" fillId="0" borderId="4" xfId="0" applyFont="1" applyBorder="1" applyAlignment="1">
      <alignment horizontal="left" vertical="center" wrapText="1"/>
    </xf>
    <xf numFmtId="0" fontId="47" fillId="16" borderId="4" xfId="0" applyFont="1" applyFill="1" applyBorder="1" applyAlignment="1">
      <alignment horizontal="center" vertical="center"/>
    </xf>
    <xf numFmtId="0" fontId="48" fillId="17" borderId="4" xfId="0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 wrapText="1"/>
    </xf>
    <xf numFmtId="167" fontId="27" fillId="0" borderId="2" xfId="0" applyNumberFormat="1" applyFont="1" applyBorder="1" applyAlignment="1">
      <alignment horizontal="center" vertical="center"/>
    </xf>
    <xf numFmtId="167" fontId="0" fillId="0" borderId="0" xfId="0" applyNumberFormat="1"/>
    <xf numFmtId="0" fontId="51" fillId="2" borderId="1" xfId="0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" fontId="6" fillId="0" borderId="5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0" fillId="0" borderId="7" xfId="0" applyBorder="1"/>
    <xf numFmtId="4" fontId="0" fillId="0" borderId="7" xfId="0" applyNumberFormat="1" applyBorder="1"/>
    <xf numFmtId="0" fontId="5" fillId="3" borderId="7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0" fillId="2" borderId="1" xfId="0" applyNumberFormat="1" applyFill="1" applyBorder="1"/>
    <xf numFmtId="49" fontId="0" fillId="0" borderId="0" xfId="0" applyNumberFormat="1"/>
    <xf numFmtId="0" fontId="54" fillId="0" borderId="0" xfId="0" applyFont="1"/>
    <xf numFmtId="0" fontId="5" fillId="3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53" fillId="23" borderId="7" xfId="0" applyFont="1" applyFill="1" applyBorder="1"/>
    <xf numFmtId="164" fontId="6" fillId="0" borderId="7" xfId="0" applyNumberFormat="1" applyFont="1" applyBorder="1" applyAlignment="1">
      <alignment horizontal="center" vertical="center" wrapText="1"/>
    </xf>
    <xf numFmtId="4" fontId="0" fillId="0" borderId="7" xfId="0" applyNumberFormat="1" applyBorder="1" applyAlignment="1">
      <alignment horizontal="center"/>
    </xf>
    <xf numFmtId="49" fontId="0" fillId="0" borderId="7" xfId="0" applyNumberFormat="1" applyBorder="1"/>
    <xf numFmtId="49" fontId="6" fillId="0" borderId="7" xfId="0" applyNumberFormat="1" applyFont="1" applyBorder="1" applyAlignment="1">
      <alignment horizontal="center" vertical="center" wrapText="1"/>
    </xf>
    <xf numFmtId="0" fontId="0" fillId="2" borderId="7" xfId="0" applyFill="1" applyBorder="1"/>
    <xf numFmtId="0" fontId="5" fillId="2" borderId="7" xfId="0" applyFont="1" applyFill="1" applyBorder="1" applyAlignment="1">
      <alignment vertical="center"/>
    </xf>
    <xf numFmtId="164" fontId="5" fillId="2" borderId="7" xfId="0" applyNumberFormat="1" applyFont="1" applyFill="1" applyBorder="1" applyAlignment="1">
      <alignment horizontal="center" vertical="center" wrapText="1"/>
    </xf>
    <xf numFmtId="4" fontId="5" fillId="2" borderId="7" xfId="0" applyNumberFormat="1" applyFont="1" applyFill="1" applyBorder="1" applyAlignment="1">
      <alignment horizontal="center" vertical="center" wrapText="1"/>
    </xf>
    <xf numFmtId="4" fontId="53" fillId="2" borderId="7" xfId="0" applyNumberFormat="1" applyFont="1" applyFill="1" applyBorder="1" applyAlignment="1">
      <alignment horizontal="center"/>
    </xf>
    <xf numFmtId="4" fontId="53" fillId="22" borderId="7" xfId="0" applyNumberFormat="1" applyFont="1" applyFill="1" applyBorder="1"/>
    <xf numFmtId="49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" fontId="6" fillId="0" borderId="6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3" fontId="0" fillId="0" borderId="7" xfId="0" applyNumberFormat="1" applyBorder="1"/>
    <xf numFmtId="167" fontId="0" fillId="0" borderId="7" xfId="0" applyNumberFormat="1" applyBorder="1" applyAlignment="1">
      <alignment horizontal="left"/>
    </xf>
    <xf numFmtId="49" fontId="0" fillId="24" borderId="7" xfId="0" applyNumberFormat="1" applyFill="1" applyBorder="1"/>
    <xf numFmtId="0" fontId="0" fillId="24" borderId="7" xfId="0" applyFill="1" applyBorder="1"/>
    <xf numFmtId="168" fontId="0" fillId="0" borderId="7" xfId="0" applyNumberFormat="1" applyBorder="1"/>
    <xf numFmtId="0" fontId="0" fillId="25" borderId="0" xfId="0" applyFill="1"/>
    <xf numFmtId="0" fontId="1" fillId="25" borderId="0" xfId="0" applyFont="1" applyFill="1" applyAlignment="1">
      <alignment vertical="center"/>
    </xf>
    <xf numFmtId="14" fontId="6" fillId="0" borderId="7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4" fontId="6" fillId="0" borderId="8" xfId="0" applyNumberFormat="1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 wrapText="1"/>
    </xf>
    <xf numFmtId="167" fontId="25" fillId="0" borderId="1" xfId="0" applyNumberFormat="1" applyFont="1" applyBorder="1" applyAlignment="1">
      <alignment horizontal="center" vertical="center" wrapText="1"/>
    </xf>
    <xf numFmtId="43" fontId="6" fillId="0" borderId="1" xfId="0" applyNumberFormat="1" applyFont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2" fontId="6" fillId="12" borderId="1" xfId="0" applyNumberFormat="1" applyFont="1" applyFill="1" applyBorder="1" applyAlignment="1">
      <alignment horizontal="center" vertical="center" wrapText="1"/>
    </xf>
    <xf numFmtId="0" fontId="0" fillId="12" borderId="0" xfId="0" applyFill="1"/>
    <xf numFmtId="14" fontId="0" fillId="0" borderId="7" xfId="0" applyNumberFormat="1" applyBorder="1"/>
    <xf numFmtId="43" fontId="6" fillId="0" borderId="8" xfId="0" applyNumberFormat="1" applyFont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 vertical="center"/>
    </xf>
    <xf numFmtId="0" fontId="6" fillId="26" borderId="1" xfId="0" applyFont="1" applyFill="1" applyBorder="1" applyAlignment="1">
      <alignment horizontal="center" vertical="center" wrapText="1"/>
    </xf>
    <xf numFmtId="0" fontId="6" fillId="26" borderId="8" xfId="0" applyFont="1" applyFill="1" applyBorder="1" applyAlignment="1">
      <alignment horizontal="center" vertical="center" wrapText="1"/>
    </xf>
    <xf numFmtId="2" fontId="6" fillId="26" borderId="1" xfId="0" applyNumberFormat="1" applyFont="1" applyFill="1" applyBorder="1" applyAlignment="1">
      <alignment horizontal="center" vertical="center" wrapText="1"/>
    </xf>
    <xf numFmtId="164" fontId="6" fillId="26" borderId="1" xfId="0" applyNumberFormat="1" applyFont="1" applyFill="1" applyBorder="1" applyAlignment="1">
      <alignment horizontal="center" vertical="center" wrapText="1"/>
    </xf>
    <xf numFmtId="4" fontId="6" fillId="26" borderId="1" xfId="0" applyNumberFormat="1" applyFont="1" applyFill="1" applyBorder="1" applyAlignment="1">
      <alignment horizontal="center" vertical="center" wrapText="1"/>
    </xf>
    <xf numFmtId="0" fontId="25" fillId="26" borderId="1" xfId="0" applyFont="1" applyFill="1" applyBorder="1" applyAlignment="1">
      <alignment horizontal="center" vertical="center" wrapText="1"/>
    </xf>
    <xf numFmtId="0" fontId="0" fillId="26" borderId="0" xfId="0" applyFill="1"/>
    <xf numFmtId="167" fontId="6" fillId="26" borderId="1" xfId="0" applyNumberFormat="1" applyFont="1" applyFill="1" applyBorder="1" applyAlignment="1">
      <alignment horizontal="center" vertical="center" wrapText="1"/>
    </xf>
    <xf numFmtId="0" fontId="56" fillId="27" borderId="9" xfId="0" applyFont="1" applyFill="1" applyBorder="1" applyAlignment="1">
      <alignment horizontal="center" vertical="center" wrapText="1"/>
    </xf>
    <xf numFmtId="0" fontId="0" fillId="28" borderId="0" xfId="0" applyFill="1"/>
    <xf numFmtId="169" fontId="0" fillId="0" borderId="0" xfId="0" applyNumberForma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56" fillId="27" borderId="9" xfId="0" applyFont="1" applyFill="1" applyBorder="1" applyAlignment="1">
      <alignment horizontal="center"/>
    </xf>
    <xf numFmtId="0" fontId="0" fillId="0" borderId="9" xfId="0" applyBorder="1"/>
    <xf numFmtId="0" fontId="56" fillId="27" borderId="7" xfId="0" applyFont="1" applyFill="1" applyBorder="1" applyAlignment="1">
      <alignment horizontal="center" vertical="center" wrapText="1"/>
    </xf>
    <xf numFmtId="14" fontId="0" fillId="28" borderId="7" xfId="0" applyNumberFormat="1" applyFill="1" applyBorder="1"/>
    <xf numFmtId="0" fontId="0" fillId="28" borderId="7" xfId="0" applyFill="1" applyBorder="1"/>
    <xf numFmtId="0" fontId="5" fillId="3" borderId="9" xfId="0" applyFont="1" applyFill="1" applyBorder="1" applyAlignment="1">
      <alignment horizontal="center" vertical="center" wrapText="1"/>
    </xf>
    <xf numFmtId="0" fontId="5" fillId="27" borderId="9" xfId="0" applyFont="1" applyFill="1" applyBorder="1" applyAlignment="1">
      <alignment horizontal="center" vertical="center" wrapText="1"/>
    </xf>
    <xf numFmtId="14" fontId="0" fillId="0" borderId="0" xfId="0" applyNumberFormat="1"/>
    <xf numFmtId="14" fontId="5" fillId="3" borderId="9" xfId="0" applyNumberFormat="1" applyFont="1" applyFill="1" applyBorder="1" applyAlignment="1">
      <alignment horizontal="center" vertical="center" wrapText="1"/>
    </xf>
    <xf numFmtId="0" fontId="62" fillId="29" borderId="0" xfId="0" applyFont="1" applyFill="1" applyAlignment="1">
      <alignment horizontal="center" vertical="center" wrapText="1"/>
    </xf>
    <xf numFmtId="14" fontId="0" fillId="14" borderId="3" xfId="0" applyNumberFormat="1" applyFill="1" applyBorder="1" applyAlignment="1">
      <alignment horizontal="center" vertical="center"/>
    </xf>
    <xf numFmtId="170" fontId="6" fillId="0" borderId="9" xfId="0" applyNumberFormat="1" applyFont="1" applyBorder="1" applyAlignment="1">
      <alignment horizontal="center" vertical="center" wrapText="1"/>
    </xf>
    <xf numFmtId="170" fontId="0" fillId="2" borderId="9" xfId="0" applyNumberFormat="1" applyFill="1" applyBorder="1"/>
    <xf numFmtId="170" fontId="0" fillId="0" borderId="7" xfId="0" applyNumberFormat="1" applyBorder="1"/>
    <xf numFmtId="170" fontId="0" fillId="2" borderId="7" xfId="0" applyNumberFormat="1" applyFill="1" applyBorder="1"/>
    <xf numFmtId="170" fontId="0" fillId="0" borderId="7" xfId="0" applyNumberFormat="1" applyBorder="1" applyAlignment="1">
      <alignment horizontal="left"/>
    </xf>
    <xf numFmtId="170" fontId="0" fillId="24" borderId="7" xfId="0" applyNumberFormat="1" applyFill="1" applyBorder="1"/>
    <xf numFmtId="170" fontId="0" fillId="0" borderId="0" xfId="0" applyNumberFormat="1"/>
    <xf numFmtId="170" fontId="0" fillId="11" borderId="9" xfId="0" applyNumberFormat="1" applyFill="1" applyBorder="1"/>
    <xf numFmtId="170" fontId="0" fillId="28" borderId="7" xfId="0" applyNumberFormat="1" applyFill="1" applyBorder="1"/>
    <xf numFmtId="170" fontId="0" fillId="28" borderId="0" xfId="0" applyNumberFormat="1" applyFill="1"/>
    <xf numFmtId="164" fontId="0" fillId="0" borderId="9" xfId="0" applyNumberFormat="1" applyBorder="1" applyAlignment="1">
      <alignment horizontal="right" vertical="center"/>
    </xf>
    <xf numFmtId="0" fontId="33" fillId="0" borderId="9" xfId="0" applyFont="1" applyBorder="1" applyAlignment="1">
      <alignment horizontal="left" vertical="center"/>
    </xf>
    <xf numFmtId="0" fontId="3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5" fillId="0" borderId="0" xfId="0" applyFont="1"/>
    <xf numFmtId="0" fontId="64" fillId="3" borderId="7" xfId="0" applyFont="1" applyFill="1" applyBorder="1" applyAlignment="1">
      <alignment horizontal="center" vertical="center" wrapText="1"/>
    </xf>
    <xf numFmtId="0" fontId="65" fillId="0" borderId="0" xfId="0" applyFont="1"/>
    <xf numFmtId="0" fontId="64" fillId="3" borderId="7" xfId="0" applyFont="1" applyFill="1" applyBorder="1" applyAlignment="1">
      <alignment vertical="center" wrapText="1"/>
    </xf>
    <xf numFmtId="167" fontId="63" fillId="0" borderId="7" xfId="0" applyNumberFormat="1" applyFont="1" applyBorder="1" applyAlignment="1">
      <alignment vertical="center" wrapText="1"/>
    </xf>
    <xf numFmtId="170" fontId="63" fillId="0" borderId="7" xfId="0" applyNumberFormat="1" applyFont="1" applyBorder="1" applyAlignment="1">
      <alignment vertical="center" wrapText="1"/>
    </xf>
    <xf numFmtId="0" fontId="63" fillId="0" borderId="7" xfId="0" applyFont="1" applyBorder="1" applyAlignment="1">
      <alignment vertical="center" wrapText="1"/>
    </xf>
    <xf numFmtId="4" fontId="63" fillId="0" borderId="7" xfId="0" applyNumberFormat="1" applyFont="1" applyBorder="1" applyAlignment="1">
      <alignment vertical="center" wrapText="1"/>
    </xf>
    <xf numFmtId="0" fontId="65" fillId="0" borderId="7" xfId="0" applyFont="1" applyBorder="1"/>
    <xf numFmtId="4" fontId="65" fillId="0" borderId="7" xfId="0" applyNumberFormat="1" applyFont="1" applyBorder="1"/>
    <xf numFmtId="0" fontId="67" fillId="0" borderId="7" xfId="0" applyFont="1" applyBorder="1"/>
    <xf numFmtId="167" fontId="65" fillId="0" borderId="7" xfId="0" applyNumberFormat="1" applyFont="1" applyBorder="1"/>
    <xf numFmtId="170" fontId="63" fillId="30" borderId="7" xfId="0" applyNumberFormat="1" applyFont="1" applyFill="1" applyBorder="1" applyAlignment="1">
      <alignment vertical="center" wrapText="1"/>
    </xf>
    <xf numFmtId="0" fontId="65" fillId="30" borderId="7" xfId="0" applyFont="1" applyFill="1" applyBorder="1"/>
    <xf numFmtId="4" fontId="65" fillId="30" borderId="7" xfId="0" applyNumberFormat="1" applyFont="1" applyFill="1" applyBorder="1"/>
    <xf numFmtId="167" fontId="65" fillId="30" borderId="7" xfId="0" applyNumberFormat="1" applyFont="1" applyFill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43" fontId="0" fillId="0" borderId="0" xfId="0" applyNumberFormat="1"/>
    <xf numFmtId="0" fontId="6" fillId="0" borderId="9" xfId="0" applyFont="1" applyBorder="1" applyAlignment="1">
      <alignment horizontal="center" vertical="center" wrapText="1"/>
    </xf>
    <xf numFmtId="4" fontId="6" fillId="0" borderId="9" xfId="0" applyNumberFormat="1" applyFont="1" applyBorder="1" applyAlignment="1">
      <alignment horizontal="center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43" fontId="6" fillId="0" borderId="9" xfId="0" applyNumberFormat="1" applyFont="1" applyBorder="1" applyAlignment="1">
      <alignment horizontal="center" vertical="center" wrapText="1"/>
    </xf>
    <xf numFmtId="167" fontId="65" fillId="30" borderId="7" xfId="0" applyNumberFormat="1" applyFont="1" applyFill="1" applyBorder="1"/>
    <xf numFmtId="0" fontId="68" fillId="0" borderId="0" xfId="1"/>
    <xf numFmtId="0" fontId="68" fillId="0" borderId="0" xfId="1" applyFill="1"/>
    <xf numFmtId="167" fontId="65" fillId="31" borderId="7" xfId="0" applyNumberFormat="1" applyFont="1" applyFill="1" applyBorder="1"/>
    <xf numFmtId="170" fontId="63" fillId="31" borderId="7" xfId="0" applyNumberFormat="1" applyFont="1" applyFill="1" applyBorder="1" applyAlignment="1">
      <alignment vertical="center" wrapText="1"/>
    </xf>
    <xf numFmtId="0" fontId="65" fillId="31" borderId="7" xfId="0" applyFont="1" applyFill="1" applyBorder="1"/>
    <xf numFmtId="4" fontId="65" fillId="31" borderId="7" xfId="0" applyNumberFormat="1" applyFont="1" applyFill="1" applyBorder="1"/>
    <xf numFmtId="0" fontId="0" fillId="25" borderId="0" xfId="0" applyFill="1" applyAlignment="1">
      <alignment horizontal="center"/>
    </xf>
    <xf numFmtId="0" fontId="66" fillId="0" borderId="7" xfId="0" applyFont="1" applyBorder="1"/>
    <xf numFmtId="0" fontId="0" fillId="31" borderId="0" xfId="0" applyFill="1"/>
    <xf numFmtId="170" fontId="0" fillId="31" borderId="0" xfId="0" applyNumberFormat="1" applyFill="1"/>
    <xf numFmtId="164" fontId="6" fillId="31" borderId="11" xfId="0" applyNumberFormat="1" applyFont="1" applyFill="1" applyBorder="1" applyAlignment="1">
      <alignment horizontal="center" vertical="center"/>
    </xf>
    <xf numFmtId="170" fontId="23" fillId="0" borderId="7" xfId="0" applyNumberFormat="1" applyFont="1" applyBorder="1"/>
    <xf numFmtId="0" fontId="23" fillId="0" borderId="7" xfId="0" applyFont="1" applyBorder="1"/>
    <xf numFmtId="0" fontId="13" fillId="0" borderId="7" xfId="0" applyFont="1" applyBorder="1" applyAlignment="1">
      <alignment horizontal="center" vertical="center" wrapText="1"/>
    </xf>
    <xf numFmtId="0" fontId="23" fillId="28" borderId="7" xfId="0" applyFont="1" applyFill="1" applyBorder="1"/>
    <xf numFmtId="0" fontId="6" fillId="12" borderId="8" xfId="0" applyFont="1" applyFill="1" applyBorder="1" applyAlignment="1">
      <alignment horizontal="center" vertical="center" wrapText="1"/>
    </xf>
    <xf numFmtId="4" fontId="6" fillId="12" borderId="8" xfId="0" applyNumberFormat="1" applyFont="1" applyFill="1" applyBorder="1" applyAlignment="1">
      <alignment horizontal="center" vertical="center" wrapText="1"/>
    </xf>
    <xf numFmtId="164" fontId="6" fillId="12" borderId="8" xfId="0" applyNumberFormat="1" applyFont="1" applyFill="1" applyBorder="1" applyAlignment="1">
      <alignment horizontal="center" vertical="center" wrapText="1"/>
    </xf>
    <xf numFmtId="166" fontId="6" fillId="12" borderId="1" xfId="0" applyNumberFormat="1" applyFont="1" applyFill="1" applyBorder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164" fontId="13" fillId="0" borderId="7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170" fontId="70" fillId="0" borderId="7" xfId="0" applyNumberFormat="1" applyFont="1" applyBorder="1" applyAlignment="1">
      <alignment vertical="center" wrapText="1"/>
    </xf>
    <xf numFmtId="167" fontId="63" fillId="0" borderId="12" xfId="0" applyNumberFormat="1" applyFont="1" applyBorder="1" applyAlignment="1">
      <alignment vertical="center" wrapText="1"/>
    </xf>
    <xf numFmtId="170" fontId="63" fillId="0" borderId="12" xfId="0" applyNumberFormat="1" applyFont="1" applyBorder="1" applyAlignment="1">
      <alignment vertical="center" wrapText="1"/>
    </xf>
    <xf numFmtId="0" fontId="63" fillId="0" borderId="12" xfId="0" applyFont="1" applyBorder="1" applyAlignment="1">
      <alignment vertical="center" wrapText="1"/>
    </xf>
    <xf numFmtId="0" fontId="65" fillId="0" borderId="12" xfId="0" applyFont="1" applyBorder="1"/>
    <xf numFmtId="167" fontId="65" fillId="0" borderId="13" xfId="0" applyNumberFormat="1" applyFont="1" applyBorder="1"/>
    <xf numFmtId="170" fontId="63" fillId="0" borderId="13" xfId="0" applyNumberFormat="1" applyFont="1" applyBorder="1" applyAlignment="1">
      <alignment vertical="center" wrapText="1"/>
    </xf>
    <xf numFmtId="49" fontId="65" fillId="0" borderId="13" xfId="0" applyNumberFormat="1" applyFont="1" applyBorder="1"/>
    <xf numFmtId="0" fontId="65" fillId="0" borderId="13" xfId="0" applyFont="1" applyBorder="1"/>
    <xf numFmtId="4" fontId="65" fillId="0" borderId="13" xfId="0" applyNumberFormat="1" applyFont="1" applyBorder="1"/>
    <xf numFmtId="170" fontId="70" fillId="31" borderId="0" xfId="0" applyNumberFormat="1" applyFont="1" applyFill="1" applyAlignment="1">
      <alignment vertical="center" wrapText="1"/>
    </xf>
    <xf numFmtId="0" fontId="67" fillId="31" borderId="0" xfId="0" applyFont="1" applyFill="1"/>
    <xf numFmtId="170" fontId="63" fillId="31" borderId="0" xfId="0" applyNumberFormat="1" applyFont="1" applyFill="1" applyAlignment="1">
      <alignment vertical="center" wrapText="1"/>
    </xf>
    <xf numFmtId="0" fontId="65" fillId="31" borderId="0" xfId="0" applyFont="1" applyFill="1"/>
    <xf numFmtId="4" fontId="67" fillId="0" borderId="7" xfId="0" applyNumberFormat="1" applyFont="1" applyBorder="1"/>
    <xf numFmtId="4" fontId="67" fillId="0" borderId="13" xfId="0" applyNumberFormat="1" applyFont="1" applyBorder="1"/>
    <xf numFmtId="167" fontId="71" fillId="0" borderId="2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0" fontId="0" fillId="0" borderId="0" xfId="0"/>
    <xf numFmtId="164" fontId="8" fillId="4" borderId="0" xfId="0" applyNumberFormat="1" applyFont="1" applyFill="1" applyAlignment="1">
      <alignment horizontal="center" vertical="center" wrapText="1"/>
    </xf>
    <xf numFmtId="1" fontId="8" fillId="5" borderId="0" xfId="0" applyNumberFormat="1" applyFont="1" applyFill="1" applyAlignment="1">
      <alignment horizontal="center" vertical="center" wrapText="1"/>
    </xf>
    <xf numFmtId="164" fontId="8" fillId="6" borderId="0" xfId="0" applyNumberFormat="1" applyFont="1" applyFill="1" applyAlignment="1">
      <alignment horizontal="center" vertical="center" wrapText="1"/>
    </xf>
    <xf numFmtId="1" fontId="8" fillId="4" borderId="0" xfId="0" applyNumberFormat="1" applyFont="1" applyFill="1" applyAlignment="1">
      <alignment horizontal="center" vertical="center" wrapText="1"/>
    </xf>
    <xf numFmtId="164" fontId="8" fillId="5" borderId="0" xfId="0" applyNumberFormat="1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29" fillId="13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64" fillId="2" borderId="0" xfId="0" applyFont="1" applyFill="1" applyAlignment="1">
      <alignment horizontal="center" vertical="center" wrapText="1"/>
    </xf>
    <xf numFmtId="0" fontId="65" fillId="0" borderId="0" xfId="0" applyFont="1"/>
    <xf numFmtId="0" fontId="52" fillId="0" borderId="0" xfId="0" applyFont="1"/>
    <xf numFmtId="0" fontId="55" fillId="0" borderId="0" xfId="0" applyFont="1"/>
    <xf numFmtId="0" fontId="39" fillId="0" borderId="0" xfId="0" applyFont="1" applyAlignment="1">
      <alignment horizontal="center" vertical="center"/>
    </xf>
    <xf numFmtId="0" fontId="43" fillId="17" borderId="0" xfId="0" applyFont="1" applyFill="1" applyAlignment="1">
      <alignment horizontal="left" vertical="center" wrapText="1"/>
    </xf>
    <xf numFmtId="0" fontId="43" fillId="21" borderId="0" xfId="0" applyFont="1" applyFill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50" fillId="0" borderId="0" xfId="0" applyFont="1"/>
    <xf numFmtId="0" fontId="43" fillId="19" borderId="0" xfId="0" applyFont="1" applyFill="1" applyAlignment="1">
      <alignment horizontal="left" vertical="center" wrapText="1"/>
    </xf>
    <xf numFmtId="0" fontId="41" fillId="0" borderId="0" xfId="0" applyFont="1"/>
    <xf numFmtId="0" fontId="44" fillId="0" borderId="0" xfId="0" applyFont="1"/>
    <xf numFmtId="0" fontId="40" fillId="15" borderId="0" xfId="0" applyFont="1" applyFill="1" applyAlignment="1">
      <alignment horizontal="center" vertical="center"/>
    </xf>
    <xf numFmtId="0" fontId="49" fillId="0" borderId="0" xfId="0" applyFont="1"/>
    <xf numFmtId="0" fontId="61" fillId="0" borderId="0" xfId="0" applyFont="1"/>
  </cellXfs>
  <cellStyles count="2">
    <cellStyle name="Hyperlink" xfId="1" builtinId="8"/>
    <cellStyle name="Normal" xfId="0" builtinId="0"/>
  </cellStyles>
  <dxfs count="29">
    <dxf>
      <font>
        <b/>
        <sz val="10"/>
        <color rgb="FFC00000"/>
        <name val="Calibri"/>
      </font>
      <fill>
        <patternFill patternType="solid">
          <fgColor rgb="FFFCE4E4"/>
        </patternFill>
      </fill>
    </dxf>
    <dxf>
      <font>
        <b/>
        <sz val="10"/>
        <color rgb="FF375623"/>
        <name val="Calibri"/>
      </font>
      <fill>
        <patternFill patternType="solid">
          <fgColor rgb="FFE2EFDA"/>
        </patternFill>
      </fill>
    </dxf>
    <dxf>
      <font>
        <b/>
        <sz val="10"/>
        <color rgb="FFC00000"/>
        <name val="Calibri"/>
      </font>
      <fill>
        <patternFill patternType="solid">
          <fgColor rgb="FFFCE4E4"/>
        </patternFill>
      </fill>
    </dxf>
    <dxf>
      <font>
        <b/>
        <sz val="10"/>
        <color rgb="FFC00000"/>
        <name val="Calibri"/>
      </font>
      <fill>
        <patternFill patternType="solid">
          <fgColor rgb="FFFCE4E4"/>
        </patternFill>
      </fill>
    </dxf>
    <dxf>
      <fill>
        <patternFill patternType="solid">
          <fgColor rgb="FFF4F7FB"/>
        </patternFill>
      </fill>
    </dxf>
    <dxf>
      <fill>
        <patternFill patternType="solid">
          <fgColor rgb="FFF4F7FB"/>
        </patternFill>
      </fill>
    </dxf>
    <dxf>
      <fill>
        <patternFill patternType="solid">
          <fgColor rgb="FFF4F7FB"/>
        </patternFill>
      </fill>
    </dxf>
    <dxf>
      <fill>
        <patternFill patternType="solid">
          <fgColor rgb="FFF4F7FB"/>
        </patternFill>
      </fill>
    </dxf>
    <dxf>
      <fill>
        <patternFill patternType="solid">
          <fgColor rgb="FFF4F7FB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F7FB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4F7FB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4F7FB"/>
        </patternFill>
      </fill>
    </dxf>
    <dxf>
      <font>
        <b/>
        <sz val="10"/>
        <color rgb="FFBF8F00"/>
        <name val="Calibri"/>
      </font>
      <fill>
        <patternFill patternType="solid">
          <fgColor rgb="FFFFF2CC"/>
        </patternFill>
      </fill>
    </dxf>
    <dxf>
      <font>
        <b/>
        <sz val="10"/>
        <color rgb="FFC00000"/>
        <name val="Calibri"/>
      </font>
      <fill>
        <patternFill patternType="solid">
          <fgColor rgb="FFFCE4E4"/>
        </patternFill>
      </fill>
    </dxf>
    <dxf>
      <font>
        <b/>
        <sz val="10"/>
        <color rgb="FF375623"/>
        <name val="Calibri"/>
      </font>
      <fill>
        <patternFill patternType="solid">
          <fgColor rgb="FFE2EFDA"/>
        </patternFill>
      </fill>
    </dxf>
    <dxf>
      <fill>
        <patternFill patternType="solid">
          <fgColor rgb="FFF4F7FB"/>
        </patternFill>
      </fill>
    </dxf>
    <dxf>
      <font>
        <b/>
        <sz val="10"/>
        <color rgb="FFBF8F00"/>
        <name val="Calibri"/>
      </font>
      <fill>
        <patternFill patternType="solid">
          <fgColor rgb="FFFFF2CC"/>
        </patternFill>
      </fill>
    </dxf>
    <dxf>
      <font>
        <b/>
        <sz val="10"/>
        <color rgb="FFC00000"/>
        <name val="Calibri"/>
      </font>
      <fill>
        <patternFill patternType="solid">
          <fgColor rgb="FFFCE4E4"/>
        </patternFill>
      </fill>
    </dxf>
    <dxf>
      <font>
        <b/>
        <sz val="10"/>
        <color rgb="FF375623"/>
        <name val="Calibri"/>
      </font>
      <fill>
        <patternFill patternType="solid">
          <fgColor rgb="FFE2EFDA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4F7FB"/>
        </patternFill>
      </fill>
    </dxf>
    <dxf>
      <fill>
        <patternFill patternType="solid">
          <fgColor rgb="FFF4F7FB"/>
        </patternFill>
      </fill>
    </dxf>
    <dxf>
      <fill>
        <patternFill patternType="solid">
          <fgColor rgb="FFF4F7FB"/>
        </patternFill>
      </fill>
    </dxf>
    <dxf>
      <font>
        <b/>
        <sz val="10"/>
        <color rgb="FF2E7D32"/>
        <name val="Calibri"/>
      </font>
      <fill>
        <patternFill patternType="solid">
          <fgColor rgb="FFE2EFDA"/>
        </patternFill>
      </fill>
    </dxf>
    <dxf>
      <font>
        <b/>
        <sz val="10"/>
        <color rgb="FFC0392B"/>
        <name val="Calibri"/>
      </font>
      <fill>
        <patternFill patternType="solid">
          <fgColor rgb="FFFCE4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vs Purchases vs Stock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Dashboard!$A$11:$A$13</c:f>
              <c:strCache>
                <c:ptCount val="3"/>
                <c:pt idx="0">
                  <c:v>Total Sales</c:v>
                </c:pt>
                <c:pt idx="1">
                  <c:v>Total Purchases</c:v>
                </c:pt>
                <c:pt idx="2">
                  <c:v>Stock Value</c:v>
                </c:pt>
              </c:strCache>
            </c:strRef>
          </c:cat>
          <c:val>
            <c:numRef>
              <c:f>Dashboard!$B$11:$B$13</c:f>
              <c:numCache>
                <c:formatCode>_-"Rs."\ * #,##0.00_-;\-"Rs."\ * #,##0.00_-;_-"Rs."\ * "-"_-</c:formatCode>
                <c:ptCount val="3"/>
                <c:pt idx="0">
                  <c:v>3202290.2675000001</c:v>
                </c:pt>
                <c:pt idx="1">
                  <c:v>2658269.1963204513</c:v>
                </c:pt>
                <c:pt idx="2">
                  <c:v>-215068.99999999953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1-4E25-BE72-F08532BD9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44480"/>
        <c:axId val="54246016"/>
      </c:barChart>
      <c:catAx>
        <c:axId val="542444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4246016"/>
        <c:crosses val="autoZero"/>
        <c:auto val="0"/>
        <c:lblAlgn val="ctr"/>
        <c:lblOffset val="100"/>
        <c:noMultiLvlLbl val="0"/>
      </c:catAx>
      <c:valAx>
        <c:axId val="54246016"/>
        <c:scaling>
          <c:orientation val="minMax"/>
        </c:scaling>
        <c:delete val="0"/>
        <c:axPos val="l"/>
        <c:majorGridlines/>
        <c:numFmt formatCode="_-&quot;Rs.&quot;\ * #,##0.00_-;\-&quot;Rs.&quot;\ * #,##0.00_-;_-&quot;Rs.&quot;\ * &quot;-&quot;_-" sourceLinked="1"/>
        <c:majorTickMark val="none"/>
        <c:minorTickMark val="none"/>
        <c:tickLblPos val="nextTo"/>
        <c:crossAx val="5424448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arty_Ledger!A1"/><Relationship Id="rId3" Type="http://schemas.openxmlformats.org/officeDocument/2006/relationships/hyperlink" Target="#Receivable_Payable!A1"/><Relationship Id="rId7" Type="http://schemas.openxmlformats.org/officeDocument/2006/relationships/hyperlink" Target="#Cash_Demon!A1"/><Relationship Id="rId2" Type="http://schemas.openxmlformats.org/officeDocument/2006/relationships/hyperlink" Target="#Profit_Loss!A1"/><Relationship Id="rId1" Type="http://schemas.openxmlformats.org/officeDocument/2006/relationships/chart" Target="../charts/chart1.xml"/><Relationship Id="rId6" Type="http://schemas.openxmlformats.org/officeDocument/2006/relationships/hyperlink" Target="#Collection!A1"/><Relationship Id="rId5" Type="http://schemas.openxmlformats.org/officeDocument/2006/relationships/hyperlink" Target="#Purchase_Entry!A1"/><Relationship Id="rId4" Type="http://schemas.openxmlformats.org/officeDocument/2006/relationships/hyperlink" Target="#Sales_Entry!A1"/><Relationship Id="rId9" Type="http://schemas.openxmlformats.org/officeDocument/2006/relationships/hyperlink" Target="#Petty_Cash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914400</xdr:colOff>
      <xdr:row>6</xdr:row>
      <xdr:rowOff>200025</xdr:rowOff>
    </xdr:from>
    <xdr:to>
      <xdr:col>7</xdr:col>
      <xdr:colOff>342900</xdr:colOff>
      <xdr:row>8</xdr:row>
      <xdr:rowOff>104775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361780-FA72-65FA-DA3F-8AE5F3DC8E56}"/>
            </a:ext>
          </a:extLst>
        </xdr:cNvPr>
        <xdr:cNvSpPr/>
      </xdr:nvSpPr>
      <xdr:spPr>
        <a:xfrm>
          <a:off x="5867400" y="1990725"/>
          <a:ext cx="2495550" cy="304800"/>
        </a:xfrm>
        <a:prstGeom prst="round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PROFIT AND LOSS</a:t>
          </a:r>
        </a:p>
      </xdr:txBody>
    </xdr:sp>
    <xdr:clientData/>
  </xdr:twoCellAnchor>
  <xdr:twoCellAnchor>
    <xdr:from>
      <xdr:col>5</xdr:col>
      <xdr:colOff>619125</xdr:colOff>
      <xdr:row>9</xdr:row>
      <xdr:rowOff>19050</xdr:rowOff>
    </xdr:from>
    <xdr:to>
      <xdr:col>7</xdr:col>
      <xdr:colOff>981075</xdr:colOff>
      <xdr:row>10</xdr:row>
      <xdr:rowOff>133350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A894ABE-8E7F-48B7-870E-67BC14CBF79F}"/>
            </a:ext>
          </a:extLst>
        </xdr:cNvPr>
        <xdr:cNvSpPr/>
      </xdr:nvSpPr>
      <xdr:spPr>
        <a:xfrm>
          <a:off x="6505575" y="2400300"/>
          <a:ext cx="2495550" cy="304800"/>
        </a:xfrm>
        <a:prstGeom prst="round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RECEIVABLE/PAYABLE</a:t>
          </a:r>
        </a:p>
      </xdr:txBody>
    </xdr:sp>
    <xdr:clientData/>
  </xdr:twoCellAnchor>
  <xdr:twoCellAnchor>
    <xdr:from>
      <xdr:col>5</xdr:col>
      <xdr:colOff>0</xdr:colOff>
      <xdr:row>11</xdr:row>
      <xdr:rowOff>28575</xdr:rowOff>
    </xdr:from>
    <xdr:to>
      <xdr:col>7</xdr:col>
      <xdr:colOff>361950</xdr:colOff>
      <xdr:row>12</xdr:row>
      <xdr:rowOff>142875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246EE13-B603-4E0D-998D-CC683ED54091}"/>
            </a:ext>
          </a:extLst>
        </xdr:cNvPr>
        <xdr:cNvSpPr/>
      </xdr:nvSpPr>
      <xdr:spPr>
        <a:xfrm>
          <a:off x="5886450" y="2790825"/>
          <a:ext cx="2495550" cy="304800"/>
        </a:xfrm>
        <a:prstGeom prst="round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SALES</a:t>
          </a:r>
        </a:p>
      </xdr:txBody>
    </xdr:sp>
    <xdr:clientData/>
  </xdr:twoCellAnchor>
  <xdr:twoCellAnchor>
    <xdr:from>
      <xdr:col>5</xdr:col>
      <xdr:colOff>647700</xdr:colOff>
      <xdr:row>13</xdr:row>
      <xdr:rowOff>19050</xdr:rowOff>
    </xdr:from>
    <xdr:to>
      <xdr:col>7</xdr:col>
      <xdr:colOff>1009650</xdr:colOff>
      <xdr:row>14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493E88C-E695-4CE6-A0F0-E177662063E9}"/>
            </a:ext>
          </a:extLst>
        </xdr:cNvPr>
        <xdr:cNvSpPr/>
      </xdr:nvSpPr>
      <xdr:spPr>
        <a:xfrm>
          <a:off x="6534150" y="3162300"/>
          <a:ext cx="2495550" cy="304800"/>
        </a:xfrm>
        <a:prstGeom prst="round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PURCHASE</a:t>
          </a:r>
        </a:p>
      </xdr:txBody>
    </xdr:sp>
    <xdr:clientData/>
  </xdr:twoCellAnchor>
  <xdr:twoCellAnchor>
    <xdr:from>
      <xdr:col>5</xdr:col>
      <xdr:colOff>38100</xdr:colOff>
      <xdr:row>15</xdr:row>
      <xdr:rowOff>0</xdr:rowOff>
    </xdr:from>
    <xdr:to>
      <xdr:col>7</xdr:col>
      <xdr:colOff>400050</xdr:colOff>
      <xdr:row>16</xdr:row>
      <xdr:rowOff>114300</xdr:rowOff>
    </xdr:to>
    <xdr:sp macro="" textlink="">
      <xdr:nvSpPr>
        <xdr:cNvPr id="8" name="Rectangle: Rounded Corner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B3ED40E-B5D8-4EE9-9EA9-2D78C42470B0}"/>
            </a:ext>
          </a:extLst>
        </xdr:cNvPr>
        <xdr:cNvSpPr/>
      </xdr:nvSpPr>
      <xdr:spPr>
        <a:xfrm>
          <a:off x="5924550" y="3524250"/>
          <a:ext cx="2495550" cy="304800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COLLECTION</a:t>
          </a:r>
        </a:p>
      </xdr:txBody>
    </xdr:sp>
    <xdr:clientData/>
  </xdr:twoCellAnchor>
  <xdr:twoCellAnchor>
    <xdr:from>
      <xdr:col>5</xdr:col>
      <xdr:colOff>723900</xdr:colOff>
      <xdr:row>16</xdr:row>
      <xdr:rowOff>180975</xdr:rowOff>
    </xdr:from>
    <xdr:to>
      <xdr:col>8</xdr:col>
      <xdr:colOff>19050</xdr:colOff>
      <xdr:row>18</xdr:row>
      <xdr:rowOff>104775</xdr:rowOff>
    </xdr:to>
    <xdr:sp macro="" textlink="">
      <xdr:nvSpPr>
        <xdr:cNvPr id="9" name="Rectangle: Rounded Corner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BF69FC-9246-427B-B9A6-434E4E0BD508}"/>
            </a:ext>
          </a:extLst>
        </xdr:cNvPr>
        <xdr:cNvSpPr/>
      </xdr:nvSpPr>
      <xdr:spPr>
        <a:xfrm>
          <a:off x="6610350" y="3895725"/>
          <a:ext cx="2495550" cy="304800"/>
        </a:xfrm>
        <a:prstGeom prst="round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CASH</a:t>
          </a:r>
          <a:r>
            <a:rPr lang="en-US" sz="1100" b="1" baseline="0"/>
            <a:t> DEMON</a:t>
          </a:r>
          <a:endParaRPr lang="en-US" sz="1100" b="1"/>
        </a:p>
      </xdr:txBody>
    </xdr:sp>
    <xdr:clientData/>
  </xdr:twoCellAnchor>
  <xdr:twoCellAnchor>
    <xdr:from>
      <xdr:col>5</xdr:col>
      <xdr:colOff>66675</xdr:colOff>
      <xdr:row>18</xdr:row>
      <xdr:rowOff>142875</xdr:rowOff>
    </xdr:from>
    <xdr:to>
      <xdr:col>7</xdr:col>
      <xdr:colOff>428625</xdr:colOff>
      <xdr:row>20</xdr:row>
      <xdr:rowOff>66675</xdr:rowOff>
    </xdr:to>
    <xdr:sp macro="" textlink="">
      <xdr:nvSpPr>
        <xdr:cNvPr id="10" name="Rectangle: Rounded Corners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68D751A-4B1B-451D-AF0D-7D20BE802EDA}"/>
            </a:ext>
          </a:extLst>
        </xdr:cNvPr>
        <xdr:cNvSpPr/>
      </xdr:nvSpPr>
      <xdr:spPr>
        <a:xfrm>
          <a:off x="5953125" y="4238625"/>
          <a:ext cx="2495550" cy="304800"/>
        </a:xfrm>
        <a:prstGeom prst="round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PARTY LEDGER</a:t>
          </a:r>
        </a:p>
      </xdr:txBody>
    </xdr:sp>
    <xdr:clientData/>
  </xdr:twoCellAnchor>
  <xdr:twoCellAnchor>
    <xdr:from>
      <xdr:col>5</xdr:col>
      <xdr:colOff>742950</xdr:colOff>
      <xdr:row>20</xdr:row>
      <xdr:rowOff>171450</xdr:rowOff>
    </xdr:from>
    <xdr:to>
      <xdr:col>8</xdr:col>
      <xdr:colOff>38100</xdr:colOff>
      <xdr:row>22</xdr:row>
      <xdr:rowOff>95250</xdr:rowOff>
    </xdr:to>
    <xdr:sp macro="" textlink="">
      <xdr:nvSpPr>
        <xdr:cNvPr id="11" name="Rectangle: Rounded Corner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3C927E2-82ED-41E4-AE5C-591F0021F7EC}"/>
            </a:ext>
          </a:extLst>
        </xdr:cNvPr>
        <xdr:cNvSpPr/>
      </xdr:nvSpPr>
      <xdr:spPr>
        <a:xfrm>
          <a:off x="6629400" y="4648200"/>
          <a:ext cx="2495550" cy="30480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PETTY CASH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rifiedLedger" displayName="VerifiedLedger" ref="A3:R68">
  <autoFilter ref="A3:R68" xr:uid="{00000000-0009-0000-0100-000001000000}"/>
  <tableColumns count="18">
    <tableColumn id="1" xr3:uid="{00000000-0010-0000-0000-000001000000}" name="Transaction ID"/>
    <tableColumn id="2" xr3:uid="{00000000-0010-0000-0000-000002000000}" name="Date"/>
    <tableColumn id="3" xr3:uid="{00000000-0010-0000-0000-000003000000}" name="Party ID"/>
    <tableColumn id="4" xr3:uid="{00000000-0010-0000-0000-000004000000}" name="Party Name"/>
    <tableColumn id="5" xr3:uid="{00000000-0010-0000-0000-000005000000}" name="Party Type"/>
    <tableColumn id="6" xr3:uid="{00000000-0010-0000-0000-000006000000}" name="Transaction Type"/>
    <tableColumn id="7" xr3:uid="{00000000-0010-0000-0000-000007000000}" name="Reference No"/>
    <tableColumn id="8" xr3:uid="{00000000-0010-0000-0000-000008000000}" name="Particulars"/>
    <tableColumn id="9" xr3:uid="{00000000-0010-0000-0000-000009000000}" name="Source Sheet"/>
    <tableColumn id="10" xr3:uid="{00000000-0010-0000-0000-00000A000000}" name="Source File"/>
    <tableColumn id="11" xr3:uid="{00000000-0010-0000-0000-00000B000000}" name="Debit"/>
    <tableColumn id="12" xr3:uid="{00000000-0010-0000-0000-00000C000000}" name="Credit"/>
    <tableColumn id="13" xr3:uid="{00000000-0010-0000-0000-00000D000000}" name="Payment Mode"/>
    <tableColumn id="14" xr3:uid="{00000000-0010-0000-0000-00000E000000}" name="Bank/Cash Account"/>
    <tableColumn id="15" xr3:uid="{00000000-0010-0000-0000-00000F000000}" name="Verification Status"/>
    <tableColumn id="16" xr3:uid="{00000000-0010-0000-0000-000010000000}" name="Duplicate Status"/>
    <tableColumn id="17" xr3:uid="{00000000-0010-0000-0000-000011000000}" name="Posting Status"/>
    <tableColumn id="18" xr3:uid="{00000000-0010-0000-0000-000012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H104"/>
  <sheetViews>
    <sheetView showGridLines="0" workbookViewId="0">
      <selection activeCell="G6" sqref="G6:H6"/>
    </sheetView>
  </sheetViews>
  <sheetFormatPr defaultColWidth="8.85546875" defaultRowHeight="15" x14ac:dyDescent="0.25"/>
  <cols>
    <col min="1" max="1" width="18" customWidth="1"/>
    <col min="2" max="2" width="16" customWidth="1"/>
    <col min="3" max="3" width="22" customWidth="1"/>
    <col min="4" max="4" width="18.28515625" bestFit="1" customWidth="1"/>
    <col min="5" max="6" width="14" customWidth="1"/>
    <col min="7" max="7" width="18" customWidth="1"/>
    <col min="8" max="8" width="16" customWidth="1"/>
  </cols>
  <sheetData>
    <row r="1" spans="1:8" ht="22.5" customHeight="1" x14ac:dyDescent="0.25">
      <c r="A1" s="264" t="s">
        <v>71</v>
      </c>
      <c r="B1" s="266"/>
      <c r="C1" s="266"/>
      <c r="D1" s="266"/>
      <c r="E1" s="266"/>
      <c r="F1" s="266"/>
      <c r="G1" s="266"/>
      <c r="H1" s="266"/>
    </row>
    <row r="2" spans="1:8" ht="20.100000000000001" customHeight="1" x14ac:dyDescent="0.25">
      <c r="A2" s="272" t="s">
        <v>72</v>
      </c>
      <c r="B2" s="266"/>
      <c r="C2" s="272" t="s">
        <v>73</v>
      </c>
      <c r="D2" s="266"/>
      <c r="E2" s="272" t="s">
        <v>74</v>
      </c>
      <c r="F2" s="266"/>
      <c r="G2" s="272" t="s">
        <v>75</v>
      </c>
      <c r="H2" s="266"/>
    </row>
    <row r="3" spans="1:8" ht="19.5" customHeight="1" x14ac:dyDescent="0.25">
      <c r="A3" s="267">
        <f>SUM(Sales_Entry!J3:J1859)</f>
        <v>3734275.2675000001</v>
      </c>
      <c r="B3" s="266"/>
      <c r="C3" s="267">
        <f>SUM(Purchase_Entry!P3:P1326)</f>
        <v>3264264.1963204527</v>
      </c>
      <c r="D3" s="266"/>
      <c r="E3" s="267" t="str">
        <f ca="1">SUM(Stock_Master!I:I)</f>
        <v/>
      </c>
      <c r="F3" s="266"/>
      <c r="G3" s="268">
        <f>COUNTIF(Stock_Master!J:J,"⚠ Reorder")</f>
        <v>5</v>
      </c>
      <c r="H3" s="266"/>
    </row>
    <row r="4" spans="1:8" x14ac:dyDescent="0.25">
      <c r="A4" t="s">
        <v>9537</v>
      </c>
    </row>
    <row r="5" spans="1:8" ht="20.100000000000001" customHeight="1" x14ac:dyDescent="0.25">
      <c r="A5" s="272" t="s">
        <v>76</v>
      </c>
      <c r="B5" s="266"/>
      <c r="C5" s="272" t="s">
        <v>77</v>
      </c>
      <c r="D5" s="266"/>
      <c r="E5" s="272" t="s">
        <v>78</v>
      </c>
      <c r="F5" s="266"/>
      <c r="G5" s="272" t="s">
        <v>79</v>
      </c>
      <c r="H5" s="266"/>
    </row>
    <row r="6" spans="1:8" ht="30" customHeight="1" x14ac:dyDescent="0.25">
      <c r="A6" s="269">
        <f>SUMIF(Party_Master!H:H,"&gt;0",Party_Master!H:H)</f>
        <v>1773410.2403999998</v>
      </c>
      <c r="B6" s="266"/>
      <c r="C6" s="271">
        <f>-SUMIF(Party_Master!H:H,"&lt;0",Party_Master!H:H)</f>
        <v>1165789.6187250004</v>
      </c>
      <c r="D6" s="266"/>
      <c r="E6" s="270">
        <f>COUNTA(Party_Master!A3:A498)</f>
        <v>66</v>
      </c>
      <c r="F6" s="266"/>
      <c r="G6" s="267">
        <f>IFERROR(LOOKUP(2,1/(Daybook!H3:H502&lt;&gt;""),Daybook!H3:H502),0)</f>
        <v>70776.150000000009</v>
      </c>
      <c r="H6" s="266"/>
    </row>
    <row r="7" spans="1:8" ht="17.100000000000001" customHeight="1" x14ac:dyDescent="0.3">
      <c r="A7" s="1" t="s">
        <v>80</v>
      </c>
      <c r="D7" s="2">
        <f>SUM(Sales_Entry!J22:J1859)-SUM(Purchase_Entry!P9:P1326)</f>
        <v>544021.07117954874</v>
      </c>
    </row>
    <row r="10" spans="1:8" x14ac:dyDescent="0.25">
      <c r="A10" s="6" t="s">
        <v>83</v>
      </c>
      <c r="B10" s="6" t="s">
        <v>84</v>
      </c>
      <c r="F10" s="224"/>
    </row>
    <row r="11" spans="1:8" x14ac:dyDescent="0.25">
      <c r="A11" t="s">
        <v>85</v>
      </c>
      <c r="B11" s="7">
        <f>SUM(Sales_Entry!J22:J1859)</f>
        <v>3202290.2675000001</v>
      </c>
      <c r="F11" s="224"/>
    </row>
    <row r="12" spans="1:8" x14ac:dyDescent="0.25">
      <c r="A12" t="s">
        <v>86</v>
      </c>
      <c r="B12" s="7">
        <f>SUM(Purchase_Entry!P9:P1326)</f>
        <v>2658269.1963204513</v>
      </c>
      <c r="F12" s="224"/>
    </row>
    <row r="13" spans="1:8" x14ac:dyDescent="0.25">
      <c r="A13" t="s">
        <v>87</v>
      </c>
      <c r="B13" s="7">
        <f>SUM(Stock_Master!I3:I41)</f>
        <v>-215068.99999999953</v>
      </c>
      <c r="F13" s="225"/>
    </row>
    <row r="14" spans="1:8" x14ac:dyDescent="0.25">
      <c r="F14" s="224"/>
    </row>
    <row r="104" spans="1:1" x14ac:dyDescent="0.25">
      <c r="A104" s="116" t="s">
        <v>88</v>
      </c>
    </row>
  </sheetData>
  <mergeCells count="17">
    <mergeCell ref="C3:D3"/>
    <mergeCell ref="A3:B3"/>
    <mergeCell ref="G3:H3"/>
    <mergeCell ref="E3:F3"/>
    <mergeCell ref="A1:H1"/>
    <mergeCell ref="G6:H6"/>
    <mergeCell ref="A6:B6"/>
    <mergeCell ref="E6:F6"/>
    <mergeCell ref="C6:D6"/>
    <mergeCell ref="C2:D2"/>
    <mergeCell ref="A2:B2"/>
    <mergeCell ref="G2:H2"/>
    <mergeCell ref="E2:F2"/>
    <mergeCell ref="C5:D5"/>
    <mergeCell ref="A5:B5"/>
    <mergeCell ref="G5:H5"/>
    <mergeCell ref="E5:F5"/>
  </mergeCells>
  <printOptions horizontalCentered="1"/>
  <pageMargins left="0.75" right="0.75" top="1" bottom="1" header="0.5" footer="0.5"/>
  <pageSetup fitToHeight="0" orientation="landscape"/>
  <headerFooter>
    <oddHeader>&amp;C&amp;"Calibri,Bold"&amp;12 &amp;K1F3864[Your Dairy Plant Name]</oddHeader>
    <oddFooter>&amp;LPrinted &amp;D&amp;RPage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  <pageSetUpPr fitToPage="1"/>
  </sheetPr>
  <dimension ref="A1:F27"/>
  <sheetViews>
    <sheetView showGridLines="0" workbookViewId="0">
      <selection activeCell="C22" sqref="C22"/>
    </sheetView>
  </sheetViews>
  <sheetFormatPr defaultColWidth="8.85546875" defaultRowHeight="15" x14ac:dyDescent="0.25"/>
  <cols>
    <col min="1" max="1" width="42" customWidth="1"/>
    <col min="2" max="2" width="10.42578125" bestFit="1" customWidth="1"/>
    <col min="3" max="3" width="20" customWidth="1"/>
    <col min="4" max="4" width="13.140625" customWidth="1"/>
    <col min="6" max="6" width="11.5703125" bestFit="1" customWidth="1"/>
  </cols>
  <sheetData>
    <row r="1" spans="1:6" ht="32.1" customHeight="1" x14ac:dyDescent="0.25">
      <c r="A1" s="264" t="s">
        <v>89</v>
      </c>
      <c r="B1" s="266"/>
      <c r="C1" s="266"/>
      <c r="D1" s="266"/>
    </row>
    <row r="3" spans="1:6" x14ac:dyDescent="0.25">
      <c r="A3" s="74" t="s">
        <v>90</v>
      </c>
      <c r="B3" s="186">
        <f>IFERROR(VLOOKUP(TEXT($B$4,"yyyy/mm/dd"),BSAD,2,FALSE),IFERROR(VLOOKUP($B$4,BSAD,2,FALSE),""))</f>
        <v>46202</v>
      </c>
      <c r="C3" s="74" t="s">
        <v>91</v>
      </c>
      <c r="D3" s="186">
        <f>IFERROR(VLOOKUP(TEXT($D$4,"yyyy/mm/dd"),BSAD,2,FALSE),IFERROR(VLOOKUP($D$4,BSAD,2,FALSE),""))</f>
        <v>46281</v>
      </c>
    </row>
    <row r="4" spans="1:6" x14ac:dyDescent="0.25">
      <c r="A4" s="78" t="str">
        <f>"For period: "&amp;TEXT($B$3,"dd-mmm-yyyy")&amp;" to "&amp;TEXT($D$3,"dd-mmm-yyyy")</f>
        <v>For period: 29-Jun-2026 to 16-Sep-2026</v>
      </c>
      <c r="B4" s="183">
        <v>66915</v>
      </c>
      <c r="D4" s="183">
        <v>66992</v>
      </c>
    </row>
    <row r="6" spans="1:6" ht="15.95" customHeight="1" x14ac:dyDescent="0.25">
      <c r="A6" s="9" t="s">
        <v>94</v>
      </c>
      <c r="B6" s="10"/>
      <c r="C6" s="10"/>
      <c r="D6" s="10"/>
    </row>
    <row r="7" spans="1:6" ht="15.95" customHeight="1" x14ac:dyDescent="0.25">
      <c r="A7" s="11" t="s">
        <v>95</v>
      </c>
      <c r="B7" s="12"/>
      <c r="C7" s="13">
        <f>SUMIFS(Sales_Entry!$J:$J,Sales_Entry!$B:$B,"&gt;="&amp;$B$3,Sales_Entry!$B:$B,"&lt;="&amp;$D$3)</f>
        <v>3734275.2675000001</v>
      </c>
      <c r="D7" s="12"/>
    </row>
    <row r="8" spans="1:6" ht="15.95" customHeight="1" x14ac:dyDescent="0.25">
      <c r="A8" s="11" t="s">
        <v>96</v>
      </c>
      <c r="B8" s="12"/>
      <c r="C8" s="13">
        <f>SUMIFS(Daybook!$G:$G,Daybook!$D:$D,"Receipt",Daybook!$B:$B,"&gt;="&amp;$B$3,Daybook!$B:$B,"&lt;="&amp;$D$3)</f>
        <v>0</v>
      </c>
      <c r="D8" s="12"/>
    </row>
    <row r="9" spans="1:6" ht="15.95" customHeight="1" x14ac:dyDescent="0.25">
      <c r="A9" s="14" t="s">
        <v>97</v>
      </c>
      <c r="B9" s="15"/>
      <c r="C9" s="16">
        <f>C7</f>
        <v>3734275.2675000001</v>
      </c>
      <c r="D9" s="15"/>
    </row>
    <row r="11" spans="1:6" ht="15.95" customHeight="1" x14ac:dyDescent="0.25">
      <c r="A11" s="17" t="s">
        <v>98</v>
      </c>
      <c r="B11" s="18"/>
      <c r="C11" s="18"/>
      <c r="D11" s="18"/>
    </row>
    <row r="12" spans="1:6" ht="15.95" customHeight="1" x14ac:dyDescent="0.25">
      <c r="A12" s="11" t="s">
        <v>9535</v>
      </c>
      <c r="B12" s="12"/>
      <c r="C12" s="13">
        <f>SUMIFS(Party_Ledger!H:H,Party_Ledger!D:D,"KESHAB GAUTAM",Party_Ledger!$B:$B,"&gt;="&amp;$B$3,Party_Ledger!$B:$B,"&lt;="&amp;$D$3)</f>
        <v>400000</v>
      </c>
      <c r="D12" s="12"/>
      <c r="F12" s="218"/>
    </row>
    <row r="13" spans="1:6" ht="15.95" customHeight="1" x14ac:dyDescent="0.25">
      <c r="A13" s="11" t="s">
        <v>99</v>
      </c>
      <c r="B13" s="12"/>
      <c r="C13" s="13">
        <f>SUMIFS(Purchase_Entry!$P:$P,Purchase_Entry!$B:$B,"&gt;="&amp;$B$3,Purchase_Entry!$B:$B,"&lt;="&amp;$D$3)</f>
        <v>3264264.1963204527</v>
      </c>
      <c r="D13" s="12"/>
    </row>
    <row r="14" spans="1:6" ht="15.95" customHeight="1" x14ac:dyDescent="0.25">
      <c r="A14" s="19" t="s">
        <v>100</v>
      </c>
      <c r="B14" s="20"/>
      <c r="C14" s="21">
        <f>C13+C12</f>
        <v>3664264.1963204527</v>
      </c>
      <c r="D14" s="20"/>
    </row>
    <row r="16" spans="1:6" ht="15.95" customHeight="1" x14ac:dyDescent="0.25">
      <c r="A16" s="22" t="s">
        <v>101</v>
      </c>
      <c r="B16" s="23"/>
      <c r="C16" s="24">
        <f>C9-C14</f>
        <v>70011.071179547347</v>
      </c>
      <c r="D16" s="23"/>
    </row>
    <row r="18" spans="1:4" ht="15.95" customHeight="1" x14ac:dyDescent="0.25">
      <c r="A18" s="25" t="s">
        <v>8981</v>
      </c>
      <c r="B18" s="26"/>
      <c r="C18" s="26"/>
      <c r="D18" s="26"/>
    </row>
    <row r="19" spans="1:4" ht="15.95" customHeight="1" x14ac:dyDescent="0.25">
      <c r="A19" s="11" t="s">
        <v>9536</v>
      </c>
      <c r="B19" s="12"/>
      <c r="C19" s="13">
        <f>SUMIFS(Party_Ledger!G:G,Party_Ledger!D:D,"Payment",Party_Ledger!$B:$B,"&gt;="&amp;$B$3,Party_Ledger!$B:$B,"&lt;="&amp;$D$3)</f>
        <v>179955</v>
      </c>
      <c r="D19" s="12"/>
    </row>
    <row r="20" spans="1:4" ht="15.95" customHeight="1" x14ac:dyDescent="0.25">
      <c r="A20" s="11" t="s">
        <v>9533</v>
      </c>
      <c r="B20" s="12"/>
      <c r="C20" s="13">
        <f>SUMIFS(Party_Ledger!G:G,Party_Ledger!D:D,"OFFICE EXPENSES",Party_Ledger!$B:$B,"&gt;="&amp;$B$3,Party_Ledger!$B:$B,"&lt;="&amp;$D$3)</f>
        <v>33513</v>
      </c>
      <c r="D20" s="12"/>
    </row>
    <row r="21" spans="1:4" ht="15.95" customHeight="1" x14ac:dyDescent="0.25">
      <c r="A21" s="11" t="s">
        <v>9534</v>
      </c>
      <c r="B21" s="12"/>
      <c r="C21" s="13">
        <f>(SUMIFS(Party_Ledger!G:G,Party_Ledger!D:D,"Advance",Party_Ledger!$B:$B,"&gt;="&amp;$B$3,Party_Ledger!$B:$B,"&lt;="&amp;$D$3))-(SUMIFS(Party_Ledger!H:H,Party_Ledger!D:D,"Advance Returned",Party_Ledger!$B:$B,"&gt;="&amp;$B$3,Party_Ledger!$B:$B,"&lt;="&amp;$D$3))</f>
        <v>284940</v>
      </c>
      <c r="D21" s="12"/>
    </row>
    <row r="22" spans="1:4" ht="15.95" customHeight="1" x14ac:dyDescent="0.25">
      <c r="A22" s="27" t="s">
        <v>102</v>
      </c>
      <c r="B22" s="28"/>
      <c r="C22" s="29">
        <f>C20+C19</f>
        <v>213468</v>
      </c>
      <c r="D22" s="28"/>
    </row>
    <row r="24" spans="1:4" ht="18.95" customHeight="1" x14ac:dyDescent="0.3">
      <c r="A24" s="30" t="s">
        <v>103</v>
      </c>
      <c r="B24" s="31"/>
      <c r="C24" s="32">
        <f>C16-C22</f>
        <v>-143456.92882045265</v>
      </c>
      <c r="D24" s="31"/>
    </row>
    <row r="26" spans="1:4" ht="15.95" customHeight="1" x14ac:dyDescent="0.25">
      <c r="A26" s="33" t="s">
        <v>104</v>
      </c>
      <c r="C26" s="34" t="str">
        <f>IF(C24&gt;0,"✅ PROFIT — Healthy",IF(C24=0,"➖ Break-even","🔴 LOSS — Review costs"))</f>
        <v>🔴 LOSS — Review costs</v>
      </c>
    </row>
    <row r="27" spans="1:4" ht="15.95" customHeight="1" x14ac:dyDescent="0.25">
      <c r="A27" s="33" t="s">
        <v>105</v>
      </c>
      <c r="C27" s="35">
        <f>IF(C9=0,0,C24/C9)</f>
        <v>-3.8416270506082248E-2</v>
      </c>
    </row>
  </sheetData>
  <mergeCells count="1">
    <mergeCell ref="A1:D1"/>
  </mergeCells>
  <printOptions horizontalCentered="1"/>
  <pageMargins left="0.75" right="0.75" top="1" bottom="1" header="0.5" footer="0.5"/>
  <pageSetup fitToHeight="0" orientation="portrait"/>
  <headerFooter>
    <oddHeader>&amp;C&amp;"Calibri,Bold"&amp;12 &amp;K1F3864[Your Dairy Plant Name]</oddHeader>
    <oddFooter>&amp;LPrinted &amp;D&amp;RPage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G80"/>
  <sheetViews>
    <sheetView workbookViewId="0">
      <pane ySplit="7" topLeftCell="A42" activePane="bottomLeft" state="frozen"/>
      <selection pane="bottomLeft" activeCell="C50" sqref="C50"/>
    </sheetView>
  </sheetViews>
  <sheetFormatPr defaultColWidth="8.85546875" defaultRowHeight="15" x14ac:dyDescent="0.25"/>
  <cols>
    <col min="1" max="1" width="30" customWidth="1"/>
    <col min="2" max="2" width="12" customWidth="1"/>
    <col min="3" max="5" width="16" customWidth="1"/>
    <col min="6" max="6" width="16.28515625" customWidth="1"/>
    <col min="7" max="7" width="12.28515625" bestFit="1" customWidth="1"/>
  </cols>
  <sheetData>
    <row r="1" spans="1:7" ht="21" customHeight="1" x14ac:dyDescent="0.25">
      <c r="A1" s="274" t="str">
        <f>BizName</f>
        <v>PRARAMBHA DAIRY SUPPLIERS</v>
      </c>
      <c r="B1" s="266"/>
      <c r="C1" s="266"/>
      <c r="D1" s="266"/>
      <c r="E1" s="266"/>
      <c r="F1" s="266"/>
    </row>
    <row r="2" spans="1:7" ht="24" customHeight="1" x14ac:dyDescent="0.25">
      <c r="A2" s="273" t="s">
        <v>106</v>
      </c>
      <c r="B2" s="266"/>
      <c r="C2" s="266"/>
      <c r="D2" s="266"/>
      <c r="E2" s="266"/>
      <c r="F2" s="266"/>
    </row>
    <row r="4" spans="1:7" x14ac:dyDescent="0.25">
      <c r="A4" s="74" t="s">
        <v>90</v>
      </c>
      <c r="B4" s="186">
        <f>IFERROR(VLOOKUP(TEXT($B$5,"yyyy/mm/dd"),BSAD,2,FALSE),IFERROR(VLOOKUP($B$5,BSAD,2,FALSE),""))</f>
        <v>46202</v>
      </c>
      <c r="C4" s="74" t="s">
        <v>91</v>
      </c>
      <c r="D4" s="186">
        <f>IFERROR(VLOOKUP(TEXT($D$5,"yyyy/mm/dd"),BSAD,2,FALSE),IFERROR(VLOOKUP($D$5,BSAD,2,FALSE),""))</f>
        <v>46280</v>
      </c>
      <c r="E4" s="79" t="s">
        <v>107</v>
      </c>
      <c r="F4" s="80">
        <f>SUMIF(E8:E76,"&gt;0")</f>
        <v>1738678.2403999998</v>
      </c>
    </row>
    <row r="5" spans="1:7" x14ac:dyDescent="0.25">
      <c r="A5" s="78" t="str">
        <f>"Period: "&amp;TEXT($B$4,"dd-mmm-yyyy")&amp;" to "&amp;TEXT($D$4,"dd-mmm-yyyy")</f>
        <v>Period: 29-Jun-2026 to 15-Sep-2026</v>
      </c>
      <c r="B5" s="115" t="s">
        <v>1433</v>
      </c>
      <c r="D5" s="115" t="s">
        <v>2415</v>
      </c>
      <c r="E5" s="79" t="s">
        <v>108</v>
      </c>
      <c r="F5" s="81">
        <f>-SUMIF(E8:E76,"&lt;0")</f>
        <v>1139309.6187250004</v>
      </c>
      <c r="G5" s="218"/>
    </row>
    <row r="7" spans="1:7" x14ac:dyDescent="0.25">
      <c r="A7" s="75" t="s">
        <v>109</v>
      </c>
      <c r="B7" s="75" t="s">
        <v>110</v>
      </c>
      <c r="C7" s="75" t="s">
        <v>111</v>
      </c>
      <c r="D7" s="75" t="s">
        <v>112</v>
      </c>
      <c r="E7" s="75" t="s">
        <v>113</v>
      </c>
      <c r="F7" s="75" t="s">
        <v>114</v>
      </c>
    </row>
    <row r="8" spans="1:7" x14ac:dyDescent="0.25">
      <c r="A8" s="82" t="str">
        <f>Party_Master!$A3</f>
        <v>A KALIKA CANTEEN</v>
      </c>
      <c r="B8" s="83" t="str">
        <f>Party_Master!$B3</f>
        <v>Customer</v>
      </c>
      <c r="C8" s="84">
        <f>SUMIFS(Party_Ledger!$G:$G,Party_Ledger!$C:$C,$A8,Party_Ledger!$B:$B,"&gt;="&amp;$B$4,Party_Ledger!$B:$B,"&lt;="&amp;$D$4)</f>
        <v>33150</v>
      </c>
      <c r="D8" s="84">
        <f>SUMIFS(Party_Ledger!$H:$H,Party_Ledger!$C:$C,$A8,Party_Ledger!$B:$B,"&gt;="&amp;$B$4,Party_Ledger!$B:$B,"&lt;="&amp;$D$4)</f>
        <v>5950</v>
      </c>
      <c r="E8" s="84">
        <f t="shared" ref="E8" si="0">C8-D8</f>
        <v>27200</v>
      </c>
      <c r="F8" s="85" t="str">
        <f t="shared" ref="F8" si="1">IF(ROUND(E8,0)=0,"Settled",IF(E8&gt;0,"Receivable","Payable"))</f>
        <v>Receivable</v>
      </c>
    </row>
    <row r="9" spans="1:7" x14ac:dyDescent="0.25">
      <c r="A9" s="82" t="str">
        <f>Party_Master!$A4</f>
        <v>A1 KALIKA CANTEEN</v>
      </c>
      <c r="B9" s="83" t="str">
        <f>Party_Master!$B4</f>
        <v>Customer</v>
      </c>
      <c r="C9" s="84">
        <f>SUMIFS(Party_Ledger!$G:$G,Party_Ledger!$C:$C,$A9,Party_Ledger!$B:$B,"&gt;="&amp;$B$4,Party_Ledger!$B:$B,"&lt;="&amp;$D$4)</f>
        <v>45050</v>
      </c>
      <c r="D9" s="84">
        <f>SUMIFS(Party_Ledger!$H:$H,Party_Ledger!$C:$C,$A9,Party_Ledger!$B:$B,"&gt;="&amp;$B$4,Party_Ledger!$B:$B,"&lt;="&amp;$D$4)</f>
        <v>17000</v>
      </c>
      <c r="E9" s="84">
        <f t="shared" ref="E9:E72" si="2">C9-D9</f>
        <v>28050</v>
      </c>
      <c r="F9" s="85" t="str">
        <f t="shared" ref="F9:F72" si="3">IF(ROUND(E9,0)=0,"Settled",IF(E9&gt;0,"Receivable","Payable"))</f>
        <v>Receivable</v>
      </c>
    </row>
    <row r="10" spans="1:7" x14ac:dyDescent="0.25">
      <c r="A10" s="82" t="str">
        <f>Party_Master!$A5</f>
        <v>AAMOSH KIRANA</v>
      </c>
      <c r="B10" s="83" t="str">
        <f>Party_Master!$B5</f>
        <v>Customer</v>
      </c>
      <c r="C10" s="84">
        <f>SUMIFS(Party_Ledger!$G:$G,Party_Ledger!$C:$C,$A10,Party_Ledger!$B:$B,"&gt;="&amp;$B$4,Party_Ledger!$B:$B,"&lt;="&amp;$D$4)</f>
        <v>825393</v>
      </c>
      <c r="D10" s="84">
        <f>SUMIFS(Party_Ledger!$H:$H,Party_Ledger!$C:$C,$A10,Party_Ledger!$B:$B,"&gt;="&amp;$B$4,Party_Ledger!$B:$B,"&lt;="&amp;$D$4)</f>
        <v>511950</v>
      </c>
      <c r="E10" s="84">
        <f t="shared" si="2"/>
        <v>313443</v>
      </c>
      <c r="F10" s="85" t="str">
        <f t="shared" si="3"/>
        <v>Receivable</v>
      </c>
    </row>
    <row r="11" spans="1:7" x14ac:dyDescent="0.25">
      <c r="A11" s="82" t="str">
        <f>Party_Master!$A6</f>
        <v>AAYUSH AND AAYUSHMA</v>
      </c>
      <c r="B11" s="83" t="str">
        <f>Party_Master!$B6</f>
        <v>Customer</v>
      </c>
      <c r="C11" s="84">
        <f>SUMIFS(Party_Ledger!$G:$G,Party_Ledger!$C:$C,$A11,Party_Ledger!$B:$B,"&gt;="&amp;$B$4,Party_Ledger!$B:$B,"&lt;="&amp;$D$4)</f>
        <v>22185</v>
      </c>
      <c r="D11" s="84">
        <f>SUMIFS(Party_Ledger!$H:$H,Party_Ledger!$C:$C,$A11,Party_Ledger!$B:$B,"&gt;="&amp;$B$4,Party_Ledger!$B:$B,"&lt;="&amp;$D$4)</f>
        <v>17485</v>
      </c>
      <c r="E11" s="84">
        <f t="shared" si="2"/>
        <v>4700</v>
      </c>
      <c r="F11" s="85" t="str">
        <f t="shared" si="3"/>
        <v>Receivable</v>
      </c>
    </row>
    <row r="12" spans="1:7" x14ac:dyDescent="0.25">
      <c r="A12" s="82" t="str">
        <f>Party_Master!$A7</f>
        <v>BAGESHWARI ICE CREAM</v>
      </c>
      <c r="B12" s="83" t="str">
        <f>Party_Master!$B7</f>
        <v>Customer</v>
      </c>
      <c r="C12" s="84">
        <f>SUMIFS(Party_Ledger!$G:$G,Party_Ledger!$C:$C,$A12,Party_Ledger!$B:$B,"&gt;="&amp;$B$4,Party_Ledger!$B:$B,"&lt;="&amp;$D$4)</f>
        <v>11950</v>
      </c>
      <c r="D12" s="84">
        <f>SUMIFS(Party_Ledger!$H:$H,Party_Ledger!$C:$C,$A12,Party_Ledger!$B:$B,"&gt;="&amp;$B$4,Party_Ledger!$B:$B,"&lt;="&amp;$D$4)</f>
        <v>0</v>
      </c>
      <c r="E12" s="84">
        <f t="shared" si="2"/>
        <v>11950</v>
      </c>
      <c r="F12" s="85" t="str">
        <f t="shared" si="3"/>
        <v>Receivable</v>
      </c>
    </row>
    <row r="13" spans="1:7" x14ac:dyDescent="0.25">
      <c r="A13" s="82" t="str">
        <f>Party_Master!$A8</f>
        <v>BALKRISHNA GYAWALI</v>
      </c>
      <c r="B13" s="83" t="str">
        <f>Party_Master!$B8</f>
        <v>Customer</v>
      </c>
      <c r="C13" s="84">
        <f>SUMIFS(Party_Ledger!$G:$G,Party_Ledger!$C:$C,$A13,Party_Ledger!$B:$B,"&gt;="&amp;$B$4,Party_Ledger!$B:$B,"&lt;="&amp;$D$4)</f>
        <v>4510</v>
      </c>
      <c r="D13" s="84">
        <f>SUMIFS(Party_Ledger!$H:$H,Party_Ledger!$C:$C,$A13,Party_Ledger!$B:$B,"&gt;="&amp;$B$4,Party_Ledger!$B:$B,"&lt;="&amp;$D$4)</f>
        <v>0</v>
      </c>
      <c r="E13" s="84">
        <f t="shared" si="2"/>
        <v>4510</v>
      </c>
      <c r="F13" s="85" t="str">
        <f t="shared" si="3"/>
        <v>Receivable</v>
      </c>
    </row>
    <row r="14" spans="1:7" x14ac:dyDescent="0.25">
      <c r="A14" s="82" t="str">
        <f>Party_Master!$A9</f>
        <v>BASUDEV DAIRY 316</v>
      </c>
      <c r="B14" s="83" t="str">
        <f>Party_Master!$B9</f>
        <v>Supplier</v>
      </c>
      <c r="C14" s="84">
        <f>SUMIFS(Party_Ledger!$G:$G,Party_Ledger!$C:$C,$A14,Party_Ledger!$B:$B,"&gt;="&amp;$B$4,Party_Ledger!$B:$B,"&lt;="&amp;$D$4)</f>
        <v>474131.13</v>
      </c>
      <c r="D14" s="84">
        <f>SUMIFS(Party_Ledger!$H:$H,Party_Ledger!$C:$C,$A14,Party_Ledger!$B:$B,"&gt;="&amp;$B$4,Party_Ledger!$B:$B,"&lt;="&amp;$D$4)</f>
        <v>693965.22499999998</v>
      </c>
      <c r="E14" s="84">
        <f t="shared" si="2"/>
        <v>-219834.09499999997</v>
      </c>
      <c r="F14" s="85" t="str">
        <f t="shared" si="3"/>
        <v>Payable</v>
      </c>
    </row>
    <row r="15" spans="1:7" x14ac:dyDescent="0.25">
      <c r="A15" s="82" t="str">
        <f>Party_Master!$A10</f>
        <v>BHUSAL JANARAL STORE</v>
      </c>
      <c r="B15" s="83" t="str">
        <f>Party_Master!$B10</f>
        <v>Customer</v>
      </c>
      <c r="C15" s="84">
        <f>SUMIFS(Party_Ledger!$G:$G,Party_Ledger!$C:$C,$A15,Party_Ledger!$B:$B,"&gt;="&amp;$B$4,Party_Ledger!$B:$B,"&lt;="&amp;$D$4)</f>
        <v>26410</v>
      </c>
      <c r="D15" s="84">
        <f>SUMIFS(Party_Ledger!$H:$H,Party_Ledger!$C:$C,$A15,Party_Ledger!$B:$B,"&gt;="&amp;$B$4,Party_Ledger!$B:$B,"&lt;="&amp;$D$4)</f>
        <v>16350</v>
      </c>
      <c r="E15" s="84">
        <f t="shared" si="2"/>
        <v>10060</v>
      </c>
      <c r="F15" s="85" t="str">
        <f t="shared" si="3"/>
        <v>Receivable</v>
      </c>
    </row>
    <row r="16" spans="1:7" x14ac:dyDescent="0.25">
      <c r="A16" s="82" t="str">
        <f>Party_Master!$A11</f>
        <v>BIKRAM DHUNGANA</v>
      </c>
      <c r="B16" s="83" t="str">
        <f>Party_Master!$B11</f>
        <v>Customer</v>
      </c>
      <c r="C16" s="84">
        <f>SUMIFS(Party_Ledger!$G:$G,Party_Ledger!$C:$C,$A16,Party_Ledger!$B:$B,"&gt;="&amp;$B$4,Party_Ledger!$B:$B,"&lt;="&amp;$D$4)</f>
        <v>2200</v>
      </c>
      <c r="D16" s="84">
        <f>SUMIFS(Party_Ledger!$H:$H,Party_Ledger!$C:$C,$A16,Party_Ledger!$B:$B,"&gt;="&amp;$B$4,Party_Ledger!$B:$B,"&lt;="&amp;$D$4)</f>
        <v>2200</v>
      </c>
      <c r="E16" s="84">
        <f t="shared" si="2"/>
        <v>0</v>
      </c>
      <c r="F16" s="85" t="str">
        <f t="shared" si="3"/>
        <v>Settled</v>
      </c>
    </row>
    <row r="17" spans="1:6" x14ac:dyDescent="0.25">
      <c r="A17" s="82" t="str">
        <f>Party_Master!$A12</f>
        <v>BODESH 310</v>
      </c>
      <c r="B17" s="83" t="str">
        <f>Party_Master!$B12</f>
        <v>Supplier</v>
      </c>
      <c r="C17" s="84">
        <f>SUMIFS(Party_Ledger!$G:$G,Party_Ledger!$C:$C,$A17,Party_Ledger!$B:$B,"&gt;="&amp;$B$4,Party_Ledger!$B:$B,"&lt;="&amp;$D$4)</f>
        <v>310000</v>
      </c>
      <c r="D17" s="84">
        <f>SUMIFS(Party_Ledger!$H:$H,Party_Ledger!$C:$C,$A17,Party_Ledger!$B:$B,"&gt;="&amp;$B$4,Party_Ledger!$B:$B,"&lt;="&amp;$D$4)</f>
        <v>215600</v>
      </c>
      <c r="E17" s="84">
        <f t="shared" si="2"/>
        <v>94400</v>
      </c>
      <c r="F17" s="85" t="str">
        <f t="shared" si="3"/>
        <v>Receivable</v>
      </c>
    </row>
    <row r="18" spans="1:6" x14ac:dyDescent="0.25">
      <c r="A18" s="82" t="str">
        <f>Party_Master!$A13</f>
        <v>CHHATRABHUMI STORE</v>
      </c>
      <c r="B18" s="83" t="str">
        <f>Party_Master!$B13</f>
        <v>Customer</v>
      </c>
      <c r="C18" s="84">
        <f>SUMIFS(Party_Ledger!$G:$G,Party_Ledger!$C:$C,$A18,Party_Ledger!$B:$B,"&gt;="&amp;$B$4,Party_Ledger!$B:$B,"&lt;="&amp;$D$4)</f>
        <v>223796</v>
      </c>
      <c r="D18" s="84">
        <f>SUMIFS(Party_Ledger!$H:$H,Party_Ledger!$C:$C,$A18,Party_Ledger!$B:$B,"&gt;="&amp;$B$4,Party_Ledger!$B:$B,"&lt;="&amp;$D$4)</f>
        <v>90000</v>
      </c>
      <c r="E18" s="84">
        <f t="shared" si="2"/>
        <v>133796</v>
      </c>
      <c r="F18" s="85" t="str">
        <f t="shared" si="3"/>
        <v>Receivable</v>
      </c>
    </row>
    <row r="19" spans="1:6" x14ac:dyDescent="0.25">
      <c r="A19" s="82" t="str">
        <f>Party_Master!$A14</f>
        <v>DANDA PANI ACHARYA</v>
      </c>
      <c r="B19" s="83" t="str">
        <f>Party_Master!$B14</f>
        <v>Customer</v>
      </c>
      <c r="C19" s="84">
        <f>SUMIFS(Party_Ledger!$G:$G,Party_Ledger!$C:$C,$A19,Party_Ledger!$B:$B,"&gt;="&amp;$B$4,Party_Ledger!$B:$B,"&lt;="&amp;$D$4)</f>
        <v>1100</v>
      </c>
      <c r="D19" s="84">
        <f>SUMIFS(Party_Ledger!$H:$H,Party_Ledger!$C:$C,$A19,Party_Ledger!$B:$B,"&gt;="&amp;$B$4,Party_Ledger!$B:$B,"&lt;="&amp;$D$4)</f>
        <v>1100</v>
      </c>
      <c r="E19" s="84">
        <f t="shared" si="2"/>
        <v>0</v>
      </c>
      <c r="F19" s="85" t="str">
        <f t="shared" si="3"/>
        <v>Settled</v>
      </c>
    </row>
    <row r="20" spans="1:6" x14ac:dyDescent="0.25">
      <c r="A20" s="82" t="str">
        <f>Party_Master!$A15</f>
        <v>DEURALI KIRANA</v>
      </c>
      <c r="B20" s="83" t="str">
        <f>Party_Master!$B15</f>
        <v>Customer</v>
      </c>
      <c r="C20" s="84">
        <f>SUMIFS(Party_Ledger!$G:$G,Party_Ledger!$C:$C,$A20,Party_Ledger!$B:$B,"&gt;="&amp;$B$4,Party_Ledger!$B:$B,"&lt;="&amp;$D$4)</f>
        <v>39770</v>
      </c>
      <c r="D20" s="84">
        <f>SUMIFS(Party_Ledger!$H:$H,Party_Ledger!$C:$C,$A20,Party_Ledger!$B:$B,"&gt;="&amp;$B$4,Party_Ledger!$B:$B,"&lt;="&amp;$D$4)</f>
        <v>30005</v>
      </c>
      <c r="E20" s="84">
        <f t="shared" si="2"/>
        <v>9765</v>
      </c>
      <c r="F20" s="85" t="str">
        <f t="shared" si="3"/>
        <v>Receivable</v>
      </c>
    </row>
    <row r="21" spans="1:6" x14ac:dyDescent="0.25">
      <c r="A21" s="82" t="str">
        <f>Party_Master!$A16</f>
        <v>DEURALI MOTORS</v>
      </c>
      <c r="B21" s="83" t="str">
        <f>Party_Master!$B16</f>
        <v>Supplier</v>
      </c>
      <c r="C21" s="84">
        <f>SUMIFS(Party_Ledger!$G:$G,Party_Ledger!$C:$C,$A21,Party_Ledger!$B:$B,"&gt;="&amp;$B$4,Party_Ledger!$B:$B,"&lt;="&amp;$D$4)</f>
        <v>0</v>
      </c>
      <c r="D21" s="84">
        <f>SUMIFS(Party_Ledger!$H:$H,Party_Ledger!$C:$C,$A21,Party_Ledger!$B:$B,"&gt;="&amp;$B$4,Party_Ledger!$B:$B,"&lt;="&amp;$D$4)</f>
        <v>0</v>
      </c>
      <c r="E21" s="84">
        <f t="shared" si="2"/>
        <v>0</v>
      </c>
      <c r="F21" s="85" t="str">
        <f t="shared" si="3"/>
        <v>Settled</v>
      </c>
    </row>
    <row r="22" spans="1:6" x14ac:dyDescent="0.25">
      <c r="A22" s="82" t="str">
        <f>Party_Master!$A17</f>
        <v>DIPAK NEPAL</v>
      </c>
      <c r="B22" s="83" t="str">
        <f>Party_Master!$B17</f>
        <v>Employee</v>
      </c>
      <c r="C22" s="84">
        <f>SUMIFS(Party_Ledger!$G:$G,Party_Ledger!$C:$C,$A22,Party_Ledger!$B:$B,"&gt;="&amp;$B$4,Party_Ledger!$B:$B,"&lt;="&amp;$D$4)</f>
        <v>4475</v>
      </c>
      <c r="D22" s="84">
        <f>SUMIFS(Party_Ledger!$H:$H,Party_Ledger!$C:$C,$A22,Party_Ledger!$B:$B,"&gt;="&amp;$B$4,Party_Ledger!$B:$B,"&lt;="&amp;$D$4)</f>
        <v>4475</v>
      </c>
      <c r="E22" s="84">
        <f t="shared" si="2"/>
        <v>0</v>
      </c>
      <c r="F22" s="85" t="str">
        <f t="shared" si="3"/>
        <v>Settled</v>
      </c>
    </row>
    <row r="23" spans="1:6" x14ac:dyDescent="0.25">
      <c r="A23" s="82" t="str">
        <f>Party_Master!$A18</f>
        <v>DUMRE DUGDHA SAHAKARI</v>
      </c>
      <c r="B23" s="83" t="str">
        <f>Party_Master!$B18</f>
        <v>Supplier</v>
      </c>
      <c r="C23" s="84">
        <f>SUMIFS(Party_Ledger!$G:$G,Party_Ledger!$C:$C,$A23,Party_Ledger!$B:$B,"&gt;="&amp;$B$4,Party_Ledger!$B:$B,"&lt;="&amp;$D$4)</f>
        <v>0</v>
      </c>
      <c r="D23" s="84">
        <f>SUMIFS(Party_Ledger!$H:$H,Party_Ledger!$C:$C,$A23,Party_Ledger!$B:$B,"&gt;="&amp;$B$4,Party_Ledger!$B:$B,"&lt;="&amp;$D$4)</f>
        <v>0</v>
      </c>
      <c r="E23" s="84">
        <f t="shared" si="2"/>
        <v>0</v>
      </c>
      <c r="F23" s="85" t="str">
        <f t="shared" si="3"/>
        <v>Settled</v>
      </c>
    </row>
    <row r="24" spans="1:6" x14ac:dyDescent="0.25">
      <c r="A24" s="82" t="str">
        <f>Party_Master!$A19</f>
        <v>DURGA MALLA</v>
      </c>
      <c r="B24" s="83" t="str">
        <f>Party_Master!$B19</f>
        <v>Customer</v>
      </c>
      <c r="C24" s="84">
        <f>SUMIFS(Party_Ledger!$G:$G,Party_Ledger!$C:$C,$A24,Party_Ledger!$B:$B,"&gt;="&amp;$B$4,Party_Ledger!$B:$B,"&lt;="&amp;$D$4)</f>
        <v>18700</v>
      </c>
      <c r="D24" s="84">
        <f>SUMIFS(Party_Ledger!$H:$H,Party_Ledger!$C:$C,$A24,Party_Ledger!$B:$B,"&gt;="&amp;$B$4,Party_Ledger!$B:$B,"&lt;="&amp;$D$4)</f>
        <v>18700</v>
      </c>
      <c r="E24" s="84">
        <f t="shared" si="2"/>
        <v>0</v>
      </c>
      <c r="F24" s="85" t="str">
        <f t="shared" si="3"/>
        <v>Settled</v>
      </c>
    </row>
    <row r="25" spans="1:6" x14ac:dyDescent="0.25">
      <c r="A25" s="82" t="str">
        <f>Party_Master!$A20</f>
        <v>GANGA NEUPANE</v>
      </c>
      <c r="B25" s="83" t="str">
        <f>Party_Master!$B20</f>
        <v>Customer</v>
      </c>
      <c r="C25" s="84">
        <f>SUMIFS(Party_Ledger!$G:$G,Party_Ledger!$C:$C,$A25,Party_Ledger!$B:$B,"&gt;="&amp;$B$4,Party_Ledger!$B:$B,"&lt;="&amp;$D$4)</f>
        <v>52247</v>
      </c>
      <c r="D25" s="84">
        <f>SUMIFS(Party_Ledger!$H:$H,Party_Ledger!$C:$C,$A25,Party_Ledger!$B:$B,"&gt;="&amp;$B$4,Party_Ledger!$B:$B,"&lt;="&amp;$D$4)</f>
        <v>18000</v>
      </c>
      <c r="E25" s="84">
        <f t="shared" si="2"/>
        <v>34247</v>
      </c>
      <c r="F25" s="85" t="str">
        <f t="shared" si="3"/>
        <v>Receivable</v>
      </c>
    </row>
    <row r="26" spans="1:6" x14ac:dyDescent="0.25">
      <c r="A26" s="82" t="str">
        <f>Party_Master!$A21</f>
        <v>GIRI KIRANA</v>
      </c>
      <c r="B26" s="83" t="str">
        <f>Party_Master!$B21</f>
        <v>Customer</v>
      </c>
      <c r="C26" s="84">
        <f>SUMIFS(Party_Ledger!$G:$G,Party_Ledger!$C:$C,$A26,Party_Ledger!$B:$B,"&gt;="&amp;$B$4,Party_Ledger!$B:$B,"&lt;="&amp;$D$4)</f>
        <v>107950</v>
      </c>
      <c r="D26" s="84">
        <f>SUMIFS(Party_Ledger!$H:$H,Party_Ledger!$C:$C,$A26,Party_Ledger!$B:$B,"&gt;="&amp;$B$4,Party_Ledger!$B:$B,"&lt;="&amp;$D$4)</f>
        <v>89675</v>
      </c>
      <c r="E26" s="84">
        <f t="shared" si="2"/>
        <v>18275</v>
      </c>
      <c r="F26" s="85" t="str">
        <f t="shared" si="3"/>
        <v>Receivable</v>
      </c>
    </row>
    <row r="27" spans="1:6" x14ac:dyDescent="0.25">
      <c r="A27" s="82" t="str">
        <f>Party_Master!$A22</f>
        <v>INDRA BK</v>
      </c>
      <c r="B27" s="83" t="str">
        <f>Party_Master!$B22</f>
        <v>Customer</v>
      </c>
      <c r="C27" s="84">
        <f>SUMIFS(Party_Ledger!$G:$G,Party_Ledger!$C:$C,$A27,Party_Ledger!$B:$B,"&gt;="&amp;$B$4,Party_Ledger!$B:$B,"&lt;="&amp;$D$4)</f>
        <v>1270</v>
      </c>
      <c r="D27" s="84">
        <f>SUMIFS(Party_Ledger!$H:$H,Party_Ledger!$C:$C,$A27,Party_Ledger!$B:$B,"&gt;="&amp;$B$4,Party_Ledger!$B:$B,"&lt;="&amp;$D$4)</f>
        <v>0</v>
      </c>
      <c r="E27" s="84">
        <f t="shared" si="2"/>
        <v>1270</v>
      </c>
      <c r="F27" s="85" t="str">
        <f t="shared" si="3"/>
        <v>Receivable</v>
      </c>
    </row>
    <row r="28" spans="1:6" x14ac:dyDescent="0.25">
      <c r="A28" s="82" t="str">
        <f>Party_Master!$A23</f>
        <v>J AND J SISTERS</v>
      </c>
      <c r="B28" s="83" t="str">
        <f>Party_Master!$B23</f>
        <v>Customer</v>
      </c>
      <c r="C28" s="84">
        <f>SUMIFS(Party_Ledger!$G:$G,Party_Ledger!$C:$C,$A28,Party_Ledger!$B:$B,"&gt;="&amp;$B$4,Party_Ledger!$B:$B,"&lt;="&amp;$D$4)</f>
        <v>21485</v>
      </c>
      <c r="D28" s="84">
        <f>SUMIFS(Party_Ledger!$H:$H,Party_Ledger!$C:$C,$A28,Party_Ledger!$B:$B,"&gt;="&amp;$B$4,Party_Ledger!$B:$B,"&lt;="&amp;$D$4)</f>
        <v>13510</v>
      </c>
      <c r="E28" s="84">
        <f t="shared" si="2"/>
        <v>7975</v>
      </c>
      <c r="F28" s="85" t="str">
        <f t="shared" si="3"/>
        <v>Receivable</v>
      </c>
    </row>
    <row r="29" spans="1:6" x14ac:dyDescent="0.25">
      <c r="A29" s="82" t="str">
        <f>Party_Master!$A24</f>
        <v>KESHAB GAUTAM</v>
      </c>
      <c r="B29" s="83" t="str">
        <f>Party_Master!$B24</f>
        <v>Customer</v>
      </c>
      <c r="C29" s="84">
        <f>SUMIFS(Party_Ledger!$G:$G,Party_Ledger!$C:$C,$A29,Party_Ledger!$B:$B,"&gt;="&amp;$B$4,Party_Ledger!$B:$B,"&lt;="&amp;$D$4)</f>
        <v>3500</v>
      </c>
      <c r="D29" s="84">
        <f>SUMIFS(Party_Ledger!$H:$H,Party_Ledger!$C:$C,$A29,Party_Ledger!$B:$B,"&gt;="&amp;$B$4,Party_Ledger!$B:$B,"&lt;="&amp;$D$4)</f>
        <v>400000</v>
      </c>
      <c r="E29" s="84">
        <f t="shared" si="2"/>
        <v>-396500</v>
      </c>
      <c r="F29" s="85" t="str">
        <f t="shared" si="3"/>
        <v>Payable</v>
      </c>
    </row>
    <row r="30" spans="1:6" x14ac:dyDescent="0.25">
      <c r="A30" s="82" t="str">
        <f>Party_Master!$A25</f>
        <v>KHANAL KIRANA</v>
      </c>
      <c r="B30" s="83" t="str">
        <f>Party_Master!$B25</f>
        <v>Customer</v>
      </c>
      <c r="C30" s="84">
        <f>SUMIFS(Party_Ledger!$G:$G,Party_Ledger!$C:$C,$A30,Party_Ledger!$B:$B,"&gt;="&amp;$B$4,Party_Ledger!$B:$B,"&lt;="&amp;$D$4)</f>
        <v>42155</v>
      </c>
      <c r="D30" s="84">
        <f>SUMIFS(Party_Ledger!$H:$H,Party_Ledger!$C:$C,$A30,Party_Ledger!$B:$B,"&gt;="&amp;$B$4,Party_Ledger!$B:$B,"&lt;="&amp;$D$4)</f>
        <v>14350</v>
      </c>
      <c r="E30" s="84">
        <f t="shared" si="2"/>
        <v>27805</v>
      </c>
      <c r="F30" s="85" t="str">
        <f t="shared" si="3"/>
        <v>Receivable</v>
      </c>
    </row>
    <row r="31" spans="1:6" x14ac:dyDescent="0.25">
      <c r="A31" s="82" t="str">
        <f>Party_Master!$A26</f>
        <v>KHANAL KIRANA</v>
      </c>
      <c r="B31" s="83" t="str">
        <f>Party_Master!$B26</f>
        <v>Customer</v>
      </c>
      <c r="C31" s="84">
        <f>SUMIFS(Party_Ledger!$G:$G,Party_Ledger!$C:$C,$A31,Party_Ledger!$B:$B,"&gt;="&amp;$B$4,Party_Ledger!$B:$B,"&lt;="&amp;$D$4)</f>
        <v>42155</v>
      </c>
      <c r="D31" s="84">
        <f>SUMIFS(Party_Ledger!$H:$H,Party_Ledger!$C:$C,$A31,Party_Ledger!$B:$B,"&gt;="&amp;$B$4,Party_Ledger!$B:$B,"&lt;="&amp;$D$4)</f>
        <v>14350</v>
      </c>
      <c r="E31" s="84">
        <f t="shared" si="2"/>
        <v>27805</v>
      </c>
      <c r="F31" s="85" t="str">
        <f t="shared" si="3"/>
        <v>Receivable</v>
      </c>
    </row>
    <row r="32" spans="1:6" x14ac:dyDescent="0.25">
      <c r="A32" s="82" t="str">
        <f>Party_Master!$A27</f>
        <v>KRISHNA KHAREL</v>
      </c>
      <c r="B32" s="83" t="str">
        <f>Party_Master!$B27</f>
        <v>Customer</v>
      </c>
      <c r="C32" s="84">
        <f>SUMIFS(Party_Ledger!$G:$G,Party_Ledger!$C:$C,$A32,Party_Ledger!$B:$B,"&gt;="&amp;$B$4,Party_Ledger!$B:$B,"&lt;="&amp;$D$4)</f>
        <v>26079</v>
      </c>
      <c r="D32" s="84">
        <f>SUMIFS(Party_Ledger!$H:$H,Party_Ledger!$C:$C,$A32,Party_Ledger!$B:$B,"&gt;="&amp;$B$4,Party_Ledger!$B:$B,"&lt;="&amp;$D$4)</f>
        <v>0</v>
      </c>
      <c r="E32" s="84">
        <f t="shared" si="2"/>
        <v>26079</v>
      </c>
      <c r="F32" s="85" t="str">
        <f t="shared" si="3"/>
        <v>Receivable</v>
      </c>
    </row>
    <row r="33" spans="1:6" x14ac:dyDescent="0.25">
      <c r="A33" s="82" t="str">
        <f>Party_Master!$A28</f>
        <v>KRITIKA KIRANA</v>
      </c>
      <c r="B33" s="83" t="str">
        <f>Party_Master!$B28</f>
        <v>Customer</v>
      </c>
      <c r="C33" s="84">
        <f>SUMIFS(Party_Ledger!$G:$G,Party_Ledger!$C:$C,$A33,Party_Ledger!$B:$B,"&gt;="&amp;$B$4,Party_Ledger!$B:$B,"&lt;="&amp;$D$4)</f>
        <v>79428</v>
      </c>
      <c r="D33" s="84">
        <f>SUMIFS(Party_Ledger!$H:$H,Party_Ledger!$C:$C,$A33,Party_Ledger!$B:$B,"&gt;="&amp;$B$4,Party_Ledger!$B:$B,"&lt;="&amp;$D$4)</f>
        <v>62100</v>
      </c>
      <c r="E33" s="84">
        <f t="shared" si="2"/>
        <v>17328</v>
      </c>
      <c r="F33" s="85" t="str">
        <f t="shared" si="3"/>
        <v>Receivable</v>
      </c>
    </row>
    <row r="34" spans="1:6" x14ac:dyDescent="0.25">
      <c r="A34" s="82" t="str">
        <f>Party_Master!$A29</f>
        <v>KULCHANDRA GYAWALI</v>
      </c>
      <c r="B34" s="83" t="str">
        <f>Party_Master!$B29</f>
        <v>Customer</v>
      </c>
      <c r="C34" s="84">
        <f>SUMIFS(Party_Ledger!$G:$G,Party_Ledger!$C:$C,$A34,Party_Ledger!$B:$B,"&gt;="&amp;$B$4,Party_Ledger!$B:$B,"&lt;="&amp;$D$4)</f>
        <v>5000</v>
      </c>
      <c r="D34" s="84">
        <f>SUMIFS(Party_Ledger!$H:$H,Party_Ledger!$C:$C,$A34,Party_Ledger!$B:$B,"&gt;="&amp;$B$4,Party_Ledger!$B:$B,"&lt;="&amp;$D$4)</f>
        <v>5000</v>
      </c>
      <c r="E34" s="84">
        <f t="shared" si="2"/>
        <v>0</v>
      </c>
      <c r="F34" s="85" t="str">
        <f t="shared" si="3"/>
        <v>Settled</v>
      </c>
    </row>
    <row r="35" spans="1:6" x14ac:dyDescent="0.25">
      <c r="A35" s="82" t="str">
        <f>Party_Master!$A30</f>
        <v>LAXMI KHANAL</v>
      </c>
      <c r="B35" s="83" t="str">
        <f>Party_Master!$B30</f>
        <v>Customer</v>
      </c>
      <c r="C35" s="84">
        <f>SUMIFS(Party_Ledger!$G:$G,Party_Ledger!$C:$C,$A35,Party_Ledger!$B:$B,"&gt;="&amp;$B$4,Party_Ledger!$B:$B,"&lt;="&amp;$D$4)</f>
        <v>655</v>
      </c>
      <c r="D35" s="84">
        <f>SUMIFS(Party_Ledger!$H:$H,Party_Ledger!$C:$C,$A35,Party_Ledger!$B:$B,"&gt;="&amp;$B$4,Party_Ledger!$B:$B,"&lt;="&amp;$D$4)</f>
        <v>0</v>
      </c>
      <c r="E35" s="84">
        <f t="shared" si="2"/>
        <v>655</v>
      </c>
      <c r="F35" s="85" t="str">
        <f t="shared" si="3"/>
        <v>Receivable</v>
      </c>
    </row>
    <row r="36" spans="1:6" x14ac:dyDescent="0.25">
      <c r="A36" s="82" t="str">
        <f>Party_Master!$A31</f>
        <v>LILADHAR GAUTAM</v>
      </c>
      <c r="B36" s="83" t="str">
        <f>Party_Master!$B31</f>
        <v>Customer</v>
      </c>
      <c r="C36" s="84">
        <f>SUMIFS(Party_Ledger!$G:$G,Party_Ledger!$C:$C,$A36,Party_Ledger!$B:$B,"&gt;="&amp;$B$4,Party_Ledger!$B:$B,"&lt;="&amp;$D$4)</f>
        <v>6821.5</v>
      </c>
      <c r="D36" s="84">
        <f>SUMIFS(Party_Ledger!$H:$H,Party_Ledger!$C:$C,$A36,Party_Ledger!$B:$B,"&gt;="&amp;$B$4,Party_Ledger!$B:$B,"&lt;="&amp;$D$4)</f>
        <v>0</v>
      </c>
      <c r="E36" s="84">
        <f t="shared" si="2"/>
        <v>6821.5</v>
      </c>
      <c r="F36" s="85" t="str">
        <f t="shared" si="3"/>
        <v>Receivable</v>
      </c>
    </row>
    <row r="37" spans="1:6" x14ac:dyDescent="0.25">
      <c r="A37" s="82" t="str">
        <f>Party_Master!$A32</f>
        <v>LOCAL</v>
      </c>
      <c r="B37" s="83" t="str">
        <f>Party_Master!$B32</f>
        <v>Customer</v>
      </c>
      <c r="C37" s="84">
        <f>SUMIFS(Party_Ledger!$G:$G,Party_Ledger!$C:$C,$A37,Party_Ledger!$B:$B,"&gt;="&amp;$B$4,Party_Ledger!$B:$B,"&lt;="&amp;$D$4)</f>
        <v>129485.7675</v>
      </c>
      <c r="D37" s="84">
        <f>SUMIFS(Party_Ledger!$H:$H,Party_Ledger!$C:$C,$A37,Party_Ledger!$B:$B,"&gt;="&amp;$B$4,Party_Ledger!$B:$B,"&lt;="&amp;$D$4)</f>
        <v>124345</v>
      </c>
      <c r="E37" s="84">
        <f t="shared" si="2"/>
        <v>5140.7675000000017</v>
      </c>
      <c r="F37" s="85" t="str">
        <f t="shared" si="3"/>
        <v>Receivable</v>
      </c>
    </row>
    <row r="38" spans="1:6" x14ac:dyDescent="0.25">
      <c r="A38" s="82" t="str">
        <f>Party_Master!$A33</f>
        <v>LUSCAN</v>
      </c>
      <c r="B38" s="83" t="str">
        <f>Party_Master!$B33</f>
        <v>Supplier</v>
      </c>
      <c r="C38" s="84">
        <f>SUMIFS(Party_Ledger!$G:$G,Party_Ledger!$C:$C,$A38,Party_Ledger!$B:$B,"&gt;="&amp;$B$4,Party_Ledger!$B:$B,"&lt;="&amp;$D$4)</f>
        <v>0</v>
      </c>
      <c r="D38" s="84">
        <f>SUMIFS(Party_Ledger!$H:$H,Party_Ledger!$C:$C,$A38,Party_Ledger!$B:$B,"&gt;="&amp;$B$4,Party_Ledger!$B:$B,"&lt;="&amp;$D$4)</f>
        <v>278851</v>
      </c>
      <c r="E38" s="84">
        <f t="shared" si="2"/>
        <v>-278851</v>
      </c>
      <c r="F38" s="85" t="str">
        <f t="shared" si="3"/>
        <v>Payable</v>
      </c>
    </row>
    <row r="39" spans="1:6" x14ac:dyDescent="0.25">
      <c r="A39" s="82" t="str">
        <f>Party_Master!$A34</f>
        <v>MANAKAMANA DAIRY</v>
      </c>
      <c r="B39" s="83" t="str">
        <f>Party_Master!$B34</f>
        <v>Customer</v>
      </c>
      <c r="C39" s="84">
        <f>SUMIFS(Party_Ledger!$G:$G,Party_Ledger!$C:$C,$A39,Party_Ledger!$B:$B,"&gt;="&amp;$B$4,Party_Ledger!$B:$B,"&lt;="&amp;$D$4)</f>
        <v>51000</v>
      </c>
      <c r="D39" s="84">
        <f>SUMIFS(Party_Ledger!$H:$H,Party_Ledger!$C:$C,$A39,Party_Ledger!$B:$B,"&gt;="&amp;$B$4,Party_Ledger!$B:$B,"&lt;="&amp;$D$4)</f>
        <v>39325</v>
      </c>
      <c r="E39" s="84">
        <f t="shared" si="2"/>
        <v>11675</v>
      </c>
      <c r="F39" s="85" t="str">
        <f t="shared" si="3"/>
        <v>Receivable</v>
      </c>
    </row>
    <row r="40" spans="1:6" x14ac:dyDescent="0.25">
      <c r="A40" s="82" t="str">
        <f>Party_Master!$A35</f>
        <v>MEGHRAJ (MITERI)</v>
      </c>
      <c r="B40" s="83" t="str">
        <f>Party_Master!$B35</f>
        <v>Customer</v>
      </c>
      <c r="C40" s="84">
        <f>SUMIFS(Party_Ledger!$G:$G,Party_Ledger!$C:$C,$A40,Party_Ledger!$B:$B,"&gt;="&amp;$B$4,Party_Ledger!$B:$B,"&lt;="&amp;$D$4)</f>
        <v>2200</v>
      </c>
      <c r="D40" s="84">
        <f>SUMIFS(Party_Ledger!$H:$H,Party_Ledger!$C:$C,$A40,Party_Ledger!$B:$B,"&gt;="&amp;$B$4,Party_Ledger!$B:$B,"&lt;="&amp;$D$4)</f>
        <v>0</v>
      </c>
      <c r="E40" s="84">
        <f t="shared" si="2"/>
        <v>2200</v>
      </c>
      <c r="F40" s="85" t="str">
        <f t="shared" si="3"/>
        <v>Receivable</v>
      </c>
    </row>
    <row r="41" spans="1:6" x14ac:dyDescent="0.25">
      <c r="A41" s="82" t="str">
        <f>Party_Master!$A36</f>
        <v>MINA LAMICHHANE 322</v>
      </c>
      <c r="B41" s="83" t="str">
        <f>Party_Master!$B36</f>
        <v>Supplier</v>
      </c>
      <c r="C41" s="84">
        <f>SUMIFS(Party_Ledger!$G:$G,Party_Ledger!$C:$C,$A41,Party_Ledger!$B:$B,"&gt;="&amp;$B$4,Party_Ledger!$B:$B,"&lt;="&amp;$D$4)</f>
        <v>7105</v>
      </c>
      <c r="D41" s="84">
        <f>SUMIFS(Party_Ledger!$H:$H,Party_Ledger!$C:$C,$A41,Party_Ledger!$B:$B,"&gt;="&amp;$B$4,Party_Ledger!$B:$B,"&lt;="&amp;$D$4)</f>
        <v>16552.993474999999</v>
      </c>
      <c r="E41" s="84">
        <f t="shared" si="2"/>
        <v>-9447.9934749999993</v>
      </c>
      <c r="F41" s="85" t="str">
        <f t="shared" si="3"/>
        <v>Payable</v>
      </c>
    </row>
    <row r="42" spans="1:6" x14ac:dyDescent="0.25">
      <c r="A42" s="82" t="str">
        <f>Party_Master!$A37</f>
        <v>MODERN AGRO  -315</v>
      </c>
      <c r="B42" s="83" t="str">
        <f>Party_Master!$B37</f>
        <v>Supplier</v>
      </c>
      <c r="C42" s="84">
        <f>SUMIFS(Party_Ledger!$G:$G,Party_Ledger!$C:$C,$A42,Party_Ledger!$B:$B,"&gt;="&amp;$B$4,Party_Ledger!$B:$B,"&lt;="&amp;$D$4)</f>
        <v>530623</v>
      </c>
      <c r="D42" s="84">
        <f>SUMIFS(Party_Ledger!$H:$H,Party_Ledger!$C:$C,$A42,Party_Ledger!$B:$B,"&gt;="&amp;$B$4,Party_Ledger!$B:$B,"&lt;="&amp;$D$4)</f>
        <v>715343.64570000034</v>
      </c>
      <c r="E42" s="84">
        <f t="shared" si="2"/>
        <v>-184720.64570000034</v>
      </c>
      <c r="F42" s="85" t="str">
        <f t="shared" si="3"/>
        <v>Payable</v>
      </c>
    </row>
    <row r="43" spans="1:6" x14ac:dyDescent="0.25">
      <c r="A43" s="82" t="str">
        <f>Party_Master!$A38</f>
        <v>MUKTESHWOR ENTERPRISES</v>
      </c>
      <c r="B43" s="83" t="str">
        <f>Party_Master!$B38</f>
        <v>Supplier</v>
      </c>
      <c r="C43" s="84">
        <f>SUMIFS(Party_Ledger!$G:$G,Party_Ledger!$C:$C,$A43,Party_Ledger!$B:$B,"&gt;="&amp;$B$4,Party_Ledger!$B:$B,"&lt;="&amp;$D$4)</f>
        <v>143036</v>
      </c>
      <c r="D43" s="84">
        <f>SUMIFS(Party_Ledger!$H:$H,Party_Ledger!$C:$C,$A43,Party_Ledger!$B:$B,"&gt;="&amp;$B$4,Party_Ledger!$B:$B,"&lt;="&amp;$D$4)</f>
        <v>143028</v>
      </c>
      <c r="E43" s="84">
        <f t="shared" si="2"/>
        <v>8</v>
      </c>
      <c r="F43" s="85" t="str">
        <f t="shared" si="3"/>
        <v>Receivable</v>
      </c>
    </row>
    <row r="44" spans="1:6" x14ac:dyDescent="0.25">
      <c r="A44" s="82" t="str">
        <f>Party_Master!$A39</f>
        <v>NAR BAHADUR RANA</v>
      </c>
      <c r="B44" s="83" t="str">
        <f>Party_Master!$B39</f>
        <v>Employee</v>
      </c>
      <c r="C44" s="84">
        <f>SUMIFS(Party_Ledger!$G:$G,Party_Ledger!$C:$C,$A44,Party_Ledger!$B:$B,"&gt;="&amp;$B$4,Party_Ledger!$B:$B,"&lt;="&amp;$D$4)</f>
        <v>80827.5</v>
      </c>
      <c r="D44" s="84">
        <f>SUMIFS(Party_Ledger!$H:$H,Party_Ledger!$C:$C,$A44,Party_Ledger!$B:$B,"&gt;="&amp;$B$4,Party_Ledger!$B:$B,"&lt;="&amp;$D$4)</f>
        <v>33000</v>
      </c>
      <c r="E44" s="84">
        <f t="shared" si="2"/>
        <v>47827.5</v>
      </c>
      <c r="F44" s="85" t="str">
        <f t="shared" si="3"/>
        <v>Receivable</v>
      </c>
    </row>
    <row r="45" spans="1:6" x14ac:dyDescent="0.25">
      <c r="A45" s="82" t="str">
        <f>Party_Master!$A40</f>
        <v>NAWA DURGA -317</v>
      </c>
      <c r="B45" s="83" t="str">
        <f>Party_Master!$B40</f>
        <v>Supplier</v>
      </c>
      <c r="C45" s="84">
        <f>SUMIFS(Party_Ledger!$G:$G,Party_Ledger!$C:$C,$A45,Party_Ledger!$B:$B,"&gt;="&amp;$B$4,Party_Ledger!$B:$B,"&lt;="&amp;$D$4)</f>
        <v>185303</v>
      </c>
      <c r="D45" s="84">
        <f>SUMIFS(Party_Ledger!$H:$H,Party_Ledger!$C:$C,$A45,Party_Ledger!$B:$B,"&gt;="&amp;$B$4,Party_Ledger!$B:$B,"&lt;="&amp;$D$4)</f>
        <v>81302.061499999982</v>
      </c>
      <c r="E45" s="84">
        <f t="shared" si="2"/>
        <v>104000.93850000002</v>
      </c>
      <c r="F45" s="85" t="str">
        <f t="shared" si="3"/>
        <v>Receivable</v>
      </c>
    </row>
    <row r="46" spans="1:6" x14ac:dyDescent="0.25">
      <c r="A46" s="82" t="str">
        <f>Party_Master!$A41</f>
        <v>NAWARAJ NEPAL</v>
      </c>
      <c r="B46" s="83" t="str">
        <f>Party_Master!$B41</f>
        <v>Customer</v>
      </c>
      <c r="C46" s="84">
        <f>SUMIFS(Party_Ledger!$G:$G,Party_Ledger!$C:$C,$A46,Party_Ledger!$B:$B,"&gt;="&amp;$B$4,Party_Ledger!$B:$B,"&lt;="&amp;$D$4)</f>
        <v>805</v>
      </c>
      <c r="D46" s="84">
        <f>SUMIFS(Party_Ledger!$H:$H,Party_Ledger!$C:$C,$A46,Party_Ledger!$B:$B,"&gt;="&amp;$B$4,Party_Ledger!$B:$B,"&lt;="&amp;$D$4)</f>
        <v>805</v>
      </c>
      <c r="E46" s="84">
        <f t="shared" si="2"/>
        <v>0</v>
      </c>
      <c r="F46" s="85" t="str">
        <f t="shared" si="3"/>
        <v>Settled</v>
      </c>
    </row>
    <row r="47" spans="1:6" x14ac:dyDescent="0.25">
      <c r="A47" s="82" t="str">
        <f>Party_Master!$A42</f>
        <v>NAWARAJ UPADHYAYA</v>
      </c>
      <c r="B47" s="83" t="str">
        <f>Party_Master!$B42</f>
        <v>Customer</v>
      </c>
      <c r="C47" s="84">
        <f>SUMIFS(Party_Ledger!$G:$G,Party_Ledger!$C:$C,$A47,Party_Ledger!$B:$B,"&gt;="&amp;$B$4,Party_Ledger!$B:$B,"&lt;="&amp;$D$4)</f>
        <v>170</v>
      </c>
      <c r="D47" s="84">
        <f>SUMIFS(Party_Ledger!$H:$H,Party_Ledger!$C:$C,$A47,Party_Ledger!$B:$B,"&gt;="&amp;$B$4,Party_Ledger!$B:$B,"&lt;="&amp;$D$4)</f>
        <v>170</v>
      </c>
      <c r="E47" s="84">
        <f t="shared" si="2"/>
        <v>0</v>
      </c>
      <c r="F47" s="85" t="str">
        <f t="shared" si="3"/>
        <v>Settled</v>
      </c>
    </row>
    <row r="48" spans="1:6" x14ac:dyDescent="0.25">
      <c r="A48" s="82" t="str">
        <f>Party_Master!$A43</f>
        <v>NEHA MISTHAN BHANDAR</v>
      </c>
      <c r="B48" s="83" t="str">
        <f>Party_Master!$B43</f>
        <v>Customer</v>
      </c>
      <c r="C48" s="84">
        <f>SUMIFS(Party_Ledger!$G:$G,Party_Ledger!$C:$C,$A48,Party_Ledger!$B:$B,"&gt;="&amp;$B$4,Party_Ledger!$B:$B,"&lt;="&amp;$D$4)</f>
        <v>115050</v>
      </c>
      <c r="D48" s="84">
        <f>SUMIFS(Party_Ledger!$H:$H,Party_Ledger!$C:$C,$A48,Party_Ledger!$B:$B,"&gt;="&amp;$B$4,Party_Ledger!$B:$B,"&lt;="&amp;$D$4)</f>
        <v>38400</v>
      </c>
      <c r="E48" s="84">
        <f t="shared" si="2"/>
        <v>76650</v>
      </c>
      <c r="F48" s="85" t="str">
        <f t="shared" si="3"/>
        <v>Receivable</v>
      </c>
    </row>
    <row r="49" spans="1:6" x14ac:dyDescent="0.25">
      <c r="A49" s="82" t="str">
        <f>Party_Master!$A44</f>
        <v>NEUPANE KIRANA</v>
      </c>
      <c r="B49" s="83" t="str">
        <f>Party_Master!$B44</f>
        <v>Customer</v>
      </c>
      <c r="C49" s="84">
        <f>SUMIFS(Party_Ledger!$G:$G,Party_Ledger!$C:$C,$A49,Party_Ledger!$B:$B,"&gt;="&amp;$B$4,Party_Ledger!$B:$B,"&lt;="&amp;$D$4)</f>
        <v>12190</v>
      </c>
      <c r="D49" s="84">
        <f>SUMIFS(Party_Ledger!$H:$H,Party_Ledger!$C:$C,$A49,Party_Ledger!$B:$B,"&gt;="&amp;$B$4,Party_Ledger!$B:$B,"&lt;="&amp;$D$4)</f>
        <v>11590</v>
      </c>
      <c r="E49" s="84">
        <f t="shared" si="2"/>
        <v>600</v>
      </c>
      <c r="F49" s="85" t="str">
        <f t="shared" si="3"/>
        <v>Receivable</v>
      </c>
    </row>
    <row r="50" spans="1:6" x14ac:dyDescent="0.25">
      <c r="A50" s="82" t="str">
        <f>Party_Master!$A45</f>
        <v>NEW FARM PHARSATIKAT</v>
      </c>
      <c r="B50" s="83" t="str">
        <f>Party_Master!$B45</f>
        <v>Supplier</v>
      </c>
      <c r="C50" s="84">
        <f>SUMIFS(Party_Ledger!$G:$G,Party_Ledger!$C:$C,$A50,Party_Ledger!$B:$B,"&gt;="&amp;$B$4,Party_Ledger!$B:$B,"&lt;="&amp;$D$4)</f>
        <v>187608</v>
      </c>
      <c r="D50" s="84">
        <f>SUMIFS(Party_Ledger!$H:$H,Party_Ledger!$C:$C,$A50,Party_Ledger!$B:$B,"&gt;="&amp;$B$4,Party_Ledger!$B:$B,"&lt;="&amp;$D$4)</f>
        <v>213742.5</v>
      </c>
      <c r="E50" s="84">
        <f t="shared" si="2"/>
        <v>-26134.5</v>
      </c>
      <c r="F50" s="85" t="str">
        <f t="shared" si="3"/>
        <v>Payable</v>
      </c>
    </row>
    <row r="51" spans="1:6" x14ac:dyDescent="0.25">
      <c r="A51" s="82" t="str">
        <f>Party_Master!$A46</f>
        <v>ORGANIC TARKALI</v>
      </c>
      <c r="B51" s="83" t="str">
        <f>Party_Master!$B46</f>
        <v>Customer</v>
      </c>
      <c r="C51" s="84">
        <f>SUMIFS(Party_Ledger!$G:$G,Party_Ledger!$C:$C,$A51,Party_Ledger!$B:$B,"&gt;="&amp;$B$4,Party_Ledger!$B:$B,"&lt;="&amp;$D$4)</f>
        <v>260507.5</v>
      </c>
      <c r="D51" s="84">
        <f>SUMIFS(Party_Ledger!$H:$H,Party_Ledger!$C:$C,$A51,Party_Ledger!$B:$B,"&gt;="&amp;$B$4,Party_Ledger!$B:$B,"&lt;="&amp;$D$4)</f>
        <v>214275</v>
      </c>
      <c r="E51" s="84">
        <f t="shared" si="2"/>
        <v>46232.5</v>
      </c>
      <c r="F51" s="85" t="str">
        <f t="shared" si="3"/>
        <v>Receivable</v>
      </c>
    </row>
    <row r="52" spans="1:6" ht="15.75" customHeight="1" x14ac:dyDescent="0.25">
      <c r="A52" s="82" t="str">
        <f>Party_Master!$A47</f>
        <v>PALPALI KIRANA</v>
      </c>
      <c r="B52" s="83" t="str">
        <f>Party_Master!$B47</f>
        <v>Customer</v>
      </c>
      <c r="C52" s="84">
        <f>SUMIFS(Party_Ledger!$G:$G,Party_Ledger!$C:$C,$A52,Party_Ledger!$B:$B,"&gt;="&amp;$B$4,Party_Ledger!$B:$B,"&lt;="&amp;$D$4)</f>
        <v>154700</v>
      </c>
      <c r="D52" s="84">
        <f>SUMIFS(Party_Ledger!$H:$H,Party_Ledger!$C:$C,$A52,Party_Ledger!$B:$B,"&gt;="&amp;$B$4,Party_Ledger!$B:$B,"&lt;="&amp;$D$4)</f>
        <v>130475</v>
      </c>
      <c r="E52" s="84">
        <f t="shared" si="2"/>
        <v>24225</v>
      </c>
      <c r="F52" s="85" t="str">
        <f t="shared" si="3"/>
        <v>Receivable</v>
      </c>
    </row>
    <row r="53" spans="1:6" x14ac:dyDescent="0.25">
      <c r="A53" s="82" t="str">
        <f>Party_Master!$A48</f>
        <v>PARSURAM THARU -333</v>
      </c>
      <c r="B53" s="83" t="str">
        <f>Party_Master!$B48</f>
        <v>Customer</v>
      </c>
      <c r="C53" s="84">
        <f>SUMIFS(Party_Ledger!$G:$G,Party_Ledger!$C:$C,$A53,Party_Ledger!$B:$B,"&gt;="&amp;$B$4,Party_Ledger!$B:$B,"&lt;="&amp;$D$4)</f>
        <v>10090</v>
      </c>
      <c r="D53" s="84">
        <f>SUMIFS(Party_Ledger!$H:$H,Party_Ledger!$C:$C,$A53,Party_Ledger!$B:$B,"&gt;="&amp;$B$4,Party_Ledger!$B:$B,"&lt;="&amp;$D$4)</f>
        <v>10080.482800000002</v>
      </c>
      <c r="E53" s="84">
        <f t="shared" si="2"/>
        <v>9.5171999999984109</v>
      </c>
      <c r="F53" s="85" t="str">
        <f t="shared" si="3"/>
        <v>Receivable</v>
      </c>
    </row>
    <row r="54" spans="1:6" x14ac:dyDescent="0.25">
      <c r="A54" s="82" t="str">
        <f>Party_Master!$A49</f>
        <v>PARSURAM THARU -333</v>
      </c>
      <c r="B54" s="83" t="str">
        <f>Party_Master!$B49</f>
        <v>Supplier</v>
      </c>
      <c r="C54" s="84">
        <f>SUMIFS(Party_Ledger!$G:$G,Party_Ledger!$C:$C,$A54,Party_Ledger!$B:$B,"&gt;="&amp;$B$4,Party_Ledger!$B:$B,"&lt;="&amp;$D$4)</f>
        <v>10090</v>
      </c>
      <c r="D54" s="84">
        <f>SUMIFS(Party_Ledger!$H:$H,Party_Ledger!$C:$C,$A54,Party_Ledger!$B:$B,"&gt;="&amp;$B$4,Party_Ledger!$B:$B,"&lt;="&amp;$D$4)</f>
        <v>10080.482800000002</v>
      </c>
      <c r="E54" s="84">
        <f t="shared" si="2"/>
        <v>9.5171999999984109</v>
      </c>
      <c r="F54" s="85" t="str">
        <f t="shared" si="3"/>
        <v>Receivable</v>
      </c>
    </row>
    <row r="55" spans="1:6" x14ac:dyDescent="0.25">
      <c r="A55" s="82" t="str">
        <f>Party_Master!$A50</f>
        <v>PRARAMBHA</v>
      </c>
      <c r="B55" s="83" t="str">
        <f>Party_Master!$B50</f>
        <v>Supplier</v>
      </c>
      <c r="C55" s="84">
        <f>SUMIFS(Party_Ledger!$G:$G,Party_Ledger!$C:$C,$A55,Party_Ledger!$B:$B,"&gt;="&amp;$B$4,Party_Ledger!$B:$B,"&lt;="&amp;$D$4)</f>
        <v>0</v>
      </c>
      <c r="D55" s="84">
        <f>SUMIFS(Party_Ledger!$H:$H,Party_Ledger!$C:$C,$A55,Party_Ledger!$B:$B,"&gt;="&amp;$B$4,Party_Ledger!$B:$B,"&lt;="&amp;$D$4)</f>
        <v>0</v>
      </c>
      <c r="E55" s="84">
        <f t="shared" si="2"/>
        <v>0</v>
      </c>
      <c r="F55" s="85" t="str">
        <f t="shared" si="3"/>
        <v>Settled</v>
      </c>
    </row>
    <row r="56" spans="1:6" x14ac:dyDescent="0.25">
      <c r="A56" s="82" t="str">
        <f>Party_Master!$A51</f>
        <v>PRARAMBHA DAIRY SUPPLIERS</v>
      </c>
      <c r="B56" s="83" t="str">
        <f>Party_Master!$B51</f>
        <v>Customer</v>
      </c>
      <c r="C56" s="84">
        <f>SUMIFS(Party_Ledger!$G:$G,Party_Ledger!$C:$C,$A56,Party_Ledger!$B:$B,"&gt;="&amp;$B$4,Party_Ledger!$B:$B,"&lt;="&amp;$D$4)</f>
        <v>0</v>
      </c>
      <c r="D56" s="84">
        <f>SUMIFS(Party_Ledger!$H:$H,Party_Ledger!$C:$C,$A56,Party_Ledger!$B:$B,"&gt;="&amp;$B$4,Party_Ledger!$B:$B,"&lt;="&amp;$D$4)</f>
        <v>11932</v>
      </c>
      <c r="E56" s="84">
        <f t="shared" si="2"/>
        <v>-11932</v>
      </c>
      <c r="F56" s="85" t="str">
        <f t="shared" si="3"/>
        <v>Payable</v>
      </c>
    </row>
    <row r="57" spans="1:6" x14ac:dyDescent="0.25">
      <c r="A57" s="82" t="str">
        <f>Party_Master!$A52</f>
        <v>RADHA PANDEY</v>
      </c>
      <c r="B57" s="83" t="str">
        <f>Party_Master!$B52</f>
        <v>Supplier</v>
      </c>
      <c r="C57" s="84">
        <f>SUMIFS(Party_Ledger!$G:$G,Party_Ledger!$C:$C,$A57,Party_Ledger!$B:$B,"&gt;="&amp;$B$4,Party_Ledger!$B:$B,"&lt;="&amp;$D$4)</f>
        <v>2400</v>
      </c>
      <c r="D57" s="84">
        <f>SUMIFS(Party_Ledger!$H:$H,Party_Ledger!$C:$C,$A57,Party_Ledger!$B:$B,"&gt;="&amp;$B$4,Party_Ledger!$B:$B,"&lt;="&amp;$D$4)</f>
        <v>4999.3845499999998</v>
      </c>
      <c r="E57" s="84">
        <f t="shared" si="2"/>
        <v>-2599.3845499999998</v>
      </c>
      <c r="F57" s="85" t="str">
        <f t="shared" si="3"/>
        <v>Payable</v>
      </c>
    </row>
    <row r="58" spans="1:6" x14ac:dyDescent="0.25">
      <c r="A58" s="82" t="str">
        <f>Party_Master!$A53</f>
        <v>SAI KRIPA KSS LTD</v>
      </c>
      <c r="B58" s="83" t="str">
        <f>Party_Master!$B53</f>
        <v>Supplier</v>
      </c>
      <c r="C58" s="84">
        <f>SUMIFS(Party_Ledger!$G:$G,Party_Ledger!$C:$C,$A58,Party_Ledger!$B:$B,"&gt;="&amp;$B$4,Party_Ledger!$B:$B,"&lt;="&amp;$D$4)</f>
        <v>360835</v>
      </c>
      <c r="D58" s="84">
        <f>SUMIFS(Party_Ledger!$H:$H,Party_Ledger!$C:$C,$A58,Party_Ledger!$B:$B,"&gt;="&amp;$B$4,Party_Ledger!$B:$B,"&lt;="&amp;$D$4)</f>
        <v>106685</v>
      </c>
      <c r="E58" s="84">
        <f t="shared" si="2"/>
        <v>254150</v>
      </c>
      <c r="F58" s="85" t="str">
        <f t="shared" si="3"/>
        <v>Receivable</v>
      </c>
    </row>
    <row r="59" spans="1:6" x14ac:dyDescent="0.25">
      <c r="A59" s="82" t="str">
        <f>Party_Master!$A54</f>
        <v>SAMIKSHYA KIRANA</v>
      </c>
      <c r="B59" s="83" t="str">
        <f>Party_Master!$B54</f>
        <v>Customer</v>
      </c>
      <c r="C59" s="84">
        <f>SUMIFS(Party_Ledger!$G:$G,Party_Ledger!$C:$C,$A59,Party_Ledger!$B:$B,"&gt;="&amp;$B$4,Party_Ledger!$B:$B,"&lt;="&amp;$D$4)</f>
        <v>53295</v>
      </c>
      <c r="D59" s="84">
        <f>SUMIFS(Party_Ledger!$H:$H,Party_Ledger!$C:$C,$A59,Party_Ledger!$B:$B,"&gt;="&amp;$B$4,Party_Ledger!$B:$B,"&lt;="&amp;$D$4)</f>
        <v>43095</v>
      </c>
      <c r="E59" s="84">
        <f t="shared" si="2"/>
        <v>10200</v>
      </c>
      <c r="F59" s="85" t="str">
        <f t="shared" si="3"/>
        <v>Receivable</v>
      </c>
    </row>
    <row r="60" spans="1:6" x14ac:dyDescent="0.25">
      <c r="A60" s="82" t="str">
        <f>Party_Master!$A55</f>
        <v>SANA KISAN -311</v>
      </c>
      <c r="B60" s="83" t="str">
        <f>Party_Master!$B55</f>
        <v>Supplier</v>
      </c>
      <c r="C60" s="84">
        <f>SUMIFS(Party_Ledger!$G:$G,Party_Ledger!$C:$C,$A60,Party_Ledger!$B:$B,"&gt;="&amp;$B$4,Party_Ledger!$B:$B,"&lt;="&amp;$D$4)</f>
        <v>351720</v>
      </c>
      <c r="D60" s="84">
        <f>SUMIFS(Party_Ledger!$H:$H,Party_Ledger!$C:$C,$A60,Party_Ledger!$B:$B,"&gt;="&amp;$B$4,Party_Ledger!$B:$B,"&lt;="&amp;$D$4)</f>
        <v>351720</v>
      </c>
      <c r="E60" s="84">
        <f t="shared" si="2"/>
        <v>0</v>
      </c>
      <c r="F60" s="85" t="str">
        <f t="shared" si="3"/>
        <v>Settled</v>
      </c>
    </row>
    <row r="61" spans="1:6" x14ac:dyDescent="0.25">
      <c r="A61" s="82" t="str">
        <f>Party_Master!$A56</f>
        <v>SARASWATI NEPAL</v>
      </c>
      <c r="B61" s="83" t="str">
        <f>Party_Master!$B56</f>
        <v>Employee</v>
      </c>
      <c r="C61" s="84">
        <f>SUMIFS(Party_Ledger!$G:$G,Party_Ledger!$C:$C,$A61,Party_Ledger!$B:$B,"&gt;="&amp;$B$4,Party_Ledger!$B:$B,"&lt;="&amp;$D$4)</f>
        <v>550</v>
      </c>
      <c r="D61" s="84">
        <f>SUMIFS(Party_Ledger!$H:$H,Party_Ledger!$C:$C,$A61,Party_Ledger!$B:$B,"&gt;="&amp;$B$4,Party_Ledger!$B:$B,"&lt;="&amp;$D$4)</f>
        <v>550</v>
      </c>
      <c r="E61" s="84">
        <f t="shared" si="2"/>
        <v>0</v>
      </c>
      <c r="F61" s="85" t="str">
        <f t="shared" si="3"/>
        <v>Settled</v>
      </c>
    </row>
    <row r="62" spans="1:6" x14ac:dyDescent="0.25">
      <c r="A62" s="82" t="str">
        <f>Party_Master!$A57</f>
        <v>SHANKAR KHAREL</v>
      </c>
      <c r="B62" s="83" t="str">
        <f>Party_Master!$B57</f>
        <v>Customer</v>
      </c>
      <c r="C62" s="84">
        <f>SUMIFS(Party_Ledger!$G:$G,Party_Ledger!$C:$C,$A62,Party_Ledger!$B:$B,"&gt;="&amp;$B$4,Party_Ledger!$B:$B,"&lt;="&amp;$D$4)</f>
        <v>10710</v>
      </c>
      <c r="D62" s="84">
        <f>SUMIFS(Party_Ledger!$H:$H,Party_Ledger!$C:$C,$A62,Party_Ledger!$B:$B,"&gt;="&amp;$B$4,Party_Ledger!$B:$B,"&lt;="&amp;$D$4)</f>
        <v>20000</v>
      </c>
      <c r="E62" s="84">
        <f t="shared" si="2"/>
        <v>-9290</v>
      </c>
      <c r="F62" s="85" t="str">
        <f t="shared" si="3"/>
        <v>Payable</v>
      </c>
    </row>
    <row r="63" spans="1:6" x14ac:dyDescent="0.25">
      <c r="A63" s="82" t="str">
        <f>Party_Master!$A58</f>
        <v>SHARMA DAI</v>
      </c>
      <c r="B63" s="83" t="str">
        <f>Party_Master!$B58</f>
        <v>Customer</v>
      </c>
      <c r="C63" s="84">
        <f>SUMIFS(Party_Ledger!$G:$G,Party_Ledger!$C:$C,$A63,Party_Ledger!$B:$B,"&gt;="&amp;$B$4,Party_Ledger!$B:$B,"&lt;="&amp;$D$4)</f>
        <v>241798</v>
      </c>
      <c r="D63" s="84">
        <f>SUMIFS(Party_Ledger!$H:$H,Party_Ledger!$C:$C,$A63,Party_Ledger!$B:$B,"&gt;="&amp;$B$4,Party_Ledger!$B:$B,"&lt;="&amp;$D$4)</f>
        <v>137840</v>
      </c>
      <c r="E63" s="84">
        <f t="shared" si="2"/>
        <v>103958</v>
      </c>
      <c r="F63" s="85" t="str">
        <f t="shared" si="3"/>
        <v>Receivable</v>
      </c>
    </row>
    <row r="64" spans="1:6" x14ac:dyDescent="0.25">
      <c r="A64" s="82" t="str">
        <f>Party_Master!$A59</f>
        <v>SHIV GANGA DAIRY</v>
      </c>
      <c r="B64" s="83" t="str">
        <f>Party_Master!$B59</f>
        <v>Supplier</v>
      </c>
      <c r="C64" s="84">
        <f>SUMIFS(Party_Ledger!$G:$G,Party_Ledger!$C:$C,$A64,Party_Ledger!$B:$B,"&gt;="&amp;$B$4,Party_Ledger!$B:$B,"&lt;="&amp;$D$4)</f>
        <v>20000</v>
      </c>
      <c r="D64" s="84">
        <f>SUMIFS(Party_Ledger!$H:$H,Party_Ledger!$C:$C,$A64,Party_Ledger!$B:$B,"&gt;="&amp;$B$4,Party_Ledger!$B:$B,"&lt;="&amp;$D$4)</f>
        <v>20000</v>
      </c>
      <c r="E64" s="84">
        <f t="shared" si="2"/>
        <v>0</v>
      </c>
      <c r="F64" s="85" t="str">
        <f t="shared" si="3"/>
        <v>Settled</v>
      </c>
    </row>
    <row r="65" spans="1:6" x14ac:dyDescent="0.25">
      <c r="A65" s="82" t="str">
        <f>Party_Master!$A60</f>
        <v>SHREE PAROHA DAIRY UDHYOG</v>
      </c>
      <c r="B65" s="83" t="str">
        <f>Party_Master!$B60</f>
        <v>Supplier</v>
      </c>
      <c r="C65" s="84">
        <f>SUMIFS(Party_Ledger!$G:$G,Party_Ledger!$C:$C,$A65,Party_Ledger!$B:$B,"&gt;="&amp;$B$4,Party_Ledger!$B:$B,"&lt;="&amp;$D$4)</f>
        <v>6720</v>
      </c>
      <c r="D65" s="84">
        <f>SUMIFS(Party_Ledger!$H:$H,Party_Ledger!$C:$C,$A65,Party_Ledger!$B:$B,"&gt;="&amp;$B$4,Party_Ledger!$B:$B,"&lt;="&amp;$D$4)</f>
        <v>0</v>
      </c>
      <c r="E65" s="84">
        <f t="shared" si="2"/>
        <v>6720</v>
      </c>
      <c r="F65" s="85" t="str">
        <f t="shared" si="3"/>
        <v>Receivable</v>
      </c>
    </row>
    <row r="66" spans="1:6" x14ac:dyDescent="0.25">
      <c r="A66" s="82" t="str">
        <f>Party_Master!$A61</f>
        <v>SITALA ARYAL</v>
      </c>
      <c r="B66" s="83" t="str">
        <f>Party_Master!$B61</f>
        <v>Customer</v>
      </c>
      <c r="C66" s="84">
        <f>SUMIFS(Party_Ledger!$G:$G,Party_Ledger!$C:$C,$A66,Party_Ledger!$B:$B,"&gt;="&amp;$B$4,Party_Ledger!$B:$B,"&lt;="&amp;$D$4)</f>
        <v>3640</v>
      </c>
      <c r="D66" s="84">
        <f>SUMIFS(Party_Ledger!$H:$H,Party_Ledger!$C:$C,$A66,Party_Ledger!$B:$B,"&gt;="&amp;$B$4,Party_Ledger!$B:$B,"&lt;="&amp;$D$4)</f>
        <v>1530</v>
      </c>
      <c r="E66" s="84">
        <f t="shared" si="2"/>
        <v>2110</v>
      </c>
      <c r="F66" s="85" t="str">
        <f t="shared" si="3"/>
        <v>Receivable</v>
      </c>
    </row>
    <row r="67" spans="1:6" x14ac:dyDescent="0.25">
      <c r="A67" s="82" t="str">
        <f>Party_Master!$A62</f>
        <v>SOBHA BHATTARAI</v>
      </c>
      <c r="B67" s="83" t="str">
        <f>Party_Master!$B62</f>
        <v>Customer</v>
      </c>
      <c r="C67" s="84">
        <f>SUMIFS(Party_Ledger!$G:$G,Party_Ledger!$C:$C,$A67,Party_Ledger!$B:$B,"&gt;="&amp;$B$4,Party_Ledger!$B:$B,"&lt;="&amp;$D$4)</f>
        <v>279775</v>
      </c>
      <c r="D67" s="84">
        <f>SUMIFS(Party_Ledger!$H:$H,Party_Ledger!$C:$C,$A67,Party_Ledger!$B:$B,"&gt;="&amp;$B$4,Party_Ledger!$B:$B,"&lt;="&amp;$D$4)</f>
        <v>232900</v>
      </c>
      <c r="E67" s="84">
        <f t="shared" si="2"/>
        <v>46875</v>
      </c>
      <c r="F67" s="85" t="str">
        <f t="shared" si="3"/>
        <v>Receivable</v>
      </c>
    </row>
    <row r="68" spans="1:6" x14ac:dyDescent="0.25">
      <c r="A68" s="82" t="str">
        <f>Party_Master!$A63</f>
        <v>SRIJANA DAIRY</v>
      </c>
      <c r="B68" s="83" t="str">
        <f>Party_Master!$B63</f>
        <v>Customer</v>
      </c>
      <c r="C68" s="84">
        <f>SUMIFS(Party_Ledger!$G:$G,Party_Ledger!$C:$C,$A68,Party_Ledger!$B:$B,"&gt;="&amp;$B$4,Party_Ledger!$B:$B,"&lt;="&amp;$D$4)</f>
        <v>374190</v>
      </c>
      <c r="D68" s="84">
        <f>SUMIFS(Party_Ledger!$H:$H,Party_Ledger!$C:$C,$A68,Party_Ledger!$B:$B,"&gt;="&amp;$B$4,Party_Ledger!$B:$B,"&lt;="&amp;$D$4)</f>
        <v>317190</v>
      </c>
      <c r="E68" s="84">
        <f t="shared" si="2"/>
        <v>57000</v>
      </c>
      <c r="F68" s="85" t="str">
        <f t="shared" si="3"/>
        <v>Receivable</v>
      </c>
    </row>
    <row r="69" spans="1:6" x14ac:dyDescent="0.25">
      <c r="A69" s="82" t="str">
        <f>Party_Master!$A64</f>
        <v>SUBHA MAYA STORE</v>
      </c>
      <c r="B69" s="83" t="str">
        <f>Party_Master!$B64</f>
        <v>Customer</v>
      </c>
      <c r="C69" s="84">
        <f>SUMIFS(Party_Ledger!$G:$G,Party_Ledger!$C:$C,$A69,Party_Ledger!$B:$B,"&gt;="&amp;$B$4,Party_Ledger!$B:$B,"&lt;="&amp;$D$4)</f>
        <v>27500</v>
      </c>
      <c r="D69" s="84">
        <f>SUMIFS(Party_Ledger!$H:$H,Party_Ledger!$C:$C,$A69,Party_Ledger!$B:$B,"&gt;="&amp;$B$4,Party_Ledger!$B:$B,"&lt;="&amp;$D$4)</f>
        <v>16500</v>
      </c>
      <c r="E69" s="84">
        <f t="shared" si="2"/>
        <v>11000</v>
      </c>
      <c r="F69" s="85" t="str">
        <f t="shared" si="3"/>
        <v>Receivable</v>
      </c>
    </row>
    <row r="70" spans="1:6" x14ac:dyDescent="0.25">
      <c r="A70" s="82" t="str">
        <f>Party_Master!$A65</f>
        <v>SUMIT MISTHAN BHANDAR</v>
      </c>
      <c r="B70" s="83" t="str">
        <f>Party_Master!$B65</f>
        <v>Customer</v>
      </c>
      <c r="C70" s="84">
        <f>SUMIFS(Party_Ledger!$G:$G,Party_Ledger!$C:$C,$A70,Party_Ledger!$B:$B,"&gt;="&amp;$B$4,Party_Ledger!$B:$B,"&lt;="&amp;$D$4)</f>
        <v>24650</v>
      </c>
      <c r="D70" s="84">
        <f>SUMIFS(Party_Ledger!$H:$H,Party_Ledger!$C:$C,$A70,Party_Ledger!$B:$B,"&gt;="&amp;$B$4,Party_Ledger!$B:$B,"&lt;="&amp;$D$4)</f>
        <v>5100</v>
      </c>
      <c r="E70" s="84">
        <f t="shared" si="2"/>
        <v>19550</v>
      </c>
      <c r="F70" s="85" t="str">
        <f t="shared" si="3"/>
        <v>Receivable</v>
      </c>
    </row>
    <row r="71" spans="1:6" s="64" customFormat="1" x14ac:dyDescent="0.25">
      <c r="A71" s="82" t="str">
        <f>Party_Master!$A66</f>
        <v>THE DARBAR PARTY PALACE</v>
      </c>
      <c r="B71" s="83" t="str">
        <f>Party_Master!$B66</f>
        <v>Customer</v>
      </c>
      <c r="C71" s="84">
        <f>SUMIFS(Party_Ledger!$G:$G,Party_Ledger!$C:$C,$A71,Party_Ledger!$B:$B,"&gt;="&amp;$B$4,Party_Ledger!$B:$B,"&lt;="&amp;$D$4)</f>
        <v>92022</v>
      </c>
      <c r="D71" s="84">
        <f>SUMIFS(Party_Ledger!$H:$H,Party_Ledger!$C:$C,$A71,Party_Ledger!$B:$B,"&gt;="&amp;$B$4,Party_Ledger!$B:$B,"&lt;="&amp;$D$4)</f>
        <v>0</v>
      </c>
      <c r="E71" s="84">
        <f t="shared" si="2"/>
        <v>92022</v>
      </c>
      <c r="F71" s="85" t="str">
        <f t="shared" si="3"/>
        <v>Receivable</v>
      </c>
    </row>
    <row r="72" spans="1:6" x14ac:dyDescent="0.25">
      <c r="A72" s="82" t="str">
        <f>Party_Master!$A67</f>
        <v>YAMLAL BHUSAL</v>
      </c>
      <c r="B72" s="83" t="str">
        <f>Party_Master!$B67</f>
        <v>Customer</v>
      </c>
      <c r="C72" s="84">
        <f>SUMIFS(Party_Ledger!$G:$G,Party_Ledger!$C:$C,$A72,Party_Ledger!$B:$B,"&gt;="&amp;$B$4,Party_Ledger!$B:$B,"&lt;="&amp;$D$4)</f>
        <v>6850</v>
      </c>
      <c r="D72" s="84">
        <f>SUMIFS(Party_Ledger!$H:$H,Party_Ledger!$C:$C,$A72,Party_Ledger!$B:$B,"&gt;="&amp;$B$4,Party_Ledger!$B:$B,"&lt;="&amp;$D$4)</f>
        <v>5650</v>
      </c>
      <c r="E72" s="84">
        <f t="shared" si="2"/>
        <v>1200</v>
      </c>
      <c r="F72" s="85" t="str">
        <f t="shared" si="3"/>
        <v>Receivable</v>
      </c>
    </row>
    <row r="73" spans="1:6" x14ac:dyDescent="0.25">
      <c r="A73" s="82" t="str">
        <f>Party_Master!$A68</f>
        <v>YUBARAJ AND SAMRAT</v>
      </c>
      <c r="B73" s="83" t="str">
        <f>Party_Master!$B68</f>
        <v>Customer</v>
      </c>
      <c r="C73" s="84">
        <f>SUMIFS(Party_Ledger!$G:$G,Party_Ledger!$C:$C,$A73,Party_Ledger!$B:$B,"&gt;="&amp;$B$4,Party_Ledger!$B:$B,"&lt;="&amp;$D$4)</f>
        <v>75650</v>
      </c>
      <c r="D73" s="84">
        <f>SUMIFS(Party_Ledger!$H:$H,Party_Ledger!$C:$C,$A73,Party_Ledger!$B:$B,"&gt;="&amp;$B$4,Party_Ledger!$B:$B,"&lt;="&amp;$D$4)</f>
        <v>66470</v>
      </c>
      <c r="E73" s="84">
        <f t="shared" ref="E73" si="4">C73-D73</f>
        <v>9180</v>
      </c>
      <c r="F73" s="85" t="str">
        <f t="shared" ref="F73" si="5">IF(ROUND(E73,0)=0,"Settled",IF(E73&gt;0,"Receivable","Payable"))</f>
        <v>Receivable</v>
      </c>
    </row>
    <row r="74" spans="1:6" x14ac:dyDescent="0.25">
      <c r="A74" s="82">
        <f>Party_Master!$A69</f>
        <v>0</v>
      </c>
      <c r="B74" s="217"/>
      <c r="C74" s="197"/>
      <c r="D74" s="197"/>
      <c r="E74" s="197"/>
      <c r="F74" s="200"/>
    </row>
    <row r="75" spans="1:6" x14ac:dyDescent="0.25">
      <c r="A75" s="198"/>
      <c r="B75" s="217"/>
      <c r="C75" s="197"/>
      <c r="D75" s="197"/>
      <c r="E75" s="197"/>
      <c r="F75" s="200"/>
    </row>
    <row r="76" spans="1:6" x14ac:dyDescent="0.25">
      <c r="A76" s="198"/>
      <c r="B76" s="199"/>
      <c r="C76" s="197"/>
      <c r="D76" s="197"/>
      <c r="E76" s="197"/>
      <c r="F76" s="200"/>
    </row>
    <row r="77" spans="1:6" x14ac:dyDescent="0.25">
      <c r="A77" s="86" t="s">
        <v>115</v>
      </c>
      <c r="B77" s="87"/>
      <c r="C77" s="88">
        <f>SUM(C8:C76)</f>
        <v>6244661.3975</v>
      </c>
      <c r="D77" s="88">
        <f>SUM(D8:D76)</f>
        <v>5645292.7758250004</v>
      </c>
      <c r="E77" s="88">
        <f>SUM(E8:E76)</f>
        <v>599368.62167499971</v>
      </c>
      <c r="F77" s="87"/>
    </row>
    <row r="79" spans="1:6" x14ac:dyDescent="0.25">
      <c r="A79" s="76" t="s">
        <v>116</v>
      </c>
    </row>
    <row r="80" spans="1:6" x14ac:dyDescent="0.25">
      <c r="A80" s="77" t="s">
        <v>117</v>
      </c>
    </row>
  </sheetData>
  <mergeCells count="2">
    <mergeCell ref="A2:F2"/>
    <mergeCell ref="A1:F1"/>
  </mergeCells>
  <conditionalFormatting sqref="F8:F76">
    <cfRule type="cellIs" dxfId="28" priority="1" operator="equal">
      <formula>"Payable"</formula>
    </cfRule>
    <cfRule type="cellIs" dxfId="27" priority="2" operator="equal">
      <formula>"Receivable"</formula>
    </cfRule>
  </conditionalFormatting>
  <pageMargins left="0.75" right="0.75" top="1" bottom="1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rgb="FF1F6B75"/>
    <pageSetUpPr fitToPage="1"/>
  </sheetPr>
  <dimension ref="A1:O297"/>
  <sheetViews>
    <sheetView showGridLines="0" tabSelected="1" workbookViewId="0">
      <selection activeCell="D15" sqref="D15"/>
    </sheetView>
  </sheetViews>
  <sheetFormatPr defaultColWidth="8.85546875" defaultRowHeight="15" x14ac:dyDescent="0.25"/>
  <cols>
    <col min="1" max="3" width="14" customWidth="1"/>
    <col min="4" max="4" width="16" customWidth="1"/>
    <col min="5" max="5" width="30" customWidth="1"/>
    <col min="6" max="6" width="14" customWidth="1"/>
    <col min="7" max="7" width="16.42578125" customWidth="1"/>
    <col min="8" max="8" width="16" customWidth="1"/>
    <col min="14" max="15" width="13" hidden="1" customWidth="1"/>
  </cols>
  <sheetData>
    <row r="1" spans="1:15" ht="21" customHeight="1" x14ac:dyDescent="0.25">
      <c r="A1" s="277" t="str">
        <f>BizName</f>
        <v>PRARAMBHA DAIRY SUPPLIERS</v>
      </c>
      <c r="B1" s="266"/>
      <c r="C1" s="266"/>
      <c r="D1" s="266"/>
      <c r="E1" s="266"/>
      <c r="F1" s="266"/>
      <c r="G1" s="266"/>
      <c r="H1" s="266"/>
    </row>
    <row r="2" spans="1:15" x14ac:dyDescent="0.25">
      <c r="A2" s="276" t="str">
        <f>"Phone: "&amp;Settings!B9&amp;"  |  PAN/VAT: "&amp;Settings!B11</f>
        <v>Phone: prarambhadairy@gmail.com  |  PAN/VAT: 152747352</v>
      </c>
      <c r="B2" s="266"/>
      <c r="C2" s="266"/>
      <c r="D2" s="266"/>
      <c r="E2" s="266"/>
      <c r="F2" s="266"/>
      <c r="G2" s="266"/>
      <c r="H2" s="266"/>
    </row>
    <row r="3" spans="1:15" ht="26.1" customHeight="1" x14ac:dyDescent="0.25">
      <c r="A3" s="275" t="s">
        <v>1424</v>
      </c>
      <c r="B3" s="266"/>
      <c r="C3" s="266"/>
      <c r="D3" s="266"/>
      <c r="E3" s="266"/>
      <c r="F3" s="266"/>
      <c r="G3" s="266"/>
      <c r="H3" s="266"/>
      <c r="N3" t="s">
        <v>1425</v>
      </c>
      <c r="O3" t="s">
        <v>1426</v>
      </c>
    </row>
    <row r="4" spans="1:15" x14ac:dyDescent="0.25">
      <c r="N4" t="s">
        <v>1427</v>
      </c>
      <c r="O4" t="s">
        <v>1428</v>
      </c>
    </row>
    <row r="5" spans="1:15" ht="33.950000000000003" customHeight="1" x14ac:dyDescent="0.25">
      <c r="A5" s="1" t="s">
        <v>1429</v>
      </c>
      <c r="B5" s="1"/>
      <c r="C5" s="278" t="s">
        <v>1270</v>
      </c>
      <c r="D5" s="279"/>
      <c r="F5" s="42" t="s">
        <v>1430</v>
      </c>
      <c r="G5" s="43">
        <f>SUMIFS(Party_Ledger!$G:$G,Party_Ledger!$C:$C,$C$5,Party_Ledger!$B:$B,"&lt;"&amp;$C$6)-SUMIFS(Party_Ledger!$H:$H,Party_Ledger!$C:$C,$C$5,Party_Ledger!$B:$B,"&lt;"&amp;$C$6)</f>
        <v>0</v>
      </c>
      <c r="N5" t="s">
        <v>1431</v>
      </c>
      <c r="O5" t="s">
        <v>1432</v>
      </c>
    </row>
    <row r="6" spans="1:15" ht="15.95" customHeight="1" x14ac:dyDescent="0.25">
      <c r="A6" s="44" t="s">
        <v>90</v>
      </c>
      <c r="B6" s="44"/>
      <c r="C6" s="104">
        <f>IFERROR(VLOOKUP(TEXT($C$7,"yyyy/mm/dd"),BSAD,2,FALSE),IFERROR(VLOOKUP($C$7,BSAD,2,FALSE),""))</f>
        <v>46202</v>
      </c>
      <c r="D6" s="44" t="s">
        <v>91</v>
      </c>
      <c r="E6" s="104">
        <f>IFERROR(VLOOKUP(TEXT($E$7,"yyyy/mm/dd"),BSAD,2,FALSE),IFERROR(VLOOKUP($E$7,BSAD,2,FALSE),""))</f>
        <v>46284</v>
      </c>
      <c r="F6" s="42" t="s">
        <v>1434</v>
      </c>
      <c r="G6" s="43">
        <f>SUMIFS(Party_Ledger!$G:$G,Party_Ledger!$C:$C,$C$5,Party_Ledger!$B:$B,"&gt;="&amp;$C$6,Party_Ledger!$B:$B,"&lt;="&amp;$E$6)</f>
        <v>370835</v>
      </c>
      <c r="N6" t="s">
        <v>1435</v>
      </c>
      <c r="O6" t="s">
        <v>1436</v>
      </c>
    </row>
    <row r="7" spans="1:15" x14ac:dyDescent="0.25">
      <c r="A7" s="8" t="str">
        <f>"Period: "&amp;TEXT($C$6,"dd-mmm-yyyy")&amp;"  to  "&amp;TEXT($E$6,"dd-mmm-yyyy")</f>
        <v>Period: 29-Jun-2026  to  19-Sep-2026</v>
      </c>
      <c r="B7" s="8"/>
      <c r="C7" s="183">
        <v>66915</v>
      </c>
      <c r="E7" s="183">
        <v>66995</v>
      </c>
      <c r="F7" s="42" t="s">
        <v>1437</v>
      </c>
      <c r="G7" s="43">
        <f>SUMIFS(Party_Ledger!$H:$H,Party_Ledger!$C:$C,$C$5,Party_Ledger!$B:$B,"&gt;="&amp;$C$6,Party_Ledger!$B:$B,"&lt;="&amp;$E$6)</f>
        <v>106685</v>
      </c>
      <c r="N7" t="s">
        <v>1438</v>
      </c>
      <c r="O7" t="s">
        <v>1439</v>
      </c>
    </row>
    <row r="8" spans="1:15" x14ac:dyDescent="0.25">
      <c r="E8" t="s">
        <v>9560</v>
      </c>
      <c r="F8" s="45" t="s">
        <v>1440</v>
      </c>
      <c r="G8" s="46">
        <f>G5+G6-G7</f>
        <v>264150</v>
      </c>
      <c r="N8" t="s">
        <v>1441</v>
      </c>
      <c r="O8" t="s">
        <v>1442</v>
      </c>
    </row>
    <row r="9" spans="1:15" x14ac:dyDescent="0.25">
      <c r="F9" s="42" t="s">
        <v>1443</v>
      </c>
      <c r="G9" s="47" t="str">
        <f>IF(ROUND(G8,0)=0,"Settled",IF(G8&gt;0,"Receivable","Payable/Advance"))</f>
        <v>Receivable</v>
      </c>
      <c r="N9" t="s">
        <v>1444</v>
      </c>
      <c r="O9" t="s">
        <v>1445</v>
      </c>
    </row>
    <row r="10" spans="1:15" x14ac:dyDescent="0.25">
      <c r="N10" t="s">
        <v>1446</v>
      </c>
      <c r="O10" t="s">
        <v>1447</v>
      </c>
    </row>
    <row r="11" spans="1:15" ht="27.95" customHeight="1" x14ac:dyDescent="0.25">
      <c r="A11" s="3" t="s">
        <v>3</v>
      </c>
      <c r="B11" s="181" t="s">
        <v>4</v>
      </c>
      <c r="C11" s="3" t="s">
        <v>1421</v>
      </c>
      <c r="D11" s="3" t="s">
        <v>1384</v>
      </c>
      <c r="E11" s="3" t="s">
        <v>9</v>
      </c>
      <c r="F11" s="3" t="s">
        <v>1422</v>
      </c>
      <c r="G11" s="3" t="s">
        <v>126</v>
      </c>
      <c r="H11" s="3" t="s">
        <v>1385</v>
      </c>
      <c r="N11" t="s">
        <v>1448</v>
      </c>
    </row>
    <row r="12" spans="1:15" x14ac:dyDescent="0.25">
      <c r="A12" s="101">
        <f>IFERROR(INDEX(Party_Ledger!$A$3:$A$100322, MATCH(ROWS($1:1), Party_Ledger!$K$3:$K$100322, 0)), "")</f>
        <v>66915</v>
      </c>
      <c r="B12" s="194">
        <f t="shared" ref="B12" si="0">IF(A12="","",IF(ISNUMBER(A12),IFERROR(VLOOKUP(TEXT(A12,"yyyy/mm/dd"),BSAD,2,FALSE),""),IFERROR(VLOOKUP(A12,BSAD,2,FALSE),"")))</f>
        <v>46202</v>
      </c>
      <c r="C12" s="68" t="str">
        <f>IFERROR(INDEX(Party_Ledger!$D$3:$D$100322,MATCH(ROWS($1:1),Party_Ledger!$K$3:$K$100322,0)),"")</f>
        <v>Purchase</v>
      </c>
      <c r="D12" s="68" t="str">
        <f>IFERROR(INDEX(Party_Ledger!$E$3:$E$100322,MATCH(ROWS($1:1),Party_Ledger!$K$3:$K$100322,0)),"")</f>
        <v>S 5956</v>
      </c>
      <c r="E12" s="69" t="str">
        <f>IFERROR(INDEX(Party_Ledger!$F$3:$F$100322,MATCH(ROWS($1:1),Party_Ledger!$K$3:$K$100322,0)),"")</f>
        <v>Mix Milk</v>
      </c>
      <c r="F12" s="70">
        <f>IFERROR(INDEX(Party_Ledger!$G$3:$G$100322,MATCH(ROWS($1:1),Party_Ledger!$K$3:$K$100322,0)),"")</f>
        <v>0</v>
      </c>
      <c r="G12" s="70">
        <f>IFERROR(INDEX(Party_Ledger!$H$3:$H$100322,MATCH(ROWS($1:1),Party_Ledger!$K$3:$K$100322,0)),"")</f>
        <v>16520</v>
      </c>
      <c r="H12" s="70">
        <f>IF($A12="","",N($F12)-N($G12))</f>
        <v>-16520</v>
      </c>
      <c r="N12" t="s">
        <v>1449</v>
      </c>
    </row>
    <row r="13" spans="1:15" x14ac:dyDescent="0.25">
      <c r="A13" s="101">
        <f>IFERROR(INDEX(Party_Ledger!$A$3:$A$100322, MATCH(ROWS($1:2), Party_Ledger!$K$3:$K$100322, 0)), "")</f>
        <v>66915</v>
      </c>
      <c r="B13" s="194">
        <f t="shared" ref="B13:B76" si="1">IF(A13="","",IF(ISNUMBER(A13),IFERROR(VLOOKUP(TEXT(A13,"yyyy/mm/dd"),BSAD,2,FALSE),""),IFERROR(VLOOKUP(A13,BSAD,2,FALSE),"")))</f>
        <v>46202</v>
      </c>
      <c r="C13" s="68" t="str">
        <f>IFERROR(INDEX(Party_Ledger!$D$3:$D$100322,MATCH(ROWS($1:2),Party_Ledger!$K$3:$K$100322,0)),"")</f>
        <v>Purchase</v>
      </c>
      <c r="D13" s="68" t="str">
        <f>IFERROR(INDEX(Party_Ledger!$E$3:$E$100322,MATCH(ROWS($1:2),Party_Ledger!$K$3:$K$100322,0)),"")</f>
        <v>S 5956</v>
      </c>
      <c r="E13" s="69" t="str">
        <f>IFERROR(INDEX(Party_Ledger!$F$3:$F$100322,MATCH(ROWS($1:2),Party_Ledger!$K$3:$K$100322,0)),"")</f>
        <v>NAUNI</v>
      </c>
      <c r="F13" s="70">
        <f>IFERROR(INDEX(Party_Ledger!$G$3:$G$100322,MATCH(ROWS($1:2),Party_Ledger!$K$3:$K$100322,0)),"")</f>
        <v>0</v>
      </c>
      <c r="G13" s="70">
        <f>IFERROR(INDEX(Party_Ledger!$H$3:$H$100322,MATCH(ROWS($1:2),Party_Ledger!$K$3:$K$100322,0)),"")</f>
        <v>4550</v>
      </c>
      <c r="H13" s="70">
        <f t="shared" ref="H13:H76" si="2">IF($A13="","",N($F13)-N($G13))</f>
        <v>-4550</v>
      </c>
      <c r="N13" t="s">
        <v>1450</v>
      </c>
    </row>
    <row r="14" spans="1:15" x14ac:dyDescent="0.25">
      <c r="A14" s="101">
        <f>IFERROR(INDEX(Party_Ledger!$A$3:$A$100322, MATCH(ROWS($1:3), Party_Ledger!$K$3:$K$100322, 0)), "")</f>
        <v>66915</v>
      </c>
      <c r="B14" s="194">
        <f t="shared" si="1"/>
        <v>46202</v>
      </c>
      <c r="C14" s="68" t="str">
        <f>IFERROR(INDEX(Party_Ledger!$D$3:$D$100322,MATCH(ROWS($1:3),Party_Ledger!$K$3:$K$100322,0)),"")</f>
        <v>Purchase</v>
      </c>
      <c r="D14" s="68" t="str">
        <f>IFERROR(INDEX(Party_Ledger!$E$3:$E$100322,MATCH(ROWS($1:3),Party_Ledger!$K$3:$K$100322,0)),"")</f>
        <v>S 5956</v>
      </c>
      <c r="E14" s="69" t="str">
        <f>IFERROR(INDEX(Party_Ledger!$F$3:$F$100322,MATCH(ROWS($1:3),Party_Ledger!$K$3:$K$100322,0)),"")</f>
        <v>Ghee</v>
      </c>
      <c r="F14" s="70">
        <f>IFERROR(INDEX(Party_Ledger!$G$3:$G$100322,MATCH(ROWS($1:3),Party_Ledger!$K$3:$K$100322,0)),"")</f>
        <v>0</v>
      </c>
      <c r="G14" s="70">
        <f>IFERROR(INDEX(Party_Ledger!$H$3:$H$100322,MATCH(ROWS($1:3),Party_Ledger!$K$3:$K$100322,0)),"")</f>
        <v>17100</v>
      </c>
      <c r="H14" s="70">
        <f t="shared" si="2"/>
        <v>-17100</v>
      </c>
      <c r="N14" t="s">
        <v>1451</v>
      </c>
    </row>
    <row r="15" spans="1:15" x14ac:dyDescent="0.25">
      <c r="A15" s="101">
        <f>IFERROR(INDEX(Party_Ledger!$A$3:$A$100322, MATCH(ROWS($1:4), Party_Ledger!$K$3:$K$100322, 0)), "")</f>
        <v>66915</v>
      </c>
      <c r="B15" s="194">
        <f t="shared" si="1"/>
        <v>46202</v>
      </c>
      <c r="C15" s="68" t="str">
        <f>IFERROR(INDEX(Party_Ledger!$D$3:$D$100322,MATCH(ROWS($1:4),Party_Ledger!$K$3:$K$100322,0)),"")</f>
        <v>Purchase</v>
      </c>
      <c r="D15" s="68" t="str">
        <f>IFERROR(INDEX(Party_Ledger!$E$3:$E$100322,MATCH(ROWS($1:4),Party_Ledger!$K$3:$K$100322,0)),"")</f>
        <v>S 5956</v>
      </c>
      <c r="E15" s="69" t="str">
        <f>IFERROR(INDEX(Party_Ledger!$F$3:$F$100322,MATCH(ROWS($1:4),Party_Ledger!$K$3:$K$100322,0)),"")</f>
        <v>Paneer</v>
      </c>
      <c r="F15" s="70">
        <f>IFERROR(INDEX(Party_Ledger!$G$3:$G$100322,MATCH(ROWS($1:4),Party_Ledger!$K$3:$K$100322,0)),"")</f>
        <v>0</v>
      </c>
      <c r="G15" s="70">
        <f>IFERROR(INDEX(Party_Ledger!$H$3:$H$100322,MATCH(ROWS($1:4),Party_Ledger!$K$3:$K$100322,0)),"")</f>
        <v>720</v>
      </c>
      <c r="H15" s="70">
        <f t="shared" si="2"/>
        <v>-720</v>
      </c>
      <c r="N15" t="s">
        <v>1452</v>
      </c>
    </row>
    <row r="16" spans="1:15" x14ac:dyDescent="0.25">
      <c r="A16" s="101">
        <f>IFERROR(INDEX(Party_Ledger!$A$3:$A$100322, MATCH(ROWS($1:5), Party_Ledger!$K$3:$K$100322, 0)), "")</f>
        <v>66915</v>
      </c>
      <c r="B16" s="194">
        <f t="shared" si="1"/>
        <v>46202</v>
      </c>
      <c r="C16" s="68" t="str">
        <f>IFERROR(INDEX(Party_Ledger!$D$3:$D$100322,MATCH(ROWS($1:5),Party_Ledger!$K$3:$K$100322,0)),"")</f>
        <v>Purchase</v>
      </c>
      <c r="D16" s="68" t="str">
        <f>IFERROR(INDEX(Party_Ledger!$E$3:$E$100322,MATCH(ROWS($1:5),Party_Ledger!$K$3:$K$100322,0)),"")</f>
        <v>S 5956</v>
      </c>
      <c r="E16" s="69" t="str">
        <f>IFERROR(INDEX(Party_Ledger!$F$3:$F$100322,MATCH(ROWS($1:5),Party_Ledger!$K$3:$K$100322,0)),"")</f>
        <v>Cream</v>
      </c>
      <c r="F16" s="70">
        <f>IFERROR(INDEX(Party_Ledger!$G$3:$G$100322,MATCH(ROWS($1:5),Party_Ledger!$K$3:$K$100322,0)),"")</f>
        <v>0</v>
      </c>
      <c r="G16" s="70">
        <f>IFERROR(INDEX(Party_Ledger!$H$3:$H$100322,MATCH(ROWS($1:5),Party_Ledger!$K$3:$K$100322,0)),"")</f>
        <v>66150</v>
      </c>
      <c r="H16" s="70">
        <f t="shared" si="2"/>
        <v>-66150</v>
      </c>
      <c r="N16" t="s">
        <v>1453</v>
      </c>
    </row>
    <row r="17" spans="1:14" x14ac:dyDescent="0.25">
      <c r="A17" s="101">
        <f>IFERROR(INDEX(Party_Ledger!$A$3:$A$100322, MATCH(ROWS($1:6), Party_Ledger!$K$3:$K$100322, 0)), "")</f>
        <v>66915</v>
      </c>
      <c r="B17" s="194">
        <f t="shared" si="1"/>
        <v>46202</v>
      </c>
      <c r="C17" s="68" t="str">
        <f>IFERROR(INDEX(Party_Ledger!$D$3:$D$100322,MATCH(ROWS($1:6),Party_Ledger!$K$3:$K$100322,0)),"")</f>
        <v>Purchase</v>
      </c>
      <c r="D17" s="68" t="str">
        <f>IFERROR(INDEX(Party_Ledger!$E$3:$E$100322,MATCH(ROWS($1:6),Party_Ledger!$K$3:$K$100322,0)),"")</f>
        <v>S 5963</v>
      </c>
      <c r="E17" s="69" t="str">
        <f>IFERROR(INDEX(Party_Ledger!$F$3:$F$100322,MATCH(ROWS($1:6),Party_Ledger!$K$3:$K$100322,0)),"")</f>
        <v>Dana</v>
      </c>
      <c r="F17" s="70">
        <f>IFERROR(INDEX(Party_Ledger!$G$3:$G$100322,MATCH(ROWS($1:6),Party_Ledger!$K$3:$K$100322,0)),"")</f>
        <v>0</v>
      </c>
      <c r="G17" s="70">
        <f>IFERROR(INDEX(Party_Ledger!$H$3:$H$100322,MATCH(ROWS($1:6),Party_Ledger!$K$3:$K$100322,0)),"")</f>
        <v>1645</v>
      </c>
      <c r="H17" s="70">
        <f t="shared" si="2"/>
        <v>-1645</v>
      </c>
      <c r="N17" t="s">
        <v>1454</v>
      </c>
    </row>
    <row r="18" spans="1:14" x14ac:dyDescent="0.25">
      <c r="A18" s="101" t="str">
        <f>IFERROR(INDEX(Party_Ledger!$A$3:$A$100322, MATCH(ROWS($1:7), Party_Ledger!$K$3:$K$100322, 0)), "")</f>
        <v>2083/03/16</v>
      </c>
      <c r="B18" s="194">
        <f t="shared" si="1"/>
        <v>46203</v>
      </c>
      <c r="C18" s="68" t="str">
        <f>IFERROR(INDEX(Party_Ledger!$D$3:$D$100322,MATCH(ROWS($1:7),Party_Ledger!$K$3:$K$100322,0)),"")</f>
        <v>Advance</v>
      </c>
      <c r="D18" s="68">
        <f>IFERROR(INDEX(Party_Ledger!$E$3:$E$100322,MATCH(ROWS($1:7),Party_Ledger!$K$3:$K$100322,0)),"")</f>
        <v>0</v>
      </c>
      <c r="E18" s="69" t="str">
        <f>IFERROR(INDEX(Party_Ledger!$F$3:$F$100322,MATCH(ROWS($1:7),Party_Ledger!$K$3:$K$100322,0)),"")</f>
        <v xml:space="preserve">CASH </v>
      </c>
      <c r="F18" s="70">
        <f>IFERROR(INDEX(Party_Ledger!$G$3:$G$100322,MATCH(ROWS($1:7),Party_Ledger!$K$3:$K$100322,0)),"")</f>
        <v>190</v>
      </c>
      <c r="G18" s="70">
        <f>IFERROR(INDEX(Party_Ledger!$H$3:$H$100322,MATCH(ROWS($1:7),Party_Ledger!$K$3:$K$100322,0)),"")</f>
        <v>0</v>
      </c>
      <c r="H18" s="70">
        <f t="shared" si="2"/>
        <v>190</v>
      </c>
      <c r="N18" t="s">
        <v>1455</v>
      </c>
    </row>
    <row r="19" spans="1:14" x14ac:dyDescent="0.25">
      <c r="A19" s="101">
        <f>IFERROR(INDEX(Party_Ledger!$A$3:$A$100322, MATCH(ROWS($1:8), Party_Ledger!$K$3:$K$100322, 0)), "")</f>
        <v>66925</v>
      </c>
      <c r="B19" s="194">
        <f t="shared" si="1"/>
        <v>46212</v>
      </c>
      <c r="C19" s="68" t="str">
        <f>IFERROR(INDEX(Party_Ledger!$D$3:$D$100322,MATCH(ROWS($1:8),Party_Ledger!$K$3:$K$100322,0)),"")</f>
        <v>Advance</v>
      </c>
      <c r="D19" s="68">
        <f>IFERROR(INDEX(Party_Ledger!$E$3:$E$100322,MATCH(ROWS($1:8),Party_Ledger!$K$3:$K$100322,0)),"")</f>
        <v>0</v>
      </c>
      <c r="E19" s="69" t="str">
        <f>IFERROR(INDEX(Party_Ledger!$F$3:$F$100322,MATCH(ROWS($1:8),Party_Ledger!$K$3:$K$100322,0)),"")</f>
        <v xml:space="preserve">SENSOE WIRE </v>
      </c>
      <c r="F19" s="70">
        <f>IFERROR(INDEX(Party_Ledger!$G$3:$G$100322,MATCH(ROWS($1:8),Party_Ledger!$K$3:$K$100322,0)),"")</f>
        <v>350</v>
      </c>
      <c r="G19" s="70">
        <f>IFERROR(INDEX(Party_Ledger!$H$3:$H$100322,MATCH(ROWS($1:8),Party_Ledger!$K$3:$K$100322,0)),"")</f>
        <v>0</v>
      </c>
      <c r="H19" s="70">
        <f t="shared" si="2"/>
        <v>350</v>
      </c>
      <c r="N19" t="s">
        <v>1456</v>
      </c>
    </row>
    <row r="20" spans="1:14" x14ac:dyDescent="0.25">
      <c r="A20" s="101" t="str">
        <f>IFERROR(INDEX(Party_Ledger!$A$3:$A$100322, MATCH(ROWS($1:9), Party_Ledger!$K$3:$K$100322, 0)), "")</f>
        <v>2083/04/07</v>
      </c>
      <c r="B20" s="194">
        <f t="shared" si="1"/>
        <v>46226</v>
      </c>
      <c r="C20" s="68" t="str">
        <f>IFERROR(INDEX(Party_Ledger!$D$3:$D$100322,MATCH(ROWS($1:9),Party_Ledger!$K$3:$K$100322,0)),"")</f>
        <v>Advance</v>
      </c>
      <c r="D20" s="68">
        <f>IFERROR(INDEX(Party_Ledger!$E$3:$E$100322,MATCH(ROWS($1:9),Party_Ledger!$K$3:$K$100322,0)),"")</f>
        <v>0</v>
      </c>
      <c r="E20" s="69" t="str">
        <f>IFERROR(INDEX(Party_Ledger!$F$3:$F$100322,MATCH(ROWS($1:9),Party_Ledger!$K$3:$K$100322,0)),"")</f>
        <v xml:space="preserve">CASH </v>
      </c>
      <c r="F20" s="70">
        <f>IFERROR(INDEX(Party_Ledger!$G$3:$G$100322,MATCH(ROWS($1:9),Party_Ledger!$K$3:$K$100322,0)),"")</f>
        <v>3490</v>
      </c>
      <c r="G20" s="70">
        <f>IFERROR(INDEX(Party_Ledger!$H$3:$H$100322,MATCH(ROWS($1:9),Party_Ledger!$K$3:$K$100322,0)),"")</f>
        <v>0</v>
      </c>
      <c r="H20" s="70">
        <f t="shared" si="2"/>
        <v>3490</v>
      </c>
    </row>
    <row r="21" spans="1:14" x14ac:dyDescent="0.25">
      <c r="A21" s="101" t="str">
        <f>IFERROR(INDEX(Party_Ledger!$A$3:$A$100322, MATCH(ROWS($1:10), Party_Ledger!$K$3:$K$100322, 0)), "")</f>
        <v>2083/04/07</v>
      </c>
      <c r="B21" s="194">
        <f t="shared" si="1"/>
        <v>46226</v>
      </c>
      <c r="C21" s="68" t="str">
        <f>IFERROR(INDEX(Party_Ledger!$D$3:$D$100322,MATCH(ROWS($1:10),Party_Ledger!$K$3:$K$100322,0)),"")</f>
        <v>Advance</v>
      </c>
      <c r="D21" s="68">
        <f>IFERROR(INDEX(Party_Ledger!$E$3:$E$100322,MATCH(ROWS($1:10),Party_Ledger!$K$3:$K$100322,0)),"")</f>
        <v>0</v>
      </c>
      <c r="E21" s="69" t="str">
        <f>IFERROR(INDEX(Party_Ledger!$F$3:$F$100322,MATCH(ROWS($1:10),Party_Ledger!$K$3:$K$100322,0)),"")</f>
        <v>CLEANING600</v>
      </c>
      <c r="F21" s="70">
        <f>IFERROR(INDEX(Party_Ledger!$G$3:$G$100322,MATCH(ROWS($1:10),Party_Ledger!$K$3:$K$100322,0)),"")</f>
        <v>600</v>
      </c>
      <c r="G21" s="70">
        <f>IFERROR(INDEX(Party_Ledger!$H$3:$H$100322,MATCH(ROWS($1:10),Party_Ledger!$K$3:$K$100322,0)),"")</f>
        <v>0</v>
      </c>
      <c r="H21" s="70">
        <f t="shared" si="2"/>
        <v>600</v>
      </c>
    </row>
    <row r="22" spans="1:14" x14ac:dyDescent="0.25">
      <c r="A22" s="101" t="str">
        <f>IFERROR(INDEX(Party_Ledger!$A$3:$A$100322, MATCH(ROWS($1:11), Party_Ledger!$K$3:$K$100322, 0)), "")</f>
        <v>2083/04/08</v>
      </c>
      <c r="B22" s="194">
        <f t="shared" si="1"/>
        <v>46227</v>
      </c>
      <c r="C22" s="68" t="str">
        <f>IFERROR(INDEX(Party_Ledger!$D$3:$D$100322,MATCH(ROWS($1:11),Party_Ledger!$K$3:$K$100322,0)),"")</f>
        <v>Advance</v>
      </c>
      <c r="D22" s="68">
        <f>IFERROR(INDEX(Party_Ledger!$E$3:$E$100322,MATCH(ROWS($1:11),Party_Ledger!$K$3:$K$100322,0)),"")</f>
        <v>0</v>
      </c>
      <c r="E22" s="69" t="str">
        <f>IFERROR(INDEX(Party_Ledger!$F$3:$F$100322,MATCH(ROWS($1:11),Party_Ledger!$K$3:$K$100322,0)),"")</f>
        <v xml:space="preserve">CASH </v>
      </c>
      <c r="F22" s="70">
        <f>IFERROR(INDEX(Party_Ledger!$G$3:$G$100322,MATCH(ROWS($1:11),Party_Ledger!$K$3:$K$100322,0)),"")</f>
        <v>3400</v>
      </c>
      <c r="G22" s="70">
        <f>IFERROR(INDEX(Party_Ledger!$H$3:$H$100322,MATCH(ROWS($1:11),Party_Ledger!$K$3:$K$100322,0)),"")</f>
        <v>0</v>
      </c>
      <c r="H22" s="70">
        <f t="shared" si="2"/>
        <v>3400</v>
      </c>
    </row>
    <row r="23" spans="1:14" x14ac:dyDescent="0.25">
      <c r="A23" s="101" t="str">
        <f>IFERROR(INDEX(Party_Ledger!$A$3:$A$100322, MATCH(ROWS($1:12), Party_Ledger!$K$3:$K$100322, 0)), "")</f>
        <v>2083/04/11</v>
      </c>
      <c r="B23" s="194">
        <f t="shared" si="1"/>
        <v>46230</v>
      </c>
      <c r="C23" s="68" t="str">
        <f>IFERROR(INDEX(Party_Ledger!$D$3:$D$100322,MATCH(ROWS($1:12),Party_Ledger!$K$3:$K$100322,0)),"")</f>
        <v>Advance</v>
      </c>
      <c r="D23" s="68">
        <f>IFERROR(INDEX(Party_Ledger!$E$3:$E$100322,MATCH(ROWS($1:12),Party_Ledger!$K$3:$K$100322,0)),"")</f>
        <v>0</v>
      </c>
      <c r="E23" s="69" t="str">
        <f>IFERROR(INDEX(Party_Ledger!$F$3:$F$100322,MATCH(ROWS($1:12),Party_Ledger!$K$3:$K$100322,0)),"")</f>
        <v>SURYA KC FOR SENSOR</v>
      </c>
      <c r="F23" s="70">
        <f>IFERROR(INDEX(Party_Ledger!$G$3:$G$100322,MATCH(ROWS($1:12),Party_Ledger!$K$3:$K$100322,0)),"")</f>
        <v>2000</v>
      </c>
      <c r="G23" s="70">
        <f>IFERROR(INDEX(Party_Ledger!$H$3:$H$100322,MATCH(ROWS($1:12),Party_Ledger!$K$3:$K$100322,0)),"")</f>
        <v>0</v>
      </c>
      <c r="H23" s="70">
        <f t="shared" si="2"/>
        <v>2000</v>
      </c>
    </row>
    <row r="24" spans="1:14" x14ac:dyDescent="0.25">
      <c r="A24" s="101" t="str">
        <f>IFERROR(INDEX(Party_Ledger!$A$3:$A$100322, MATCH(ROWS($1:13), Party_Ledger!$K$3:$K$100322, 0)), "")</f>
        <v>2083/04/11</v>
      </c>
      <c r="B24" s="194">
        <f t="shared" si="1"/>
        <v>46230</v>
      </c>
      <c r="C24" s="68" t="str">
        <f>IFERROR(INDEX(Party_Ledger!$D$3:$D$100322,MATCH(ROWS($1:13),Party_Ledger!$K$3:$K$100322,0)),"")</f>
        <v>Advance</v>
      </c>
      <c r="D24" s="68">
        <f>IFERROR(INDEX(Party_Ledger!$E$3:$E$100322,MATCH(ROWS($1:13),Party_Ledger!$K$3:$K$100322,0)),"")</f>
        <v>0</v>
      </c>
      <c r="E24" s="69" t="str">
        <f>IFERROR(INDEX(Party_Ledger!$F$3:$F$100322,MATCH(ROWS($1:13),Party_Ledger!$K$3:$K$100322,0)),"")</f>
        <v>SURYA KC FOR SENSOR</v>
      </c>
      <c r="F24" s="70">
        <f>IFERROR(INDEX(Party_Ledger!$G$3:$G$100322,MATCH(ROWS($1:13),Party_Ledger!$K$3:$K$100322,0)),"")</f>
        <v>5000</v>
      </c>
      <c r="G24" s="70">
        <f>IFERROR(INDEX(Party_Ledger!$H$3:$H$100322,MATCH(ROWS($1:13),Party_Ledger!$K$3:$K$100322,0)),"")</f>
        <v>0</v>
      </c>
      <c r="H24" s="70">
        <f t="shared" si="2"/>
        <v>5000</v>
      </c>
    </row>
    <row r="25" spans="1:14" x14ac:dyDescent="0.25">
      <c r="A25" s="101" t="str">
        <f>IFERROR(INDEX(Party_Ledger!$A$3:$A$100322, MATCH(ROWS($1:14), Party_Ledger!$K$3:$K$100322, 0)), "")</f>
        <v>2083/04/11</v>
      </c>
      <c r="B25" s="194">
        <f t="shared" si="1"/>
        <v>46230</v>
      </c>
      <c r="C25" s="68" t="str">
        <f>IFERROR(INDEX(Party_Ledger!$D$3:$D$100322,MATCH(ROWS($1:14),Party_Ledger!$K$3:$K$100322,0)),"")</f>
        <v>Advance</v>
      </c>
      <c r="D25" s="68">
        <f>IFERROR(INDEX(Party_Ledger!$E$3:$E$100322,MATCH(ROWS($1:14),Party_Ledger!$K$3:$K$100322,0)),"")</f>
        <v>0</v>
      </c>
      <c r="E25" s="69" t="str">
        <f>IFERROR(INDEX(Party_Ledger!$F$3:$F$100322,MATCH(ROWS($1:14),Party_Ledger!$K$3:$K$100322,0)),"")</f>
        <v>WOOD</v>
      </c>
      <c r="F25" s="70">
        <f>IFERROR(INDEX(Party_Ledger!$G$3:$G$100322,MATCH(ROWS($1:14),Party_Ledger!$K$3:$K$100322,0)),"")</f>
        <v>900</v>
      </c>
      <c r="G25" s="70">
        <f>IFERROR(INDEX(Party_Ledger!$H$3:$H$100322,MATCH(ROWS($1:14),Party_Ledger!$K$3:$K$100322,0)),"")</f>
        <v>0</v>
      </c>
      <c r="H25" s="70">
        <f t="shared" si="2"/>
        <v>900</v>
      </c>
    </row>
    <row r="26" spans="1:14" x14ac:dyDescent="0.25">
      <c r="A26" s="101" t="str">
        <f>IFERROR(INDEX(Party_Ledger!$A$3:$A$100322, MATCH(ROWS($1:15), Party_Ledger!$K$3:$K$100322, 0)), "")</f>
        <v>2083/04/14</v>
      </c>
      <c r="B26" s="194">
        <f t="shared" si="1"/>
        <v>46233</v>
      </c>
      <c r="C26" s="68" t="str">
        <f>IFERROR(INDEX(Party_Ledger!$D$3:$D$100322,MATCH(ROWS($1:15),Party_Ledger!$K$3:$K$100322,0)),"")</f>
        <v>Advance</v>
      </c>
      <c r="D26" s="68">
        <f>IFERROR(INDEX(Party_Ledger!$E$3:$E$100322,MATCH(ROWS($1:15),Party_Ledger!$K$3:$K$100322,0)),"")</f>
        <v>0</v>
      </c>
      <c r="E26" s="69" t="str">
        <f>IFERROR(INDEX(Party_Ledger!$F$3:$F$100322,MATCH(ROWS($1:15),Party_Ledger!$K$3:$K$100322,0)),"")</f>
        <v>WOOD</v>
      </c>
      <c r="F26" s="70">
        <f>IFERROR(INDEX(Party_Ledger!$G$3:$G$100322,MATCH(ROWS($1:15),Party_Ledger!$K$3:$K$100322,0)),"")</f>
        <v>1800</v>
      </c>
      <c r="G26" s="70">
        <f>IFERROR(INDEX(Party_Ledger!$H$3:$H$100322,MATCH(ROWS($1:15),Party_Ledger!$K$3:$K$100322,0)),"")</f>
        <v>0</v>
      </c>
      <c r="H26" s="70">
        <f t="shared" si="2"/>
        <v>1800</v>
      </c>
    </row>
    <row r="27" spans="1:14" x14ac:dyDescent="0.25">
      <c r="A27" s="101" t="str">
        <f>IFERROR(INDEX(Party_Ledger!$A$3:$A$100322, MATCH(ROWS($1:16), Party_Ledger!$K$3:$K$100322, 0)), "")</f>
        <v>2083/04/18</v>
      </c>
      <c r="B27" s="194">
        <f t="shared" si="1"/>
        <v>46237</v>
      </c>
      <c r="C27" s="68" t="str">
        <f>IFERROR(INDEX(Party_Ledger!$D$3:$D$100322,MATCH(ROWS($1:16),Party_Ledger!$K$3:$K$100322,0)),"")</f>
        <v>Advance</v>
      </c>
      <c r="D27" s="68">
        <f>IFERROR(INDEX(Party_Ledger!$E$3:$E$100322,MATCH(ROWS($1:16),Party_Ledger!$K$3:$K$100322,0)),"")</f>
        <v>0</v>
      </c>
      <c r="E27" s="69" t="str">
        <f>IFERROR(INDEX(Party_Ledger!$F$3:$F$100322,MATCH(ROWS($1:16),Party_Ledger!$K$3:$K$100322,0)),"")</f>
        <v>WOOD</v>
      </c>
      <c r="F27" s="70">
        <f>IFERROR(INDEX(Party_Ledger!$G$3:$G$100322,MATCH(ROWS($1:16),Party_Ledger!$K$3:$K$100322,0)),"")</f>
        <v>2700</v>
      </c>
      <c r="G27" s="70">
        <f>IFERROR(INDEX(Party_Ledger!$H$3:$H$100322,MATCH(ROWS($1:16),Party_Ledger!$K$3:$K$100322,0)),"")</f>
        <v>0</v>
      </c>
      <c r="H27" s="70">
        <f t="shared" si="2"/>
        <v>2700</v>
      </c>
    </row>
    <row r="28" spans="1:14" x14ac:dyDescent="0.25">
      <c r="A28" s="101" t="str">
        <f>IFERROR(INDEX(Party_Ledger!$A$3:$A$100322, MATCH(ROWS($1:17), Party_Ledger!$K$3:$K$100322, 0)), "")</f>
        <v>2083/05/05</v>
      </c>
      <c r="B28" s="194">
        <f t="shared" si="1"/>
        <v>46255</v>
      </c>
      <c r="C28" s="68" t="str">
        <f>IFERROR(INDEX(Party_Ledger!$D$3:$D$100322,MATCH(ROWS($1:17),Party_Ledger!$K$3:$K$100322,0)),"")</f>
        <v>Advance</v>
      </c>
      <c r="D28" s="68">
        <f>IFERROR(INDEX(Party_Ledger!$E$3:$E$100322,MATCH(ROWS($1:17),Party_Ledger!$K$3:$K$100322,0)),"")</f>
        <v>0</v>
      </c>
      <c r="E28" s="69" t="str">
        <f>IFERROR(INDEX(Party_Ledger!$F$3:$F$100322,MATCH(ROWS($1:17),Party_Ledger!$K$3:$K$100322,0)),"")</f>
        <v xml:space="preserve">CASH </v>
      </c>
      <c r="F28" s="70">
        <f>IFERROR(INDEX(Party_Ledger!$G$3:$G$100322,MATCH(ROWS($1:17),Party_Ledger!$K$3:$K$100322,0)),"")</f>
        <v>50000</v>
      </c>
      <c r="G28" s="70">
        <f>IFERROR(INDEX(Party_Ledger!$H$3:$H$100322,MATCH(ROWS($1:17),Party_Ledger!$K$3:$K$100322,0)),"")</f>
        <v>0</v>
      </c>
      <c r="H28" s="70">
        <f t="shared" si="2"/>
        <v>50000</v>
      </c>
    </row>
    <row r="29" spans="1:14" x14ac:dyDescent="0.25">
      <c r="A29" s="101" t="str">
        <f>IFERROR(INDEX(Party_Ledger!$A$3:$A$100322, MATCH(ROWS($1:18), Party_Ledger!$K$3:$K$100322, 0)), "")</f>
        <v>2083/05/05</v>
      </c>
      <c r="B29" s="194">
        <f t="shared" si="1"/>
        <v>46255</v>
      </c>
      <c r="C29" s="68" t="str">
        <f>IFERROR(INDEX(Party_Ledger!$D$3:$D$100322,MATCH(ROWS($1:18),Party_Ledger!$K$3:$K$100322,0)),"")</f>
        <v>Advance</v>
      </c>
      <c r="D29" s="68">
        <f>IFERROR(INDEX(Party_Ledger!$E$3:$E$100322,MATCH(ROWS($1:18),Party_Ledger!$K$3:$K$100322,0)),"")</f>
        <v>0</v>
      </c>
      <c r="E29" s="69" t="str">
        <f>IFERROR(INDEX(Party_Ledger!$F$3:$F$100322,MATCH(ROWS($1:18),Party_Ledger!$K$3:$K$100322,0)),"")</f>
        <v xml:space="preserve">CASH </v>
      </c>
      <c r="F29" s="70">
        <f>IFERROR(INDEX(Party_Ledger!$G$3:$G$100322,MATCH(ROWS($1:18),Party_Ledger!$K$3:$K$100322,0)),"")</f>
        <v>139865</v>
      </c>
      <c r="G29" s="70">
        <f>IFERROR(INDEX(Party_Ledger!$H$3:$H$100322,MATCH(ROWS($1:18),Party_Ledger!$K$3:$K$100322,0)),"")</f>
        <v>0</v>
      </c>
      <c r="H29" s="70">
        <f t="shared" si="2"/>
        <v>139865</v>
      </c>
    </row>
    <row r="30" spans="1:14" x14ac:dyDescent="0.25">
      <c r="A30" s="263" t="str">
        <f>IFERROR(INDEX(Party_Ledger!$A$3:$A$100322, MATCH(ROWS($1:19), Party_Ledger!$K$3:$K$100322, 0)), "")</f>
        <v>2083/05/07</v>
      </c>
      <c r="B30" s="194">
        <f t="shared" si="1"/>
        <v>46257</v>
      </c>
      <c r="C30" s="68" t="str">
        <f>IFERROR(INDEX(Party_Ledger!$D$3:$D$100322,MATCH(ROWS($1:19),Party_Ledger!$K$3:$K$100322,0)),"")</f>
        <v>Advance</v>
      </c>
      <c r="D30" s="68">
        <f>IFERROR(INDEX(Party_Ledger!$E$3:$E$100322,MATCH(ROWS($1:19),Party_Ledger!$K$3:$K$100322,0)),"")</f>
        <v>0</v>
      </c>
      <c r="E30" s="69" t="str">
        <f>IFERROR(INDEX(Party_Ledger!$F$3:$F$100322,MATCH(ROWS($1:19),Party_Ledger!$K$3:$K$100322,0)),"")</f>
        <v xml:space="preserve">FOOD FOR 4 </v>
      </c>
      <c r="F30" s="70">
        <f>IFERROR(INDEX(Party_Ledger!$G$3:$G$100322,MATCH(ROWS($1:19),Party_Ledger!$K$3:$K$100322,0)),"")</f>
        <v>840</v>
      </c>
      <c r="G30" s="70">
        <f>IFERROR(INDEX(Party_Ledger!$H$3:$H$100322,MATCH(ROWS($1:19),Party_Ledger!$K$3:$K$100322,0)),"")</f>
        <v>0</v>
      </c>
      <c r="H30" s="70">
        <f t="shared" si="2"/>
        <v>840</v>
      </c>
    </row>
    <row r="31" spans="1:14" x14ac:dyDescent="0.25">
      <c r="A31" s="101" t="str">
        <f>IFERROR(INDEX(Party_Ledger!$A$3:$A$100322, MATCH(ROWS($1:20), Party_Ledger!$K$3:$K$100322, 0)), "")</f>
        <v>2083/05/07</v>
      </c>
      <c r="B31" s="194">
        <f t="shared" si="1"/>
        <v>46257</v>
      </c>
      <c r="C31" s="68" t="str">
        <f>IFERROR(INDEX(Party_Ledger!$D$3:$D$100322,MATCH(ROWS($1:20),Party_Ledger!$K$3:$K$100322,0)),"")</f>
        <v>Advance</v>
      </c>
      <c r="D31" s="68">
        <f>IFERROR(INDEX(Party_Ledger!$E$3:$E$100322,MATCH(ROWS($1:20),Party_Ledger!$K$3:$K$100322,0)),"")</f>
        <v>0</v>
      </c>
      <c r="E31" s="69" t="str">
        <f>IFERROR(INDEX(Party_Ledger!$F$3:$F$100322,MATCH(ROWS($1:20),Party_Ledger!$K$3:$K$100322,0)),"")</f>
        <v>ADVANCE</v>
      </c>
      <c r="F31" s="70">
        <f>IFERROR(INDEX(Party_Ledger!$G$3:$G$100322,MATCH(ROWS($1:20),Party_Ledger!$K$3:$K$100322,0)),"")</f>
        <v>500</v>
      </c>
      <c r="G31" s="70">
        <f>IFERROR(INDEX(Party_Ledger!$H$3:$H$100322,MATCH(ROWS($1:20),Party_Ledger!$K$3:$K$100322,0)),"")</f>
        <v>0</v>
      </c>
      <c r="H31" s="70">
        <f t="shared" si="2"/>
        <v>500</v>
      </c>
    </row>
    <row r="32" spans="1:14" x14ac:dyDescent="0.25">
      <c r="A32" s="101" t="str">
        <f>IFERROR(INDEX(Party_Ledger!$A$3:$A$100322, MATCH(ROWS($1:21), Party_Ledger!$K$3:$K$100322, 0)), "")</f>
        <v>2083/05/08</v>
      </c>
      <c r="B32" s="194">
        <f t="shared" si="1"/>
        <v>46258</v>
      </c>
      <c r="C32" s="68" t="str">
        <f>IFERROR(INDEX(Party_Ledger!$D$3:$D$100322,MATCH(ROWS($1:21),Party_Ledger!$K$3:$K$100322,0)),"")</f>
        <v>Advance</v>
      </c>
      <c r="D32" s="68">
        <f>IFERROR(INDEX(Party_Ledger!$E$3:$E$100322,MATCH(ROWS($1:21),Party_Ledger!$K$3:$K$100322,0)),"")</f>
        <v>0</v>
      </c>
      <c r="E32" s="69" t="str">
        <f>IFERROR(INDEX(Party_Ledger!$F$3:$F$100322,MATCH(ROWS($1:21),Party_Ledger!$K$3:$K$100322,0)),"")</f>
        <v>CLAMP FOR VEHICLE</v>
      </c>
      <c r="F32" s="70">
        <f>IFERROR(INDEX(Party_Ledger!$G$3:$G$100322,MATCH(ROWS($1:21),Party_Ledger!$K$3:$K$100322,0)),"")</f>
        <v>500</v>
      </c>
      <c r="G32" s="70">
        <f>IFERROR(INDEX(Party_Ledger!$H$3:$H$100322,MATCH(ROWS($1:21),Party_Ledger!$K$3:$K$100322,0)),"")</f>
        <v>0</v>
      </c>
      <c r="H32" s="70">
        <f t="shared" si="2"/>
        <v>500</v>
      </c>
    </row>
    <row r="33" spans="1:8" x14ac:dyDescent="0.25">
      <c r="A33" s="101" t="str">
        <f>IFERROR(INDEX(Party_Ledger!$A$3:$A$100322, MATCH(ROWS($1:22), Party_Ledger!$K$3:$K$100322, 0)), "")</f>
        <v>2083/05/08</v>
      </c>
      <c r="B33" s="194">
        <f t="shared" si="1"/>
        <v>46258</v>
      </c>
      <c r="C33" s="68" t="str">
        <f>IFERROR(INDEX(Party_Ledger!$D$3:$D$100322,MATCH(ROWS($1:22),Party_Ledger!$K$3:$K$100322,0)),"")</f>
        <v>Advance</v>
      </c>
      <c r="D33" s="68">
        <f>IFERROR(INDEX(Party_Ledger!$E$3:$E$100322,MATCH(ROWS($1:22),Party_Ledger!$K$3:$K$100322,0)),"")</f>
        <v>0</v>
      </c>
      <c r="E33" s="69" t="str">
        <f>IFERROR(INDEX(Party_Ledger!$F$3:$F$100322,MATCH(ROWS($1:22),Party_Ledger!$K$3:$K$100322,0)),"")</f>
        <v xml:space="preserve">CHI. KHANA 2, WATER </v>
      </c>
      <c r="F33" s="70">
        <f>IFERROR(INDEX(Party_Ledger!$G$3:$G$100322,MATCH(ROWS($1:22),Party_Ledger!$K$3:$K$100322,0)),"")</f>
        <v>680</v>
      </c>
      <c r="G33" s="70">
        <f>IFERROR(INDEX(Party_Ledger!$H$3:$H$100322,MATCH(ROWS($1:22),Party_Ledger!$K$3:$K$100322,0)),"")</f>
        <v>0</v>
      </c>
      <c r="H33" s="70">
        <f t="shared" si="2"/>
        <v>680</v>
      </c>
    </row>
    <row r="34" spans="1:8" x14ac:dyDescent="0.25">
      <c r="A34" s="101" t="str">
        <f>IFERROR(INDEX(Party_Ledger!$A$3:$A$100322, MATCH(ROWS($1:23), Party_Ledger!$K$3:$K$100322, 0)), "")</f>
        <v>2083/05/10</v>
      </c>
      <c r="B34" s="194">
        <f t="shared" si="1"/>
        <v>46260</v>
      </c>
      <c r="C34" s="68" t="str">
        <f>IFERROR(INDEX(Party_Ledger!$D$3:$D$100322,MATCH(ROWS($1:23),Party_Ledger!$K$3:$K$100322,0)),"")</f>
        <v>Advance</v>
      </c>
      <c r="D34" s="68">
        <f>IFERROR(INDEX(Party_Ledger!$E$3:$E$100322,MATCH(ROWS($1:23),Party_Ledger!$K$3:$K$100322,0)),"")</f>
        <v>0</v>
      </c>
      <c r="E34" s="69" t="str">
        <f>IFERROR(INDEX(Party_Ledger!$F$3:$F$100322,MATCH(ROWS($1:23),Party_Ledger!$K$3:$K$100322,0)),"")</f>
        <v>ADVANCE</v>
      </c>
      <c r="F34" s="70">
        <f>IFERROR(INDEX(Party_Ledger!$G$3:$G$100322,MATCH(ROWS($1:23),Party_Ledger!$K$3:$K$100322,0)),"")</f>
        <v>7000</v>
      </c>
      <c r="G34" s="70">
        <f>IFERROR(INDEX(Party_Ledger!$H$3:$H$100322,MATCH(ROWS($1:23),Party_Ledger!$K$3:$K$100322,0)),"")</f>
        <v>0</v>
      </c>
      <c r="H34" s="70">
        <f t="shared" si="2"/>
        <v>7000</v>
      </c>
    </row>
    <row r="35" spans="1:8" x14ac:dyDescent="0.25">
      <c r="A35" s="101" t="str">
        <f>IFERROR(INDEX(Party_Ledger!$A$3:$A$100322, MATCH(ROWS($1:24), Party_Ledger!$K$3:$K$100322, 0)), "")</f>
        <v>2083/05/11</v>
      </c>
      <c r="B35" s="194">
        <f t="shared" si="1"/>
        <v>46261</v>
      </c>
      <c r="C35" s="68" t="str">
        <f>IFERROR(INDEX(Party_Ledger!$D$3:$D$100322,MATCH(ROWS($1:24),Party_Ledger!$K$3:$K$100322,0)),"")</f>
        <v>Advance</v>
      </c>
      <c r="D35" s="68">
        <f>IFERROR(INDEX(Party_Ledger!$E$3:$E$100322,MATCH(ROWS($1:24),Party_Ledger!$K$3:$K$100322,0)),"")</f>
        <v>0</v>
      </c>
      <c r="E35" s="69" t="str">
        <f>IFERROR(INDEX(Party_Ledger!$F$3:$F$100322,MATCH(ROWS($1:24),Party_Ledger!$K$3:$K$100322,0)),"")</f>
        <v>WOOD</v>
      </c>
      <c r="F35" s="70">
        <f>IFERROR(INDEX(Party_Ledger!$G$3:$G$100322,MATCH(ROWS($1:24),Party_Ledger!$K$3:$K$100322,0)),"")</f>
        <v>900</v>
      </c>
      <c r="G35" s="70">
        <f>IFERROR(INDEX(Party_Ledger!$H$3:$H$100322,MATCH(ROWS($1:24),Party_Ledger!$K$3:$K$100322,0)),"")</f>
        <v>0</v>
      </c>
      <c r="H35" s="70">
        <f t="shared" si="2"/>
        <v>900</v>
      </c>
    </row>
    <row r="36" spans="1:8" x14ac:dyDescent="0.25">
      <c r="A36" s="101" t="str">
        <f>IFERROR(INDEX(Party_Ledger!$A$3:$A$100322, MATCH(ROWS($1:25), Party_Ledger!$K$3:$K$100322, 0)), "")</f>
        <v>2083/05/15</v>
      </c>
      <c r="B36" s="194">
        <f t="shared" si="1"/>
        <v>46265</v>
      </c>
      <c r="C36" s="68" t="str">
        <f>IFERROR(INDEX(Party_Ledger!$D$3:$D$100322,MATCH(ROWS($1:25),Party_Ledger!$K$3:$K$100322,0)),"")</f>
        <v>Advance</v>
      </c>
      <c r="D36" s="68">
        <f>IFERROR(INDEX(Party_Ledger!$E$3:$E$100322,MATCH(ROWS($1:25),Party_Ledger!$K$3:$K$100322,0)),"")</f>
        <v>0</v>
      </c>
      <c r="E36" s="69" t="str">
        <f>IFERROR(INDEX(Party_Ledger!$F$3:$F$100322,MATCH(ROWS($1:25),Party_Ledger!$K$3:$K$100322,0)),"")</f>
        <v>ELECTRICITY MAINTINANCE SAIKRIKPA</v>
      </c>
      <c r="F36" s="70">
        <f>IFERROR(INDEX(Party_Ledger!$G$3:$G$100322,MATCH(ROWS($1:25),Party_Ledger!$K$3:$K$100322,0)),"")</f>
        <v>5500</v>
      </c>
      <c r="G36" s="70">
        <f>IFERROR(INDEX(Party_Ledger!$H$3:$H$100322,MATCH(ROWS($1:25),Party_Ledger!$K$3:$K$100322,0)),"")</f>
        <v>0</v>
      </c>
      <c r="H36" s="70">
        <f t="shared" si="2"/>
        <v>5500</v>
      </c>
    </row>
    <row r="37" spans="1:8" x14ac:dyDescent="0.25">
      <c r="A37" s="101" t="str">
        <f>IFERROR(INDEX(Party_Ledger!$A$3:$A$100322, MATCH(ROWS($1:26), Party_Ledger!$K$3:$K$100322, 0)), "")</f>
        <v>2083/05/17</v>
      </c>
      <c r="B37" s="194">
        <f t="shared" si="1"/>
        <v>46267</v>
      </c>
      <c r="C37" s="68" t="str">
        <f>IFERROR(INDEX(Party_Ledger!$D$3:$D$100322,MATCH(ROWS($1:26),Party_Ledger!$K$3:$K$100322,0)),"")</f>
        <v>Advance</v>
      </c>
      <c r="D37" s="68">
        <f>IFERROR(INDEX(Party_Ledger!$E$3:$E$100322,MATCH(ROWS($1:26),Party_Ledger!$K$3:$K$100322,0)),"")</f>
        <v>0</v>
      </c>
      <c r="E37" s="69" t="str">
        <f>IFERROR(INDEX(Party_Ledger!$F$3:$F$100322,MATCH(ROWS($1:26),Party_Ledger!$K$3:$K$100322,0)),"")</f>
        <v>WOOD</v>
      </c>
      <c r="F37" s="70">
        <f>IFERROR(INDEX(Party_Ledger!$G$3:$G$100322,MATCH(ROWS($1:26),Party_Ledger!$K$3:$K$100322,0)),"")</f>
        <v>1800</v>
      </c>
      <c r="G37" s="70">
        <f>IFERROR(INDEX(Party_Ledger!$H$3:$H$100322,MATCH(ROWS($1:26),Party_Ledger!$K$3:$K$100322,0)),"")</f>
        <v>0</v>
      </c>
      <c r="H37" s="70">
        <f t="shared" si="2"/>
        <v>1800</v>
      </c>
    </row>
    <row r="38" spans="1:8" x14ac:dyDescent="0.25">
      <c r="A38" s="101" t="str">
        <f>IFERROR(INDEX(Party_Ledger!$A$3:$A$100322, MATCH(ROWS($1:27), Party_Ledger!$K$3:$K$100322, 0)), "")</f>
        <v>2083/05/17</v>
      </c>
      <c r="B38" s="194">
        <f t="shared" si="1"/>
        <v>46267</v>
      </c>
      <c r="C38" s="68" t="str">
        <f>IFERROR(INDEX(Party_Ledger!$D$3:$D$100322,MATCH(ROWS($1:27),Party_Ledger!$K$3:$K$100322,0)),"")</f>
        <v>Advance</v>
      </c>
      <c r="D38" s="68">
        <f>IFERROR(INDEX(Party_Ledger!$E$3:$E$100322,MATCH(ROWS($1:27),Party_Ledger!$K$3:$K$100322,0)),"")</f>
        <v>0</v>
      </c>
      <c r="E38" s="69" t="str">
        <f>IFERROR(INDEX(Party_Ledger!$F$3:$F$100322,MATCH(ROWS($1:27),Party_Ledger!$K$3:$K$100322,0)),"")</f>
        <v>SENSOR MAINTINANCE SAIKRIPA</v>
      </c>
      <c r="F38" s="70">
        <f>IFERROR(INDEX(Party_Ledger!$G$3:$G$100322,MATCH(ROWS($1:27),Party_Ledger!$K$3:$K$100322,0)),"")</f>
        <v>1500</v>
      </c>
      <c r="G38" s="70">
        <f>IFERROR(INDEX(Party_Ledger!$H$3:$H$100322,MATCH(ROWS($1:27),Party_Ledger!$K$3:$K$100322,0)),"")</f>
        <v>0</v>
      </c>
      <c r="H38" s="70">
        <f t="shared" si="2"/>
        <v>1500</v>
      </c>
    </row>
    <row r="39" spans="1:8" x14ac:dyDescent="0.25">
      <c r="A39" s="101" t="str">
        <f>IFERROR(INDEX(Party_Ledger!$A$3:$A$100322, MATCH(ROWS($1:28), Party_Ledger!$K$3:$K$100322, 0)), "")</f>
        <v>2083/05/17</v>
      </c>
      <c r="B39" s="194">
        <f t="shared" si="1"/>
        <v>46267</v>
      </c>
      <c r="C39" s="68" t="str">
        <f>IFERROR(INDEX(Party_Ledger!$D$3:$D$100322,MATCH(ROWS($1:28),Party_Ledger!$K$3:$K$100322,0)),"")</f>
        <v>Advance</v>
      </c>
      <c r="D39" s="68">
        <f>IFERROR(INDEX(Party_Ledger!$E$3:$E$100322,MATCH(ROWS($1:28),Party_Ledger!$K$3:$K$100322,0)),"")</f>
        <v>0</v>
      </c>
      <c r="E39" s="69" t="str">
        <f>IFERROR(INDEX(Party_Ledger!$F$3:$F$100322,MATCH(ROWS($1:28),Party_Ledger!$K$3:$K$100322,0)),"")</f>
        <v>TRANSPORTATION FOR PIPE WELDING LABOUR</v>
      </c>
      <c r="F39" s="70">
        <f>IFERROR(INDEX(Party_Ledger!$G$3:$G$100322,MATCH(ROWS($1:28),Party_Ledger!$K$3:$K$100322,0)),"")</f>
        <v>400</v>
      </c>
      <c r="G39" s="70">
        <f>IFERROR(INDEX(Party_Ledger!$H$3:$H$100322,MATCH(ROWS($1:28),Party_Ledger!$K$3:$K$100322,0)),"")</f>
        <v>0</v>
      </c>
      <c r="H39" s="70">
        <f t="shared" si="2"/>
        <v>400</v>
      </c>
    </row>
    <row r="40" spans="1:8" x14ac:dyDescent="0.25">
      <c r="A40" s="101" t="str">
        <f>IFERROR(INDEX(Party_Ledger!$A$3:$A$100322, MATCH(ROWS($1:29), Party_Ledger!$K$3:$K$100322, 0)), "")</f>
        <v>2083/05/17</v>
      </c>
      <c r="B40" s="194">
        <f t="shared" si="1"/>
        <v>46267</v>
      </c>
      <c r="C40" s="68" t="str">
        <f>IFERROR(INDEX(Party_Ledger!$D$3:$D$100322,MATCH(ROWS($1:29),Party_Ledger!$K$3:$K$100322,0)),"")</f>
        <v>Advance</v>
      </c>
      <c r="D40" s="68">
        <f>IFERROR(INDEX(Party_Ledger!$E$3:$E$100322,MATCH(ROWS($1:29),Party_Ledger!$K$3:$K$100322,0)),"")</f>
        <v>0</v>
      </c>
      <c r="E40" s="69" t="str">
        <f>IFERROR(INDEX(Party_Ledger!$F$3:$F$100322,MATCH(ROWS($1:29),Party_Ledger!$K$3:$K$100322,0)),"")</f>
        <v>OIL FOR VEHICLE TO BHAIRAHAWA WELDING</v>
      </c>
      <c r="F40" s="70">
        <f>IFERROR(INDEX(Party_Ledger!$G$3:$G$100322,MATCH(ROWS($1:29),Party_Ledger!$K$3:$K$100322,0)),"")</f>
        <v>2000</v>
      </c>
      <c r="G40" s="70">
        <f>IFERROR(INDEX(Party_Ledger!$H$3:$H$100322,MATCH(ROWS($1:29),Party_Ledger!$K$3:$K$100322,0)),"")</f>
        <v>0</v>
      </c>
      <c r="H40" s="70">
        <f t="shared" si="2"/>
        <v>2000</v>
      </c>
    </row>
    <row r="41" spans="1:8" x14ac:dyDescent="0.25">
      <c r="A41" s="101" t="str">
        <f>IFERROR(INDEX(Party_Ledger!$A$3:$A$100322, MATCH(ROWS($1:30), Party_Ledger!$K$3:$K$100322, 0)), "")</f>
        <v>2083/05/27</v>
      </c>
      <c r="B41" s="194">
        <f t="shared" si="1"/>
        <v>46277</v>
      </c>
      <c r="C41" s="68" t="str">
        <f>IFERROR(INDEX(Party_Ledger!$D$3:$D$100322,MATCH(ROWS($1:30),Party_Ledger!$K$3:$K$100322,0)),"")</f>
        <v>Advance</v>
      </c>
      <c r="D41" s="68">
        <f>IFERROR(INDEX(Party_Ledger!$E$3:$E$100322,MATCH(ROWS($1:30),Party_Ledger!$K$3:$K$100322,0)),"")</f>
        <v>0</v>
      </c>
      <c r="E41" s="69" t="str">
        <f>IFERROR(INDEX(Party_Ledger!$F$3:$F$100322,MATCH(ROWS($1:30),Party_Ledger!$K$3:$K$100322,0)),"")</f>
        <v xml:space="preserve">TEEN AND DOOR MAINTINANCE </v>
      </c>
      <c r="F41" s="70">
        <f>IFERROR(INDEX(Party_Ledger!$G$3:$G$100322,MATCH(ROWS($1:30),Party_Ledger!$K$3:$K$100322,0)),"")</f>
        <v>11300</v>
      </c>
      <c r="G41" s="70">
        <f>IFERROR(INDEX(Party_Ledger!$H$3:$H$100322,MATCH(ROWS($1:30),Party_Ledger!$K$3:$K$100322,0)),"")</f>
        <v>0</v>
      </c>
      <c r="H41" s="70">
        <f t="shared" si="2"/>
        <v>11300</v>
      </c>
    </row>
    <row r="42" spans="1:8" x14ac:dyDescent="0.25">
      <c r="A42" s="101" t="str">
        <f>IFERROR(INDEX(Party_Ledger!$A$3:$A$100322, MATCH(ROWS($1:31), Party_Ledger!$K$3:$K$100322, 0)), "")</f>
        <v>2083/05/15</v>
      </c>
      <c r="B42" s="194">
        <f t="shared" si="1"/>
        <v>46265</v>
      </c>
      <c r="C42" s="68" t="str">
        <f>IFERROR(INDEX(Party_Ledger!$D$3:$D$100322,MATCH(ROWS($1:31),Party_Ledger!$K$3:$K$100322,0)),"")</f>
        <v>Advance</v>
      </c>
      <c r="D42" s="68">
        <f>IFERROR(INDEX(Party_Ledger!$E$3:$E$100322,MATCH(ROWS($1:31),Party_Ledger!$K$3:$K$100322,0)),"")</f>
        <v>0</v>
      </c>
      <c r="E42" s="69" t="str">
        <f>IFERROR(INDEX(Party_Ledger!$F$3:$F$100322,MATCH(ROWS($1:31),Party_Ledger!$K$3:$K$100322,0)),"")</f>
        <v>CREAM SEPERATOR MAINTINANCE</v>
      </c>
      <c r="F42" s="70">
        <f>IFERROR(INDEX(Party_Ledger!$G$3:$G$100322,MATCH(ROWS($1:31),Party_Ledger!$K$3:$K$100322,0)),"")</f>
        <v>1800</v>
      </c>
      <c r="G42" s="70">
        <f>IFERROR(INDEX(Party_Ledger!$H$3:$H$100322,MATCH(ROWS($1:31),Party_Ledger!$K$3:$K$100322,0)),"")</f>
        <v>0</v>
      </c>
      <c r="H42" s="70">
        <f t="shared" si="2"/>
        <v>1800</v>
      </c>
    </row>
    <row r="43" spans="1:8" x14ac:dyDescent="0.25">
      <c r="A43" s="101" t="str">
        <f>IFERROR(INDEX(Party_Ledger!$A$3:$A$100322, MATCH(ROWS($1:32), Party_Ledger!$K$3:$K$100322, 0)), "")</f>
        <v>2083/06/03</v>
      </c>
      <c r="B43" s="194">
        <f t="shared" si="1"/>
        <v>46284</v>
      </c>
      <c r="C43" s="68" t="str">
        <f>IFERROR(INDEX(Party_Ledger!$D$3:$D$100322,MATCH(ROWS($1:32),Party_Ledger!$K$3:$K$100322,0)),"")</f>
        <v>Payment</v>
      </c>
      <c r="D43" s="68">
        <f>IFERROR(INDEX(Party_Ledger!$E$3:$E$100322,MATCH(ROWS($1:32),Party_Ledger!$K$3:$K$100322,0)),"")</f>
        <v>0</v>
      </c>
      <c r="E43" s="69" t="str">
        <f>IFERROR(INDEX(Party_Ledger!$F$3:$F$100322,MATCH(ROWS($1:32),Party_Ledger!$K$3:$K$100322,0)),"")</f>
        <v xml:space="preserve">SRAWAN ELECTRICITY BILL </v>
      </c>
      <c r="F43" s="70">
        <f>IFERROR(INDEX(Party_Ledger!$G$3:$G$100322,MATCH(ROWS($1:32),Party_Ledger!$K$3:$K$100322,0)),"")</f>
        <v>10000</v>
      </c>
      <c r="G43" s="70">
        <f>IFERROR(INDEX(Party_Ledger!$H$3:$H$100322,MATCH(ROWS($1:32),Party_Ledger!$K$3:$K$100322,0)),"")</f>
        <v>0</v>
      </c>
      <c r="H43" s="70">
        <f t="shared" si="2"/>
        <v>10000</v>
      </c>
    </row>
    <row r="44" spans="1:8" x14ac:dyDescent="0.25">
      <c r="A44" s="101">
        <f>IFERROR(INDEX(Party_Ledger!$A$3:$A$100322, MATCH(ROWS($1:33), Party_Ledger!$K$3:$K$100322, 0)), "")</f>
        <v>66929</v>
      </c>
      <c r="B44" s="194">
        <f t="shared" si="1"/>
        <v>46216</v>
      </c>
      <c r="C44" s="68" t="str">
        <f>IFERROR(INDEX(Party_Ledger!$D$3:$D$100322,MATCH(ROWS($1:33),Party_Ledger!$K$3:$K$100322,0)),"")</f>
        <v>SAI KRIPA KSS LTD</v>
      </c>
      <c r="D44" s="68" t="str">
        <f>IFERROR(INDEX(Party_Ledger!$E$3:$E$100322,MATCH(ROWS($1:33),Party_Ledger!$K$3:$K$100322,0)),"")</f>
        <v>QR-002</v>
      </c>
      <c r="E44" s="69" t="str">
        <f>IFERROR(INDEX(Party_Ledger!$F$3:$F$100322,MATCH(ROWS($1:33),Party_Ledger!$K$3:$K$100322,0)),"")</f>
        <v>ONLINE TRANSFERRED TO MODERN AGRO</v>
      </c>
      <c r="F44" s="70">
        <f>IFERROR(INDEX(Party_Ledger!$G$3:$G$100322,MATCH(ROWS($1:33),Party_Ledger!$K$3:$K$100322,0)),"")</f>
        <v>100000</v>
      </c>
      <c r="G44" s="70">
        <f>IFERROR(INDEX(Party_Ledger!$H$3:$H$100322,MATCH(ROWS($1:33),Party_Ledger!$K$3:$K$100322,0)),"")</f>
        <v>0</v>
      </c>
      <c r="H44" s="70">
        <f t="shared" si="2"/>
        <v>100000</v>
      </c>
    </row>
    <row r="45" spans="1:8" hidden="1" x14ac:dyDescent="0.25">
      <c r="A45" s="101">
        <f>IFERROR(INDEX(Party_Ledger!$A$3:$A$100322, MATCH(ROWS($1:34), Party_Ledger!$K$3:$K$100322, 0)), "")</f>
        <v>66979</v>
      </c>
      <c r="B45" s="194">
        <f t="shared" si="1"/>
        <v>46268</v>
      </c>
      <c r="C45" s="68" t="str">
        <f>IFERROR(INDEX(Party_Ledger!$D$3:$D$100322,MATCH(ROWS($1:34),Party_Ledger!$K$3:$K$100322,0)),"")</f>
        <v>SAI KRIPA KSS LTD</v>
      </c>
      <c r="D45" s="68" t="str">
        <f>IFERROR(INDEX(Party_Ledger!$E$3:$E$100322,MATCH(ROWS($1:34),Party_Ledger!$K$3:$K$100322,0)),"")</f>
        <v>QR-054</v>
      </c>
      <c r="E45" s="69" t="str">
        <f>IFERROR(INDEX(Party_Ledger!$F$3:$F$100322,MATCH(ROWS($1:34),Party_Ledger!$K$3:$K$100322,0)),"")</f>
        <v xml:space="preserve">ONLINE PAID TO NEW GODAR FOR SS PIPE WELDING </v>
      </c>
      <c r="F45" s="70">
        <f>IFERROR(INDEX(Party_Ledger!$G$3:$G$100322,MATCH(ROWS($1:34),Party_Ledger!$K$3:$K$100322,0)),"")</f>
        <v>15820</v>
      </c>
      <c r="G45" s="70">
        <f>IFERROR(INDEX(Party_Ledger!$H$3:$H$100322,MATCH(ROWS($1:34),Party_Ledger!$K$3:$K$100322,0)),"")</f>
        <v>0</v>
      </c>
      <c r="H45" s="70">
        <f t="shared" si="2"/>
        <v>15820</v>
      </c>
    </row>
    <row r="46" spans="1:8" hidden="1" x14ac:dyDescent="0.25">
      <c r="A46" s="101" t="str">
        <f>IFERROR(INDEX(Party_Ledger!$A$3:$A$100322, MATCH(ROWS($1:35), Party_Ledger!$K$3:$K$100322, 0)), "")</f>
        <v/>
      </c>
      <c r="B46" s="194" t="str">
        <f t="shared" si="1"/>
        <v/>
      </c>
      <c r="C46" s="68" t="str">
        <f>IFERROR(INDEX(Party_Ledger!$D$3:$D$100322,MATCH(ROWS($1:35),Party_Ledger!$K$3:$K$100322,0)),"")</f>
        <v/>
      </c>
      <c r="D46" s="68" t="str">
        <f>IFERROR(INDEX(Party_Ledger!$E$3:$E$100322,MATCH(ROWS($1:35),Party_Ledger!$K$3:$K$100322,0)),"")</f>
        <v/>
      </c>
      <c r="E46" s="69" t="str">
        <f>IFERROR(INDEX(Party_Ledger!$F$3:$F$100322,MATCH(ROWS($1:35),Party_Ledger!$K$3:$K$100322,0)),"")</f>
        <v/>
      </c>
      <c r="F46" s="70" t="str">
        <f>IFERROR(INDEX(Party_Ledger!$G$3:$G$100322,MATCH(ROWS($1:35),Party_Ledger!$K$3:$K$100322,0)),"")</f>
        <v/>
      </c>
      <c r="G46" s="70" t="str">
        <f>IFERROR(INDEX(Party_Ledger!$H$3:$H$100322,MATCH(ROWS($1:35),Party_Ledger!$K$3:$K$100322,0)),"")</f>
        <v/>
      </c>
      <c r="H46" s="70" t="str">
        <f t="shared" si="2"/>
        <v/>
      </c>
    </row>
    <row r="47" spans="1:8" hidden="1" x14ac:dyDescent="0.25">
      <c r="A47" s="101" t="str">
        <f>IFERROR(INDEX(Party_Ledger!$A$3:$A$100322, MATCH(ROWS($1:36), Party_Ledger!$K$3:$K$100322, 0)), "")</f>
        <v/>
      </c>
      <c r="B47" s="194" t="str">
        <f t="shared" si="1"/>
        <v/>
      </c>
      <c r="C47" s="68" t="str">
        <f>IFERROR(INDEX(Party_Ledger!$D$3:$D$100322,MATCH(ROWS($1:36),Party_Ledger!$K$3:$K$100322,0)),"")</f>
        <v/>
      </c>
      <c r="D47" s="68" t="str">
        <f>IFERROR(INDEX(Party_Ledger!$E$3:$E$100322,MATCH(ROWS($1:36),Party_Ledger!$K$3:$K$100322,0)),"")</f>
        <v/>
      </c>
      <c r="E47" s="69" t="str">
        <f>IFERROR(INDEX(Party_Ledger!$F$3:$F$100322,MATCH(ROWS($1:36),Party_Ledger!$K$3:$K$100322,0)),"")</f>
        <v/>
      </c>
      <c r="F47" s="70" t="str">
        <f>IFERROR(INDEX(Party_Ledger!$G$3:$G$100322,MATCH(ROWS($1:36),Party_Ledger!$K$3:$K$100322,0)),"")</f>
        <v/>
      </c>
      <c r="G47" s="70" t="str">
        <f>IFERROR(INDEX(Party_Ledger!$H$3:$H$100322,MATCH(ROWS($1:36),Party_Ledger!$K$3:$K$100322,0)),"")</f>
        <v/>
      </c>
      <c r="H47" s="70" t="str">
        <f t="shared" si="2"/>
        <v/>
      </c>
    </row>
    <row r="48" spans="1:8" hidden="1" x14ac:dyDescent="0.25">
      <c r="A48" s="101" t="str">
        <f>IFERROR(INDEX(Party_Ledger!$A$3:$A$100322, MATCH(ROWS($1:37), Party_Ledger!$K$3:$K$100322, 0)), "")</f>
        <v/>
      </c>
      <c r="B48" s="194" t="str">
        <f t="shared" si="1"/>
        <v/>
      </c>
      <c r="C48" s="68" t="str">
        <f>IFERROR(INDEX(Party_Ledger!$D$3:$D$100322,MATCH(ROWS($1:37),Party_Ledger!$K$3:$K$100322,0)),"")</f>
        <v/>
      </c>
      <c r="D48" s="68" t="str">
        <f>IFERROR(INDEX(Party_Ledger!$E$3:$E$100322,MATCH(ROWS($1:37),Party_Ledger!$K$3:$K$100322,0)),"")</f>
        <v/>
      </c>
      <c r="E48" s="69" t="str">
        <f>IFERROR(INDEX(Party_Ledger!$F$3:$F$100322,MATCH(ROWS($1:37),Party_Ledger!$K$3:$K$100322,0)),"")</f>
        <v/>
      </c>
      <c r="F48" s="70" t="str">
        <f>IFERROR(INDEX(Party_Ledger!$G$3:$G$100322,MATCH(ROWS($1:37),Party_Ledger!$K$3:$K$100322,0)),"")</f>
        <v/>
      </c>
      <c r="G48" s="70" t="str">
        <f>IFERROR(INDEX(Party_Ledger!$H$3:$H$100322,MATCH(ROWS($1:37),Party_Ledger!$K$3:$K$100322,0)),"")</f>
        <v/>
      </c>
      <c r="H48" s="70" t="str">
        <f t="shared" si="2"/>
        <v/>
      </c>
    </row>
    <row r="49" spans="1:8" hidden="1" x14ac:dyDescent="0.25">
      <c r="A49" s="101" t="str">
        <f>IFERROR(INDEX(Party_Ledger!$A$3:$A$100322, MATCH(ROWS($1:38), Party_Ledger!$K$3:$K$100322, 0)), "")</f>
        <v/>
      </c>
      <c r="B49" s="194" t="str">
        <f t="shared" si="1"/>
        <v/>
      </c>
      <c r="C49" s="68" t="str">
        <f>IFERROR(INDEX(Party_Ledger!$D$3:$D$100322,MATCH(ROWS($1:38),Party_Ledger!$K$3:$K$100322,0)),"")</f>
        <v/>
      </c>
      <c r="D49" s="68" t="str">
        <f>IFERROR(INDEX(Party_Ledger!$E$3:$E$100322,MATCH(ROWS($1:38),Party_Ledger!$K$3:$K$100322,0)),"")</f>
        <v/>
      </c>
      <c r="E49" s="69" t="str">
        <f>IFERROR(INDEX(Party_Ledger!$F$3:$F$100322,MATCH(ROWS($1:38),Party_Ledger!$K$3:$K$100322,0)),"")</f>
        <v/>
      </c>
      <c r="F49" s="70" t="str">
        <f>IFERROR(INDEX(Party_Ledger!$G$3:$G$100322,MATCH(ROWS($1:38),Party_Ledger!$K$3:$K$100322,0)),"")</f>
        <v/>
      </c>
      <c r="G49" s="70" t="str">
        <f>IFERROR(INDEX(Party_Ledger!$H$3:$H$100322,MATCH(ROWS($1:38),Party_Ledger!$K$3:$K$100322,0)),"")</f>
        <v/>
      </c>
      <c r="H49" s="70" t="str">
        <f t="shared" si="2"/>
        <v/>
      </c>
    </row>
    <row r="50" spans="1:8" hidden="1" x14ac:dyDescent="0.25">
      <c r="A50" s="101" t="str">
        <f>IFERROR(INDEX(Party_Ledger!$A$3:$A$100322, MATCH(ROWS($1:39), Party_Ledger!$K$3:$K$100322, 0)), "")</f>
        <v/>
      </c>
      <c r="B50" s="194" t="str">
        <f t="shared" si="1"/>
        <v/>
      </c>
      <c r="C50" s="68" t="str">
        <f>IFERROR(INDEX(Party_Ledger!$D$3:$D$100322,MATCH(ROWS($1:39),Party_Ledger!$K$3:$K$100322,0)),"")</f>
        <v/>
      </c>
      <c r="D50" s="68" t="str">
        <f>IFERROR(INDEX(Party_Ledger!$E$3:$E$100322,MATCH(ROWS($1:39),Party_Ledger!$K$3:$K$100322,0)),"")</f>
        <v/>
      </c>
      <c r="E50" s="69" t="str">
        <f>IFERROR(INDEX(Party_Ledger!$F$3:$F$100322,MATCH(ROWS($1:39),Party_Ledger!$K$3:$K$100322,0)),"")</f>
        <v/>
      </c>
      <c r="F50" s="70" t="str">
        <f>IFERROR(INDEX(Party_Ledger!$G$3:$G$100322,MATCH(ROWS($1:39),Party_Ledger!$K$3:$K$100322,0)),"")</f>
        <v/>
      </c>
      <c r="G50" s="70" t="str">
        <f>IFERROR(INDEX(Party_Ledger!$H$3:$H$100322,MATCH(ROWS($1:39),Party_Ledger!$K$3:$K$100322,0)),"")</f>
        <v/>
      </c>
      <c r="H50" s="70" t="str">
        <f t="shared" si="2"/>
        <v/>
      </c>
    </row>
    <row r="51" spans="1:8" hidden="1" x14ac:dyDescent="0.25">
      <c r="A51" s="101" t="str">
        <f>IFERROR(INDEX(Party_Ledger!$A$3:$A$100322, MATCH(ROWS($1:40), Party_Ledger!$K$3:$K$100322, 0)), "")</f>
        <v/>
      </c>
      <c r="B51" s="194" t="str">
        <f t="shared" si="1"/>
        <v/>
      </c>
      <c r="C51" s="68" t="str">
        <f>IFERROR(INDEX(Party_Ledger!$D$3:$D$100322,MATCH(ROWS($1:40),Party_Ledger!$K$3:$K$100322,0)),"")</f>
        <v/>
      </c>
      <c r="D51" s="68" t="str">
        <f>IFERROR(INDEX(Party_Ledger!$E$3:$E$100322,MATCH(ROWS($1:40),Party_Ledger!$K$3:$K$100322,0)),"")</f>
        <v/>
      </c>
      <c r="E51" s="69" t="str">
        <f>IFERROR(INDEX(Party_Ledger!$F$3:$F$100322,MATCH(ROWS($1:40),Party_Ledger!$K$3:$K$100322,0)),"")</f>
        <v/>
      </c>
      <c r="F51" s="70" t="str">
        <f>IFERROR(INDEX(Party_Ledger!$G$3:$G$100322,MATCH(ROWS($1:40),Party_Ledger!$K$3:$K$100322,0)),"")</f>
        <v/>
      </c>
      <c r="G51" s="70" t="str">
        <f>IFERROR(INDEX(Party_Ledger!$H$3:$H$100322,MATCH(ROWS($1:40),Party_Ledger!$K$3:$K$100322,0)),"")</f>
        <v/>
      </c>
      <c r="H51" s="70" t="str">
        <f t="shared" si="2"/>
        <v/>
      </c>
    </row>
    <row r="52" spans="1:8" hidden="1" x14ac:dyDescent="0.25">
      <c r="A52" s="101" t="str">
        <f>IFERROR(INDEX(Party_Ledger!$A$3:$A$100322, MATCH(ROWS($1:41), Party_Ledger!$K$3:$K$100322, 0)), "")</f>
        <v/>
      </c>
      <c r="B52" s="194" t="str">
        <f t="shared" si="1"/>
        <v/>
      </c>
      <c r="C52" s="68" t="str">
        <f>IFERROR(INDEX(Party_Ledger!$D$3:$D$100322,MATCH(ROWS($1:41),Party_Ledger!$K$3:$K$100322,0)),"")</f>
        <v/>
      </c>
      <c r="D52" s="68" t="str">
        <f>IFERROR(INDEX(Party_Ledger!$E$3:$E$100322,MATCH(ROWS($1:41),Party_Ledger!$K$3:$K$100322,0)),"")</f>
        <v/>
      </c>
      <c r="E52" s="69" t="str">
        <f>IFERROR(INDEX(Party_Ledger!$F$3:$F$100322,MATCH(ROWS($1:41),Party_Ledger!$K$3:$K$100322,0)),"")</f>
        <v/>
      </c>
      <c r="F52" s="70" t="str">
        <f>IFERROR(INDEX(Party_Ledger!$G$3:$G$100322,MATCH(ROWS($1:41),Party_Ledger!$K$3:$K$100322,0)),"")</f>
        <v/>
      </c>
      <c r="G52" s="70" t="str">
        <f>IFERROR(INDEX(Party_Ledger!$H$3:$H$100322,MATCH(ROWS($1:41),Party_Ledger!$K$3:$K$100322,0)),"")</f>
        <v/>
      </c>
      <c r="H52" s="70" t="str">
        <f t="shared" si="2"/>
        <v/>
      </c>
    </row>
    <row r="53" spans="1:8" hidden="1" x14ac:dyDescent="0.25">
      <c r="A53" s="101" t="str">
        <f>IFERROR(INDEX(Party_Ledger!$A$3:$A$100322, MATCH(ROWS($1:42), Party_Ledger!$K$3:$K$100322, 0)), "")</f>
        <v/>
      </c>
      <c r="B53" s="194" t="str">
        <f t="shared" si="1"/>
        <v/>
      </c>
      <c r="C53" s="68" t="str">
        <f>IFERROR(INDEX(Party_Ledger!$D$3:$D$100322,MATCH(ROWS($1:42),Party_Ledger!$K$3:$K$100322,0)),"")</f>
        <v/>
      </c>
      <c r="D53" s="68" t="str">
        <f>IFERROR(INDEX(Party_Ledger!$E$3:$E$100322,MATCH(ROWS($1:42),Party_Ledger!$K$3:$K$100322,0)),"")</f>
        <v/>
      </c>
      <c r="E53" s="69" t="str">
        <f>IFERROR(INDEX(Party_Ledger!$F$3:$F$100322,MATCH(ROWS($1:42),Party_Ledger!$K$3:$K$100322,0)),"")</f>
        <v/>
      </c>
      <c r="F53" s="70" t="str">
        <f>IFERROR(INDEX(Party_Ledger!$G$3:$G$100322,MATCH(ROWS($1:42),Party_Ledger!$K$3:$K$100322,0)),"")</f>
        <v/>
      </c>
      <c r="G53" s="70" t="str">
        <f>IFERROR(INDEX(Party_Ledger!$H$3:$H$100322,MATCH(ROWS($1:42),Party_Ledger!$K$3:$K$100322,0)),"")</f>
        <v/>
      </c>
      <c r="H53" s="70" t="str">
        <f t="shared" si="2"/>
        <v/>
      </c>
    </row>
    <row r="54" spans="1:8" hidden="1" x14ac:dyDescent="0.25">
      <c r="A54" s="101" t="str">
        <f>IFERROR(INDEX(Party_Ledger!$A$3:$A$100322, MATCH(ROWS($1:43), Party_Ledger!$K$3:$K$100322, 0)), "")</f>
        <v/>
      </c>
      <c r="B54" s="194" t="str">
        <f t="shared" si="1"/>
        <v/>
      </c>
      <c r="C54" s="68" t="str">
        <f>IFERROR(INDEX(Party_Ledger!$D$3:$D$100322,MATCH(ROWS($1:43),Party_Ledger!$K$3:$K$100322,0)),"")</f>
        <v/>
      </c>
      <c r="D54" s="68" t="str">
        <f>IFERROR(INDEX(Party_Ledger!$E$3:$E$100322,MATCH(ROWS($1:43),Party_Ledger!$K$3:$K$100322,0)),"")</f>
        <v/>
      </c>
      <c r="E54" s="69" t="str">
        <f>IFERROR(INDEX(Party_Ledger!$F$3:$F$100322,MATCH(ROWS($1:43),Party_Ledger!$K$3:$K$100322,0)),"")</f>
        <v/>
      </c>
      <c r="F54" s="70" t="str">
        <f>IFERROR(INDEX(Party_Ledger!$G$3:$G$100322,MATCH(ROWS($1:43),Party_Ledger!$K$3:$K$100322,0)),"")</f>
        <v/>
      </c>
      <c r="G54" s="70" t="str">
        <f>IFERROR(INDEX(Party_Ledger!$H$3:$H$100322,MATCH(ROWS($1:43),Party_Ledger!$K$3:$K$100322,0)),"")</f>
        <v/>
      </c>
      <c r="H54" s="70" t="str">
        <f t="shared" si="2"/>
        <v/>
      </c>
    </row>
    <row r="55" spans="1:8" hidden="1" x14ac:dyDescent="0.25">
      <c r="A55" s="101" t="str">
        <f>IFERROR(INDEX(Party_Ledger!$A$3:$A$100322, MATCH(ROWS($1:44), Party_Ledger!$K$3:$K$100322, 0)), "")</f>
        <v/>
      </c>
      <c r="B55" s="194" t="str">
        <f t="shared" si="1"/>
        <v/>
      </c>
      <c r="C55" s="68" t="str">
        <f>IFERROR(INDEX(Party_Ledger!$D$3:$D$100322,MATCH(ROWS($1:44),Party_Ledger!$K$3:$K$100322,0)),"")</f>
        <v/>
      </c>
      <c r="D55" s="68" t="str">
        <f>IFERROR(INDEX(Party_Ledger!$E$3:$E$100322,MATCH(ROWS($1:44),Party_Ledger!$K$3:$K$100322,0)),"")</f>
        <v/>
      </c>
      <c r="E55" s="69" t="str">
        <f>IFERROR(INDEX(Party_Ledger!$F$3:$F$100322,MATCH(ROWS($1:44),Party_Ledger!$K$3:$K$100322,0)),"")</f>
        <v/>
      </c>
      <c r="F55" s="70" t="str">
        <f>IFERROR(INDEX(Party_Ledger!$G$3:$G$100322,MATCH(ROWS($1:44),Party_Ledger!$K$3:$K$100322,0)),"")</f>
        <v/>
      </c>
      <c r="G55" s="70" t="str">
        <f>IFERROR(INDEX(Party_Ledger!$H$3:$H$100322,MATCH(ROWS($1:44),Party_Ledger!$K$3:$K$100322,0)),"")</f>
        <v/>
      </c>
      <c r="H55" s="70" t="str">
        <f t="shared" si="2"/>
        <v/>
      </c>
    </row>
    <row r="56" spans="1:8" hidden="1" x14ac:dyDescent="0.25">
      <c r="A56" s="101" t="str">
        <f>IFERROR(INDEX(Party_Ledger!$A$3:$A$100322, MATCH(ROWS($1:45), Party_Ledger!$K$3:$K$100322, 0)), "")</f>
        <v/>
      </c>
      <c r="B56" s="194" t="str">
        <f t="shared" si="1"/>
        <v/>
      </c>
      <c r="C56" s="68" t="str">
        <f>IFERROR(INDEX(Party_Ledger!$D$3:$D$100322,MATCH(ROWS($1:45),Party_Ledger!$K$3:$K$100322,0)),"")</f>
        <v/>
      </c>
      <c r="D56" s="68" t="str">
        <f>IFERROR(INDEX(Party_Ledger!$E$3:$E$100322,MATCH(ROWS($1:45),Party_Ledger!$K$3:$K$100322,0)),"")</f>
        <v/>
      </c>
      <c r="E56" s="69" t="str">
        <f>IFERROR(INDEX(Party_Ledger!$F$3:$F$100322,MATCH(ROWS($1:45),Party_Ledger!$K$3:$K$100322,0)),"")</f>
        <v/>
      </c>
      <c r="F56" s="70" t="str">
        <f>IFERROR(INDEX(Party_Ledger!$G$3:$G$100322,MATCH(ROWS($1:45),Party_Ledger!$K$3:$K$100322,0)),"")</f>
        <v/>
      </c>
      <c r="G56" s="70" t="str">
        <f>IFERROR(INDEX(Party_Ledger!$H$3:$H$100322,MATCH(ROWS($1:45),Party_Ledger!$K$3:$K$100322,0)),"")</f>
        <v/>
      </c>
      <c r="H56" s="70" t="str">
        <f t="shared" si="2"/>
        <v/>
      </c>
    </row>
    <row r="57" spans="1:8" hidden="1" x14ac:dyDescent="0.25">
      <c r="A57" s="101" t="str">
        <f>IFERROR(INDEX(Party_Ledger!$A$3:$A$100322, MATCH(ROWS($1:46), Party_Ledger!$K$3:$K$100322, 0)), "")</f>
        <v/>
      </c>
      <c r="B57" s="194" t="str">
        <f t="shared" si="1"/>
        <v/>
      </c>
      <c r="C57" s="68" t="str">
        <f>IFERROR(INDEX(Party_Ledger!$D$3:$D$100322,MATCH(ROWS($1:46),Party_Ledger!$K$3:$K$100322,0)),"")</f>
        <v/>
      </c>
      <c r="D57" s="68" t="str">
        <f>IFERROR(INDEX(Party_Ledger!$E$3:$E$100322,MATCH(ROWS($1:46),Party_Ledger!$K$3:$K$100322,0)),"")</f>
        <v/>
      </c>
      <c r="E57" s="69" t="str">
        <f>IFERROR(INDEX(Party_Ledger!$F$3:$F$100322,MATCH(ROWS($1:46),Party_Ledger!$K$3:$K$100322,0)),"")</f>
        <v/>
      </c>
      <c r="F57" s="70" t="str">
        <f>IFERROR(INDEX(Party_Ledger!$G$3:$G$100322,MATCH(ROWS($1:46),Party_Ledger!$K$3:$K$100322,0)),"")</f>
        <v/>
      </c>
      <c r="G57" s="70" t="str">
        <f>IFERROR(INDEX(Party_Ledger!$H$3:$H$100322,MATCH(ROWS($1:46),Party_Ledger!$K$3:$K$100322,0)),"")</f>
        <v/>
      </c>
      <c r="H57" s="70" t="str">
        <f t="shared" si="2"/>
        <v/>
      </c>
    </row>
    <row r="58" spans="1:8" hidden="1" x14ac:dyDescent="0.25">
      <c r="A58" s="101" t="str">
        <f>IFERROR(INDEX(Party_Ledger!$A$3:$A$100322, MATCH(ROWS($1:47), Party_Ledger!$K$3:$K$100322, 0)), "")</f>
        <v/>
      </c>
      <c r="B58" s="194" t="str">
        <f t="shared" si="1"/>
        <v/>
      </c>
      <c r="C58" s="68" t="str">
        <f>IFERROR(INDEX(Party_Ledger!$D$3:$D$100322,MATCH(ROWS($1:47),Party_Ledger!$K$3:$K$100322,0)),"")</f>
        <v/>
      </c>
      <c r="D58" s="68" t="str">
        <f>IFERROR(INDEX(Party_Ledger!$E$3:$E$100322,MATCH(ROWS($1:47),Party_Ledger!$K$3:$K$100322,0)),"")</f>
        <v/>
      </c>
      <c r="E58" s="69" t="str">
        <f>IFERROR(INDEX(Party_Ledger!$F$3:$F$100322,MATCH(ROWS($1:47),Party_Ledger!$K$3:$K$100322,0)),"")</f>
        <v/>
      </c>
      <c r="F58" s="70" t="str">
        <f>IFERROR(INDEX(Party_Ledger!$G$3:$G$100322,MATCH(ROWS($1:47),Party_Ledger!$K$3:$K$100322,0)),"")</f>
        <v/>
      </c>
      <c r="G58" s="70" t="str">
        <f>IFERROR(INDEX(Party_Ledger!$H$3:$H$100322,MATCH(ROWS($1:47),Party_Ledger!$K$3:$K$100322,0)),"")</f>
        <v/>
      </c>
      <c r="H58" s="70" t="str">
        <f t="shared" si="2"/>
        <v/>
      </c>
    </row>
    <row r="59" spans="1:8" hidden="1" x14ac:dyDescent="0.25">
      <c r="A59" s="101" t="str">
        <f>IFERROR(INDEX(Party_Ledger!$A$3:$A$100322, MATCH(ROWS($1:48), Party_Ledger!$K$3:$K$100322, 0)), "")</f>
        <v/>
      </c>
      <c r="B59" s="194" t="str">
        <f t="shared" si="1"/>
        <v/>
      </c>
      <c r="C59" s="68" t="str">
        <f>IFERROR(INDEX(Party_Ledger!$D$3:$D$100322,MATCH(ROWS($1:48),Party_Ledger!$K$3:$K$100322,0)),"")</f>
        <v/>
      </c>
      <c r="D59" s="68" t="str">
        <f>IFERROR(INDEX(Party_Ledger!$E$3:$E$100322,MATCH(ROWS($1:48),Party_Ledger!$K$3:$K$100322,0)),"")</f>
        <v/>
      </c>
      <c r="E59" s="69" t="str">
        <f>IFERROR(INDEX(Party_Ledger!$F$3:$F$100322,MATCH(ROWS($1:48),Party_Ledger!$K$3:$K$100322,0)),"")</f>
        <v/>
      </c>
      <c r="F59" s="70" t="str">
        <f>IFERROR(INDEX(Party_Ledger!$G$3:$G$100322,MATCH(ROWS($1:48),Party_Ledger!$K$3:$K$100322,0)),"")</f>
        <v/>
      </c>
      <c r="G59" s="70" t="str">
        <f>IFERROR(INDEX(Party_Ledger!$H$3:$H$100322,MATCH(ROWS($1:48),Party_Ledger!$K$3:$K$100322,0)),"")</f>
        <v/>
      </c>
      <c r="H59" s="70" t="str">
        <f t="shared" si="2"/>
        <v/>
      </c>
    </row>
    <row r="60" spans="1:8" hidden="1" x14ac:dyDescent="0.25">
      <c r="A60" s="101" t="str">
        <f>IFERROR(INDEX(Party_Ledger!$A$3:$A$100322, MATCH(ROWS($1:49), Party_Ledger!$K$3:$K$100322, 0)), "")</f>
        <v/>
      </c>
      <c r="B60" s="194" t="str">
        <f t="shared" si="1"/>
        <v/>
      </c>
      <c r="C60" s="68" t="str">
        <f>IFERROR(INDEX(Party_Ledger!$D$3:$D$100322,MATCH(ROWS($1:49),Party_Ledger!$K$3:$K$100322,0)),"")</f>
        <v/>
      </c>
      <c r="D60" s="68" t="str">
        <f>IFERROR(INDEX(Party_Ledger!$E$3:$E$100322,MATCH(ROWS($1:49),Party_Ledger!$K$3:$K$100322,0)),"")</f>
        <v/>
      </c>
      <c r="E60" s="69" t="str">
        <f>IFERROR(INDEX(Party_Ledger!$F$3:$F$100322,MATCH(ROWS($1:49),Party_Ledger!$K$3:$K$100322,0)),"")</f>
        <v/>
      </c>
      <c r="F60" s="70" t="str">
        <f>IFERROR(INDEX(Party_Ledger!$G$3:$G$100322,MATCH(ROWS($1:49),Party_Ledger!$K$3:$K$100322,0)),"")</f>
        <v/>
      </c>
      <c r="G60" s="70" t="str">
        <f>IFERROR(INDEX(Party_Ledger!$H$3:$H$100322,MATCH(ROWS($1:49),Party_Ledger!$K$3:$K$100322,0)),"")</f>
        <v/>
      </c>
      <c r="H60" s="70" t="str">
        <f t="shared" si="2"/>
        <v/>
      </c>
    </row>
    <row r="61" spans="1:8" hidden="1" x14ac:dyDescent="0.25">
      <c r="A61" s="101" t="str">
        <f>IFERROR(INDEX(Party_Ledger!$A$3:$A$100322, MATCH(ROWS($1:50), Party_Ledger!$K$3:$K$100322, 0)), "")</f>
        <v/>
      </c>
      <c r="B61" s="194" t="str">
        <f t="shared" si="1"/>
        <v/>
      </c>
      <c r="C61" s="68" t="str">
        <f>IFERROR(INDEX(Party_Ledger!$D$3:$D$100322,MATCH(ROWS($1:50),Party_Ledger!$K$3:$K$100322,0)),"")</f>
        <v/>
      </c>
      <c r="D61" s="68" t="str">
        <f>IFERROR(INDEX(Party_Ledger!$E$3:$E$100322,MATCH(ROWS($1:50),Party_Ledger!$K$3:$K$100322,0)),"")</f>
        <v/>
      </c>
      <c r="E61" s="69" t="str">
        <f>IFERROR(INDEX(Party_Ledger!$F$3:$F$100322,MATCH(ROWS($1:50),Party_Ledger!$K$3:$K$100322,0)),"")</f>
        <v/>
      </c>
      <c r="F61" s="70" t="str">
        <f>IFERROR(INDEX(Party_Ledger!$G$3:$G$100322,MATCH(ROWS($1:50),Party_Ledger!$K$3:$K$100322,0)),"")</f>
        <v/>
      </c>
      <c r="G61" s="70" t="str">
        <f>IFERROR(INDEX(Party_Ledger!$H$3:$H$100322,MATCH(ROWS($1:50),Party_Ledger!$K$3:$K$100322,0)),"")</f>
        <v/>
      </c>
      <c r="H61" s="70" t="str">
        <f t="shared" si="2"/>
        <v/>
      </c>
    </row>
    <row r="62" spans="1:8" hidden="1" x14ac:dyDescent="0.25">
      <c r="A62" s="101" t="str">
        <f>IFERROR(INDEX(Party_Ledger!$A$3:$A$100322, MATCH(ROWS($1:51), Party_Ledger!$K$3:$K$100322, 0)), "")</f>
        <v/>
      </c>
      <c r="B62" s="194" t="str">
        <f t="shared" si="1"/>
        <v/>
      </c>
      <c r="C62" s="68" t="str">
        <f>IFERROR(INDEX(Party_Ledger!$D$3:$D$100322,MATCH(ROWS($1:51),Party_Ledger!$K$3:$K$100322,0)),"")</f>
        <v/>
      </c>
      <c r="D62" s="68" t="str">
        <f>IFERROR(INDEX(Party_Ledger!$E$3:$E$100322,MATCH(ROWS($1:51),Party_Ledger!$K$3:$K$100322,0)),"")</f>
        <v/>
      </c>
      <c r="E62" s="69" t="str">
        <f>IFERROR(INDEX(Party_Ledger!$F$3:$F$100322,MATCH(ROWS($1:51),Party_Ledger!$K$3:$K$100322,0)),"")</f>
        <v/>
      </c>
      <c r="F62" s="70" t="str">
        <f>IFERROR(INDEX(Party_Ledger!$G$3:$G$100322,MATCH(ROWS($1:51),Party_Ledger!$K$3:$K$100322,0)),"")</f>
        <v/>
      </c>
      <c r="G62" s="70" t="str">
        <f>IFERROR(INDEX(Party_Ledger!$H$3:$H$100322,MATCH(ROWS($1:51),Party_Ledger!$K$3:$K$100322,0)),"")</f>
        <v/>
      </c>
      <c r="H62" s="70" t="str">
        <f t="shared" si="2"/>
        <v/>
      </c>
    </row>
    <row r="63" spans="1:8" hidden="1" x14ac:dyDescent="0.25">
      <c r="A63" s="101" t="str">
        <f>IFERROR(INDEX(Party_Ledger!$A$3:$A$100322, MATCH(ROWS($1:52), Party_Ledger!$K$3:$K$100322, 0)), "")</f>
        <v/>
      </c>
      <c r="B63" s="194" t="str">
        <f t="shared" si="1"/>
        <v/>
      </c>
      <c r="C63" s="68" t="str">
        <f>IFERROR(INDEX(Party_Ledger!$D$3:$D$100322,MATCH(ROWS($1:52),Party_Ledger!$K$3:$K$100322,0)),"")</f>
        <v/>
      </c>
      <c r="D63" s="68" t="str">
        <f>IFERROR(INDEX(Party_Ledger!$E$3:$E$100322,MATCH(ROWS($1:52),Party_Ledger!$K$3:$K$100322,0)),"")</f>
        <v/>
      </c>
      <c r="E63" s="69" t="str">
        <f>IFERROR(INDEX(Party_Ledger!$F$3:$F$100322,MATCH(ROWS($1:52),Party_Ledger!$K$3:$K$100322,0)),"")</f>
        <v/>
      </c>
      <c r="F63" s="70" t="str">
        <f>IFERROR(INDEX(Party_Ledger!$G$3:$G$100322,MATCH(ROWS($1:52),Party_Ledger!$K$3:$K$100322,0)),"")</f>
        <v/>
      </c>
      <c r="G63" s="70" t="str">
        <f>IFERROR(INDEX(Party_Ledger!$H$3:$H$100322,MATCH(ROWS($1:52),Party_Ledger!$K$3:$K$100322,0)),"")</f>
        <v/>
      </c>
      <c r="H63" s="70" t="str">
        <f t="shared" si="2"/>
        <v/>
      </c>
    </row>
    <row r="64" spans="1:8" hidden="1" x14ac:dyDescent="0.25">
      <c r="A64" s="101" t="str">
        <f>IFERROR(INDEX(Party_Ledger!$A$3:$A$100322, MATCH(ROWS($1:53), Party_Ledger!$K$3:$K$100322, 0)), "")</f>
        <v/>
      </c>
      <c r="B64" s="194" t="str">
        <f t="shared" si="1"/>
        <v/>
      </c>
      <c r="C64" s="68" t="str">
        <f>IFERROR(INDEX(Party_Ledger!$D$3:$D$100322,MATCH(ROWS($1:53),Party_Ledger!$K$3:$K$100322,0)),"")</f>
        <v/>
      </c>
      <c r="D64" s="68" t="str">
        <f>IFERROR(INDEX(Party_Ledger!$E$3:$E$100322,MATCH(ROWS($1:53),Party_Ledger!$K$3:$K$100322,0)),"")</f>
        <v/>
      </c>
      <c r="E64" s="69" t="str">
        <f>IFERROR(INDEX(Party_Ledger!$F$3:$F$100322,MATCH(ROWS($1:53),Party_Ledger!$K$3:$K$100322,0)),"")</f>
        <v/>
      </c>
      <c r="F64" s="70" t="str">
        <f>IFERROR(INDEX(Party_Ledger!$G$3:$G$100322,MATCH(ROWS($1:53),Party_Ledger!$K$3:$K$100322,0)),"")</f>
        <v/>
      </c>
      <c r="G64" s="70" t="str">
        <f>IFERROR(INDEX(Party_Ledger!$H$3:$H$100322,MATCH(ROWS($1:53),Party_Ledger!$K$3:$K$100322,0)),"")</f>
        <v/>
      </c>
      <c r="H64" s="70" t="str">
        <f t="shared" si="2"/>
        <v/>
      </c>
    </row>
    <row r="65" spans="1:8" hidden="1" x14ac:dyDescent="0.25">
      <c r="A65" s="101" t="str">
        <f>IFERROR(INDEX(Party_Ledger!$A$3:$A$100322, MATCH(ROWS($1:54), Party_Ledger!$K$3:$K$100322, 0)), "")</f>
        <v/>
      </c>
      <c r="B65" s="194" t="str">
        <f t="shared" si="1"/>
        <v/>
      </c>
      <c r="C65" s="68" t="str">
        <f>IFERROR(INDEX(Party_Ledger!$D$3:$D$100322,MATCH(ROWS($1:54),Party_Ledger!$K$3:$K$100322,0)),"")</f>
        <v/>
      </c>
      <c r="D65" s="68" t="str">
        <f>IFERROR(INDEX(Party_Ledger!$E$3:$E$100322,MATCH(ROWS($1:54),Party_Ledger!$K$3:$K$100322,0)),"")</f>
        <v/>
      </c>
      <c r="E65" s="69" t="str">
        <f>IFERROR(INDEX(Party_Ledger!$F$3:$F$100322,MATCH(ROWS($1:54),Party_Ledger!$K$3:$K$100322,0)),"")</f>
        <v/>
      </c>
      <c r="F65" s="70" t="str">
        <f>IFERROR(INDEX(Party_Ledger!$G$3:$G$100322,MATCH(ROWS($1:54),Party_Ledger!$K$3:$K$100322,0)),"")</f>
        <v/>
      </c>
      <c r="G65" s="70" t="str">
        <f>IFERROR(INDEX(Party_Ledger!$H$3:$H$100322,MATCH(ROWS($1:54),Party_Ledger!$K$3:$K$100322,0)),"")</f>
        <v/>
      </c>
      <c r="H65" s="70" t="str">
        <f t="shared" si="2"/>
        <v/>
      </c>
    </row>
    <row r="66" spans="1:8" hidden="1" x14ac:dyDescent="0.25">
      <c r="A66" s="101" t="str">
        <f>IFERROR(INDEX(Party_Ledger!$A$3:$A$100322, MATCH(ROWS($1:55), Party_Ledger!$K$3:$K$100322, 0)), "")</f>
        <v/>
      </c>
      <c r="B66" s="194" t="str">
        <f t="shared" si="1"/>
        <v/>
      </c>
      <c r="C66" s="68" t="str">
        <f>IFERROR(INDEX(Party_Ledger!$D$3:$D$100322,MATCH(ROWS($1:55),Party_Ledger!$K$3:$K$100322,0)),"")</f>
        <v/>
      </c>
      <c r="D66" s="68" t="str">
        <f>IFERROR(INDEX(Party_Ledger!$E$3:$E$100322,MATCH(ROWS($1:55),Party_Ledger!$K$3:$K$100322,0)),"")</f>
        <v/>
      </c>
      <c r="E66" s="69" t="str">
        <f>IFERROR(INDEX(Party_Ledger!$F$3:$F$100322,MATCH(ROWS($1:55),Party_Ledger!$K$3:$K$100322,0)),"")</f>
        <v/>
      </c>
      <c r="F66" s="70" t="str">
        <f>IFERROR(INDEX(Party_Ledger!$G$3:$G$100322,MATCH(ROWS($1:55),Party_Ledger!$K$3:$K$100322,0)),"")</f>
        <v/>
      </c>
      <c r="G66" s="70" t="str">
        <f>IFERROR(INDEX(Party_Ledger!$H$3:$H$100322,MATCH(ROWS($1:55),Party_Ledger!$K$3:$K$100322,0)),"")</f>
        <v/>
      </c>
      <c r="H66" s="70" t="str">
        <f t="shared" si="2"/>
        <v/>
      </c>
    </row>
    <row r="67" spans="1:8" hidden="1" x14ac:dyDescent="0.25">
      <c r="A67" s="101" t="str">
        <f>IFERROR(INDEX(Party_Ledger!$A$3:$A$100322, MATCH(ROWS($1:56), Party_Ledger!$K$3:$K$100322, 0)), "")</f>
        <v/>
      </c>
      <c r="B67" s="194" t="str">
        <f t="shared" si="1"/>
        <v/>
      </c>
      <c r="C67" s="68" t="str">
        <f>IFERROR(INDEX(Party_Ledger!$D$3:$D$100322,MATCH(ROWS($1:56),Party_Ledger!$K$3:$K$100322,0)),"")</f>
        <v/>
      </c>
      <c r="D67" s="68" t="str">
        <f>IFERROR(INDEX(Party_Ledger!$E$3:$E$100322,MATCH(ROWS($1:56),Party_Ledger!$K$3:$K$100322,0)),"")</f>
        <v/>
      </c>
      <c r="E67" s="69" t="str">
        <f>IFERROR(INDEX(Party_Ledger!$F$3:$F$100322,MATCH(ROWS($1:56),Party_Ledger!$K$3:$K$100322,0)),"")</f>
        <v/>
      </c>
      <c r="F67" s="70" t="str">
        <f>IFERROR(INDEX(Party_Ledger!$G$3:$G$100322,MATCH(ROWS($1:56),Party_Ledger!$K$3:$K$100322,0)),"")</f>
        <v/>
      </c>
      <c r="G67" s="70" t="str">
        <f>IFERROR(INDEX(Party_Ledger!$H$3:$H$100322,MATCH(ROWS($1:56),Party_Ledger!$K$3:$K$100322,0)),"")</f>
        <v/>
      </c>
      <c r="H67" s="70" t="str">
        <f t="shared" si="2"/>
        <v/>
      </c>
    </row>
    <row r="68" spans="1:8" hidden="1" x14ac:dyDescent="0.25">
      <c r="A68" s="101" t="str">
        <f>IFERROR(INDEX(Party_Ledger!$A$3:$A$100322, MATCH(ROWS($1:57), Party_Ledger!$K$3:$K$100322, 0)), "")</f>
        <v/>
      </c>
      <c r="B68" s="194" t="str">
        <f t="shared" si="1"/>
        <v/>
      </c>
      <c r="C68" s="68" t="str">
        <f>IFERROR(INDEX(Party_Ledger!$D$3:$D$100322,MATCH(ROWS($1:57),Party_Ledger!$K$3:$K$100322,0)),"")</f>
        <v/>
      </c>
      <c r="D68" s="68" t="str">
        <f>IFERROR(INDEX(Party_Ledger!$E$3:$E$100322,MATCH(ROWS($1:57),Party_Ledger!$K$3:$K$100322,0)),"")</f>
        <v/>
      </c>
      <c r="E68" s="69" t="str">
        <f>IFERROR(INDEX(Party_Ledger!$F$3:$F$100322,MATCH(ROWS($1:57),Party_Ledger!$K$3:$K$100322,0)),"")</f>
        <v/>
      </c>
      <c r="F68" s="70" t="str">
        <f>IFERROR(INDEX(Party_Ledger!$G$3:$G$100322,MATCH(ROWS($1:57),Party_Ledger!$K$3:$K$100322,0)),"")</f>
        <v/>
      </c>
      <c r="G68" s="70" t="str">
        <f>IFERROR(INDEX(Party_Ledger!$H$3:$H$100322,MATCH(ROWS($1:57),Party_Ledger!$K$3:$K$100322,0)),"")</f>
        <v/>
      </c>
      <c r="H68" s="70" t="str">
        <f t="shared" si="2"/>
        <v/>
      </c>
    </row>
    <row r="69" spans="1:8" hidden="1" x14ac:dyDescent="0.25">
      <c r="A69" s="101" t="str">
        <f>IFERROR(INDEX(Party_Ledger!$A$3:$A$100322, MATCH(ROWS($1:58), Party_Ledger!$K$3:$K$100322, 0)), "")</f>
        <v/>
      </c>
      <c r="B69" s="194" t="str">
        <f t="shared" si="1"/>
        <v/>
      </c>
      <c r="C69" s="68" t="str">
        <f>IFERROR(INDEX(Party_Ledger!$D$3:$D$100322,MATCH(ROWS($1:58),Party_Ledger!$K$3:$K$100322,0)),"")</f>
        <v/>
      </c>
      <c r="D69" s="68" t="str">
        <f>IFERROR(INDEX(Party_Ledger!$E$3:$E$100322,MATCH(ROWS($1:58),Party_Ledger!$K$3:$K$100322,0)),"")</f>
        <v/>
      </c>
      <c r="E69" s="69" t="str">
        <f>IFERROR(INDEX(Party_Ledger!$F$3:$F$100322,MATCH(ROWS($1:58),Party_Ledger!$K$3:$K$100322,0)),"")</f>
        <v/>
      </c>
      <c r="F69" s="70" t="str">
        <f>IFERROR(INDEX(Party_Ledger!$G$3:$G$100322,MATCH(ROWS($1:58),Party_Ledger!$K$3:$K$100322,0)),"")</f>
        <v/>
      </c>
      <c r="G69" s="70" t="str">
        <f>IFERROR(INDEX(Party_Ledger!$H$3:$H$100322,MATCH(ROWS($1:58),Party_Ledger!$K$3:$K$100322,0)),"")</f>
        <v/>
      </c>
      <c r="H69" s="70" t="str">
        <f t="shared" si="2"/>
        <v/>
      </c>
    </row>
    <row r="70" spans="1:8" hidden="1" x14ac:dyDescent="0.25">
      <c r="A70" s="101" t="str">
        <f>IFERROR(INDEX(Party_Ledger!$A$3:$A$100322, MATCH(ROWS($1:59), Party_Ledger!$K$3:$K$100322, 0)), "")</f>
        <v/>
      </c>
      <c r="B70" s="194" t="str">
        <f t="shared" si="1"/>
        <v/>
      </c>
      <c r="C70" s="68" t="str">
        <f>IFERROR(INDEX(Party_Ledger!$D$3:$D$100322,MATCH(ROWS($1:59),Party_Ledger!$K$3:$K$100322,0)),"")</f>
        <v/>
      </c>
      <c r="D70" s="68" t="str">
        <f>IFERROR(INDEX(Party_Ledger!$E$3:$E$100322,MATCH(ROWS($1:59),Party_Ledger!$K$3:$K$100322,0)),"")</f>
        <v/>
      </c>
      <c r="E70" s="69" t="str">
        <f>IFERROR(INDEX(Party_Ledger!$F$3:$F$100322,MATCH(ROWS($1:59),Party_Ledger!$K$3:$K$100322,0)),"")</f>
        <v/>
      </c>
      <c r="F70" s="70" t="str">
        <f>IFERROR(INDEX(Party_Ledger!$G$3:$G$100322,MATCH(ROWS($1:59),Party_Ledger!$K$3:$K$100322,0)),"")</f>
        <v/>
      </c>
      <c r="G70" s="70" t="str">
        <f>IFERROR(INDEX(Party_Ledger!$H$3:$H$100322,MATCH(ROWS($1:59),Party_Ledger!$K$3:$K$100322,0)),"")</f>
        <v/>
      </c>
      <c r="H70" s="70" t="str">
        <f t="shared" si="2"/>
        <v/>
      </c>
    </row>
    <row r="71" spans="1:8" hidden="1" x14ac:dyDescent="0.25">
      <c r="A71" s="101" t="str">
        <f>IFERROR(INDEX(Party_Ledger!$A$3:$A$100322, MATCH(ROWS($1:60), Party_Ledger!$K$3:$K$100322, 0)), "")</f>
        <v/>
      </c>
      <c r="B71" s="194" t="str">
        <f t="shared" si="1"/>
        <v/>
      </c>
      <c r="C71" s="68" t="str">
        <f>IFERROR(INDEX(Party_Ledger!$D$3:$D$100322,MATCH(ROWS($1:60),Party_Ledger!$K$3:$K$100322,0)),"")</f>
        <v/>
      </c>
      <c r="D71" s="68" t="str">
        <f>IFERROR(INDEX(Party_Ledger!$E$3:$E$100322,MATCH(ROWS($1:60),Party_Ledger!$K$3:$K$100322,0)),"")</f>
        <v/>
      </c>
      <c r="E71" s="69" t="str">
        <f>IFERROR(INDEX(Party_Ledger!$F$3:$F$100322,MATCH(ROWS($1:60),Party_Ledger!$K$3:$K$100322,0)),"")</f>
        <v/>
      </c>
      <c r="F71" s="70" t="str">
        <f>IFERROR(INDEX(Party_Ledger!$G$3:$G$100322,MATCH(ROWS($1:60),Party_Ledger!$K$3:$K$100322,0)),"")</f>
        <v/>
      </c>
      <c r="G71" s="70" t="str">
        <f>IFERROR(INDEX(Party_Ledger!$H$3:$H$100322,MATCH(ROWS($1:60),Party_Ledger!$K$3:$K$100322,0)),"")</f>
        <v/>
      </c>
      <c r="H71" s="70" t="str">
        <f t="shared" si="2"/>
        <v/>
      </c>
    </row>
    <row r="72" spans="1:8" hidden="1" x14ac:dyDescent="0.25">
      <c r="A72" s="101" t="str">
        <f>IFERROR(INDEX(Party_Ledger!$A$3:$A$100322, MATCH(ROWS($1:61), Party_Ledger!$K$3:$K$100322, 0)), "")</f>
        <v/>
      </c>
      <c r="B72" s="194" t="str">
        <f t="shared" si="1"/>
        <v/>
      </c>
      <c r="C72" s="68" t="str">
        <f>IFERROR(INDEX(Party_Ledger!$D$3:$D$100322,MATCH(ROWS($1:61),Party_Ledger!$K$3:$K$100322,0)),"")</f>
        <v/>
      </c>
      <c r="D72" s="68" t="str">
        <f>IFERROR(INDEX(Party_Ledger!$E$3:$E$100322,MATCH(ROWS($1:61),Party_Ledger!$K$3:$K$100322,0)),"")</f>
        <v/>
      </c>
      <c r="E72" s="69" t="str">
        <f>IFERROR(INDEX(Party_Ledger!$F$3:$F$100322,MATCH(ROWS($1:61),Party_Ledger!$K$3:$K$100322,0)),"")</f>
        <v/>
      </c>
      <c r="F72" s="70" t="str">
        <f>IFERROR(INDEX(Party_Ledger!$G$3:$G$100322,MATCH(ROWS($1:61),Party_Ledger!$K$3:$K$100322,0)),"")</f>
        <v/>
      </c>
      <c r="G72" s="70" t="str">
        <f>IFERROR(INDEX(Party_Ledger!$H$3:$H$100322,MATCH(ROWS($1:61),Party_Ledger!$K$3:$K$100322,0)),"")</f>
        <v/>
      </c>
      <c r="H72" s="70" t="str">
        <f t="shared" si="2"/>
        <v/>
      </c>
    </row>
    <row r="73" spans="1:8" hidden="1" x14ac:dyDescent="0.25">
      <c r="A73" s="101" t="str">
        <f>IFERROR(INDEX(Party_Ledger!$A$3:$A$100322, MATCH(ROWS($1:62), Party_Ledger!$K$3:$K$100322, 0)), "")</f>
        <v/>
      </c>
      <c r="B73" s="194" t="str">
        <f t="shared" si="1"/>
        <v/>
      </c>
      <c r="C73" s="68" t="str">
        <f>IFERROR(INDEX(Party_Ledger!$D$3:$D$100322,MATCH(ROWS($1:62),Party_Ledger!$K$3:$K$100322,0)),"")</f>
        <v/>
      </c>
      <c r="D73" s="68" t="str">
        <f>IFERROR(INDEX(Party_Ledger!$E$3:$E$100322,MATCH(ROWS($1:62),Party_Ledger!$K$3:$K$100322,0)),"")</f>
        <v/>
      </c>
      <c r="E73" s="69" t="str">
        <f>IFERROR(INDEX(Party_Ledger!$F$3:$F$100322,MATCH(ROWS($1:62),Party_Ledger!$K$3:$K$100322,0)),"")</f>
        <v/>
      </c>
      <c r="F73" s="70" t="str">
        <f>IFERROR(INDEX(Party_Ledger!$G$3:$G$100322,MATCH(ROWS($1:62),Party_Ledger!$K$3:$K$100322,0)),"")</f>
        <v/>
      </c>
      <c r="G73" s="70" t="str">
        <f>IFERROR(INDEX(Party_Ledger!$H$3:$H$100322,MATCH(ROWS($1:62),Party_Ledger!$K$3:$K$100322,0)),"")</f>
        <v/>
      </c>
      <c r="H73" s="70" t="str">
        <f t="shared" si="2"/>
        <v/>
      </c>
    </row>
    <row r="74" spans="1:8" hidden="1" x14ac:dyDescent="0.25">
      <c r="A74" s="101" t="str">
        <f>IFERROR(INDEX(Party_Ledger!$A$3:$A$100322, MATCH(ROWS($1:63), Party_Ledger!$K$3:$K$100322, 0)), "")</f>
        <v/>
      </c>
      <c r="B74" s="194" t="str">
        <f t="shared" si="1"/>
        <v/>
      </c>
      <c r="C74" s="68" t="str">
        <f>IFERROR(INDEX(Party_Ledger!$D$3:$D$100322,MATCH(ROWS($1:63),Party_Ledger!$K$3:$K$100322,0)),"")</f>
        <v/>
      </c>
      <c r="D74" s="68" t="str">
        <f>IFERROR(INDEX(Party_Ledger!$E$3:$E$100322,MATCH(ROWS($1:63),Party_Ledger!$K$3:$K$100322,0)),"")</f>
        <v/>
      </c>
      <c r="E74" s="69" t="str">
        <f>IFERROR(INDEX(Party_Ledger!$F$3:$F$100322,MATCH(ROWS($1:63),Party_Ledger!$K$3:$K$100322,0)),"")</f>
        <v/>
      </c>
      <c r="F74" s="70" t="str">
        <f>IFERROR(INDEX(Party_Ledger!$G$3:$G$100322,MATCH(ROWS($1:63),Party_Ledger!$K$3:$K$100322,0)),"")</f>
        <v/>
      </c>
      <c r="G74" s="70" t="str">
        <f>IFERROR(INDEX(Party_Ledger!$H$3:$H$100322,MATCH(ROWS($1:63),Party_Ledger!$K$3:$K$100322,0)),"")</f>
        <v/>
      </c>
      <c r="H74" s="70" t="str">
        <f t="shared" si="2"/>
        <v/>
      </c>
    </row>
    <row r="75" spans="1:8" hidden="1" x14ac:dyDescent="0.25">
      <c r="A75" s="101" t="str">
        <f>IFERROR(INDEX(Party_Ledger!$A$3:$A$100322, MATCH(ROWS($1:64), Party_Ledger!$K$3:$K$100322, 0)), "")</f>
        <v/>
      </c>
      <c r="B75" s="194" t="str">
        <f t="shared" si="1"/>
        <v/>
      </c>
      <c r="C75" s="68" t="str">
        <f>IFERROR(INDEX(Party_Ledger!$D$3:$D$100322,MATCH(ROWS($1:64),Party_Ledger!$K$3:$K$100322,0)),"")</f>
        <v/>
      </c>
      <c r="D75" s="68" t="str">
        <f>IFERROR(INDEX(Party_Ledger!$E$3:$E$100322,MATCH(ROWS($1:64),Party_Ledger!$K$3:$K$100322,0)),"")</f>
        <v/>
      </c>
      <c r="E75" s="69" t="str">
        <f>IFERROR(INDEX(Party_Ledger!$F$3:$F$100322,MATCH(ROWS($1:64),Party_Ledger!$K$3:$K$100322,0)),"")</f>
        <v/>
      </c>
      <c r="F75" s="70" t="str">
        <f>IFERROR(INDEX(Party_Ledger!$G$3:$G$100322,MATCH(ROWS($1:64),Party_Ledger!$K$3:$K$100322,0)),"")</f>
        <v/>
      </c>
      <c r="G75" s="70" t="str">
        <f>IFERROR(INDEX(Party_Ledger!$H$3:$H$100322,MATCH(ROWS($1:64),Party_Ledger!$K$3:$K$100322,0)),"")</f>
        <v/>
      </c>
      <c r="H75" s="70" t="str">
        <f t="shared" si="2"/>
        <v/>
      </c>
    </row>
    <row r="76" spans="1:8" hidden="1" x14ac:dyDescent="0.25">
      <c r="A76" s="101" t="str">
        <f>IFERROR(INDEX(Party_Ledger!$A$3:$A$100322, MATCH(ROWS($1:65), Party_Ledger!$K$3:$K$100322, 0)), "")</f>
        <v/>
      </c>
      <c r="B76" s="194" t="str">
        <f t="shared" si="1"/>
        <v/>
      </c>
      <c r="C76" s="68" t="str">
        <f>IFERROR(INDEX(Party_Ledger!$D$3:$D$100322,MATCH(ROWS($1:65),Party_Ledger!$K$3:$K$100322,0)),"")</f>
        <v/>
      </c>
      <c r="D76" s="68" t="str">
        <f>IFERROR(INDEX(Party_Ledger!$E$3:$E$100322,MATCH(ROWS($1:65),Party_Ledger!$K$3:$K$100322,0)),"")</f>
        <v/>
      </c>
      <c r="E76" s="69" t="str">
        <f>IFERROR(INDEX(Party_Ledger!$F$3:$F$100322,MATCH(ROWS($1:65),Party_Ledger!$K$3:$K$100322,0)),"")</f>
        <v/>
      </c>
      <c r="F76" s="70" t="str">
        <f>IFERROR(INDEX(Party_Ledger!$G$3:$G$100322,MATCH(ROWS($1:65),Party_Ledger!$K$3:$K$100322,0)),"")</f>
        <v/>
      </c>
      <c r="G76" s="70" t="str">
        <f>IFERROR(INDEX(Party_Ledger!$H$3:$H$100322,MATCH(ROWS($1:65),Party_Ledger!$K$3:$K$100322,0)),"")</f>
        <v/>
      </c>
      <c r="H76" s="70" t="str">
        <f t="shared" si="2"/>
        <v/>
      </c>
    </row>
    <row r="77" spans="1:8" hidden="1" x14ac:dyDescent="0.25">
      <c r="A77" s="101" t="str">
        <f>IFERROR(INDEX(Party_Ledger!$A$3:$A$100322, MATCH(ROWS($1:66), Party_Ledger!$K$3:$K$100322, 0)), "")</f>
        <v/>
      </c>
      <c r="B77" s="194" t="str">
        <f t="shared" ref="B77:B140" si="3">IF(A77="","",IF(ISNUMBER(A77),IFERROR(VLOOKUP(TEXT(A77,"yyyy/mm/dd"),BSAD,2,FALSE),""),IFERROR(VLOOKUP(A77,BSAD,2,FALSE),"")))</f>
        <v/>
      </c>
      <c r="C77" s="68" t="str">
        <f>IFERROR(INDEX(Party_Ledger!$D$3:$D$100322,MATCH(ROWS($1:66),Party_Ledger!$K$3:$K$100322,0)),"")</f>
        <v/>
      </c>
      <c r="D77" s="68" t="str">
        <f>IFERROR(INDEX(Party_Ledger!$E$3:$E$100322,MATCH(ROWS($1:66),Party_Ledger!$K$3:$K$100322,0)),"")</f>
        <v/>
      </c>
      <c r="E77" s="69" t="str">
        <f>IFERROR(INDEX(Party_Ledger!$F$3:$F$100322,MATCH(ROWS($1:66),Party_Ledger!$K$3:$K$100322,0)),"")</f>
        <v/>
      </c>
      <c r="F77" s="70" t="str">
        <f>IFERROR(INDEX(Party_Ledger!$G$3:$G$100322,MATCH(ROWS($1:66),Party_Ledger!$K$3:$K$100322,0)),"")</f>
        <v/>
      </c>
      <c r="G77" s="70" t="str">
        <f>IFERROR(INDEX(Party_Ledger!$H$3:$H$100322,MATCH(ROWS($1:66),Party_Ledger!$K$3:$K$100322,0)),"")</f>
        <v/>
      </c>
      <c r="H77" s="70" t="str">
        <f t="shared" ref="H77:H140" si="4">IF($A77="","",N($F77)-N($G77))</f>
        <v/>
      </c>
    </row>
    <row r="78" spans="1:8" hidden="1" x14ac:dyDescent="0.25">
      <c r="A78" s="101" t="str">
        <f>IFERROR(INDEX(Party_Ledger!$A$3:$A$100322, MATCH(ROWS($1:67), Party_Ledger!$K$3:$K$100322, 0)), "")</f>
        <v/>
      </c>
      <c r="B78" s="194" t="str">
        <f t="shared" si="3"/>
        <v/>
      </c>
      <c r="C78" s="68" t="str">
        <f>IFERROR(INDEX(Party_Ledger!$D$3:$D$100322,MATCH(ROWS($1:67),Party_Ledger!$K$3:$K$100322,0)),"")</f>
        <v/>
      </c>
      <c r="D78" s="68" t="str">
        <f>IFERROR(INDEX(Party_Ledger!$E$3:$E$100322,MATCH(ROWS($1:67),Party_Ledger!$K$3:$K$100322,0)),"")</f>
        <v/>
      </c>
      <c r="E78" s="69" t="str">
        <f>IFERROR(INDEX(Party_Ledger!$F$3:$F$100322,MATCH(ROWS($1:67),Party_Ledger!$K$3:$K$100322,0)),"")</f>
        <v/>
      </c>
      <c r="F78" s="70" t="str">
        <f>IFERROR(INDEX(Party_Ledger!$G$3:$G$100322,MATCH(ROWS($1:67),Party_Ledger!$K$3:$K$100322,0)),"")</f>
        <v/>
      </c>
      <c r="G78" s="70" t="str">
        <f>IFERROR(INDEX(Party_Ledger!$H$3:$H$100322,MATCH(ROWS($1:67),Party_Ledger!$K$3:$K$100322,0)),"")</f>
        <v/>
      </c>
      <c r="H78" s="70" t="str">
        <f t="shared" si="4"/>
        <v/>
      </c>
    </row>
    <row r="79" spans="1:8" hidden="1" x14ac:dyDescent="0.25">
      <c r="A79" s="101" t="str">
        <f>IFERROR(INDEX(Party_Ledger!$A$3:$A$100322, MATCH(ROWS($1:68), Party_Ledger!$K$3:$K$100322, 0)), "")</f>
        <v/>
      </c>
      <c r="B79" s="194" t="str">
        <f t="shared" si="3"/>
        <v/>
      </c>
      <c r="C79" s="68" t="str">
        <f>IFERROR(INDEX(Party_Ledger!$D$3:$D$100322,MATCH(ROWS($1:68),Party_Ledger!$K$3:$K$100322,0)),"")</f>
        <v/>
      </c>
      <c r="D79" s="68" t="str">
        <f>IFERROR(INDEX(Party_Ledger!$E$3:$E$100322,MATCH(ROWS($1:68),Party_Ledger!$K$3:$K$100322,0)),"")</f>
        <v/>
      </c>
      <c r="E79" s="69" t="str">
        <f>IFERROR(INDEX(Party_Ledger!$F$3:$F$100322,MATCH(ROWS($1:68),Party_Ledger!$K$3:$K$100322,0)),"")</f>
        <v/>
      </c>
      <c r="F79" s="70" t="str">
        <f>IFERROR(INDEX(Party_Ledger!$G$3:$G$100322,MATCH(ROWS($1:68),Party_Ledger!$K$3:$K$100322,0)),"")</f>
        <v/>
      </c>
      <c r="G79" s="70" t="str">
        <f>IFERROR(INDEX(Party_Ledger!$H$3:$H$100322,MATCH(ROWS($1:68),Party_Ledger!$K$3:$K$100322,0)),"")</f>
        <v/>
      </c>
      <c r="H79" s="70" t="str">
        <f t="shared" si="4"/>
        <v/>
      </c>
    </row>
    <row r="80" spans="1:8" hidden="1" x14ac:dyDescent="0.25">
      <c r="A80" s="101" t="str">
        <f>IFERROR(INDEX(Party_Ledger!$A$3:$A$100322, MATCH(ROWS($1:69), Party_Ledger!$K$3:$K$100322, 0)), "")</f>
        <v/>
      </c>
      <c r="B80" s="194" t="str">
        <f t="shared" si="3"/>
        <v/>
      </c>
      <c r="C80" s="68" t="str">
        <f>IFERROR(INDEX(Party_Ledger!$D$3:$D$100322,MATCH(ROWS($1:69),Party_Ledger!$K$3:$K$100322,0)),"")</f>
        <v/>
      </c>
      <c r="D80" s="68" t="str">
        <f>IFERROR(INDEX(Party_Ledger!$E$3:$E$100322,MATCH(ROWS($1:69),Party_Ledger!$K$3:$K$100322,0)),"")</f>
        <v/>
      </c>
      <c r="E80" s="69" t="str">
        <f>IFERROR(INDEX(Party_Ledger!$F$3:$F$100322,MATCH(ROWS($1:69),Party_Ledger!$K$3:$K$100322,0)),"")</f>
        <v/>
      </c>
      <c r="F80" s="70" t="str">
        <f>IFERROR(INDEX(Party_Ledger!$G$3:$G$100322,MATCH(ROWS($1:69),Party_Ledger!$K$3:$K$100322,0)),"")</f>
        <v/>
      </c>
      <c r="G80" s="70" t="str">
        <f>IFERROR(INDEX(Party_Ledger!$H$3:$H$100322,MATCH(ROWS($1:69),Party_Ledger!$K$3:$K$100322,0)),"")</f>
        <v/>
      </c>
      <c r="H80" s="70" t="str">
        <f t="shared" si="4"/>
        <v/>
      </c>
    </row>
    <row r="81" spans="1:8" hidden="1" x14ac:dyDescent="0.25">
      <c r="A81" s="101" t="str">
        <f>IFERROR(INDEX(Party_Ledger!$A$3:$A$100322, MATCH(ROWS($1:70), Party_Ledger!$K$3:$K$100322, 0)), "")</f>
        <v/>
      </c>
      <c r="B81" s="194" t="str">
        <f t="shared" si="3"/>
        <v/>
      </c>
      <c r="C81" s="68" t="str">
        <f>IFERROR(INDEX(Party_Ledger!$D$3:$D$100322,MATCH(ROWS($1:70),Party_Ledger!$K$3:$K$100322,0)),"")</f>
        <v/>
      </c>
      <c r="D81" s="68" t="str">
        <f>IFERROR(INDEX(Party_Ledger!$E$3:$E$100322,MATCH(ROWS($1:70),Party_Ledger!$K$3:$K$100322,0)),"")</f>
        <v/>
      </c>
      <c r="E81" s="69" t="str">
        <f>IFERROR(INDEX(Party_Ledger!$F$3:$F$100322,MATCH(ROWS($1:70),Party_Ledger!$K$3:$K$100322,0)),"")</f>
        <v/>
      </c>
      <c r="F81" s="70" t="str">
        <f>IFERROR(INDEX(Party_Ledger!$G$3:$G$100322,MATCH(ROWS($1:70),Party_Ledger!$K$3:$K$100322,0)),"")</f>
        <v/>
      </c>
      <c r="G81" s="70" t="str">
        <f>IFERROR(INDEX(Party_Ledger!$H$3:$H$100322,MATCH(ROWS($1:70),Party_Ledger!$K$3:$K$100322,0)),"")</f>
        <v/>
      </c>
      <c r="H81" s="70" t="str">
        <f t="shared" si="4"/>
        <v/>
      </c>
    </row>
    <row r="82" spans="1:8" hidden="1" x14ac:dyDescent="0.25">
      <c r="A82" s="101" t="str">
        <f>IFERROR(INDEX(Party_Ledger!$A$3:$A$100322, MATCH(ROWS($1:71), Party_Ledger!$K$3:$K$100322, 0)), "")</f>
        <v/>
      </c>
      <c r="B82" s="194" t="str">
        <f t="shared" si="3"/>
        <v/>
      </c>
      <c r="C82" s="68" t="str">
        <f>IFERROR(INDEX(Party_Ledger!$D$3:$D$100322,MATCH(ROWS($1:71),Party_Ledger!$K$3:$K$100322,0)),"")</f>
        <v/>
      </c>
      <c r="D82" s="68" t="str">
        <f>IFERROR(INDEX(Party_Ledger!$E$3:$E$100322,MATCH(ROWS($1:71),Party_Ledger!$K$3:$K$100322,0)),"")</f>
        <v/>
      </c>
      <c r="E82" s="69" t="str">
        <f>IFERROR(INDEX(Party_Ledger!$F$3:$F$100322,MATCH(ROWS($1:71),Party_Ledger!$K$3:$K$100322,0)),"")</f>
        <v/>
      </c>
      <c r="F82" s="70" t="str">
        <f>IFERROR(INDEX(Party_Ledger!$G$3:$G$100322,MATCH(ROWS($1:71),Party_Ledger!$K$3:$K$100322,0)),"")</f>
        <v/>
      </c>
      <c r="G82" s="70" t="str">
        <f>IFERROR(INDEX(Party_Ledger!$H$3:$H$100322,MATCH(ROWS($1:71),Party_Ledger!$K$3:$K$100322,0)),"")</f>
        <v/>
      </c>
      <c r="H82" s="70" t="str">
        <f t="shared" si="4"/>
        <v/>
      </c>
    </row>
    <row r="83" spans="1:8" hidden="1" x14ac:dyDescent="0.25">
      <c r="A83" s="101" t="str">
        <f>IFERROR(INDEX(Party_Ledger!$A$3:$A$100322, MATCH(ROWS($1:72), Party_Ledger!$K$3:$K$100322, 0)), "")</f>
        <v/>
      </c>
      <c r="B83" s="194" t="str">
        <f t="shared" si="3"/>
        <v/>
      </c>
      <c r="C83" s="68" t="str">
        <f>IFERROR(INDEX(Party_Ledger!$D$3:$D$100322,MATCH(ROWS($1:72),Party_Ledger!$K$3:$K$100322,0)),"")</f>
        <v/>
      </c>
      <c r="D83" s="68" t="str">
        <f>IFERROR(INDEX(Party_Ledger!$E$3:$E$100322,MATCH(ROWS($1:72),Party_Ledger!$K$3:$K$100322,0)),"")</f>
        <v/>
      </c>
      <c r="E83" s="69" t="str">
        <f>IFERROR(INDEX(Party_Ledger!$F$3:$F$100322,MATCH(ROWS($1:72),Party_Ledger!$K$3:$K$100322,0)),"")</f>
        <v/>
      </c>
      <c r="F83" s="70" t="str">
        <f>IFERROR(INDEX(Party_Ledger!$G$3:$G$100322,MATCH(ROWS($1:72),Party_Ledger!$K$3:$K$100322,0)),"")</f>
        <v/>
      </c>
      <c r="G83" s="70" t="str">
        <f>IFERROR(INDEX(Party_Ledger!$H$3:$H$100322,MATCH(ROWS($1:72),Party_Ledger!$K$3:$K$100322,0)),"")</f>
        <v/>
      </c>
      <c r="H83" s="70" t="str">
        <f t="shared" si="4"/>
        <v/>
      </c>
    </row>
    <row r="84" spans="1:8" hidden="1" x14ac:dyDescent="0.25">
      <c r="A84" s="101" t="str">
        <f>IFERROR(INDEX(Party_Ledger!$A$3:$A$100322, MATCH(ROWS($1:73), Party_Ledger!$K$3:$K$100322, 0)), "")</f>
        <v/>
      </c>
      <c r="B84" s="194" t="str">
        <f t="shared" si="3"/>
        <v/>
      </c>
      <c r="C84" s="68" t="str">
        <f>IFERROR(INDEX(Party_Ledger!$D$3:$D$100322,MATCH(ROWS($1:73),Party_Ledger!$K$3:$K$100322,0)),"")</f>
        <v/>
      </c>
      <c r="D84" s="68" t="str">
        <f>IFERROR(INDEX(Party_Ledger!$E$3:$E$100322,MATCH(ROWS($1:73),Party_Ledger!$K$3:$K$100322,0)),"")</f>
        <v/>
      </c>
      <c r="E84" s="69" t="str">
        <f>IFERROR(INDEX(Party_Ledger!$F$3:$F$100322,MATCH(ROWS($1:73),Party_Ledger!$K$3:$K$100322,0)),"")</f>
        <v/>
      </c>
      <c r="F84" s="70" t="str">
        <f>IFERROR(INDEX(Party_Ledger!$G$3:$G$100322,MATCH(ROWS($1:73),Party_Ledger!$K$3:$K$100322,0)),"")</f>
        <v/>
      </c>
      <c r="G84" s="70" t="str">
        <f>IFERROR(INDEX(Party_Ledger!$H$3:$H$100322,MATCH(ROWS($1:73),Party_Ledger!$K$3:$K$100322,0)),"")</f>
        <v/>
      </c>
      <c r="H84" s="70" t="str">
        <f t="shared" si="4"/>
        <v/>
      </c>
    </row>
    <row r="85" spans="1:8" hidden="1" x14ac:dyDescent="0.25">
      <c r="A85" s="101" t="str">
        <f>IFERROR(INDEX(Party_Ledger!$A$3:$A$100322, MATCH(ROWS($1:74), Party_Ledger!$K$3:$K$100322, 0)), "")</f>
        <v/>
      </c>
      <c r="B85" s="194" t="str">
        <f t="shared" si="3"/>
        <v/>
      </c>
      <c r="C85" s="68" t="str">
        <f>IFERROR(INDEX(Party_Ledger!$D$3:$D$100322,MATCH(ROWS($1:74),Party_Ledger!$K$3:$K$100322,0)),"")</f>
        <v/>
      </c>
      <c r="D85" s="68" t="str">
        <f>IFERROR(INDEX(Party_Ledger!$E$3:$E$100322,MATCH(ROWS($1:74),Party_Ledger!$K$3:$K$100322,0)),"")</f>
        <v/>
      </c>
      <c r="E85" s="69" t="str">
        <f>IFERROR(INDEX(Party_Ledger!$F$3:$F$100322,MATCH(ROWS($1:74),Party_Ledger!$K$3:$K$100322,0)),"")</f>
        <v/>
      </c>
      <c r="F85" s="70" t="str">
        <f>IFERROR(INDEX(Party_Ledger!$G$3:$G$100322,MATCH(ROWS($1:74),Party_Ledger!$K$3:$K$100322,0)),"")</f>
        <v/>
      </c>
      <c r="G85" s="70" t="str">
        <f>IFERROR(INDEX(Party_Ledger!$H$3:$H$100322,MATCH(ROWS($1:74),Party_Ledger!$K$3:$K$100322,0)),"")</f>
        <v/>
      </c>
      <c r="H85" s="70" t="str">
        <f t="shared" si="4"/>
        <v/>
      </c>
    </row>
    <row r="86" spans="1:8" hidden="1" x14ac:dyDescent="0.25">
      <c r="A86" s="101" t="str">
        <f>IFERROR(INDEX(Party_Ledger!$A$3:$A$100322, MATCH(ROWS($1:75), Party_Ledger!$K$3:$K$100322, 0)), "")</f>
        <v/>
      </c>
      <c r="B86" s="194" t="str">
        <f t="shared" si="3"/>
        <v/>
      </c>
      <c r="C86" s="68" t="str">
        <f>IFERROR(INDEX(Party_Ledger!$D$3:$D$100322,MATCH(ROWS($1:75),Party_Ledger!$K$3:$K$100322,0)),"")</f>
        <v/>
      </c>
      <c r="D86" s="68" t="str">
        <f>IFERROR(INDEX(Party_Ledger!$E$3:$E$100322,MATCH(ROWS($1:75),Party_Ledger!$K$3:$K$100322,0)),"")</f>
        <v/>
      </c>
      <c r="E86" s="69" t="str">
        <f>IFERROR(INDEX(Party_Ledger!$F$3:$F$100322,MATCH(ROWS($1:75),Party_Ledger!$K$3:$K$100322,0)),"")</f>
        <v/>
      </c>
      <c r="F86" s="70" t="str">
        <f>IFERROR(INDEX(Party_Ledger!$G$3:$G$100322,MATCH(ROWS($1:75),Party_Ledger!$K$3:$K$100322,0)),"")</f>
        <v/>
      </c>
      <c r="G86" s="70" t="str">
        <f>IFERROR(INDEX(Party_Ledger!$H$3:$H$100322,MATCH(ROWS($1:75),Party_Ledger!$K$3:$K$100322,0)),"")</f>
        <v/>
      </c>
      <c r="H86" s="70" t="str">
        <f t="shared" si="4"/>
        <v/>
      </c>
    </row>
    <row r="87" spans="1:8" hidden="1" x14ac:dyDescent="0.25">
      <c r="A87" s="101" t="str">
        <f>IFERROR(INDEX(Party_Ledger!$A$3:$A$100322, MATCH(ROWS($1:76), Party_Ledger!$K$3:$K$100322, 0)), "")</f>
        <v/>
      </c>
      <c r="B87" s="194" t="str">
        <f t="shared" si="3"/>
        <v/>
      </c>
      <c r="C87" s="68" t="str">
        <f>IFERROR(INDEX(Party_Ledger!$D$3:$D$100322,MATCH(ROWS($1:76),Party_Ledger!$K$3:$K$100322,0)),"")</f>
        <v/>
      </c>
      <c r="D87" s="68" t="str">
        <f>IFERROR(INDEX(Party_Ledger!$E$3:$E$100322,MATCH(ROWS($1:76),Party_Ledger!$K$3:$K$100322,0)),"")</f>
        <v/>
      </c>
      <c r="E87" s="69" t="str">
        <f>IFERROR(INDEX(Party_Ledger!$F$3:$F$100322,MATCH(ROWS($1:76),Party_Ledger!$K$3:$K$100322,0)),"")</f>
        <v/>
      </c>
      <c r="F87" s="70" t="str">
        <f>IFERROR(INDEX(Party_Ledger!$G$3:$G$100322,MATCH(ROWS($1:76),Party_Ledger!$K$3:$K$100322,0)),"")</f>
        <v/>
      </c>
      <c r="G87" s="70" t="str">
        <f>IFERROR(INDEX(Party_Ledger!$H$3:$H$100322,MATCH(ROWS($1:76),Party_Ledger!$K$3:$K$100322,0)),"")</f>
        <v/>
      </c>
      <c r="H87" s="70" t="str">
        <f t="shared" si="4"/>
        <v/>
      </c>
    </row>
    <row r="88" spans="1:8" hidden="1" x14ac:dyDescent="0.25">
      <c r="A88" s="101" t="str">
        <f>IFERROR(INDEX(Party_Ledger!$A$3:$A$100322, MATCH(ROWS($1:77), Party_Ledger!$K$3:$K$100322, 0)), "")</f>
        <v/>
      </c>
      <c r="B88" s="194" t="str">
        <f t="shared" si="3"/>
        <v/>
      </c>
      <c r="C88" s="68" t="str">
        <f>IFERROR(INDEX(Party_Ledger!$D$3:$D$100322,MATCH(ROWS($1:77),Party_Ledger!$K$3:$K$100322,0)),"")</f>
        <v/>
      </c>
      <c r="D88" s="68" t="str">
        <f>IFERROR(INDEX(Party_Ledger!$E$3:$E$100322,MATCH(ROWS($1:77),Party_Ledger!$K$3:$K$100322,0)),"")</f>
        <v/>
      </c>
      <c r="E88" s="69" t="str">
        <f>IFERROR(INDEX(Party_Ledger!$F$3:$F$100322,MATCH(ROWS($1:77),Party_Ledger!$K$3:$K$100322,0)),"")</f>
        <v/>
      </c>
      <c r="F88" s="70" t="str">
        <f>IFERROR(INDEX(Party_Ledger!$G$3:$G$100322,MATCH(ROWS($1:77),Party_Ledger!$K$3:$K$100322,0)),"")</f>
        <v/>
      </c>
      <c r="G88" s="70" t="str">
        <f>IFERROR(INDEX(Party_Ledger!$H$3:$H$100322,MATCH(ROWS($1:77),Party_Ledger!$K$3:$K$100322,0)),"")</f>
        <v/>
      </c>
      <c r="H88" s="70" t="str">
        <f t="shared" si="4"/>
        <v/>
      </c>
    </row>
    <row r="89" spans="1:8" hidden="1" x14ac:dyDescent="0.25">
      <c r="A89" s="101" t="str">
        <f>IFERROR(INDEX(Party_Ledger!$A$3:$A$100322, MATCH(ROWS($1:78), Party_Ledger!$K$3:$K$100322, 0)), "")</f>
        <v/>
      </c>
      <c r="B89" s="194" t="str">
        <f t="shared" si="3"/>
        <v/>
      </c>
      <c r="C89" s="68" t="str">
        <f>IFERROR(INDEX(Party_Ledger!$D$3:$D$100322,MATCH(ROWS($1:78),Party_Ledger!$K$3:$K$100322,0)),"")</f>
        <v/>
      </c>
      <c r="D89" s="68" t="str">
        <f>IFERROR(INDEX(Party_Ledger!$E$3:$E$100322,MATCH(ROWS($1:78),Party_Ledger!$K$3:$K$100322,0)),"")</f>
        <v/>
      </c>
      <c r="E89" s="69" t="str">
        <f>IFERROR(INDEX(Party_Ledger!$F$3:$F$100322,MATCH(ROWS($1:78),Party_Ledger!$K$3:$K$100322,0)),"")</f>
        <v/>
      </c>
      <c r="F89" s="70" t="str">
        <f>IFERROR(INDEX(Party_Ledger!$G$3:$G$100322,MATCH(ROWS($1:78),Party_Ledger!$K$3:$K$100322,0)),"")</f>
        <v/>
      </c>
      <c r="G89" s="70" t="str">
        <f>IFERROR(INDEX(Party_Ledger!$H$3:$H$100322,MATCH(ROWS($1:78),Party_Ledger!$K$3:$K$100322,0)),"")</f>
        <v/>
      </c>
      <c r="H89" s="70" t="str">
        <f t="shared" si="4"/>
        <v/>
      </c>
    </row>
    <row r="90" spans="1:8" hidden="1" x14ac:dyDescent="0.25">
      <c r="A90" s="101" t="str">
        <f>IFERROR(INDEX(Party_Ledger!$A$3:$A$100322, MATCH(ROWS($1:79), Party_Ledger!$K$3:$K$100322, 0)), "")</f>
        <v/>
      </c>
      <c r="B90" s="194" t="str">
        <f t="shared" si="3"/>
        <v/>
      </c>
      <c r="C90" s="68" t="str">
        <f>IFERROR(INDEX(Party_Ledger!$D$3:$D$100322,MATCH(ROWS($1:79),Party_Ledger!$K$3:$K$100322,0)),"")</f>
        <v/>
      </c>
      <c r="D90" s="68" t="str">
        <f>IFERROR(INDEX(Party_Ledger!$E$3:$E$100322,MATCH(ROWS($1:79),Party_Ledger!$K$3:$K$100322,0)),"")</f>
        <v/>
      </c>
      <c r="E90" s="69" t="str">
        <f>IFERROR(INDEX(Party_Ledger!$F$3:$F$100322,MATCH(ROWS($1:79),Party_Ledger!$K$3:$K$100322,0)),"")</f>
        <v/>
      </c>
      <c r="F90" s="70" t="str">
        <f>IFERROR(INDEX(Party_Ledger!$G$3:$G$100322,MATCH(ROWS($1:79),Party_Ledger!$K$3:$K$100322,0)),"")</f>
        <v/>
      </c>
      <c r="G90" s="70" t="str">
        <f>IFERROR(INDEX(Party_Ledger!$H$3:$H$100322,MATCH(ROWS($1:79),Party_Ledger!$K$3:$K$100322,0)),"")</f>
        <v/>
      </c>
      <c r="H90" s="70" t="str">
        <f t="shared" si="4"/>
        <v/>
      </c>
    </row>
    <row r="91" spans="1:8" hidden="1" x14ac:dyDescent="0.25">
      <c r="A91" s="101" t="str">
        <f>IFERROR(INDEX(Party_Ledger!$A$3:$A$100322, MATCH(ROWS($1:80), Party_Ledger!$K$3:$K$100322, 0)), "")</f>
        <v/>
      </c>
      <c r="B91" s="194" t="str">
        <f t="shared" si="3"/>
        <v/>
      </c>
      <c r="C91" s="68" t="str">
        <f>IFERROR(INDEX(Party_Ledger!$D$3:$D$100322,MATCH(ROWS($1:80),Party_Ledger!$K$3:$K$100322,0)),"")</f>
        <v/>
      </c>
      <c r="D91" s="68" t="str">
        <f>IFERROR(INDEX(Party_Ledger!$E$3:$E$100322,MATCH(ROWS($1:80),Party_Ledger!$K$3:$K$100322,0)),"")</f>
        <v/>
      </c>
      <c r="E91" s="69" t="str">
        <f>IFERROR(INDEX(Party_Ledger!$F$3:$F$100322,MATCH(ROWS($1:80),Party_Ledger!$K$3:$K$100322,0)),"")</f>
        <v/>
      </c>
      <c r="F91" s="70" t="str">
        <f>IFERROR(INDEX(Party_Ledger!$G$3:$G$100322,MATCH(ROWS($1:80),Party_Ledger!$K$3:$K$100322,0)),"")</f>
        <v/>
      </c>
      <c r="G91" s="70" t="str">
        <f>IFERROR(INDEX(Party_Ledger!$H$3:$H$100322,MATCH(ROWS($1:80),Party_Ledger!$K$3:$K$100322,0)),"")</f>
        <v/>
      </c>
      <c r="H91" s="70" t="str">
        <f t="shared" si="4"/>
        <v/>
      </c>
    </row>
    <row r="92" spans="1:8" hidden="1" x14ac:dyDescent="0.25">
      <c r="A92" s="101" t="str">
        <f>IFERROR(INDEX(Party_Ledger!$A$3:$A$100322, MATCH(ROWS($1:81), Party_Ledger!$K$3:$K$100322, 0)), "")</f>
        <v/>
      </c>
      <c r="B92" s="194" t="str">
        <f t="shared" si="3"/>
        <v/>
      </c>
      <c r="C92" s="68" t="str">
        <f>IFERROR(INDEX(Party_Ledger!$D$3:$D$100322,MATCH(ROWS($1:81),Party_Ledger!$K$3:$K$100322,0)),"")</f>
        <v/>
      </c>
      <c r="D92" s="68" t="str">
        <f>IFERROR(INDEX(Party_Ledger!$E$3:$E$100322,MATCH(ROWS($1:81),Party_Ledger!$K$3:$K$100322,0)),"")</f>
        <v/>
      </c>
      <c r="E92" s="69" t="str">
        <f>IFERROR(INDEX(Party_Ledger!$F$3:$F$100322,MATCH(ROWS($1:81),Party_Ledger!$K$3:$K$100322,0)),"")</f>
        <v/>
      </c>
      <c r="F92" s="70" t="str">
        <f>IFERROR(INDEX(Party_Ledger!$G$3:$G$100322,MATCH(ROWS($1:81),Party_Ledger!$K$3:$K$100322,0)),"")</f>
        <v/>
      </c>
      <c r="G92" s="70" t="str">
        <f>IFERROR(INDEX(Party_Ledger!$H$3:$H$100322,MATCH(ROWS($1:81),Party_Ledger!$K$3:$K$100322,0)),"")</f>
        <v/>
      </c>
      <c r="H92" s="70" t="str">
        <f t="shared" si="4"/>
        <v/>
      </c>
    </row>
    <row r="93" spans="1:8" hidden="1" x14ac:dyDescent="0.25">
      <c r="A93" s="101" t="str">
        <f>IFERROR(INDEX(Party_Ledger!$A$3:$A$100322, MATCH(ROWS($1:82), Party_Ledger!$K$3:$K$100322, 0)), "")</f>
        <v/>
      </c>
      <c r="B93" s="194" t="str">
        <f t="shared" si="3"/>
        <v/>
      </c>
      <c r="C93" s="68" t="str">
        <f>IFERROR(INDEX(Party_Ledger!$D$3:$D$100322,MATCH(ROWS($1:82),Party_Ledger!$K$3:$K$100322,0)),"")</f>
        <v/>
      </c>
      <c r="D93" s="68" t="str">
        <f>IFERROR(INDEX(Party_Ledger!$E$3:$E$100322,MATCH(ROWS($1:82),Party_Ledger!$K$3:$K$100322,0)),"")</f>
        <v/>
      </c>
      <c r="E93" s="69" t="str">
        <f>IFERROR(INDEX(Party_Ledger!$F$3:$F$100322,MATCH(ROWS($1:82),Party_Ledger!$K$3:$K$100322,0)),"")</f>
        <v/>
      </c>
      <c r="F93" s="70" t="str">
        <f>IFERROR(INDEX(Party_Ledger!$G$3:$G$100322,MATCH(ROWS($1:82),Party_Ledger!$K$3:$K$100322,0)),"")</f>
        <v/>
      </c>
      <c r="G93" s="70" t="str">
        <f>IFERROR(INDEX(Party_Ledger!$H$3:$H$100322,MATCH(ROWS($1:82),Party_Ledger!$K$3:$K$100322,0)),"")</f>
        <v/>
      </c>
      <c r="H93" s="70" t="str">
        <f t="shared" si="4"/>
        <v/>
      </c>
    </row>
    <row r="94" spans="1:8" hidden="1" x14ac:dyDescent="0.25">
      <c r="A94" s="101" t="str">
        <f>IFERROR(INDEX(Party_Ledger!$A$3:$A$100322, MATCH(ROWS($1:83), Party_Ledger!$K$3:$K$100322, 0)), "")</f>
        <v/>
      </c>
      <c r="B94" s="194" t="str">
        <f t="shared" si="3"/>
        <v/>
      </c>
      <c r="C94" s="68" t="str">
        <f>IFERROR(INDEX(Party_Ledger!$D$3:$D$100322,MATCH(ROWS($1:83),Party_Ledger!$K$3:$K$100322,0)),"")</f>
        <v/>
      </c>
      <c r="D94" s="68" t="str">
        <f>IFERROR(INDEX(Party_Ledger!$E$3:$E$100322,MATCH(ROWS($1:83),Party_Ledger!$K$3:$K$100322,0)),"")</f>
        <v/>
      </c>
      <c r="E94" s="69" t="str">
        <f>IFERROR(INDEX(Party_Ledger!$F$3:$F$100322,MATCH(ROWS($1:83),Party_Ledger!$K$3:$K$100322,0)),"")</f>
        <v/>
      </c>
      <c r="F94" s="70" t="str">
        <f>IFERROR(INDEX(Party_Ledger!$G$3:$G$100322,MATCH(ROWS($1:83),Party_Ledger!$K$3:$K$100322,0)),"")</f>
        <v/>
      </c>
      <c r="G94" s="70" t="str">
        <f>IFERROR(INDEX(Party_Ledger!$H$3:$H$100322,MATCH(ROWS($1:83),Party_Ledger!$K$3:$K$100322,0)),"")</f>
        <v/>
      </c>
      <c r="H94" s="70" t="str">
        <f t="shared" si="4"/>
        <v/>
      </c>
    </row>
    <row r="95" spans="1:8" hidden="1" x14ac:dyDescent="0.25">
      <c r="A95" s="101" t="str">
        <f>IFERROR(INDEX(Party_Ledger!$A$3:$A$100322, MATCH(ROWS($1:84), Party_Ledger!$K$3:$K$100322, 0)), "")</f>
        <v/>
      </c>
      <c r="B95" s="194" t="str">
        <f t="shared" si="3"/>
        <v/>
      </c>
      <c r="C95" s="68" t="str">
        <f>IFERROR(INDEX(Party_Ledger!$D$3:$D$100322,MATCH(ROWS($1:84),Party_Ledger!$K$3:$K$100322,0)),"")</f>
        <v/>
      </c>
      <c r="D95" s="68" t="str">
        <f>IFERROR(INDEX(Party_Ledger!$E$3:$E$100322,MATCH(ROWS($1:84),Party_Ledger!$K$3:$K$100322,0)),"")</f>
        <v/>
      </c>
      <c r="E95" s="69" t="str">
        <f>IFERROR(INDEX(Party_Ledger!$F$3:$F$100322,MATCH(ROWS($1:84),Party_Ledger!$K$3:$K$100322,0)),"")</f>
        <v/>
      </c>
      <c r="F95" s="70" t="str">
        <f>IFERROR(INDEX(Party_Ledger!$G$3:$G$100322,MATCH(ROWS($1:84),Party_Ledger!$K$3:$K$100322,0)),"")</f>
        <v/>
      </c>
      <c r="G95" s="70" t="str">
        <f>IFERROR(INDEX(Party_Ledger!$H$3:$H$100322,MATCH(ROWS($1:84),Party_Ledger!$K$3:$K$100322,0)),"")</f>
        <v/>
      </c>
      <c r="H95" s="70" t="str">
        <f t="shared" si="4"/>
        <v/>
      </c>
    </row>
    <row r="96" spans="1:8" hidden="1" x14ac:dyDescent="0.25">
      <c r="A96" s="101" t="str">
        <f>IFERROR(INDEX(Party_Ledger!$A$3:$A$100322, MATCH(ROWS($1:85), Party_Ledger!$K$3:$K$100322, 0)), "")</f>
        <v/>
      </c>
      <c r="B96" s="194" t="str">
        <f t="shared" si="3"/>
        <v/>
      </c>
      <c r="C96" s="68" t="str">
        <f>IFERROR(INDEX(Party_Ledger!$D$3:$D$100322,MATCH(ROWS($1:85),Party_Ledger!$K$3:$K$100322,0)),"")</f>
        <v/>
      </c>
      <c r="D96" s="68" t="str">
        <f>IFERROR(INDEX(Party_Ledger!$E$3:$E$100322,MATCH(ROWS($1:85),Party_Ledger!$K$3:$K$100322,0)),"")</f>
        <v/>
      </c>
      <c r="E96" s="69" t="str">
        <f>IFERROR(INDEX(Party_Ledger!$F$3:$F$100322,MATCH(ROWS($1:85),Party_Ledger!$K$3:$K$100322,0)),"")</f>
        <v/>
      </c>
      <c r="F96" s="70" t="str">
        <f>IFERROR(INDEX(Party_Ledger!$G$3:$G$100322,MATCH(ROWS($1:85),Party_Ledger!$K$3:$K$100322,0)),"")</f>
        <v/>
      </c>
      <c r="G96" s="70" t="str">
        <f>IFERROR(INDEX(Party_Ledger!$H$3:$H$100322,MATCH(ROWS($1:85),Party_Ledger!$K$3:$K$100322,0)),"")</f>
        <v/>
      </c>
      <c r="H96" s="70" t="str">
        <f t="shared" si="4"/>
        <v/>
      </c>
    </row>
    <row r="97" spans="1:8" hidden="1" x14ac:dyDescent="0.25">
      <c r="A97" s="101" t="str">
        <f>IFERROR(INDEX(Party_Ledger!$A$3:$A$100322, MATCH(ROWS($1:86), Party_Ledger!$K$3:$K$100322, 0)), "")</f>
        <v/>
      </c>
      <c r="B97" s="194" t="str">
        <f t="shared" si="3"/>
        <v/>
      </c>
      <c r="C97" s="68" t="str">
        <f>IFERROR(INDEX(Party_Ledger!$D$3:$D$100322,MATCH(ROWS($1:86),Party_Ledger!$K$3:$K$100322,0)),"")</f>
        <v/>
      </c>
      <c r="D97" s="68" t="str">
        <f>IFERROR(INDEX(Party_Ledger!$E$3:$E$100322,MATCH(ROWS($1:86),Party_Ledger!$K$3:$K$100322,0)),"")</f>
        <v/>
      </c>
      <c r="E97" s="69" t="str">
        <f>IFERROR(INDEX(Party_Ledger!$F$3:$F$100322,MATCH(ROWS($1:86),Party_Ledger!$K$3:$K$100322,0)),"")</f>
        <v/>
      </c>
      <c r="F97" s="70" t="str">
        <f>IFERROR(INDEX(Party_Ledger!$G$3:$G$100322,MATCH(ROWS($1:86),Party_Ledger!$K$3:$K$100322,0)),"")</f>
        <v/>
      </c>
      <c r="G97" s="70" t="str">
        <f>IFERROR(INDEX(Party_Ledger!$H$3:$H$100322,MATCH(ROWS($1:86),Party_Ledger!$K$3:$K$100322,0)),"")</f>
        <v/>
      </c>
      <c r="H97" s="70" t="str">
        <f t="shared" si="4"/>
        <v/>
      </c>
    </row>
    <row r="98" spans="1:8" hidden="1" x14ac:dyDescent="0.25">
      <c r="A98" s="101" t="str">
        <f>IFERROR(INDEX(Party_Ledger!$A$3:$A$100322, MATCH(ROWS($1:87), Party_Ledger!$K$3:$K$100322, 0)), "")</f>
        <v/>
      </c>
      <c r="B98" s="194" t="str">
        <f t="shared" si="3"/>
        <v/>
      </c>
      <c r="C98" s="68" t="str">
        <f>IFERROR(INDEX(Party_Ledger!$D$3:$D$100322,MATCH(ROWS($1:87),Party_Ledger!$K$3:$K$100322,0)),"")</f>
        <v/>
      </c>
      <c r="D98" s="68" t="str">
        <f>IFERROR(INDEX(Party_Ledger!$E$3:$E$100322,MATCH(ROWS($1:87),Party_Ledger!$K$3:$K$100322,0)),"")</f>
        <v/>
      </c>
      <c r="E98" s="69" t="str">
        <f>IFERROR(INDEX(Party_Ledger!$F$3:$F$100322,MATCH(ROWS($1:87),Party_Ledger!$K$3:$K$100322,0)),"")</f>
        <v/>
      </c>
      <c r="F98" s="70" t="str">
        <f>IFERROR(INDEX(Party_Ledger!$G$3:$G$100322,MATCH(ROWS($1:87),Party_Ledger!$K$3:$K$100322,0)),"")</f>
        <v/>
      </c>
      <c r="G98" s="70" t="str">
        <f>IFERROR(INDEX(Party_Ledger!$H$3:$H$100322,MATCH(ROWS($1:87),Party_Ledger!$K$3:$K$100322,0)),"")</f>
        <v/>
      </c>
      <c r="H98" s="70" t="str">
        <f t="shared" si="4"/>
        <v/>
      </c>
    </row>
    <row r="99" spans="1:8" hidden="1" x14ac:dyDescent="0.25">
      <c r="A99" s="101" t="str">
        <f>IFERROR(INDEX(Party_Ledger!$A$3:$A$100322, MATCH(ROWS($1:88), Party_Ledger!$K$3:$K$100322, 0)), "")</f>
        <v/>
      </c>
      <c r="B99" s="194" t="str">
        <f t="shared" si="3"/>
        <v/>
      </c>
      <c r="C99" s="68" t="str">
        <f>IFERROR(INDEX(Party_Ledger!$D$3:$D$100322,MATCH(ROWS($1:88),Party_Ledger!$K$3:$K$100322,0)),"")</f>
        <v/>
      </c>
      <c r="D99" s="68" t="str">
        <f>IFERROR(INDEX(Party_Ledger!$E$3:$E$100322,MATCH(ROWS($1:88),Party_Ledger!$K$3:$K$100322,0)),"")</f>
        <v/>
      </c>
      <c r="E99" s="69" t="str">
        <f>IFERROR(INDEX(Party_Ledger!$F$3:$F$100322,MATCH(ROWS($1:88),Party_Ledger!$K$3:$K$100322,0)),"")</f>
        <v/>
      </c>
      <c r="F99" s="70" t="str">
        <f>IFERROR(INDEX(Party_Ledger!$G$3:$G$100322,MATCH(ROWS($1:88),Party_Ledger!$K$3:$K$100322,0)),"")</f>
        <v/>
      </c>
      <c r="G99" s="70" t="str">
        <f>IFERROR(INDEX(Party_Ledger!$H$3:$H$100322,MATCH(ROWS($1:88),Party_Ledger!$K$3:$K$100322,0)),"")</f>
        <v/>
      </c>
      <c r="H99" s="70" t="str">
        <f t="shared" si="4"/>
        <v/>
      </c>
    </row>
    <row r="100" spans="1:8" hidden="1" x14ac:dyDescent="0.25">
      <c r="A100" s="101" t="str">
        <f>IFERROR(INDEX(Party_Ledger!$A$3:$A$100322, MATCH(ROWS($1:89), Party_Ledger!$K$3:$K$100322, 0)), "")</f>
        <v/>
      </c>
      <c r="B100" s="194" t="str">
        <f t="shared" si="3"/>
        <v/>
      </c>
      <c r="C100" s="68" t="str">
        <f>IFERROR(INDEX(Party_Ledger!$D$3:$D$100322,MATCH(ROWS($1:89),Party_Ledger!$K$3:$K$100322,0)),"")</f>
        <v/>
      </c>
      <c r="D100" s="68" t="str">
        <f>IFERROR(INDEX(Party_Ledger!$E$3:$E$100322,MATCH(ROWS($1:89),Party_Ledger!$K$3:$K$100322,0)),"")</f>
        <v/>
      </c>
      <c r="E100" s="69" t="str">
        <f>IFERROR(INDEX(Party_Ledger!$F$3:$F$100322,MATCH(ROWS($1:89),Party_Ledger!$K$3:$K$100322,0)),"")</f>
        <v/>
      </c>
      <c r="F100" s="70" t="str">
        <f>IFERROR(INDEX(Party_Ledger!$G$3:$G$100322,MATCH(ROWS($1:89),Party_Ledger!$K$3:$K$100322,0)),"")</f>
        <v/>
      </c>
      <c r="G100" s="70" t="str">
        <f>IFERROR(INDEX(Party_Ledger!$H$3:$H$100322,MATCH(ROWS($1:89),Party_Ledger!$K$3:$K$100322,0)),"")</f>
        <v/>
      </c>
      <c r="H100" s="70" t="str">
        <f t="shared" si="4"/>
        <v/>
      </c>
    </row>
    <row r="101" spans="1:8" hidden="1" x14ac:dyDescent="0.25">
      <c r="A101" s="101" t="str">
        <f>IFERROR(INDEX(Party_Ledger!$A$3:$A$100322, MATCH(ROWS($1:90), Party_Ledger!$K$3:$K$100322, 0)), "")</f>
        <v/>
      </c>
      <c r="B101" s="194" t="str">
        <f t="shared" si="3"/>
        <v/>
      </c>
      <c r="C101" s="68" t="str">
        <f>IFERROR(INDEX(Party_Ledger!$D$3:$D$100322,MATCH(ROWS($1:90),Party_Ledger!$K$3:$K$100322,0)),"")</f>
        <v/>
      </c>
      <c r="D101" s="68" t="str">
        <f>IFERROR(INDEX(Party_Ledger!$E$3:$E$100322,MATCH(ROWS($1:90),Party_Ledger!$K$3:$K$100322,0)),"")</f>
        <v/>
      </c>
      <c r="E101" s="69" t="str">
        <f>IFERROR(INDEX(Party_Ledger!$F$3:$F$100322,MATCH(ROWS($1:90),Party_Ledger!$K$3:$K$100322,0)),"")</f>
        <v/>
      </c>
      <c r="F101" s="70" t="str">
        <f>IFERROR(INDEX(Party_Ledger!$G$3:$G$100322,MATCH(ROWS($1:90),Party_Ledger!$K$3:$K$100322,0)),"")</f>
        <v/>
      </c>
      <c r="G101" s="70" t="str">
        <f>IFERROR(INDEX(Party_Ledger!$H$3:$H$100322,MATCH(ROWS($1:90),Party_Ledger!$K$3:$K$100322,0)),"")</f>
        <v/>
      </c>
      <c r="H101" s="70" t="str">
        <f t="shared" si="4"/>
        <v/>
      </c>
    </row>
    <row r="102" spans="1:8" hidden="1" x14ac:dyDescent="0.25">
      <c r="A102" s="101" t="str">
        <f>IFERROR(INDEX(Party_Ledger!$A$3:$A$100322, MATCH(ROWS($1:91), Party_Ledger!$K$3:$K$100322, 0)), "")</f>
        <v/>
      </c>
      <c r="B102" s="194" t="str">
        <f t="shared" si="3"/>
        <v/>
      </c>
      <c r="C102" s="68" t="str">
        <f>IFERROR(INDEX(Party_Ledger!$D$3:$D$100322,MATCH(ROWS($1:91),Party_Ledger!$K$3:$K$100322,0)),"")</f>
        <v/>
      </c>
      <c r="D102" s="68" t="str">
        <f>IFERROR(INDEX(Party_Ledger!$E$3:$E$100322,MATCH(ROWS($1:91),Party_Ledger!$K$3:$K$100322,0)),"")</f>
        <v/>
      </c>
      <c r="E102" s="69" t="str">
        <f>IFERROR(INDEX(Party_Ledger!$F$3:$F$100322,MATCH(ROWS($1:91),Party_Ledger!$K$3:$K$100322,0)),"")</f>
        <v/>
      </c>
      <c r="F102" s="70" t="str">
        <f>IFERROR(INDEX(Party_Ledger!$G$3:$G$100322,MATCH(ROWS($1:91),Party_Ledger!$K$3:$K$100322,0)),"")</f>
        <v/>
      </c>
      <c r="G102" s="70" t="str">
        <f>IFERROR(INDEX(Party_Ledger!$H$3:$H$100322,MATCH(ROWS($1:91),Party_Ledger!$K$3:$K$100322,0)),"")</f>
        <v/>
      </c>
      <c r="H102" s="70" t="str">
        <f t="shared" si="4"/>
        <v/>
      </c>
    </row>
    <row r="103" spans="1:8" hidden="1" x14ac:dyDescent="0.25">
      <c r="A103" s="101" t="str">
        <f>IFERROR(INDEX(Party_Ledger!$A$3:$A$100322, MATCH(ROWS($1:92), Party_Ledger!$K$3:$K$100322, 0)), "")</f>
        <v/>
      </c>
      <c r="B103" s="194" t="str">
        <f t="shared" si="3"/>
        <v/>
      </c>
      <c r="C103" s="68" t="str">
        <f>IFERROR(INDEX(Party_Ledger!$D$3:$D$100322,MATCH(ROWS($1:92),Party_Ledger!$K$3:$K$100322,0)),"")</f>
        <v/>
      </c>
      <c r="D103" s="68" t="str">
        <f>IFERROR(INDEX(Party_Ledger!$E$3:$E$100322,MATCH(ROWS($1:92),Party_Ledger!$K$3:$K$100322,0)),"")</f>
        <v/>
      </c>
      <c r="E103" s="69" t="str">
        <f>IFERROR(INDEX(Party_Ledger!$F$3:$F$100322,MATCH(ROWS($1:92),Party_Ledger!$K$3:$K$100322,0)),"")</f>
        <v/>
      </c>
      <c r="F103" s="70" t="str">
        <f>IFERROR(INDEX(Party_Ledger!$G$3:$G$100322,MATCH(ROWS($1:92),Party_Ledger!$K$3:$K$100322,0)),"")</f>
        <v/>
      </c>
      <c r="G103" s="70" t="str">
        <f>IFERROR(INDEX(Party_Ledger!$H$3:$H$100322,MATCH(ROWS($1:92),Party_Ledger!$K$3:$K$100322,0)),"")</f>
        <v/>
      </c>
      <c r="H103" s="70" t="str">
        <f t="shared" si="4"/>
        <v/>
      </c>
    </row>
    <row r="104" spans="1:8" hidden="1" x14ac:dyDescent="0.25">
      <c r="A104" s="101" t="str">
        <f>IFERROR(INDEX(Party_Ledger!$A$3:$A$100322, MATCH(ROWS($1:93), Party_Ledger!$K$3:$K$100322, 0)), "")</f>
        <v/>
      </c>
      <c r="B104" s="194" t="str">
        <f t="shared" si="3"/>
        <v/>
      </c>
      <c r="C104" s="68" t="str">
        <f>IFERROR(INDEX(Party_Ledger!$D$3:$D$100322,MATCH(ROWS($1:93),Party_Ledger!$K$3:$K$100322,0)),"")</f>
        <v/>
      </c>
      <c r="D104" s="68" t="str">
        <f>IFERROR(INDEX(Party_Ledger!$E$3:$E$100322,MATCH(ROWS($1:93),Party_Ledger!$K$3:$K$100322,0)),"")</f>
        <v/>
      </c>
      <c r="E104" s="69" t="str">
        <f>IFERROR(INDEX(Party_Ledger!$F$3:$F$100322,MATCH(ROWS($1:93),Party_Ledger!$K$3:$K$100322,0)),"")</f>
        <v/>
      </c>
      <c r="F104" s="70" t="str">
        <f>IFERROR(INDEX(Party_Ledger!$G$3:$G$100322,MATCH(ROWS($1:93),Party_Ledger!$K$3:$K$100322,0)),"")</f>
        <v/>
      </c>
      <c r="G104" s="70" t="str">
        <f>IFERROR(INDEX(Party_Ledger!$H$3:$H$100322,MATCH(ROWS($1:93),Party_Ledger!$K$3:$K$100322,0)),"")</f>
        <v/>
      </c>
      <c r="H104" s="70" t="str">
        <f t="shared" si="4"/>
        <v/>
      </c>
    </row>
    <row r="105" spans="1:8" hidden="1" x14ac:dyDescent="0.25">
      <c r="A105" s="101" t="str">
        <f>IFERROR(INDEX(Party_Ledger!$A$3:$A$100322, MATCH(ROWS($1:94), Party_Ledger!$K$3:$K$100322, 0)), "")</f>
        <v/>
      </c>
      <c r="B105" s="194" t="str">
        <f t="shared" si="3"/>
        <v/>
      </c>
      <c r="C105" s="68" t="str">
        <f>IFERROR(INDEX(Party_Ledger!$D$3:$D$100322,MATCH(ROWS($1:94),Party_Ledger!$K$3:$K$100322,0)),"")</f>
        <v/>
      </c>
      <c r="D105" s="68" t="str">
        <f>IFERROR(INDEX(Party_Ledger!$E$3:$E$100322,MATCH(ROWS($1:94),Party_Ledger!$K$3:$K$100322,0)),"")</f>
        <v/>
      </c>
      <c r="E105" s="69" t="str">
        <f>IFERROR(INDEX(Party_Ledger!$F$3:$F$100322,MATCH(ROWS($1:94),Party_Ledger!$K$3:$K$100322,0)),"")</f>
        <v/>
      </c>
      <c r="F105" s="70" t="str">
        <f>IFERROR(INDEX(Party_Ledger!$G$3:$G$100322,MATCH(ROWS($1:94),Party_Ledger!$K$3:$K$100322,0)),"")</f>
        <v/>
      </c>
      <c r="G105" s="70" t="str">
        <f>IFERROR(INDEX(Party_Ledger!$H$3:$H$100322,MATCH(ROWS($1:94),Party_Ledger!$K$3:$K$100322,0)),"")</f>
        <v/>
      </c>
      <c r="H105" s="70" t="str">
        <f t="shared" si="4"/>
        <v/>
      </c>
    </row>
    <row r="106" spans="1:8" hidden="1" x14ac:dyDescent="0.25">
      <c r="A106" s="101" t="str">
        <f>IFERROR(INDEX(Party_Ledger!$A$3:$A$100322, MATCH(ROWS($1:95), Party_Ledger!$K$3:$K$100322, 0)), "")</f>
        <v/>
      </c>
      <c r="B106" s="194" t="str">
        <f t="shared" si="3"/>
        <v/>
      </c>
      <c r="C106" s="68" t="str">
        <f>IFERROR(INDEX(Party_Ledger!$D$3:$D$100322,MATCH(ROWS($1:95),Party_Ledger!$K$3:$K$100322,0)),"")</f>
        <v/>
      </c>
      <c r="D106" s="68" t="str">
        <f>IFERROR(INDEX(Party_Ledger!$E$3:$E$100322,MATCH(ROWS($1:95),Party_Ledger!$K$3:$K$100322,0)),"")</f>
        <v/>
      </c>
      <c r="E106" s="69" t="str">
        <f>IFERROR(INDEX(Party_Ledger!$F$3:$F$100322,MATCH(ROWS($1:95),Party_Ledger!$K$3:$K$100322,0)),"")</f>
        <v/>
      </c>
      <c r="F106" s="70" t="str">
        <f>IFERROR(INDEX(Party_Ledger!$G$3:$G$100322,MATCH(ROWS($1:95),Party_Ledger!$K$3:$K$100322,0)),"")</f>
        <v/>
      </c>
      <c r="G106" s="70" t="str">
        <f>IFERROR(INDEX(Party_Ledger!$H$3:$H$100322,MATCH(ROWS($1:95),Party_Ledger!$K$3:$K$100322,0)),"")</f>
        <v/>
      </c>
      <c r="H106" s="70" t="str">
        <f t="shared" si="4"/>
        <v/>
      </c>
    </row>
    <row r="107" spans="1:8" hidden="1" x14ac:dyDescent="0.25">
      <c r="A107" s="101" t="str">
        <f>IFERROR(INDEX(Party_Ledger!$A$3:$A$100322, MATCH(ROWS($1:96), Party_Ledger!$K$3:$K$100322, 0)), "")</f>
        <v/>
      </c>
      <c r="B107" s="194" t="str">
        <f t="shared" si="3"/>
        <v/>
      </c>
      <c r="C107" s="68" t="str">
        <f>IFERROR(INDEX(Party_Ledger!$D$3:$D$100322,MATCH(ROWS($1:96),Party_Ledger!$K$3:$K$100322,0)),"")</f>
        <v/>
      </c>
      <c r="D107" s="68" t="str">
        <f>IFERROR(INDEX(Party_Ledger!$E$3:$E$100322,MATCH(ROWS($1:96),Party_Ledger!$K$3:$K$100322,0)),"")</f>
        <v/>
      </c>
      <c r="E107" s="69" t="str">
        <f>IFERROR(INDEX(Party_Ledger!$F$3:$F$100322,MATCH(ROWS($1:96),Party_Ledger!$K$3:$K$100322,0)),"")</f>
        <v/>
      </c>
      <c r="F107" s="70" t="str">
        <f>IFERROR(INDEX(Party_Ledger!$G$3:$G$100322,MATCH(ROWS($1:96),Party_Ledger!$K$3:$K$100322,0)),"")</f>
        <v/>
      </c>
      <c r="G107" s="70" t="str">
        <f>IFERROR(INDEX(Party_Ledger!$H$3:$H$100322,MATCH(ROWS($1:96),Party_Ledger!$K$3:$K$100322,0)),"")</f>
        <v/>
      </c>
      <c r="H107" s="70" t="str">
        <f t="shared" si="4"/>
        <v/>
      </c>
    </row>
    <row r="108" spans="1:8" hidden="1" x14ac:dyDescent="0.25">
      <c r="A108" s="101" t="str">
        <f>IFERROR(INDEX(Party_Ledger!$A$3:$A$100322, MATCH(ROWS($1:97), Party_Ledger!$K$3:$K$100322, 0)), "")</f>
        <v/>
      </c>
      <c r="B108" s="194" t="str">
        <f t="shared" si="3"/>
        <v/>
      </c>
      <c r="C108" s="68" t="str">
        <f>IFERROR(INDEX(Party_Ledger!$D$3:$D$100322,MATCH(ROWS($1:97),Party_Ledger!$K$3:$K$100322,0)),"")</f>
        <v/>
      </c>
      <c r="D108" s="68" t="str">
        <f>IFERROR(INDEX(Party_Ledger!$E$3:$E$100322,MATCH(ROWS($1:97),Party_Ledger!$K$3:$K$100322,0)),"")</f>
        <v/>
      </c>
      <c r="E108" s="69" t="str">
        <f>IFERROR(INDEX(Party_Ledger!$F$3:$F$100322,MATCH(ROWS($1:97),Party_Ledger!$K$3:$K$100322,0)),"")</f>
        <v/>
      </c>
      <c r="F108" s="70" t="str">
        <f>IFERROR(INDEX(Party_Ledger!$G$3:$G$100322,MATCH(ROWS($1:97),Party_Ledger!$K$3:$K$100322,0)),"")</f>
        <v/>
      </c>
      <c r="G108" s="70" t="str">
        <f>IFERROR(INDEX(Party_Ledger!$H$3:$H$100322,MATCH(ROWS($1:97),Party_Ledger!$K$3:$K$100322,0)),"")</f>
        <v/>
      </c>
      <c r="H108" s="70" t="str">
        <f t="shared" si="4"/>
        <v/>
      </c>
    </row>
    <row r="109" spans="1:8" hidden="1" x14ac:dyDescent="0.25">
      <c r="A109" s="101" t="str">
        <f>IFERROR(INDEX(Party_Ledger!$A$3:$A$100322, MATCH(ROWS($1:98), Party_Ledger!$K$3:$K$100322, 0)), "")</f>
        <v/>
      </c>
      <c r="B109" s="194" t="str">
        <f t="shared" si="3"/>
        <v/>
      </c>
      <c r="C109" s="68" t="str">
        <f>IFERROR(INDEX(Party_Ledger!$D$3:$D$100322,MATCH(ROWS($1:98),Party_Ledger!$K$3:$K$100322,0)),"")</f>
        <v/>
      </c>
      <c r="D109" s="68" t="str">
        <f>IFERROR(INDEX(Party_Ledger!$E$3:$E$100322,MATCH(ROWS($1:98),Party_Ledger!$K$3:$K$100322,0)),"")</f>
        <v/>
      </c>
      <c r="E109" s="69" t="str">
        <f>IFERROR(INDEX(Party_Ledger!$F$3:$F$100322,MATCH(ROWS($1:98),Party_Ledger!$K$3:$K$100322,0)),"")</f>
        <v/>
      </c>
      <c r="F109" s="70" t="str">
        <f>IFERROR(INDEX(Party_Ledger!$G$3:$G$100322,MATCH(ROWS($1:98),Party_Ledger!$K$3:$K$100322,0)),"")</f>
        <v/>
      </c>
      <c r="G109" s="70" t="str">
        <f>IFERROR(INDEX(Party_Ledger!$H$3:$H$100322,MATCH(ROWS($1:98),Party_Ledger!$K$3:$K$100322,0)),"")</f>
        <v/>
      </c>
      <c r="H109" s="70" t="str">
        <f t="shared" si="4"/>
        <v/>
      </c>
    </row>
    <row r="110" spans="1:8" hidden="1" x14ac:dyDescent="0.25">
      <c r="A110" s="101" t="str">
        <f>IFERROR(INDEX(Party_Ledger!$A$3:$A$100322, MATCH(ROWS($1:99), Party_Ledger!$K$3:$K$100322, 0)), "")</f>
        <v/>
      </c>
      <c r="B110" s="194" t="str">
        <f t="shared" si="3"/>
        <v/>
      </c>
      <c r="C110" s="68" t="str">
        <f>IFERROR(INDEX(Party_Ledger!$D$3:$D$100322,MATCH(ROWS($1:99),Party_Ledger!$K$3:$K$100322,0)),"")</f>
        <v/>
      </c>
      <c r="D110" s="68" t="str">
        <f>IFERROR(INDEX(Party_Ledger!$E$3:$E$100322,MATCH(ROWS($1:99),Party_Ledger!$K$3:$K$100322,0)),"")</f>
        <v/>
      </c>
      <c r="E110" s="69" t="str">
        <f>IFERROR(INDEX(Party_Ledger!$F$3:$F$100322,MATCH(ROWS($1:99),Party_Ledger!$K$3:$K$100322,0)),"")</f>
        <v/>
      </c>
      <c r="F110" s="70" t="str">
        <f>IFERROR(INDEX(Party_Ledger!$G$3:$G$100322,MATCH(ROWS($1:99),Party_Ledger!$K$3:$K$100322,0)),"")</f>
        <v/>
      </c>
      <c r="G110" s="70" t="str">
        <f>IFERROR(INDEX(Party_Ledger!$H$3:$H$100322,MATCH(ROWS($1:99),Party_Ledger!$K$3:$K$100322,0)),"")</f>
        <v/>
      </c>
      <c r="H110" s="70" t="str">
        <f t="shared" si="4"/>
        <v/>
      </c>
    </row>
    <row r="111" spans="1:8" hidden="1" x14ac:dyDescent="0.25">
      <c r="A111" s="101" t="str">
        <f>IFERROR(INDEX(Party_Ledger!$A$3:$A$100322, MATCH(ROWS($1:100), Party_Ledger!$K$3:$K$100322, 0)), "")</f>
        <v/>
      </c>
      <c r="B111" s="194" t="str">
        <f t="shared" si="3"/>
        <v/>
      </c>
      <c r="C111" s="68" t="str">
        <f>IFERROR(INDEX(Party_Ledger!$D$3:$D$100322,MATCH(ROWS($1:100),Party_Ledger!$K$3:$K$100322,0)),"")</f>
        <v/>
      </c>
      <c r="D111" s="68" t="str">
        <f>IFERROR(INDEX(Party_Ledger!$E$3:$E$100322,MATCH(ROWS($1:100),Party_Ledger!$K$3:$K$100322,0)),"")</f>
        <v/>
      </c>
      <c r="E111" s="69" t="str">
        <f>IFERROR(INDEX(Party_Ledger!$F$3:$F$100322,MATCH(ROWS($1:100),Party_Ledger!$K$3:$K$100322,0)),"")</f>
        <v/>
      </c>
      <c r="F111" s="70" t="str">
        <f>IFERROR(INDEX(Party_Ledger!$G$3:$G$100322,MATCH(ROWS($1:100),Party_Ledger!$K$3:$K$100322,0)),"")</f>
        <v/>
      </c>
      <c r="G111" s="70" t="str">
        <f>IFERROR(INDEX(Party_Ledger!$H$3:$H$100322,MATCH(ROWS($1:100),Party_Ledger!$K$3:$K$100322,0)),"")</f>
        <v/>
      </c>
      <c r="H111" s="70" t="str">
        <f t="shared" si="4"/>
        <v/>
      </c>
    </row>
    <row r="112" spans="1:8" hidden="1" x14ac:dyDescent="0.25">
      <c r="A112" s="101" t="str">
        <f>IFERROR(INDEX(Party_Ledger!$A$3:$A$100322, MATCH(ROWS($1:101), Party_Ledger!$K$3:$K$100322, 0)), "")</f>
        <v/>
      </c>
      <c r="B112" s="194" t="str">
        <f t="shared" si="3"/>
        <v/>
      </c>
      <c r="C112" s="68" t="str">
        <f>IFERROR(INDEX(Party_Ledger!$D$3:$D$100322,MATCH(ROWS($1:101),Party_Ledger!$K$3:$K$100322,0)),"")</f>
        <v/>
      </c>
      <c r="D112" s="68" t="str">
        <f>IFERROR(INDEX(Party_Ledger!$E$3:$E$100322,MATCH(ROWS($1:101),Party_Ledger!$K$3:$K$100322,0)),"")</f>
        <v/>
      </c>
      <c r="E112" s="69" t="str">
        <f>IFERROR(INDEX(Party_Ledger!$F$3:$F$100322,MATCH(ROWS($1:101),Party_Ledger!$K$3:$K$100322,0)),"")</f>
        <v/>
      </c>
      <c r="F112" s="70" t="str">
        <f>IFERROR(INDEX(Party_Ledger!$G$3:$G$100322,MATCH(ROWS($1:101),Party_Ledger!$K$3:$K$100322,0)),"")</f>
        <v/>
      </c>
      <c r="G112" s="70" t="str">
        <f>IFERROR(INDEX(Party_Ledger!$H$3:$H$100322,MATCH(ROWS($1:101),Party_Ledger!$K$3:$K$100322,0)),"")</f>
        <v/>
      </c>
      <c r="H112" s="70" t="str">
        <f t="shared" si="4"/>
        <v/>
      </c>
    </row>
    <row r="113" spans="1:8" hidden="1" x14ac:dyDescent="0.25">
      <c r="A113" s="101" t="str">
        <f>IFERROR(INDEX(Party_Ledger!$A$3:$A$100322, MATCH(ROWS($1:102), Party_Ledger!$K$3:$K$100322, 0)), "")</f>
        <v/>
      </c>
      <c r="B113" s="194" t="str">
        <f t="shared" si="3"/>
        <v/>
      </c>
      <c r="C113" s="68" t="str">
        <f>IFERROR(INDEX(Party_Ledger!$D$3:$D$100322,MATCH(ROWS($1:102),Party_Ledger!$K$3:$K$100322,0)),"")</f>
        <v/>
      </c>
      <c r="D113" s="68" t="str">
        <f>IFERROR(INDEX(Party_Ledger!$E$3:$E$100322,MATCH(ROWS($1:102),Party_Ledger!$K$3:$K$100322,0)),"")</f>
        <v/>
      </c>
      <c r="E113" s="69" t="str">
        <f>IFERROR(INDEX(Party_Ledger!$F$3:$F$100322,MATCH(ROWS($1:102),Party_Ledger!$K$3:$K$100322,0)),"")</f>
        <v/>
      </c>
      <c r="F113" s="70" t="str">
        <f>IFERROR(INDEX(Party_Ledger!$G$3:$G$100322,MATCH(ROWS($1:102),Party_Ledger!$K$3:$K$100322,0)),"")</f>
        <v/>
      </c>
      <c r="G113" s="70" t="str">
        <f>IFERROR(INDEX(Party_Ledger!$H$3:$H$100322,MATCH(ROWS($1:102),Party_Ledger!$K$3:$K$100322,0)),"")</f>
        <v/>
      </c>
      <c r="H113" s="70" t="str">
        <f t="shared" si="4"/>
        <v/>
      </c>
    </row>
    <row r="114" spans="1:8" hidden="1" x14ac:dyDescent="0.25">
      <c r="A114" s="101" t="str">
        <f>IFERROR(INDEX(Party_Ledger!$A$3:$A$100322, MATCH(ROWS($1:103), Party_Ledger!$K$3:$K$100322, 0)), "")</f>
        <v/>
      </c>
      <c r="B114" s="194" t="str">
        <f t="shared" si="3"/>
        <v/>
      </c>
      <c r="C114" s="68" t="str">
        <f>IFERROR(INDEX(Party_Ledger!$D$3:$D$100322,MATCH(ROWS($1:103),Party_Ledger!$K$3:$K$100322,0)),"")</f>
        <v/>
      </c>
      <c r="D114" s="68" t="str">
        <f>IFERROR(INDEX(Party_Ledger!$E$3:$E$100322,MATCH(ROWS($1:103),Party_Ledger!$K$3:$K$100322,0)),"")</f>
        <v/>
      </c>
      <c r="E114" s="69" t="str">
        <f>IFERROR(INDEX(Party_Ledger!$F$3:$F$100322,MATCH(ROWS($1:103),Party_Ledger!$K$3:$K$100322,0)),"")</f>
        <v/>
      </c>
      <c r="F114" s="70" t="str">
        <f>IFERROR(INDEX(Party_Ledger!$G$3:$G$100322,MATCH(ROWS($1:103),Party_Ledger!$K$3:$K$100322,0)),"")</f>
        <v/>
      </c>
      <c r="G114" s="70" t="str">
        <f>IFERROR(INDEX(Party_Ledger!$H$3:$H$100322,MATCH(ROWS($1:103),Party_Ledger!$K$3:$K$100322,0)),"")</f>
        <v/>
      </c>
      <c r="H114" s="70" t="str">
        <f t="shared" si="4"/>
        <v/>
      </c>
    </row>
    <row r="115" spans="1:8" hidden="1" x14ac:dyDescent="0.25">
      <c r="A115" s="101" t="str">
        <f>IFERROR(INDEX(Party_Ledger!$A$3:$A$100322, MATCH(ROWS($1:104), Party_Ledger!$K$3:$K$100322, 0)), "")</f>
        <v/>
      </c>
      <c r="B115" s="194" t="str">
        <f t="shared" si="3"/>
        <v/>
      </c>
      <c r="C115" s="68" t="str">
        <f>IFERROR(INDEX(Party_Ledger!$D$3:$D$100322,MATCH(ROWS($1:104),Party_Ledger!$K$3:$K$100322,0)),"")</f>
        <v/>
      </c>
      <c r="D115" s="68" t="str">
        <f>IFERROR(INDEX(Party_Ledger!$E$3:$E$100322,MATCH(ROWS($1:104),Party_Ledger!$K$3:$K$100322,0)),"")</f>
        <v/>
      </c>
      <c r="E115" s="69" t="str">
        <f>IFERROR(INDEX(Party_Ledger!$F$3:$F$100322,MATCH(ROWS($1:104),Party_Ledger!$K$3:$K$100322,0)),"")</f>
        <v/>
      </c>
      <c r="F115" s="70" t="str">
        <f>IFERROR(INDEX(Party_Ledger!$G$3:$G$100322,MATCH(ROWS($1:104),Party_Ledger!$K$3:$K$100322,0)),"")</f>
        <v/>
      </c>
      <c r="G115" s="70" t="str">
        <f>IFERROR(INDEX(Party_Ledger!$H$3:$H$100322,MATCH(ROWS($1:104),Party_Ledger!$K$3:$K$100322,0)),"")</f>
        <v/>
      </c>
      <c r="H115" s="70" t="str">
        <f t="shared" si="4"/>
        <v/>
      </c>
    </row>
    <row r="116" spans="1:8" hidden="1" x14ac:dyDescent="0.25">
      <c r="A116" s="101" t="str">
        <f>IFERROR(INDEX(Party_Ledger!$A$3:$A$100322, MATCH(ROWS($1:105), Party_Ledger!$K$3:$K$100322, 0)), "")</f>
        <v/>
      </c>
      <c r="B116" s="194" t="str">
        <f t="shared" si="3"/>
        <v/>
      </c>
      <c r="C116" s="68" t="str">
        <f>IFERROR(INDEX(Party_Ledger!$D$3:$D$100322,MATCH(ROWS($1:105),Party_Ledger!$K$3:$K$100322,0)),"")</f>
        <v/>
      </c>
      <c r="D116" s="68" t="str">
        <f>IFERROR(INDEX(Party_Ledger!$E$3:$E$100322,MATCH(ROWS($1:105),Party_Ledger!$K$3:$K$100322,0)),"")</f>
        <v/>
      </c>
      <c r="E116" s="69" t="str">
        <f>IFERROR(INDEX(Party_Ledger!$F$3:$F$100322,MATCH(ROWS($1:105),Party_Ledger!$K$3:$K$100322,0)),"")</f>
        <v/>
      </c>
      <c r="F116" s="70" t="str">
        <f>IFERROR(INDEX(Party_Ledger!$G$3:$G$100322,MATCH(ROWS($1:105),Party_Ledger!$K$3:$K$100322,0)),"")</f>
        <v/>
      </c>
      <c r="G116" s="70" t="str">
        <f>IFERROR(INDEX(Party_Ledger!$H$3:$H$100322,MATCH(ROWS($1:105),Party_Ledger!$K$3:$K$100322,0)),"")</f>
        <v/>
      </c>
      <c r="H116" s="70" t="str">
        <f t="shared" si="4"/>
        <v/>
      </c>
    </row>
    <row r="117" spans="1:8" hidden="1" x14ac:dyDescent="0.25">
      <c r="A117" s="101" t="str">
        <f>IFERROR(INDEX(Party_Ledger!$A$3:$A$100322, MATCH(ROWS($1:106), Party_Ledger!$K$3:$K$100322, 0)), "")</f>
        <v/>
      </c>
      <c r="B117" s="194" t="str">
        <f t="shared" si="3"/>
        <v/>
      </c>
      <c r="C117" s="68" t="str">
        <f>IFERROR(INDEX(Party_Ledger!$D$3:$D$100322,MATCH(ROWS($1:106),Party_Ledger!$K$3:$K$100322,0)),"")</f>
        <v/>
      </c>
      <c r="D117" s="68" t="str">
        <f>IFERROR(INDEX(Party_Ledger!$E$3:$E$100322,MATCH(ROWS($1:106),Party_Ledger!$K$3:$K$100322,0)),"")</f>
        <v/>
      </c>
      <c r="E117" s="69" t="str">
        <f>IFERROR(INDEX(Party_Ledger!$F$3:$F$100322,MATCH(ROWS($1:106),Party_Ledger!$K$3:$K$100322,0)),"")</f>
        <v/>
      </c>
      <c r="F117" s="70" t="str">
        <f>IFERROR(INDEX(Party_Ledger!$G$3:$G$100322,MATCH(ROWS($1:106),Party_Ledger!$K$3:$K$100322,0)),"")</f>
        <v/>
      </c>
      <c r="G117" s="70" t="str">
        <f>IFERROR(INDEX(Party_Ledger!$H$3:$H$100322,MATCH(ROWS($1:106),Party_Ledger!$K$3:$K$100322,0)),"")</f>
        <v/>
      </c>
      <c r="H117" s="70" t="str">
        <f t="shared" si="4"/>
        <v/>
      </c>
    </row>
    <row r="118" spans="1:8" hidden="1" x14ac:dyDescent="0.25">
      <c r="A118" s="101" t="str">
        <f>IFERROR(INDEX(Party_Ledger!$A$3:$A$100322, MATCH(ROWS($1:107), Party_Ledger!$K$3:$K$100322, 0)), "")</f>
        <v/>
      </c>
      <c r="B118" s="194" t="str">
        <f t="shared" si="3"/>
        <v/>
      </c>
      <c r="C118" s="68" t="str">
        <f>IFERROR(INDEX(Party_Ledger!$D$3:$D$100322,MATCH(ROWS($1:107),Party_Ledger!$K$3:$K$100322,0)),"")</f>
        <v/>
      </c>
      <c r="D118" s="68" t="str">
        <f>IFERROR(INDEX(Party_Ledger!$E$3:$E$100322,MATCH(ROWS($1:107),Party_Ledger!$K$3:$K$100322,0)),"")</f>
        <v/>
      </c>
      <c r="E118" s="69" t="str">
        <f>IFERROR(INDEX(Party_Ledger!$F$3:$F$100322,MATCH(ROWS($1:107),Party_Ledger!$K$3:$K$100322,0)),"")</f>
        <v/>
      </c>
      <c r="F118" s="70" t="str">
        <f>IFERROR(INDEX(Party_Ledger!$G$3:$G$100322,MATCH(ROWS($1:107),Party_Ledger!$K$3:$K$100322,0)),"")</f>
        <v/>
      </c>
      <c r="G118" s="70" t="str">
        <f>IFERROR(INDEX(Party_Ledger!$H$3:$H$100322,MATCH(ROWS($1:107),Party_Ledger!$K$3:$K$100322,0)),"")</f>
        <v/>
      </c>
      <c r="H118" s="70" t="str">
        <f t="shared" si="4"/>
        <v/>
      </c>
    </row>
    <row r="119" spans="1:8" hidden="1" x14ac:dyDescent="0.25">
      <c r="A119" s="101" t="str">
        <f>IFERROR(INDEX(Party_Ledger!$A$3:$A$100322, MATCH(ROWS($1:108), Party_Ledger!$K$3:$K$100322, 0)), "")</f>
        <v/>
      </c>
      <c r="B119" s="194" t="str">
        <f t="shared" si="3"/>
        <v/>
      </c>
      <c r="C119" s="68" t="str">
        <f>IFERROR(INDEX(Party_Ledger!$D$3:$D$100322,MATCH(ROWS($1:108),Party_Ledger!$K$3:$K$100322,0)),"")</f>
        <v/>
      </c>
      <c r="D119" s="68" t="str">
        <f>IFERROR(INDEX(Party_Ledger!$E$3:$E$100322,MATCH(ROWS($1:108),Party_Ledger!$K$3:$K$100322,0)),"")</f>
        <v/>
      </c>
      <c r="E119" s="69" t="str">
        <f>IFERROR(INDEX(Party_Ledger!$F$3:$F$100322,MATCH(ROWS($1:108),Party_Ledger!$K$3:$K$100322,0)),"")</f>
        <v/>
      </c>
      <c r="F119" s="70" t="str">
        <f>IFERROR(INDEX(Party_Ledger!$G$3:$G$100322,MATCH(ROWS($1:108),Party_Ledger!$K$3:$K$100322,0)),"")</f>
        <v/>
      </c>
      <c r="G119" s="70" t="str">
        <f>IFERROR(INDEX(Party_Ledger!$H$3:$H$100322,MATCH(ROWS($1:108),Party_Ledger!$K$3:$K$100322,0)),"")</f>
        <v/>
      </c>
      <c r="H119" s="70" t="str">
        <f t="shared" si="4"/>
        <v/>
      </c>
    </row>
    <row r="120" spans="1:8" hidden="1" x14ac:dyDescent="0.25">
      <c r="A120" s="101" t="str">
        <f>IFERROR(INDEX(Party_Ledger!$A$3:$A$100322, MATCH(ROWS($1:109), Party_Ledger!$K$3:$K$100322, 0)), "")</f>
        <v/>
      </c>
      <c r="B120" s="194" t="str">
        <f t="shared" si="3"/>
        <v/>
      </c>
      <c r="C120" s="68" t="str">
        <f>IFERROR(INDEX(Party_Ledger!$D$3:$D$100322,MATCH(ROWS($1:109),Party_Ledger!$K$3:$K$100322,0)),"")</f>
        <v/>
      </c>
      <c r="D120" s="68" t="str">
        <f>IFERROR(INDEX(Party_Ledger!$E$3:$E$100322,MATCH(ROWS($1:109),Party_Ledger!$K$3:$K$100322,0)),"")</f>
        <v/>
      </c>
      <c r="E120" s="69" t="str">
        <f>IFERROR(INDEX(Party_Ledger!$F$3:$F$100322,MATCH(ROWS($1:109),Party_Ledger!$K$3:$K$100322,0)),"")</f>
        <v/>
      </c>
      <c r="F120" s="70" t="str">
        <f>IFERROR(INDEX(Party_Ledger!$G$3:$G$100322,MATCH(ROWS($1:109),Party_Ledger!$K$3:$K$100322,0)),"")</f>
        <v/>
      </c>
      <c r="G120" s="70" t="str">
        <f>IFERROR(INDEX(Party_Ledger!$H$3:$H$100322,MATCH(ROWS($1:109),Party_Ledger!$K$3:$K$100322,0)),"")</f>
        <v/>
      </c>
      <c r="H120" s="70" t="str">
        <f t="shared" si="4"/>
        <v/>
      </c>
    </row>
    <row r="121" spans="1:8" hidden="1" x14ac:dyDescent="0.25">
      <c r="A121" s="101" t="str">
        <f>IFERROR(INDEX(Party_Ledger!$A$3:$A$100322, MATCH(ROWS($1:110), Party_Ledger!$K$3:$K$100322, 0)), "")</f>
        <v/>
      </c>
      <c r="B121" s="194" t="str">
        <f t="shared" si="3"/>
        <v/>
      </c>
      <c r="C121" s="68" t="str">
        <f>IFERROR(INDEX(Party_Ledger!$D$3:$D$100322,MATCH(ROWS($1:110),Party_Ledger!$K$3:$K$100322,0)),"")</f>
        <v/>
      </c>
      <c r="D121" s="68" t="str">
        <f>IFERROR(INDEX(Party_Ledger!$E$3:$E$100322,MATCH(ROWS($1:110),Party_Ledger!$K$3:$K$100322,0)),"")</f>
        <v/>
      </c>
      <c r="E121" s="69" t="str">
        <f>IFERROR(INDEX(Party_Ledger!$F$3:$F$100322,MATCH(ROWS($1:110),Party_Ledger!$K$3:$K$100322,0)),"")</f>
        <v/>
      </c>
      <c r="F121" s="70" t="str">
        <f>IFERROR(INDEX(Party_Ledger!$G$3:$G$100322,MATCH(ROWS($1:110),Party_Ledger!$K$3:$K$100322,0)),"")</f>
        <v/>
      </c>
      <c r="G121" s="70" t="str">
        <f>IFERROR(INDEX(Party_Ledger!$H$3:$H$100322,MATCH(ROWS($1:110),Party_Ledger!$K$3:$K$100322,0)),"")</f>
        <v/>
      </c>
      <c r="H121" s="70" t="str">
        <f t="shared" si="4"/>
        <v/>
      </c>
    </row>
    <row r="122" spans="1:8" hidden="1" x14ac:dyDescent="0.25">
      <c r="A122" s="101" t="str">
        <f>IFERROR(INDEX(Party_Ledger!$A$3:$A$100322, MATCH(ROWS($1:111), Party_Ledger!$K$3:$K$100322, 0)), "")</f>
        <v/>
      </c>
      <c r="B122" s="194" t="str">
        <f t="shared" si="3"/>
        <v/>
      </c>
      <c r="C122" s="68" t="str">
        <f>IFERROR(INDEX(Party_Ledger!$D$3:$D$100322,MATCH(ROWS($1:111),Party_Ledger!$K$3:$K$100322,0)),"")</f>
        <v/>
      </c>
      <c r="D122" s="68" t="str">
        <f>IFERROR(INDEX(Party_Ledger!$E$3:$E$100322,MATCH(ROWS($1:111),Party_Ledger!$K$3:$K$100322,0)),"")</f>
        <v/>
      </c>
      <c r="E122" s="69" t="str">
        <f>IFERROR(INDEX(Party_Ledger!$F$3:$F$100322,MATCH(ROWS($1:111),Party_Ledger!$K$3:$K$100322,0)),"")</f>
        <v/>
      </c>
      <c r="F122" s="70" t="str">
        <f>IFERROR(INDEX(Party_Ledger!$G$3:$G$100322,MATCH(ROWS($1:111),Party_Ledger!$K$3:$K$100322,0)),"")</f>
        <v/>
      </c>
      <c r="G122" s="70" t="str">
        <f>IFERROR(INDEX(Party_Ledger!$H$3:$H$100322,MATCH(ROWS($1:111),Party_Ledger!$K$3:$K$100322,0)),"")</f>
        <v/>
      </c>
      <c r="H122" s="70" t="str">
        <f t="shared" si="4"/>
        <v/>
      </c>
    </row>
    <row r="123" spans="1:8" hidden="1" x14ac:dyDescent="0.25">
      <c r="A123" s="101" t="str">
        <f>IFERROR(INDEX(Party_Ledger!$A$3:$A$100322, MATCH(ROWS($1:112), Party_Ledger!$K$3:$K$100322, 0)), "")</f>
        <v/>
      </c>
      <c r="B123" s="194" t="str">
        <f t="shared" si="3"/>
        <v/>
      </c>
      <c r="C123" s="68" t="str">
        <f>IFERROR(INDEX(Party_Ledger!$D$3:$D$100322,MATCH(ROWS($1:112),Party_Ledger!$K$3:$K$100322,0)),"")</f>
        <v/>
      </c>
      <c r="D123" s="68" t="str">
        <f>IFERROR(INDEX(Party_Ledger!$E$3:$E$100322,MATCH(ROWS($1:112),Party_Ledger!$K$3:$K$100322,0)),"")</f>
        <v/>
      </c>
      <c r="E123" s="69" t="str">
        <f>IFERROR(INDEX(Party_Ledger!$F$3:$F$100322,MATCH(ROWS($1:112),Party_Ledger!$K$3:$K$100322,0)),"")</f>
        <v/>
      </c>
      <c r="F123" s="70" t="str">
        <f>IFERROR(INDEX(Party_Ledger!$G$3:$G$100322,MATCH(ROWS($1:112),Party_Ledger!$K$3:$K$100322,0)),"")</f>
        <v/>
      </c>
      <c r="G123" s="70" t="str">
        <f>IFERROR(INDEX(Party_Ledger!$H$3:$H$100322,MATCH(ROWS($1:112),Party_Ledger!$K$3:$K$100322,0)),"")</f>
        <v/>
      </c>
      <c r="H123" s="70" t="str">
        <f t="shared" si="4"/>
        <v/>
      </c>
    </row>
    <row r="124" spans="1:8" hidden="1" x14ac:dyDescent="0.25">
      <c r="A124" s="101" t="str">
        <f>IFERROR(INDEX(Party_Ledger!$A$3:$A$100322, MATCH(ROWS($1:113), Party_Ledger!$K$3:$K$100322, 0)), "")</f>
        <v/>
      </c>
      <c r="B124" s="194" t="str">
        <f t="shared" si="3"/>
        <v/>
      </c>
      <c r="C124" s="68" t="str">
        <f>IFERROR(INDEX(Party_Ledger!$D$3:$D$100322,MATCH(ROWS($1:113),Party_Ledger!$K$3:$K$100322,0)),"")</f>
        <v/>
      </c>
      <c r="D124" s="68" t="str">
        <f>IFERROR(INDEX(Party_Ledger!$E$3:$E$100322,MATCH(ROWS($1:113),Party_Ledger!$K$3:$K$100322,0)),"")</f>
        <v/>
      </c>
      <c r="E124" s="69" t="str">
        <f>IFERROR(INDEX(Party_Ledger!$F$3:$F$100322,MATCH(ROWS($1:113),Party_Ledger!$K$3:$K$100322,0)),"")</f>
        <v/>
      </c>
      <c r="F124" s="70" t="str">
        <f>IFERROR(INDEX(Party_Ledger!$G$3:$G$100322,MATCH(ROWS($1:113),Party_Ledger!$K$3:$K$100322,0)),"")</f>
        <v/>
      </c>
      <c r="G124" s="70" t="str">
        <f>IFERROR(INDEX(Party_Ledger!$H$3:$H$100322,MATCH(ROWS($1:113),Party_Ledger!$K$3:$K$100322,0)),"")</f>
        <v/>
      </c>
      <c r="H124" s="70" t="str">
        <f t="shared" si="4"/>
        <v/>
      </c>
    </row>
    <row r="125" spans="1:8" hidden="1" x14ac:dyDescent="0.25">
      <c r="A125" s="101" t="str">
        <f>IFERROR(INDEX(Party_Ledger!$A$3:$A$100322, MATCH(ROWS($1:114), Party_Ledger!$K$3:$K$100322, 0)), "")</f>
        <v/>
      </c>
      <c r="B125" s="194" t="str">
        <f t="shared" si="3"/>
        <v/>
      </c>
      <c r="C125" s="68" t="str">
        <f>IFERROR(INDEX(Party_Ledger!$D$3:$D$100322,MATCH(ROWS($1:114),Party_Ledger!$K$3:$K$100322,0)),"")</f>
        <v/>
      </c>
      <c r="D125" s="68" t="str">
        <f>IFERROR(INDEX(Party_Ledger!$E$3:$E$100322,MATCH(ROWS($1:114),Party_Ledger!$K$3:$K$100322,0)),"")</f>
        <v/>
      </c>
      <c r="E125" s="69" t="str">
        <f>IFERROR(INDEX(Party_Ledger!$F$3:$F$100322,MATCH(ROWS($1:114),Party_Ledger!$K$3:$K$100322,0)),"")</f>
        <v/>
      </c>
      <c r="F125" s="70" t="str">
        <f>IFERROR(INDEX(Party_Ledger!$G$3:$G$100322,MATCH(ROWS($1:114),Party_Ledger!$K$3:$K$100322,0)),"")</f>
        <v/>
      </c>
      <c r="G125" s="70" t="str">
        <f>IFERROR(INDEX(Party_Ledger!$H$3:$H$100322,MATCH(ROWS($1:114),Party_Ledger!$K$3:$K$100322,0)),"")</f>
        <v/>
      </c>
      <c r="H125" s="70" t="str">
        <f t="shared" si="4"/>
        <v/>
      </c>
    </row>
    <row r="126" spans="1:8" hidden="1" x14ac:dyDescent="0.25">
      <c r="A126" s="101" t="str">
        <f>IFERROR(INDEX(Party_Ledger!$A$3:$A$100322, MATCH(ROWS($1:115), Party_Ledger!$K$3:$K$100322, 0)), "")</f>
        <v/>
      </c>
      <c r="B126" s="194" t="str">
        <f t="shared" si="3"/>
        <v/>
      </c>
      <c r="C126" s="68" t="str">
        <f>IFERROR(INDEX(Party_Ledger!$D$3:$D$100322,MATCH(ROWS($1:115),Party_Ledger!$K$3:$K$100322,0)),"")</f>
        <v/>
      </c>
      <c r="D126" s="68" t="str">
        <f>IFERROR(INDEX(Party_Ledger!$E$3:$E$100322,MATCH(ROWS($1:115),Party_Ledger!$K$3:$K$100322,0)),"")</f>
        <v/>
      </c>
      <c r="E126" s="69" t="str">
        <f>IFERROR(INDEX(Party_Ledger!$F$3:$F$100322,MATCH(ROWS($1:115),Party_Ledger!$K$3:$K$100322,0)),"")</f>
        <v/>
      </c>
      <c r="F126" s="70" t="str">
        <f>IFERROR(INDEX(Party_Ledger!$G$3:$G$100322,MATCH(ROWS($1:115),Party_Ledger!$K$3:$K$100322,0)),"")</f>
        <v/>
      </c>
      <c r="G126" s="70" t="str">
        <f>IFERROR(INDEX(Party_Ledger!$H$3:$H$100322,MATCH(ROWS($1:115),Party_Ledger!$K$3:$K$100322,0)),"")</f>
        <v/>
      </c>
      <c r="H126" s="70" t="str">
        <f t="shared" si="4"/>
        <v/>
      </c>
    </row>
    <row r="127" spans="1:8" hidden="1" x14ac:dyDescent="0.25">
      <c r="A127" s="101" t="str">
        <f>IFERROR(INDEX(Party_Ledger!$A$3:$A$100322, MATCH(ROWS($1:116), Party_Ledger!$K$3:$K$100322, 0)), "")</f>
        <v/>
      </c>
      <c r="B127" s="194" t="str">
        <f t="shared" si="3"/>
        <v/>
      </c>
      <c r="C127" s="68" t="str">
        <f>IFERROR(INDEX(Party_Ledger!$D$3:$D$100322,MATCH(ROWS($1:116),Party_Ledger!$K$3:$K$100322,0)),"")</f>
        <v/>
      </c>
      <c r="D127" s="68" t="str">
        <f>IFERROR(INDEX(Party_Ledger!$E$3:$E$100322,MATCH(ROWS($1:116),Party_Ledger!$K$3:$K$100322,0)),"")</f>
        <v/>
      </c>
      <c r="E127" s="69" t="str">
        <f>IFERROR(INDEX(Party_Ledger!$F$3:$F$100322,MATCH(ROWS($1:116),Party_Ledger!$K$3:$K$100322,0)),"")</f>
        <v/>
      </c>
      <c r="F127" s="70" t="str">
        <f>IFERROR(INDEX(Party_Ledger!$G$3:$G$100322,MATCH(ROWS($1:116),Party_Ledger!$K$3:$K$100322,0)),"")</f>
        <v/>
      </c>
      <c r="G127" s="70" t="str">
        <f>IFERROR(INDEX(Party_Ledger!$H$3:$H$100322,MATCH(ROWS($1:116),Party_Ledger!$K$3:$K$100322,0)),"")</f>
        <v/>
      </c>
      <c r="H127" s="70" t="str">
        <f t="shared" si="4"/>
        <v/>
      </c>
    </row>
    <row r="128" spans="1:8" hidden="1" x14ac:dyDescent="0.25">
      <c r="A128" s="101" t="str">
        <f>IFERROR(INDEX(Party_Ledger!$A$3:$A$100322, MATCH(ROWS($1:117), Party_Ledger!$K$3:$K$100322, 0)), "")</f>
        <v/>
      </c>
      <c r="B128" s="194" t="str">
        <f t="shared" si="3"/>
        <v/>
      </c>
      <c r="C128" s="68" t="str">
        <f>IFERROR(INDEX(Party_Ledger!$D$3:$D$100322,MATCH(ROWS($1:117),Party_Ledger!$K$3:$K$100322,0)),"")</f>
        <v/>
      </c>
      <c r="D128" s="68" t="str">
        <f>IFERROR(INDEX(Party_Ledger!$E$3:$E$100322,MATCH(ROWS($1:117),Party_Ledger!$K$3:$K$100322,0)),"")</f>
        <v/>
      </c>
      <c r="E128" s="69" t="str">
        <f>IFERROR(INDEX(Party_Ledger!$F$3:$F$100322,MATCH(ROWS($1:117),Party_Ledger!$K$3:$K$100322,0)),"")</f>
        <v/>
      </c>
      <c r="F128" s="70" t="str">
        <f>IFERROR(INDEX(Party_Ledger!$G$3:$G$100322,MATCH(ROWS($1:117),Party_Ledger!$K$3:$K$100322,0)),"")</f>
        <v/>
      </c>
      <c r="G128" s="70" t="str">
        <f>IFERROR(INDEX(Party_Ledger!$H$3:$H$100322,MATCH(ROWS($1:117),Party_Ledger!$K$3:$K$100322,0)),"")</f>
        <v/>
      </c>
      <c r="H128" s="70" t="str">
        <f t="shared" si="4"/>
        <v/>
      </c>
    </row>
    <row r="129" spans="1:8" hidden="1" x14ac:dyDescent="0.25">
      <c r="A129" s="101" t="str">
        <f>IFERROR(INDEX(Party_Ledger!$A$3:$A$100322, MATCH(ROWS($1:118), Party_Ledger!$K$3:$K$100322, 0)), "")</f>
        <v/>
      </c>
      <c r="B129" s="194" t="str">
        <f t="shared" si="3"/>
        <v/>
      </c>
      <c r="C129" s="68" t="str">
        <f>IFERROR(INDEX(Party_Ledger!$D$3:$D$100322,MATCH(ROWS($1:118),Party_Ledger!$K$3:$K$100322,0)),"")</f>
        <v/>
      </c>
      <c r="D129" s="68" t="str">
        <f>IFERROR(INDEX(Party_Ledger!$E$3:$E$100322,MATCH(ROWS($1:118),Party_Ledger!$K$3:$K$100322,0)),"")</f>
        <v/>
      </c>
      <c r="E129" s="69" t="str">
        <f>IFERROR(INDEX(Party_Ledger!$F$3:$F$100322,MATCH(ROWS($1:118),Party_Ledger!$K$3:$K$100322,0)),"")</f>
        <v/>
      </c>
      <c r="F129" s="70" t="str">
        <f>IFERROR(INDEX(Party_Ledger!$G$3:$G$100322,MATCH(ROWS($1:118),Party_Ledger!$K$3:$K$100322,0)),"")</f>
        <v/>
      </c>
      <c r="G129" s="70" t="str">
        <f>IFERROR(INDEX(Party_Ledger!$H$3:$H$100322,MATCH(ROWS($1:118),Party_Ledger!$K$3:$K$100322,0)),"")</f>
        <v/>
      </c>
      <c r="H129" s="70" t="str">
        <f t="shared" si="4"/>
        <v/>
      </c>
    </row>
    <row r="130" spans="1:8" hidden="1" x14ac:dyDescent="0.25">
      <c r="A130" s="101" t="str">
        <f>IFERROR(INDEX(Party_Ledger!$A$3:$A$100322, MATCH(ROWS($1:119), Party_Ledger!$K$3:$K$100322, 0)), "")</f>
        <v/>
      </c>
      <c r="B130" s="194" t="str">
        <f t="shared" si="3"/>
        <v/>
      </c>
      <c r="C130" s="68" t="str">
        <f>IFERROR(INDEX(Party_Ledger!$D$3:$D$100322,MATCH(ROWS($1:119),Party_Ledger!$K$3:$K$100322,0)),"")</f>
        <v/>
      </c>
      <c r="D130" s="68" t="str">
        <f>IFERROR(INDEX(Party_Ledger!$E$3:$E$100322,MATCH(ROWS($1:119),Party_Ledger!$K$3:$K$100322,0)),"")</f>
        <v/>
      </c>
      <c r="E130" s="69" t="str">
        <f>IFERROR(INDEX(Party_Ledger!$F$3:$F$100322,MATCH(ROWS($1:119),Party_Ledger!$K$3:$K$100322,0)),"")</f>
        <v/>
      </c>
      <c r="F130" s="70" t="str">
        <f>IFERROR(INDEX(Party_Ledger!$G$3:$G$100322,MATCH(ROWS($1:119),Party_Ledger!$K$3:$K$100322,0)),"")</f>
        <v/>
      </c>
      <c r="G130" s="70" t="str">
        <f>IFERROR(INDEX(Party_Ledger!$H$3:$H$100322,MATCH(ROWS($1:119),Party_Ledger!$K$3:$K$100322,0)),"")</f>
        <v/>
      </c>
      <c r="H130" s="70" t="str">
        <f t="shared" si="4"/>
        <v/>
      </c>
    </row>
    <row r="131" spans="1:8" hidden="1" x14ac:dyDescent="0.25">
      <c r="A131" s="101" t="str">
        <f>IFERROR(INDEX(Party_Ledger!$A$3:$A$100322, MATCH(ROWS($1:120), Party_Ledger!$K$3:$K$100322, 0)), "")</f>
        <v/>
      </c>
      <c r="B131" s="194" t="str">
        <f t="shared" si="3"/>
        <v/>
      </c>
      <c r="C131" s="68" t="str">
        <f>IFERROR(INDEX(Party_Ledger!$D$3:$D$100322,MATCH(ROWS($1:120),Party_Ledger!$K$3:$K$100322,0)),"")</f>
        <v/>
      </c>
      <c r="D131" s="68" t="str">
        <f>IFERROR(INDEX(Party_Ledger!$E$3:$E$100322,MATCH(ROWS($1:120),Party_Ledger!$K$3:$K$100322,0)),"")</f>
        <v/>
      </c>
      <c r="E131" s="69" t="str">
        <f>IFERROR(INDEX(Party_Ledger!$F$3:$F$100322,MATCH(ROWS($1:120),Party_Ledger!$K$3:$K$100322,0)),"")</f>
        <v/>
      </c>
      <c r="F131" s="70" t="str">
        <f>IFERROR(INDEX(Party_Ledger!$G$3:$G$100322,MATCH(ROWS($1:120),Party_Ledger!$K$3:$K$100322,0)),"")</f>
        <v/>
      </c>
      <c r="G131" s="70" t="str">
        <f>IFERROR(INDEX(Party_Ledger!$H$3:$H$100322,MATCH(ROWS($1:120),Party_Ledger!$K$3:$K$100322,0)),"")</f>
        <v/>
      </c>
      <c r="H131" s="70" t="str">
        <f t="shared" si="4"/>
        <v/>
      </c>
    </row>
    <row r="132" spans="1:8" hidden="1" x14ac:dyDescent="0.25">
      <c r="A132" s="101" t="str">
        <f>IFERROR(INDEX(Party_Ledger!$A$3:$A$100322, MATCH(ROWS($1:121), Party_Ledger!$K$3:$K$100322, 0)), "")</f>
        <v/>
      </c>
      <c r="B132" s="194" t="str">
        <f t="shared" si="3"/>
        <v/>
      </c>
      <c r="C132" s="68" t="str">
        <f>IFERROR(INDEX(Party_Ledger!$D$3:$D$100322,MATCH(ROWS($1:121),Party_Ledger!$K$3:$K$100322,0)),"")</f>
        <v/>
      </c>
      <c r="D132" s="68" t="str">
        <f>IFERROR(INDEX(Party_Ledger!$E$3:$E$100322,MATCH(ROWS($1:121),Party_Ledger!$K$3:$K$100322,0)),"")</f>
        <v/>
      </c>
      <c r="E132" s="69" t="str">
        <f>IFERROR(INDEX(Party_Ledger!$F$3:$F$100322,MATCH(ROWS($1:121),Party_Ledger!$K$3:$K$100322,0)),"")</f>
        <v/>
      </c>
      <c r="F132" s="70" t="str">
        <f>IFERROR(INDEX(Party_Ledger!$G$3:$G$100322,MATCH(ROWS($1:121),Party_Ledger!$K$3:$K$100322,0)),"")</f>
        <v/>
      </c>
      <c r="G132" s="70" t="str">
        <f>IFERROR(INDEX(Party_Ledger!$H$3:$H$100322,MATCH(ROWS($1:121),Party_Ledger!$K$3:$K$100322,0)),"")</f>
        <v/>
      </c>
      <c r="H132" s="70" t="str">
        <f t="shared" si="4"/>
        <v/>
      </c>
    </row>
    <row r="133" spans="1:8" hidden="1" x14ac:dyDescent="0.25">
      <c r="A133" s="101" t="str">
        <f>IFERROR(INDEX(Party_Ledger!$A$3:$A$100322, MATCH(ROWS($1:122), Party_Ledger!$K$3:$K$100322, 0)), "")</f>
        <v/>
      </c>
      <c r="B133" s="194" t="str">
        <f t="shared" si="3"/>
        <v/>
      </c>
      <c r="C133" s="68" t="str">
        <f>IFERROR(INDEX(Party_Ledger!$D$3:$D$100322,MATCH(ROWS($1:122),Party_Ledger!$K$3:$K$100322,0)),"")</f>
        <v/>
      </c>
      <c r="D133" s="68" t="str">
        <f>IFERROR(INDEX(Party_Ledger!$E$3:$E$100322,MATCH(ROWS($1:122),Party_Ledger!$K$3:$K$100322,0)),"")</f>
        <v/>
      </c>
      <c r="E133" s="69" t="str">
        <f>IFERROR(INDEX(Party_Ledger!$F$3:$F$100322,MATCH(ROWS($1:122),Party_Ledger!$K$3:$K$100322,0)),"")</f>
        <v/>
      </c>
      <c r="F133" s="70" t="str">
        <f>IFERROR(INDEX(Party_Ledger!$G$3:$G$100322,MATCH(ROWS($1:122),Party_Ledger!$K$3:$K$100322,0)),"")</f>
        <v/>
      </c>
      <c r="G133" s="70" t="str">
        <f>IFERROR(INDEX(Party_Ledger!$H$3:$H$100322,MATCH(ROWS($1:122),Party_Ledger!$K$3:$K$100322,0)),"")</f>
        <v/>
      </c>
      <c r="H133" s="70" t="str">
        <f t="shared" si="4"/>
        <v/>
      </c>
    </row>
    <row r="134" spans="1:8" hidden="1" x14ac:dyDescent="0.25">
      <c r="A134" s="101" t="str">
        <f>IFERROR(INDEX(Party_Ledger!$A$3:$A$100322, MATCH(ROWS($1:123), Party_Ledger!$K$3:$K$100322, 0)), "")</f>
        <v/>
      </c>
      <c r="B134" s="194" t="str">
        <f t="shared" si="3"/>
        <v/>
      </c>
      <c r="C134" s="68" t="str">
        <f>IFERROR(INDEX(Party_Ledger!$D$3:$D$100322,MATCH(ROWS($1:123),Party_Ledger!$K$3:$K$100322,0)),"")</f>
        <v/>
      </c>
      <c r="D134" s="68" t="str">
        <f>IFERROR(INDEX(Party_Ledger!$E$3:$E$100322,MATCH(ROWS($1:123),Party_Ledger!$K$3:$K$100322,0)),"")</f>
        <v/>
      </c>
      <c r="E134" s="69" t="str">
        <f>IFERROR(INDEX(Party_Ledger!$F$3:$F$100322,MATCH(ROWS($1:123),Party_Ledger!$K$3:$K$100322,0)),"")</f>
        <v/>
      </c>
      <c r="F134" s="70" t="str">
        <f>IFERROR(INDEX(Party_Ledger!$G$3:$G$100322,MATCH(ROWS($1:123),Party_Ledger!$K$3:$K$100322,0)),"")</f>
        <v/>
      </c>
      <c r="G134" s="70" t="str">
        <f>IFERROR(INDEX(Party_Ledger!$H$3:$H$100322,MATCH(ROWS($1:123),Party_Ledger!$K$3:$K$100322,0)),"")</f>
        <v/>
      </c>
      <c r="H134" s="70" t="str">
        <f t="shared" si="4"/>
        <v/>
      </c>
    </row>
    <row r="135" spans="1:8" hidden="1" x14ac:dyDescent="0.25">
      <c r="A135" s="101" t="str">
        <f>IFERROR(INDEX(Party_Ledger!$A$3:$A$100322, MATCH(ROWS($1:124), Party_Ledger!$K$3:$K$100322, 0)), "")</f>
        <v/>
      </c>
      <c r="B135" s="194" t="str">
        <f t="shared" si="3"/>
        <v/>
      </c>
      <c r="C135" s="68" t="str">
        <f>IFERROR(INDEX(Party_Ledger!$D$3:$D$100322,MATCH(ROWS($1:124),Party_Ledger!$K$3:$K$100322,0)),"")</f>
        <v/>
      </c>
      <c r="D135" s="68" t="str">
        <f>IFERROR(INDEX(Party_Ledger!$E$3:$E$100322,MATCH(ROWS($1:124),Party_Ledger!$K$3:$K$100322,0)),"")</f>
        <v/>
      </c>
      <c r="E135" s="69" t="str">
        <f>IFERROR(INDEX(Party_Ledger!$F$3:$F$100322,MATCH(ROWS($1:124),Party_Ledger!$K$3:$K$100322,0)),"")</f>
        <v/>
      </c>
      <c r="F135" s="70" t="str">
        <f>IFERROR(INDEX(Party_Ledger!$G$3:$G$100322,MATCH(ROWS($1:124),Party_Ledger!$K$3:$K$100322,0)),"")</f>
        <v/>
      </c>
      <c r="G135" s="70" t="str">
        <f>IFERROR(INDEX(Party_Ledger!$H$3:$H$100322,MATCH(ROWS($1:124),Party_Ledger!$K$3:$K$100322,0)),"")</f>
        <v/>
      </c>
      <c r="H135" s="70" t="str">
        <f t="shared" si="4"/>
        <v/>
      </c>
    </row>
    <row r="136" spans="1:8" hidden="1" x14ac:dyDescent="0.25">
      <c r="A136" s="101" t="str">
        <f>IFERROR(INDEX(Party_Ledger!$A$3:$A$100322, MATCH(ROWS($1:125), Party_Ledger!$K$3:$K$100322, 0)), "")</f>
        <v/>
      </c>
      <c r="B136" s="194" t="str">
        <f t="shared" si="3"/>
        <v/>
      </c>
      <c r="C136" s="68" t="str">
        <f>IFERROR(INDEX(Party_Ledger!$D$3:$D$100322,MATCH(ROWS($1:125),Party_Ledger!$K$3:$K$100322,0)),"")</f>
        <v/>
      </c>
      <c r="D136" s="68" t="str">
        <f>IFERROR(INDEX(Party_Ledger!$E$3:$E$100322,MATCH(ROWS($1:125),Party_Ledger!$K$3:$K$100322,0)),"")</f>
        <v/>
      </c>
      <c r="E136" s="69" t="str">
        <f>IFERROR(INDEX(Party_Ledger!$F$3:$F$100322,MATCH(ROWS($1:125),Party_Ledger!$K$3:$K$100322,0)),"")</f>
        <v/>
      </c>
      <c r="F136" s="70" t="str">
        <f>IFERROR(INDEX(Party_Ledger!$G$3:$G$100322,MATCH(ROWS($1:125),Party_Ledger!$K$3:$K$100322,0)),"")</f>
        <v/>
      </c>
      <c r="G136" s="70" t="str">
        <f>IFERROR(INDEX(Party_Ledger!$H$3:$H$100322,MATCH(ROWS($1:125),Party_Ledger!$K$3:$K$100322,0)),"")</f>
        <v/>
      </c>
      <c r="H136" s="70" t="str">
        <f t="shared" si="4"/>
        <v/>
      </c>
    </row>
    <row r="137" spans="1:8" hidden="1" x14ac:dyDescent="0.25">
      <c r="A137" s="101" t="str">
        <f>IFERROR(INDEX(Party_Ledger!$A$3:$A$100322, MATCH(ROWS($1:126), Party_Ledger!$K$3:$K$100322, 0)), "")</f>
        <v/>
      </c>
      <c r="B137" s="194" t="str">
        <f t="shared" si="3"/>
        <v/>
      </c>
      <c r="C137" s="68" t="str">
        <f>IFERROR(INDEX(Party_Ledger!$D$3:$D$100322,MATCH(ROWS($1:126),Party_Ledger!$K$3:$K$100322,0)),"")</f>
        <v/>
      </c>
      <c r="D137" s="68" t="str">
        <f>IFERROR(INDEX(Party_Ledger!$E$3:$E$100322,MATCH(ROWS($1:126),Party_Ledger!$K$3:$K$100322,0)),"")</f>
        <v/>
      </c>
      <c r="E137" s="69" t="str">
        <f>IFERROR(INDEX(Party_Ledger!$F$3:$F$100322,MATCH(ROWS($1:126),Party_Ledger!$K$3:$K$100322,0)),"")</f>
        <v/>
      </c>
      <c r="F137" s="70" t="str">
        <f>IFERROR(INDEX(Party_Ledger!$G$3:$G$100322,MATCH(ROWS($1:126),Party_Ledger!$K$3:$K$100322,0)),"")</f>
        <v/>
      </c>
      <c r="G137" s="70" t="str">
        <f>IFERROR(INDEX(Party_Ledger!$H$3:$H$100322,MATCH(ROWS($1:126),Party_Ledger!$K$3:$K$100322,0)),"")</f>
        <v/>
      </c>
      <c r="H137" s="70" t="str">
        <f t="shared" si="4"/>
        <v/>
      </c>
    </row>
    <row r="138" spans="1:8" hidden="1" x14ac:dyDescent="0.25">
      <c r="A138" s="101" t="str">
        <f>IFERROR(INDEX(Party_Ledger!$A$3:$A$100322, MATCH(ROWS($1:127), Party_Ledger!$K$3:$K$100322, 0)), "")</f>
        <v/>
      </c>
      <c r="B138" s="194" t="str">
        <f t="shared" si="3"/>
        <v/>
      </c>
      <c r="C138" s="68" t="str">
        <f>IFERROR(INDEX(Party_Ledger!$D$3:$D$100322,MATCH(ROWS($1:127),Party_Ledger!$K$3:$K$100322,0)),"")</f>
        <v/>
      </c>
      <c r="D138" s="68" t="str">
        <f>IFERROR(INDEX(Party_Ledger!$E$3:$E$100322,MATCH(ROWS($1:127),Party_Ledger!$K$3:$K$100322,0)),"")</f>
        <v/>
      </c>
      <c r="E138" s="69" t="str">
        <f>IFERROR(INDEX(Party_Ledger!$F$3:$F$100322,MATCH(ROWS($1:127),Party_Ledger!$K$3:$K$100322,0)),"")</f>
        <v/>
      </c>
      <c r="F138" s="70" t="str">
        <f>IFERROR(INDEX(Party_Ledger!$G$3:$G$100322,MATCH(ROWS($1:127),Party_Ledger!$K$3:$K$100322,0)),"")</f>
        <v/>
      </c>
      <c r="G138" s="70" t="str">
        <f>IFERROR(INDEX(Party_Ledger!$H$3:$H$100322,MATCH(ROWS($1:127),Party_Ledger!$K$3:$K$100322,0)),"")</f>
        <v/>
      </c>
      <c r="H138" s="70" t="str">
        <f t="shared" si="4"/>
        <v/>
      </c>
    </row>
    <row r="139" spans="1:8" hidden="1" x14ac:dyDescent="0.25">
      <c r="A139" s="101" t="str">
        <f>IFERROR(INDEX(Party_Ledger!$A$3:$A$100322, MATCH(ROWS($1:128), Party_Ledger!$K$3:$K$100322, 0)), "")</f>
        <v/>
      </c>
      <c r="B139" s="194" t="str">
        <f t="shared" si="3"/>
        <v/>
      </c>
      <c r="C139" s="68" t="str">
        <f>IFERROR(INDEX(Party_Ledger!$D$3:$D$100322,MATCH(ROWS($1:128),Party_Ledger!$K$3:$K$100322,0)),"")</f>
        <v/>
      </c>
      <c r="D139" s="68" t="str">
        <f>IFERROR(INDEX(Party_Ledger!$E$3:$E$100322,MATCH(ROWS($1:128),Party_Ledger!$K$3:$K$100322,0)),"")</f>
        <v/>
      </c>
      <c r="E139" s="69" t="str">
        <f>IFERROR(INDEX(Party_Ledger!$F$3:$F$100322,MATCH(ROWS($1:128),Party_Ledger!$K$3:$K$100322,0)),"")</f>
        <v/>
      </c>
      <c r="F139" s="70" t="str">
        <f>IFERROR(INDEX(Party_Ledger!$G$3:$G$100322,MATCH(ROWS($1:128),Party_Ledger!$K$3:$K$100322,0)),"")</f>
        <v/>
      </c>
      <c r="G139" s="70" t="str">
        <f>IFERROR(INDEX(Party_Ledger!$H$3:$H$100322,MATCH(ROWS($1:128),Party_Ledger!$K$3:$K$100322,0)),"")</f>
        <v/>
      </c>
      <c r="H139" s="70" t="str">
        <f t="shared" si="4"/>
        <v/>
      </c>
    </row>
    <row r="140" spans="1:8" hidden="1" x14ac:dyDescent="0.25">
      <c r="A140" s="101" t="str">
        <f>IFERROR(INDEX(Party_Ledger!$A$3:$A$100322, MATCH(ROWS($1:129), Party_Ledger!$K$3:$K$100322, 0)), "")</f>
        <v/>
      </c>
      <c r="B140" s="194" t="str">
        <f t="shared" si="3"/>
        <v/>
      </c>
      <c r="C140" s="68" t="str">
        <f>IFERROR(INDEX(Party_Ledger!$D$3:$D$100322,MATCH(ROWS($1:129),Party_Ledger!$K$3:$K$100322,0)),"")</f>
        <v/>
      </c>
      <c r="D140" s="68" t="str">
        <f>IFERROR(INDEX(Party_Ledger!$E$3:$E$100322,MATCH(ROWS($1:129),Party_Ledger!$K$3:$K$100322,0)),"")</f>
        <v/>
      </c>
      <c r="E140" s="69" t="str">
        <f>IFERROR(INDEX(Party_Ledger!$F$3:$F$100322,MATCH(ROWS($1:129),Party_Ledger!$K$3:$K$100322,0)),"")</f>
        <v/>
      </c>
      <c r="F140" s="70" t="str">
        <f>IFERROR(INDEX(Party_Ledger!$G$3:$G$100322,MATCH(ROWS($1:129),Party_Ledger!$K$3:$K$100322,0)),"")</f>
        <v/>
      </c>
      <c r="G140" s="70" t="str">
        <f>IFERROR(INDEX(Party_Ledger!$H$3:$H$100322,MATCH(ROWS($1:129),Party_Ledger!$K$3:$K$100322,0)),"")</f>
        <v/>
      </c>
      <c r="H140" s="70" t="str">
        <f t="shared" si="4"/>
        <v/>
      </c>
    </row>
    <row r="141" spans="1:8" hidden="1" x14ac:dyDescent="0.25">
      <c r="A141" s="101" t="str">
        <f>IFERROR(INDEX(Party_Ledger!$A$3:$A$100322, MATCH(ROWS($1:130), Party_Ledger!$K$3:$K$100322, 0)), "")</f>
        <v/>
      </c>
      <c r="B141" s="194" t="str">
        <f t="shared" ref="B141:B204" si="5">IF(A141="","",IF(ISNUMBER(A141),IFERROR(VLOOKUP(TEXT(A141,"yyyy/mm/dd"),BSAD,2,FALSE),""),IFERROR(VLOOKUP(A141,BSAD,2,FALSE),"")))</f>
        <v/>
      </c>
      <c r="C141" s="68" t="str">
        <f>IFERROR(INDEX(Party_Ledger!$D$3:$D$100322,MATCH(ROWS($1:130),Party_Ledger!$K$3:$K$100322,0)),"")</f>
        <v/>
      </c>
      <c r="D141" s="68" t="str">
        <f>IFERROR(INDEX(Party_Ledger!$E$3:$E$100322,MATCH(ROWS($1:130),Party_Ledger!$K$3:$K$100322,0)),"")</f>
        <v/>
      </c>
      <c r="E141" s="69" t="str">
        <f>IFERROR(INDEX(Party_Ledger!$F$3:$F$100322,MATCH(ROWS($1:130),Party_Ledger!$K$3:$K$100322,0)),"")</f>
        <v/>
      </c>
      <c r="F141" s="70" t="str">
        <f>IFERROR(INDEX(Party_Ledger!$G$3:$G$100322,MATCH(ROWS($1:130),Party_Ledger!$K$3:$K$100322,0)),"")</f>
        <v/>
      </c>
      <c r="G141" s="70" t="str">
        <f>IFERROR(INDEX(Party_Ledger!$H$3:$H$100322,MATCH(ROWS($1:130),Party_Ledger!$K$3:$K$100322,0)),"")</f>
        <v/>
      </c>
      <c r="H141" s="70" t="str">
        <f t="shared" ref="H141:H204" si="6">IF($A141="","",N($F141)-N($G141))</f>
        <v/>
      </c>
    </row>
    <row r="142" spans="1:8" hidden="1" x14ac:dyDescent="0.25">
      <c r="A142" s="101" t="str">
        <f>IFERROR(INDEX(Party_Ledger!$A$3:$A$100322, MATCH(ROWS($1:131), Party_Ledger!$K$3:$K$100322, 0)), "")</f>
        <v/>
      </c>
      <c r="B142" s="194" t="str">
        <f t="shared" si="5"/>
        <v/>
      </c>
      <c r="C142" s="68" t="str">
        <f>IFERROR(INDEX(Party_Ledger!$D$3:$D$100322,MATCH(ROWS($1:131),Party_Ledger!$K$3:$K$100322,0)),"")</f>
        <v/>
      </c>
      <c r="D142" s="68" t="str">
        <f>IFERROR(INDEX(Party_Ledger!$E$3:$E$100322,MATCH(ROWS($1:131),Party_Ledger!$K$3:$K$100322,0)),"")</f>
        <v/>
      </c>
      <c r="E142" s="69" t="str">
        <f>IFERROR(INDEX(Party_Ledger!$F$3:$F$100322,MATCH(ROWS($1:131),Party_Ledger!$K$3:$K$100322,0)),"")</f>
        <v/>
      </c>
      <c r="F142" s="70" t="str">
        <f>IFERROR(INDEX(Party_Ledger!$G$3:$G$100322,MATCH(ROWS($1:131),Party_Ledger!$K$3:$K$100322,0)),"")</f>
        <v/>
      </c>
      <c r="G142" s="70" t="str">
        <f>IFERROR(INDEX(Party_Ledger!$H$3:$H$100322,MATCH(ROWS($1:131),Party_Ledger!$K$3:$K$100322,0)),"")</f>
        <v/>
      </c>
      <c r="H142" s="70" t="str">
        <f t="shared" si="6"/>
        <v/>
      </c>
    </row>
    <row r="143" spans="1:8" hidden="1" x14ac:dyDescent="0.25">
      <c r="A143" s="101" t="str">
        <f>IFERROR(INDEX(Party_Ledger!$A$3:$A$100322, MATCH(ROWS($1:132), Party_Ledger!$K$3:$K$100322, 0)), "")</f>
        <v/>
      </c>
      <c r="B143" s="194" t="str">
        <f t="shared" si="5"/>
        <v/>
      </c>
      <c r="C143" s="68" t="str">
        <f>IFERROR(INDEX(Party_Ledger!$D$3:$D$100322,MATCH(ROWS($1:132),Party_Ledger!$K$3:$K$100322,0)),"")</f>
        <v/>
      </c>
      <c r="D143" s="68" t="str">
        <f>IFERROR(INDEX(Party_Ledger!$E$3:$E$100322,MATCH(ROWS($1:132),Party_Ledger!$K$3:$K$100322,0)),"")</f>
        <v/>
      </c>
      <c r="E143" s="69" t="str">
        <f>IFERROR(INDEX(Party_Ledger!$F$3:$F$100322,MATCH(ROWS($1:132),Party_Ledger!$K$3:$K$100322,0)),"")</f>
        <v/>
      </c>
      <c r="F143" s="70" t="str">
        <f>IFERROR(INDEX(Party_Ledger!$G$3:$G$100322,MATCH(ROWS($1:132),Party_Ledger!$K$3:$K$100322,0)),"")</f>
        <v/>
      </c>
      <c r="G143" s="70" t="str">
        <f>IFERROR(INDEX(Party_Ledger!$H$3:$H$100322,MATCH(ROWS($1:132),Party_Ledger!$K$3:$K$100322,0)),"")</f>
        <v/>
      </c>
      <c r="H143" s="70" t="str">
        <f t="shared" si="6"/>
        <v/>
      </c>
    </row>
    <row r="144" spans="1:8" hidden="1" x14ac:dyDescent="0.25">
      <c r="A144" s="101" t="str">
        <f>IFERROR(INDEX(Party_Ledger!$A$3:$A$100322, MATCH(ROWS($1:133), Party_Ledger!$K$3:$K$100322, 0)), "")</f>
        <v/>
      </c>
      <c r="B144" s="194" t="str">
        <f t="shared" si="5"/>
        <v/>
      </c>
      <c r="C144" s="68" t="str">
        <f>IFERROR(INDEX(Party_Ledger!$D$3:$D$100322,MATCH(ROWS($1:133),Party_Ledger!$K$3:$K$100322,0)),"")</f>
        <v/>
      </c>
      <c r="D144" s="68" t="str">
        <f>IFERROR(INDEX(Party_Ledger!$E$3:$E$100322,MATCH(ROWS($1:133),Party_Ledger!$K$3:$K$100322,0)),"")</f>
        <v/>
      </c>
      <c r="E144" s="69" t="str">
        <f>IFERROR(INDEX(Party_Ledger!$F$3:$F$100322,MATCH(ROWS($1:133),Party_Ledger!$K$3:$K$100322,0)),"")</f>
        <v/>
      </c>
      <c r="F144" s="70" t="str">
        <f>IFERROR(INDEX(Party_Ledger!$G$3:$G$100322,MATCH(ROWS($1:133),Party_Ledger!$K$3:$K$100322,0)),"")</f>
        <v/>
      </c>
      <c r="G144" s="70" t="str">
        <f>IFERROR(INDEX(Party_Ledger!$H$3:$H$100322,MATCH(ROWS($1:133),Party_Ledger!$K$3:$K$100322,0)),"")</f>
        <v/>
      </c>
      <c r="H144" s="70" t="str">
        <f t="shared" si="6"/>
        <v/>
      </c>
    </row>
    <row r="145" spans="1:8" hidden="1" x14ac:dyDescent="0.25">
      <c r="A145" s="101" t="str">
        <f>IFERROR(INDEX(Party_Ledger!$A$3:$A$100322, MATCH(ROWS($1:134), Party_Ledger!$K$3:$K$100322, 0)), "")</f>
        <v/>
      </c>
      <c r="B145" s="194" t="str">
        <f t="shared" si="5"/>
        <v/>
      </c>
      <c r="C145" s="68" t="str">
        <f>IFERROR(INDEX(Party_Ledger!$D$3:$D$100322,MATCH(ROWS($1:134),Party_Ledger!$K$3:$K$100322,0)),"")</f>
        <v/>
      </c>
      <c r="D145" s="68" t="str">
        <f>IFERROR(INDEX(Party_Ledger!$E$3:$E$100322,MATCH(ROWS($1:134),Party_Ledger!$K$3:$K$100322,0)),"")</f>
        <v/>
      </c>
      <c r="E145" s="69" t="str">
        <f>IFERROR(INDEX(Party_Ledger!$F$3:$F$100322,MATCH(ROWS($1:134),Party_Ledger!$K$3:$K$100322,0)),"")</f>
        <v/>
      </c>
      <c r="F145" s="70" t="str">
        <f>IFERROR(INDEX(Party_Ledger!$G$3:$G$100322,MATCH(ROWS($1:134),Party_Ledger!$K$3:$K$100322,0)),"")</f>
        <v/>
      </c>
      <c r="G145" s="70" t="str">
        <f>IFERROR(INDEX(Party_Ledger!$H$3:$H$100322,MATCH(ROWS($1:134),Party_Ledger!$K$3:$K$100322,0)),"")</f>
        <v/>
      </c>
      <c r="H145" s="70" t="str">
        <f t="shared" si="6"/>
        <v/>
      </c>
    </row>
    <row r="146" spans="1:8" hidden="1" x14ac:dyDescent="0.25">
      <c r="A146" s="101" t="str">
        <f>IFERROR(INDEX(Party_Ledger!$A$3:$A$100322, MATCH(ROWS($1:135), Party_Ledger!$K$3:$K$100322, 0)), "")</f>
        <v/>
      </c>
      <c r="B146" s="194" t="str">
        <f t="shared" si="5"/>
        <v/>
      </c>
      <c r="C146" s="68" t="str">
        <f>IFERROR(INDEX(Party_Ledger!$D$3:$D$100322,MATCH(ROWS($1:135),Party_Ledger!$K$3:$K$100322,0)),"")</f>
        <v/>
      </c>
      <c r="D146" s="68" t="str">
        <f>IFERROR(INDEX(Party_Ledger!$E$3:$E$100322,MATCH(ROWS($1:135),Party_Ledger!$K$3:$K$100322,0)),"")</f>
        <v/>
      </c>
      <c r="E146" s="69" t="str">
        <f>IFERROR(INDEX(Party_Ledger!$F$3:$F$100322,MATCH(ROWS($1:135),Party_Ledger!$K$3:$K$100322,0)),"")</f>
        <v/>
      </c>
      <c r="F146" s="70" t="str">
        <f>IFERROR(INDEX(Party_Ledger!$G$3:$G$100322,MATCH(ROWS($1:135),Party_Ledger!$K$3:$K$100322,0)),"")</f>
        <v/>
      </c>
      <c r="G146" s="70" t="str">
        <f>IFERROR(INDEX(Party_Ledger!$H$3:$H$100322,MATCH(ROWS($1:135),Party_Ledger!$K$3:$K$100322,0)),"")</f>
        <v/>
      </c>
      <c r="H146" s="70" t="str">
        <f t="shared" si="6"/>
        <v/>
      </c>
    </row>
    <row r="147" spans="1:8" hidden="1" x14ac:dyDescent="0.25">
      <c r="A147" s="101" t="str">
        <f>IFERROR(INDEX(Party_Ledger!$A$3:$A$100322, MATCH(ROWS($1:136), Party_Ledger!$K$3:$K$100322, 0)), "")</f>
        <v/>
      </c>
      <c r="B147" s="194" t="str">
        <f t="shared" si="5"/>
        <v/>
      </c>
      <c r="C147" s="68" t="str">
        <f>IFERROR(INDEX(Party_Ledger!$D$3:$D$100322,MATCH(ROWS($1:136),Party_Ledger!$K$3:$K$100322,0)),"")</f>
        <v/>
      </c>
      <c r="D147" s="68" t="str">
        <f>IFERROR(INDEX(Party_Ledger!$E$3:$E$100322,MATCH(ROWS($1:136),Party_Ledger!$K$3:$K$100322,0)),"")</f>
        <v/>
      </c>
      <c r="E147" s="69" t="str">
        <f>IFERROR(INDEX(Party_Ledger!$F$3:$F$100322,MATCH(ROWS($1:136),Party_Ledger!$K$3:$K$100322,0)),"")</f>
        <v/>
      </c>
      <c r="F147" s="70" t="str">
        <f>IFERROR(INDEX(Party_Ledger!$G$3:$G$100322,MATCH(ROWS($1:136),Party_Ledger!$K$3:$K$100322,0)),"")</f>
        <v/>
      </c>
      <c r="G147" s="70" t="str">
        <f>IFERROR(INDEX(Party_Ledger!$H$3:$H$100322,MATCH(ROWS($1:136),Party_Ledger!$K$3:$K$100322,0)),"")</f>
        <v/>
      </c>
      <c r="H147" s="70" t="str">
        <f t="shared" si="6"/>
        <v/>
      </c>
    </row>
    <row r="148" spans="1:8" hidden="1" x14ac:dyDescent="0.25">
      <c r="A148" s="101" t="str">
        <f>IFERROR(INDEX(Party_Ledger!$A$3:$A$100322, MATCH(ROWS($1:137), Party_Ledger!$K$3:$K$100322, 0)), "")</f>
        <v/>
      </c>
      <c r="B148" s="194" t="str">
        <f t="shared" si="5"/>
        <v/>
      </c>
      <c r="C148" s="68" t="str">
        <f>IFERROR(INDEX(Party_Ledger!$D$3:$D$100322,MATCH(ROWS($1:137),Party_Ledger!$K$3:$K$100322,0)),"")</f>
        <v/>
      </c>
      <c r="D148" s="68" t="str">
        <f>IFERROR(INDEX(Party_Ledger!$E$3:$E$100322,MATCH(ROWS($1:137),Party_Ledger!$K$3:$K$100322,0)),"")</f>
        <v/>
      </c>
      <c r="E148" s="69" t="str">
        <f>IFERROR(INDEX(Party_Ledger!$F$3:$F$100322,MATCH(ROWS($1:137),Party_Ledger!$K$3:$K$100322,0)),"")</f>
        <v/>
      </c>
      <c r="F148" s="70" t="str">
        <f>IFERROR(INDEX(Party_Ledger!$G$3:$G$100322,MATCH(ROWS($1:137),Party_Ledger!$K$3:$K$100322,0)),"")</f>
        <v/>
      </c>
      <c r="G148" s="70" t="str">
        <f>IFERROR(INDEX(Party_Ledger!$H$3:$H$100322,MATCH(ROWS($1:137),Party_Ledger!$K$3:$K$100322,0)),"")</f>
        <v/>
      </c>
      <c r="H148" s="70" t="str">
        <f t="shared" si="6"/>
        <v/>
      </c>
    </row>
    <row r="149" spans="1:8" hidden="1" x14ac:dyDescent="0.25">
      <c r="A149" s="101" t="str">
        <f>IFERROR(INDEX(Party_Ledger!$A$3:$A$100322, MATCH(ROWS($1:138), Party_Ledger!$K$3:$K$100322, 0)), "")</f>
        <v/>
      </c>
      <c r="B149" s="194" t="str">
        <f t="shared" si="5"/>
        <v/>
      </c>
      <c r="C149" s="68" t="str">
        <f>IFERROR(INDEX(Party_Ledger!$D$3:$D$100322,MATCH(ROWS($1:138),Party_Ledger!$K$3:$K$100322,0)),"")</f>
        <v/>
      </c>
      <c r="D149" s="68" t="str">
        <f>IFERROR(INDEX(Party_Ledger!$E$3:$E$100322,MATCH(ROWS($1:138),Party_Ledger!$K$3:$K$100322,0)),"")</f>
        <v/>
      </c>
      <c r="E149" s="69" t="str">
        <f>IFERROR(INDEX(Party_Ledger!$F$3:$F$100322,MATCH(ROWS($1:138),Party_Ledger!$K$3:$K$100322,0)),"")</f>
        <v/>
      </c>
      <c r="F149" s="70" t="str">
        <f>IFERROR(INDEX(Party_Ledger!$G$3:$G$100322,MATCH(ROWS($1:138),Party_Ledger!$K$3:$K$100322,0)),"")</f>
        <v/>
      </c>
      <c r="G149" s="70" t="str">
        <f>IFERROR(INDEX(Party_Ledger!$H$3:$H$100322,MATCH(ROWS($1:138),Party_Ledger!$K$3:$K$100322,0)),"")</f>
        <v/>
      </c>
      <c r="H149" s="70" t="str">
        <f t="shared" si="6"/>
        <v/>
      </c>
    </row>
    <row r="150" spans="1:8" hidden="1" x14ac:dyDescent="0.25">
      <c r="A150" s="101" t="str">
        <f>IFERROR(INDEX(Party_Ledger!$A$3:$A$100322, MATCH(ROWS($1:139), Party_Ledger!$K$3:$K$100322, 0)), "")</f>
        <v/>
      </c>
      <c r="B150" s="194" t="str">
        <f t="shared" si="5"/>
        <v/>
      </c>
      <c r="C150" s="68" t="str">
        <f>IFERROR(INDEX(Party_Ledger!$D$3:$D$100322,MATCH(ROWS($1:139),Party_Ledger!$K$3:$K$100322,0)),"")</f>
        <v/>
      </c>
      <c r="D150" s="68" t="str">
        <f>IFERROR(INDEX(Party_Ledger!$E$3:$E$100322,MATCH(ROWS($1:139),Party_Ledger!$K$3:$K$100322,0)),"")</f>
        <v/>
      </c>
      <c r="E150" s="69" t="str">
        <f>IFERROR(INDEX(Party_Ledger!$F$3:$F$100322,MATCH(ROWS($1:139),Party_Ledger!$K$3:$K$100322,0)),"")</f>
        <v/>
      </c>
      <c r="F150" s="70" t="str">
        <f>IFERROR(INDEX(Party_Ledger!$G$3:$G$100322,MATCH(ROWS($1:139),Party_Ledger!$K$3:$K$100322,0)),"")</f>
        <v/>
      </c>
      <c r="G150" s="70" t="str">
        <f>IFERROR(INDEX(Party_Ledger!$H$3:$H$100322,MATCH(ROWS($1:139),Party_Ledger!$K$3:$K$100322,0)),"")</f>
        <v/>
      </c>
      <c r="H150" s="70" t="str">
        <f t="shared" si="6"/>
        <v/>
      </c>
    </row>
    <row r="151" spans="1:8" hidden="1" x14ac:dyDescent="0.25">
      <c r="A151" s="101" t="str">
        <f>IFERROR(INDEX(Party_Ledger!$A$3:$A$100322, MATCH(ROWS($1:140), Party_Ledger!$K$3:$K$100322, 0)), "")</f>
        <v/>
      </c>
      <c r="B151" s="194" t="str">
        <f t="shared" si="5"/>
        <v/>
      </c>
      <c r="C151" s="68" t="str">
        <f>IFERROR(INDEX(Party_Ledger!$D$3:$D$100322,MATCH(ROWS($1:140),Party_Ledger!$K$3:$K$100322,0)),"")</f>
        <v/>
      </c>
      <c r="D151" s="68" t="str">
        <f>IFERROR(INDEX(Party_Ledger!$E$3:$E$100322,MATCH(ROWS($1:140),Party_Ledger!$K$3:$K$100322,0)),"")</f>
        <v/>
      </c>
      <c r="E151" s="69" t="str">
        <f>IFERROR(INDEX(Party_Ledger!$F$3:$F$100322,MATCH(ROWS($1:140),Party_Ledger!$K$3:$K$100322,0)),"")</f>
        <v/>
      </c>
      <c r="F151" s="70" t="str">
        <f>IFERROR(INDEX(Party_Ledger!$G$3:$G$100322,MATCH(ROWS($1:140),Party_Ledger!$K$3:$K$100322,0)),"")</f>
        <v/>
      </c>
      <c r="G151" s="70" t="str">
        <f>IFERROR(INDEX(Party_Ledger!$H$3:$H$100322,MATCH(ROWS($1:140),Party_Ledger!$K$3:$K$100322,0)),"")</f>
        <v/>
      </c>
      <c r="H151" s="70" t="str">
        <f t="shared" si="6"/>
        <v/>
      </c>
    </row>
    <row r="152" spans="1:8" hidden="1" x14ac:dyDescent="0.25">
      <c r="A152" s="101" t="str">
        <f>IFERROR(INDEX(Party_Ledger!$A$3:$A$100322, MATCH(ROWS($1:141), Party_Ledger!$K$3:$K$100322, 0)), "")</f>
        <v/>
      </c>
      <c r="B152" s="194" t="str">
        <f t="shared" si="5"/>
        <v/>
      </c>
      <c r="C152" s="68" t="str">
        <f>IFERROR(INDEX(Party_Ledger!$D$3:$D$100322,MATCH(ROWS($1:141),Party_Ledger!$K$3:$K$100322,0)),"")</f>
        <v/>
      </c>
      <c r="D152" s="68" t="str">
        <f>IFERROR(INDEX(Party_Ledger!$E$3:$E$100322,MATCH(ROWS($1:141),Party_Ledger!$K$3:$K$100322,0)),"")</f>
        <v/>
      </c>
      <c r="E152" s="69" t="str">
        <f>IFERROR(INDEX(Party_Ledger!$F$3:$F$100322,MATCH(ROWS($1:141),Party_Ledger!$K$3:$K$100322,0)),"")</f>
        <v/>
      </c>
      <c r="F152" s="70" t="str">
        <f>IFERROR(INDEX(Party_Ledger!$G$3:$G$100322,MATCH(ROWS($1:141),Party_Ledger!$K$3:$K$100322,0)),"")</f>
        <v/>
      </c>
      <c r="G152" s="70" t="str">
        <f>IFERROR(INDEX(Party_Ledger!$H$3:$H$100322,MATCH(ROWS($1:141),Party_Ledger!$K$3:$K$100322,0)),"")</f>
        <v/>
      </c>
      <c r="H152" s="70" t="str">
        <f t="shared" si="6"/>
        <v/>
      </c>
    </row>
    <row r="153" spans="1:8" hidden="1" x14ac:dyDescent="0.25">
      <c r="A153" s="101" t="str">
        <f>IFERROR(INDEX(Party_Ledger!$A$3:$A$100322, MATCH(ROWS($1:142), Party_Ledger!$K$3:$K$100322, 0)), "")</f>
        <v/>
      </c>
      <c r="B153" s="194" t="str">
        <f t="shared" si="5"/>
        <v/>
      </c>
      <c r="C153" s="68" t="str">
        <f>IFERROR(INDEX(Party_Ledger!$D$3:$D$100322,MATCH(ROWS($1:142),Party_Ledger!$K$3:$K$100322,0)),"")</f>
        <v/>
      </c>
      <c r="D153" s="68" t="str">
        <f>IFERROR(INDEX(Party_Ledger!$E$3:$E$100322,MATCH(ROWS($1:142),Party_Ledger!$K$3:$K$100322,0)),"")</f>
        <v/>
      </c>
      <c r="E153" s="69" t="str">
        <f>IFERROR(INDEX(Party_Ledger!$F$3:$F$100322,MATCH(ROWS($1:142),Party_Ledger!$K$3:$K$100322,0)),"")</f>
        <v/>
      </c>
      <c r="F153" s="70" t="str">
        <f>IFERROR(INDEX(Party_Ledger!$G$3:$G$100322,MATCH(ROWS($1:142),Party_Ledger!$K$3:$K$100322,0)),"")</f>
        <v/>
      </c>
      <c r="G153" s="70" t="str">
        <f>IFERROR(INDEX(Party_Ledger!$H$3:$H$100322,MATCH(ROWS($1:142),Party_Ledger!$K$3:$K$100322,0)),"")</f>
        <v/>
      </c>
      <c r="H153" s="70" t="str">
        <f t="shared" si="6"/>
        <v/>
      </c>
    </row>
    <row r="154" spans="1:8" hidden="1" x14ac:dyDescent="0.25">
      <c r="A154" s="101" t="str">
        <f>IFERROR(INDEX(Party_Ledger!$A$3:$A$100322, MATCH(ROWS($1:143), Party_Ledger!$K$3:$K$100322, 0)), "")</f>
        <v/>
      </c>
      <c r="B154" s="194" t="str">
        <f t="shared" si="5"/>
        <v/>
      </c>
      <c r="C154" s="68" t="str">
        <f>IFERROR(INDEX(Party_Ledger!$D$3:$D$100322,MATCH(ROWS($1:143),Party_Ledger!$K$3:$K$100322,0)),"")</f>
        <v/>
      </c>
      <c r="D154" s="68" t="str">
        <f>IFERROR(INDEX(Party_Ledger!$E$3:$E$100322,MATCH(ROWS($1:143),Party_Ledger!$K$3:$K$100322,0)),"")</f>
        <v/>
      </c>
      <c r="E154" s="69" t="str">
        <f>IFERROR(INDEX(Party_Ledger!$F$3:$F$100322,MATCH(ROWS($1:143),Party_Ledger!$K$3:$K$100322,0)),"")</f>
        <v/>
      </c>
      <c r="F154" s="70" t="str">
        <f>IFERROR(INDEX(Party_Ledger!$G$3:$G$100322,MATCH(ROWS($1:143),Party_Ledger!$K$3:$K$100322,0)),"")</f>
        <v/>
      </c>
      <c r="G154" s="70" t="str">
        <f>IFERROR(INDEX(Party_Ledger!$H$3:$H$100322,MATCH(ROWS($1:143),Party_Ledger!$K$3:$K$100322,0)),"")</f>
        <v/>
      </c>
      <c r="H154" s="70" t="str">
        <f t="shared" si="6"/>
        <v/>
      </c>
    </row>
    <row r="155" spans="1:8" hidden="1" x14ac:dyDescent="0.25">
      <c r="A155" s="101" t="str">
        <f>IFERROR(INDEX(Party_Ledger!$A$3:$A$100322, MATCH(ROWS($1:144), Party_Ledger!$K$3:$K$100322, 0)), "")</f>
        <v/>
      </c>
      <c r="B155" s="194" t="str">
        <f t="shared" si="5"/>
        <v/>
      </c>
      <c r="C155" s="68" t="str">
        <f>IFERROR(INDEX(Party_Ledger!$D$3:$D$100322,MATCH(ROWS($1:144),Party_Ledger!$K$3:$K$100322,0)),"")</f>
        <v/>
      </c>
      <c r="D155" s="68" t="str">
        <f>IFERROR(INDEX(Party_Ledger!$E$3:$E$100322,MATCH(ROWS($1:144),Party_Ledger!$K$3:$K$100322,0)),"")</f>
        <v/>
      </c>
      <c r="E155" s="69" t="str">
        <f>IFERROR(INDEX(Party_Ledger!$F$3:$F$100322,MATCH(ROWS($1:144),Party_Ledger!$K$3:$K$100322,0)),"")</f>
        <v/>
      </c>
      <c r="F155" s="70" t="str">
        <f>IFERROR(INDEX(Party_Ledger!$G$3:$G$100322,MATCH(ROWS($1:144),Party_Ledger!$K$3:$K$100322,0)),"")</f>
        <v/>
      </c>
      <c r="G155" s="70" t="str">
        <f>IFERROR(INDEX(Party_Ledger!$H$3:$H$100322,MATCH(ROWS($1:144),Party_Ledger!$K$3:$K$100322,0)),"")</f>
        <v/>
      </c>
      <c r="H155" s="70" t="str">
        <f t="shared" si="6"/>
        <v/>
      </c>
    </row>
    <row r="156" spans="1:8" hidden="1" x14ac:dyDescent="0.25">
      <c r="A156" s="101" t="str">
        <f>IFERROR(INDEX(Party_Ledger!$A$3:$A$100322, MATCH(ROWS($1:145), Party_Ledger!$K$3:$K$100322, 0)), "")</f>
        <v/>
      </c>
      <c r="B156" s="194" t="str">
        <f t="shared" si="5"/>
        <v/>
      </c>
      <c r="C156" s="68" t="str">
        <f>IFERROR(INDEX(Party_Ledger!$D$3:$D$100322,MATCH(ROWS($1:145),Party_Ledger!$K$3:$K$100322,0)),"")</f>
        <v/>
      </c>
      <c r="D156" s="68" t="str">
        <f>IFERROR(INDEX(Party_Ledger!$E$3:$E$100322,MATCH(ROWS($1:145),Party_Ledger!$K$3:$K$100322,0)),"")</f>
        <v/>
      </c>
      <c r="E156" s="69" t="str">
        <f>IFERROR(INDEX(Party_Ledger!$F$3:$F$100322,MATCH(ROWS($1:145),Party_Ledger!$K$3:$K$100322,0)),"")</f>
        <v/>
      </c>
      <c r="F156" s="70" t="str">
        <f>IFERROR(INDEX(Party_Ledger!$G$3:$G$100322,MATCH(ROWS($1:145),Party_Ledger!$K$3:$K$100322,0)),"")</f>
        <v/>
      </c>
      <c r="G156" s="70" t="str">
        <f>IFERROR(INDEX(Party_Ledger!$H$3:$H$100322,MATCH(ROWS($1:145),Party_Ledger!$K$3:$K$100322,0)),"")</f>
        <v/>
      </c>
      <c r="H156" s="70" t="str">
        <f t="shared" si="6"/>
        <v/>
      </c>
    </row>
    <row r="157" spans="1:8" hidden="1" x14ac:dyDescent="0.25">
      <c r="A157" s="101" t="str">
        <f>IFERROR(INDEX(Party_Ledger!$A$3:$A$100322, MATCH(ROWS($1:146), Party_Ledger!$K$3:$K$100322, 0)), "")</f>
        <v/>
      </c>
      <c r="B157" s="194" t="str">
        <f t="shared" si="5"/>
        <v/>
      </c>
      <c r="C157" s="68" t="str">
        <f>IFERROR(INDEX(Party_Ledger!$D$3:$D$100322,MATCH(ROWS($1:146),Party_Ledger!$K$3:$K$100322,0)),"")</f>
        <v/>
      </c>
      <c r="D157" s="68" t="str">
        <f>IFERROR(INDEX(Party_Ledger!$E$3:$E$100322,MATCH(ROWS($1:146),Party_Ledger!$K$3:$K$100322,0)),"")</f>
        <v/>
      </c>
      <c r="E157" s="69" t="str">
        <f>IFERROR(INDEX(Party_Ledger!$F$3:$F$100322,MATCH(ROWS($1:146),Party_Ledger!$K$3:$K$100322,0)),"")</f>
        <v/>
      </c>
      <c r="F157" s="70" t="str">
        <f>IFERROR(INDEX(Party_Ledger!$G$3:$G$100322,MATCH(ROWS($1:146),Party_Ledger!$K$3:$K$100322,0)),"")</f>
        <v/>
      </c>
      <c r="G157" s="70" t="str">
        <f>IFERROR(INDEX(Party_Ledger!$H$3:$H$100322,MATCH(ROWS($1:146),Party_Ledger!$K$3:$K$100322,0)),"")</f>
        <v/>
      </c>
      <c r="H157" s="70" t="str">
        <f t="shared" si="6"/>
        <v/>
      </c>
    </row>
    <row r="158" spans="1:8" hidden="1" x14ac:dyDescent="0.25">
      <c r="A158" s="101" t="str">
        <f>IFERROR(INDEX(Party_Ledger!$A$3:$A$100322, MATCH(ROWS($1:147), Party_Ledger!$K$3:$K$100322, 0)), "")</f>
        <v/>
      </c>
      <c r="B158" s="194" t="str">
        <f t="shared" si="5"/>
        <v/>
      </c>
      <c r="C158" s="68" t="str">
        <f>IFERROR(INDEX(Party_Ledger!$D$3:$D$100322,MATCH(ROWS($1:147),Party_Ledger!$K$3:$K$100322,0)),"")</f>
        <v/>
      </c>
      <c r="D158" s="68" t="str">
        <f>IFERROR(INDEX(Party_Ledger!$E$3:$E$100322,MATCH(ROWS($1:147),Party_Ledger!$K$3:$K$100322,0)),"")</f>
        <v/>
      </c>
      <c r="E158" s="69" t="str">
        <f>IFERROR(INDEX(Party_Ledger!$F$3:$F$100322,MATCH(ROWS($1:147),Party_Ledger!$K$3:$K$100322,0)),"")</f>
        <v/>
      </c>
      <c r="F158" s="70" t="str">
        <f>IFERROR(INDEX(Party_Ledger!$G$3:$G$100322,MATCH(ROWS($1:147),Party_Ledger!$K$3:$K$100322,0)),"")</f>
        <v/>
      </c>
      <c r="G158" s="70" t="str">
        <f>IFERROR(INDEX(Party_Ledger!$H$3:$H$100322,MATCH(ROWS($1:147),Party_Ledger!$K$3:$K$100322,0)),"")</f>
        <v/>
      </c>
      <c r="H158" s="70" t="str">
        <f t="shared" si="6"/>
        <v/>
      </c>
    </row>
    <row r="159" spans="1:8" hidden="1" x14ac:dyDescent="0.25">
      <c r="A159" s="101" t="str">
        <f>IFERROR(INDEX(Party_Ledger!$A$3:$A$100322, MATCH(ROWS($1:148), Party_Ledger!$K$3:$K$100322, 0)), "")</f>
        <v/>
      </c>
      <c r="B159" s="194" t="str">
        <f t="shared" si="5"/>
        <v/>
      </c>
      <c r="C159" s="68" t="str">
        <f>IFERROR(INDEX(Party_Ledger!$D$3:$D$100322,MATCH(ROWS($1:148),Party_Ledger!$K$3:$K$100322,0)),"")</f>
        <v/>
      </c>
      <c r="D159" s="68" t="str">
        <f>IFERROR(INDEX(Party_Ledger!$E$3:$E$100322,MATCH(ROWS($1:148),Party_Ledger!$K$3:$K$100322,0)),"")</f>
        <v/>
      </c>
      <c r="E159" s="69" t="str">
        <f>IFERROR(INDEX(Party_Ledger!$F$3:$F$100322,MATCH(ROWS($1:148),Party_Ledger!$K$3:$K$100322,0)),"")</f>
        <v/>
      </c>
      <c r="F159" s="70" t="str">
        <f>IFERROR(INDEX(Party_Ledger!$G$3:$G$100322,MATCH(ROWS($1:148),Party_Ledger!$K$3:$K$100322,0)),"")</f>
        <v/>
      </c>
      <c r="G159" s="70" t="str">
        <f>IFERROR(INDEX(Party_Ledger!$H$3:$H$100322,MATCH(ROWS($1:148),Party_Ledger!$K$3:$K$100322,0)),"")</f>
        <v/>
      </c>
      <c r="H159" s="70" t="str">
        <f t="shared" si="6"/>
        <v/>
      </c>
    </row>
    <row r="160" spans="1:8" hidden="1" x14ac:dyDescent="0.25">
      <c r="A160" s="101" t="str">
        <f>IFERROR(INDEX(Party_Ledger!$A$3:$A$100322, MATCH(ROWS($1:149), Party_Ledger!$K$3:$K$100322, 0)), "")</f>
        <v/>
      </c>
      <c r="B160" s="194" t="str">
        <f t="shared" si="5"/>
        <v/>
      </c>
      <c r="C160" s="68" t="str">
        <f>IFERROR(INDEX(Party_Ledger!$D$3:$D$100322,MATCH(ROWS($1:149),Party_Ledger!$K$3:$K$100322,0)),"")</f>
        <v/>
      </c>
      <c r="D160" s="68" t="str">
        <f>IFERROR(INDEX(Party_Ledger!$E$3:$E$100322,MATCH(ROWS($1:149),Party_Ledger!$K$3:$K$100322,0)),"")</f>
        <v/>
      </c>
      <c r="E160" s="69" t="str">
        <f>IFERROR(INDEX(Party_Ledger!$F$3:$F$100322,MATCH(ROWS($1:149),Party_Ledger!$K$3:$K$100322,0)),"")</f>
        <v/>
      </c>
      <c r="F160" s="70" t="str">
        <f>IFERROR(INDEX(Party_Ledger!$G$3:$G$100322,MATCH(ROWS($1:149),Party_Ledger!$K$3:$K$100322,0)),"")</f>
        <v/>
      </c>
      <c r="G160" s="70" t="str">
        <f>IFERROR(INDEX(Party_Ledger!$H$3:$H$100322,MATCH(ROWS($1:149),Party_Ledger!$K$3:$K$100322,0)),"")</f>
        <v/>
      </c>
      <c r="H160" s="70" t="str">
        <f t="shared" si="6"/>
        <v/>
      </c>
    </row>
    <row r="161" spans="1:8" hidden="1" x14ac:dyDescent="0.25">
      <c r="A161" s="101" t="str">
        <f>IFERROR(INDEX(Party_Ledger!$A$3:$A$100322, MATCH(ROWS($1:150), Party_Ledger!$K$3:$K$100322, 0)), "")</f>
        <v/>
      </c>
      <c r="B161" s="194" t="str">
        <f t="shared" si="5"/>
        <v/>
      </c>
      <c r="C161" s="68" t="str">
        <f>IFERROR(INDEX(Party_Ledger!$D$3:$D$100322,MATCH(ROWS($1:150),Party_Ledger!$K$3:$K$100322,0)),"")</f>
        <v/>
      </c>
      <c r="D161" s="68" t="str">
        <f>IFERROR(INDEX(Party_Ledger!$E$3:$E$100322,MATCH(ROWS($1:150),Party_Ledger!$K$3:$K$100322,0)),"")</f>
        <v/>
      </c>
      <c r="E161" s="69" t="str">
        <f>IFERROR(INDEX(Party_Ledger!$F$3:$F$100322,MATCH(ROWS($1:150),Party_Ledger!$K$3:$K$100322,0)),"")</f>
        <v/>
      </c>
      <c r="F161" s="70" t="str">
        <f>IFERROR(INDEX(Party_Ledger!$G$3:$G$100322,MATCH(ROWS($1:150),Party_Ledger!$K$3:$K$100322,0)),"")</f>
        <v/>
      </c>
      <c r="G161" s="70" t="str">
        <f>IFERROR(INDEX(Party_Ledger!$H$3:$H$100322,MATCH(ROWS($1:150),Party_Ledger!$K$3:$K$100322,0)),"")</f>
        <v/>
      </c>
      <c r="H161" s="70" t="str">
        <f t="shared" si="6"/>
        <v/>
      </c>
    </row>
    <row r="162" spans="1:8" hidden="1" x14ac:dyDescent="0.25">
      <c r="A162" s="101" t="str">
        <f>IFERROR(INDEX(Party_Ledger!$A$3:$A$100322, MATCH(ROWS($1:151), Party_Ledger!$K$3:$K$100322, 0)), "")</f>
        <v/>
      </c>
      <c r="B162" s="194" t="str">
        <f t="shared" si="5"/>
        <v/>
      </c>
      <c r="C162" s="68" t="str">
        <f>IFERROR(INDEX(Party_Ledger!$D$3:$D$100322,MATCH(ROWS($1:151),Party_Ledger!$K$3:$K$100322,0)),"")</f>
        <v/>
      </c>
      <c r="D162" s="68" t="str">
        <f>IFERROR(INDEX(Party_Ledger!$E$3:$E$100322,MATCH(ROWS($1:151),Party_Ledger!$K$3:$K$100322,0)),"")</f>
        <v/>
      </c>
      <c r="E162" s="69" t="str">
        <f>IFERROR(INDEX(Party_Ledger!$F$3:$F$100322,MATCH(ROWS($1:151),Party_Ledger!$K$3:$K$100322,0)),"")</f>
        <v/>
      </c>
      <c r="F162" s="70" t="str">
        <f>IFERROR(INDEX(Party_Ledger!$G$3:$G$100322,MATCH(ROWS($1:151),Party_Ledger!$K$3:$K$100322,0)),"")</f>
        <v/>
      </c>
      <c r="G162" s="70" t="str">
        <f>IFERROR(INDEX(Party_Ledger!$H$3:$H$100322,MATCH(ROWS($1:151),Party_Ledger!$K$3:$K$100322,0)),"")</f>
        <v/>
      </c>
      <c r="H162" s="70" t="str">
        <f t="shared" si="6"/>
        <v/>
      </c>
    </row>
    <row r="163" spans="1:8" hidden="1" x14ac:dyDescent="0.25">
      <c r="A163" s="101" t="str">
        <f>IFERROR(INDEX(Party_Ledger!$A$3:$A$100322, MATCH(ROWS($1:152), Party_Ledger!$K$3:$K$100322, 0)), "")</f>
        <v/>
      </c>
      <c r="B163" s="194" t="str">
        <f t="shared" si="5"/>
        <v/>
      </c>
      <c r="C163" s="68" t="str">
        <f>IFERROR(INDEX(Party_Ledger!$D$3:$D$100322,MATCH(ROWS($1:152),Party_Ledger!$K$3:$K$100322,0)),"")</f>
        <v/>
      </c>
      <c r="D163" s="68" t="str">
        <f>IFERROR(INDEX(Party_Ledger!$E$3:$E$100322,MATCH(ROWS($1:152),Party_Ledger!$K$3:$K$100322,0)),"")</f>
        <v/>
      </c>
      <c r="E163" s="69" t="str">
        <f>IFERROR(INDEX(Party_Ledger!$F$3:$F$100322,MATCH(ROWS($1:152),Party_Ledger!$K$3:$K$100322,0)),"")</f>
        <v/>
      </c>
      <c r="F163" s="70" t="str">
        <f>IFERROR(INDEX(Party_Ledger!$G$3:$G$100322,MATCH(ROWS($1:152),Party_Ledger!$K$3:$K$100322,0)),"")</f>
        <v/>
      </c>
      <c r="G163" s="70" t="str">
        <f>IFERROR(INDEX(Party_Ledger!$H$3:$H$100322,MATCH(ROWS($1:152),Party_Ledger!$K$3:$K$100322,0)),"")</f>
        <v/>
      </c>
      <c r="H163" s="70" t="str">
        <f t="shared" si="6"/>
        <v/>
      </c>
    </row>
    <row r="164" spans="1:8" hidden="1" x14ac:dyDescent="0.25">
      <c r="A164" s="101" t="str">
        <f>IFERROR(INDEX(Party_Ledger!$A$3:$A$100322, MATCH(ROWS($1:153), Party_Ledger!$K$3:$K$100322, 0)), "")</f>
        <v/>
      </c>
      <c r="B164" s="194" t="str">
        <f t="shared" si="5"/>
        <v/>
      </c>
      <c r="C164" s="68" t="str">
        <f>IFERROR(INDEX(Party_Ledger!$D$3:$D$100322,MATCH(ROWS($1:153),Party_Ledger!$K$3:$K$100322,0)),"")</f>
        <v/>
      </c>
      <c r="D164" s="68" t="str">
        <f>IFERROR(INDEX(Party_Ledger!$E$3:$E$100322,MATCH(ROWS($1:153),Party_Ledger!$K$3:$K$100322,0)),"")</f>
        <v/>
      </c>
      <c r="E164" s="69" t="str">
        <f>IFERROR(INDEX(Party_Ledger!$F$3:$F$100322,MATCH(ROWS($1:153),Party_Ledger!$K$3:$K$100322,0)),"")</f>
        <v/>
      </c>
      <c r="F164" s="70" t="str">
        <f>IFERROR(INDEX(Party_Ledger!$G$3:$G$100322,MATCH(ROWS($1:153),Party_Ledger!$K$3:$K$100322,0)),"")</f>
        <v/>
      </c>
      <c r="G164" s="70" t="str">
        <f>IFERROR(INDEX(Party_Ledger!$H$3:$H$100322,MATCH(ROWS($1:153),Party_Ledger!$K$3:$K$100322,0)),"")</f>
        <v/>
      </c>
      <c r="H164" s="70" t="str">
        <f t="shared" si="6"/>
        <v/>
      </c>
    </row>
    <row r="165" spans="1:8" hidden="1" x14ac:dyDescent="0.25">
      <c r="A165" s="101" t="str">
        <f>IFERROR(INDEX(Party_Ledger!$A$3:$A$100322, MATCH(ROWS($1:154), Party_Ledger!$K$3:$K$100322, 0)), "")</f>
        <v/>
      </c>
      <c r="B165" s="194" t="str">
        <f t="shared" si="5"/>
        <v/>
      </c>
      <c r="C165" s="68" t="str">
        <f>IFERROR(INDEX(Party_Ledger!$D$3:$D$100322,MATCH(ROWS($1:154),Party_Ledger!$K$3:$K$100322,0)),"")</f>
        <v/>
      </c>
      <c r="D165" s="68" t="str">
        <f>IFERROR(INDEX(Party_Ledger!$E$3:$E$100322,MATCH(ROWS($1:154),Party_Ledger!$K$3:$K$100322,0)),"")</f>
        <v/>
      </c>
      <c r="E165" s="69" t="str">
        <f>IFERROR(INDEX(Party_Ledger!$F$3:$F$100322,MATCH(ROWS($1:154),Party_Ledger!$K$3:$K$100322,0)),"")</f>
        <v/>
      </c>
      <c r="F165" s="70" t="str">
        <f>IFERROR(INDEX(Party_Ledger!$G$3:$G$100322,MATCH(ROWS($1:154),Party_Ledger!$K$3:$K$100322,0)),"")</f>
        <v/>
      </c>
      <c r="G165" s="70" t="str">
        <f>IFERROR(INDEX(Party_Ledger!$H$3:$H$100322,MATCH(ROWS($1:154),Party_Ledger!$K$3:$K$100322,0)),"")</f>
        <v/>
      </c>
      <c r="H165" s="70" t="str">
        <f t="shared" si="6"/>
        <v/>
      </c>
    </row>
    <row r="166" spans="1:8" hidden="1" x14ac:dyDescent="0.25">
      <c r="A166" s="101" t="str">
        <f>IFERROR(INDEX(Party_Ledger!$A$3:$A$100322, MATCH(ROWS($1:155), Party_Ledger!$K$3:$K$100322, 0)), "")</f>
        <v/>
      </c>
      <c r="B166" s="194" t="str">
        <f t="shared" si="5"/>
        <v/>
      </c>
      <c r="C166" s="68" t="str">
        <f>IFERROR(INDEX(Party_Ledger!$D$3:$D$100322,MATCH(ROWS($1:155),Party_Ledger!$K$3:$K$100322,0)),"")</f>
        <v/>
      </c>
      <c r="D166" s="68" t="str">
        <f>IFERROR(INDEX(Party_Ledger!$E$3:$E$100322,MATCH(ROWS($1:155),Party_Ledger!$K$3:$K$100322,0)),"")</f>
        <v/>
      </c>
      <c r="E166" s="69" t="str">
        <f>IFERROR(INDEX(Party_Ledger!$F$3:$F$100322,MATCH(ROWS($1:155),Party_Ledger!$K$3:$K$100322,0)),"")</f>
        <v/>
      </c>
      <c r="F166" s="70" t="str">
        <f>IFERROR(INDEX(Party_Ledger!$G$3:$G$100322,MATCH(ROWS($1:155),Party_Ledger!$K$3:$K$100322,0)),"")</f>
        <v/>
      </c>
      <c r="G166" s="70" t="str">
        <f>IFERROR(INDEX(Party_Ledger!$H$3:$H$100322,MATCH(ROWS($1:155),Party_Ledger!$K$3:$K$100322,0)),"")</f>
        <v/>
      </c>
      <c r="H166" s="70" t="str">
        <f t="shared" si="6"/>
        <v/>
      </c>
    </row>
    <row r="167" spans="1:8" hidden="1" x14ac:dyDescent="0.25">
      <c r="A167" s="101" t="str">
        <f>IFERROR(INDEX(Party_Ledger!$A$3:$A$100322, MATCH(ROWS($1:156), Party_Ledger!$K$3:$K$100322, 0)), "")</f>
        <v/>
      </c>
      <c r="B167" s="194" t="str">
        <f t="shared" si="5"/>
        <v/>
      </c>
      <c r="C167" s="68" t="str">
        <f>IFERROR(INDEX(Party_Ledger!$D$3:$D$100322,MATCH(ROWS($1:156),Party_Ledger!$K$3:$K$100322,0)),"")</f>
        <v/>
      </c>
      <c r="D167" s="68" t="str">
        <f>IFERROR(INDEX(Party_Ledger!$E$3:$E$100322,MATCH(ROWS($1:156),Party_Ledger!$K$3:$K$100322,0)),"")</f>
        <v/>
      </c>
      <c r="E167" s="69" t="str">
        <f>IFERROR(INDEX(Party_Ledger!$F$3:$F$100322,MATCH(ROWS($1:156),Party_Ledger!$K$3:$K$100322,0)),"")</f>
        <v/>
      </c>
      <c r="F167" s="70" t="str">
        <f>IFERROR(INDEX(Party_Ledger!$G$3:$G$100322,MATCH(ROWS($1:156),Party_Ledger!$K$3:$K$100322,0)),"")</f>
        <v/>
      </c>
      <c r="G167" s="70" t="str">
        <f>IFERROR(INDEX(Party_Ledger!$H$3:$H$100322,MATCH(ROWS($1:156),Party_Ledger!$K$3:$K$100322,0)),"")</f>
        <v/>
      </c>
      <c r="H167" s="70" t="str">
        <f t="shared" si="6"/>
        <v/>
      </c>
    </row>
    <row r="168" spans="1:8" hidden="1" x14ac:dyDescent="0.25">
      <c r="A168" s="101" t="str">
        <f>IFERROR(INDEX(Party_Ledger!$A$3:$A$100322, MATCH(ROWS($1:157), Party_Ledger!$K$3:$K$100322, 0)), "")</f>
        <v/>
      </c>
      <c r="B168" s="194" t="str">
        <f t="shared" si="5"/>
        <v/>
      </c>
      <c r="C168" s="68" t="str">
        <f>IFERROR(INDEX(Party_Ledger!$D$3:$D$100322,MATCH(ROWS($1:157),Party_Ledger!$K$3:$K$100322,0)),"")</f>
        <v/>
      </c>
      <c r="D168" s="68" t="str">
        <f>IFERROR(INDEX(Party_Ledger!$E$3:$E$100322,MATCH(ROWS($1:157),Party_Ledger!$K$3:$K$100322,0)),"")</f>
        <v/>
      </c>
      <c r="E168" s="69" t="str">
        <f>IFERROR(INDEX(Party_Ledger!$F$3:$F$100322,MATCH(ROWS($1:157),Party_Ledger!$K$3:$K$100322,0)),"")</f>
        <v/>
      </c>
      <c r="F168" s="70" t="str">
        <f>IFERROR(INDEX(Party_Ledger!$G$3:$G$100322,MATCH(ROWS($1:157),Party_Ledger!$K$3:$K$100322,0)),"")</f>
        <v/>
      </c>
      <c r="G168" s="70" t="str">
        <f>IFERROR(INDEX(Party_Ledger!$H$3:$H$100322,MATCH(ROWS($1:157),Party_Ledger!$K$3:$K$100322,0)),"")</f>
        <v/>
      </c>
      <c r="H168" s="70" t="str">
        <f t="shared" si="6"/>
        <v/>
      </c>
    </row>
    <row r="169" spans="1:8" hidden="1" x14ac:dyDescent="0.25">
      <c r="A169" s="101" t="str">
        <f>IFERROR(INDEX(Party_Ledger!$A$3:$A$100322, MATCH(ROWS($1:158), Party_Ledger!$K$3:$K$100322, 0)), "")</f>
        <v/>
      </c>
      <c r="B169" s="194" t="str">
        <f t="shared" si="5"/>
        <v/>
      </c>
      <c r="C169" s="68" t="str">
        <f>IFERROR(INDEX(Party_Ledger!$D$3:$D$100322,MATCH(ROWS($1:158),Party_Ledger!$K$3:$K$100322,0)),"")</f>
        <v/>
      </c>
      <c r="D169" s="68" t="str">
        <f>IFERROR(INDEX(Party_Ledger!$E$3:$E$100322,MATCH(ROWS($1:158),Party_Ledger!$K$3:$K$100322,0)),"")</f>
        <v/>
      </c>
      <c r="E169" s="69" t="str">
        <f>IFERROR(INDEX(Party_Ledger!$F$3:$F$100322,MATCH(ROWS($1:158),Party_Ledger!$K$3:$K$100322,0)),"")</f>
        <v/>
      </c>
      <c r="F169" s="70" t="str">
        <f>IFERROR(INDEX(Party_Ledger!$G$3:$G$100322,MATCH(ROWS($1:158),Party_Ledger!$K$3:$K$100322,0)),"")</f>
        <v/>
      </c>
      <c r="G169" s="70" t="str">
        <f>IFERROR(INDEX(Party_Ledger!$H$3:$H$100322,MATCH(ROWS($1:158),Party_Ledger!$K$3:$K$100322,0)),"")</f>
        <v/>
      </c>
      <c r="H169" s="70" t="str">
        <f t="shared" si="6"/>
        <v/>
      </c>
    </row>
    <row r="170" spans="1:8" hidden="1" x14ac:dyDescent="0.25">
      <c r="A170" s="101" t="str">
        <f>IFERROR(INDEX(Party_Ledger!$A$3:$A$100322, MATCH(ROWS($1:159), Party_Ledger!$K$3:$K$100322, 0)), "")</f>
        <v/>
      </c>
      <c r="B170" s="194" t="str">
        <f t="shared" si="5"/>
        <v/>
      </c>
      <c r="C170" s="68" t="str">
        <f>IFERROR(INDEX(Party_Ledger!$D$3:$D$100322,MATCH(ROWS($1:159),Party_Ledger!$K$3:$K$100322,0)),"")</f>
        <v/>
      </c>
      <c r="D170" s="68" t="str">
        <f>IFERROR(INDEX(Party_Ledger!$E$3:$E$100322,MATCH(ROWS($1:159),Party_Ledger!$K$3:$K$100322,0)),"")</f>
        <v/>
      </c>
      <c r="E170" s="69" t="str">
        <f>IFERROR(INDEX(Party_Ledger!$F$3:$F$100322,MATCH(ROWS($1:159),Party_Ledger!$K$3:$K$100322,0)),"")</f>
        <v/>
      </c>
      <c r="F170" s="70" t="str">
        <f>IFERROR(INDEX(Party_Ledger!$G$3:$G$100322,MATCH(ROWS($1:159),Party_Ledger!$K$3:$K$100322,0)),"")</f>
        <v/>
      </c>
      <c r="G170" s="70" t="str">
        <f>IFERROR(INDEX(Party_Ledger!$H$3:$H$100322,MATCH(ROWS($1:159),Party_Ledger!$K$3:$K$100322,0)),"")</f>
        <v/>
      </c>
      <c r="H170" s="70" t="str">
        <f t="shared" si="6"/>
        <v/>
      </c>
    </row>
    <row r="171" spans="1:8" hidden="1" x14ac:dyDescent="0.25">
      <c r="A171" s="101" t="str">
        <f>IFERROR(INDEX(Party_Ledger!$A$3:$A$100322, MATCH(ROWS($1:160), Party_Ledger!$K$3:$K$100322, 0)), "")</f>
        <v/>
      </c>
      <c r="B171" s="194" t="str">
        <f t="shared" si="5"/>
        <v/>
      </c>
      <c r="C171" s="68" t="str">
        <f>IFERROR(INDEX(Party_Ledger!$D$3:$D$100322,MATCH(ROWS($1:160),Party_Ledger!$K$3:$K$100322,0)),"")</f>
        <v/>
      </c>
      <c r="D171" s="68" t="str">
        <f>IFERROR(INDEX(Party_Ledger!$E$3:$E$100322,MATCH(ROWS($1:160),Party_Ledger!$K$3:$K$100322,0)),"")</f>
        <v/>
      </c>
      <c r="E171" s="69" t="str">
        <f>IFERROR(INDEX(Party_Ledger!$F$3:$F$100322,MATCH(ROWS($1:160),Party_Ledger!$K$3:$K$100322,0)),"")</f>
        <v/>
      </c>
      <c r="F171" s="70" t="str">
        <f>IFERROR(INDEX(Party_Ledger!$G$3:$G$100322,MATCH(ROWS($1:160),Party_Ledger!$K$3:$K$100322,0)),"")</f>
        <v/>
      </c>
      <c r="G171" s="70" t="str">
        <f>IFERROR(INDEX(Party_Ledger!$H$3:$H$100322,MATCH(ROWS($1:160),Party_Ledger!$K$3:$K$100322,0)),"")</f>
        <v/>
      </c>
      <c r="H171" s="70" t="str">
        <f t="shared" si="6"/>
        <v/>
      </c>
    </row>
    <row r="172" spans="1:8" hidden="1" x14ac:dyDescent="0.25">
      <c r="A172" s="101" t="str">
        <f>IFERROR(INDEX(Party_Ledger!$A$3:$A$100322, MATCH(ROWS($1:161), Party_Ledger!$K$3:$K$100322, 0)), "")</f>
        <v/>
      </c>
      <c r="B172" s="194" t="str">
        <f t="shared" si="5"/>
        <v/>
      </c>
      <c r="C172" s="68" t="str">
        <f>IFERROR(INDEX(Party_Ledger!$D$3:$D$100322,MATCH(ROWS($1:161),Party_Ledger!$K$3:$K$100322,0)),"")</f>
        <v/>
      </c>
      <c r="D172" s="68" t="str">
        <f>IFERROR(INDEX(Party_Ledger!$E$3:$E$100322,MATCH(ROWS($1:161),Party_Ledger!$K$3:$K$100322,0)),"")</f>
        <v/>
      </c>
      <c r="E172" s="69" t="str">
        <f>IFERROR(INDEX(Party_Ledger!$F$3:$F$100322,MATCH(ROWS($1:161),Party_Ledger!$K$3:$K$100322,0)),"")</f>
        <v/>
      </c>
      <c r="F172" s="70" t="str">
        <f>IFERROR(INDEX(Party_Ledger!$G$3:$G$100322,MATCH(ROWS($1:161),Party_Ledger!$K$3:$K$100322,0)),"")</f>
        <v/>
      </c>
      <c r="G172" s="70" t="str">
        <f>IFERROR(INDEX(Party_Ledger!$H$3:$H$100322,MATCH(ROWS($1:161),Party_Ledger!$K$3:$K$100322,0)),"")</f>
        <v/>
      </c>
      <c r="H172" s="70" t="str">
        <f t="shared" si="6"/>
        <v/>
      </c>
    </row>
    <row r="173" spans="1:8" hidden="1" x14ac:dyDescent="0.25">
      <c r="A173" s="101" t="str">
        <f>IFERROR(INDEX(Party_Ledger!$A$3:$A$100322, MATCH(ROWS($1:162), Party_Ledger!$K$3:$K$100322, 0)), "")</f>
        <v/>
      </c>
      <c r="B173" s="194" t="str">
        <f t="shared" si="5"/>
        <v/>
      </c>
      <c r="C173" s="68" t="str">
        <f>IFERROR(INDEX(Party_Ledger!$D$3:$D$100322,MATCH(ROWS($1:162),Party_Ledger!$K$3:$K$100322,0)),"")</f>
        <v/>
      </c>
      <c r="D173" s="68" t="str">
        <f>IFERROR(INDEX(Party_Ledger!$E$3:$E$100322,MATCH(ROWS($1:162),Party_Ledger!$K$3:$K$100322,0)),"")</f>
        <v/>
      </c>
      <c r="E173" s="69" t="str">
        <f>IFERROR(INDEX(Party_Ledger!$F$3:$F$100322,MATCH(ROWS($1:162),Party_Ledger!$K$3:$K$100322,0)),"")</f>
        <v/>
      </c>
      <c r="F173" s="70" t="str">
        <f>IFERROR(INDEX(Party_Ledger!$G$3:$G$100322,MATCH(ROWS($1:162),Party_Ledger!$K$3:$K$100322,0)),"")</f>
        <v/>
      </c>
      <c r="G173" s="70" t="str">
        <f>IFERROR(INDEX(Party_Ledger!$H$3:$H$100322,MATCH(ROWS($1:162),Party_Ledger!$K$3:$K$100322,0)),"")</f>
        <v/>
      </c>
      <c r="H173" s="70" t="str">
        <f t="shared" si="6"/>
        <v/>
      </c>
    </row>
    <row r="174" spans="1:8" hidden="1" x14ac:dyDescent="0.25">
      <c r="A174" s="101" t="str">
        <f>IFERROR(INDEX(Party_Ledger!$A$3:$A$100322, MATCH(ROWS($1:163), Party_Ledger!$K$3:$K$100322, 0)), "")</f>
        <v/>
      </c>
      <c r="B174" s="194" t="str">
        <f t="shared" si="5"/>
        <v/>
      </c>
      <c r="C174" s="68" t="str">
        <f>IFERROR(INDEX(Party_Ledger!$D$3:$D$100322,MATCH(ROWS($1:163),Party_Ledger!$K$3:$K$100322,0)),"")</f>
        <v/>
      </c>
      <c r="D174" s="68" t="str">
        <f>IFERROR(INDEX(Party_Ledger!$E$3:$E$100322,MATCH(ROWS($1:163),Party_Ledger!$K$3:$K$100322,0)),"")</f>
        <v/>
      </c>
      <c r="E174" s="69" t="str">
        <f>IFERROR(INDEX(Party_Ledger!$F$3:$F$100322,MATCH(ROWS($1:163),Party_Ledger!$K$3:$K$100322,0)),"")</f>
        <v/>
      </c>
      <c r="F174" s="70" t="str">
        <f>IFERROR(INDEX(Party_Ledger!$G$3:$G$100322,MATCH(ROWS($1:163),Party_Ledger!$K$3:$K$100322,0)),"")</f>
        <v/>
      </c>
      <c r="G174" s="70" t="str">
        <f>IFERROR(INDEX(Party_Ledger!$H$3:$H$100322,MATCH(ROWS($1:163),Party_Ledger!$K$3:$K$100322,0)),"")</f>
        <v/>
      </c>
      <c r="H174" s="70" t="str">
        <f t="shared" si="6"/>
        <v/>
      </c>
    </row>
    <row r="175" spans="1:8" hidden="1" x14ac:dyDescent="0.25">
      <c r="A175" s="101" t="str">
        <f>IFERROR(INDEX(Party_Ledger!$A$3:$A$100322, MATCH(ROWS($1:164), Party_Ledger!$K$3:$K$100322, 0)), "")</f>
        <v/>
      </c>
      <c r="B175" s="194" t="str">
        <f t="shared" si="5"/>
        <v/>
      </c>
      <c r="C175" s="68" t="str">
        <f>IFERROR(INDEX(Party_Ledger!$D$3:$D$100322,MATCH(ROWS($1:164),Party_Ledger!$K$3:$K$100322,0)),"")</f>
        <v/>
      </c>
      <c r="D175" s="68" t="str">
        <f>IFERROR(INDEX(Party_Ledger!$E$3:$E$100322,MATCH(ROWS($1:164),Party_Ledger!$K$3:$K$100322,0)),"")</f>
        <v/>
      </c>
      <c r="E175" s="69" t="str">
        <f>IFERROR(INDEX(Party_Ledger!$F$3:$F$100322,MATCH(ROWS($1:164),Party_Ledger!$K$3:$K$100322,0)),"")</f>
        <v/>
      </c>
      <c r="F175" s="70" t="str">
        <f>IFERROR(INDEX(Party_Ledger!$G$3:$G$100322,MATCH(ROWS($1:164),Party_Ledger!$K$3:$K$100322,0)),"")</f>
        <v/>
      </c>
      <c r="G175" s="70" t="str">
        <f>IFERROR(INDEX(Party_Ledger!$H$3:$H$100322,MATCH(ROWS($1:164),Party_Ledger!$K$3:$K$100322,0)),"")</f>
        <v/>
      </c>
      <c r="H175" s="70" t="str">
        <f t="shared" si="6"/>
        <v/>
      </c>
    </row>
    <row r="176" spans="1:8" hidden="1" x14ac:dyDescent="0.25">
      <c r="A176" s="101" t="str">
        <f>IFERROR(INDEX(Party_Ledger!$A$3:$A$100322, MATCH(ROWS($1:165), Party_Ledger!$K$3:$K$100322, 0)), "")</f>
        <v/>
      </c>
      <c r="B176" s="194" t="str">
        <f t="shared" si="5"/>
        <v/>
      </c>
      <c r="C176" s="68" t="str">
        <f>IFERROR(INDEX(Party_Ledger!$D$3:$D$100322,MATCH(ROWS($1:165),Party_Ledger!$K$3:$K$100322,0)),"")</f>
        <v/>
      </c>
      <c r="D176" s="68" t="str">
        <f>IFERROR(INDEX(Party_Ledger!$E$3:$E$100322,MATCH(ROWS($1:165),Party_Ledger!$K$3:$K$100322,0)),"")</f>
        <v/>
      </c>
      <c r="E176" s="69" t="str">
        <f>IFERROR(INDEX(Party_Ledger!$F$3:$F$100322,MATCH(ROWS($1:165),Party_Ledger!$K$3:$K$100322,0)),"")</f>
        <v/>
      </c>
      <c r="F176" s="70" t="str">
        <f>IFERROR(INDEX(Party_Ledger!$G$3:$G$100322,MATCH(ROWS($1:165),Party_Ledger!$K$3:$K$100322,0)),"")</f>
        <v/>
      </c>
      <c r="G176" s="70" t="str">
        <f>IFERROR(INDEX(Party_Ledger!$H$3:$H$100322,MATCH(ROWS($1:165),Party_Ledger!$K$3:$K$100322,0)),"")</f>
        <v/>
      </c>
      <c r="H176" s="70" t="str">
        <f t="shared" si="6"/>
        <v/>
      </c>
    </row>
    <row r="177" spans="1:8" hidden="1" x14ac:dyDescent="0.25">
      <c r="A177" s="101" t="str">
        <f>IFERROR(INDEX(Party_Ledger!$A$3:$A$100322, MATCH(ROWS($1:166), Party_Ledger!$K$3:$K$100322, 0)), "")</f>
        <v/>
      </c>
      <c r="B177" s="194" t="str">
        <f t="shared" si="5"/>
        <v/>
      </c>
      <c r="C177" s="68" t="str">
        <f>IFERROR(INDEX(Party_Ledger!$D$3:$D$100322,MATCH(ROWS($1:166),Party_Ledger!$K$3:$K$100322,0)),"")</f>
        <v/>
      </c>
      <c r="D177" s="68" t="str">
        <f>IFERROR(INDEX(Party_Ledger!$E$3:$E$100322,MATCH(ROWS($1:166),Party_Ledger!$K$3:$K$100322,0)),"")</f>
        <v/>
      </c>
      <c r="E177" s="69" t="str">
        <f>IFERROR(INDEX(Party_Ledger!$F$3:$F$100322,MATCH(ROWS($1:166),Party_Ledger!$K$3:$K$100322,0)),"")</f>
        <v/>
      </c>
      <c r="F177" s="70" t="str">
        <f>IFERROR(INDEX(Party_Ledger!$G$3:$G$100322,MATCH(ROWS($1:166),Party_Ledger!$K$3:$K$100322,0)),"")</f>
        <v/>
      </c>
      <c r="G177" s="70" t="str">
        <f>IFERROR(INDEX(Party_Ledger!$H$3:$H$100322,MATCH(ROWS($1:166),Party_Ledger!$K$3:$K$100322,0)),"")</f>
        <v/>
      </c>
      <c r="H177" s="70" t="str">
        <f t="shared" si="6"/>
        <v/>
      </c>
    </row>
    <row r="178" spans="1:8" hidden="1" x14ac:dyDescent="0.25">
      <c r="A178" s="101" t="str">
        <f>IFERROR(INDEX(Party_Ledger!$A$3:$A$100322, MATCH(ROWS($1:167), Party_Ledger!$K$3:$K$100322, 0)), "")</f>
        <v/>
      </c>
      <c r="B178" s="194" t="str">
        <f t="shared" si="5"/>
        <v/>
      </c>
      <c r="C178" s="68" t="str">
        <f>IFERROR(INDEX(Party_Ledger!$D$3:$D$100322,MATCH(ROWS($1:167),Party_Ledger!$K$3:$K$100322,0)),"")</f>
        <v/>
      </c>
      <c r="D178" s="68" t="str">
        <f>IFERROR(INDEX(Party_Ledger!$E$3:$E$100322,MATCH(ROWS($1:167),Party_Ledger!$K$3:$K$100322,0)),"")</f>
        <v/>
      </c>
      <c r="E178" s="69" t="str">
        <f>IFERROR(INDEX(Party_Ledger!$F$3:$F$100322,MATCH(ROWS($1:167),Party_Ledger!$K$3:$K$100322,0)),"")</f>
        <v/>
      </c>
      <c r="F178" s="70" t="str">
        <f>IFERROR(INDEX(Party_Ledger!$G$3:$G$100322,MATCH(ROWS($1:167),Party_Ledger!$K$3:$K$100322,0)),"")</f>
        <v/>
      </c>
      <c r="G178" s="70" t="str">
        <f>IFERROR(INDEX(Party_Ledger!$H$3:$H$100322,MATCH(ROWS($1:167),Party_Ledger!$K$3:$K$100322,0)),"")</f>
        <v/>
      </c>
      <c r="H178" s="70" t="str">
        <f t="shared" si="6"/>
        <v/>
      </c>
    </row>
    <row r="179" spans="1:8" hidden="1" x14ac:dyDescent="0.25">
      <c r="A179" s="101" t="str">
        <f>IFERROR(INDEX(Party_Ledger!$A$3:$A$100322, MATCH(ROWS($1:168), Party_Ledger!$K$3:$K$100322, 0)), "")</f>
        <v/>
      </c>
      <c r="B179" s="194" t="str">
        <f t="shared" si="5"/>
        <v/>
      </c>
      <c r="C179" s="68" t="str">
        <f>IFERROR(INDEX(Party_Ledger!$D$3:$D$100322,MATCH(ROWS($1:168),Party_Ledger!$K$3:$K$100322,0)),"")</f>
        <v/>
      </c>
      <c r="D179" s="68" t="str">
        <f>IFERROR(INDEX(Party_Ledger!$E$3:$E$100322,MATCH(ROWS($1:168),Party_Ledger!$K$3:$K$100322,0)),"")</f>
        <v/>
      </c>
      <c r="E179" s="69" t="str">
        <f>IFERROR(INDEX(Party_Ledger!$F$3:$F$100322,MATCH(ROWS($1:168),Party_Ledger!$K$3:$K$100322,0)),"")</f>
        <v/>
      </c>
      <c r="F179" s="70" t="str">
        <f>IFERROR(INDEX(Party_Ledger!$G$3:$G$100322,MATCH(ROWS($1:168),Party_Ledger!$K$3:$K$100322,0)),"")</f>
        <v/>
      </c>
      <c r="G179" s="70" t="str">
        <f>IFERROR(INDEX(Party_Ledger!$H$3:$H$100322,MATCH(ROWS($1:168),Party_Ledger!$K$3:$K$100322,0)),"")</f>
        <v/>
      </c>
      <c r="H179" s="70" t="str">
        <f t="shared" si="6"/>
        <v/>
      </c>
    </row>
    <row r="180" spans="1:8" hidden="1" x14ac:dyDescent="0.25">
      <c r="A180" s="101" t="str">
        <f>IFERROR(INDEX(Party_Ledger!$A$3:$A$100322, MATCH(ROWS($1:169), Party_Ledger!$K$3:$K$100322, 0)), "")</f>
        <v/>
      </c>
      <c r="B180" s="194" t="str">
        <f t="shared" si="5"/>
        <v/>
      </c>
      <c r="C180" s="68" t="str">
        <f>IFERROR(INDEX(Party_Ledger!$D$3:$D$100322,MATCH(ROWS($1:169),Party_Ledger!$K$3:$K$100322,0)),"")</f>
        <v/>
      </c>
      <c r="D180" s="68" t="str">
        <f>IFERROR(INDEX(Party_Ledger!$E$3:$E$100322,MATCH(ROWS($1:169),Party_Ledger!$K$3:$K$100322,0)),"")</f>
        <v/>
      </c>
      <c r="E180" s="69" t="str">
        <f>IFERROR(INDEX(Party_Ledger!$F$3:$F$100322,MATCH(ROWS($1:169),Party_Ledger!$K$3:$K$100322,0)),"")</f>
        <v/>
      </c>
      <c r="F180" s="70" t="str">
        <f>IFERROR(INDEX(Party_Ledger!$G$3:$G$100322,MATCH(ROWS($1:169),Party_Ledger!$K$3:$K$100322,0)),"")</f>
        <v/>
      </c>
      <c r="G180" s="70" t="str">
        <f>IFERROR(INDEX(Party_Ledger!$H$3:$H$100322,MATCH(ROWS($1:169),Party_Ledger!$K$3:$K$100322,0)),"")</f>
        <v/>
      </c>
      <c r="H180" s="70" t="str">
        <f t="shared" si="6"/>
        <v/>
      </c>
    </row>
    <row r="181" spans="1:8" hidden="1" x14ac:dyDescent="0.25">
      <c r="A181" s="101" t="str">
        <f>IFERROR(INDEX(Party_Ledger!$A$3:$A$100322, MATCH(ROWS($1:170), Party_Ledger!$K$3:$K$100322, 0)), "")</f>
        <v/>
      </c>
      <c r="B181" s="194" t="str">
        <f t="shared" si="5"/>
        <v/>
      </c>
      <c r="C181" s="68" t="str">
        <f>IFERROR(INDEX(Party_Ledger!$D$3:$D$100322,MATCH(ROWS($1:170),Party_Ledger!$K$3:$K$100322,0)),"")</f>
        <v/>
      </c>
      <c r="D181" s="68" t="str">
        <f>IFERROR(INDEX(Party_Ledger!$E$3:$E$100322,MATCH(ROWS($1:170),Party_Ledger!$K$3:$K$100322,0)),"")</f>
        <v/>
      </c>
      <c r="E181" s="69" t="str">
        <f>IFERROR(INDEX(Party_Ledger!$F$3:$F$100322,MATCH(ROWS($1:170),Party_Ledger!$K$3:$K$100322,0)),"")</f>
        <v/>
      </c>
      <c r="F181" s="70" t="str">
        <f>IFERROR(INDEX(Party_Ledger!$G$3:$G$100322,MATCH(ROWS($1:170),Party_Ledger!$K$3:$K$100322,0)),"")</f>
        <v/>
      </c>
      <c r="G181" s="70" t="str">
        <f>IFERROR(INDEX(Party_Ledger!$H$3:$H$100322,MATCH(ROWS($1:170),Party_Ledger!$K$3:$K$100322,0)),"")</f>
        <v/>
      </c>
      <c r="H181" s="70" t="str">
        <f t="shared" si="6"/>
        <v/>
      </c>
    </row>
    <row r="182" spans="1:8" hidden="1" x14ac:dyDescent="0.25">
      <c r="A182" s="101" t="str">
        <f>IFERROR(INDEX(Party_Ledger!$A$3:$A$100322, MATCH(ROWS($1:171), Party_Ledger!$K$3:$K$100322, 0)), "")</f>
        <v/>
      </c>
      <c r="B182" s="194" t="str">
        <f t="shared" si="5"/>
        <v/>
      </c>
      <c r="C182" s="68" t="str">
        <f>IFERROR(INDEX(Party_Ledger!$D$3:$D$100322,MATCH(ROWS($1:171),Party_Ledger!$K$3:$K$100322,0)),"")</f>
        <v/>
      </c>
      <c r="D182" s="68" t="str">
        <f>IFERROR(INDEX(Party_Ledger!$E$3:$E$100322,MATCH(ROWS($1:171),Party_Ledger!$K$3:$K$100322,0)),"")</f>
        <v/>
      </c>
      <c r="E182" s="69" t="str">
        <f>IFERROR(INDEX(Party_Ledger!$F$3:$F$100322,MATCH(ROWS($1:171),Party_Ledger!$K$3:$K$100322,0)),"")</f>
        <v/>
      </c>
      <c r="F182" s="70" t="str">
        <f>IFERROR(INDEX(Party_Ledger!$G$3:$G$100322,MATCH(ROWS($1:171),Party_Ledger!$K$3:$K$100322,0)),"")</f>
        <v/>
      </c>
      <c r="G182" s="70" t="str">
        <f>IFERROR(INDEX(Party_Ledger!$H$3:$H$100322,MATCH(ROWS($1:171),Party_Ledger!$K$3:$K$100322,0)),"")</f>
        <v/>
      </c>
      <c r="H182" s="70" t="str">
        <f t="shared" si="6"/>
        <v/>
      </c>
    </row>
    <row r="183" spans="1:8" hidden="1" x14ac:dyDescent="0.25">
      <c r="A183" s="101" t="str">
        <f>IFERROR(INDEX(Party_Ledger!$A$3:$A$100322, MATCH(ROWS($1:172), Party_Ledger!$K$3:$K$100322, 0)), "")</f>
        <v/>
      </c>
      <c r="B183" s="194" t="str">
        <f t="shared" si="5"/>
        <v/>
      </c>
      <c r="C183" s="68" t="str">
        <f>IFERROR(INDEX(Party_Ledger!$D$3:$D$100322,MATCH(ROWS($1:172),Party_Ledger!$K$3:$K$100322,0)),"")</f>
        <v/>
      </c>
      <c r="D183" s="68" t="str">
        <f>IFERROR(INDEX(Party_Ledger!$E$3:$E$100322,MATCH(ROWS($1:172),Party_Ledger!$K$3:$K$100322,0)),"")</f>
        <v/>
      </c>
      <c r="E183" s="69" t="str">
        <f>IFERROR(INDEX(Party_Ledger!$F$3:$F$100322,MATCH(ROWS($1:172),Party_Ledger!$K$3:$K$100322,0)),"")</f>
        <v/>
      </c>
      <c r="F183" s="70" t="str">
        <f>IFERROR(INDEX(Party_Ledger!$G$3:$G$100322,MATCH(ROWS($1:172),Party_Ledger!$K$3:$K$100322,0)),"")</f>
        <v/>
      </c>
      <c r="G183" s="70" t="str">
        <f>IFERROR(INDEX(Party_Ledger!$H$3:$H$100322,MATCH(ROWS($1:172),Party_Ledger!$K$3:$K$100322,0)),"")</f>
        <v/>
      </c>
      <c r="H183" s="70" t="str">
        <f t="shared" si="6"/>
        <v/>
      </c>
    </row>
    <row r="184" spans="1:8" hidden="1" x14ac:dyDescent="0.25">
      <c r="A184" s="101" t="str">
        <f>IFERROR(INDEX(Party_Ledger!$A$3:$A$100322, MATCH(ROWS($1:173), Party_Ledger!$K$3:$K$100322, 0)), "")</f>
        <v/>
      </c>
      <c r="B184" s="194" t="str">
        <f t="shared" si="5"/>
        <v/>
      </c>
      <c r="C184" s="68" t="str">
        <f>IFERROR(INDEX(Party_Ledger!$D$3:$D$100322,MATCH(ROWS($1:173),Party_Ledger!$K$3:$K$100322,0)),"")</f>
        <v/>
      </c>
      <c r="D184" s="68" t="str">
        <f>IFERROR(INDEX(Party_Ledger!$E$3:$E$100322,MATCH(ROWS($1:173),Party_Ledger!$K$3:$K$100322,0)),"")</f>
        <v/>
      </c>
      <c r="E184" s="69" t="str">
        <f>IFERROR(INDEX(Party_Ledger!$F$3:$F$100322,MATCH(ROWS($1:173),Party_Ledger!$K$3:$K$100322,0)),"")</f>
        <v/>
      </c>
      <c r="F184" s="70" t="str">
        <f>IFERROR(INDEX(Party_Ledger!$G$3:$G$100322,MATCH(ROWS($1:173),Party_Ledger!$K$3:$K$100322,0)),"")</f>
        <v/>
      </c>
      <c r="G184" s="70" t="str">
        <f>IFERROR(INDEX(Party_Ledger!$H$3:$H$100322,MATCH(ROWS($1:173),Party_Ledger!$K$3:$K$100322,0)),"")</f>
        <v/>
      </c>
      <c r="H184" s="70" t="str">
        <f t="shared" si="6"/>
        <v/>
      </c>
    </row>
    <row r="185" spans="1:8" hidden="1" x14ac:dyDescent="0.25">
      <c r="A185" s="101" t="str">
        <f>IFERROR(INDEX(Party_Ledger!$A$3:$A$100322, MATCH(ROWS($1:174), Party_Ledger!$K$3:$K$100322, 0)), "")</f>
        <v/>
      </c>
      <c r="B185" s="194" t="str">
        <f t="shared" si="5"/>
        <v/>
      </c>
      <c r="C185" s="68" t="str">
        <f>IFERROR(INDEX(Party_Ledger!$D$3:$D$100322,MATCH(ROWS($1:174),Party_Ledger!$K$3:$K$100322,0)),"")</f>
        <v/>
      </c>
      <c r="D185" s="68" t="str">
        <f>IFERROR(INDEX(Party_Ledger!$E$3:$E$100322,MATCH(ROWS($1:174),Party_Ledger!$K$3:$K$100322,0)),"")</f>
        <v/>
      </c>
      <c r="E185" s="69" t="str">
        <f>IFERROR(INDEX(Party_Ledger!$F$3:$F$100322,MATCH(ROWS($1:174),Party_Ledger!$K$3:$K$100322,0)),"")</f>
        <v/>
      </c>
      <c r="F185" s="70" t="str">
        <f>IFERROR(INDEX(Party_Ledger!$G$3:$G$100322,MATCH(ROWS($1:174),Party_Ledger!$K$3:$K$100322,0)),"")</f>
        <v/>
      </c>
      <c r="G185" s="70" t="str">
        <f>IFERROR(INDEX(Party_Ledger!$H$3:$H$100322,MATCH(ROWS($1:174),Party_Ledger!$K$3:$K$100322,0)),"")</f>
        <v/>
      </c>
      <c r="H185" s="70" t="str">
        <f t="shared" si="6"/>
        <v/>
      </c>
    </row>
    <row r="186" spans="1:8" hidden="1" x14ac:dyDescent="0.25">
      <c r="A186" s="101" t="str">
        <f>IFERROR(INDEX(Party_Ledger!$A$3:$A$100322, MATCH(ROWS($1:175), Party_Ledger!$K$3:$K$100322, 0)), "")</f>
        <v/>
      </c>
      <c r="B186" s="194" t="str">
        <f t="shared" si="5"/>
        <v/>
      </c>
      <c r="C186" s="68" t="str">
        <f>IFERROR(INDEX(Party_Ledger!$D$3:$D$100322,MATCH(ROWS($1:175),Party_Ledger!$K$3:$K$100322,0)),"")</f>
        <v/>
      </c>
      <c r="D186" s="68" t="str">
        <f>IFERROR(INDEX(Party_Ledger!$E$3:$E$100322,MATCH(ROWS($1:175),Party_Ledger!$K$3:$K$100322,0)),"")</f>
        <v/>
      </c>
      <c r="E186" s="69" t="str">
        <f>IFERROR(INDEX(Party_Ledger!$F$3:$F$100322,MATCH(ROWS($1:175),Party_Ledger!$K$3:$K$100322,0)),"")</f>
        <v/>
      </c>
      <c r="F186" s="70" t="str">
        <f>IFERROR(INDEX(Party_Ledger!$G$3:$G$100322,MATCH(ROWS($1:175),Party_Ledger!$K$3:$K$100322,0)),"")</f>
        <v/>
      </c>
      <c r="G186" s="70" t="str">
        <f>IFERROR(INDEX(Party_Ledger!$H$3:$H$100322,MATCH(ROWS($1:175),Party_Ledger!$K$3:$K$100322,0)),"")</f>
        <v/>
      </c>
      <c r="H186" s="70" t="str">
        <f t="shared" si="6"/>
        <v/>
      </c>
    </row>
    <row r="187" spans="1:8" hidden="1" x14ac:dyDescent="0.25">
      <c r="A187" s="101" t="str">
        <f>IFERROR(INDEX(Party_Ledger!$A$3:$A$100322, MATCH(ROWS($1:176), Party_Ledger!$K$3:$K$100322, 0)), "")</f>
        <v/>
      </c>
      <c r="B187" s="194" t="str">
        <f t="shared" si="5"/>
        <v/>
      </c>
      <c r="C187" s="68" t="str">
        <f>IFERROR(INDEX(Party_Ledger!$D$3:$D$100322,MATCH(ROWS($1:176),Party_Ledger!$K$3:$K$100322,0)),"")</f>
        <v/>
      </c>
      <c r="D187" s="68" t="str">
        <f>IFERROR(INDEX(Party_Ledger!$E$3:$E$100322,MATCH(ROWS($1:176),Party_Ledger!$K$3:$K$100322,0)),"")</f>
        <v/>
      </c>
      <c r="E187" s="69" t="str">
        <f>IFERROR(INDEX(Party_Ledger!$F$3:$F$100322,MATCH(ROWS($1:176),Party_Ledger!$K$3:$K$100322,0)),"")</f>
        <v/>
      </c>
      <c r="F187" s="70" t="str">
        <f>IFERROR(INDEX(Party_Ledger!$G$3:$G$100322,MATCH(ROWS($1:176),Party_Ledger!$K$3:$K$100322,0)),"")</f>
        <v/>
      </c>
      <c r="G187" s="70" t="str">
        <f>IFERROR(INDEX(Party_Ledger!$H$3:$H$100322,MATCH(ROWS($1:176),Party_Ledger!$K$3:$K$100322,0)),"")</f>
        <v/>
      </c>
      <c r="H187" s="70" t="str">
        <f t="shared" si="6"/>
        <v/>
      </c>
    </row>
    <row r="188" spans="1:8" hidden="1" x14ac:dyDescent="0.25">
      <c r="A188" s="101" t="str">
        <f>IFERROR(INDEX(Party_Ledger!$A$3:$A$100322, MATCH(ROWS($1:177), Party_Ledger!$K$3:$K$100322, 0)), "")</f>
        <v/>
      </c>
      <c r="B188" s="194" t="str">
        <f t="shared" si="5"/>
        <v/>
      </c>
      <c r="C188" s="68" t="str">
        <f>IFERROR(INDEX(Party_Ledger!$D$3:$D$100322,MATCH(ROWS($1:177),Party_Ledger!$K$3:$K$100322,0)),"")</f>
        <v/>
      </c>
      <c r="D188" s="68" t="str">
        <f>IFERROR(INDEX(Party_Ledger!$E$3:$E$100322,MATCH(ROWS($1:177),Party_Ledger!$K$3:$K$100322,0)),"")</f>
        <v/>
      </c>
      <c r="E188" s="69" t="str">
        <f>IFERROR(INDEX(Party_Ledger!$F$3:$F$100322,MATCH(ROWS($1:177),Party_Ledger!$K$3:$K$100322,0)),"")</f>
        <v/>
      </c>
      <c r="F188" s="70" t="str">
        <f>IFERROR(INDEX(Party_Ledger!$G$3:$G$100322,MATCH(ROWS($1:177),Party_Ledger!$K$3:$K$100322,0)),"")</f>
        <v/>
      </c>
      <c r="G188" s="70" t="str">
        <f>IFERROR(INDEX(Party_Ledger!$H$3:$H$100322,MATCH(ROWS($1:177),Party_Ledger!$K$3:$K$100322,0)),"")</f>
        <v/>
      </c>
      <c r="H188" s="70" t="str">
        <f t="shared" si="6"/>
        <v/>
      </c>
    </row>
    <row r="189" spans="1:8" hidden="1" x14ac:dyDescent="0.25">
      <c r="A189" s="101" t="str">
        <f>IFERROR(INDEX(Party_Ledger!$A$3:$A$100322, MATCH(ROWS($1:178), Party_Ledger!$K$3:$K$100322, 0)), "")</f>
        <v/>
      </c>
      <c r="B189" s="194" t="str">
        <f t="shared" si="5"/>
        <v/>
      </c>
      <c r="C189" s="68" t="str">
        <f>IFERROR(INDEX(Party_Ledger!$D$3:$D$100322,MATCH(ROWS($1:178),Party_Ledger!$K$3:$K$100322,0)),"")</f>
        <v/>
      </c>
      <c r="D189" s="68" t="str">
        <f>IFERROR(INDEX(Party_Ledger!$E$3:$E$100322,MATCH(ROWS($1:178),Party_Ledger!$K$3:$K$100322,0)),"")</f>
        <v/>
      </c>
      <c r="E189" s="69" t="str">
        <f>IFERROR(INDEX(Party_Ledger!$F$3:$F$100322,MATCH(ROWS($1:178),Party_Ledger!$K$3:$K$100322,0)),"")</f>
        <v/>
      </c>
      <c r="F189" s="70" t="str">
        <f>IFERROR(INDEX(Party_Ledger!$G$3:$G$100322,MATCH(ROWS($1:178),Party_Ledger!$K$3:$K$100322,0)),"")</f>
        <v/>
      </c>
      <c r="G189" s="70" t="str">
        <f>IFERROR(INDEX(Party_Ledger!$H$3:$H$100322,MATCH(ROWS($1:178),Party_Ledger!$K$3:$K$100322,0)),"")</f>
        <v/>
      </c>
      <c r="H189" s="70" t="str">
        <f t="shared" si="6"/>
        <v/>
      </c>
    </row>
    <row r="190" spans="1:8" hidden="1" x14ac:dyDescent="0.25">
      <c r="A190" s="101" t="str">
        <f>IFERROR(INDEX(Party_Ledger!$A$3:$A$100322, MATCH(ROWS($1:179), Party_Ledger!$K$3:$K$100322, 0)), "")</f>
        <v/>
      </c>
      <c r="B190" s="194" t="str">
        <f t="shared" si="5"/>
        <v/>
      </c>
      <c r="C190" s="68" t="str">
        <f>IFERROR(INDEX(Party_Ledger!$D$3:$D$100322,MATCH(ROWS($1:179),Party_Ledger!$K$3:$K$100322,0)),"")</f>
        <v/>
      </c>
      <c r="D190" s="68" t="str">
        <f>IFERROR(INDEX(Party_Ledger!$E$3:$E$100322,MATCH(ROWS($1:179),Party_Ledger!$K$3:$K$100322,0)),"")</f>
        <v/>
      </c>
      <c r="E190" s="69" t="str">
        <f>IFERROR(INDEX(Party_Ledger!$F$3:$F$100322,MATCH(ROWS($1:179),Party_Ledger!$K$3:$K$100322,0)),"")</f>
        <v/>
      </c>
      <c r="F190" s="70" t="str">
        <f>IFERROR(INDEX(Party_Ledger!$G$3:$G$100322,MATCH(ROWS($1:179),Party_Ledger!$K$3:$K$100322,0)),"")</f>
        <v/>
      </c>
      <c r="G190" s="70" t="str">
        <f>IFERROR(INDEX(Party_Ledger!$H$3:$H$100322,MATCH(ROWS($1:179),Party_Ledger!$K$3:$K$100322,0)),"")</f>
        <v/>
      </c>
      <c r="H190" s="70" t="str">
        <f t="shared" si="6"/>
        <v/>
      </c>
    </row>
    <row r="191" spans="1:8" hidden="1" x14ac:dyDescent="0.25">
      <c r="A191" s="101" t="str">
        <f>IFERROR(INDEX(Party_Ledger!$A$3:$A$100322, MATCH(ROWS($1:180), Party_Ledger!$K$3:$K$100322, 0)), "")</f>
        <v/>
      </c>
      <c r="B191" s="194" t="str">
        <f t="shared" si="5"/>
        <v/>
      </c>
      <c r="C191" s="68" t="str">
        <f>IFERROR(INDEX(Party_Ledger!$D$3:$D$100322,MATCH(ROWS($1:180),Party_Ledger!$K$3:$K$100322,0)),"")</f>
        <v/>
      </c>
      <c r="D191" s="68" t="str">
        <f>IFERROR(INDEX(Party_Ledger!$E$3:$E$100322,MATCH(ROWS($1:180),Party_Ledger!$K$3:$K$100322,0)),"")</f>
        <v/>
      </c>
      <c r="E191" s="69" t="str">
        <f>IFERROR(INDEX(Party_Ledger!$F$3:$F$100322,MATCH(ROWS($1:180),Party_Ledger!$K$3:$K$100322,0)),"")</f>
        <v/>
      </c>
      <c r="F191" s="70" t="str">
        <f>IFERROR(INDEX(Party_Ledger!$G$3:$G$100322,MATCH(ROWS($1:180),Party_Ledger!$K$3:$K$100322,0)),"")</f>
        <v/>
      </c>
      <c r="G191" s="70" t="str">
        <f>IFERROR(INDEX(Party_Ledger!$H$3:$H$100322,MATCH(ROWS($1:180),Party_Ledger!$K$3:$K$100322,0)),"")</f>
        <v/>
      </c>
      <c r="H191" s="70" t="str">
        <f t="shared" si="6"/>
        <v/>
      </c>
    </row>
    <row r="192" spans="1:8" hidden="1" x14ac:dyDescent="0.25">
      <c r="A192" s="101" t="str">
        <f>IFERROR(INDEX(Party_Ledger!$A$3:$A$100322, MATCH(ROWS($1:181), Party_Ledger!$K$3:$K$100322, 0)), "")</f>
        <v/>
      </c>
      <c r="B192" s="194" t="str">
        <f t="shared" si="5"/>
        <v/>
      </c>
      <c r="C192" s="68" t="str">
        <f>IFERROR(INDEX(Party_Ledger!$D$3:$D$100322,MATCH(ROWS($1:181),Party_Ledger!$K$3:$K$100322,0)),"")</f>
        <v/>
      </c>
      <c r="D192" s="68" t="str">
        <f>IFERROR(INDEX(Party_Ledger!$E$3:$E$100322,MATCH(ROWS($1:181),Party_Ledger!$K$3:$K$100322,0)),"")</f>
        <v/>
      </c>
      <c r="E192" s="69" t="str">
        <f>IFERROR(INDEX(Party_Ledger!$F$3:$F$100322,MATCH(ROWS($1:181),Party_Ledger!$K$3:$K$100322,0)),"")</f>
        <v/>
      </c>
      <c r="F192" s="70" t="str">
        <f>IFERROR(INDEX(Party_Ledger!$G$3:$G$100322,MATCH(ROWS($1:181),Party_Ledger!$K$3:$K$100322,0)),"")</f>
        <v/>
      </c>
      <c r="G192" s="70" t="str">
        <f>IFERROR(INDEX(Party_Ledger!$H$3:$H$100322,MATCH(ROWS($1:181),Party_Ledger!$K$3:$K$100322,0)),"")</f>
        <v/>
      </c>
      <c r="H192" s="70" t="str">
        <f t="shared" si="6"/>
        <v/>
      </c>
    </row>
    <row r="193" spans="1:8" hidden="1" x14ac:dyDescent="0.25">
      <c r="A193" s="101" t="str">
        <f>IFERROR(INDEX(Party_Ledger!$A$3:$A$100322, MATCH(ROWS($1:182), Party_Ledger!$K$3:$K$100322, 0)), "")</f>
        <v/>
      </c>
      <c r="B193" s="194" t="str">
        <f t="shared" si="5"/>
        <v/>
      </c>
      <c r="C193" s="68" t="str">
        <f>IFERROR(INDEX(Party_Ledger!$D$3:$D$100322,MATCH(ROWS($1:182),Party_Ledger!$K$3:$K$100322,0)),"")</f>
        <v/>
      </c>
      <c r="D193" s="68" t="str">
        <f>IFERROR(INDEX(Party_Ledger!$E$3:$E$100322,MATCH(ROWS($1:182),Party_Ledger!$K$3:$K$100322,0)),"")</f>
        <v/>
      </c>
      <c r="E193" s="69" t="str">
        <f>IFERROR(INDEX(Party_Ledger!$F$3:$F$100322,MATCH(ROWS($1:182),Party_Ledger!$K$3:$K$100322,0)),"")</f>
        <v/>
      </c>
      <c r="F193" s="70" t="str">
        <f>IFERROR(INDEX(Party_Ledger!$G$3:$G$100322,MATCH(ROWS($1:182),Party_Ledger!$K$3:$K$100322,0)),"")</f>
        <v/>
      </c>
      <c r="G193" s="70" t="str">
        <f>IFERROR(INDEX(Party_Ledger!$H$3:$H$100322,MATCH(ROWS($1:182),Party_Ledger!$K$3:$K$100322,0)),"")</f>
        <v/>
      </c>
      <c r="H193" s="70" t="str">
        <f t="shared" si="6"/>
        <v/>
      </c>
    </row>
    <row r="194" spans="1:8" hidden="1" x14ac:dyDescent="0.25">
      <c r="A194" s="101" t="str">
        <f>IFERROR(INDEX(Party_Ledger!$A$3:$A$100322, MATCH(ROWS($1:183), Party_Ledger!$K$3:$K$100322, 0)), "")</f>
        <v/>
      </c>
      <c r="B194" s="194" t="str">
        <f t="shared" si="5"/>
        <v/>
      </c>
      <c r="C194" s="68" t="str">
        <f>IFERROR(INDEX(Party_Ledger!$D$3:$D$100322,MATCH(ROWS($1:183),Party_Ledger!$K$3:$K$100322,0)),"")</f>
        <v/>
      </c>
      <c r="D194" s="68" t="str">
        <f>IFERROR(INDEX(Party_Ledger!$E$3:$E$100322,MATCH(ROWS($1:183),Party_Ledger!$K$3:$K$100322,0)),"")</f>
        <v/>
      </c>
      <c r="E194" s="69" t="str">
        <f>IFERROR(INDEX(Party_Ledger!$F$3:$F$100322,MATCH(ROWS($1:183),Party_Ledger!$K$3:$K$100322,0)),"")</f>
        <v/>
      </c>
      <c r="F194" s="70" t="str">
        <f>IFERROR(INDEX(Party_Ledger!$G$3:$G$100322,MATCH(ROWS($1:183),Party_Ledger!$K$3:$K$100322,0)),"")</f>
        <v/>
      </c>
      <c r="G194" s="70" t="str">
        <f>IFERROR(INDEX(Party_Ledger!$H$3:$H$100322,MATCH(ROWS($1:183),Party_Ledger!$K$3:$K$100322,0)),"")</f>
        <v/>
      </c>
      <c r="H194" s="70" t="str">
        <f t="shared" si="6"/>
        <v/>
      </c>
    </row>
    <row r="195" spans="1:8" hidden="1" x14ac:dyDescent="0.25">
      <c r="A195" s="101" t="str">
        <f>IFERROR(INDEX(Party_Ledger!$A$3:$A$100322, MATCH(ROWS($1:184), Party_Ledger!$K$3:$K$100322, 0)), "")</f>
        <v/>
      </c>
      <c r="B195" s="194" t="str">
        <f t="shared" si="5"/>
        <v/>
      </c>
      <c r="C195" s="68" t="str">
        <f>IFERROR(INDEX(Party_Ledger!$D$3:$D$100322,MATCH(ROWS($1:184),Party_Ledger!$K$3:$K$100322,0)),"")</f>
        <v/>
      </c>
      <c r="D195" s="68" t="str">
        <f>IFERROR(INDEX(Party_Ledger!$E$3:$E$100322,MATCH(ROWS($1:184),Party_Ledger!$K$3:$K$100322,0)),"")</f>
        <v/>
      </c>
      <c r="E195" s="69" t="str">
        <f>IFERROR(INDEX(Party_Ledger!$F$3:$F$100322,MATCH(ROWS($1:184),Party_Ledger!$K$3:$K$100322,0)),"")</f>
        <v/>
      </c>
      <c r="F195" s="70" t="str">
        <f>IFERROR(INDEX(Party_Ledger!$G$3:$G$100322,MATCH(ROWS($1:184),Party_Ledger!$K$3:$K$100322,0)),"")</f>
        <v/>
      </c>
      <c r="G195" s="70" t="str">
        <f>IFERROR(INDEX(Party_Ledger!$H$3:$H$100322,MATCH(ROWS($1:184),Party_Ledger!$K$3:$K$100322,0)),"")</f>
        <v/>
      </c>
      <c r="H195" s="70" t="str">
        <f t="shared" si="6"/>
        <v/>
      </c>
    </row>
    <row r="196" spans="1:8" hidden="1" x14ac:dyDescent="0.25">
      <c r="A196" s="101" t="str">
        <f>IFERROR(INDEX(Party_Ledger!$A$3:$A$100322, MATCH(ROWS($1:185), Party_Ledger!$K$3:$K$100322, 0)), "")</f>
        <v/>
      </c>
      <c r="B196" s="194" t="str">
        <f t="shared" si="5"/>
        <v/>
      </c>
      <c r="C196" s="68" t="str">
        <f>IFERROR(INDEX(Party_Ledger!$D$3:$D$100322,MATCH(ROWS($1:185),Party_Ledger!$K$3:$K$100322,0)),"")</f>
        <v/>
      </c>
      <c r="D196" s="68" t="str">
        <f>IFERROR(INDEX(Party_Ledger!$E$3:$E$100322,MATCH(ROWS($1:185),Party_Ledger!$K$3:$K$100322,0)),"")</f>
        <v/>
      </c>
      <c r="E196" s="69" t="str">
        <f>IFERROR(INDEX(Party_Ledger!$F$3:$F$100322,MATCH(ROWS($1:185),Party_Ledger!$K$3:$K$100322,0)),"")</f>
        <v/>
      </c>
      <c r="F196" s="70" t="str">
        <f>IFERROR(INDEX(Party_Ledger!$G$3:$G$100322,MATCH(ROWS($1:185),Party_Ledger!$K$3:$K$100322,0)),"")</f>
        <v/>
      </c>
      <c r="G196" s="70" t="str">
        <f>IFERROR(INDEX(Party_Ledger!$H$3:$H$100322,MATCH(ROWS($1:185),Party_Ledger!$K$3:$K$100322,0)),"")</f>
        <v/>
      </c>
      <c r="H196" s="70" t="str">
        <f t="shared" si="6"/>
        <v/>
      </c>
    </row>
    <row r="197" spans="1:8" hidden="1" x14ac:dyDescent="0.25">
      <c r="A197" s="101" t="str">
        <f>IFERROR(INDEX(Party_Ledger!$A$3:$A$100322, MATCH(ROWS($1:186), Party_Ledger!$K$3:$K$100322, 0)), "")</f>
        <v/>
      </c>
      <c r="B197" s="194" t="str">
        <f t="shared" si="5"/>
        <v/>
      </c>
      <c r="C197" s="68" t="str">
        <f>IFERROR(INDEX(Party_Ledger!$D$3:$D$100322,MATCH(ROWS($1:186),Party_Ledger!$K$3:$K$100322,0)),"")</f>
        <v/>
      </c>
      <c r="D197" s="68" t="str">
        <f>IFERROR(INDEX(Party_Ledger!$E$3:$E$100322,MATCH(ROWS($1:186),Party_Ledger!$K$3:$K$100322,0)),"")</f>
        <v/>
      </c>
      <c r="E197" s="69" t="str">
        <f>IFERROR(INDEX(Party_Ledger!$F$3:$F$100322,MATCH(ROWS($1:186),Party_Ledger!$K$3:$K$100322,0)),"")</f>
        <v/>
      </c>
      <c r="F197" s="70" t="str">
        <f>IFERROR(INDEX(Party_Ledger!$G$3:$G$100322,MATCH(ROWS($1:186),Party_Ledger!$K$3:$K$100322,0)),"")</f>
        <v/>
      </c>
      <c r="G197" s="70" t="str">
        <f>IFERROR(INDEX(Party_Ledger!$H$3:$H$100322,MATCH(ROWS($1:186),Party_Ledger!$K$3:$K$100322,0)),"")</f>
        <v/>
      </c>
      <c r="H197" s="70" t="str">
        <f t="shared" si="6"/>
        <v/>
      </c>
    </row>
    <row r="198" spans="1:8" hidden="1" x14ac:dyDescent="0.25">
      <c r="A198" s="101" t="str">
        <f>IFERROR(INDEX(Party_Ledger!$A$3:$A$100322, MATCH(ROWS($1:187), Party_Ledger!$K$3:$K$100322, 0)), "")</f>
        <v/>
      </c>
      <c r="B198" s="194" t="str">
        <f t="shared" si="5"/>
        <v/>
      </c>
      <c r="C198" s="68" t="str">
        <f>IFERROR(INDEX(Party_Ledger!$D$3:$D$100322,MATCH(ROWS($1:187),Party_Ledger!$K$3:$K$100322,0)),"")</f>
        <v/>
      </c>
      <c r="D198" s="68" t="str">
        <f>IFERROR(INDEX(Party_Ledger!$E$3:$E$100322,MATCH(ROWS($1:187),Party_Ledger!$K$3:$K$100322,0)),"")</f>
        <v/>
      </c>
      <c r="E198" s="69" t="str">
        <f>IFERROR(INDEX(Party_Ledger!$F$3:$F$100322,MATCH(ROWS($1:187),Party_Ledger!$K$3:$K$100322,0)),"")</f>
        <v/>
      </c>
      <c r="F198" s="70" t="str">
        <f>IFERROR(INDEX(Party_Ledger!$G$3:$G$100322,MATCH(ROWS($1:187),Party_Ledger!$K$3:$K$100322,0)),"")</f>
        <v/>
      </c>
      <c r="G198" s="70" t="str">
        <f>IFERROR(INDEX(Party_Ledger!$H$3:$H$100322,MATCH(ROWS($1:187),Party_Ledger!$K$3:$K$100322,0)),"")</f>
        <v/>
      </c>
      <c r="H198" s="70" t="str">
        <f t="shared" si="6"/>
        <v/>
      </c>
    </row>
    <row r="199" spans="1:8" hidden="1" x14ac:dyDescent="0.25">
      <c r="A199" s="101" t="str">
        <f>IFERROR(INDEX(Party_Ledger!$A$3:$A$100322, MATCH(ROWS($1:188), Party_Ledger!$K$3:$K$100322, 0)), "")</f>
        <v/>
      </c>
      <c r="B199" s="194" t="str">
        <f t="shared" si="5"/>
        <v/>
      </c>
      <c r="C199" s="68" t="str">
        <f>IFERROR(INDEX(Party_Ledger!$D$3:$D$100322,MATCH(ROWS($1:188),Party_Ledger!$K$3:$K$100322,0)),"")</f>
        <v/>
      </c>
      <c r="D199" s="68" t="str">
        <f>IFERROR(INDEX(Party_Ledger!$E$3:$E$100322,MATCH(ROWS($1:188),Party_Ledger!$K$3:$K$100322,0)),"")</f>
        <v/>
      </c>
      <c r="E199" s="69" t="str">
        <f>IFERROR(INDEX(Party_Ledger!$F$3:$F$100322,MATCH(ROWS($1:188),Party_Ledger!$K$3:$K$100322,0)),"")</f>
        <v/>
      </c>
      <c r="F199" s="70" t="str">
        <f>IFERROR(INDEX(Party_Ledger!$G$3:$G$100322,MATCH(ROWS($1:188),Party_Ledger!$K$3:$K$100322,0)),"")</f>
        <v/>
      </c>
      <c r="G199" s="70" t="str">
        <f>IFERROR(INDEX(Party_Ledger!$H$3:$H$100322,MATCH(ROWS($1:188),Party_Ledger!$K$3:$K$100322,0)),"")</f>
        <v/>
      </c>
      <c r="H199" s="70" t="str">
        <f t="shared" si="6"/>
        <v/>
      </c>
    </row>
    <row r="200" spans="1:8" hidden="1" x14ac:dyDescent="0.25">
      <c r="A200" s="101" t="str">
        <f>IFERROR(INDEX(Party_Ledger!$A$3:$A$100322, MATCH(ROWS($1:189), Party_Ledger!$K$3:$K$100322, 0)), "")</f>
        <v/>
      </c>
      <c r="B200" s="194" t="str">
        <f t="shared" si="5"/>
        <v/>
      </c>
      <c r="C200" s="68" t="str">
        <f>IFERROR(INDEX(Party_Ledger!$D$3:$D$100322,MATCH(ROWS($1:189),Party_Ledger!$K$3:$K$100322,0)),"")</f>
        <v/>
      </c>
      <c r="D200" s="68" t="str">
        <f>IFERROR(INDEX(Party_Ledger!$E$3:$E$100322,MATCH(ROWS($1:189),Party_Ledger!$K$3:$K$100322,0)),"")</f>
        <v/>
      </c>
      <c r="E200" s="69" t="str">
        <f>IFERROR(INDEX(Party_Ledger!$F$3:$F$100322,MATCH(ROWS($1:189),Party_Ledger!$K$3:$K$100322,0)),"")</f>
        <v/>
      </c>
      <c r="F200" s="70" t="str">
        <f>IFERROR(INDEX(Party_Ledger!$G$3:$G$100322,MATCH(ROWS($1:189),Party_Ledger!$K$3:$K$100322,0)),"")</f>
        <v/>
      </c>
      <c r="G200" s="70" t="str">
        <f>IFERROR(INDEX(Party_Ledger!$H$3:$H$100322,MATCH(ROWS($1:189),Party_Ledger!$K$3:$K$100322,0)),"")</f>
        <v/>
      </c>
      <c r="H200" s="70" t="str">
        <f t="shared" si="6"/>
        <v/>
      </c>
    </row>
    <row r="201" spans="1:8" hidden="1" x14ac:dyDescent="0.25">
      <c r="A201" s="101" t="str">
        <f>IFERROR(INDEX(Party_Ledger!$A$3:$A$100322, MATCH(ROWS($1:190), Party_Ledger!$K$3:$K$100322, 0)), "")</f>
        <v/>
      </c>
      <c r="B201" s="194" t="str">
        <f t="shared" si="5"/>
        <v/>
      </c>
      <c r="C201" s="68" t="str">
        <f>IFERROR(INDEX(Party_Ledger!$D$3:$D$100322,MATCH(ROWS($1:190),Party_Ledger!$K$3:$K$100322,0)),"")</f>
        <v/>
      </c>
      <c r="D201" s="68" t="str">
        <f>IFERROR(INDEX(Party_Ledger!$E$3:$E$100322,MATCH(ROWS($1:190),Party_Ledger!$K$3:$K$100322,0)),"")</f>
        <v/>
      </c>
      <c r="E201" s="69" t="str">
        <f>IFERROR(INDEX(Party_Ledger!$F$3:$F$100322,MATCH(ROWS($1:190),Party_Ledger!$K$3:$K$100322,0)),"")</f>
        <v/>
      </c>
      <c r="F201" s="70" t="str">
        <f>IFERROR(INDEX(Party_Ledger!$G$3:$G$100322,MATCH(ROWS($1:190),Party_Ledger!$K$3:$K$100322,0)),"")</f>
        <v/>
      </c>
      <c r="G201" s="70" t="str">
        <f>IFERROR(INDEX(Party_Ledger!$H$3:$H$100322,MATCH(ROWS($1:190),Party_Ledger!$K$3:$K$100322,0)),"")</f>
        <v/>
      </c>
      <c r="H201" s="70" t="str">
        <f t="shared" si="6"/>
        <v/>
      </c>
    </row>
    <row r="202" spans="1:8" hidden="1" x14ac:dyDescent="0.25">
      <c r="A202" s="101" t="str">
        <f>IFERROR(INDEX(Party_Ledger!$A$3:$A$100322, MATCH(ROWS($1:191), Party_Ledger!$K$3:$K$100322, 0)), "")</f>
        <v/>
      </c>
      <c r="B202" s="194" t="str">
        <f t="shared" si="5"/>
        <v/>
      </c>
      <c r="C202" s="68" t="str">
        <f>IFERROR(INDEX(Party_Ledger!$D$3:$D$100322,MATCH(ROWS($1:191),Party_Ledger!$K$3:$K$100322,0)),"")</f>
        <v/>
      </c>
      <c r="D202" s="68" t="str">
        <f>IFERROR(INDEX(Party_Ledger!$E$3:$E$100322,MATCH(ROWS($1:191),Party_Ledger!$K$3:$K$100322,0)),"")</f>
        <v/>
      </c>
      <c r="E202" s="69" t="str">
        <f>IFERROR(INDEX(Party_Ledger!$F$3:$F$100322,MATCH(ROWS($1:191),Party_Ledger!$K$3:$K$100322,0)),"")</f>
        <v/>
      </c>
      <c r="F202" s="70" t="str">
        <f>IFERROR(INDEX(Party_Ledger!$G$3:$G$100322,MATCH(ROWS($1:191),Party_Ledger!$K$3:$K$100322,0)),"")</f>
        <v/>
      </c>
      <c r="G202" s="70" t="str">
        <f>IFERROR(INDEX(Party_Ledger!$H$3:$H$100322,MATCH(ROWS($1:191),Party_Ledger!$K$3:$K$100322,0)),"")</f>
        <v/>
      </c>
      <c r="H202" s="70" t="str">
        <f t="shared" si="6"/>
        <v/>
      </c>
    </row>
    <row r="203" spans="1:8" hidden="1" x14ac:dyDescent="0.25">
      <c r="A203" s="101" t="str">
        <f>IFERROR(INDEX(Party_Ledger!$A$3:$A$100322, MATCH(ROWS($1:192), Party_Ledger!$K$3:$K$100322, 0)), "")</f>
        <v/>
      </c>
      <c r="B203" s="194" t="str">
        <f t="shared" si="5"/>
        <v/>
      </c>
      <c r="C203" s="68" t="str">
        <f>IFERROR(INDEX(Party_Ledger!$D$3:$D$100322,MATCH(ROWS($1:192),Party_Ledger!$K$3:$K$100322,0)),"")</f>
        <v/>
      </c>
      <c r="D203" s="68" t="str">
        <f>IFERROR(INDEX(Party_Ledger!$E$3:$E$100322,MATCH(ROWS($1:192),Party_Ledger!$K$3:$K$100322,0)),"")</f>
        <v/>
      </c>
      <c r="E203" s="69" t="str">
        <f>IFERROR(INDEX(Party_Ledger!$F$3:$F$100322,MATCH(ROWS($1:192),Party_Ledger!$K$3:$K$100322,0)),"")</f>
        <v/>
      </c>
      <c r="F203" s="70" t="str">
        <f>IFERROR(INDEX(Party_Ledger!$G$3:$G$100322,MATCH(ROWS($1:192),Party_Ledger!$K$3:$K$100322,0)),"")</f>
        <v/>
      </c>
      <c r="G203" s="70" t="str">
        <f>IFERROR(INDEX(Party_Ledger!$H$3:$H$100322,MATCH(ROWS($1:192),Party_Ledger!$K$3:$K$100322,0)),"")</f>
        <v/>
      </c>
      <c r="H203" s="70" t="str">
        <f t="shared" si="6"/>
        <v/>
      </c>
    </row>
    <row r="204" spans="1:8" hidden="1" x14ac:dyDescent="0.25">
      <c r="A204" s="101" t="str">
        <f>IFERROR(INDEX(Party_Ledger!$A$3:$A$100322, MATCH(ROWS($1:193), Party_Ledger!$K$3:$K$100322, 0)), "")</f>
        <v/>
      </c>
      <c r="B204" s="194" t="str">
        <f t="shared" si="5"/>
        <v/>
      </c>
      <c r="C204" s="68" t="str">
        <f>IFERROR(INDEX(Party_Ledger!$D$3:$D$100322,MATCH(ROWS($1:193),Party_Ledger!$K$3:$K$100322,0)),"")</f>
        <v/>
      </c>
      <c r="D204" s="68" t="str">
        <f>IFERROR(INDEX(Party_Ledger!$E$3:$E$100322,MATCH(ROWS($1:193),Party_Ledger!$K$3:$K$100322,0)),"")</f>
        <v/>
      </c>
      <c r="E204" s="69" t="str">
        <f>IFERROR(INDEX(Party_Ledger!$F$3:$F$100322,MATCH(ROWS($1:193),Party_Ledger!$K$3:$K$100322,0)),"")</f>
        <v/>
      </c>
      <c r="F204" s="70" t="str">
        <f>IFERROR(INDEX(Party_Ledger!$G$3:$G$100322,MATCH(ROWS($1:193),Party_Ledger!$K$3:$K$100322,0)),"")</f>
        <v/>
      </c>
      <c r="G204" s="70" t="str">
        <f>IFERROR(INDEX(Party_Ledger!$H$3:$H$100322,MATCH(ROWS($1:193),Party_Ledger!$K$3:$K$100322,0)),"")</f>
        <v/>
      </c>
      <c r="H204" s="70" t="str">
        <f t="shared" si="6"/>
        <v/>
      </c>
    </row>
    <row r="205" spans="1:8" hidden="1" x14ac:dyDescent="0.25">
      <c r="A205" s="101" t="str">
        <f>IFERROR(INDEX(Party_Ledger!$A$3:$A$100322, MATCH(ROWS($1:194), Party_Ledger!$K$3:$K$100322, 0)), "")</f>
        <v/>
      </c>
      <c r="B205" s="194" t="str">
        <f t="shared" ref="B205:B268" si="7">IF(A205="","",IF(ISNUMBER(A205),IFERROR(VLOOKUP(TEXT(A205,"yyyy/mm/dd"),BSAD,2,FALSE),""),IFERROR(VLOOKUP(A205,BSAD,2,FALSE),"")))</f>
        <v/>
      </c>
      <c r="C205" s="68" t="str">
        <f>IFERROR(INDEX(Party_Ledger!$D$3:$D$100322,MATCH(ROWS($1:194),Party_Ledger!$K$3:$K$100322,0)),"")</f>
        <v/>
      </c>
      <c r="D205" s="68" t="str">
        <f>IFERROR(INDEX(Party_Ledger!$E$3:$E$100322,MATCH(ROWS($1:194),Party_Ledger!$K$3:$K$100322,0)),"")</f>
        <v/>
      </c>
      <c r="E205" s="69" t="str">
        <f>IFERROR(INDEX(Party_Ledger!$F$3:$F$100322,MATCH(ROWS($1:194),Party_Ledger!$K$3:$K$100322,0)),"")</f>
        <v/>
      </c>
      <c r="F205" s="70" t="str">
        <f>IFERROR(INDEX(Party_Ledger!$G$3:$G$100322,MATCH(ROWS($1:194),Party_Ledger!$K$3:$K$100322,0)),"")</f>
        <v/>
      </c>
      <c r="G205" s="70" t="str">
        <f>IFERROR(INDEX(Party_Ledger!$H$3:$H$100322,MATCH(ROWS($1:194),Party_Ledger!$K$3:$K$100322,0)),"")</f>
        <v/>
      </c>
      <c r="H205" s="70" t="str">
        <f t="shared" ref="H205:H268" si="8">IF($A205="","",N($F205)-N($G205))</f>
        <v/>
      </c>
    </row>
    <row r="206" spans="1:8" hidden="1" x14ac:dyDescent="0.25">
      <c r="A206" s="101" t="str">
        <f>IFERROR(INDEX(Party_Ledger!$A$3:$A$100322, MATCH(ROWS($1:195), Party_Ledger!$K$3:$K$100322, 0)), "")</f>
        <v/>
      </c>
      <c r="B206" s="194" t="str">
        <f t="shared" si="7"/>
        <v/>
      </c>
      <c r="C206" s="68" t="str">
        <f>IFERROR(INDEX(Party_Ledger!$D$3:$D$100322,MATCH(ROWS($1:195),Party_Ledger!$K$3:$K$100322,0)),"")</f>
        <v/>
      </c>
      <c r="D206" s="68" t="str">
        <f>IFERROR(INDEX(Party_Ledger!$E$3:$E$100322,MATCH(ROWS($1:195),Party_Ledger!$K$3:$K$100322,0)),"")</f>
        <v/>
      </c>
      <c r="E206" s="69" t="str">
        <f>IFERROR(INDEX(Party_Ledger!$F$3:$F$100322,MATCH(ROWS($1:195),Party_Ledger!$K$3:$K$100322,0)),"")</f>
        <v/>
      </c>
      <c r="F206" s="70" t="str">
        <f>IFERROR(INDEX(Party_Ledger!$G$3:$G$100322,MATCH(ROWS($1:195),Party_Ledger!$K$3:$K$100322,0)),"")</f>
        <v/>
      </c>
      <c r="G206" s="70" t="str">
        <f>IFERROR(INDEX(Party_Ledger!$H$3:$H$100322,MATCH(ROWS($1:195),Party_Ledger!$K$3:$K$100322,0)),"")</f>
        <v/>
      </c>
      <c r="H206" s="70" t="str">
        <f t="shared" si="8"/>
        <v/>
      </c>
    </row>
    <row r="207" spans="1:8" hidden="1" x14ac:dyDescent="0.25">
      <c r="A207" s="101" t="str">
        <f>IFERROR(INDEX(Party_Ledger!$A$3:$A$100322, MATCH(ROWS($1:196), Party_Ledger!$K$3:$K$100322, 0)), "")</f>
        <v/>
      </c>
      <c r="B207" s="194" t="str">
        <f t="shared" si="7"/>
        <v/>
      </c>
      <c r="C207" s="68" t="str">
        <f>IFERROR(INDEX(Party_Ledger!$D$3:$D$100322,MATCH(ROWS($1:196),Party_Ledger!$K$3:$K$100322,0)),"")</f>
        <v/>
      </c>
      <c r="D207" s="68" t="str">
        <f>IFERROR(INDEX(Party_Ledger!$E$3:$E$100322,MATCH(ROWS($1:196),Party_Ledger!$K$3:$K$100322,0)),"")</f>
        <v/>
      </c>
      <c r="E207" s="69" t="str">
        <f>IFERROR(INDEX(Party_Ledger!$F$3:$F$100322,MATCH(ROWS($1:196),Party_Ledger!$K$3:$K$100322,0)),"")</f>
        <v/>
      </c>
      <c r="F207" s="70" t="str">
        <f>IFERROR(INDEX(Party_Ledger!$G$3:$G$100322,MATCH(ROWS($1:196),Party_Ledger!$K$3:$K$100322,0)),"")</f>
        <v/>
      </c>
      <c r="G207" s="70" t="str">
        <f>IFERROR(INDEX(Party_Ledger!$H$3:$H$100322,MATCH(ROWS($1:196),Party_Ledger!$K$3:$K$100322,0)),"")</f>
        <v/>
      </c>
      <c r="H207" s="70" t="str">
        <f t="shared" si="8"/>
        <v/>
      </c>
    </row>
    <row r="208" spans="1:8" hidden="1" x14ac:dyDescent="0.25">
      <c r="A208" s="101" t="str">
        <f>IFERROR(INDEX(Party_Ledger!$A$3:$A$100322, MATCH(ROWS($1:197), Party_Ledger!$K$3:$K$100322, 0)), "")</f>
        <v/>
      </c>
      <c r="B208" s="194" t="str">
        <f t="shared" si="7"/>
        <v/>
      </c>
      <c r="C208" s="68" t="str">
        <f>IFERROR(INDEX(Party_Ledger!$D$3:$D$100322,MATCH(ROWS($1:197),Party_Ledger!$K$3:$K$100322,0)),"")</f>
        <v/>
      </c>
      <c r="D208" s="68" t="str">
        <f>IFERROR(INDEX(Party_Ledger!$E$3:$E$100322,MATCH(ROWS($1:197),Party_Ledger!$K$3:$K$100322,0)),"")</f>
        <v/>
      </c>
      <c r="E208" s="69" t="str">
        <f>IFERROR(INDEX(Party_Ledger!$F$3:$F$100322,MATCH(ROWS($1:197),Party_Ledger!$K$3:$K$100322,0)),"")</f>
        <v/>
      </c>
      <c r="F208" s="70" t="str">
        <f>IFERROR(INDEX(Party_Ledger!$G$3:$G$100322,MATCH(ROWS($1:197),Party_Ledger!$K$3:$K$100322,0)),"")</f>
        <v/>
      </c>
      <c r="G208" s="70" t="str">
        <f>IFERROR(INDEX(Party_Ledger!$H$3:$H$100322,MATCH(ROWS($1:197),Party_Ledger!$K$3:$K$100322,0)),"")</f>
        <v/>
      </c>
      <c r="H208" s="70" t="str">
        <f t="shared" si="8"/>
        <v/>
      </c>
    </row>
    <row r="209" spans="1:8" hidden="1" x14ac:dyDescent="0.25">
      <c r="A209" s="101" t="str">
        <f>IFERROR(INDEX(Party_Ledger!$A$3:$A$100322, MATCH(ROWS($1:198), Party_Ledger!$K$3:$K$100322, 0)), "")</f>
        <v/>
      </c>
      <c r="B209" s="194" t="str">
        <f t="shared" si="7"/>
        <v/>
      </c>
      <c r="C209" s="68" t="str">
        <f>IFERROR(INDEX(Party_Ledger!$D$3:$D$100322,MATCH(ROWS($1:198),Party_Ledger!$K$3:$K$100322,0)),"")</f>
        <v/>
      </c>
      <c r="D209" s="68" t="str">
        <f>IFERROR(INDEX(Party_Ledger!$E$3:$E$100322,MATCH(ROWS($1:198),Party_Ledger!$K$3:$K$100322,0)),"")</f>
        <v/>
      </c>
      <c r="E209" s="69" t="str">
        <f>IFERROR(INDEX(Party_Ledger!$F$3:$F$100322,MATCH(ROWS($1:198),Party_Ledger!$K$3:$K$100322,0)),"")</f>
        <v/>
      </c>
      <c r="F209" s="70" t="str">
        <f>IFERROR(INDEX(Party_Ledger!$G$3:$G$100322,MATCH(ROWS($1:198),Party_Ledger!$K$3:$K$100322,0)),"")</f>
        <v/>
      </c>
      <c r="G209" s="70" t="str">
        <f>IFERROR(INDEX(Party_Ledger!$H$3:$H$100322,MATCH(ROWS($1:198),Party_Ledger!$K$3:$K$100322,0)),"")</f>
        <v/>
      </c>
      <c r="H209" s="70" t="str">
        <f t="shared" si="8"/>
        <v/>
      </c>
    </row>
    <row r="210" spans="1:8" hidden="1" x14ac:dyDescent="0.25">
      <c r="A210" s="101" t="str">
        <f>IFERROR(INDEX(Party_Ledger!$A$3:$A$100322, MATCH(ROWS($1:199), Party_Ledger!$K$3:$K$100322, 0)), "")</f>
        <v/>
      </c>
      <c r="B210" s="194" t="str">
        <f t="shared" si="7"/>
        <v/>
      </c>
      <c r="C210" s="68" t="str">
        <f>IFERROR(INDEX(Party_Ledger!$D$3:$D$100322,MATCH(ROWS($1:199),Party_Ledger!$K$3:$K$100322,0)),"")</f>
        <v/>
      </c>
      <c r="D210" s="68" t="str">
        <f>IFERROR(INDEX(Party_Ledger!$E$3:$E$100322,MATCH(ROWS($1:199),Party_Ledger!$K$3:$K$100322,0)),"")</f>
        <v/>
      </c>
      <c r="E210" s="69" t="str">
        <f>IFERROR(INDEX(Party_Ledger!$F$3:$F$100322,MATCH(ROWS($1:199),Party_Ledger!$K$3:$K$100322,0)),"")</f>
        <v/>
      </c>
      <c r="F210" s="70" t="str">
        <f>IFERROR(INDEX(Party_Ledger!$G$3:$G$100322,MATCH(ROWS($1:199),Party_Ledger!$K$3:$K$100322,0)),"")</f>
        <v/>
      </c>
      <c r="G210" s="70" t="str">
        <f>IFERROR(INDEX(Party_Ledger!$H$3:$H$100322,MATCH(ROWS($1:199),Party_Ledger!$K$3:$K$100322,0)),"")</f>
        <v/>
      </c>
      <c r="H210" s="70" t="str">
        <f t="shared" si="8"/>
        <v/>
      </c>
    </row>
    <row r="211" spans="1:8" hidden="1" x14ac:dyDescent="0.25">
      <c r="A211" s="101" t="str">
        <f>IFERROR(INDEX(Party_Ledger!$A$3:$A$100322, MATCH(ROWS($1:200), Party_Ledger!$K$3:$K$100322, 0)), "")</f>
        <v/>
      </c>
      <c r="B211" s="194" t="str">
        <f t="shared" si="7"/>
        <v/>
      </c>
      <c r="C211" s="68" t="str">
        <f>IFERROR(INDEX(Party_Ledger!$D$3:$D$100322,MATCH(ROWS($1:200),Party_Ledger!$K$3:$K$100322,0)),"")</f>
        <v/>
      </c>
      <c r="D211" s="68" t="str">
        <f>IFERROR(INDEX(Party_Ledger!$E$3:$E$100322,MATCH(ROWS($1:200),Party_Ledger!$K$3:$K$100322,0)),"")</f>
        <v/>
      </c>
      <c r="E211" s="69" t="str">
        <f>IFERROR(INDEX(Party_Ledger!$F$3:$F$100322,MATCH(ROWS($1:200),Party_Ledger!$K$3:$K$100322,0)),"")</f>
        <v/>
      </c>
      <c r="F211" s="70" t="str">
        <f>IFERROR(INDEX(Party_Ledger!$G$3:$G$100322,MATCH(ROWS($1:200),Party_Ledger!$K$3:$K$100322,0)),"")</f>
        <v/>
      </c>
      <c r="G211" s="70" t="str">
        <f>IFERROR(INDEX(Party_Ledger!$H$3:$H$100322,MATCH(ROWS($1:200),Party_Ledger!$K$3:$K$100322,0)),"")</f>
        <v/>
      </c>
      <c r="H211" s="70" t="str">
        <f t="shared" si="8"/>
        <v/>
      </c>
    </row>
    <row r="212" spans="1:8" hidden="1" x14ac:dyDescent="0.25">
      <c r="A212" s="101" t="str">
        <f>IFERROR(INDEX(Party_Ledger!$A$3:$A$100322, MATCH(ROWS($1:201), Party_Ledger!$K$3:$K$100322, 0)), "")</f>
        <v/>
      </c>
      <c r="B212" s="194" t="str">
        <f t="shared" si="7"/>
        <v/>
      </c>
      <c r="C212" s="68" t="str">
        <f>IFERROR(INDEX(Party_Ledger!$D$3:$D$100322,MATCH(ROWS($1:201),Party_Ledger!$K$3:$K$100322,0)),"")</f>
        <v/>
      </c>
      <c r="D212" s="68" t="str">
        <f>IFERROR(INDEX(Party_Ledger!$E$3:$E$100322,MATCH(ROWS($1:201),Party_Ledger!$K$3:$K$100322,0)),"")</f>
        <v/>
      </c>
      <c r="E212" s="69" t="str">
        <f>IFERROR(INDEX(Party_Ledger!$F$3:$F$100322,MATCH(ROWS($1:201),Party_Ledger!$K$3:$K$100322,0)),"")</f>
        <v/>
      </c>
      <c r="F212" s="70" t="str">
        <f>IFERROR(INDEX(Party_Ledger!$G$3:$G$100322,MATCH(ROWS($1:201),Party_Ledger!$K$3:$K$100322,0)),"")</f>
        <v/>
      </c>
      <c r="G212" s="70" t="str">
        <f>IFERROR(INDEX(Party_Ledger!$H$3:$H$100322,MATCH(ROWS($1:201),Party_Ledger!$K$3:$K$100322,0)),"")</f>
        <v/>
      </c>
      <c r="H212" s="70" t="str">
        <f t="shared" si="8"/>
        <v/>
      </c>
    </row>
    <row r="213" spans="1:8" hidden="1" x14ac:dyDescent="0.25">
      <c r="A213" s="101" t="str">
        <f>IFERROR(INDEX(Party_Ledger!$A$3:$A$100322, MATCH(ROWS($1:202), Party_Ledger!$K$3:$K$100322, 0)), "")</f>
        <v/>
      </c>
      <c r="B213" s="194" t="str">
        <f t="shared" si="7"/>
        <v/>
      </c>
      <c r="C213" s="68" t="str">
        <f>IFERROR(INDEX(Party_Ledger!$D$3:$D$100322,MATCH(ROWS($1:202),Party_Ledger!$K$3:$K$100322,0)),"")</f>
        <v/>
      </c>
      <c r="D213" s="68" t="str">
        <f>IFERROR(INDEX(Party_Ledger!$E$3:$E$100322,MATCH(ROWS($1:202),Party_Ledger!$K$3:$K$100322,0)),"")</f>
        <v/>
      </c>
      <c r="E213" s="69" t="str">
        <f>IFERROR(INDEX(Party_Ledger!$F$3:$F$100322,MATCH(ROWS($1:202),Party_Ledger!$K$3:$K$100322,0)),"")</f>
        <v/>
      </c>
      <c r="F213" s="70" t="str">
        <f>IFERROR(INDEX(Party_Ledger!$G$3:$G$100322,MATCH(ROWS($1:202),Party_Ledger!$K$3:$K$100322,0)),"")</f>
        <v/>
      </c>
      <c r="G213" s="70" t="str">
        <f>IFERROR(INDEX(Party_Ledger!$H$3:$H$100322,MATCH(ROWS($1:202),Party_Ledger!$K$3:$K$100322,0)),"")</f>
        <v/>
      </c>
      <c r="H213" s="70" t="str">
        <f t="shared" si="8"/>
        <v/>
      </c>
    </row>
    <row r="214" spans="1:8" hidden="1" x14ac:dyDescent="0.25">
      <c r="A214" s="101" t="str">
        <f>IFERROR(INDEX(Party_Ledger!$A$3:$A$100322, MATCH(ROWS($1:203), Party_Ledger!$K$3:$K$100322, 0)), "")</f>
        <v/>
      </c>
      <c r="B214" s="194" t="str">
        <f t="shared" si="7"/>
        <v/>
      </c>
      <c r="C214" s="68" t="str">
        <f>IFERROR(INDEX(Party_Ledger!$D$3:$D$100322,MATCH(ROWS($1:203),Party_Ledger!$K$3:$K$100322,0)),"")</f>
        <v/>
      </c>
      <c r="D214" s="68" t="str">
        <f>IFERROR(INDEX(Party_Ledger!$E$3:$E$100322,MATCH(ROWS($1:203),Party_Ledger!$K$3:$K$100322,0)),"")</f>
        <v/>
      </c>
      <c r="E214" s="69" t="str">
        <f>IFERROR(INDEX(Party_Ledger!$F$3:$F$100322,MATCH(ROWS($1:203),Party_Ledger!$K$3:$K$100322,0)),"")</f>
        <v/>
      </c>
      <c r="F214" s="70" t="str">
        <f>IFERROR(INDEX(Party_Ledger!$G$3:$G$100322,MATCH(ROWS($1:203),Party_Ledger!$K$3:$K$100322,0)),"")</f>
        <v/>
      </c>
      <c r="G214" s="70" t="str">
        <f>IFERROR(INDEX(Party_Ledger!$H$3:$H$100322,MATCH(ROWS($1:203),Party_Ledger!$K$3:$K$100322,0)),"")</f>
        <v/>
      </c>
      <c r="H214" s="70" t="str">
        <f t="shared" si="8"/>
        <v/>
      </c>
    </row>
    <row r="215" spans="1:8" hidden="1" x14ac:dyDescent="0.25">
      <c r="A215" s="101" t="str">
        <f>IFERROR(INDEX(Party_Ledger!$A$3:$A$100322, MATCH(ROWS($1:204), Party_Ledger!$K$3:$K$100322, 0)), "")</f>
        <v/>
      </c>
      <c r="B215" s="194" t="str">
        <f t="shared" si="7"/>
        <v/>
      </c>
      <c r="C215" s="68" t="str">
        <f>IFERROR(INDEX(Party_Ledger!$D$3:$D$100322,MATCH(ROWS($1:204),Party_Ledger!$K$3:$K$100322,0)),"")</f>
        <v/>
      </c>
      <c r="D215" s="68" t="str">
        <f>IFERROR(INDEX(Party_Ledger!$E$3:$E$100322,MATCH(ROWS($1:204),Party_Ledger!$K$3:$K$100322,0)),"")</f>
        <v/>
      </c>
      <c r="E215" s="69" t="str">
        <f>IFERROR(INDEX(Party_Ledger!$F$3:$F$100322,MATCH(ROWS($1:204),Party_Ledger!$K$3:$K$100322,0)),"")</f>
        <v/>
      </c>
      <c r="F215" s="70" t="str">
        <f>IFERROR(INDEX(Party_Ledger!$G$3:$G$100322,MATCH(ROWS($1:204),Party_Ledger!$K$3:$K$100322,0)),"")</f>
        <v/>
      </c>
      <c r="G215" s="70" t="str">
        <f>IFERROR(INDEX(Party_Ledger!$H$3:$H$100322,MATCH(ROWS($1:204),Party_Ledger!$K$3:$K$100322,0)),"")</f>
        <v/>
      </c>
      <c r="H215" s="70" t="str">
        <f t="shared" si="8"/>
        <v/>
      </c>
    </row>
    <row r="216" spans="1:8" hidden="1" x14ac:dyDescent="0.25">
      <c r="A216" s="101" t="str">
        <f>IFERROR(INDEX(Party_Ledger!$A$3:$A$100322, MATCH(ROWS($1:205), Party_Ledger!$K$3:$K$100322, 0)), "")</f>
        <v/>
      </c>
      <c r="B216" s="194" t="str">
        <f t="shared" si="7"/>
        <v/>
      </c>
      <c r="C216" s="68" t="str">
        <f>IFERROR(INDEX(Party_Ledger!$D$3:$D$100322,MATCH(ROWS($1:205),Party_Ledger!$K$3:$K$100322,0)),"")</f>
        <v/>
      </c>
      <c r="D216" s="68" t="str">
        <f>IFERROR(INDEX(Party_Ledger!$E$3:$E$100322,MATCH(ROWS($1:205),Party_Ledger!$K$3:$K$100322,0)),"")</f>
        <v/>
      </c>
      <c r="E216" s="69" t="str">
        <f>IFERROR(INDEX(Party_Ledger!$F$3:$F$100322,MATCH(ROWS($1:205),Party_Ledger!$K$3:$K$100322,0)),"")</f>
        <v/>
      </c>
      <c r="F216" s="70" t="str">
        <f>IFERROR(INDEX(Party_Ledger!$G$3:$G$100322,MATCH(ROWS($1:205),Party_Ledger!$K$3:$K$100322,0)),"")</f>
        <v/>
      </c>
      <c r="G216" s="70" t="str">
        <f>IFERROR(INDEX(Party_Ledger!$H$3:$H$100322,MATCH(ROWS($1:205),Party_Ledger!$K$3:$K$100322,0)),"")</f>
        <v/>
      </c>
      <c r="H216" s="70" t="str">
        <f t="shared" si="8"/>
        <v/>
      </c>
    </row>
    <row r="217" spans="1:8" hidden="1" x14ac:dyDescent="0.25">
      <c r="A217" s="101" t="str">
        <f>IFERROR(INDEX(Party_Ledger!$A$3:$A$100322, MATCH(ROWS($1:206), Party_Ledger!$K$3:$K$100322, 0)), "")</f>
        <v/>
      </c>
      <c r="B217" s="194" t="str">
        <f t="shared" si="7"/>
        <v/>
      </c>
      <c r="C217" s="68" t="str">
        <f>IFERROR(INDEX(Party_Ledger!$D$3:$D$100322,MATCH(ROWS($1:206),Party_Ledger!$K$3:$K$100322,0)),"")</f>
        <v/>
      </c>
      <c r="D217" s="68" t="str">
        <f>IFERROR(INDEX(Party_Ledger!$E$3:$E$100322,MATCH(ROWS($1:206),Party_Ledger!$K$3:$K$100322,0)),"")</f>
        <v/>
      </c>
      <c r="E217" s="69" t="str">
        <f>IFERROR(INDEX(Party_Ledger!$F$3:$F$100322,MATCH(ROWS($1:206),Party_Ledger!$K$3:$K$100322,0)),"")</f>
        <v/>
      </c>
      <c r="F217" s="70" t="str">
        <f>IFERROR(INDEX(Party_Ledger!$G$3:$G$100322,MATCH(ROWS($1:206),Party_Ledger!$K$3:$K$100322,0)),"")</f>
        <v/>
      </c>
      <c r="G217" s="70" t="str">
        <f>IFERROR(INDEX(Party_Ledger!$H$3:$H$100322,MATCH(ROWS($1:206),Party_Ledger!$K$3:$K$100322,0)),"")</f>
        <v/>
      </c>
      <c r="H217" s="70" t="str">
        <f t="shared" si="8"/>
        <v/>
      </c>
    </row>
    <row r="218" spans="1:8" hidden="1" x14ac:dyDescent="0.25">
      <c r="A218" s="101" t="str">
        <f>IFERROR(INDEX(Party_Ledger!$A$3:$A$100322, MATCH(ROWS($1:207), Party_Ledger!$K$3:$K$100322, 0)), "")</f>
        <v/>
      </c>
      <c r="B218" s="194" t="str">
        <f t="shared" si="7"/>
        <v/>
      </c>
      <c r="C218" s="68" t="str">
        <f>IFERROR(INDEX(Party_Ledger!$D$3:$D$100322,MATCH(ROWS($1:207),Party_Ledger!$K$3:$K$100322,0)),"")</f>
        <v/>
      </c>
      <c r="D218" s="68" t="str">
        <f>IFERROR(INDEX(Party_Ledger!$E$3:$E$100322,MATCH(ROWS($1:207),Party_Ledger!$K$3:$K$100322,0)),"")</f>
        <v/>
      </c>
      <c r="E218" s="69" t="str">
        <f>IFERROR(INDEX(Party_Ledger!$F$3:$F$100322,MATCH(ROWS($1:207),Party_Ledger!$K$3:$K$100322,0)),"")</f>
        <v/>
      </c>
      <c r="F218" s="70" t="str">
        <f>IFERROR(INDEX(Party_Ledger!$G$3:$G$100322,MATCH(ROWS($1:207),Party_Ledger!$K$3:$K$100322,0)),"")</f>
        <v/>
      </c>
      <c r="G218" s="70" t="str">
        <f>IFERROR(INDEX(Party_Ledger!$H$3:$H$100322,MATCH(ROWS($1:207),Party_Ledger!$K$3:$K$100322,0)),"")</f>
        <v/>
      </c>
      <c r="H218" s="70" t="str">
        <f t="shared" si="8"/>
        <v/>
      </c>
    </row>
    <row r="219" spans="1:8" hidden="1" x14ac:dyDescent="0.25">
      <c r="A219" s="101" t="str">
        <f>IFERROR(INDEX(Party_Ledger!$A$3:$A$100322, MATCH(ROWS($1:208), Party_Ledger!$K$3:$K$100322, 0)), "")</f>
        <v/>
      </c>
      <c r="B219" s="194" t="str">
        <f t="shared" si="7"/>
        <v/>
      </c>
      <c r="C219" s="68" t="str">
        <f>IFERROR(INDEX(Party_Ledger!$D$3:$D$100322,MATCH(ROWS($1:208),Party_Ledger!$K$3:$K$100322,0)),"")</f>
        <v/>
      </c>
      <c r="D219" s="68" t="str">
        <f>IFERROR(INDEX(Party_Ledger!$E$3:$E$100322,MATCH(ROWS($1:208),Party_Ledger!$K$3:$K$100322,0)),"")</f>
        <v/>
      </c>
      <c r="E219" s="69" t="str">
        <f>IFERROR(INDEX(Party_Ledger!$F$3:$F$100322,MATCH(ROWS($1:208),Party_Ledger!$K$3:$K$100322,0)),"")</f>
        <v/>
      </c>
      <c r="F219" s="70" t="str">
        <f>IFERROR(INDEX(Party_Ledger!$G$3:$G$100322,MATCH(ROWS($1:208),Party_Ledger!$K$3:$K$100322,0)),"")</f>
        <v/>
      </c>
      <c r="G219" s="70" t="str">
        <f>IFERROR(INDEX(Party_Ledger!$H$3:$H$100322,MATCH(ROWS($1:208),Party_Ledger!$K$3:$K$100322,0)),"")</f>
        <v/>
      </c>
      <c r="H219" s="70" t="str">
        <f t="shared" si="8"/>
        <v/>
      </c>
    </row>
    <row r="220" spans="1:8" hidden="1" x14ac:dyDescent="0.25">
      <c r="A220" s="101" t="str">
        <f>IFERROR(INDEX(Party_Ledger!$A$3:$A$100322, MATCH(ROWS($1:209), Party_Ledger!$K$3:$K$100322, 0)), "")</f>
        <v/>
      </c>
      <c r="B220" s="194" t="str">
        <f t="shared" si="7"/>
        <v/>
      </c>
      <c r="C220" s="68" t="str">
        <f>IFERROR(INDEX(Party_Ledger!$D$3:$D$100322,MATCH(ROWS($1:209),Party_Ledger!$K$3:$K$100322,0)),"")</f>
        <v/>
      </c>
      <c r="D220" s="68" t="str">
        <f>IFERROR(INDEX(Party_Ledger!$E$3:$E$100322,MATCH(ROWS($1:209),Party_Ledger!$K$3:$K$100322,0)),"")</f>
        <v/>
      </c>
      <c r="E220" s="69" t="str">
        <f>IFERROR(INDEX(Party_Ledger!$F$3:$F$100322,MATCH(ROWS($1:209),Party_Ledger!$K$3:$K$100322,0)),"")</f>
        <v/>
      </c>
      <c r="F220" s="70" t="str">
        <f>IFERROR(INDEX(Party_Ledger!$G$3:$G$100322,MATCH(ROWS($1:209),Party_Ledger!$K$3:$K$100322,0)),"")</f>
        <v/>
      </c>
      <c r="G220" s="70" t="str">
        <f>IFERROR(INDEX(Party_Ledger!$H$3:$H$100322,MATCH(ROWS($1:209),Party_Ledger!$K$3:$K$100322,0)),"")</f>
        <v/>
      </c>
      <c r="H220" s="70" t="str">
        <f t="shared" si="8"/>
        <v/>
      </c>
    </row>
    <row r="221" spans="1:8" hidden="1" x14ac:dyDescent="0.25">
      <c r="A221" s="101" t="str">
        <f>IFERROR(INDEX(Party_Ledger!$A$3:$A$100322, MATCH(ROWS($1:210), Party_Ledger!$K$3:$K$100322, 0)), "")</f>
        <v/>
      </c>
      <c r="B221" s="194" t="str">
        <f t="shared" si="7"/>
        <v/>
      </c>
      <c r="C221" s="68" t="str">
        <f>IFERROR(INDEX(Party_Ledger!$D$3:$D$100322,MATCH(ROWS($1:210),Party_Ledger!$K$3:$K$100322,0)),"")</f>
        <v/>
      </c>
      <c r="D221" s="68" t="str">
        <f>IFERROR(INDEX(Party_Ledger!$E$3:$E$100322,MATCH(ROWS($1:210),Party_Ledger!$K$3:$K$100322,0)),"")</f>
        <v/>
      </c>
      <c r="E221" s="69" t="str">
        <f>IFERROR(INDEX(Party_Ledger!$F$3:$F$100322,MATCH(ROWS($1:210),Party_Ledger!$K$3:$K$100322,0)),"")</f>
        <v/>
      </c>
      <c r="F221" s="70" t="str">
        <f>IFERROR(INDEX(Party_Ledger!$G$3:$G$100322,MATCH(ROWS($1:210),Party_Ledger!$K$3:$K$100322,0)),"")</f>
        <v/>
      </c>
      <c r="G221" s="70" t="str">
        <f>IFERROR(INDEX(Party_Ledger!$H$3:$H$100322,MATCH(ROWS($1:210),Party_Ledger!$K$3:$K$100322,0)),"")</f>
        <v/>
      </c>
      <c r="H221" s="70" t="str">
        <f t="shared" si="8"/>
        <v/>
      </c>
    </row>
    <row r="222" spans="1:8" hidden="1" x14ac:dyDescent="0.25">
      <c r="A222" s="101" t="str">
        <f>IFERROR(INDEX(Party_Ledger!$A$3:$A$100322, MATCH(ROWS($1:211), Party_Ledger!$K$3:$K$100322, 0)), "")</f>
        <v/>
      </c>
      <c r="B222" s="194" t="str">
        <f t="shared" si="7"/>
        <v/>
      </c>
      <c r="C222" s="68" t="str">
        <f>IFERROR(INDEX(Party_Ledger!$D$3:$D$100322,MATCH(ROWS($1:211),Party_Ledger!$K$3:$K$100322,0)),"")</f>
        <v/>
      </c>
      <c r="D222" s="68" t="str">
        <f>IFERROR(INDEX(Party_Ledger!$E$3:$E$100322,MATCH(ROWS($1:211),Party_Ledger!$K$3:$K$100322,0)),"")</f>
        <v/>
      </c>
      <c r="E222" s="69" t="str">
        <f>IFERROR(INDEX(Party_Ledger!$F$3:$F$100322,MATCH(ROWS($1:211),Party_Ledger!$K$3:$K$100322,0)),"")</f>
        <v/>
      </c>
      <c r="F222" s="70" t="str">
        <f>IFERROR(INDEX(Party_Ledger!$G$3:$G$100322,MATCH(ROWS($1:211),Party_Ledger!$K$3:$K$100322,0)),"")</f>
        <v/>
      </c>
      <c r="G222" s="70" t="str">
        <f>IFERROR(INDEX(Party_Ledger!$H$3:$H$100322,MATCH(ROWS($1:211),Party_Ledger!$K$3:$K$100322,0)),"")</f>
        <v/>
      </c>
      <c r="H222" s="70" t="str">
        <f t="shared" si="8"/>
        <v/>
      </c>
    </row>
    <row r="223" spans="1:8" hidden="1" x14ac:dyDescent="0.25">
      <c r="A223" s="101" t="str">
        <f>IFERROR(INDEX(Party_Ledger!$A$3:$A$100322, MATCH(ROWS($1:212), Party_Ledger!$K$3:$K$100322, 0)), "")</f>
        <v/>
      </c>
      <c r="B223" s="194" t="str">
        <f t="shared" si="7"/>
        <v/>
      </c>
      <c r="C223" s="68" t="str">
        <f>IFERROR(INDEX(Party_Ledger!$D$3:$D$100322,MATCH(ROWS($1:212),Party_Ledger!$K$3:$K$100322,0)),"")</f>
        <v/>
      </c>
      <c r="D223" s="68" t="str">
        <f>IFERROR(INDEX(Party_Ledger!$E$3:$E$100322,MATCH(ROWS($1:212),Party_Ledger!$K$3:$K$100322,0)),"")</f>
        <v/>
      </c>
      <c r="E223" s="69" t="str">
        <f>IFERROR(INDEX(Party_Ledger!$F$3:$F$100322,MATCH(ROWS($1:212),Party_Ledger!$K$3:$K$100322,0)),"")</f>
        <v/>
      </c>
      <c r="F223" s="70" t="str">
        <f>IFERROR(INDEX(Party_Ledger!$G$3:$G$100322,MATCH(ROWS($1:212),Party_Ledger!$K$3:$K$100322,0)),"")</f>
        <v/>
      </c>
      <c r="G223" s="70" t="str">
        <f>IFERROR(INDEX(Party_Ledger!$H$3:$H$100322,MATCH(ROWS($1:212),Party_Ledger!$K$3:$K$100322,0)),"")</f>
        <v/>
      </c>
      <c r="H223" s="70" t="str">
        <f t="shared" si="8"/>
        <v/>
      </c>
    </row>
    <row r="224" spans="1:8" hidden="1" x14ac:dyDescent="0.25">
      <c r="A224" s="101" t="str">
        <f>IFERROR(INDEX(Party_Ledger!$A$3:$A$100322, MATCH(ROWS($1:213), Party_Ledger!$K$3:$K$100322, 0)), "")</f>
        <v/>
      </c>
      <c r="B224" s="194" t="str">
        <f t="shared" si="7"/>
        <v/>
      </c>
      <c r="C224" s="68" t="str">
        <f>IFERROR(INDEX(Party_Ledger!$D$3:$D$100322,MATCH(ROWS($1:213),Party_Ledger!$K$3:$K$100322,0)),"")</f>
        <v/>
      </c>
      <c r="D224" s="68" t="str">
        <f>IFERROR(INDEX(Party_Ledger!$E$3:$E$100322,MATCH(ROWS($1:213),Party_Ledger!$K$3:$K$100322,0)),"")</f>
        <v/>
      </c>
      <c r="E224" s="69" t="str">
        <f>IFERROR(INDEX(Party_Ledger!$F$3:$F$100322,MATCH(ROWS($1:213),Party_Ledger!$K$3:$K$100322,0)),"")</f>
        <v/>
      </c>
      <c r="F224" s="70" t="str">
        <f>IFERROR(INDEX(Party_Ledger!$G$3:$G$100322,MATCH(ROWS($1:213),Party_Ledger!$K$3:$K$100322,0)),"")</f>
        <v/>
      </c>
      <c r="G224" s="70" t="str">
        <f>IFERROR(INDEX(Party_Ledger!$H$3:$H$100322,MATCH(ROWS($1:213),Party_Ledger!$K$3:$K$100322,0)),"")</f>
        <v/>
      </c>
      <c r="H224" s="70" t="str">
        <f t="shared" si="8"/>
        <v/>
      </c>
    </row>
    <row r="225" spans="1:8" hidden="1" x14ac:dyDescent="0.25">
      <c r="A225" s="101" t="str">
        <f>IFERROR(INDEX(Party_Ledger!$A$3:$A$100322, MATCH(ROWS($1:214), Party_Ledger!$K$3:$K$100322, 0)), "")</f>
        <v/>
      </c>
      <c r="B225" s="194" t="str">
        <f t="shared" si="7"/>
        <v/>
      </c>
      <c r="C225" s="68" t="str">
        <f>IFERROR(INDEX(Party_Ledger!$D$3:$D$100322,MATCH(ROWS($1:214),Party_Ledger!$K$3:$K$100322,0)),"")</f>
        <v/>
      </c>
      <c r="D225" s="68" t="str">
        <f>IFERROR(INDEX(Party_Ledger!$E$3:$E$100322,MATCH(ROWS($1:214),Party_Ledger!$K$3:$K$100322,0)),"")</f>
        <v/>
      </c>
      <c r="E225" s="69" t="str">
        <f>IFERROR(INDEX(Party_Ledger!$F$3:$F$100322,MATCH(ROWS($1:214),Party_Ledger!$K$3:$K$100322,0)),"")</f>
        <v/>
      </c>
      <c r="F225" s="70" t="str">
        <f>IFERROR(INDEX(Party_Ledger!$G$3:$G$100322,MATCH(ROWS($1:214),Party_Ledger!$K$3:$K$100322,0)),"")</f>
        <v/>
      </c>
      <c r="G225" s="70" t="str">
        <f>IFERROR(INDEX(Party_Ledger!$H$3:$H$100322,MATCH(ROWS($1:214),Party_Ledger!$K$3:$K$100322,0)),"")</f>
        <v/>
      </c>
      <c r="H225" s="70" t="str">
        <f t="shared" si="8"/>
        <v/>
      </c>
    </row>
    <row r="226" spans="1:8" hidden="1" x14ac:dyDescent="0.25">
      <c r="A226" s="101" t="str">
        <f>IFERROR(INDEX(Party_Ledger!$A$3:$A$100322, MATCH(ROWS($1:215), Party_Ledger!$K$3:$K$100322, 0)), "")</f>
        <v/>
      </c>
      <c r="B226" s="194" t="str">
        <f t="shared" si="7"/>
        <v/>
      </c>
      <c r="C226" s="68" t="str">
        <f>IFERROR(INDEX(Party_Ledger!$D$3:$D$100322,MATCH(ROWS($1:215),Party_Ledger!$K$3:$K$100322,0)),"")</f>
        <v/>
      </c>
      <c r="D226" s="68" t="str">
        <f>IFERROR(INDEX(Party_Ledger!$E$3:$E$100322,MATCH(ROWS($1:215),Party_Ledger!$K$3:$K$100322,0)),"")</f>
        <v/>
      </c>
      <c r="E226" s="69" t="str">
        <f>IFERROR(INDEX(Party_Ledger!$F$3:$F$100322,MATCH(ROWS($1:215),Party_Ledger!$K$3:$K$100322,0)),"")</f>
        <v/>
      </c>
      <c r="F226" s="70" t="str">
        <f>IFERROR(INDEX(Party_Ledger!$G$3:$G$100322,MATCH(ROWS($1:215),Party_Ledger!$K$3:$K$100322,0)),"")</f>
        <v/>
      </c>
      <c r="G226" s="70" t="str">
        <f>IFERROR(INDEX(Party_Ledger!$H$3:$H$100322,MATCH(ROWS($1:215),Party_Ledger!$K$3:$K$100322,0)),"")</f>
        <v/>
      </c>
      <c r="H226" s="70" t="str">
        <f t="shared" si="8"/>
        <v/>
      </c>
    </row>
    <row r="227" spans="1:8" hidden="1" x14ac:dyDescent="0.25">
      <c r="A227" s="101" t="str">
        <f>IFERROR(INDEX(Party_Ledger!$A$3:$A$100322, MATCH(ROWS($1:216), Party_Ledger!$K$3:$K$100322, 0)), "")</f>
        <v/>
      </c>
      <c r="B227" s="194" t="str">
        <f t="shared" si="7"/>
        <v/>
      </c>
      <c r="C227" s="68" t="str">
        <f>IFERROR(INDEX(Party_Ledger!$D$3:$D$100322,MATCH(ROWS($1:216),Party_Ledger!$K$3:$K$100322,0)),"")</f>
        <v/>
      </c>
      <c r="D227" s="68" t="str">
        <f>IFERROR(INDEX(Party_Ledger!$E$3:$E$100322,MATCH(ROWS($1:216),Party_Ledger!$K$3:$K$100322,0)),"")</f>
        <v/>
      </c>
      <c r="E227" s="69" t="str">
        <f>IFERROR(INDEX(Party_Ledger!$F$3:$F$100322,MATCH(ROWS($1:216),Party_Ledger!$K$3:$K$100322,0)),"")</f>
        <v/>
      </c>
      <c r="F227" s="70" t="str">
        <f>IFERROR(INDEX(Party_Ledger!$G$3:$G$100322,MATCH(ROWS($1:216),Party_Ledger!$K$3:$K$100322,0)),"")</f>
        <v/>
      </c>
      <c r="G227" s="70" t="str">
        <f>IFERROR(INDEX(Party_Ledger!$H$3:$H$100322,MATCH(ROWS($1:216),Party_Ledger!$K$3:$K$100322,0)),"")</f>
        <v/>
      </c>
      <c r="H227" s="70" t="str">
        <f t="shared" si="8"/>
        <v/>
      </c>
    </row>
    <row r="228" spans="1:8" hidden="1" x14ac:dyDescent="0.25">
      <c r="A228" s="101" t="str">
        <f>IFERROR(INDEX(Party_Ledger!$A$3:$A$100322, MATCH(ROWS($1:217), Party_Ledger!$K$3:$K$100322, 0)), "")</f>
        <v/>
      </c>
      <c r="B228" s="194" t="str">
        <f t="shared" si="7"/>
        <v/>
      </c>
      <c r="C228" s="68" t="str">
        <f>IFERROR(INDEX(Party_Ledger!$D$3:$D$100322,MATCH(ROWS($1:217),Party_Ledger!$K$3:$K$100322,0)),"")</f>
        <v/>
      </c>
      <c r="D228" s="68" t="str">
        <f>IFERROR(INDEX(Party_Ledger!$E$3:$E$100322,MATCH(ROWS($1:217),Party_Ledger!$K$3:$K$100322,0)),"")</f>
        <v/>
      </c>
      <c r="E228" s="69" t="str">
        <f>IFERROR(INDEX(Party_Ledger!$F$3:$F$100322,MATCH(ROWS($1:217),Party_Ledger!$K$3:$K$100322,0)),"")</f>
        <v/>
      </c>
      <c r="F228" s="70" t="str">
        <f>IFERROR(INDEX(Party_Ledger!$G$3:$G$100322,MATCH(ROWS($1:217),Party_Ledger!$K$3:$K$100322,0)),"")</f>
        <v/>
      </c>
      <c r="G228" s="70" t="str">
        <f>IFERROR(INDEX(Party_Ledger!$H$3:$H$100322,MATCH(ROWS($1:217),Party_Ledger!$K$3:$K$100322,0)),"")</f>
        <v/>
      </c>
      <c r="H228" s="70" t="str">
        <f t="shared" si="8"/>
        <v/>
      </c>
    </row>
    <row r="229" spans="1:8" hidden="1" x14ac:dyDescent="0.25">
      <c r="A229" s="101" t="str">
        <f>IFERROR(INDEX(Party_Ledger!$A$3:$A$100322, MATCH(ROWS($1:218), Party_Ledger!$K$3:$K$100322, 0)), "")</f>
        <v/>
      </c>
      <c r="B229" s="194" t="str">
        <f t="shared" si="7"/>
        <v/>
      </c>
      <c r="C229" s="68" t="str">
        <f>IFERROR(INDEX(Party_Ledger!$D$3:$D$100322,MATCH(ROWS($1:218),Party_Ledger!$K$3:$K$100322,0)),"")</f>
        <v/>
      </c>
      <c r="D229" s="68" t="str">
        <f>IFERROR(INDEX(Party_Ledger!$E$3:$E$100322,MATCH(ROWS($1:218),Party_Ledger!$K$3:$K$100322,0)),"")</f>
        <v/>
      </c>
      <c r="E229" s="69" t="str">
        <f>IFERROR(INDEX(Party_Ledger!$F$3:$F$100322,MATCH(ROWS($1:218),Party_Ledger!$K$3:$K$100322,0)),"")</f>
        <v/>
      </c>
      <c r="F229" s="70" t="str">
        <f>IFERROR(INDEX(Party_Ledger!$G$3:$G$100322,MATCH(ROWS($1:218),Party_Ledger!$K$3:$K$100322,0)),"")</f>
        <v/>
      </c>
      <c r="G229" s="70" t="str">
        <f>IFERROR(INDEX(Party_Ledger!$H$3:$H$100322,MATCH(ROWS($1:218),Party_Ledger!$K$3:$K$100322,0)),"")</f>
        <v/>
      </c>
      <c r="H229" s="70" t="str">
        <f t="shared" si="8"/>
        <v/>
      </c>
    </row>
    <row r="230" spans="1:8" hidden="1" x14ac:dyDescent="0.25">
      <c r="A230" s="101" t="str">
        <f>IFERROR(INDEX(Party_Ledger!$A$3:$A$100322, MATCH(ROWS($1:219), Party_Ledger!$K$3:$K$100322, 0)), "")</f>
        <v/>
      </c>
      <c r="B230" s="194" t="str">
        <f t="shared" si="7"/>
        <v/>
      </c>
      <c r="C230" s="68" t="str">
        <f>IFERROR(INDEX(Party_Ledger!$D$3:$D$100322,MATCH(ROWS($1:219),Party_Ledger!$K$3:$K$100322,0)),"")</f>
        <v/>
      </c>
      <c r="D230" s="68" t="str">
        <f>IFERROR(INDEX(Party_Ledger!$E$3:$E$100322,MATCH(ROWS($1:219),Party_Ledger!$K$3:$K$100322,0)),"")</f>
        <v/>
      </c>
      <c r="E230" s="69" t="str">
        <f>IFERROR(INDEX(Party_Ledger!$F$3:$F$100322,MATCH(ROWS($1:219),Party_Ledger!$K$3:$K$100322,0)),"")</f>
        <v/>
      </c>
      <c r="F230" s="70" t="str">
        <f>IFERROR(INDEX(Party_Ledger!$G$3:$G$100322,MATCH(ROWS($1:219),Party_Ledger!$K$3:$K$100322,0)),"")</f>
        <v/>
      </c>
      <c r="G230" s="70" t="str">
        <f>IFERROR(INDEX(Party_Ledger!$H$3:$H$100322,MATCH(ROWS($1:219),Party_Ledger!$K$3:$K$100322,0)),"")</f>
        <v/>
      </c>
      <c r="H230" s="70" t="str">
        <f t="shared" si="8"/>
        <v/>
      </c>
    </row>
    <row r="231" spans="1:8" hidden="1" x14ac:dyDescent="0.25">
      <c r="A231" s="101" t="str">
        <f>IFERROR(INDEX(Party_Ledger!$A$3:$A$100322, MATCH(ROWS($1:220), Party_Ledger!$K$3:$K$100322, 0)), "")</f>
        <v/>
      </c>
      <c r="B231" s="194" t="str">
        <f t="shared" si="7"/>
        <v/>
      </c>
      <c r="C231" s="68" t="str">
        <f>IFERROR(INDEX(Party_Ledger!$D$3:$D$100322,MATCH(ROWS($1:220),Party_Ledger!$K$3:$K$100322,0)),"")</f>
        <v/>
      </c>
      <c r="D231" s="68" t="str">
        <f>IFERROR(INDEX(Party_Ledger!$E$3:$E$100322,MATCH(ROWS($1:220),Party_Ledger!$K$3:$K$100322,0)),"")</f>
        <v/>
      </c>
      <c r="E231" s="69" t="str">
        <f>IFERROR(INDEX(Party_Ledger!$F$3:$F$100322,MATCH(ROWS($1:220),Party_Ledger!$K$3:$K$100322,0)),"")</f>
        <v/>
      </c>
      <c r="F231" s="70" t="str">
        <f>IFERROR(INDEX(Party_Ledger!$G$3:$G$100322,MATCH(ROWS($1:220),Party_Ledger!$K$3:$K$100322,0)),"")</f>
        <v/>
      </c>
      <c r="G231" s="70" t="str">
        <f>IFERROR(INDEX(Party_Ledger!$H$3:$H$100322,MATCH(ROWS($1:220),Party_Ledger!$K$3:$K$100322,0)),"")</f>
        <v/>
      </c>
      <c r="H231" s="70" t="str">
        <f t="shared" si="8"/>
        <v/>
      </c>
    </row>
    <row r="232" spans="1:8" hidden="1" x14ac:dyDescent="0.25">
      <c r="A232" s="101" t="str">
        <f>IFERROR(INDEX(Party_Ledger!$A$3:$A$100322, MATCH(ROWS($1:221), Party_Ledger!$K$3:$K$100322, 0)), "")</f>
        <v/>
      </c>
      <c r="B232" s="194" t="str">
        <f t="shared" si="7"/>
        <v/>
      </c>
      <c r="C232" s="68" t="str">
        <f>IFERROR(INDEX(Party_Ledger!$D$3:$D$100322,MATCH(ROWS($1:221),Party_Ledger!$K$3:$K$100322,0)),"")</f>
        <v/>
      </c>
      <c r="D232" s="68" t="str">
        <f>IFERROR(INDEX(Party_Ledger!$E$3:$E$100322,MATCH(ROWS($1:221),Party_Ledger!$K$3:$K$100322,0)),"")</f>
        <v/>
      </c>
      <c r="E232" s="69" t="str">
        <f>IFERROR(INDEX(Party_Ledger!$F$3:$F$100322,MATCH(ROWS($1:221),Party_Ledger!$K$3:$K$100322,0)),"")</f>
        <v/>
      </c>
      <c r="F232" s="70" t="str">
        <f>IFERROR(INDEX(Party_Ledger!$G$3:$G$100322,MATCH(ROWS($1:221),Party_Ledger!$K$3:$K$100322,0)),"")</f>
        <v/>
      </c>
      <c r="G232" s="70" t="str">
        <f>IFERROR(INDEX(Party_Ledger!$H$3:$H$100322,MATCH(ROWS($1:221),Party_Ledger!$K$3:$K$100322,0)),"")</f>
        <v/>
      </c>
      <c r="H232" s="70" t="str">
        <f t="shared" si="8"/>
        <v/>
      </c>
    </row>
    <row r="233" spans="1:8" hidden="1" x14ac:dyDescent="0.25">
      <c r="A233" s="101" t="str">
        <f>IFERROR(INDEX(Party_Ledger!$A$3:$A$100322, MATCH(ROWS($1:222), Party_Ledger!$K$3:$K$100322, 0)), "")</f>
        <v/>
      </c>
      <c r="B233" s="194" t="str">
        <f t="shared" si="7"/>
        <v/>
      </c>
      <c r="C233" s="68" t="str">
        <f>IFERROR(INDEX(Party_Ledger!$D$3:$D$100322,MATCH(ROWS($1:222),Party_Ledger!$K$3:$K$100322,0)),"")</f>
        <v/>
      </c>
      <c r="D233" s="68" t="str">
        <f>IFERROR(INDEX(Party_Ledger!$E$3:$E$100322,MATCH(ROWS($1:222),Party_Ledger!$K$3:$K$100322,0)),"")</f>
        <v/>
      </c>
      <c r="E233" s="69" t="str">
        <f>IFERROR(INDEX(Party_Ledger!$F$3:$F$100322,MATCH(ROWS($1:222),Party_Ledger!$K$3:$K$100322,0)),"")</f>
        <v/>
      </c>
      <c r="F233" s="70" t="str">
        <f>IFERROR(INDEX(Party_Ledger!$G$3:$G$100322,MATCH(ROWS($1:222),Party_Ledger!$K$3:$K$100322,0)),"")</f>
        <v/>
      </c>
      <c r="G233" s="70" t="str">
        <f>IFERROR(INDEX(Party_Ledger!$H$3:$H$100322,MATCH(ROWS($1:222),Party_Ledger!$K$3:$K$100322,0)),"")</f>
        <v/>
      </c>
      <c r="H233" s="70" t="str">
        <f t="shared" si="8"/>
        <v/>
      </c>
    </row>
    <row r="234" spans="1:8" hidden="1" x14ac:dyDescent="0.25">
      <c r="A234" s="101" t="str">
        <f>IFERROR(INDEX(Party_Ledger!$A$3:$A$100322, MATCH(ROWS($1:223), Party_Ledger!$K$3:$K$100322, 0)), "")</f>
        <v/>
      </c>
      <c r="B234" s="194" t="str">
        <f t="shared" si="7"/>
        <v/>
      </c>
      <c r="C234" s="68" t="str">
        <f>IFERROR(INDEX(Party_Ledger!$D$3:$D$100322,MATCH(ROWS($1:223),Party_Ledger!$K$3:$K$100322,0)),"")</f>
        <v/>
      </c>
      <c r="D234" s="68" t="str">
        <f>IFERROR(INDEX(Party_Ledger!$E$3:$E$100322,MATCH(ROWS($1:223),Party_Ledger!$K$3:$K$100322,0)),"")</f>
        <v/>
      </c>
      <c r="E234" s="69" t="str">
        <f>IFERROR(INDEX(Party_Ledger!$F$3:$F$100322,MATCH(ROWS($1:223),Party_Ledger!$K$3:$K$100322,0)),"")</f>
        <v/>
      </c>
      <c r="F234" s="70" t="str">
        <f>IFERROR(INDEX(Party_Ledger!$G$3:$G$100322,MATCH(ROWS($1:223),Party_Ledger!$K$3:$K$100322,0)),"")</f>
        <v/>
      </c>
      <c r="G234" s="70" t="str">
        <f>IFERROR(INDEX(Party_Ledger!$H$3:$H$100322,MATCH(ROWS($1:223),Party_Ledger!$K$3:$K$100322,0)),"")</f>
        <v/>
      </c>
      <c r="H234" s="70" t="str">
        <f t="shared" si="8"/>
        <v/>
      </c>
    </row>
    <row r="235" spans="1:8" hidden="1" x14ac:dyDescent="0.25">
      <c r="A235" s="101" t="str">
        <f>IFERROR(INDEX(Party_Ledger!$A$3:$A$100322, MATCH(ROWS($1:224), Party_Ledger!$K$3:$K$100322, 0)), "")</f>
        <v/>
      </c>
      <c r="B235" s="194" t="str">
        <f t="shared" si="7"/>
        <v/>
      </c>
      <c r="C235" s="68" t="str">
        <f>IFERROR(INDEX(Party_Ledger!$D$3:$D$100322,MATCH(ROWS($1:224),Party_Ledger!$K$3:$K$100322,0)),"")</f>
        <v/>
      </c>
      <c r="D235" s="68" t="str">
        <f>IFERROR(INDEX(Party_Ledger!$E$3:$E$100322,MATCH(ROWS($1:224),Party_Ledger!$K$3:$K$100322,0)),"")</f>
        <v/>
      </c>
      <c r="E235" s="69" t="str">
        <f>IFERROR(INDEX(Party_Ledger!$F$3:$F$100322,MATCH(ROWS($1:224),Party_Ledger!$K$3:$K$100322,0)),"")</f>
        <v/>
      </c>
      <c r="F235" s="70" t="str">
        <f>IFERROR(INDEX(Party_Ledger!$G$3:$G$100322,MATCH(ROWS($1:224),Party_Ledger!$K$3:$K$100322,0)),"")</f>
        <v/>
      </c>
      <c r="G235" s="70" t="str">
        <f>IFERROR(INDEX(Party_Ledger!$H$3:$H$100322,MATCH(ROWS($1:224),Party_Ledger!$K$3:$K$100322,0)),"")</f>
        <v/>
      </c>
      <c r="H235" s="70" t="str">
        <f t="shared" si="8"/>
        <v/>
      </c>
    </row>
    <row r="236" spans="1:8" hidden="1" x14ac:dyDescent="0.25">
      <c r="A236" s="101" t="str">
        <f>IFERROR(INDEX(Party_Ledger!$A$3:$A$100322, MATCH(ROWS($1:225), Party_Ledger!$K$3:$K$100322, 0)), "")</f>
        <v/>
      </c>
      <c r="B236" s="194" t="str">
        <f t="shared" si="7"/>
        <v/>
      </c>
      <c r="C236" s="68" t="str">
        <f>IFERROR(INDEX(Party_Ledger!$D$3:$D$100322,MATCH(ROWS($1:225),Party_Ledger!$K$3:$K$100322,0)),"")</f>
        <v/>
      </c>
      <c r="D236" s="68" t="str">
        <f>IFERROR(INDEX(Party_Ledger!$E$3:$E$100322,MATCH(ROWS($1:225),Party_Ledger!$K$3:$K$100322,0)),"")</f>
        <v/>
      </c>
      <c r="E236" s="69" t="str">
        <f>IFERROR(INDEX(Party_Ledger!$F$3:$F$100322,MATCH(ROWS($1:225),Party_Ledger!$K$3:$K$100322,0)),"")</f>
        <v/>
      </c>
      <c r="F236" s="70" t="str">
        <f>IFERROR(INDEX(Party_Ledger!$G$3:$G$100322,MATCH(ROWS($1:225),Party_Ledger!$K$3:$K$100322,0)),"")</f>
        <v/>
      </c>
      <c r="G236" s="70" t="str">
        <f>IFERROR(INDEX(Party_Ledger!$H$3:$H$100322,MATCH(ROWS($1:225),Party_Ledger!$K$3:$K$100322,0)),"")</f>
        <v/>
      </c>
      <c r="H236" s="70" t="str">
        <f t="shared" si="8"/>
        <v/>
      </c>
    </row>
    <row r="237" spans="1:8" hidden="1" x14ac:dyDescent="0.25">
      <c r="A237" s="101" t="str">
        <f>IFERROR(INDEX(Party_Ledger!$A$3:$A$100322, MATCH(ROWS($1:226), Party_Ledger!$K$3:$K$100322, 0)), "")</f>
        <v/>
      </c>
      <c r="B237" s="194" t="str">
        <f t="shared" si="7"/>
        <v/>
      </c>
      <c r="C237" s="68" t="str">
        <f>IFERROR(INDEX(Party_Ledger!$D$3:$D$100322,MATCH(ROWS($1:226),Party_Ledger!$K$3:$K$100322,0)),"")</f>
        <v/>
      </c>
      <c r="D237" s="68" t="str">
        <f>IFERROR(INDEX(Party_Ledger!$E$3:$E$100322,MATCH(ROWS($1:226),Party_Ledger!$K$3:$K$100322,0)),"")</f>
        <v/>
      </c>
      <c r="E237" s="69" t="str">
        <f>IFERROR(INDEX(Party_Ledger!$F$3:$F$100322,MATCH(ROWS($1:226),Party_Ledger!$K$3:$K$100322,0)),"")</f>
        <v/>
      </c>
      <c r="F237" s="70" t="str">
        <f>IFERROR(INDEX(Party_Ledger!$G$3:$G$100322,MATCH(ROWS($1:226),Party_Ledger!$K$3:$K$100322,0)),"")</f>
        <v/>
      </c>
      <c r="G237" s="70" t="str">
        <f>IFERROR(INDEX(Party_Ledger!$H$3:$H$100322,MATCH(ROWS($1:226),Party_Ledger!$K$3:$K$100322,0)),"")</f>
        <v/>
      </c>
      <c r="H237" s="70" t="str">
        <f t="shared" si="8"/>
        <v/>
      </c>
    </row>
    <row r="238" spans="1:8" hidden="1" x14ac:dyDescent="0.25">
      <c r="A238" s="101" t="str">
        <f>IFERROR(INDEX(Party_Ledger!$A$3:$A$100322, MATCH(ROWS($1:227), Party_Ledger!$K$3:$K$100322, 0)), "")</f>
        <v/>
      </c>
      <c r="B238" s="194" t="str">
        <f t="shared" si="7"/>
        <v/>
      </c>
      <c r="C238" s="68" t="str">
        <f>IFERROR(INDEX(Party_Ledger!$D$3:$D$100322,MATCH(ROWS($1:227),Party_Ledger!$K$3:$K$100322,0)),"")</f>
        <v/>
      </c>
      <c r="D238" s="68" t="str">
        <f>IFERROR(INDEX(Party_Ledger!$E$3:$E$100322,MATCH(ROWS($1:227),Party_Ledger!$K$3:$K$100322,0)),"")</f>
        <v/>
      </c>
      <c r="E238" s="69" t="str">
        <f>IFERROR(INDEX(Party_Ledger!$F$3:$F$100322,MATCH(ROWS($1:227),Party_Ledger!$K$3:$K$100322,0)),"")</f>
        <v/>
      </c>
      <c r="F238" s="70" t="str">
        <f>IFERROR(INDEX(Party_Ledger!$G$3:$G$100322,MATCH(ROWS($1:227),Party_Ledger!$K$3:$K$100322,0)),"")</f>
        <v/>
      </c>
      <c r="G238" s="70" t="str">
        <f>IFERROR(INDEX(Party_Ledger!$H$3:$H$100322,MATCH(ROWS($1:227),Party_Ledger!$K$3:$K$100322,0)),"")</f>
        <v/>
      </c>
      <c r="H238" s="70" t="str">
        <f t="shared" si="8"/>
        <v/>
      </c>
    </row>
    <row r="239" spans="1:8" hidden="1" x14ac:dyDescent="0.25">
      <c r="A239" s="101" t="str">
        <f>IFERROR(INDEX(Party_Ledger!$A$3:$A$100322, MATCH(ROWS($1:228), Party_Ledger!$K$3:$K$100322, 0)), "")</f>
        <v/>
      </c>
      <c r="B239" s="194" t="str">
        <f t="shared" si="7"/>
        <v/>
      </c>
      <c r="C239" s="68" t="str">
        <f>IFERROR(INDEX(Party_Ledger!$D$3:$D$100322,MATCH(ROWS($1:228),Party_Ledger!$K$3:$K$100322,0)),"")</f>
        <v/>
      </c>
      <c r="D239" s="68" t="str">
        <f>IFERROR(INDEX(Party_Ledger!$E$3:$E$100322,MATCH(ROWS($1:228),Party_Ledger!$K$3:$K$100322,0)),"")</f>
        <v/>
      </c>
      <c r="E239" s="69" t="str">
        <f>IFERROR(INDEX(Party_Ledger!$F$3:$F$100322,MATCH(ROWS($1:228),Party_Ledger!$K$3:$K$100322,0)),"")</f>
        <v/>
      </c>
      <c r="F239" s="70" t="str">
        <f>IFERROR(INDEX(Party_Ledger!$G$3:$G$100322,MATCH(ROWS($1:228),Party_Ledger!$K$3:$K$100322,0)),"")</f>
        <v/>
      </c>
      <c r="G239" s="70" t="str">
        <f>IFERROR(INDEX(Party_Ledger!$H$3:$H$100322,MATCH(ROWS($1:228),Party_Ledger!$K$3:$K$100322,0)),"")</f>
        <v/>
      </c>
      <c r="H239" s="70" t="str">
        <f t="shared" si="8"/>
        <v/>
      </c>
    </row>
    <row r="240" spans="1:8" hidden="1" x14ac:dyDescent="0.25">
      <c r="A240" s="101" t="str">
        <f>IFERROR(INDEX(Party_Ledger!$A$3:$A$100322, MATCH(ROWS($1:229), Party_Ledger!$K$3:$K$100322, 0)), "")</f>
        <v/>
      </c>
      <c r="B240" s="194" t="str">
        <f t="shared" si="7"/>
        <v/>
      </c>
      <c r="C240" s="68" t="str">
        <f>IFERROR(INDEX(Party_Ledger!$D$3:$D$100322,MATCH(ROWS($1:229),Party_Ledger!$K$3:$K$100322,0)),"")</f>
        <v/>
      </c>
      <c r="D240" s="68" t="str">
        <f>IFERROR(INDEX(Party_Ledger!$E$3:$E$100322,MATCH(ROWS($1:229),Party_Ledger!$K$3:$K$100322,0)),"")</f>
        <v/>
      </c>
      <c r="E240" s="69" t="str">
        <f>IFERROR(INDEX(Party_Ledger!$F$3:$F$100322,MATCH(ROWS($1:229),Party_Ledger!$K$3:$K$100322,0)),"")</f>
        <v/>
      </c>
      <c r="F240" s="70" t="str">
        <f>IFERROR(INDEX(Party_Ledger!$G$3:$G$100322,MATCH(ROWS($1:229),Party_Ledger!$K$3:$K$100322,0)),"")</f>
        <v/>
      </c>
      <c r="G240" s="70" t="str">
        <f>IFERROR(INDEX(Party_Ledger!$H$3:$H$100322,MATCH(ROWS($1:229),Party_Ledger!$K$3:$K$100322,0)),"")</f>
        <v/>
      </c>
      <c r="H240" s="70" t="str">
        <f t="shared" si="8"/>
        <v/>
      </c>
    </row>
    <row r="241" spans="1:8" hidden="1" x14ac:dyDescent="0.25">
      <c r="A241" s="101" t="str">
        <f>IFERROR(INDEX(Party_Ledger!$A$3:$A$100322, MATCH(ROWS($1:230), Party_Ledger!$K$3:$K$100322, 0)), "")</f>
        <v/>
      </c>
      <c r="B241" s="194" t="str">
        <f t="shared" si="7"/>
        <v/>
      </c>
      <c r="C241" s="68" t="str">
        <f>IFERROR(INDEX(Party_Ledger!$D$3:$D$100322,MATCH(ROWS($1:230),Party_Ledger!$K$3:$K$100322,0)),"")</f>
        <v/>
      </c>
      <c r="D241" s="68" t="str">
        <f>IFERROR(INDEX(Party_Ledger!$E$3:$E$100322,MATCH(ROWS($1:230),Party_Ledger!$K$3:$K$100322,0)),"")</f>
        <v/>
      </c>
      <c r="E241" s="69" t="str">
        <f>IFERROR(INDEX(Party_Ledger!$F$3:$F$100322,MATCH(ROWS($1:230),Party_Ledger!$K$3:$K$100322,0)),"")</f>
        <v/>
      </c>
      <c r="F241" s="70" t="str">
        <f>IFERROR(INDEX(Party_Ledger!$G$3:$G$100322,MATCH(ROWS($1:230),Party_Ledger!$K$3:$K$100322,0)),"")</f>
        <v/>
      </c>
      <c r="G241" s="70" t="str">
        <f>IFERROR(INDEX(Party_Ledger!$H$3:$H$100322,MATCH(ROWS($1:230),Party_Ledger!$K$3:$K$100322,0)),"")</f>
        <v/>
      </c>
      <c r="H241" s="70" t="str">
        <f t="shared" si="8"/>
        <v/>
      </c>
    </row>
    <row r="242" spans="1:8" hidden="1" x14ac:dyDescent="0.25">
      <c r="A242" s="101" t="str">
        <f>IFERROR(INDEX(Party_Ledger!$A$3:$A$100322, MATCH(ROWS($1:231), Party_Ledger!$K$3:$K$100322, 0)), "")</f>
        <v/>
      </c>
      <c r="B242" s="194" t="str">
        <f t="shared" si="7"/>
        <v/>
      </c>
      <c r="C242" s="68" t="str">
        <f>IFERROR(INDEX(Party_Ledger!$D$3:$D$100322,MATCH(ROWS($1:231),Party_Ledger!$K$3:$K$100322,0)),"")</f>
        <v/>
      </c>
      <c r="D242" s="68" t="str">
        <f>IFERROR(INDEX(Party_Ledger!$E$3:$E$100322,MATCH(ROWS($1:231),Party_Ledger!$K$3:$K$100322,0)),"")</f>
        <v/>
      </c>
      <c r="E242" s="69" t="str">
        <f>IFERROR(INDEX(Party_Ledger!$F$3:$F$100322,MATCH(ROWS($1:231),Party_Ledger!$K$3:$K$100322,0)),"")</f>
        <v/>
      </c>
      <c r="F242" s="70" t="str">
        <f>IFERROR(INDEX(Party_Ledger!$G$3:$G$100322,MATCH(ROWS($1:231),Party_Ledger!$K$3:$K$100322,0)),"")</f>
        <v/>
      </c>
      <c r="G242" s="70" t="str">
        <f>IFERROR(INDEX(Party_Ledger!$H$3:$H$100322,MATCH(ROWS($1:231),Party_Ledger!$K$3:$K$100322,0)),"")</f>
        <v/>
      </c>
      <c r="H242" s="70" t="str">
        <f t="shared" si="8"/>
        <v/>
      </c>
    </row>
    <row r="243" spans="1:8" hidden="1" x14ac:dyDescent="0.25">
      <c r="A243" s="101" t="str">
        <f>IFERROR(INDEX(Party_Ledger!$A$3:$A$100322, MATCH(ROWS($1:232), Party_Ledger!$K$3:$K$100322, 0)), "")</f>
        <v/>
      </c>
      <c r="B243" s="194" t="str">
        <f t="shared" si="7"/>
        <v/>
      </c>
      <c r="C243" s="68" t="str">
        <f>IFERROR(INDEX(Party_Ledger!$D$3:$D$100322,MATCH(ROWS($1:232),Party_Ledger!$K$3:$K$100322,0)),"")</f>
        <v/>
      </c>
      <c r="D243" s="68" t="str">
        <f>IFERROR(INDEX(Party_Ledger!$E$3:$E$100322,MATCH(ROWS($1:232),Party_Ledger!$K$3:$K$100322,0)),"")</f>
        <v/>
      </c>
      <c r="E243" s="69" t="str">
        <f>IFERROR(INDEX(Party_Ledger!$F$3:$F$100322,MATCH(ROWS($1:232),Party_Ledger!$K$3:$K$100322,0)),"")</f>
        <v/>
      </c>
      <c r="F243" s="70" t="str">
        <f>IFERROR(INDEX(Party_Ledger!$G$3:$G$100322,MATCH(ROWS($1:232),Party_Ledger!$K$3:$K$100322,0)),"")</f>
        <v/>
      </c>
      <c r="G243" s="70" t="str">
        <f>IFERROR(INDEX(Party_Ledger!$H$3:$H$100322,MATCH(ROWS($1:232),Party_Ledger!$K$3:$K$100322,0)),"")</f>
        <v/>
      </c>
      <c r="H243" s="70" t="str">
        <f t="shared" si="8"/>
        <v/>
      </c>
    </row>
    <row r="244" spans="1:8" hidden="1" x14ac:dyDescent="0.25">
      <c r="A244" s="101" t="str">
        <f>IFERROR(INDEX(Party_Ledger!$A$3:$A$100322, MATCH(ROWS($1:233), Party_Ledger!$K$3:$K$100322, 0)), "")</f>
        <v/>
      </c>
      <c r="B244" s="194" t="str">
        <f t="shared" si="7"/>
        <v/>
      </c>
      <c r="C244" s="68" t="str">
        <f>IFERROR(INDEX(Party_Ledger!$D$3:$D$100322,MATCH(ROWS($1:233),Party_Ledger!$K$3:$K$100322,0)),"")</f>
        <v/>
      </c>
      <c r="D244" s="68" t="str">
        <f>IFERROR(INDEX(Party_Ledger!$E$3:$E$100322,MATCH(ROWS($1:233),Party_Ledger!$K$3:$K$100322,0)),"")</f>
        <v/>
      </c>
      <c r="E244" s="69" t="str">
        <f>IFERROR(INDEX(Party_Ledger!$F$3:$F$100322,MATCH(ROWS($1:233),Party_Ledger!$K$3:$K$100322,0)),"")</f>
        <v/>
      </c>
      <c r="F244" s="70" t="str">
        <f>IFERROR(INDEX(Party_Ledger!$G$3:$G$100322,MATCH(ROWS($1:233),Party_Ledger!$K$3:$K$100322,0)),"")</f>
        <v/>
      </c>
      <c r="G244" s="70" t="str">
        <f>IFERROR(INDEX(Party_Ledger!$H$3:$H$100322,MATCH(ROWS($1:233),Party_Ledger!$K$3:$K$100322,0)),"")</f>
        <v/>
      </c>
      <c r="H244" s="70" t="str">
        <f t="shared" si="8"/>
        <v/>
      </c>
    </row>
    <row r="245" spans="1:8" hidden="1" x14ac:dyDescent="0.25">
      <c r="A245" s="101" t="str">
        <f>IFERROR(INDEX(Party_Ledger!$A$3:$A$100322, MATCH(ROWS($1:234), Party_Ledger!$K$3:$K$100322, 0)), "")</f>
        <v/>
      </c>
      <c r="B245" s="194" t="str">
        <f t="shared" si="7"/>
        <v/>
      </c>
      <c r="C245" s="68" t="str">
        <f>IFERROR(INDEX(Party_Ledger!$D$3:$D$100322,MATCH(ROWS($1:234),Party_Ledger!$K$3:$K$100322,0)),"")</f>
        <v/>
      </c>
      <c r="D245" s="68" t="str">
        <f>IFERROR(INDEX(Party_Ledger!$E$3:$E$100322,MATCH(ROWS($1:234),Party_Ledger!$K$3:$K$100322,0)),"")</f>
        <v/>
      </c>
      <c r="E245" s="69" t="str">
        <f>IFERROR(INDEX(Party_Ledger!$F$3:$F$100322,MATCH(ROWS($1:234),Party_Ledger!$K$3:$K$100322,0)),"")</f>
        <v/>
      </c>
      <c r="F245" s="70" t="str">
        <f>IFERROR(INDEX(Party_Ledger!$G$3:$G$100322,MATCH(ROWS($1:234),Party_Ledger!$K$3:$K$100322,0)),"")</f>
        <v/>
      </c>
      <c r="G245" s="70" t="str">
        <f>IFERROR(INDEX(Party_Ledger!$H$3:$H$100322,MATCH(ROWS($1:234),Party_Ledger!$K$3:$K$100322,0)),"")</f>
        <v/>
      </c>
      <c r="H245" s="70" t="str">
        <f t="shared" si="8"/>
        <v/>
      </c>
    </row>
    <row r="246" spans="1:8" hidden="1" x14ac:dyDescent="0.25">
      <c r="A246" s="101" t="str">
        <f>IFERROR(INDEX(Party_Ledger!$A$3:$A$100322, MATCH(ROWS($1:235), Party_Ledger!$K$3:$K$100322, 0)), "")</f>
        <v/>
      </c>
      <c r="B246" s="194" t="str">
        <f t="shared" si="7"/>
        <v/>
      </c>
      <c r="C246" s="68" t="str">
        <f>IFERROR(INDEX(Party_Ledger!$D$3:$D$100322,MATCH(ROWS($1:235),Party_Ledger!$K$3:$K$100322,0)),"")</f>
        <v/>
      </c>
      <c r="D246" s="68" t="str">
        <f>IFERROR(INDEX(Party_Ledger!$E$3:$E$100322,MATCH(ROWS($1:235),Party_Ledger!$K$3:$K$100322,0)),"")</f>
        <v/>
      </c>
      <c r="E246" s="69" t="str">
        <f>IFERROR(INDEX(Party_Ledger!$F$3:$F$100322,MATCH(ROWS($1:235),Party_Ledger!$K$3:$K$100322,0)),"")</f>
        <v/>
      </c>
      <c r="F246" s="70" t="str">
        <f>IFERROR(INDEX(Party_Ledger!$G$3:$G$100322,MATCH(ROWS($1:235),Party_Ledger!$K$3:$K$100322,0)),"")</f>
        <v/>
      </c>
      <c r="G246" s="70" t="str">
        <f>IFERROR(INDEX(Party_Ledger!$H$3:$H$100322,MATCH(ROWS($1:235),Party_Ledger!$K$3:$K$100322,0)),"")</f>
        <v/>
      </c>
      <c r="H246" s="70" t="str">
        <f t="shared" si="8"/>
        <v/>
      </c>
    </row>
    <row r="247" spans="1:8" hidden="1" x14ac:dyDescent="0.25">
      <c r="A247" s="101" t="str">
        <f>IFERROR(INDEX(Party_Ledger!$A$3:$A$100322, MATCH(ROWS($1:236), Party_Ledger!$K$3:$K$100322, 0)), "")</f>
        <v/>
      </c>
      <c r="B247" s="194" t="str">
        <f t="shared" si="7"/>
        <v/>
      </c>
      <c r="C247" s="68" t="str">
        <f>IFERROR(INDEX(Party_Ledger!$D$3:$D$100322,MATCH(ROWS($1:236),Party_Ledger!$K$3:$K$100322,0)),"")</f>
        <v/>
      </c>
      <c r="D247" s="68" t="str">
        <f>IFERROR(INDEX(Party_Ledger!$E$3:$E$100322,MATCH(ROWS($1:236),Party_Ledger!$K$3:$K$100322,0)),"")</f>
        <v/>
      </c>
      <c r="E247" s="69" t="str">
        <f>IFERROR(INDEX(Party_Ledger!$F$3:$F$100322,MATCH(ROWS($1:236),Party_Ledger!$K$3:$K$100322,0)),"")</f>
        <v/>
      </c>
      <c r="F247" s="70" t="str">
        <f>IFERROR(INDEX(Party_Ledger!$G$3:$G$100322,MATCH(ROWS($1:236),Party_Ledger!$K$3:$K$100322,0)),"")</f>
        <v/>
      </c>
      <c r="G247" s="70" t="str">
        <f>IFERROR(INDEX(Party_Ledger!$H$3:$H$100322,MATCH(ROWS($1:236),Party_Ledger!$K$3:$K$100322,0)),"")</f>
        <v/>
      </c>
      <c r="H247" s="70" t="str">
        <f t="shared" si="8"/>
        <v/>
      </c>
    </row>
    <row r="248" spans="1:8" hidden="1" x14ac:dyDescent="0.25">
      <c r="A248" s="101" t="str">
        <f>IFERROR(INDEX(Party_Ledger!$A$3:$A$100322, MATCH(ROWS($1:237), Party_Ledger!$K$3:$K$100322, 0)), "")</f>
        <v/>
      </c>
      <c r="B248" s="194" t="str">
        <f t="shared" si="7"/>
        <v/>
      </c>
      <c r="C248" s="68" t="str">
        <f>IFERROR(INDEX(Party_Ledger!$D$3:$D$100322,MATCH(ROWS($1:237),Party_Ledger!$K$3:$K$100322,0)),"")</f>
        <v/>
      </c>
      <c r="D248" s="68" t="str">
        <f>IFERROR(INDEX(Party_Ledger!$E$3:$E$100322,MATCH(ROWS($1:237),Party_Ledger!$K$3:$K$100322,0)),"")</f>
        <v/>
      </c>
      <c r="E248" s="69" t="str">
        <f>IFERROR(INDEX(Party_Ledger!$F$3:$F$100322,MATCH(ROWS($1:237),Party_Ledger!$K$3:$K$100322,0)),"")</f>
        <v/>
      </c>
      <c r="F248" s="70" t="str">
        <f>IFERROR(INDEX(Party_Ledger!$G$3:$G$100322,MATCH(ROWS($1:237),Party_Ledger!$K$3:$K$100322,0)),"")</f>
        <v/>
      </c>
      <c r="G248" s="70" t="str">
        <f>IFERROR(INDEX(Party_Ledger!$H$3:$H$100322,MATCH(ROWS($1:237),Party_Ledger!$K$3:$K$100322,0)),"")</f>
        <v/>
      </c>
      <c r="H248" s="70" t="str">
        <f t="shared" si="8"/>
        <v/>
      </c>
    </row>
    <row r="249" spans="1:8" hidden="1" x14ac:dyDescent="0.25">
      <c r="A249" s="101" t="str">
        <f>IFERROR(INDEX(Party_Ledger!$A$3:$A$100322, MATCH(ROWS($1:238), Party_Ledger!$K$3:$K$100322, 0)), "")</f>
        <v/>
      </c>
      <c r="B249" s="194" t="str">
        <f t="shared" si="7"/>
        <v/>
      </c>
      <c r="C249" s="68" t="str">
        <f>IFERROR(INDEX(Party_Ledger!$D$3:$D$100322,MATCH(ROWS($1:238),Party_Ledger!$K$3:$K$100322,0)),"")</f>
        <v/>
      </c>
      <c r="D249" s="68" t="str">
        <f>IFERROR(INDEX(Party_Ledger!$E$3:$E$100322,MATCH(ROWS($1:238),Party_Ledger!$K$3:$K$100322,0)),"")</f>
        <v/>
      </c>
      <c r="E249" s="69" t="str">
        <f>IFERROR(INDEX(Party_Ledger!$F$3:$F$100322,MATCH(ROWS($1:238),Party_Ledger!$K$3:$K$100322,0)),"")</f>
        <v/>
      </c>
      <c r="F249" s="70" t="str">
        <f>IFERROR(INDEX(Party_Ledger!$G$3:$G$100322,MATCH(ROWS($1:238),Party_Ledger!$K$3:$K$100322,0)),"")</f>
        <v/>
      </c>
      <c r="G249" s="70" t="str">
        <f>IFERROR(INDEX(Party_Ledger!$H$3:$H$100322,MATCH(ROWS($1:238),Party_Ledger!$K$3:$K$100322,0)),"")</f>
        <v/>
      </c>
      <c r="H249" s="70" t="str">
        <f t="shared" si="8"/>
        <v/>
      </c>
    </row>
    <row r="250" spans="1:8" hidden="1" x14ac:dyDescent="0.25">
      <c r="A250" s="101" t="str">
        <f>IFERROR(INDEX(Party_Ledger!$A$3:$A$100322, MATCH(ROWS($1:239), Party_Ledger!$K$3:$K$100322, 0)), "")</f>
        <v/>
      </c>
      <c r="B250" s="194" t="str">
        <f t="shared" si="7"/>
        <v/>
      </c>
      <c r="C250" s="68" t="str">
        <f>IFERROR(INDEX(Party_Ledger!$D$3:$D$100322,MATCH(ROWS($1:239),Party_Ledger!$K$3:$K$100322,0)),"")</f>
        <v/>
      </c>
      <c r="D250" s="68" t="str">
        <f>IFERROR(INDEX(Party_Ledger!$E$3:$E$100322,MATCH(ROWS($1:239),Party_Ledger!$K$3:$K$100322,0)),"")</f>
        <v/>
      </c>
      <c r="E250" s="69" t="str">
        <f>IFERROR(INDEX(Party_Ledger!$F$3:$F$100322,MATCH(ROWS($1:239),Party_Ledger!$K$3:$K$100322,0)),"")</f>
        <v/>
      </c>
      <c r="F250" s="70" t="str">
        <f>IFERROR(INDEX(Party_Ledger!$G$3:$G$100322,MATCH(ROWS($1:239),Party_Ledger!$K$3:$K$100322,0)),"")</f>
        <v/>
      </c>
      <c r="G250" s="70" t="str">
        <f>IFERROR(INDEX(Party_Ledger!$H$3:$H$100322,MATCH(ROWS($1:239),Party_Ledger!$K$3:$K$100322,0)),"")</f>
        <v/>
      </c>
      <c r="H250" s="70" t="str">
        <f t="shared" si="8"/>
        <v/>
      </c>
    </row>
    <row r="251" spans="1:8" hidden="1" x14ac:dyDescent="0.25">
      <c r="A251" s="101" t="str">
        <f>IFERROR(INDEX(Party_Ledger!$A$3:$A$100322, MATCH(ROWS($1:240), Party_Ledger!$K$3:$K$100322, 0)), "")</f>
        <v/>
      </c>
      <c r="B251" s="194" t="str">
        <f t="shared" si="7"/>
        <v/>
      </c>
      <c r="C251" s="68" t="str">
        <f>IFERROR(INDEX(Party_Ledger!$D$3:$D$100322,MATCH(ROWS($1:240),Party_Ledger!$K$3:$K$100322,0)),"")</f>
        <v/>
      </c>
      <c r="D251" s="68" t="str">
        <f>IFERROR(INDEX(Party_Ledger!$E$3:$E$100322,MATCH(ROWS($1:240),Party_Ledger!$K$3:$K$100322,0)),"")</f>
        <v/>
      </c>
      <c r="E251" s="69" t="str">
        <f>IFERROR(INDEX(Party_Ledger!$F$3:$F$100322,MATCH(ROWS($1:240),Party_Ledger!$K$3:$K$100322,0)),"")</f>
        <v/>
      </c>
      <c r="F251" s="70" t="str">
        <f>IFERROR(INDEX(Party_Ledger!$G$3:$G$100322,MATCH(ROWS($1:240),Party_Ledger!$K$3:$K$100322,0)),"")</f>
        <v/>
      </c>
      <c r="G251" s="70" t="str">
        <f>IFERROR(INDEX(Party_Ledger!$H$3:$H$100322,MATCH(ROWS($1:240),Party_Ledger!$K$3:$K$100322,0)),"")</f>
        <v/>
      </c>
      <c r="H251" s="70" t="str">
        <f t="shared" si="8"/>
        <v/>
      </c>
    </row>
    <row r="252" spans="1:8" hidden="1" x14ac:dyDescent="0.25">
      <c r="A252" s="101" t="str">
        <f>IFERROR(INDEX(Party_Ledger!$A$3:$A$100322, MATCH(ROWS($1:241), Party_Ledger!$K$3:$K$100322, 0)), "")</f>
        <v/>
      </c>
      <c r="B252" s="194" t="str">
        <f t="shared" si="7"/>
        <v/>
      </c>
      <c r="C252" s="68" t="str">
        <f>IFERROR(INDEX(Party_Ledger!$D$3:$D$100322,MATCH(ROWS($1:241),Party_Ledger!$K$3:$K$100322,0)),"")</f>
        <v/>
      </c>
      <c r="D252" s="68" t="str">
        <f>IFERROR(INDEX(Party_Ledger!$E$3:$E$100322,MATCH(ROWS($1:241),Party_Ledger!$K$3:$K$100322,0)),"")</f>
        <v/>
      </c>
      <c r="E252" s="69" t="str">
        <f>IFERROR(INDEX(Party_Ledger!$F$3:$F$100322,MATCH(ROWS($1:241),Party_Ledger!$K$3:$K$100322,0)),"")</f>
        <v/>
      </c>
      <c r="F252" s="70" t="str">
        <f>IFERROR(INDEX(Party_Ledger!$G$3:$G$100322,MATCH(ROWS($1:241),Party_Ledger!$K$3:$K$100322,0)),"")</f>
        <v/>
      </c>
      <c r="G252" s="70" t="str">
        <f>IFERROR(INDEX(Party_Ledger!$H$3:$H$100322,MATCH(ROWS($1:241),Party_Ledger!$K$3:$K$100322,0)),"")</f>
        <v/>
      </c>
      <c r="H252" s="70" t="str">
        <f t="shared" si="8"/>
        <v/>
      </c>
    </row>
    <row r="253" spans="1:8" hidden="1" x14ac:dyDescent="0.25">
      <c r="A253" s="101" t="str">
        <f>IFERROR(INDEX(Party_Ledger!$A$3:$A$100322, MATCH(ROWS($1:242), Party_Ledger!$K$3:$K$100322, 0)), "")</f>
        <v/>
      </c>
      <c r="B253" s="194" t="str">
        <f t="shared" si="7"/>
        <v/>
      </c>
      <c r="C253" s="68" t="str">
        <f>IFERROR(INDEX(Party_Ledger!$D$3:$D$100322,MATCH(ROWS($1:242),Party_Ledger!$K$3:$K$100322,0)),"")</f>
        <v/>
      </c>
      <c r="D253" s="68" t="str">
        <f>IFERROR(INDEX(Party_Ledger!$E$3:$E$100322,MATCH(ROWS($1:242),Party_Ledger!$K$3:$K$100322,0)),"")</f>
        <v/>
      </c>
      <c r="E253" s="69" t="str">
        <f>IFERROR(INDEX(Party_Ledger!$F$3:$F$100322,MATCH(ROWS($1:242),Party_Ledger!$K$3:$K$100322,0)),"")</f>
        <v/>
      </c>
      <c r="F253" s="70" t="str">
        <f>IFERROR(INDEX(Party_Ledger!$G$3:$G$100322,MATCH(ROWS($1:242),Party_Ledger!$K$3:$K$100322,0)),"")</f>
        <v/>
      </c>
      <c r="G253" s="70" t="str">
        <f>IFERROR(INDEX(Party_Ledger!$H$3:$H$100322,MATCH(ROWS($1:242),Party_Ledger!$K$3:$K$100322,0)),"")</f>
        <v/>
      </c>
      <c r="H253" s="70" t="str">
        <f t="shared" si="8"/>
        <v/>
      </c>
    </row>
    <row r="254" spans="1:8" hidden="1" x14ac:dyDescent="0.25">
      <c r="A254" s="101" t="str">
        <f>IFERROR(INDEX(Party_Ledger!$A$3:$A$100322, MATCH(ROWS($1:243), Party_Ledger!$K$3:$K$100322, 0)), "")</f>
        <v/>
      </c>
      <c r="B254" s="194" t="str">
        <f t="shared" si="7"/>
        <v/>
      </c>
      <c r="C254" s="68" t="str">
        <f>IFERROR(INDEX(Party_Ledger!$D$3:$D$100322,MATCH(ROWS($1:243),Party_Ledger!$K$3:$K$100322,0)),"")</f>
        <v/>
      </c>
      <c r="D254" s="68" t="str">
        <f>IFERROR(INDEX(Party_Ledger!$E$3:$E$100322,MATCH(ROWS($1:243),Party_Ledger!$K$3:$K$100322,0)),"")</f>
        <v/>
      </c>
      <c r="E254" s="69" t="str">
        <f>IFERROR(INDEX(Party_Ledger!$F$3:$F$100322,MATCH(ROWS($1:243),Party_Ledger!$K$3:$K$100322,0)),"")</f>
        <v/>
      </c>
      <c r="F254" s="70" t="str">
        <f>IFERROR(INDEX(Party_Ledger!$G$3:$G$100322,MATCH(ROWS($1:243),Party_Ledger!$K$3:$K$100322,0)),"")</f>
        <v/>
      </c>
      <c r="G254" s="70" t="str">
        <f>IFERROR(INDEX(Party_Ledger!$H$3:$H$100322,MATCH(ROWS($1:243),Party_Ledger!$K$3:$K$100322,0)),"")</f>
        <v/>
      </c>
      <c r="H254" s="70" t="str">
        <f t="shared" si="8"/>
        <v/>
      </c>
    </row>
    <row r="255" spans="1:8" hidden="1" x14ac:dyDescent="0.25">
      <c r="A255" s="101" t="str">
        <f>IFERROR(INDEX(Party_Ledger!$A$3:$A$100322, MATCH(ROWS($1:244), Party_Ledger!$K$3:$K$100322, 0)), "")</f>
        <v/>
      </c>
      <c r="B255" s="194" t="str">
        <f t="shared" si="7"/>
        <v/>
      </c>
      <c r="C255" s="68" t="str">
        <f>IFERROR(INDEX(Party_Ledger!$D$3:$D$100322,MATCH(ROWS($1:244),Party_Ledger!$K$3:$K$100322,0)),"")</f>
        <v/>
      </c>
      <c r="D255" s="68" t="str">
        <f>IFERROR(INDEX(Party_Ledger!$E$3:$E$100322,MATCH(ROWS($1:244),Party_Ledger!$K$3:$K$100322,0)),"")</f>
        <v/>
      </c>
      <c r="E255" s="69" t="str">
        <f>IFERROR(INDEX(Party_Ledger!$F$3:$F$100322,MATCH(ROWS($1:244),Party_Ledger!$K$3:$K$100322,0)),"")</f>
        <v/>
      </c>
      <c r="F255" s="70" t="str">
        <f>IFERROR(INDEX(Party_Ledger!$G$3:$G$100322,MATCH(ROWS($1:244),Party_Ledger!$K$3:$K$100322,0)),"")</f>
        <v/>
      </c>
      <c r="G255" s="70" t="str">
        <f>IFERROR(INDEX(Party_Ledger!$H$3:$H$100322,MATCH(ROWS($1:244),Party_Ledger!$K$3:$K$100322,0)),"")</f>
        <v/>
      </c>
      <c r="H255" s="70" t="str">
        <f t="shared" si="8"/>
        <v/>
      </c>
    </row>
    <row r="256" spans="1:8" hidden="1" x14ac:dyDescent="0.25">
      <c r="A256" s="101" t="str">
        <f>IFERROR(INDEX(Party_Ledger!$A$3:$A$100322, MATCH(ROWS($1:245), Party_Ledger!$K$3:$K$100322, 0)), "")</f>
        <v/>
      </c>
      <c r="B256" s="194" t="str">
        <f t="shared" si="7"/>
        <v/>
      </c>
      <c r="C256" s="68" t="str">
        <f>IFERROR(INDEX(Party_Ledger!$D$3:$D$100322,MATCH(ROWS($1:245),Party_Ledger!$K$3:$K$100322,0)),"")</f>
        <v/>
      </c>
      <c r="D256" s="68" t="str">
        <f>IFERROR(INDEX(Party_Ledger!$E$3:$E$100322,MATCH(ROWS($1:245),Party_Ledger!$K$3:$K$100322,0)),"")</f>
        <v/>
      </c>
      <c r="E256" s="69" t="str">
        <f>IFERROR(INDEX(Party_Ledger!$F$3:$F$100322,MATCH(ROWS($1:245),Party_Ledger!$K$3:$K$100322,0)),"")</f>
        <v/>
      </c>
      <c r="F256" s="70" t="str">
        <f>IFERROR(INDEX(Party_Ledger!$G$3:$G$100322,MATCH(ROWS($1:245),Party_Ledger!$K$3:$K$100322,0)),"")</f>
        <v/>
      </c>
      <c r="G256" s="70" t="str">
        <f>IFERROR(INDEX(Party_Ledger!$H$3:$H$100322,MATCH(ROWS($1:245),Party_Ledger!$K$3:$K$100322,0)),"")</f>
        <v/>
      </c>
      <c r="H256" s="70" t="str">
        <f t="shared" si="8"/>
        <v/>
      </c>
    </row>
    <row r="257" spans="1:8" hidden="1" x14ac:dyDescent="0.25">
      <c r="A257" s="101" t="str">
        <f>IFERROR(INDEX(Party_Ledger!$A$3:$A$100322, MATCH(ROWS($1:246), Party_Ledger!$K$3:$K$100322, 0)), "")</f>
        <v/>
      </c>
      <c r="B257" s="194" t="str">
        <f t="shared" si="7"/>
        <v/>
      </c>
      <c r="C257" s="68" t="str">
        <f>IFERROR(INDEX(Party_Ledger!$D$3:$D$100322,MATCH(ROWS($1:246),Party_Ledger!$K$3:$K$100322,0)),"")</f>
        <v/>
      </c>
      <c r="D257" s="68" t="str">
        <f>IFERROR(INDEX(Party_Ledger!$E$3:$E$100322,MATCH(ROWS($1:246),Party_Ledger!$K$3:$K$100322,0)),"")</f>
        <v/>
      </c>
      <c r="E257" s="69" t="str">
        <f>IFERROR(INDEX(Party_Ledger!$F$3:$F$100322,MATCH(ROWS($1:246),Party_Ledger!$K$3:$K$100322,0)),"")</f>
        <v/>
      </c>
      <c r="F257" s="70" t="str">
        <f>IFERROR(INDEX(Party_Ledger!$G$3:$G$100322,MATCH(ROWS($1:246),Party_Ledger!$K$3:$K$100322,0)),"")</f>
        <v/>
      </c>
      <c r="G257" s="70" t="str">
        <f>IFERROR(INDEX(Party_Ledger!$H$3:$H$100322,MATCH(ROWS($1:246),Party_Ledger!$K$3:$K$100322,0)),"")</f>
        <v/>
      </c>
      <c r="H257" s="70" t="str">
        <f t="shared" si="8"/>
        <v/>
      </c>
    </row>
    <row r="258" spans="1:8" hidden="1" x14ac:dyDescent="0.25">
      <c r="A258" s="101" t="str">
        <f>IFERROR(INDEX(Party_Ledger!$A$3:$A$100322, MATCH(ROWS($1:247), Party_Ledger!$K$3:$K$100322, 0)), "")</f>
        <v/>
      </c>
      <c r="B258" s="194" t="str">
        <f t="shared" si="7"/>
        <v/>
      </c>
      <c r="C258" s="68" t="str">
        <f>IFERROR(INDEX(Party_Ledger!$D$3:$D$100322,MATCH(ROWS($1:247),Party_Ledger!$K$3:$K$100322,0)),"")</f>
        <v/>
      </c>
      <c r="D258" s="68" t="str">
        <f>IFERROR(INDEX(Party_Ledger!$E$3:$E$100322,MATCH(ROWS($1:247),Party_Ledger!$K$3:$K$100322,0)),"")</f>
        <v/>
      </c>
      <c r="E258" s="69" t="str">
        <f>IFERROR(INDEX(Party_Ledger!$F$3:$F$100322,MATCH(ROWS($1:247),Party_Ledger!$K$3:$K$100322,0)),"")</f>
        <v/>
      </c>
      <c r="F258" s="70" t="str">
        <f>IFERROR(INDEX(Party_Ledger!$G$3:$G$100322,MATCH(ROWS($1:247),Party_Ledger!$K$3:$K$100322,0)),"")</f>
        <v/>
      </c>
      <c r="G258" s="70" t="str">
        <f>IFERROR(INDEX(Party_Ledger!$H$3:$H$100322,MATCH(ROWS($1:247),Party_Ledger!$K$3:$K$100322,0)),"")</f>
        <v/>
      </c>
      <c r="H258" s="70" t="str">
        <f t="shared" si="8"/>
        <v/>
      </c>
    </row>
    <row r="259" spans="1:8" hidden="1" x14ac:dyDescent="0.25">
      <c r="A259" s="101" t="str">
        <f>IFERROR(INDEX(Party_Ledger!$A$3:$A$100322, MATCH(ROWS($1:248), Party_Ledger!$K$3:$K$100322, 0)), "")</f>
        <v/>
      </c>
      <c r="B259" s="194" t="str">
        <f t="shared" si="7"/>
        <v/>
      </c>
      <c r="C259" s="68" t="str">
        <f>IFERROR(INDEX(Party_Ledger!$D$3:$D$100322,MATCH(ROWS($1:248),Party_Ledger!$K$3:$K$100322,0)),"")</f>
        <v/>
      </c>
      <c r="D259" s="68" t="str">
        <f>IFERROR(INDEX(Party_Ledger!$E$3:$E$100322,MATCH(ROWS($1:248),Party_Ledger!$K$3:$K$100322,0)),"")</f>
        <v/>
      </c>
      <c r="E259" s="69" t="str">
        <f>IFERROR(INDEX(Party_Ledger!$F$3:$F$100322,MATCH(ROWS($1:248),Party_Ledger!$K$3:$K$100322,0)),"")</f>
        <v/>
      </c>
      <c r="F259" s="70" t="str">
        <f>IFERROR(INDEX(Party_Ledger!$G$3:$G$100322,MATCH(ROWS($1:248),Party_Ledger!$K$3:$K$100322,0)),"")</f>
        <v/>
      </c>
      <c r="G259" s="70" t="str">
        <f>IFERROR(INDEX(Party_Ledger!$H$3:$H$100322,MATCH(ROWS($1:248),Party_Ledger!$K$3:$K$100322,0)),"")</f>
        <v/>
      </c>
      <c r="H259" s="70" t="str">
        <f t="shared" si="8"/>
        <v/>
      </c>
    </row>
    <row r="260" spans="1:8" hidden="1" x14ac:dyDescent="0.25">
      <c r="A260" s="101" t="str">
        <f>IFERROR(INDEX(Party_Ledger!$A$3:$A$100322, MATCH(ROWS($1:249), Party_Ledger!$K$3:$K$100322, 0)), "")</f>
        <v/>
      </c>
      <c r="B260" s="194" t="str">
        <f t="shared" si="7"/>
        <v/>
      </c>
      <c r="C260" s="68" t="str">
        <f>IFERROR(INDEX(Party_Ledger!$D$3:$D$100322,MATCH(ROWS($1:249),Party_Ledger!$K$3:$K$100322,0)),"")</f>
        <v/>
      </c>
      <c r="D260" s="68" t="str">
        <f>IFERROR(INDEX(Party_Ledger!$E$3:$E$100322,MATCH(ROWS($1:249),Party_Ledger!$K$3:$K$100322,0)),"")</f>
        <v/>
      </c>
      <c r="E260" s="69" t="str">
        <f>IFERROR(INDEX(Party_Ledger!$F$3:$F$100322,MATCH(ROWS($1:249),Party_Ledger!$K$3:$K$100322,0)),"")</f>
        <v/>
      </c>
      <c r="F260" s="70" t="str">
        <f>IFERROR(INDEX(Party_Ledger!$G$3:$G$100322,MATCH(ROWS($1:249),Party_Ledger!$K$3:$K$100322,0)),"")</f>
        <v/>
      </c>
      <c r="G260" s="70" t="str">
        <f>IFERROR(INDEX(Party_Ledger!$H$3:$H$100322,MATCH(ROWS($1:249),Party_Ledger!$K$3:$K$100322,0)),"")</f>
        <v/>
      </c>
      <c r="H260" s="70" t="str">
        <f t="shared" si="8"/>
        <v/>
      </c>
    </row>
    <row r="261" spans="1:8" hidden="1" x14ac:dyDescent="0.25">
      <c r="A261" s="101" t="str">
        <f>IFERROR(INDEX(Party_Ledger!$A$3:$A$100322, MATCH(ROWS($1:250), Party_Ledger!$K$3:$K$100322, 0)), "")</f>
        <v/>
      </c>
      <c r="B261" s="194" t="str">
        <f t="shared" si="7"/>
        <v/>
      </c>
      <c r="C261" s="68" t="str">
        <f>IFERROR(INDEX(Party_Ledger!$D$3:$D$100322,MATCH(ROWS($1:250),Party_Ledger!$K$3:$K$100322,0)),"")</f>
        <v/>
      </c>
      <c r="D261" s="68" t="str">
        <f>IFERROR(INDEX(Party_Ledger!$E$3:$E$100322,MATCH(ROWS($1:250),Party_Ledger!$K$3:$K$100322,0)),"")</f>
        <v/>
      </c>
      <c r="E261" s="69" t="str">
        <f>IFERROR(INDEX(Party_Ledger!$F$3:$F$100322,MATCH(ROWS($1:250),Party_Ledger!$K$3:$K$100322,0)),"")</f>
        <v/>
      </c>
      <c r="F261" s="70" t="str">
        <f>IFERROR(INDEX(Party_Ledger!$G$3:$G$100322,MATCH(ROWS($1:250),Party_Ledger!$K$3:$K$100322,0)),"")</f>
        <v/>
      </c>
      <c r="G261" s="70" t="str">
        <f>IFERROR(INDEX(Party_Ledger!$H$3:$H$100322,MATCH(ROWS($1:250),Party_Ledger!$K$3:$K$100322,0)),"")</f>
        <v/>
      </c>
      <c r="H261" s="70" t="str">
        <f t="shared" si="8"/>
        <v/>
      </c>
    </row>
    <row r="262" spans="1:8" hidden="1" x14ac:dyDescent="0.25">
      <c r="A262" s="101" t="str">
        <f>IFERROR(INDEX(Party_Ledger!$A$3:$A$100322, MATCH(ROWS($1:251), Party_Ledger!$K$3:$K$100322, 0)), "")</f>
        <v/>
      </c>
      <c r="B262" s="194" t="str">
        <f t="shared" si="7"/>
        <v/>
      </c>
      <c r="C262" s="68" t="str">
        <f>IFERROR(INDEX(Party_Ledger!$D$3:$D$100322,MATCH(ROWS($1:251),Party_Ledger!$K$3:$K$100322,0)),"")</f>
        <v/>
      </c>
      <c r="D262" s="68" t="str">
        <f>IFERROR(INDEX(Party_Ledger!$E$3:$E$100322,MATCH(ROWS($1:251),Party_Ledger!$K$3:$K$100322,0)),"")</f>
        <v/>
      </c>
      <c r="E262" s="69" t="str">
        <f>IFERROR(INDEX(Party_Ledger!$F$3:$F$100322,MATCH(ROWS($1:251),Party_Ledger!$K$3:$K$100322,0)),"")</f>
        <v/>
      </c>
      <c r="F262" s="70" t="str">
        <f>IFERROR(INDEX(Party_Ledger!$G$3:$G$100322,MATCH(ROWS($1:251),Party_Ledger!$K$3:$K$100322,0)),"")</f>
        <v/>
      </c>
      <c r="G262" s="70" t="str">
        <f>IFERROR(INDEX(Party_Ledger!$H$3:$H$100322,MATCH(ROWS($1:251),Party_Ledger!$K$3:$K$100322,0)),"")</f>
        <v/>
      </c>
      <c r="H262" s="70" t="str">
        <f t="shared" si="8"/>
        <v/>
      </c>
    </row>
    <row r="263" spans="1:8" hidden="1" x14ac:dyDescent="0.25">
      <c r="A263" s="101" t="str">
        <f>IFERROR(INDEX(Party_Ledger!$A$3:$A$100322, MATCH(ROWS($1:252), Party_Ledger!$K$3:$K$100322, 0)), "")</f>
        <v/>
      </c>
      <c r="B263" s="194" t="str">
        <f t="shared" si="7"/>
        <v/>
      </c>
      <c r="C263" s="68" t="str">
        <f>IFERROR(INDEX(Party_Ledger!$D$3:$D$100322,MATCH(ROWS($1:252),Party_Ledger!$K$3:$K$100322,0)),"")</f>
        <v/>
      </c>
      <c r="D263" s="68" t="str">
        <f>IFERROR(INDEX(Party_Ledger!$E$3:$E$100322,MATCH(ROWS($1:252),Party_Ledger!$K$3:$K$100322,0)),"")</f>
        <v/>
      </c>
      <c r="E263" s="69" t="str">
        <f>IFERROR(INDEX(Party_Ledger!$F$3:$F$100322,MATCH(ROWS($1:252),Party_Ledger!$K$3:$K$100322,0)),"")</f>
        <v/>
      </c>
      <c r="F263" s="70" t="str">
        <f>IFERROR(INDEX(Party_Ledger!$G$3:$G$100322,MATCH(ROWS($1:252),Party_Ledger!$K$3:$K$100322,0)),"")</f>
        <v/>
      </c>
      <c r="G263" s="70" t="str">
        <f>IFERROR(INDEX(Party_Ledger!$H$3:$H$100322,MATCH(ROWS($1:252),Party_Ledger!$K$3:$K$100322,0)),"")</f>
        <v/>
      </c>
      <c r="H263" s="70" t="str">
        <f t="shared" si="8"/>
        <v/>
      </c>
    </row>
    <row r="264" spans="1:8" hidden="1" x14ac:dyDescent="0.25">
      <c r="A264" s="101" t="str">
        <f>IFERROR(INDEX(Party_Ledger!$A$3:$A$100322, MATCH(ROWS($1:253), Party_Ledger!$K$3:$K$100322, 0)), "")</f>
        <v/>
      </c>
      <c r="B264" s="194" t="str">
        <f t="shared" si="7"/>
        <v/>
      </c>
      <c r="C264" s="68" t="str">
        <f>IFERROR(INDEX(Party_Ledger!$D$3:$D$100322,MATCH(ROWS($1:253),Party_Ledger!$K$3:$K$100322,0)),"")</f>
        <v/>
      </c>
      <c r="D264" s="68" t="str">
        <f>IFERROR(INDEX(Party_Ledger!$E$3:$E$100322,MATCH(ROWS($1:253),Party_Ledger!$K$3:$K$100322,0)),"")</f>
        <v/>
      </c>
      <c r="E264" s="69" t="str">
        <f>IFERROR(INDEX(Party_Ledger!$F$3:$F$100322,MATCH(ROWS($1:253),Party_Ledger!$K$3:$K$100322,0)),"")</f>
        <v/>
      </c>
      <c r="F264" s="70" t="str">
        <f>IFERROR(INDEX(Party_Ledger!$G$3:$G$100322,MATCH(ROWS($1:253),Party_Ledger!$K$3:$K$100322,0)),"")</f>
        <v/>
      </c>
      <c r="G264" s="70" t="str">
        <f>IFERROR(INDEX(Party_Ledger!$H$3:$H$100322,MATCH(ROWS($1:253),Party_Ledger!$K$3:$K$100322,0)),"")</f>
        <v/>
      </c>
      <c r="H264" s="70" t="str">
        <f t="shared" si="8"/>
        <v/>
      </c>
    </row>
    <row r="265" spans="1:8" hidden="1" x14ac:dyDescent="0.25">
      <c r="A265" s="101" t="str">
        <f>IFERROR(INDEX(Party_Ledger!$A$3:$A$100322, MATCH(ROWS($1:254), Party_Ledger!$K$3:$K$100322, 0)), "")</f>
        <v/>
      </c>
      <c r="B265" s="194" t="str">
        <f t="shared" si="7"/>
        <v/>
      </c>
      <c r="C265" s="68" t="str">
        <f>IFERROR(INDEX(Party_Ledger!$D$3:$D$100322,MATCH(ROWS($1:254),Party_Ledger!$K$3:$K$100322,0)),"")</f>
        <v/>
      </c>
      <c r="D265" s="68" t="str">
        <f>IFERROR(INDEX(Party_Ledger!$E$3:$E$100322,MATCH(ROWS($1:254),Party_Ledger!$K$3:$K$100322,0)),"")</f>
        <v/>
      </c>
      <c r="E265" s="69" t="str">
        <f>IFERROR(INDEX(Party_Ledger!$F$3:$F$100322,MATCH(ROWS($1:254),Party_Ledger!$K$3:$K$100322,0)),"")</f>
        <v/>
      </c>
      <c r="F265" s="70" t="str">
        <f>IFERROR(INDEX(Party_Ledger!$G$3:$G$100322,MATCH(ROWS($1:254),Party_Ledger!$K$3:$K$100322,0)),"")</f>
        <v/>
      </c>
      <c r="G265" s="70" t="str">
        <f>IFERROR(INDEX(Party_Ledger!$H$3:$H$100322,MATCH(ROWS($1:254),Party_Ledger!$K$3:$K$100322,0)),"")</f>
        <v/>
      </c>
      <c r="H265" s="70" t="str">
        <f t="shared" si="8"/>
        <v/>
      </c>
    </row>
    <row r="266" spans="1:8" hidden="1" x14ac:dyDescent="0.25">
      <c r="A266" s="101" t="str">
        <f>IFERROR(INDEX(Party_Ledger!$A$3:$A$100322, MATCH(ROWS($1:255), Party_Ledger!$K$3:$K$100322, 0)), "")</f>
        <v/>
      </c>
      <c r="B266" s="194" t="str">
        <f t="shared" si="7"/>
        <v/>
      </c>
      <c r="C266" s="68" t="str">
        <f>IFERROR(INDEX(Party_Ledger!$D$3:$D$100322,MATCH(ROWS($1:255),Party_Ledger!$K$3:$K$100322,0)),"")</f>
        <v/>
      </c>
      <c r="D266" s="68" t="str">
        <f>IFERROR(INDEX(Party_Ledger!$E$3:$E$100322,MATCH(ROWS($1:255),Party_Ledger!$K$3:$K$100322,0)),"")</f>
        <v/>
      </c>
      <c r="E266" s="69" t="str">
        <f>IFERROR(INDEX(Party_Ledger!$F$3:$F$100322,MATCH(ROWS($1:255),Party_Ledger!$K$3:$K$100322,0)),"")</f>
        <v/>
      </c>
      <c r="F266" s="70" t="str">
        <f>IFERROR(INDEX(Party_Ledger!$G$3:$G$100322,MATCH(ROWS($1:255),Party_Ledger!$K$3:$K$100322,0)),"")</f>
        <v/>
      </c>
      <c r="G266" s="70" t="str">
        <f>IFERROR(INDEX(Party_Ledger!$H$3:$H$100322,MATCH(ROWS($1:255),Party_Ledger!$K$3:$K$100322,0)),"")</f>
        <v/>
      </c>
      <c r="H266" s="70" t="str">
        <f t="shared" si="8"/>
        <v/>
      </c>
    </row>
    <row r="267" spans="1:8" hidden="1" x14ac:dyDescent="0.25">
      <c r="A267" s="101" t="str">
        <f>IFERROR(INDEX(Party_Ledger!$A$3:$A$100322, MATCH(ROWS($1:256), Party_Ledger!$K$3:$K$100322, 0)), "")</f>
        <v/>
      </c>
      <c r="B267" s="194" t="str">
        <f t="shared" si="7"/>
        <v/>
      </c>
      <c r="C267" s="68" t="str">
        <f>IFERROR(INDEX(Party_Ledger!$D$3:$D$100322,MATCH(ROWS($1:256),Party_Ledger!$K$3:$K$100322,0)),"")</f>
        <v/>
      </c>
      <c r="D267" s="68" t="str">
        <f>IFERROR(INDEX(Party_Ledger!$E$3:$E$100322,MATCH(ROWS($1:256),Party_Ledger!$K$3:$K$100322,0)),"")</f>
        <v/>
      </c>
      <c r="E267" s="69" t="str">
        <f>IFERROR(INDEX(Party_Ledger!$F$3:$F$100322,MATCH(ROWS($1:256),Party_Ledger!$K$3:$K$100322,0)),"")</f>
        <v/>
      </c>
      <c r="F267" s="70" t="str">
        <f>IFERROR(INDEX(Party_Ledger!$G$3:$G$100322,MATCH(ROWS($1:256),Party_Ledger!$K$3:$K$100322,0)),"")</f>
        <v/>
      </c>
      <c r="G267" s="70" t="str">
        <f>IFERROR(INDEX(Party_Ledger!$H$3:$H$100322,MATCH(ROWS($1:256),Party_Ledger!$K$3:$K$100322,0)),"")</f>
        <v/>
      </c>
      <c r="H267" s="70" t="str">
        <f t="shared" si="8"/>
        <v/>
      </c>
    </row>
    <row r="268" spans="1:8" hidden="1" x14ac:dyDescent="0.25">
      <c r="A268" s="101" t="str">
        <f>IFERROR(INDEX(Party_Ledger!$A$3:$A$100322, MATCH(ROWS($1:257), Party_Ledger!$K$3:$K$100322, 0)), "")</f>
        <v/>
      </c>
      <c r="B268" s="194" t="str">
        <f t="shared" si="7"/>
        <v/>
      </c>
      <c r="C268" s="68" t="str">
        <f>IFERROR(INDEX(Party_Ledger!$D$3:$D$100322,MATCH(ROWS($1:257),Party_Ledger!$K$3:$K$100322,0)),"")</f>
        <v/>
      </c>
      <c r="D268" s="68" t="str">
        <f>IFERROR(INDEX(Party_Ledger!$E$3:$E$100322,MATCH(ROWS($1:257),Party_Ledger!$K$3:$K$100322,0)),"")</f>
        <v/>
      </c>
      <c r="E268" s="69" t="str">
        <f>IFERROR(INDEX(Party_Ledger!$F$3:$F$100322,MATCH(ROWS($1:257),Party_Ledger!$K$3:$K$100322,0)),"")</f>
        <v/>
      </c>
      <c r="F268" s="70" t="str">
        <f>IFERROR(INDEX(Party_Ledger!$G$3:$G$100322,MATCH(ROWS($1:257),Party_Ledger!$K$3:$K$100322,0)),"")</f>
        <v/>
      </c>
      <c r="G268" s="70" t="str">
        <f>IFERROR(INDEX(Party_Ledger!$H$3:$H$100322,MATCH(ROWS($1:257),Party_Ledger!$K$3:$K$100322,0)),"")</f>
        <v/>
      </c>
      <c r="H268" s="70" t="str">
        <f t="shared" si="8"/>
        <v/>
      </c>
    </row>
    <row r="269" spans="1:8" hidden="1" x14ac:dyDescent="0.25">
      <c r="A269" s="101" t="str">
        <f>IFERROR(INDEX(Party_Ledger!$A$3:$A$100322, MATCH(ROWS($1:258), Party_Ledger!$K$3:$K$100322, 0)), "")</f>
        <v/>
      </c>
      <c r="B269" s="194" t="str">
        <f t="shared" ref="B269:B290" si="9">IF(A269="","",IF(ISNUMBER(A269),IFERROR(VLOOKUP(TEXT(A269,"yyyy/mm/dd"),BSAD,2,FALSE),""),IFERROR(VLOOKUP(A269,BSAD,2,FALSE),"")))</f>
        <v/>
      </c>
      <c r="C269" s="68" t="str">
        <f>IFERROR(INDEX(Party_Ledger!$D$3:$D$100322,MATCH(ROWS($1:258),Party_Ledger!$K$3:$K$100322,0)),"")</f>
        <v/>
      </c>
      <c r="D269" s="68" t="str">
        <f>IFERROR(INDEX(Party_Ledger!$E$3:$E$100322,MATCH(ROWS($1:258),Party_Ledger!$K$3:$K$100322,0)),"")</f>
        <v/>
      </c>
      <c r="E269" s="69" t="str">
        <f>IFERROR(INDEX(Party_Ledger!$F$3:$F$100322,MATCH(ROWS($1:258),Party_Ledger!$K$3:$K$100322,0)),"")</f>
        <v/>
      </c>
      <c r="F269" s="70" t="str">
        <f>IFERROR(INDEX(Party_Ledger!$G$3:$G$100322,MATCH(ROWS($1:258),Party_Ledger!$K$3:$K$100322,0)),"")</f>
        <v/>
      </c>
      <c r="G269" s="70" t="str">
        <f>IFERROR(INDEX(Party_Ledger!$H$3:$H$100322,MATCH(ROWS($1:258),Party_Ledger!$K$3:$K$100322,0)),"")</f>
        <v/>
      </c>
      <c r="H269" s="70" t="str">
        <f t="shared" ref="H269:H290" si="10">IF($A269="","",N($F269)-N($G269))</f>
        <v/>
      </c>
    </row>
    <row r="270" spans="1:8" hidden="1" x14ac:dyDescent="0.25">
      <c r="A270" s="101" t="str">
        <f>IFERROR(INDEX(Party_Ledger!$A$3:$A$100322, MATCH(ROWS($1:259), Party_Ledger!$K$3:$K$100322, 0)), "")</f>
        <v/>
      </c>
      <c r="B270" s="194" t="str">
        <f t="shared" si="9"/>
        <v/>
      </c>
      <c r="C270" s="68" t="str">
        <f>IFERROR(INDEX(Party_Ledger!$D$3:$D$100322,MATCH(ROWS($1:259),Party_Ledger!$K$3:$K$100322,0)),"")</f>
        <v/>
      </c>
      <c r="D270" s="68" t="str">
        <f>IFERROR(INDEX(Party_Ledger!$E$3:$E$100322,MATCH(ROWS($1:259),Party_Ledger!$K$3:$K$100322,0)),"")</f>
        <v/>
      </c>
      <c r="E270" s="69" t="str">
        <f>IFERROR(INDEX(Party_Ledger!$F$3:$F$100322,MATCH(ROWS($1:259),Party_Ledger!$K$3:$K$100322,0)),"")</f>
        <v/>
      </c>
      <c r="F270" s="70" t="str">
        <f>IFERROR(INDEX(Party_Ledger!$G$3:$G$100322,MATCH(ROWS($1:259),Party_Ledger!$K$3:$K$100322,0)),"")</f>
        <v/>
      </c>
      <c r="G270" s="70" t="str">
        <f>IFERROR(INDEX(Party_Ledger!$H$3:$H$100322,MATCH(ROWS($1:259),Party_Ledger!$K$3:$K$100322,0)),"")</f>
        <v/>
      </c>
      <c r="H270" s="70" t="str">
        <f t="shared" si="10"/>
        <v/>
      </c>
    </row>
    <row r="271" spans="1:8" hidden="1" x14ac:dyDescent="0.25">
      <c r="A271" s="101" t="str">
        <f>IFERROR(INDEX(Party_Ledger!$A$3:$A$100322, MATCH(ROWS($1:260), Party_Ledger!$K$3:$K$100322, 0)), "")</f>
        <v/>
      </c>
      <c r="B271" s="194" t="str">
        <f t="shared" si="9"/>
        <v/>
      </c>
      <c r="C271" s="68" t="str">
        <f>IFERROR(INDEX(Party_Ledger!$D$3:$D$100322,MATCH(ROWS($1:260),Party_Ledger!$K$3:$K$100322,0)),"")</f>
        <v/>
      </c>
      <c r="D271" s="68" t="str">
        <f>IFERROR(INDEX(Party_Ledger!$E$3:$E$100322,MATCH(ROWS($1:260),Party_Ledger!$K$3:$K$100322,0)),"")</f>
        <v/>
      </c>
      <c r="E271" s="69" t="str">
        <f>IFERROR(INDEX(Party_Ledger!$F$3:$F$100322,MATCH(ROWS($1:260),Party_Ledger!$K$3:$K$100322,0)),"")</f>
        <v/>
      </c>
      <c r="F271" s="70" t="str">
        <f>IFERROR(INDEX(Party_Ledger!$G$3:$G$100322,MATCH(ROWS($1:260),Party_Ledger!$K$3:$K$100322,0)),"")</f>
        <v/>
      </c>
      <c r="G271" s="70" t="str">
        <f>IFERROR(INDEX(Party_Ledger!$H$3:$H$100322,MATCH(ROWS($1:260),Party_Ledger!$K$3:$K$100322,0)),"")</f>
        <v/>
      </c>
      <c r="H271" s="70" t="str">
        <f t="shared" si="10"/>
        <v/>
      </c>
    </row>
    <row r="272" spans="1:8" hidden="1" x14ac:dyDescent="0.25">
      <c r="A272" s="101" t="str">
        <f>IFERROR(INDEX(Party_Ledger!$A$3:$A$100322, MATCH(ROWS($1:261), Party_Ledger!$K$3:$K$100322, 0)), "")</f>
        <v/>
      </c>
      <c r="B272" s="194" t="str">
        <f t="shared" si="9"/>
        <v/>
      </c>
      <c r="C272" s="68" t="str">
        <f>IFERROR(INDEX(Party_Ledger!$D$3:$D$100322,MATCH(ROWS($1:261),Party_Ledger!$K$3:$K$100322,0)),"")</f>
        <v/>
      </c>
      <c r="D272" s="68" t="str">
        <f>IFERROR(INDEX(Party_Ledger!$E$3:$E$100322,MATCH(ROWS($1:261),Party_Ledger!$K$3:$K$100322,0)),"")</f>
        <v/>
      </c>
      <c r="E272" s="69" t="str">
        <f>IFERROR(INDEX(Party_Ledger!$F$3:$F$100322,MATCH(ROWS($1:261),Party_Ledger!$K$3:$K$100322,0)),"")</f>
        <v/>
      </c>
      <c r="F272" s="70" t="str">
        <f>IFERROR(INDEX(Party_Ledger!$G$3:$G$100322,MATCH(ROWS($1:261),Party_Ledger!$K$3:$K$100322,0)),"")</f>
        <v/>
      </c>
      <c r="G272" s="70" t="str">
        <f>IFERROR(INDEX(Party_Ledger!$H$3:$H$100322,MATCH(ROWS($1:261),Party_Ledger!$K$3:$K$100322,0)),"")</f>
        <v/>
      </c>
      <c r="H272" s="70" t="str">
        <f t="shared" si="10"/>
        <v/>
      </c>
    </row>
    <row r="273" spans="1:8" hidden="1" x14ac:dyDescent="0.25">
      <c r="A273" s="101" t="str">
        <f>IFERROR(INDEX(Party_Ledger!$A$3:$A$100322, MATCH(ROWS($1:262), Party_Ledger!$K$3:$K$100322, 0)), "")</f>
        <v/>
      </c>
      <c r="B273" s="194" t="str">
        <f t="shared" si="9"/>
        <v/>
      </c>
      <c r="C273" s="68" t="str">
        <f>IFERROR(INDEX(Party_Ledger!$D$3:$D$100322,MATCH(ROWS($1:262),Party_Ledger!$K$3:$K$100322,0)),"")</f>
        <v/>
      </c>
      <c r="D273" s="68" t="str">
        <f>IFERROR(INDEX(Party_Ledger!$E$3:$E$100322,MATCH(ROWS($1:262),Party_Ledger!$K$3:$K$100322,0)),"")</f>
        <v/>
      </c>
      <c r="E273" s="69" t="str">
        <f>IFERROR(INDEX(Party_Ledger!$F$3:$F$100322,MATCH(ROWS($1:262),Party_Ledger!$K$3:$K$100322,0)),"")</f>
        <v/>
      </c>
      <c r="F273" s="70" t="str">
        <f>IFERROR(INDEX(Party_Ledger!$G$3:$G$100322,MATCH(ROWS($1:262),Party_Ledger!$K$3:$K$100322,0)),"")</f>
        <v/>
      </c>
      <c r="G273" s="70" t="str">
        <f>IFERROR(INDEX(Party_Ledger!$H$3:$H$100322,MATCH(ROWS($1:262),Party_Ledger!$K$3:$K$100322,0)),"")</f>
        <v/>
      </c>
      <c r="H273" s="70" t="str">
        <f t="shared" si="10"/>
        <v/>
      </c>
    </row>
    <row r="274" spans="1:8" hidden="1" x14ac:dyDescent="0.25">
      <c r="A274" s="101" t="str">
        <f>IFERROR(INDEX(Party_Ledger!$A$3:$A$100322, MATCH(ROWS($1:263), Party_Ledger!$K$3:$K$100322, 0)), "")</f>
        <v/>
      </c>
      <c r="B274" s="194" t="str">
        <f t="shared" si="9"/>
        <v/>
      </c>
      <c r="C274" s="68" t="str">
        <f>IFERROR(INDEX(Party_Ledger!$D$3:$D$100322,MATCH(ROWS($1:263),Party_Ledger!$K$3:$K$100322,0)),"")</f>
        <v/>
      </c>
      <c r="D274" s="68" t="str">
        <f>IFERROR(INDEX(Party_Ledger!$E$3:$E$100322,MATCH(ROWS($1:263),Party_Ledger!$K$3:$K$100322,0)),"")</f>
        <v/>
      </c>
      <c r="E274" s="69" t="str">
        <f>IFERROR(INDEX(Party_Ledger!$F$3:$F$100322,MATCH(ROWS($1:263),Party_Ledger!$K$3:$K$100322,0)),"")</f>
        <v/>
      </c>
      <c r="F274" s="70" t="str">
        <f>IFERROR(INDEX(Party_Ledger!$G$3:$G$100322,MATCH(ROWS($1:263),Party_Ledger!$K$3:$K$100322,0)),"")</f>
        <v/>
      </c>
      <c r="G274" s="70" t="str">
        <f>IFERROR(INDEX(Party_Ledger!$H$3:$H$100322,MATCH(ROWS($1:263),Party_Ledger!$K$3:$K$100322,0)),"")</f>
        <v/>
      </c>
      <c r="H274" s="70" t="str">
        <f t="shared" si="10"/>
        <v/>
      </c>
    </row>
    <row r="275" spans="1:8" hidden="1" x14ac:dyDescent="0.25">
      <c r="A275" s="101" t="str">
        <f>IFERROR(INDEX(Party_Ledger!$A$3:$A$100322, MATCH(ROWS($1:264), Party_Ledger!$K$3:$K$100322, 0)), "")</f>
        <v/>
      </c>
      <c r="B275" s="194" t="str">
        <f t="shared" si="9"/>
        <v/>
      </c>
      <c r="C275" s="68" t="str">
        <f>IFERROR(INDEX(Party_Ledger!$D$3:$D$100322,MATCH(ROWS($1:264),Party_Ledger!$K$3:$K$100322,0)),"")</f>
        <v/>
      </c>
      <c r="D275" s="68" t="str">
        <f>IFERROR(INDEX(Party_Ledger!$E$3:$E$100322,MATCH(ROWS($1:264),Party_Ledger!$K$3:$K$100322,0)),"")</f>
        <v/>
      </c>
      <c r="E275" s="69" t="str">
        <f>IFERROR(INDEX(Party_Ledger!$F$3:$F$100322,MATCH(ROWS($1:264),Party_Ledger!$K$3:$K$100322,0)),"")</f>
        <v/>
      </c>
      <c r="F275" s="70" t="str">
        <f>IFERROR(INDEX(Party_Ledger!$G$3:$G$100322,MATCH(ROWS($1:264),Party_Ledger!$K$3:$K$100322,0)),"")</f>
        <v/>
      </c>
      <c r="G275" s="70" t="str">
        <f>IFERROR(INDEX(Party_Ledger!$H$3:$H$100322,MATCH(ROWS($1:264),Party_Ledger!$K$3:$K$100322,0)),"")</f>
        <v/>
      </c>
      <c r="H275" s="70" t="str">
        <f t="shared" si="10"/>
        <v/>
      </c>
    </row>
    <row r="276" spans="1:8" hidden="1" x14ac:dyDescent="0.25">
      <c r="A276" s="101" t="str">
        <f>IFERROR(INDEX(Party_Ledger!$A$3:$A$100322, MATCH(ROWS($1:265), Party_Ledger!$K$3:$K$100322, 0)), "")</f>
        <v/>
      </c>
      <c r="B276" s="194" t="str">
        <f t="shared" si="9"/>
        <v/>
      </c>
      <c r="C276" s="68" t="str">
        <f>IFERROR(INDEX(Party_Ledger!$D$3:$D$100322,MATCH(ROWS($1:265),Party_Ledger!$K$3:$K$100322,0)),"")</f>
        <v/>
      </c>
      <c r="D276" s="68" t="str">
        <f>IFERROR(INDEX(Party_Ledger!$E$3:$E$100322,MATCH(ROWS($1:265),Party_Ledger!$K$3:$K$100322,0)),"")</f>
        <v/>
      </c>
      <c r="E276" s="69" t="str">
        <f>IFERROR(INDEX(Party_Ledger!$F$3:$F$100322,MATCH(ROWS($1:265),Party_Ledger!$K$3:$K$100322,0)),"")</f>
        <v/>
      </c>
      <c r="F276" s="70" t="str">
        <f>IFERROR(INDEX(Party_Ledger!$G$3:$G$100322,MATCH(ROWS($1:265),Party_Ledger!$K$3:$K$100322,0)),"")</f>
        <v/>
      </c>
      <c r="G276" s="70" t="str">
        <f>IFERROR(INDEX(Party_Ledger!$H$3:$H$100322,MATCH(ROWS($1:265),Party_Ledger!$K$3:$K$100322,0)),"")</f>
        <v/>
      </c>
      <c r="H276" s="70" t="str">
        <f t="shared" si="10"/>
        <v/>
      </c>
    </row>
    <row r="277" spans="1:8" hidden="1" x14ac:dyDescent="0.25">
      <c r="A277" s="101" t="str">
        <f>IFERROR(INDEX(Party_Ledger!$A$3:$A$100322, MATCH(ROWS($1:266), Party_Ledger!$K$3:$K$100322, 0)), "")</f>
        <v/>
      </c>
      <c r="B277" s="194" t="str">
        <f t="shared" si="9"/>
        <v/>
      </c>
      <c r="C277" s="68" t="str">
        <f>IFERROR(INDEX(Party_Ledger!$D$3:$D$100322,MATCH(ROWS($1:266),Party_Ledger!$K$3:$K$100322,0)),"")</f>
        <v/>
      </c>
      <c r="D277" s="68" t="str">
        <f>IFERROR(INDEX(Party_Ledger!$E$3:$E$100322,MATCH(ROWS($1:266),Party_Ledger!$K$3:$K$100322,0)),"")</f>
        <v/>
      </c>
      <c r="E277" s="69" t="str">
        <f>IFERROR(INDEX(Party_Ledger!$F$3:$F$100322,MATCH(ROWS($1:266),Party_Ledger!$K$3:$K$100322,0)),"")</f>
        <v/>
      </c>
      <c r="F277" s="70" t="str">
        <f>IFERROR(INDEX(Party_Ledger!$G$3:$G$100322,MATCH(ROWS($1:266),Party_Ledger!$K$3:$K$100322,0)),"")</f>
        <v/>
      </c>
      <c r="G277" s="70" t="str">
        <f>IFERROR(INDEX(Party_Ledger!$H$3:$H$100322,MATCH(ROWS($1:266),Party_Ledger!$K$3:$K$100322,0)),"")</f>
        <v/>
      </c>
      <c r="H277" s="70" t="str">
        <f t="shared" si="10"/>
        <v/>
      </c>
    </row>
    <row r="278" spans="1:8" hidden="1" x14ac:dyDescent="0.25">
      <c r="A278" s="101" t="str">
        <f>IFERROR(INDEX(Party_Ledger!$A$3:$A$100322, MATCH(ROWS($1:267), Party_Ledger!$K$3:$K$100322, 0)), "")</f>
        <v/>
      </c>
      <c r="B278" s="194" t="str">
        <f t="shared" si="9"/>
        <v/>
      </c>
      <c r="C278" s="68" t="str">
        <f>IFERROR(INDEX(Party_Ledger!$D$3:$D$100322,MATCH(ROWS($1:267),Party_Ledger!$K$3:$K$100322,0)),"")</f>
        <v/>
      </c>
      <c r="D278" s="68" t="str">
        <f>IFERROR(INDEX(Party_Ledger!$E$3:$E$100322,MATCH(ROWS($1:267),Party_Ledger!$K$3:$K$100322,0)),"")</f>
        <v/>
      </c>
      <c r="E278" s="69" t="str">
        <f>IFERROR(INDEX(Party_Ledger!$F$3:$F$100322,MATCH(ROWS($1:267),Party_Ledger!$K$3:$K$100322,0)),"")</f>
        <v/>
      </c>
      <c r="F278" s="70" t="str">
        <f>IFERROR(INDEX(Party_Ledger!$G$3:$G$100322,MATCH(ROWS($1:267),Party_Ledger!$K$3:$K$100322,0)),"")</f>
        <v/>
      </c>
      <c r="G278" s="70" t="str">
        <f>IFERROR(INDEX(Party_Ledger!$H$3:$H$100322,MATCH(ROWS($1:267),Party_Ledger!$K$3:$K$100322,0)),"")</f>
        <v/>
      </c>
      <c r="H278" s="70" t="str">
        <f t="shared" si="10"/>
        <v/>
      </c>
    </row>
    <row r="279" spans="1:8" hidden="1" x14ac:dyDescent="0.25">
      <c r="A279" s="101" t="str">
        <f>IFERROR(INDEX(Party_Ledger!$A$3:$A$100322, MATCH(ROWS($1:268), Party_Ledger!$K$3:$K$100322, 0)), "")</f>
        <v/>
      </c>
      <c r="B279" s="194" t="str">
        <f t="shared" si="9"/>
        <v/>
      </c>
      <c r="C279" s="68" t="str">
        <f>IFERROR(INDEX(Party_Ledger!$D$3:$D$100322,MATCH(ROWS($1:268),Party_Ledger!$K$3:$K$100322,0)),"")</f>
        <v/>
      </c>
      <c r="D279" s="68" t="str">
        <f>IFERROR(INDEX(Party_Ledger!$E$3:$E$100322,MATCH(ROWS($1:268),Party_Ledger!$K$3:$K$100322,0)),"")</f>
        <v/>
      </c>
      <c r="E279" s="69" t="str">
        <f>IFERROR(INDEX(Party_Ledger!$F$3:$F$100322,MATCH(ROWS($1:268),Party_Ledger!$K$3:$K$100322,0)),"")</f>
        <v/>
      </c>
      <c r="F279" s="70" t="str">
        <f>IFERROR(INDEX(Party_Ledger!$G$3:$G$100322,MATCH(ROWS($1:268),Party_Ledger!$K$3:$K$100322,0)),"")</f>
        <v/>
      </c>
      <c r="G279" s="70" t="str">
        <f>IFERROR(INDEX(Party_Ledger!$H$3:$H$100322,MATCH(ROWS($1:268),Party_Ledger!$K$3:$K$100322,0)),"")</f>
        <v/>
      </c>
      <c r="H279" s="70" t="str">
        <f t="shared" si="10"/>
        <v/>
      </c>
    </row>
    <row r="280" spans="1:8" hidden="1" x14ac:dyDescent="0.25">
      <c r="A280" s="101" t="str">
        <f>IFERROR(INDEX(Party_Ledger!$A$3:$A$100322, MATCH(ROWS($1:269), Party_Ledger!$K$3:$K$100322, 0)), "")</f>
        <v/>
      </c>
      <c r="B280" s="194" t="str">
        <f t="shared" si="9"/>
        <v/>
      </c>
      <c r="C280" s="68" t="str">
        <f>IFERROR(INDEX(Party_Ledger!$D$3:$D$100322,MATCH(ROWS($1:269),Party_Ledger!$K$3:$K$100322,0)),"")</f>
        <v/>
      </c>
      <c r="D280" s="68" t="str">
        <f>IFERROR(INDEX(Party_Ledger!$E$3:$E$100322,MATCH(ROWS($1:269),Party_Ledger!$K$3:$K$100322,0)),"")</f>
        <v/>
      </c>
      <c r="E280" s="69" t="str">
        <f>IFERROR(INDEX(Party_Ledger!$F$3:$F$100322,MATCH(ROWS($1:269),Party_Ledger!$K$3:$K$100322,0)),"")</f>
        <v/>
      </c>
      <c r="F280" s="70" t="str">
        <f>IFERROR(INDEX(Party_Ledger!$G$3:$G$100322,MATCH(ROWS($1:269),Party_Ledger!$K$3:$K$100322,0)),"")</f>
        <v/>
      </c>
      <c r="G280" s="70" t="str">
        <f>IFERROR(INDEX(Party_Ledger!$H$3:$H$100322,MATCH(ROWS($1:269),Party_Ledger!$K$3:$K$100322,0)),"")</f>
        <v/>
      </c>
      <c r="H280" s="70" t="str">
        <f t="shared" si="10"/>
        <v/>
      </c>
    </row>
    <row r="281" spans="1:8" hidden="1" x14ac:dyDescent="0.25">
      <c r="A281" s="101" t="str">
        <f>IFERROR(INDEX(Party_Ledger!$A$3:$A$100322, MATCH(ROWS($1:270), Party_Ledger!$K$3:$K$100322, 0)), "")</f>
        <v/>
      </c>
      <c r="B281" s="194" t="str">
        <f t="shared" si="9"/>
        <v/>
      </c>
      <c r="C281" s="68" t="str">
        <f>IFERROR(INDEX(Party_Ledger!$D$3:$D$100322,MATCH(ROWS($1:270),Party_Ledger!$K$3:$K$100322,0)),"")</f>
        <v/>
      </c>
      <c r="D281" s="68" t="str">
        <f>IFERROR(INDEX(Party_Ledger!$E$3:$E$100322,MATCH(ROWS($1:270),Party_Ledger!$K$3:$K$100322,0)),"")</f>
        <v/>
      </c>
      <c r="E281" s="69" t="str">
        <f>IFERROR(INDEX(Party_Ledger!$F$3:$F$100322,MATCH(ROWS($1:270),Party_Ledger!$K$3:$K$100322,0)),"")</f>
        <v/>
      </c>
      <c r="F281" s="70" t="str">
        <f>IFERROR(INDEX(Party_Ledger!$G$3:$G$100322,MATCH(ROWS($1:270),Party_Ledger!$K$3:$K$100322,0)),"")</f>
        <v/>
      </c>
      <c r="G281" s="70" t="str">
        <f>IFERROR(INDEX(Party_Ledger!$H$3:$H$100322,MATCH(ROWS($1:270),Party_Ledger!$K$3:$K$100322,0)),"")</f>
        <v/>
      </c>
      <c r="H281" s="70" t="str">
        <f t="shared" si="10"/>
        <v/>
      </c>
    </row>
    <row r="282" spans="1:8" hidden="1" x14ac:dyDescent="0.25">
      <c r="A282" s="101" t="str">
        <f>IFERROR(INDEX(Party_Ledger!$A$3:$A$100322, MATCH(ROWS($1:271), Party_Ledger!$K$3:$K$100322, 0)), "")</f>
        <v/>
      </c>
      <c r="B282" s="194" t="str">
        <f t="shared" si="9"/>
        <v/>
      </c>
      <c r="C282" s="68" t="str">
        <f>IFERROR(INDEX(Party_Ledger!$D$3:$D$100322,MATCH(ROWS($1:271),Party_Ledger!$K$3:$K$100322,0)),"")</f>
        <v/>
      </c>
      <c r="D282" s="68" t="str">
        <f>IFERROR(INDEX(Party_Ledger!$E$3:$E$100322,MATCH(ROWS($1:271),Party_Ledger!$K$3:$K$100322,0)),"")</f>
        <v/>
      </c>
      <c r="E282" s="69" t="str">
        <f>IFERROR(INDEX(Party_Ledger!$F$3:$F$100322,MATCH(ROWS($1:271),Party_Ledger!$K$3:$K$100322,0)),"")</f>
        <v/>
      </c>
      <c r="F282" s="70" t="str">
        <f>IFERROR(INDEX(Party_Ledger!$G$3:$G$100322,MATCH(ROWS($1:271),Party_Ledger!$K$3:$K$100322,0)),"")</f>
        <v/>
      </c>
      <c r="G282" s="70" t="str">
        <f>IFERROR(INDEX(Party_Ledger!$H$3:$H$100322,MATCH(ROWS($1:271),Party_Ledger!$K$3:$K$100322,0)),"")</f>
        <v/>
      </c>
      <c r="H282" s="70" t="str">
        <f t="shared" si="10"/>
        <v/>
      </c>
    </row>
    <row r="283" spans="1:8" hidden="1" x14ac:dyDescent="0.25">
      <c r="A283" s="101" t="str">
        <f>IFERROR(INDEX(Party_Ledger!$A$3:$A$100322, MATCH(ROWS($1:272), Party_Ledger!$K$3:$K$100322, 0)), "")</f>
        <v/>
      </c>
      <c r="B283" s="194" t="str">
        <f t="shared" si="9"/>
        <v/>
      </c>
      <c r="C283" s="68" t="str">
        <f>IFERROR(INDEX(Party_Ledger!$D$3:$D$100322,MATCH(ROWS($1:272),Party_Ledger!$K$3:$K$100322,0)),"")</f>
        <v/>
      </c>
      <c r="D283" s="68" t="str">
        <f>IFERROR(INDEX(Party_Ledger!$E$3:$E$100322,MATCH(ROWS($1:272),Party_Ledger!$K$3:$K$100322,0)),"")</f>
        <v/>
      </c>
      <c r="E283" s="69" t="str">
        <f>IFERROR(INDEX(Party_Ledger!$F$3:$F$100322,MATCH(ROWS($1:272),Party_Ledger!$K$3:$K$100322,0)),"")</f>
        <v/>
      </c>
      <c r="F283" s="70" t="str">
        <f>IFERROR(INDEX(Party_Ledger!$G$3:$G$100322,MATCH(ROWS($1:272),Party_Ledger!$K$3:$K$100322,0)),"")</f>
        <v/>
      </c>
      <c r="G283" s="70" t="str">
        <f>IFERROR(INDEX(Party_Ledger!$H$3:$H$100322,MATCH(ROWS($1:272),Party_Ledger!$K$3:$K$100322,0)),"")</f>
        <v/>
      </c>
      <c r="H283" s="70" t="str">
        <f t="shared" si="10"/>
        <v/>
      </c>
    </row>
    <row r="284" spans="1:8" hidden="1" x14ac:dyDescent="0.25">
      <c r="A284" s="101" t="str">
        <f>IFERROR(INDEX(Party_Ledger!$A$3:$A$100322, MATCH(ROWS($1:273), Party_Ledger!$K$3:$K$100322, 0)), "")</f>
        <v/>
      </c>
      <c r="B284" s="194" t="str">
        <f t="shared" si="9"/>
        <v/>
      </c>
      <c r="C284" s="68" t="str">
        <f>IFERROR(INDEX(Party_Ledger!$D$3:$D$100322,MATCH(ROWS($1:273),Party_Ledger!$K$3:$K$100322,0)),"")</f>
        <v/>
      </c>
      <c r="D284" s="68" t="str">
        <f>IFERROR(INDEX(Party_Ledger!$E$3:$E$100322,MATCH(ROWS($1:273),Party_Ledger!$K$3:$K$100322,0)),"")</f>
        <v/>
      </c>
      <c r="E284" s="69" t="str">
        <f>IFERROR(INDEX(Party_Ledger!$F$3:$F$100322,MATCH(ROWS($1:273),Party_Ledger!$K$3:$K$100322,0)),"")</f>
        <v/>
      </c>
      <c r="F284" s="70" t="str">
        <f>IFERROR(INDEX(Party_Ledger!$G$3:$G$100322,MATCH(ROWS($1:273),Party_Ledger!$K$3:$K$100322,0)),"")</f>
        <v/>
      </c>
      <c r="G284" s="70" t="str">
        <f>IFERROR(INDEX(Party_Ledger!$H$3:$H$100322,MATCH(ROWS($1:273),Party_Ledger!$K$3:$K$100322,0)),"")</f>
        <v/>
      </c>
      <c r="H284" s="70" t="str">
        <f t="shared" si="10"/>
        <v/>
      </c>
    </row>
    <row r="285" spans="1:8" hidden="1" x14ac:dyDescent="0.25">
      <c r="A285" s="101" t="str">
        <f>IFERROR(INDEX(Party_Ledger!$A$3:$A$100322, MATCH(ROWS($1:274), Party_Ledger!$K$3:$K$100322, 0)), "")</f>
        <v/>
      </c>
      <c r="B285" s="194" t="str">
        <f t="shared" si="9"/>
        <v/>
      </c>
      <c r="C285" s="68" t="str">
        <f>IFERROR(INDEX(Party_Ledger!$D$3:$D$100322,MATCH(ROWS($1:274),Party_Ledger!$K$3:$K$100322,0)),"")</f>
        <v/>
      </c>
      <c r="D285" s="68" t="str">
        <f>IFERROR(INDEX(Party_Ledger!$E$3:$E$100322,MATCH(ROWS($1:274),Party_Ledger!$K$3:$K$100322,0)),"")</f>
        <v/>
      </c>
      <c r="E285" s="69" t="str">
        <f>IFERROR(INDEX(Party_Ledger!$F$3:$F$100322,MATCH(ROWS($1:274),Party_Ledger!$K$3:$K$100322,0)),"")</f>
        <v/>
      </c>
      <c r="F285" s="70" t="str">
        <f>IFERROR(INDEX(Party_Ledger!$G$3:$G$100322,MATCH(ROWS($1:274),Party_Ledger!$K$3:$K$100322,0)),"")</f>
        <v/>
      </c>
      <c r="G285" s="70" t="str">
        <f>IFERROR(INDEX(Party_Ledger!$H$3:$H$100322,MATCH(ROWS($1:274),Party_Ledger!$K$3:$K$100322,0)),"")</f>
        <v/>
      </c>
      <c r="H285" s="70" t="str">
        <f t="shared" si="10"/>
        <v/>
      </c>
    </row>
    <row r="286" spans="1:8" hidden="1" x14ac:dyDescent="0.25">
      <c r="A286" s="101" t="str">
        <f>IFERROR(INDEX(Party_Ledger!$A$3:$A$100322, MATCH(ROWS($1:275), Party_Ledger!$K$3:$K$100322, 0)), "")</f>
        <v/>
      </c>
      <c r="B286" s="194" t="str">
        <f t="shared" si="9"/>
        <v/>
      </c>
      <c r="C286" s="68" t="str">
        <f>IFERROR(INDEX(Party_Ledger!$D$3:$D$100322,MATCH(ROWS($1:275),Party_Ledger!$K$3:$K$100322,0)),"")</f>
        <v/>
      </c>
      <c r="D286" s="68" t="str">
        <f>IFERROR(INDEX(Party_Ledger!$E$3:$E$100322,MATCH(ROWS($1:275),Party_Ledger!$K$3:$K$100322,0)),"")</f>
        <v/>
      </c>
      <c r="E286" s="69" t="str">
        <f>IFERROR(INDEX(Party_Ledger!$F$3:$F$100322,MATCH(ROWS($1:275),Party_Ledger!$K$3:$K$100322,0)),"")</f>
        <v/>
      </c>
      <c r="F286" s="70" t="str">
        <f>IFERROR(INDEX(Party_Ledger!$G$3:$G$100322,MATCH(ROWS($1:275),Party_Ledger!$K$3:$K$100322,0)),"")</f>
        <v/>
      </c>
      <c r="G286" s="70" t="str">
        <f>IFERROR(INDEX(Party_Ledger!$H$3:$H$100322,MATCH(ROWS($1:275),Party_Ledger!$K$3:$K$100322,0)),"")</f>
        <v/>
      </c>
      <c r="H286" s="70" t="str">
        <f t="shared" si="10"/>
        <v/>
      </c>
    </row>
    <row r="287" spans="1:8" hidden="1" x14ac:dyDescent="0.25">
      <c r="A287" s="101" t="str">
        <f>IFERROR(INDEX(Party_Ledger!$A$3:$A$100322, MATCH(ROWS($1:276), Party_Ledger!$K$3:$K$100322, 0)), "")</f>
        <v/>
      </c>
      <c r="B287" s="194" t="str">
        <f t="shared" si="9"/>
        <v/>
      </c>
      <c r="C287" s="68" t="str">
        <f>IFERROR(INDEX(Party_Ledger!$D$3:$D$100322,MATCH(ROWS($1:276),Party_Ledger!$K$3:$K$100322,0)),"")</f>
        <v/>
      </c>
      <c r="D287" s="68" t="str">
        <f>IFERROR(INDEX(Party_Ledger!$E$3:$E$100322,MATCH(ROWS($1:276),Party_Ledger!$K$3:$K$100322,0)),"")</f>
        <v/>
      </c>
      <c r="E287" s="69" t="str">
        <f>IFERROR(INDEX(Party_Ledger!$F$3:$F$100322,MATCH(ROWS($1:276),Party_Ledger!$K$3:$K$100322,0)),"")</f>
        <v/>
      </c>
      <c r="F287" s="70" t="str">
        <f>IFERROR(INDEX(Party_Ledger!$G$3:$G$100322,MATCH(ROWS($1:276),Party_Ledger!$K$3:$K$100322,0)),"")</f>
        <v/>
      </c>
      <c r="G287" s="70" t="str">
        <f>IFERROR(INDEX(Party_Ledger!$H$3:$H$100322,MATCH(ROWS($1:276),Party_Ledger!$K$3:$K$100322,0)),"")</f>
        <v/>
      </c>
      <c r="H287" s="70" t="str">
        <f t="shared" si="10"/>
        <v/>
      </c>
    </row>
    <row r="288" spans="1:8" hidden="1" x14ac:dyDescent="0.25">
      <c r="A288" s="101" t="str">
        <f>IFERROR(INDEX(Party_Ledger!$A$3:$A$100322, MATCH(ROWS($1:277), Party_Ledger!$K$3:$K$100322, 0)), "")</f>
        <v/>
      </c>
      <c r="B288" s="194" t="str">
        <f t="shared" si="9"/>
        <v/>
      </c>
      <c r="C288" s="68" t="str">
        <f>IFERROR(INDEX(Party_Ledger!$D$3:$D$100322,MATCH(ROWS($1:277),Party_Ledger!$K$3:$K$100322,0)),"")</f>
        <v/>
      </c>
      <c r="D288" s="68" t="str">
        <f>IFERROR(INDEX(Party_Ledger!$E$3:$E$100322,MATCH(ROWS($1:277),Party_Ledger!$K$3:$K$100322,0)),"")</f>
        <v/>
      </c>
      <c r="E288" s="69" t="str">
        <f>IFERROR(INDEX(Party_Ledger!$F$3:$F$100322,MATCH(ROWS($1:277),Party_Ledger!$K$3:$K$100322,0)),"")</f>
        <v/>
      </c>
      <c r="F288" s="70" t="str">
        <f>IFERROR(INDEX(Party_Ledger!$G$3:$G$100322,MATCH(ROWS($1:277),Party_Ledger!$K$3:$K$100322,0)),"")</f>
        <v/>
      </c>
      <c r="G288" s="70" t="str">
        <f>IFERROR(INDEX(Party_Ledger!$H$3:$H$100322,MATCH(ROWS($1:277),Party_Ledger!$K$3:$K$100322,0)),"")</f>
        <v/>
      </c>
      <c r="H288" s="70" t="str">
        <f t="shared" si="10"/>
        <v/>
      </c>
    </row>
    <row r="289" spans="1:8" hidden="1" x14ac:dyDescent="0.25">
      <c r="A289" s="101" t="str">
        <f>IFERROR(INDEX(Party_Ledger!$A$3:$A$100322, MATCH(ROWS($1:278), Party_Ledger!$K$3:$K$100322, 0)), "")</f>
        <v/>
      </c>
      <c r="B289" s="194" t="str">
        <f t="shared" si="9"/>
        <v/>
      </c>
      <c r="C289" s="68" t="str">
        <f>IFERROR(INDEX(Party_Ledger!$D$3:$D$100322,MATCH(ROWS($1:278),Party_Ledger!$K$3:$K$100322,0)),"")</f>
        <v/>
      </c>
      <c r="D289" s="68" t="str">
        <f>IFERROR(INDEX(Party_Ledger!$E$3:$E$100322,MATCH(ROWS($1:278),Party_Ledger!$K$3:$K$100322,0)),"")</f>
        <v/>
      </c>
      <c r="E289" s="69" t="str">
        <f>IFERROR(INDEX(Party_Ledger!$F$3:$F$100322,MATCH(ROWS($1:278),Party_Ledger!$K$3:$K$100322,0)),"")</f>
        <v/>
      </c>
      <c r="F289" s="70" t="str">
        <f>IFERROR(INDEX(Party_Ledger!$G$3:$G$100322,MATCH(ROWS($1:278),Party_Ledger!$K$3:$K$100322,0)),"")</f>
        <v/>
      </c>
      <c r="G289" s="70" t="str">
        <f>IFERROR(INDEX(Party_Ledger!$H$3:$H$100322,MATCH(ROWS($1:278),Party_Ledger!$K$3:$K$100322,0)),"")</f>
        <v/>
      </c>
      <c r="H289" s="70" t="str">
        <f t="shared" si="10"/>
        <v/>
      </c>
    </row>
    <row r="290" spans="1:8" hidden="1" x14ac:dyDescent="0.25">
      <c r="A290" s="101" t="str">
        <f>IFERROR(INDEX(Party_Ledger!$A$3:$A$100322, MATCH(ROWS($1:279), Party_Ledger!$K$3:$K$100322, 0)), "")</f>
        <v/>
      </c>
      <c r="B290" s="194" t="str">
        <f t="shared" si="9"/>
        <v/>
      </c>
      <c r="C290" s="68" t="str">
        <f>IFERROR(INDEX(Party_Ledger!$D$3:$D$100322,MATCH(ROWS($1:279),Party_Ledger!$K$3:$K$100322,0)),"")</f>
        <v/>
      </c>
      <c r="D290" s="68" t="str">
        <f>IFERROR(INDEX(Party_Ledger!$E$3:$E$100322,MATCH(ROWS($1:279),Party_Ledger!$K$3:$K$100322,0)),"")</f>
        <v/>
      </c>
      <c r="E290" s="69" t="str">
        <f>IFERROR(INDEX(Party_Ledger!$F$3:$F$100322,MATCH(ROWS($1:279),Party_Ledger!$K$3:$K$100322,0)),"")</f>
        <v/>
      </c>
      <c r="F290" s="70" t="str">
        <f>IFERROR(INDEX(Party_Ledger!$G$3:$G$100322,MATCH(ROWS($1:279),Party_Ledger!$K$3:$K$100322,0)),"")</f>
        <v/>
      </c>
      <c r="G290" s="70" t="str">
        <f>IFERROR(INDEX(Party_Ledger!$H$3:$H$100322,MATCH(ROWS($1:279),Party_Ledger!$K$3:$K$100322,0)),"")</f>
        <v/>
      </c>
      <c r="H290" s="70" t="str">
        <f t="shared" si="10"/>
        <v/>
      </c>
    </row>
    <row r="291" spans="1:8" x14ac:dyDescent="0.25">
      <c r="A291" s="232"/>
      <c r="B291" s="233"/>
      <c r="C291" s="232"/>
      <c r="D291" s="232"/>
      <c r="E291" s="232"/>
      <c r="F291" s="234">
        <f>SUBTOTAL(9,F12:F290)</f>
        <v>355015</v>
      </c>
      <c r="G291" s="234">
        <f>SUBTOTAL(9,G12:G290)</f>
        <v>106685</v>
      </c>
      <c r="H291" s="234">
        <f>F291-G291</f>
        <v>248330</v>
      </c>
    </row>
    <row r="292" spans="1:8" x14ac:dyDescent="0.25">
      <c r="B292" s="193"/>
    </row>
    <row r="293" spans="1:8" x14ac:dyDescent="0.25">
      <c r="B293" s="193"/>
    </row>
    <row r="294" spans="1:8" x14ac:dyDescent="0.25">
      <c r="B294" s="193"/>
    </row>
    <row r="295" spans="1:8" x14ac:dyDescent="0.25">
      <c r="B295" s="193"/>
    </row>
    <row r="296" spans="1:8" x14ac:dyDescent="0.25">
      <c r="B296" s="193"/>
    </row>
    <row r="297" spans="1:8" x14ac:dyDescent="0.25">
      <c r="B297" s="193"/>
    </row>
  </sheetData>
  <autoFilter ref="A11:H290" xr:uid="{00000000-0001-0000-0B00-000000000000}">
    <filterColumn colId="7">
      <customFilters>
        <customFilter operator="notEqual" val=" "/>
      </customFilters>
    </filterColumn>
    <sortState xmlns:xlrd2="http://schemas.microsoft.com/office/spreadsheetml/2017/richdata2" ref="A12:H290">
      <sortCondition ref="A11:A290"/>
    </sortState>
  </autoFilter>
  <mergeCells count="4">
    <mergeCell ref="A3:H3"/>
    <mergeCell ref="A2:H2"/>
    <mergeCell ref="A1:H1"/>
    <mergeCell ref="C5:D5"/>
  </mergeCells>
  <printOptions horizontalCentered="1"/>
  <pageMargins left="0.75" right="0.75" top="1" bottom="1" header="0.5" footer="0.5"/>
  <pageSetup scale="90" fitToHeight="0" orientation="landscape" r:id="rId1"/>
  <headerFooter>
    <oddFooter>&amp;LPrinted &amp;D&amp;RPage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37E4DE-E6D8-4694-BAE8-D221D75BF7B0}">
          <x14:formula1>
            <xm:f>Party_Master!$A$3:$A$116</xm:f>
          </x14:formula1>
          <xm:sqref>C5:D5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6B75"/>
    <pageSetUpPr fitToPage="1"/>
  </sheetPr>
  <dimension ref="A1:K4136"/>
  <sheetViews>
    <sheetView showGridLines="0" workbookViewId="0">
      <pane ySplit="2" topLeftCell="A1624" activePane="bottomLeft" state="frozen"/>
      <selection pane="bottomLeft" activeCell="C1624" sqref="C1624"/>
    </sheetView>
  </sheetViews>
  <sheetFormatPr defaultColWidth="8.85546875" defaultRowHeight="15" x14ac:dyDescent="0.25"/>
  <cols>
    <col min="1" max="1" width="14.28515625" style="123" customWidth="1"/>
    <col min="2" max="2" width="10.42578125" customWidth="1"/>
    <col min="3" max="3" width="20.5703125" style="123" customWidth="1"/>
    <col min="5" max="5" width="10.28515625" customWidth="1"/>
    <col min="6" max="6" width="10.140625" customWidth="1"/>
    <col min="7" max="8" width="14.140625" bestFit="1" customWidth="1"/>
    <col min="9" max="9" width="13.7109375" bestFit="1" customWidth="1"/>
  </cols>
  <sheetData>
    <row r="1" spans="1:11" ht="32.1" customHeight="1" x14ac:dyDescent="0.25">
      <c r="A1" s="280" t="str">
        <f>C7</f>
        <v>CHHATRABHUMI STORE</v>
      </c>
      <c r="B1" s="281"/>
      <c r="C1" s="281"/>
      <c r="D1" s="281"/>
      <c r="E1" s="281"/>
      <c r="F1" s="281"/>
      <c r="G1" s="281"/>
      <c r="H1" s="281"/>
      <c r="I1" s="281"/>
      <c r="J1" s="281"/>
      <c r="K1" s="203"/>
    </row>
    <row r="2" spans="1:11" ht="27.95" customHeight="1" x14ac:dyDescent="0.25">
      <c r="A2" s="202" t="s">
        <v>3</v>
      </c>
      <c r="B2" s="204" t="s">
        <v>4</v>
      </c>
      <c r="C2" s="204" t="s">
        <v>109</v>
      </c>
      <c r="D2" s="204" t="s">
        <v>1421</v>
      </c>
      <c r="E2" s="204" t="s">
        <v>1384</v>
      </c>
      <c r="F2" s="204" t="s">
        <v>9</v>
      </c>
      <c r="G2" s="204" t="s">
        <v>1422</v>
      </c>
      <c r="H2" s="204" t="s">
        <v>126</v>
      </c>
      <c r="I2" s="204" t="s">
        <v>1385</v>
      </c>
      <c r="J2" s="204" t="s">
        <v>15</v>
      </c>
      <c r="K2" s="231" t="s">
        <v>1423</v>
      </c>
    </row>
    <row r="3" spans="1:11" ht="25.5" customHeight="1" x14ac:dyDescent="0.25">
      <c r="A3" s="205">
        <f>Sales_Entry!A3</f>
        <v>66915</v>
      </c>
      <c r="B3" s="206">
        <f>Sales_Entry!B3</f>
        <v>46202</v>
      </c>
      <c r="C3" s="207" t="str">
        <f>Sales_Entry!D3</f>
        <v>NAWA DURGA -317</v>
      </c>
      <c r="D3" s="207" t="s">
        <v>1390</v>
      </c>
      <c r="E3" s="207" t="str">
        <f>Sales_Entry!C3</f>
        <v>OPN-1001</v>
      </c>
      <c r="F3" s="207" t="str">
        <f>Sales_Entry!E3</f>
        <v>OPENING</v>
      </c>
      <c r="G3" s="208">
        <f>N(Sales_Entry!J3)</f>
        <v>81953</v>
      </c>
      <c r="H3" s="208">
        <v>0</v>
      </c>
      <c r="I3" s="208">
        <f>IF($C3="","",$G3-$H3)</f>
        <v>81953</v>
      </c>
      <c r="J3" s="207"/>
      <c r="K3" s="209" t="str" cm="1">
        <f t="array" ref="K3">IF($C3="","",IF(AND($C3=Party_Statement!$C$5,$B3&gt;=Party_Statement!$C$6,$B3&lt;=Party_Statement!$E$6),SUMPRODUCT(($C$3:$C3=Party_Statement!$C$5)*($B$3:$B3&gt;=Party_Statement!$C$6)*($B$3:$B3&lt;=Party_Statement!$E$6)),""))</f>
        <v/>
      </c>
    </row>
    <row r="4" spans="1:11" ht="25.5" x14ac:dyDescent="0.25">
      <c r="A4" s="205">
        <f>Sales_Entry!A4</f>
        <v>66915</v>
      </c>
      <c r="B4" s="206">
        <f>Sales_Entry!B4</f>
        <v>46202</v>
      </c>
      <c r="C4" s="207" t="str">
        <f>Sales_Entry!D4</f>
        <v>THE DARBAR PARTY PALACE</v>
      </c>
      <c r="D4" s="207" t="s">
        <v>1390</v>
      </c>
      <c r="E4" s="207" t="str">
        <f>Sales_Entry!C4</f>
        <v>OPN-1002</v>
      </c>
      <c r="F4" s="207" t="str">
        <f>Sales_Entry!E4</f>
        <v>OPENING</v>
      </c>
      <c r="G4" s="208">
        <f>N(Sales_Entry!J4)</f>
        <v>28322</v>
      </c>
      <c r="H4" s="208">
        <v>0</v>
      </c>
      <c r="I4" s="208">
        <f t="shared" ref="I4:I67" si="0">IF($C4="","",$G4-$H4)</f>
        <v>28322</v>
      </c>
      <c r="J4" s="207"/>
      <c r="K4" s="209" t="str" cm="1">
        <f t="array" ref="K4">IF($C4="","",IF(AND($C4=Party_Statement!$C$5,$B4&gt;=Party_Statement!$C$6,$B4&lt;=Party_Statement!$E$6),SUMPRODUCT(($C$3:$C4=Party_Statement!$C$5)*($B$3:$B4&gt;=Party_Statement!$C$6)*($B$3:$B4&lt;=Party_Statement!$E$6)),""))</f>
        <v/>
      </c>
    </row>
    <row r="5" spans="1:11" x14ac:dyDescent="0.25">
      <c r="A5" s="205">
        <f>Sales_Entry!A5</f>
        <v>66915</v>
      </c>
      <c r="B5" s="206">
        <f>Sales_Entry!B5</f>
        <v>46202</v>
      </c>
      <c r="C5" s="207" t="str">
        <f>Sales_Entry!D5</f>
        <v>SRIJANA DAIRY</v>
      </c>
      <c r="D5" s="207" t="s">
        <v>1390</v>
      </c>
      <c r="E5" s="207" t="str">
        <f>Sales_Entry!C5</f>
        <v>OPN-1003</v>
      </c>
      <c r="F5" s="207" t="str">
        <f>Sales_Entry!E5</f>
        <v>OPENING</v>
      </c>
      <c r="G5" s="208">
        <f>N(Sales_Entry!J5)</f>
        <v>6950</v>
      </c>
      <c r="H5" s="208">
        <v>0</v>
      </c>
      <c r="I5" s="208">
        <f t="shared" si="0"/>
        <v>6950</v>
      </c>
      <c r="J5" s="207"/>
      <c r="K5" s="209" t="str" cm="1">
        <f t="array" ref="K5">IF($C5="","",IF(AND($C5=Party_Statement!$C$5,$B5&gt;=Party_Statement!$C$6,$B5&lt;=Party_Statement!$E$6),SUMPRODUCT(($C$3:$C5=Party_Statement!$C$5)*($B$3:$B5&gt;=Party_Statement!$C$6)*($B$3:$B5&lt;=Party_Statement!$E$6)),""))</f>
        <v/>
      </c>
    </row>
    <row r="6" spans="1:11" x14ac:dyDescent="0.25">
      <c r="A6" s="205">
        <f>Sales_Entry!A6</f>
        <v>66915</v>
      </c>
      <c r="B6" s="206">
        <f>Sales_Entry!B6</f>
        <v>46202</v>
      </c>
      <c r="C6" s="207" t="str">
        <f>Sales_Entry!D6</f>
        <v>SOBHA BHATTARAI</v>
      </c>
      <c r="D6" s="207" t="s">
        <v>1390</v>
      </c>
      <c r="E6" s="207" t="str">
        <f>Sales_Entry!C6</f>
        <v>OPN-1004</v>
      </c>
      <c r="F6" s="207" t="str">
        <f>Sales_Entry!E6</f>
        <v>OPENING</v>
      </c>
      <c r="G6" s="208">
        <f>N(Sales_Entry!J6)</f>
        <v>3400</v>
      </c>
      <c r="H6" s="208">
        <v>0</v>
      </c>
      <c r="I6" s="208">
        <f t="shared" si="0"/>
        <v>3400</v>
      </c>
      <c r="J6" s="207"/>
      <c r="K6" s="209" t="str" cm="1">
        <f t="array" ref="K6">IF($C6="","",IF(AND($C6=Party_Statement!$C$5,$B6&gt;=Party_Statement!$C$6,$B6&lt;=Party_Statement!$E$6),SUMPRODUCT(($C$3:$C6=Party_Statement!$C$5)*($B$3:$B6&gt;=Party_Statement!$C$6)*($B$3:$B6&lt;=Party_Statement!$E$6)),""))</f>
        <v/>
      </c>
    </row>
    <row r="7" spans="1:11" x14ac:dyDescent="0.25">
      <c r="A7" s="205">
        <f>Sales_Entry!A7</f>
        <v>66915</v>
      </c>
      <c r="B7" s="206">
        <f>Sales_Entry!B7</f>
        <v>46202</v>
      </c>
      <c r="C7" s="207" t="str">
        <f>Sales_Entry!D7</f>
        <v>CHHATRABHUMI STORE</v>
      </c>
      <c r="D7" s="207" t="s">
        <v>1390</v>
      </c>
      <c r="E7" s="207" t="str">
        <f>Sales_Entry!C7</f>
        <v>OPN-1005</v>
      </c>
      <c r="F7" s="207" t="str">
        <f>Sales_Entry!E7</f>
        <v>OPENING</v>
      </c>
      <c r="G7" s="208">
        <f>N(Sales_Entry!J7)</f>
        <v>44495</v>
      </c>
      <c r="H7" s="208">
        <v>0</v>
      </c>
      <c r="I7" s="208">
        <f t="shared" si="0"/>
        <v>44495</v>
      </c>
      <c r="J7" s="207"/>
      <c r="K7" s="209" t="str" cm="1">
        <f t="array" ref="K7">IF($C7="","",IF(AND($C7=Party_Statement!$C$5,$B7&gt;=Party_Statement!$C$6,$B7&lt;=Party_Statement!$E$6),SUMPRODUCT(($C$3:$C7=Party_Statement!$C$5)*($B$3:$B7&gt;=Party_Statement!$C$6)*($B$3:$B7&lt;=Party_Statement!$E$6)),""))</f>
        <v/>
      </c>
    </row>
    <row r="8" spans="1:11" x14ac:dyDescent="0.25">
      <c r="A8" s="205">
        <f>Sales_Entry!A8</f>
        <v>66915</v>
      </c>
      <c r="B8" s="206">
        <f>Sales_Entry!B8</f>
        <v>46202</v>
      </c>
      <c r="C8" s="207" t="str">
        <f>Sales_Entry!D8</f>
        <v>AAMOSH KIRANA</v>
      </c>
      <c r="D8" s="207" t="s">
        <v>1390</v>
      </c>
      <c r="E8" s="207" t="str">
        <f>Sales_Entry!C8</f>
        <v>OPN-1006</v>
      </c>
      <c r="F8" s="207" t="str">
        <f>Sales_Entry!E8</f>
        <v>OPENING</v>
      </c>
      <c r="G8" s="208">
        <f>N(Sales_Entry!J8)</f>
        <v>208022</v>
      </c>
      <c r="H8" s="208">
        <v>0</v>
      </c>
      <c r="I8" s="208">
        <f t="shared" si="0"/>
        <v>208022</v>
      </c>
      <c r="J8" s="207"/>
      <c r="K8" s="209" t="str" cm="1">
        <f t="array" ref="K8">IF($C8="","",IF(AND($C8=Party_Statement!$C$5,$B8&gt;=Party_Statement!$C$6,$B8&lt;=Party_Statement!$E$6),SUMPRODUCT(($C$3:$C8=Party_Statement!$C$5)*($B$3:$B8&gt;=Party_Statement!$C$6)*($B$3:$B8&lt;=Party_Statement!$E$6)),""))</f>
        <v/>
      </c>
    </row>
    <row r="9" spans="1:11" x14ac:dyDescent="0.25">
      <c r="A9" s="205">
        <f>Sales_Entry!A9</f>
        <v>66915</v>
      </c>
      <c r="B9" s="206">
        <f>Sales_Entry!B9</f>
        <v>46202</v>
      </c>
      <c r="C9" s="207" t="str">
        <f>Sales_Entry!D9</f>
        <v>ORGANIC TARKALI</v>
      </c>
      <c r="D9" s="207" t="s">
        <v>1390</v>
      </c>
      <c r="E9" s="207" t="str">
        <f>Sales_Entry!C9</f>
        <v>OPN-1007</v>
      </c>
      <c r="F9" s="207" t="str">
        <f>Sales_Entry!E9</f>
        <v>OPENING</v>
      </c>
      <c r="G9" s="208">
        <f>N(Sales_Entry!J9)</f>
        <v>9310</v>
      </c>
      <c r="H9" s="208">
        <v>0</v>
      </c>
      <c r="I9" s="208">
        <f t="shared" si="0"/>
        <v>9310</v>
      </c>
      <c r="J9" s="207"/>
      <c r="K9" s="209" t="str" cm="1">
        <f t="array" ref="K9">IF($C9="","",IF(AND($C9=Party_Statement!$C$5,$B9&gt;=Party_Statement!$C$6,$B9&lt;=Party_Statement!$E$6),SUMPRODUCT(($C$3:$C9=Party_Statement!$C$5)*($B$3:$B9&gt;=Party_Statement!$C$6)*($B$3:$B9&lt;=Party_Statement!$E$6)),""))</f>
        <v/>
      </c>
    </row>
    <row r="10" spans="1:11" x14ac:dyDescent="0.25">
      <c r="A10" s="205">
        <f>Sales_Entry!A10</f>
        <v>66915</v>
      </c>
      <c r="B10" s="206">
        <f>Sales_Entry!B10</f>
        <v>46202</v>
      </c>
      <c r="C10" s="207" t="str">
        <f>Sales_Entry!D10</f>
        <v>SHARMA DAI</v>
      </c>
      <c r="D10" s="207" t="s">
        <v>1390</v>
      </c>
      <c r="E10" s="207" t="str">
        <f>Sales_Entry!C10</f>
        <v>OPN-1008</v>
      </c>
      <c r="F10" s="207" t="str">
        <f>Sales_Entry!E10</f>
        <v>OPENING</v>
      </c>
      <c r="G10" s="208">
        <f>N(Sales_Entry!J10)</f>
        <v>39602</v>
      </c>
      <c r="H10" s="208">
        <v>0</v>
      </c>
      <c r="I10" s="208">
        <f t="shared" si="0"/>
        <v>39602</v>
      </c>
      <c r="J10" s="207"/>
      <c r="K10" s="209" t="str" cm="1">
        <f t="array" ref="K10">IF($C10="","",IF(AND($C10=Party_Statement!$C$5,$B10&gt;=Party_Statement!$C$6,$B10&lt;=Party_Statement!$E$6),SUMPRODUCT(($C$3:$C10=Party_Statement!$C$5)*($B$3:$B10&gt;=Party_Statement!$C$6)*($B$3:$B10&lt;=Party_Statement!$E$6)),""))</f>
        <v/>
      </c>
    </row>
    <row r="11" spans="1:11" x14ac:dyDescent="0.25">
      <c r="A11" s="205">
        <f>Sales_Entry!A11</f>
        <v>66915</v>
      </c>
      <c r="B11" s="206">
        <f>Sales_Entry!B11</f>
        <v>46202</v>
      </c>
      <c r="C11" s="207" t="str">
        <f>Sales_Entry!D11</f>
        <v>GANGA NEUPANE</v>
      </c>
      <c r="D11" s="207" t="s">
        <v>1390</v>
      </c>
      <c r="E11" s="207" t="str">
        <f>Sales_Entry!C11</f>
        <v>OPN-1009</v>
      </c>
      <c r="F11" s="207" t="str">
        <f>Sales_Entry!E11</f>
        <v>OPENING</v>
      </c>
      <c r="G11" s="208">
        <f>N(Sales_Entry!J11)</f>
        <v>14507</v>
      </c>
      <c r="H11" s="208">
        <v>0</v>
      </c>
      <c r="I11" s="208">
        <f t="shared" si="0"/>
        <v>14507</v>
      </c>
      <c r="J11" s="207"/>
      <c r="K11" s="209" t="str" cm="1">
        <f t="array" ref="K11">IF($C11="","",IF(AND($C11=Party_Statement!$C$5,$B11&gt;=Party_Statement!$C$6,$B11&lt;=Party_Statement!$E$6),SUMPRODUCT(($C$3:$C11=Party_Statement!$C$5)*($B$3:$B11&gt;=Party_Statement!$C$6)*($B$3:$B11&lt;=Party_Statement!$E$6)),""))</f>
        <v/>
      </c>
    </row>
    <row r="12" spans="1:11" x14ac:dyDescent="0.25">
      <c r="A12" s="205">
        <f>Sales_Entry!A12</f>
        <v>66915</v>
      </c>
      <c r="B12" s="206">
        <f>Sales_Entry!B12</f>
        <v>46202</v>
      </c>
      <c r="C12" s="207" t="str">
        <f>Sales_Entry!D12</f>
        <v>GIRI KIRANA</v>
      </c>
      <c r="D12" s="207" t="s">
        <v>1390</v>
      </c>
      <c r="E12" s="207" t="str">
        <f>Sales_Entry!C12</f>
        <v>OPN-1010</v>
      </c>
      <c r="F12" s="207" t="str">
        <f>Sales_Entry!E12</f>
        <v>OPENING</v>
      </c>
      <c r="G12" s="208">
        <f>N(Sales_Entry!J12)</f>
        <v>2550</v>
      </c>
      <c r="H12" s="208">
        <v>0</v>
      </c>
      <c r="I12" s="208">
        <f t="shared" si="0"/>
        <v>2550</v>
      </c>
      <c r="J12" s="207"/>
      <c r="K12" s="209" t="str" cm="1">
        <f t="array" ref="K12">IF($C12="","",IF(AND($C12=Party_Statement!$C$5,$B12&gt;=Party_Statement!$C$6,$B12&lt;=Party_Statement!$E$6),SUMPRODUCT(($C$3:$C12=Party_Statement!$C$5)*($B$3:$B12&gt;=Party_Statement!$C$6)*($B$3:$B12&lt;=Party_Statement!$E$6)),""))</f>
        <v/>
      </c>
    </row>
    <row r="13" spans="1:11" x14ac:dyDescent="0.25">
      <c r="A13" s="205">
        <f>Sales_Entry!A13</f>
        <v>66915</v>
      </c>
      <c r="B13" s="206">
        <f>Sales_Entry!B13</f>
        <v>46202</v>
      </c>
      <c r="C13" s="207" t="str">
        <f>Sales_Entry!D13</f>
        <v>NAR BAHADUR RANA</v>
      </c>
      <c r="D13" s="207" t="s">
        <v>1390</v>
      </c>
      <c r="E13" s="207" t="str">
        <f>Sales_Entry!C13</f>
        <v>OPN-1011</v>
      </c>
      <c r="F13" s="207" t="str">
        <f>Sales_Entry!E13</f>
        <v>OPENING</v>
      </c>
      <c r="G13" s="208">
        <f>N(Sales_Entry!J13)</f>
        <v>8117.5</v>
      </c>
      <c r="H13" s="208">
        <v>0</v>
      </c>
      <c r="I13" s="208">
        <f t="shared" si="0"/>
        <v>8117.5</v>
      </c>
      <c r="J13" s="207"/>
      <c r="K13" s="209" t="str" cm="1">
        <f t="array" ref="K13">IF($C13="","",IF(AND($C13=Party_Statement!$C$5,$B13&gt;=Party_Statement!$C$6,$B13&lt;=Party_Statement!$E$6),SUMPRODUCT(($C$3:$C13=Party_Statement!$C$5)*($B$3:$B13&gt;=Party_Statement!$C$6)*($B$3:$B13&lt;=Party_Statement!$E$6)),""))</f>
        <v/>
      </c>
    </row>
    <row r="14" spans="1:11" x14ac:dyDescent="0.25">
      <c r="A14" s="205">
        <f>Sales_Entry!A14</f>
        <v>66915</v>
      </c>
      <c r="B14" s="206">
        <f>Sales_Entry!B14</f>
        <v>46202</v>
      </c>
      <c r="C14" s="207" t="str">
        <f>Sales_Entry!D14</f>
        <v>DIPAK NEPAL</v>
      </c>
      <c r="D14" s="207" t="s">
        <v>1390</v>
      </c>
      <c r="E14" s="207" t="str">
        <f>Sales_Entry!C14</f>
        <v>OPN-1012</v>
      </c>
      <c r="F14" s="207" t="str">
        <f>Sales_Entry!E14</f>
        <v>OPENING</v>
      </c>
      <c r="G14" s="208">
        <f>N(Sales_Entry!J14)</f>
        <v>2750</v>
      </c>
      <c r="H14" s="208">
        <v>0</v>
      </c>
      <c r="I14" s="208">
        <f t="shared" si="0"/>
        <v>2750</v>
      </c>
      <c r="J14" s="207"/>
      <c r="K14" s="209" t="str" cm="1">
        <f t="array" ref="K14">IF($C14="","",IF(AND($C14=Party_Statement!$C$5,$B14&gt;=Party_Statement!$C$6,$B14&lt;=Party_Statement!$E$6),SUMPRODUCT(($C$3:$C14=Party_Statement!$C$5)*($B$3:$B14&gt;=Party_Statement!$C$6)*($B$3:$B14&lt;=Party_Statement!$E$6)),""))</f>
        <v/>
      </c>
    </row>
    <row r="15" spans="1:11" x14ac:dyDescent="0.25">
      <c r="A15" s="205">
        <f>Sales_Entry!A15</f>
        <v>66915</v>
      </c>
      <c r="B15" s="206">
        <f>Sales_Entry!B15</f>
        <v>46202</v>
      </c>
      <c r="C15" s="207" t="str">
        <f>Sales_Entry!D15</f>
        <v>SARASWATI NEPAL</v>
      </c>
      <c r="D15" s="207" t="s">
        <v>1390</v>
      </c>
      <c r="E15" s="207" t="str">
        <f>Sales_Entry!C15</f>
        <v>OPN-1013</v>
      </c>
      <c r="F15" s="207" t="str">
        <f>Sales_Entry!E15</f>
        <v>OPENING</v>
      </c>
      <c r="G15" s="208">
        <f>N(Sales_Entry!J15)</f>
        <v>550</v>
      </c>
      <c r="H15" s="208">
        <v>0</v>
      </c>
      <c r="I15" s="208">
        <f t="shared" si="0"/>
        <v>550</v>
      </c>
      <c r="J15" s="207"/>
      <c r="K15" s="209" t="str" cm="1">
        <f t="array" ref="K15">IF($C15="","",IF(AND($C15=Party_Statement!$C$5,$B15&gt;=Party_Statement!$C$6,$B15&lt;=Party_Statement!$E$6),SUMPRODUCT(($C$3:$C15=Party_Statement!$C$5)*($B$3:$B15&gt;=Party_Statement!$C$6)*($B$3:$B15&lt;=Party_Statement!$E$6)),""))</f>
        <v/>
      </c>
    </row>
    <row r="16" spans="1:11" x14ac:dyDescent="0.25">
      <c r="A16" s="205">
        <f>Sales_Entry!A16</f>
        <v>66915</v>
      </c>
      <c r="B16" s="206">
        <f>Sales_Entry!B16</f>
        <v>46202</v>
      </c>
      <c r="C16" s="207" t="str">
        <f>Sales_Entry!D16</f>
        <v>LILADHAR GAUTAM</v>
      </c>
      <c r="D16" s="207" t="s">
        <v>1390</v>
      </c>
      <c r="E16" s="207" t="str">
        <f>Sales_Entry!C16</f>
        <v>OPN-1014</v>
      </c>
      <c r="F16" s="207" t="str">
        <f>Sales_Entry!E16</f>
        <v>OPENING</v>
      </c>
      <c r="G16" s="208">
        <f>N(Sales_Entry!J16)</f>
        <v>821.5</v>
      </c>
      <c r="H16" s="208">
        <v>0</v>
      </c>
      <c r="I16" s="208">
        <f t="shared" si="0"/>
        <v>821.5</v>
      </c>
      <c r="J16" s="207"/>
      <c r="K16" s="209" t="str" cm="1">
        <f t="array" ref="K16">IF($C16="","",IF(AND($C16=Party_Statement!$C$5,$B16&gt;=Party_Statement!$C$6,$B16&lt;=Party_Statement!$E$6),SUMPRODUCT(($C$3:$C16=Party_Statement!$C$5)*($B$3:$B16&gt;=Party_Statement!$C$6)*($B$3:$B16&lt;=Party_Statement!$E$6)),""))</f>
        <v/>
      </c>
    </row>
    <row r="17" spans="1:11" x14ac:dyDescent="0.25">
      <c r="A17" s="205">
        <f>Sales_Entry!A17</f>
        <v>66915</v>
      </c>
      <c r="B17" s="206">
        <f>Sales_Entry!B17</f>
        <v>46202</v>
      </c>
      <c r="C17" s="207" t="str">
        <f>Sales_Entry!D17</f>
        <v>A1 KALIKA CANTEEN</v>
      </c>
      <c r="D17" s="207" t="s">
        <v>1390</v>
      </c>
      <c r="E17" s="207" t="str">
        <f>Sales_Entry!C17</f>
        <v>OPN-1015</v>
      </c>
      <c r="F17" s="207" t="str">
        <f>Sales_Entry!E17</f>
        <v>OPENING</v>
      </c>
      <c r="G17" s="208">
        <f>N(Sales_Entry!J17)</f>
        <v>15725</v>
      </c>
      <c r="H17" s="208">
        <v>0</v>
      </c>
      <c r="I17" s="208">
        <f t="shared" si="0"/>
        <v>15725</v>
      </c>
      <c r="J17" s="207"/>
      <c r="K17" s="209" t="str" cm="1">
        <f t="array" ref="K17">IF($C17="","",IF(AND($C17=Party_Statement!$C$5,$B17&gt;=Party_Statement!$C$6,$B17&lt;=Party_Statement!$E$6),SUMPRODUCT(($C$3:$C17=Party_Statement!$C$5)*($B$3:$B17&gt;=Party_Statement!$C$6)*($B$3:$B17&lt;=Party_Statement!$E$6)),""))</f>
        <v/>
      </c>
    </row>
    <row r="18" spans="1:11" x14ac:dyDescent="0.25">
      <c r="A18" s="205">
        <f>Sales_Entry!A18</f>
        <v>66915</v>
      </c>
      <c r="B18" s="206">
        <f>Sales_Entry!B18</f>
        <v>46202</v>
      </c>
      <c r="C18" s="207" t="str">
        <f>Sales_Entry!D18</f>
        <v>SUBHA MAYA STORE</v>
      </c>
      <c r="D18" s="207" t="s">
        <v>1390</v>
      </c>
      <c r="E18" s="207" t="str">
        <f>Sales_Entry!C18</f>
        <v>OPN-1016</v>
      </c>
      <c r="F18" s="207" t="str">
        <f>Sales_Entry!E18</f>
        <v>OPENING</v>
      </c>
      <c r="G18" s="208">
        <f>N(Sales_Entry!J18)</f>
        <v>16500</v>
      </c>
      <c r="H18" s="208">
        <v>0</v>
      </c>
      <c r="I18" s="208">
        <f t="shared" si="0"/>
        <v>16500</v>
      </c>
      <c r="J18" s="207"/>
      <c r="K18" s="209" t="str" cm="1">
        <f t="array" ref="K18">IF($C18="","",IF(AND($C18=Party_Statement!$C$5,$B18&gt;=Party_Statement!$C$6,$B18&lt;=Party_Statement!$E$6),SUMPRODUCT(($C$3:$C18=Party_Statement!$C$5)*($B$3:$B18&gt;=Party_Statement!$C$6)*($B$3:$B18&lt;=Party_Statement!$E$6)),""))</f>
        <v/>
      </c>
    </row>
    <row r="19" spans="1:11" x14ac:dyDescent="0.25">
      <c r="A19" s="205">
        <f>Sales_Entry!A19</f>
        <v>66915</v>
      </c>
      <c r="B19" s="206">
        <f>Sales_Entry!B19</f>
        <v>46202</v>
      </c>
      <c r="C19" s="207" t="str">
        <f>Sales_Entry!D19</f>
        <v>SHANKAR KHAREL</v>
      </c>
      <c r="D19" s="207" t="s">
        <v>1390</v>
      </c>
      <c r="E19" s="207" t="str">
        <f>Sales_Entry!C19</f>
        <v>OPN-1017</v>
      </c>
      <c r="F19" s="207" t="str">
        <f>Sales_Entry!E19</f>
        <v>OPENING</v>
      </c>
      <c r="G19" s="208">
        <f>N(Sales_Entry!J19)</f>
        <v>2160</v>
      </c>
      <c r="H19" s="208">
        <v>0</v>
      </c>
      <c r="I19" s="208">
        <f t="shared" si="0"/>
        <v>2160</v>
      </c>
      <c r="J19" s="207"/>
      <c r="K19" s="209" t="str" cm="1">
        <f t="array" ref="K19">IF($C19="","",IF(AND($C19=Party_Statement!$C$5,$B19&gt;=Party_Statement!$C$6,$B19&lt;=Party_Statement!$E$6),SUMPRODUCT(($C$3:$C19=Party_Statement!$C$5)*($B$3:$B19&gt;=Party_Statement!$C$6)*($B$3:$B19&lt;=Party_Statement!$E$6)),""))</f>
        <v/>
      </c>
    </row>
    <row r="20" spans="1:11" ht="25.5" x14ac:dyDescent="0.25">
      <c r="A20" s="205">
        <f>Sales_Entry!A20</f>
        <v>66915</v>
      </c>
      <c r="B20" s="206">
        <f>Sales_Entry!B20</f>
        <v>46202</v>
      </c>
      <c r="C20" s="207" t="str">
        <f>Sales_Entry!D20</f>
        <v>NEHA MISTHAN BHANDAR</v>
      </c>
      <c r="D20" s="207" t="s">
        <v>1390</v>
      </c>
      <c r="E20" s="207" t="str">
        <f>Sales_Entry!C20</f>
        <v>OPN-1018</v>
      </c>
      <c r="F20" s="207" t="str">
        <f>Sales_Entry!E20</f>
        <v>OPENING</v>
      </c>
      <c r="G20" s="208">
        <f>N(Sales_Entry!J20)</f>
        <v>34300</v>
      </c>
      <c r="H20" s="208">
        <v>0</v>
      </c>
      <c r="I20" s="208">
        <f t="shared" si="0"/>
        <v>34300</v>
      </c>
      <c r="J20" s="207"/>
      <c r="K20" s="209" t="str" cm="1">
        <f t="array" ref="K20">IF($C20="","",IF(AND($C20=Party_Statement!$C$5,$B20&gt;=Party_Statement!$C$6,$B20&lt;=Party_Statement!$E$6),SUMPRODUCT(($C$3:$C20=Party_Statement!$C$5)*($B$3:$B20&gt;=Party_Statement!$C$6)*($B$3:$B20&lt;=Party_Statement!$E$6)),""))</f>
        <v/>
      </c>
    </row>
    <row r="21" spans="1:11" x14ac:dyDescent="0.25">
      <c r="A21" s="205">
        <f>Sales_Entry!A21</f>
        <v>66915</v>
      </c>
      <c r="B21" s="206">
        <f>Sales_Entry!B21</f>
        <v>46202</v>
      </c>
      <c r="C21" s="207" t="str">
        <f>Sales_Entry!D21</f>
        <v>BAGESHWARI ICE CREAM</v>
      </c>
      <c r="D21" s="207" t="s">
        <v>1390</v>
      </c>
      <c r="E21" s="207" t="str">
        <f>Sales_Entry!C21</f>
        <v>OPN-1019</v>
      </c>
      <c r="F21" s="207" t="str">
        <f>Sales_Entry!E21</f>
        <v>OPENING</v>
      </c>
      <c r="G21" s="208">
        <f>N(Sales_Entry!J21)</f>
        <v>11950</v>
      </c>
      <c r="H21" s="208">
        <v>0</v>
      </c>
      <c r="I21" s="208">
        <f t="shared" si="0"/>
        <v>11950</v>
      </c>
      <c r="J21" s="207"/>
      <c r="K21" s="209" t="str" cm="1">
        <f t="array" ref="K21">IF($C21="","",IF(AND($C21=Party_Statement!$C$5,$B21&gt;=Party_Statement!$C$6,$B21&lt;=Party_Statement!$E$6),SUMPRODUCT(($C$3:$C21=Party_Statement!$C$5)*($B$3:$B21&gt;=Party_Statement!$C$6)*($B$3:$B21&lt;=Party_Statement!$E$6)),""))</f>
        <v/>
      </c>
    </row>
    <row r="22" spans="1:11" x14ac:dyDescent="0.25">
      <c r="A22" s="205">
        <f>Sales_Entry!A22</f>
        <v>66916</v>
      </c>
      <c r="B22" s="206">
        <f>Sales_Entry!B22</f>
        <v>46203</v>
      </c>
      <c r="C22" s="207" t="str">
        <f>Sales_Entry!D22</f>
        <v>SRIJANA DAIRY</v>
      </c>
      <c r="D22" s="207" t="s">
        <v>1390</v>
      </c>
      <c r="E22" s="207" t="str">
        <f>Sales_Entry!C22</f>
        <v>BILL-6001</v>
      </c>
      <c r="F22" s="207" t="str">
        <f>Sales_Entry!E22</f>
        <v>Mix Milk</v>
      </c>
      <c r="G22" s="208">
        <f>N(Sales_Entry!J22)</f>
        <v>5100</v>
      </c>
      <c r="H22" s="208">
        <v>0</v>
      </c>
      <c r="I22" s="208">
        <f t="shared" si="0"/>
        <v>5100</v>
      </c>
      <c r="J22" s="207"/>
      <c r="K22" s="209" t="str" cm="1">
        <f t="array" ref="K22">IF($C22="","",IF(AND($C22=Party_Statement!$C$5,$B22&gt;=Party_Statement!$C$6,$B22&lt;=Party_Statement!$E$6),SUMPRODUCT(($C$3:$C22=Party_Statement!$C$5)*($B$3:$B22&gt;=Party_Statement!$C$6)*($B$3:$B22&lt;=Party_Statement!$E$6)),""))</f>
        <v/>
      </c>
    </row>
    <row r="23" spans="1:11" x14ac:dyDescent="0.25">
      <c r="A23" s="205">
        <f>Sales_Entry!A23</f>
        <v>66916</v>
      </c>
      <c r="B23" s="206">
        <f>Sales_Entry!B23</f>
        <v>46203</v>
      </c>
      <c r="C23" s="207" t="str">
        <f>Sales_Entry!D23</f>
        <v>SOBHA BHATTARAI</v>
      </c>
      <c r="D23" s="207" t="s">
        <v>1390</v>
      </c>
      <c r="E23" s="207" t="str">
        <f>Sales_Entry!C23</f>
        <v>BILL-6002</v>
      </c>
      <c r="F23" s="207" t="str">
        <f>Sales_Entry!E23</f>
        <v>Mix Milk</v>
      </c>
      <c r="G23" s="208">
        <f>N(Sales_Entry!J23)</f>
        <v>1275</v>
      </c>
      <c r="H23" s="208">
        <v>0</v>
      </c>
      <c r="I23" s="208">
        <f t="shared" si="0"/>
        <v>1275</v>
      </c>
      <c r="J23" s="207"/>
      <c r="K23" s="209" t="str" cm="1">
        <f t="array" ref="K23">IF($C23="","",IF(AND($C23=Party_Statement!$C$5,$B23&gt;=Party_Statement!$C$6,$B23&lt;=Party_Statement!$E$6),SUMPRODUCT(($C$3:$C23=Party_Statement!$C$5)*($B$3:$B23&gt;=Party_Statement!$C$6)*($B$3:$B23&lt;=Party_Statement!$E$6)),""))</f>
        <v/>
      </c>
    </row>
    <row r="24" spans="1:11" ht="25.5" customHeight="1" x14ac:dyDescent="0.25">
      <c r="A24" s="205">
        <f>Sales_Entry!A24</f>
        <v>66916</v>
      </c>
      <c r="B24" s="206">
        <f>Sales_Entry!B24</f>
        <v>46203</v>
      </c>
      <c r="C24" s="207" t="str">
        <f>Sales_Entry!D24</f>
        <v>PALPALI KIRANA</v>
      </c>
      <c r="D24" s="207" t="s">
        <v>1390</v>
      </c>
      <c r="E24" s="207" t="str">
        <f>Sales_Entry!C24</f>
        <v>BILL-6003</v>
      </c>
      <c r="F24" s="207" t="str">
        <f>Sales_Entry!E24</f>
        <v>Mix Milk</v>
      </c>
      <c r="G24" s="208">
        <f>N(Sales_Entry!J24)</f>
        <v>2125</v>
      </c>
      <c r="H24" s="208">
        <v>0</v>
      </c>
      <c r="I24" s="208">
        <f t="shared" si="0"/>
        <v>2125</v>
      </c>
      <c r="J24" s="207"/>
      <c r="K24" s="209" t="str" cm="1">
        <f t="array" ref="K24">IF($C24="","",IF(AND($C24=Party_Statement!$C$5,$B24&gt;=Party_Statement!$C$6,$B24&lt;=Party_Statement!$E$6),SUMPRODUCT(($C$3:$C24=Party_Statement!$C$5)*($B$3:$B24&gt;=Party_Statement!$C$6)*($B$3:$B24&lt;=Party_Statement!$E$6)),""))</f>
        <v/>
      </c>
    </row>
    <row r="25" spans="1:11" x14ac:dyDescent="0.25">
      <c r="A25" s="205">
        <f>Sales_Entry!A25</f>
        <v>66916</v>
      </c>
      <c r="B25" s="206">
        <f>Sales_Entry!B25</f>
        <v>46203</v>
      </c>
      <c r="C25" s="207" t="str">
        <f>Sales_Entry!D25</f>
        <v>AAMOSH KIRANA</v>
      </c>
      <c r="D25" s="207" t="s">
        <v>1390</v>
      </c>
      <c r="E25" s="207" t="str">
        <f>Sales_Entry!C25</f>
        <v>BILL-6004</v>
      </c>
      <c r="F25" s="207" t="str">
        <f>Sales_Entry!E25</f>
        <v>Mix Milk</v>
      </c>
      <c r="G25" s="208">
        <f>N(Sales_Entry!J25)</f>
        <v>5100</v>
      </c>
      <c r="H25" s="208">
        <v>0</v>
      </c>
      <c r="I25" s="208">
        <f t="shared" si="0"/>
        <v>5100</v>
      </c>
      <c r="J25" s="207"/>
      <c r="K25" s="209" t="str" cm="1">
        <f t="array" ref="K25">IF($C25="","",IF(AND($C25=Party_Statement!$C$5,$B25&gt;=Party_Statement!$C$6,$B25&lt;=Party_Statement!$E$6),SUMPRODUCT(($C$3:$C25=Party_Statement!$C$5)*($B$3:$B25&gt;=Party_Statement!$C$6)*($B$3:$B25&lt;=Party_Statement!$E$6)),""))</f>
        <v/>
      </c>
    </row>
    <row r="26" spans="1:11" x14ac:dyDescent="0.25">
      <c r="A26" s="205">
        <f>Sales_Entry!A26</f>
        <v>66916</v>
      </c>
      <c r="B26" s="206">
        <f>Sales_Entry!B26</f>
        <v>46203</v>
      </c>
      <c r="C26" s="207" t="str">
        <f>Sales_Entry!D26</f>
        <v>AAMOSH KIRANA</v>
      </c>
      <c r="D26" s="207" t="s">
        <v>1390</v>
      </c>
      <c r="E26" s="207" t="str">
        <f>Sales_Entry!C26</f>
        <v>BILL-6004</v>
      </c>
      <c r="F26" s="207" t="str">
        <f>Sales_Entry!E26</f>
        <v>Cow Milk</v>
      </c>
      <c r="G26" s="208">
        <f>N(Sales_Entry!J26)</f>
        <v>80</v>
      </c>
      <c r="H26" s="208">
        <v>0</v>
      </c>
      <c r="I26" s="208">
        <f t="shared" si="0"/>
        <v>80</v>
      </c>
      <c r="J26" s="207"/>
      <c r="K26" s="209" t="str" cm="1">
        <f t="array" ref="K26">IF($C26="","",IF(AND($C26=Party_Statement!$C$5,$B26&gt;=Party_Statement!$C$6,$B26&lt;=Party_Statement!$E$6),SUMPRODUCT(($C$3:$C26=Party_Statement!$C$5)*($B$3:$B26&gt;=Party_Statement!$C$6)*($B$3:$B26&lt;=Party_Statement!$E$6)),""))</f>
        <v/>
      </c>
    </row>
    <row r="27" spans="1:11" x14ac:dyDescent="0.25">
      <c r="A27" s="205">
        <f>Sales_Entry!A27</f>
        <v>66916</v>
      </c>
      <c r="B27" s="206">
        <f>Sales_Entry!B27</f>
        <v>46203</v>
      </c>
      <c r="C27" s="207" t="str">
        <f>Sales_Entry!D27</f>
        <v>KRITIKA KIRANA</v>
      </c>
      <c r="D27" s="207" t="s">
        <v>1390</v>
      </c>
      <c r="E27" s="207" t="str">
        <f>Sales_Entry!C27</f>
        <v>BILL-6005</v>
      </c>
      <c r="F27" s="207" t="str">
        <f>Sales_Entry!E27</f>
        <v>Mix Milk</v>
      </c>
      <c r="G27" s="208">
        <f>N(Sales_Entry!J27)</f>
        <v>1290</v>
      </c>
      <c r="H27" s="208">
        <v>0</v>
      </c>
      <c r="I27" s="208">
        <f t="shared" si="0"/>
        <v>1290</v>
      </c>
      <c r="J27" s="207"/>
      <c r="K27" s="209" t="str" cm="1">
        <f t="array" ref="K27">IF($C27="","",IF(AND($C27=Party_Statement!$C$5,$B27&gt;=Party_Statement!$C$6,$B27&lt;=Party_Statement!$E$6),SUMPRODUCT(($C$3:$C27=Party_Statement!$C$5)*($B$3:$B27&gt;=Party_Statement!$C$6)*($B$3:$B27&lt;=Party_Statement!$E$6)),""))</f>
        <v/>
      </c>
    </row>
    <row r="28" spans="1:11" x14ac:dyDescent="0.25">
      <c r="A28" s="205">
        <f>Sales_Entry!A28</f>
        <v>66916</v>
      </c>
      <c r="B28" s="206">
        <f>Sales_Entry!B28</f>
        <v>46203</v>
      </c>
      <c r="C28" s="207" t="str">
        <f>Sales_Entry!D28</f>
        <v>MANAKAMANA DAIRY</v>
      </c>
      <c r="D28" s="207" t="s">
        <v>1390</v>
      </c>
      <c r="E28" s="207" t="str">
        <f>Sales_Entry!C28</f>
        <v>BILL-6006</v>
      </c>
      <c r="F28" s="207" t="str">
        <f>Sales_Entry!E28</f>
        <v>Mix Milk</v>
      </c>
      <c r="G28" s="208">
        <f>N(Sales_Entry!J28)</f>
        <v>850</v>
      </c>
      <c r="H28" s="208">
        <v>0</v>
      </c>
      <c r="I28" s="208">
        <f t="shared" si="0"/>
        <v>850</v>
      </c>
      <c r="J28" s="207"/>
      <c r="K28" s="209" t="str" cm="1">
        <f t="array" ref="K28">IF($C28="","",IF(AND($C28=Party_Statement!$C$5,$B28&gt;=Party_Statement!$C$6,$B28&lt;=Party_Statement!$E$6),SUMPRODUCT(($C$3:$C28=Party_Statement!$C$5)*($B$3:$B28&gt;=Party_Statement!$C$6)*($B$3:$B28&lt;=Party_Statement!$E$6)),""))</f>
        <v/>
      </c>
    </row>
    <row r="29" spans="1:11" x14ac:dyDescent="0.25">
      <c r="A29" s="205">
        <f>Sales_Entry!A29</f>
        <v>66916</v>
      </c>
      <c r="B29" s="206">
        <f>Sales_Entry!B29</f>
        <v>46203</v>
      </c>
      <c r="C29" s="207" t="str">
        <f>Sales_Entry!D29</f>
        <v>AAYUSH AND AAYUSHMA</v>
      </c>
      <c r="D29" s="207" t="s">
        <v>1390</v>
      </c>
      <c r="E29" s="207" t="str">
        <f>Sales_Entry!C29</f>
        <v>BILL-6007</v>
      </c>
      <c r="F29" s="207" t="str">
        <f>Sales_Entry!E29</f>
        <v>Mix Milk</v>
      </c>
      <c r="G29" s="208">
        <f>N(Sales_Entry!J29)</f>
        <v>595</v>
      </c>
      <c r="H29" s="208">
        <v>0</v>
      </c>
      <c r="I29" s="208">
        <f t="shared" si="0"/>
        <v>595</v>
      </c>
      <c r="J29" s="207"/>
      <c r="K29" s="209" t="str" cm="1">
        <f t="array" ref="K29">IF($C29="","",IF(AND($C29=Party_Statement!$C$5,$B29&gt;=Party_Statement!$C$6,$B29&lt;=Party_Statement!$E$6),SUMPRODUCT(($C$3:$C29=Party_Statement!$C$5)*($B$3:$B29&gt;=Party_Statement!$C$6)*($B$3:$B29&lt;=Party_Statement!$E$6)),""))</f>
        <v/>
      </c>
    </row>
    <row r="30" spans="1:11" x14ac:dyDescent="0.25">
      <c r="A30" s="205">
        <f>Sales_Entry!A30</f>
        <v>66916</v>
      </c>
      <c r="B30" s="206">
        <f>Sales_Entry!B30</f>
        <v>46203</v>
      </c>
      <c r="C30" s="207" t="str">
        <f>Sales_Entry!D30</f>
        <v>YUBARAJ AND SAMRAT</v>
      </c>
      <c r="D30" s="207" t="s">
        <v>1390</v>
      </c>
      <c r="E30" s="207" t="str">
        <f>Sales_Entry!C30</f>
        <v>BILL-6008</v>
      </c>
      <c r="F30" s="207" t="str">
        <f>Sales_Entry!E30</f>
        <v>Mix Milk</v>
      </c>
      <c r="G30" s="208">
        <f>N(Sales_Entry!J30)</f>
        <v>1700</v>
      </c>
      <c r="H30" s="208">
        <v>0</v>
      </c>
      <c r="I30" s="208">
        <f t="shared" si="0"/>
        <v>1700</v>
      </c>
      <c r="J30" s="207"/>
      <c r="K30" s="209" t="str" cm="1">
        <f t="array" ref="K30">IF($C30="","",IF(AND($C30=Party_Statement!$C$5,$B30&gt;=Party_Statement!$C$6,$B30&lt;=Party_Statement!$E$6),SUMPRODUCT(($C$3:$C30=Party_Statement!$C$5)*($B$3:$B30&gt;=Party_Statement!$C$6)*($B$3:$B30&lt;=Party_Statement!$E$6)),""))</f>
        <v/>
      </c>
    </row>
    <row r="31" spans="1:11" x14ac:dyDescent="0.25">
      <c r="A31" s="205">
        <f>Sales_Entry!A31</f>
        <v>66916</v>
      </c>
      <c r="B31" s="206">
        <f>Sales_Entry!B31</f>
        <v>46203</v>
      </c>
      <c r="C31" s="207" t="str">
        <f>Sales_Entry!D31</f>
        <v>SAMIKSHYA KIRANA</v>
      </c>
      <c r="D31" s="207" t="s">
        <v>1390</v>
      </c>
      <c r="E31" s="207" t="str">
        <f>Sales_Entry!C31</f>
        <v>BILL-6009</v>
      </c>
      <c r="F31" s="207" t="str">
        <f>Sales_Entry!E31</f>
        <v>Mix Milk</v>
      </c>
      <c r="G31" s="208">
        <f>N(Sales_Entry!J31)</f>
        <v>850</v>
      </c>
      <c r="H31" s="208">
        <v>0</v>
      </c>
      <c r="I31" s="208">
        <f t="shared" si="0"/>
        <v>850</v>
      </c>
      <c r="J31" s="207"/>
      <c r="K31" s="209" t="str" cm="1">
        <f t="array" ref="K31">IF($C31="","",IF(AND($C31=Party_Statement!$C$5,$B31&gt;=Party_Statement!$C$6,$B31&lt;=Party_Statement!$E$6),SUMPRODUCT(($C$3:$C31=Party_Statement!$C$5)*($B$3:$B31&gt;=Party_Statement!$C$6)*($B$3:$B31&lt;=Party_Statement!$E$6)),""))</f>
        <v/>
      </c>
    </row>
    <row r="32" spans="1:11" x14ac:dyDescent="0.25">
      <c r="A32" s="205">
        <f>Sales_Entry!A32</f>
        <v>66916</v>
      </c>
      <c r="B32" s="206">
        <f>Sales_Entry!B32</f>
        <v>46203</v>
      </c>
      <c r="C32" s="207" t="str">
        <f>Sales_Entry!D32</f>
        <v>KRISHNA KHAREL</v>
      </c>
      <c r="D32" s="207" t="s">
        <v>1390</v>
      </c>
      <c r="E32" s="207" t="str">
        <f>Sales_Entry!C32</f>
        <v>BILL-6010</v>
      </c>
      <c r="F32" s="207" t="str">
        <f>Sales_Entry!E32</f>
        <v>Mix Milk</v>
      </c>
      <c r="G32" s="208">
        <f>N(Sales_Entry!J32)</f>
        <v>344</v>
      </c>
      <c r="H32" s="208">
        <v>0</v>
      </c>
      <c r="I32" s="208">
        <f t="shared" si="0"/>
        <v>344</v>
      </c>
      <c r="J32" s="207"/>
      <c r="K32" s="209" t="str" cm="1">
        <f t="array" ref="K32">IF($C32="","",IF(AND($C32=Party_Statement!$C$5,$B32&gt;=Party_Statement!$C$6,$B32&lt;=Party_Statement!$E$6),SUMPRODUCT(($C$3:$C32=Party_Statement!$C$5)*($B$3:$B32&gt;=Party_Statement!$C$6)*($B$3:$B32&lt;=Party_Statement!$E$6)),""))</f>
        <v/>
      </c>
    </row>
    <row r="33" spans="1:11" x14ac:dyDescent="0.25">
      <c r="A33" s="205">
        <f>Sales_Entry!A33</f>
        <v>66916</v>
      </c>
      <c r="B33" s="206">
        <f>Sales_Entry!B33</f>
        <v>46203</v>
      </c>
      <c r="C33" s="207" t="str">
        <f>Sales_Entry!D33</f>
        <v>CHHATRABHUMI STORE</v>
      </c>
      <c r="D33" s="207" t="s">
        <v>1390</v>
      </c>
      <c r="E33" s="207" t="str">
        <f>Sales_Entry!C33</f>
        <v>BILL-6011</v>
      </c>
      <c r="F33" s="207" t="str">
        <f>Sales_Entry!E33</f>
        <v>Mix Milk</v>
      </c>
      <c r="G33" s="208">
        <f>N(Sales_Entry!J33)</f>
        <v>1720</v>
      </c>
      <c r="H33" s="208">
        <v>0</v>
      </c>
      <c r="I33" s="208">
        <f t="shared" si="0"/>
        <v>1720</v>
      </c>
      <c r="J33" s="207"/>
      <c r="K33" s="209" t="str" cm="1">
        <f t="array" ref="K33">IF($C33="","",IF(AND($C33=Party_Statement!$C$5,$B33&gt;=Party_Statement!$C$6,$B33&lt;=Party_Statement!$E$6),SUMPRODUCT(($C$3:$C33=Party_Statement!$C$5)*($B$3:$B33&gt;=Party_Statement!$C$6)*($B$3:$B33&lt;=Party_Statement!$E$6)),""))</f>
        <v/>
      </c>
    </row>
    <row r="34" spans="1:11" x14ac:dyDescent="0.25">
      <c r="A34" s="205">
        <f>Sales_Entry!A34</f>
        <v>66916</v>
      </c>
      <c r="B34" s="206">
        <f>Sales_Entry!B34</f>
        <v>46203</v>
      </c>
      <c r="C34" s="207" t="str">
        <f>Sales_Entry!D34</f>
        <v>DEURALI KIRANA</v>
      </c>
      <c r="D34" s="207" t="s">
        <v>1390</v>
      </c>
      <c r="E34" s="207" t="str">
        <f>Sales_Entry!C34</f>
        <v>BILL-6012</v>
      </c>
      <c r="F34" s="207" t="str">
        <f>Sales_Entry!E34</f>
        <v>Mix Milk</v>
      </c>
      <c r="G34" s="208">
        <f>N(Sales_Entry!J34)</f>
        <v>425</v>
      </c>
      <c r="H34" s="208">
        <v>0</v>
      </c>
      <c r="I34" s="208">
        <f t="shared" si="0"/>
        <v>425</v>
      </c>
      <c r="J34" s="207"/>
      <c r="K34" s="209" t="str" cm="1">
        <f t="array" ref="K34">IF($C34="","",IF(AND($C34=Party_Statement!$C$5,$B34&gt;=Party_Statement!$C$6,$B34&lt;=Party_Statement!$E$6),SUMPRODUCT(($C$3:$C34=Party_Statement!$C$5)*($B$3:$B34&gt;=Party_Statement!$C$6)*($B$3:$B34&lt;=Party_Statement!$E$6)),""))</f>
        <v/>
      </c>
    </row>
    <row r="35" spans="1:11" x14ac:dyDescent="0.25">
      <c r="A35" s="205">
        <f>Sales_Entry!A35</f>
        <v>66916</v>
      </c>
      <c r="B35" s="206">
        <f>Sales_Entry!B35</f>
        <v>46203</v>
      </c>
      <c r="C35" s="207" t="str">
        <f>Sales_Entry!D35</f>
        <v>GIRI KIRANA</v>
      </c>
      <c r="D35" s="207" t="s">
        <v>1390</v>
      </c>
      <c r="E35" s="207" t="str">
        <f>Sales_Entry!C35</f>
        <v>BILL-6013</v>
      </c>
      <c r="F35" s="207" t="str">
        <f>Sales_Entry!E35</f>
        <v>Mix Milk</v>
      </c>
      <c r="G35" s="208">
        <f>N(Sales_Entry!J35)</f>
        <v>1275</v>
      </c>
      <c r="H35" s="208">
        <v>0</v>
      </c>
      <c r="I35" s="208">
        <f t="shared" si="0"/>
        <v>1275</v>
      </c>
      <c r="J35" s="207"/>
      <c r="K35" s="209" t="str" cm="1">
        <f t="array" ref="K35">IF($C35="","",IF(AND($C35=Party_Statement!$C$5,$B35&gt;=Party_Statement!$C$6,$B35&lt;=Party_Statement!$E$6),SUMPRODUCT(($C$3:$C35=Party_Statement!$C$5)*($B$3:$B35&gt;=Party_Statement!$C$6)*($B$3:$B35&lt;=Party_Statement!$E$6)),""))</f>
        <v/>
      </c>
    </row>
    <row r="36" spans="1:11" x14ac:dyDescent="0.25">
      <c r="A36" s="205">
        <f>Sales_Entry!A36</f>
        <v>66916</v>
      </c>
      <c r="B36" s="206">
        <f>Sales_Entry!B36</f>
        <v>46203</v>
      </c>
      <c r="C36" s="207" t="str">
        <f>Sales_Entry!D36</f>
        <v>ORGANIC TARKALI</v>
      </c>
      <c r="D36" s="207" t="s">
        <v>1390</v>
      </c>
      <c r="E36" s="207" t="str">
        <f>Sales_Entry!C36</f>
        <v>BILL-6014</v>
      </c>
      <c r="F36" s="207" t="str">
        <f>Sales_Entry!E36</f>
        <v>Mix Milk</v>
      </c>
      <c r="G36" s="208">
        <f>N(Sales_Entry!J36)</f>
        <v>2850</v>
      </c>
      <c r="H36" s="208">
        <v>0</v>
      </c>
      <c r="I36" s="208">
        <f t="shared" si="0"/>
        <v>2850</v>
      </c>
      <c r="J36" s="207"/>
      <c r="K36" s="209" t="str" cm="1">
        <f t="array" ref="K36">IF($C36="","",IF(AND($C36=Party_Statement!$C$5,$B36&gt;=Party_Statement!$C$6,$B36&lt;=Party_Statement!$E$6),SUMPRODUCT(($C$3:$C36=Party_Statement!$C$5)*($B$3:$B36&gt;=Party_Statement!$C$6)*($B$3:$B36&lt;=Party_Statement!$E$6)),""))</f>
        <v/>
      </c>
    </row>
    <row r="37" spans="1:11" x14ac:dyDescent="0.25">
      <c r="A37" s="205">
        <f>Sales_Entry!A37</f>
        <v>66916</v>
      </c>
      <c r="B37" s="206">
        <f>Sales_Entry!B37</f>
        <v>46203</v>
      </c>
      <c r="C37" s="207" t="str">
        <f>Sales_Entry!D37</f>
        <v>SHARMA DAI</v>
      </c>
      <c r="D37" s="207" t="s">
        <v>1390</v>
      </c>
      <c r="E37" s="207" t="str">
        <f>Sales_Entry!C37</f>
        <v>BILL-6015</v>
      </c>
      <c r="F37" s="207" t="str">
        <f>Sales_Entry!E37</f>
        <v>Mix Milk</v>
      </c>
      <c r="G37" s="208">
        <f>N(Sales_Entry!J37)</f>
        <v>2100</v>
      </c>
      <c r="H37" s="208">
        <v>0</v>
      </c>
      <c r="I37" s="208">
        <f t="shared" si="0"/>
        <v>2100</v>
      </c>
      <c r="J37" s="207"/>
      <c r="K37" s="209" t="str" cm="1">
        <f t="array" ref="K37">IF($C37="","",IF(AND($C37=Party_Statement!$C$5,$B37&gt;=Party_Statement!$C$6,$B37&lt;=Party_Statement!$E$6),SUMPRODUCT(($C$3:$C37=Party_Statement!$C$5)*($B$3:$B37&gt;=Party_Statement!$C$6)*($B$3:$B37&lt;=Party_Statement!$E$6)),""))</f>
        <v/>
      </c>
    </row>
    <row r="38" spans="1:11" x14ac:dyDescent="0.25">
      <c r="A38" s="205">
        <f>Sales_Entry!A38</f>
        <v>66916</v>
      </c>
      <c r="B38" s="206">
        <f>Sales_Entry!B38</f>
        <v>46203</v>
      </c>
      <c r="C38" s="207" t="str">
        <f>Sales_Entry!D38</f>
        <v>SHARMA DAI</v>
      </c>
      <c r="D38" s="207" t="s">
        <v>1390</v>
      </c>
      <c r="E38" s="207" t="str">
        <f>Sales_Entry!C38</f>
        <v>BILL-6015</v>
      </c>
      <c r="F38" s="207" t="str">
        <f>Sales_Entry!E38</f>
        <v>Ghee</v>
      </c>
      <c r="G38" s="208">
        <f>N(Sales_Entry!J38)</f>
        <v>550</v>
      </c>
      <c r="H38" s="208">
        <v>0</v>
      </c>
      <c r="I38" s="208">
        <f t="shared" si="0"/>
        <v>550</v>
      </c>
      <c r="J38" s="207"/>
      <c r="K38" s="209" t="str" cm="1">
        <f t="array" ref="K38">IF($C38="","",IF(AND($C38=Party_Statement!$C$5,$B38&gt;=Party_Statement!$C$6,$B38&lt;=Party_Statement!$E$6),SUMPRODUCT(($C$3:$C38=Party_Statement!$C$5)*($B$3:$B38&gt;=Party_Statement!$C$6)*($B$3:$B38&lt;=Party_Statement!$E$6)),""))</f>
        <v/>
      </c>
    </row>
    <row r="39" spans="1:11" x14ac:dyDescent="0.25">
      <c r="A39" s="205">
        <f>Sales_Entry!A39</f>
        <v>66916</v>
      </c>
      <c r="B39" s="206">
        <f>Sales_Entry!B39</f>
        <v>46203</v>
      </c>
      <c r="C39" s="207" t="str">
        <f>Sales_Entry!D39</f>
        <v>SHARMA DAI</v>
      </c>
      <c r="D39" s="207" t="s">
        <v>1390</v>
      </c>
      <c r="E39" s="207" t="str">
        <f>Sales_Entry!C39</f>
        <v>BILL-6015</v>
      </c>
      <c r="F39" s="207" t="str">
        <f>Sales_Entry!E39</f>
        <v>NAUNI</v>
      </c>
      <c r="G39" s="208">
        <f>N(Sales_Entry!J39)</f>
        <v>800</v>
      </c>
      <c r="H39" s="208">
        <v>0</v>
      </c>
      <c r="I39" s="208">
        <f t="shared" si="0"/>
        <v>800</v>
      </c>
      <c r="J39" s="207"/>
      <c r="K39" s="209" t="str" cm="1">
        <f t="array" ref="K39">IF($C39="","",IF(AND($C39=Party_Statement!$C$5,$B39&gt;=Party_Statement!$C$6,$B39&lt;=Party_Statement!$E$6),SUMPRODUCT(($C$3:$C39=Party_Statement!$C$5)*($B$3:$B39&gt;=Party_Statement!$C$6)*($B$3:$B39&lt;=Party_Statement!$E$6)),""))</f>
        <v/>
      </c>
    </row>
    <row r="40" spans="1:11" x14ac:dyDescent="0.25">
      <c r="A40" s="205">
        <f>Sales_Entry!A40</f>
        <v>66916</v>
      </c>
      <c r="B40" s="206">
        <f>Sales_Entry!B40</f>
        <v>46203</v>
      </c>
      <c r="C40" s="207" t="str">
        <f>Sales_Entry!D40</f>
        <v>GANGA NEUPANE</v>
      </c>
      <c r="D40" s="207" t="s">
        <v>1390</v>
      </c>
      <c r="E40" s="207" t="str">
        <f>Sales_Entry!C40</f>
        <v>BILL-6016</v>
      </c>
      <c r="F40" s="207" t="str">
        <f>Sales_Entry!E40</f>
        <v>Mix Milk</v>
      </c>
      <c r="G40" s="208">
        <f>N(Sales_Entry!J40)</f>
        <v>595</v>
      </c>
      <c r="H40" s="208">
        <v>0</v>
      </c>
      <c r="I40" s="208">
        <f t="shared" si="0"/>
        <v>595</v>
      </c>
      <c r="J40" s="207"/>
      <c r="K40" s="209" t="str" cm="1">
        <f t="array" ref="K40">IF($C40="","",IF(AND($C40=Party_Statement!$C$5,$B40&gt;=Party_Statement!$C$6,$B40&lt;=Party_Statement!$E$6),SUMPRODUCT(($C$3:$C40=Party_Statement!$C$5)*($B$3:$B40&gt;=Party_Statement!$C$6)*($B$3:$B40&lt;=Party_Statement!$E$6)),""))</f>
        <v/>
      </c>
    </row>
    <row r="41" spans="1:11" x14ac:dyDescent="0.25">
      <c r="A41" s="205">
        <f>Sales_Entry!A41</f>
        <v>66916</v>
      </c>
      <c r="B41" s="206">
        <f>Sales_Entry!B41</f>
        <v>46203</v>
      </c>
      <c r="C41" s="207" t="str">
        <f>Sales_Entry!D41</f>
        <v>LOCAL</v>
      </c>
      <c r="D41" s="207" t="s">
        <v>1390</v>
      </c>
      <c r="E41" s="207" t="str">
        <f>Sales_Entry!C41</f>
        <v>BILL-6017</v>
      </c>
      <c r="F41" s="207" t="str">
        <f>Sales_Entry!E41</f>
        <v>Mix Milk</v>
      </c>
      <c r="G41" s="208">
        <f>N(Sales_Entry!J41)</f>
        <v>240</v>
      </c>
      <c r="H41" s="208">
        <v>0</v>
      </c>
      <c r="I41" s="208">
        <f t="shared" si="0"/>
        <v>240</v>
      </c>
      <c r="J41" s="207"/>
      <c r="K41" s="209" t="str" cm="1">
        <f t="array" ref="K41">IF($C41="","",IF(AND($C41=Party_Statement!$C$5,$B41&gt;=Party_Statement!$C$6,$B41&lt;=Party_Statement!$E$6),SUMPRODUCT(($C$3:$C41=Party_Statement!$C$5)*($B$3:$B41&gt;=Party_Statement!$C$6)*($B$3:$B41&lt;=Party_Statement!$E$6)),""))</f>
        <v/>
      </c>
    </row>
    <row r="42" spans="1:11" x14ac:dyDescent="0.25">
      <c r="A42" s="205">
        <f>Sales_Entry!A42</f>
        <v>66916</v>
      </c>
      <c r="B42" s="206">
        <f>Sales_Entry!B42</f>
        <v>46203</v>
      </c>
      <c r="C42" s="207" t="str">
        <f>Sales_Entry!D42</f>
        <v>BHUSAL JANARAL STORE</v>
      </c>
      <c r="D42" s="207" t="s">
        <v>1390</v>
      </c>
      <c r="E42" s="207" t="str">
        <f>Sales_Entry!C42</f>
        <v>BILL-6018</v>
      </c>
      <c r="F42" s="207" t="str">
        <f>Sales_Entry!E42</f>
        <v>Mix Milk</v>
      </c>
      <c r="G42" s="208">
        <f>N(Sales_Entry!J42)</f>
        <v>430</v>
      </c>
      <c r="H42" s="208">
        <v>0</v>
      </c>
      <c r="I42" s="208">
        <f t="shared" si="0"/>
        <v>430</v>
      </c>
      <c r="J42" s="207"/>
      <c r="K42" s="209" t="str" cm="1">
        <f t="array" ref="K42">IF($C42="","",IF(AND($C42=Party_Statement!$C$5,$B42&gt;=Party_Statement!$C$6,$B42&lt;=Party_Statement!$E$6),SUMPRODUCT(($C$3:$C42=Party_Statement!$C$5)*($B$3:$B42&gt;=Party_Statement!$C$6)*($B$3:$B42&lt;=Party_Statement!$E$6)),""))</f>
        <v/>
      </c>
    </row>
    <row r="43" spans="1:11" x14ac:dyDescent="0.25">
      <c r="A43" s="205">
        <f>Sales_Entry!A43</f>
        <v>66917</v>
      </c>
      <c r="B43" s="206">
        <f>Sales_Entry!B43</f>
        <v>46204</v>
      </c>
      <c r="C43" s="207" t="str">
        <f>Sales_Entry!D43</f>
        <v>SRIJANA DAIRY</v>
      </c>
      <c r="D43" s="207" t="s">
        <v>1390</v>
      </c>
      <c r="E43" s="207" t="str">
        <f>Sales_Entry!C43</f>
        <v>BILL-6019</v>
      </c>
      <c r="F43" s="207" t="str">
        <f>Sales_Entry!E43</f>
        <v>Mix Milk</v>
      </c>
      <c r="G43" s="208">
        <f>N(Sales_Entry!J43)</f>
        <v>5100</v>
      </c>
      <c r="H43" s="208">
        <v>0</v>
      </c>
      <c r="I43" s="208">
        <f t="shared" si="0"/>
        <v>5100</v>
      </c>
      <c r="J43" s="207"/>
      <c r="K43" s="209" t="str" cm="1">
        <f t="array" ref="K43">IF($C43="","",IF(AND($C43=Party_Statement!$C$5,$B43&gt;=Party_Statement!$C$6,$B43&lt;=Party_Statement!$E$6),SUMPRODUCT(($C$3:$C43=Party_Statement!$C$5)*($B$3:$B43&gt;=Party_Statement!$C$6)*($B$3:$B43&lt;=Party_Statement!$E$6)),""))</f>
        <v/>
      </c>
    </row>
    <row r="44" spans="1:11" x14ac:dyDescent="0.25">
      <c r="A44" s="205">
        <f>Sales_Entry!A44</f>
        <v>66917</v>
      </c>
      <c r="B44" s="206">
        <f>Sales_Entry!B44</f>
        <v>46204</v>
      </c>
      <c r="C44" s="207" t="str">
        <f>Sales_Entry!D44</f>
        <v>SOBHA BHATTARAI</v>
      </c>
      <c r="D44" s="207" t="s">
        <v>1390</v>
      </c>
      <c r="E44" s="207" t="str">
        <f>Sales_Entry!C44</f>
        <v>BILL-6020</v>
      </c>
      <c r="F44" s="207" t="str">
        <f>Sales_Entry!E44</f>
        <v>Mix Milk</v>
      </c>
      <c r="G44" s="208">
        <f>N(Sales_Entry!J44)</f>
        <v>2125</v>
      </c>
      <c r="H44" s="208">
        <v>0</v>
      </c>
      <c r="I44" s="208">
        <f t="shared" si="0"/>
        <v>2125</v>
      </c>
      <c r="J44" s="207"/>
      <c r="K44" s="209" t="str" cm="1">
        <f t="array" ref="K44">IF($C44="","",IF(AND($C44=Party_Statement!$C$5,$B44&gt;=Party_Statement!$C$6,$B44&lt;=Party_Statement!$E$6),SUMPRODUCT(($C$3:$C44=Party_Statement!$C$5)*($B$3:$B44&gt;=Party_Statement!$C$6)*($B$3:$B44&lt;=Party_Statement!$E$6)),""))</f>
        <v/>
      </c>
    </row>
    <row r="45" spans="1:11" x14ac:dyDescent="0.25">
      <c r="A45" s="205">
        <f>Sales_Entry!A45</f>
        <v>66917</v>
      </c>
      <c r="B45" s="206">
        <f>Sales_Entry!B45</f>
        <v>46204</v>
      </c>
      <c r="C45" s="207" t="str">
        <f>Sales_Entry!D45</f>
        <v>MANAKAMANA DAIRY</v>
      </c>
      <c r="D45" s="207" t="s">
        <v>1390</v>
      </c>
      <c r="E45" s="207" t="str">
        <f>Sales_Entry!C45</f>
        <v>BILL-6021</v>
      </c>
      <c r="F45" s="207" t="str">
        <f>Sales_Entry!E45</f>
        <v>Mix Milk</v>
      </c>
      <c r="G45" s="208">
        <f>N(Sales_Entry!J45)</f>
        <v>850</v>
      </c>
      <c r="H45" s="208">
        <v>0</v>
      </c>
      <c r="I45" s="208">
        <f t="shared" si="0"/>
        <v>850</v>
      </c>
      <c r="J45" s="207"/>
      <c r="K45" s="209" t="str" cm="1">
        <f t="array" ref="K45">IF($C45="","",IF(AND($C45=Party_Statement!$C$5,$B45&gt;=Party_Statement!$C$6,$B45&lt;=Party_Statement!$E$6),SUMPRODUCT(($C$3:$C45=Party_Statement!$C$5)*($B$3:$B45&gt;=Party_Statement!$C$6)*($B$3:$B45&lt;=Party_Statement!$E$6)),""))</f>
        <v/>
      </c>
    </row>
    <row r="46" spans="1:11" x14ac:dyDescent="0.25">
      <c r="A46" s="205">
        <f>Sales_Entry!A46</f>
        <v>66917</v>
      </c>
      <c r="B46" s="206">
        <f>Sales_Entry!B46</f>
        <v>46204</v>
      </c>
      <c r="C46" s="207" t="str">
        <f>Sales_Entry!D46</f>
        <v>SAMIKSHYA KIRANA</v>
      </c>
      <c r="D46" s="207" t="s">
        <v>1390</v>
      </c>
      <c r="E46" s="207" t="str">
        <f>Sales_Entry!C46</f>
        <v>BILL-6022</v>
      </c>
      <c r="F46" s="207" t="str">
        <f>Sales_Entry!E46</f>
        <v>Mix Milk</v>
      </c>
      <c r="G46" s="208">
        <f>N(Sales_Entry!J46)</f>
        <v>850</v>
      </c>
      <c r="H46" s="208">
        <v>0</v>
      </c>
      <c r="I46" s="208">
        <f t="shared" si="0"/>
        <v>850</v>
      </c>
      <c r="J46" s="207"/>
      <c r="K46" s="209" t="str" cm="1">
        <f t="array" ref="K46">IF($C46="","",IF(AND($C46=Party_Statement!$C$5,$B46&gt;=Party_Statement!$C$6,$B46&lt;=Party_Statement!$E$6),SUMPRODUCT(($C$3:$C46=Party_Statement!$C$5)*($B$3:$B46&gt;=Party_Statement!$C$6)*($B$3:$B46&lt;=Party_Statement!$E$6)),""))</f>
        <v/>
      </c>
    </row>
    <row r="47" spans="1:11" x14ac:dyDescent="0.25">
      <c r="A47" s="205">
        <f>Sales_Entry!A47</f>
        <v>66917</v>
      </c>
      <c r="B47" s="206">
        <f>Sales_Entry!B47</f>
        <v>46204</v>
      </c>
      <c r="C47" s="207" t="str">
        <f>Sales_Entry!D47</f>
        <v>KRISHNA KHAREL</v>
      </c>
      <c r="D47" s="207" t="s">
        <v>1390</v>
      </c>
      <c r="E47" s="207" t="str">
        <f>Sales_Entry!C47</f>
        <v>BILL-6023</v>
      </c>
      <c r="F47" s="207" t="str">
        <f>Sales_Entry!E47</f>
        <v>Mix Milk</v>
      </c>
      <c r="G47" s="208">
        <f>N(Sales_Entry!J47)</f>
        <v>344</v>
      </c>
      <c r="H47" s="208">
        <v>0</v>
      </c>
      <c r="I47" s="208">
        <f t="shared" si="0"/>
        <v>344</v>
      </c>
      <c r="J47" s="207"/>
      <c r="K47" s="209" t="str" cm="1">
        <f t="array" ref="K47">IF($C47="","",IF(AND($C47=Party_Statement!$C$5,$B47&gt;=Party_Statement!$C$6,$B47&lt;=Party_Statement!$E$6),SUMPRODUCT(($C$3:$C47=Party_Statement!$C$5)*($B$3:$B47&gt;=Party_Statement!$C$6)*($B$3:$B47&lt;=Party_Statement!$E$6)),""))</f>
        <v/>
      </c>
    </row>
    <row r="48" spans="1:11" x14ac:dyDescent="0.25">
      <c r="A48" s="205">
        <f>Sales_Entry!A48</f>
        <v>66917</v>
      </c>
      <c r="B48" s="206">
        <f>Sales_Entry!B48</f>
        <v>46204</v>
      </c>
      <c r="C48" s="207" t="str">
        <f>Sales_Entry!D48</f>
        <v>CHHATRABHUMI STORE</v>
      </c>
      <c r="D48" s="207" t="s">
        <v>1390</v>
      </c>
      <c r="E48" s="207" t="str">
        <f>Sales_Entry!C48</f>
        <v>BILL-6024</v>
      </c>
      <c r="F48" s="207" t="str">
        <f>Sales_Entry!E48</f>
        <v>Mix Milk</v>
      </c>
      <c r="G48" s="208">
        <f>N(Sales_Entry!J48)</f>
        <v>1720</v>
      </c>
      <c r="H48" s="208">
        <v>0</v>
      </c>
      <c r="I48" s="208">
        <f t="shared" si="0"/>
        <v>1720</v>
      </c>
      <c r="J48" s="207"/>
      <c r="K48" s="209" t="str" cm="1">
        <f t="array" ref="K48">IF($C48="","",IF(AND($C48=Party_Statement!$C$5,$B48&gt;=Party_Statement!$C$6,$B48&lt;=Party_Statement!$E$6),SUMPRODUCT(($C$3:$C48=Party_Statement!$C$5)*($B$3:$B48&gt;=Party_Statement!$C$6)*($B$3:$B48&lt;=Party_Statement!$E$6)),""))</f>
        <v/>
      </c>
    </row>
    <row r="49" spans="1:11" x14ac:dyDescent="0.25">
      <c r="A49" s="205">
        <f>Sales_Entry!A49</f>
        <v>66917</v>
      </c>
      <c r="B49" s="206">
        <f>Sales_Entry!B49</f>
        <v>46204</v>
      </c>
      <c r="C49" s="207" t="str">
        <f>Sales_Entry!D49</f>
        <v>PALPALI KIRANA</v>
      </c>
      <c r="D49" s="207" t="s">
        <v>1390</v>
      </c>
      <c r="E49" s="207" t="str">
        <f>Sales_Entry!C49</f>
        <v>BILL-6025</v>
      </c>
      <c r="F49" s="207" t="str">
        <f>Sales_Entry!E49</f>
        <v>Mix Milk</v>
      </c>
      <c r="G49" s="208">
        <f>N(Sales_Entry!J49)</f>
        <v>1700</v>
      </c>
      <c r="H49" s="208">
        <v>0</v>
      </c>
      <c r="I49" s="208">
        <f t="shared" si="0"/>
        <v>1700</v>
      </c>
      <c r="J49" s="207"/>
      <c r="K49" s="209" t="str" cm="1">
        <f t="array" ref="K49">IF($C49="","",IF(AND($C49=Party_Statement!$C$5,$B49&gt;=Party_Statement!$C$6,$B49&lt;=Party_Statement!$E$6),SUMPRODUCT(($C$3:$C49=Party_Statement!$C$5)*($B$3:$B49&gt;=Party_Statement!$C$6)*($B$3:$B49&lt;=Party_Statement!$E$6)),""))</f>
        <v/>
      </c>
    </row>
    <row r="50" spans="1:11" x14ac:dyDescent="0.25">
      <c r="A50" s="205">
        <f>Sales_Entry!A50</f>
        <v>66917</v>
      </c>
      <c r="B50" s="206">
        <f>Sales_Entry!B50</f>
        <v>46204</v>
      </c>
      <c r="C50" s="207" t="str">
        <f>Sales_Entry!D50</f>
        <v>AAMOSH KIRANA</v>
      </c>
      <c r="D50" s="207" t="s">
        <v>1390</v>
      </c>
      <c r="E50" s="207" t="str">
        <f>Sales_Entry!C50</f>
        <v>BILL-6026</v>
      </c>
      <c r="F50" s="207" t="str">
        <f>Sales_Entry!E50</f>
        <v>Mix Milk</v>
      </c>
      <c r="G50" s="208">
        <f>N(Sales_Entry!J50)</f>
        <v>5950</v>
      </c>
      <c r="H50" s="208">
        <v>0</v>
      </c>
      <c r="I50" s="208">
        <f t="shared" si="0"/>
        <v>5950</v>
      </c>
      <c r="J50" s="207"/>
      <c r="K50" s="209" t="str" cm="1">
        <f t="array" ref="K50">IF($C50="","",IF(AND($C50=Party_Statement!$C$5,$B50&gt;=Party_Statement!$C$6,$B50&lt;=Party_Statement!$E$6),SUMPRODUCT(($C$3:$C50=Party_Statement!$C$5)*($B$3:$B50&gt;=Party_Statement!$C$6)*($B$3:$B50&lt;=Party_Statement!$E$6)),""))</f>
        <v/>
      </c>
    </row>
    <row r="51" spans="1:11" x14ac:dyDescent="0.25">
      <c r="A51" s="205">
        <f>Sales_Entry!A51</f>
        <v>66917</v>
      </c>
      <c r="B51" s="206">
        <f>Sales_Entry!B51</f>
        <v>46204</v>
      </c>
      <c r="C51" s="207" t="str">
        <f>Sales_Entry!D51</f>
        <v>AAMOSH KIRANA</v>
      </c>
      <c r="D51" s="207" t="s">
        <v>1390</v>
      </c>
      <c r="E51" s="207" t="str">
        <f>Sales_Entry!C51</f>
        <v>BILL-6026</v>
      </c>
      <c r="F51" s="207" t="str">
        <f>Sales_Entry!E51</f>
        <v>Cow Milk</v>
      </c>
      <c r="G51" s="208">
        <f>N(Sales_Entry!J51)</f>
        <v>3440</v>
      </c>
      <c r="H51" s="208">
        <v>0</v>
      </c>
      <c r="I51" s="208">
        <f t="shared" si="0"/>
        <v>3440</v>
      </c>
      <c r="J51" s="207"/>
      <c r="K51" s="209" t="str" cm="1">
        <f t="array" ref="K51">IF($C51="","",IF(AND($C51=Party_Statement!$C$5,$B51&gt;=Party_Statement!$C$6,$B51&lt;=Party_Statement!$E$6),SUMPRODUCT(($C$3:$C51=Party_Statement!$C$5)*($B$3:$B51&gt;=Party_Statement!$C$6)*($B$3:$B51&lt;=Party_Statement!$E$6)),""))</f>
        <v/>
      </c>
    </row>
    <row r="52" spans="1:11" x14ac:dyDescent="0.25">
      <c r="A52" s="205">
        <f>Sales_Entry!A52</f>
        <v>66917</v>
      </c>
      <c r="B52" s="206">
        <f>Sales_Entry!B52</f>
        <v>46204</v>
      </c>
      <c r="C52" s="207" t="str">
        <f>Sales_Entry!D52</f>
        <v>DEURALI KIRANA</v>
      </c>
      <c r="D52" s="207" t="s">
        <v>1390</v>
      </c>
      <c r="E52" s="207" t="str">
        <f>Sales_Entry!C52</f>
        <v>BILL-6027</v>
      </c>
      <c r="F52" s="207" t="str">
        <f>Sales_Entry!E52</f>
        <v>Mix Milk</v>
      </c>
      <c r="G52" s="208">
        <f>N(Sales_Entry!J52)</f>
        <v>425</v>
      </c>
      <c r="H52" s="208">
        <v>0</v>
      </c>
      <c r="I52" s="208">
        <f t="shared" si="0"/>
        <v>425</v>
      </c>
      <c r="J52" s="207"/>
      <c r="K52" s="209" t="str" cm="1">
        <f t="array" ref="K52">IF($C52="","",IF(AND($C52=Party_Statement!$C$5,$B52&gt;=Party_Statement!$C$6,$B52&lt;=Party_Statement!$E$6),SUMPRODUCT(($C$3:$C52=Party_Statement!$C$5)*($B$3:$B52&gt;=Party_Statement!$C$6)*($B$3:$B52&lt;=Party_Statement!$E$6)),""))</f>
        <v/>
      </c>
    </row>
    <row r="53" spans="1:11" x14ac:dyDescent="0.25">
      <c r="A53" s="205">
        <f>Sales_Entry!A53</f>
        <v>66917</v>
      </c>
      <c r="B53" s="206">
        <f>Sales_Entry!B53</f>
        <v>46204</v>
      </c>
      <c r="C53" s="207" t="str">
        <f>Sales_Entry!D53</f>
        <v>GIRI KIRANA</v>
      </c>
      <c r="D53" s="207" t="s">
        <v>1390</v>
      </c>
      <c r="E53" s="207" t="str">
        <f>Sales_Entry!C53</f>
        <v>BILL-6028</v>
      </c>
      <c r="F53" s="207" t="str">
        <f>Sales_Entry!E53</f>
        <v>Mix Milk</v>
      </c>
      <c r="G53" s="208">
        <f>N(Sales_Entry!J53)</f>
        <v>1275</v>
      </c>
      <c r="H53" s="208">
        <v>0</v>
      </c>
      <c r="I53" s="208">
        <f t="shared" si="0"/>
        <v>1275</v>
      </c>
      <c r="J53" s="207"/>
      <c r="K53" s="209" t="str" cm="1">
        <f t="array" ref="K53">IF($C53="","",IF(AND($C53=Party_Statement!$C$5,$B53&gt;=Party_Statement!$C$6,$B53&lt;=Party_Statement!$E$6),SUMPRODUCT(($C$3:$C53=Party_Statement!$C$5)*($B$3:$B53&gt;=Party_Statement!$C$6)*($B$3:$B53&lt;=Party_Statement!$E$6)),""))</f>
        <v/>
      </c>
    </row>
    <row r="54" spans="1:11" x14ac:dyDescent="0.25">
      <c r="A54" s="205">
        <f>Sales_Entry!A54</f>
        <v>66917</v>
      </c>
      <c r="B54" s="206">
        <f>Sales_Entry!B54</f>
        <v>46204</v>
      </c>
      <c r="C54" s="207" t="str">
        <f>Sales_Entry!D54</f>
        <v>YUBARAJ AND SAMRAT</v>
      </c>
      <c r="D54" s="207" t="s">
        <v>1390</v>
      </c>
      <c r="E54" s="207" t="str">
        <f>Sales_Entry!C54</f>
        <v>BILL-6029</v>
      </c>
      <c r="F54" s="207" t="str">
        <f>Sales_Entry!E54</f>
        <v>Mix Milk</v>
      </c>
      <c r="G54" s="208">
        <f>N(Sales_Entry!J54)</f>
        <v>1275</v>
      </c>
      <c r="H54" s="208">
        <v>0</v>
      </c>
      <c r="I54" s="208">
        <f t="shared" si="0"/>
        <v>1275</v>
      </c>
      <c r="J54" s="207"/>
      <c r="K54" s="209" t="str" cm="1">
        <f t="array" ref="K54">IF($C54="","",IF(AND($C54=Party_Statement!$C$5,$B54&gt;=Party_Statement!$C$6,$B54&lt;=Party_Statement!$E$6),SUMPRODUCT(($C$3:$C54=Party_Statement!$C$5)*($B$3:$B54&gt;=Party_Statement!$C$6)*($B$3:$B54&lt;=Party_Statement!$E$6)),""))</f>
        <v/>
      </c>
    </row>
    <row r="55" spans="1:11" x14ac:dyDescent="0.25">
      <c r="A55" s="205">
        <f>Sales_Entry!A55</f>
        <v>66917</v>
      </c>
      <c r="B55" s="206">
        <f>Sales_Entry!B55</f>
        <v>46204</v>
      </c>
      <c r="C55" s="207" t="str">
        <f>Sales_Entry!D55</f>
        <v>AAYUSH AND AAYUSHMA</v>
      </c>
      <c r="D55" s="207" t="s">
        <v>1390</v>
      </c>
      <c r="E55" s="207" t="str">
        <f>Sales_Entry!C55</f>
        <v>BILL-6030</v>
      </c>
      <c r="F55" s="207" t="str">
        <f>Sales_Entry!E55</f>
        <v>Mix Milk</v>
      </c>
      <c r="G55" s="208">
        <f>N(Sales_Entry!J55)</f>
        <v>425</v>
      </c>
      <c r="H55" s="208">
        <v>0</v>
      </c>
      <c r="I55" s="208">
        <f t="shared" si="0"/>
        <v>425</v>
      </c>
      <c r="J55" s="207"/>
      <c r="K55" s="209" t="str" cm="1">
        <f t="array" ref="K55">IF($C55="","",IF(AND($C55=Party_Statement!$C$5,$B55&gt;=Party_Statement!$C$6,$B55&lt;=Party_Statement!$E$6),SUMPRODUCT(($C$3:$C55=Party_Statement!$C$5)*($B$3:$B55&gt;=Party_Statement!$C$6)*($B$3:$B55&lt;=Party_Statement!$E$6)),""))</f>
        <v/>
      </c>
    </row>
    <row r="56" spans="1:11" x14ac:dyDescent="0.25">
      <c r="A56" s="205">
        <f>Sales_Entry!A56</f>
        <v>66917</v>
      </c>
      <c r="B56" s="206">
        <f>Sales_Entry!B56</f>
        <v>46204</v>
      </c>
      <c r="C56" s="207" t="str">
        <f>Sales_Entry!D56</f>
        <v>DURGA MALLA</v>
      </c>
      <c r="D56" s="207" t="s">
        <v>1390</v>
      </c>
      <c r="E56" s="207" t="str">
        <f>Sales_Entry!C56</f>
        <v>BILL-6031</v>
      </c>
      <c r="F56" s="207" t="str">
        <f>Sales_Entry!E56</f>
        <v>Ghee</v>
      </c>
      <c r="G56" s="208">
        <f>N(Sales_Entry!J56)</f>
        <v>16500</v>
      </c>
      <c r="H56" s="208">
        <v>0</v>
      </c>
      <c r="I56" s="208">
        <f t="shared" si="0"/>
        <v>16500</v>
      </c>
      <c r="J56" s="207"/>
      <c r="K56" s="209" t="str" cm="1">
        <f t="array" ref="K56">IF($C56="","",IF(AND($C56=Party_Statement!$C$5,$B56&gt;=Party_Statement!$C$6,$B56&lt;=Party_Statement!$E$6),SUMPRODUCT(($C$3:$C56=Party_Statement!$C$5)*($B$3:$B56&gt;=Party_Statement!$C$6)*($B$3:$B56&lt;=Party_Statement!$E$6)),""))</f>
        <v/>
      </c>
    </row>
    <row r="57" spans="1:11" x14ac:dyDescent="0.25">
      <c r="A57" s="205">
        <f>Sales_Entry!A57</f>
        <v>66917</v>
      </c>
      <c r="B57" s="206">
        <f>Sales_Entry!B57</f>
        <v>46204</v>
      </c>
      <c r="C57" s="207" t="str">
        <f>Sales_Entry!D57</f>
        <v>KRITIKA KIRANA</v>
      </c>
      <c r="D57" s="207" t="s">
        <v>1390</v>
      </c>
      <c r="E57" s="207" t="str">
        <f>Sales_Entry!C57</f>
        <v>BILL-6032</v>
      </c>
      <c r="F57" s="207" t="str">
        <f>Sales_Entry!E57</f>
        <v>Mix Milk</v>
      </c>
      <c r="G57" s="208">
        <f>N(Sales_Entry!J57)</f>
        <v>1548</v>
      </c>
      <c r="H57" s="208">
        <v>0</v>
      </c>
      <c r="I57" s="208">
        <f t="shared" si="0"/>
        <v>1548</v>
      </c>
      <c r="J57" s="207"/>
      <c r="K57" s="209" t="str" cm="1">
        <f t="array" ref="K57">IF($C57="","",IF(AND($C57=Party_Statement!$C$5,$B57&gt;=Party_Statement!$C$6,$B57&lt;=Party_Statement!$E$6),SUMPRODUCT(($C$3:$C57=Party_Statement!$C$5)*($B$3:$B57&gt;=Party_Statement!$C$6)*($B$3:$B57&lt;=Party_Statement!$E$6)),""))</f>
        <v/>
      </c>
    </row>
    <row r="58" spans="1:11" x14ac:dyDescent="0.25">
      <c r="A58" s="205">
        <f>Sales_Entry!A58</f>
        <v>66917</v>
      </c>
      <c r="B58" s="206">
        <f>Sales_Entry!B58</f>
        <v>46204</v>
      </c>
      <c r="C58" s="207" t="str">
        <f>Sales_Entry!D58</f>
        <v>KRITIKA KIRANA</v>
      </c>
      <c r="D58" s="207" t="s">
        <v>1390</v>
      </c>
      <c r="E58" s="207" t="str">
        <f>Sales_Entry!C58</f>
        <v>BILL-6032</v>
      </c>
      <c r="F58" s="207" t="str">
        <f>Sales_Entry!E58</f>
        <v>NAUNI</v>
      </c>
      <c r="G58" s="208">
        <f>N(Sales_Entry!J58)</f>
        <v>775</v>
      </c>
      <c r="H58" s="208">
        <v>0</v>
      </c>
      <c r="I58" s="208">
        <f t="shared" si="0"/>
        <v>775</v>
      </c>
      <c r="J58" s="207"/>
      <c r="K58" s="209" t="str" cm="1">
        <f t="array" ref="K58">IF($C58="","",IF(AND($C58=Party_Statement!$C$5,$B58&gt;=Party_Statement!$C$6,$B58&lt;=Party_Statement!$E$6),SUMPRODUCT(($C$3:$C58=Party_Statement!$C$5)*($B$3:$B58&gt;=Party_Statement!$C$6)*($B$3:$B58&lt;=Party_Statement!$E$6)),""))</f>
        <v/>
      </c>
    </row>
    <row r="59" spans="1:11" x14ac:dyDescent="0.25">
      <c r="A59" s="205">
        <f>Sales_Entry!A59</f>
        <v>66917</v>
      </c>
      <c r="B59" s="206">
        <f>Sales_Entry!B59</f>
        <v>46204</v>
      </c>
      <c r="C59" s="207" t="str">
        <f>Sales_Entry!D59</f>
        <v>A KALIKA CANTEEN</v>
      </c>
      <c r="D59" s="207" t="s">
        <v>1390</v>
      </c>
      <c r="E59" s="207" t="str">
        <f>Sales_Entry!C59</f>
        <v>BILL-6033</v>
      </c>
      <c r="F59" s="207" t="str">
        <f>Sales_Entry!E59</f>
        <v>Mix Milk</v>
      </c>
      <c r="G59" s="208">
        <f>N(Sales_Entry!J59)</f>
        <v>2975</v>
      </c>
      <c r="H59" s="208">
        <v>0</v>
      </c>
      <c r="I59" s="208">
        <f t="shared" si="0"/>
        <v>2975</v>
      </c>
      <c r="J59" s="207"/>
      <c r="K59" s="209" t="str" cm="1">
        <f t="array" ref="K59">IF($C59="","",IF(AND($C59=Party_Statement!$C$5,$B59&gt;=Party_Statement!$C$6,$B59&lt;=Party_Statement!$E$6),SUMPRODUCT(($C$3:$C59=Party_Statement!$C$5)*($B$3:$B59&gt;=Party_Statement!$C$6)*($B$3:$B59&lt;=Party_Statement!$E$6)),""))</f>
        <v/>
      </c>
    </row>
    <row r="60" spans="1:11" x14ac:dyDescent="0.25">
      <c r="A60" s="205">
        <f>Sales_Entry!A60</f>
        <v>66917</v>
      </c>
      <c r="B60" s="206">
        <f>Sales_Entry!B60</f>
        <v>46204</v>
      </c>
      <c r="C60" s="207" t="str">
        <f>Sales_Entry!D60</f>
        <v>A1 KALIKA CANTEEN</v>
      </c>
      <c r="D60" s="207" t="s">
        <v>1390</v>
      </c>
      <c r="E60" s="207" t="str">
        <f>Sales_Entry!C60</f>
        <v>BILL-6034</v>
      </c>
      <c r="F60" s="207" t="str">
        <f>Sales_Entry!E60</f>
        <v>Mix Milk</v>
      </c>
      <c r="G60" s="208">
        <f>N(Sales_Entry!J60)</f>
        <v>2550</v>
      </c>
      <c r="H60" s="208">
        <v>0</v>
      </c>
      <c r="I60" s="208">
        <f t="shared" si="0"/>
        <v>2550</v>
      </c>
      <c r="J60" s="207"/>
      <c r="K60" s="209" t="str" cm="1">
        <f t="array" ref="K60">IF($C60="","",IF(AND($C60=Party_Statement!$C$5,$B60&gt;=Party_Statement!$C$6,$B60&lt;=Party_Statement!$E$6),SUMPRODUCT(($C$3:$C60=Party_Statement!$C$5)*($B$3:$B60&gt;=Party_Statement!$C$6)*($B$3:$B60&lt;=Party_Statement!$E$6)),""))</f>
        <v/>
      </c>
    </row>
    <row r="61" spans="1:11" x14ac:dyDescent="0.25">
      <c r="A61" s="205">
        <f>Sales_Entry!A61</f>
        <v>66917</v>
      </c>
      <c r="B61" s="206">
        <f>Sales_Entry!B61</f>
        <v>46204</v>
      </c>
      <c r="C61" s="207" t="str">
        <f>Sales_Entry!D61</f>
        <v>ORGANIC TARKALI</v>
      </c>
      <c r="D61" s="207" t="s">
        <v>1390</v>
      </c>
      <c r="E61" s="207" t="str">
        <f>Sales_Entry!C61</f>
        <v>BILL-6035</v>
      </c>
      <c r="F61" s="207" t="str">
        <f>Sales_Entry!E61</f>
        <v>Mix Milk</v>
      </c>
      <c r="G61" s="208">
        <f>N(Sales_Entry!J61)</f>
        <v>1900</v>
      </c>
      <c r="H61" s="208">
        <v>0</v>
      </c>
      <c r="I61" s="208">
        <f t="shared" si="0"/>
        <v>1900</v>
      </c>
      <c r="J61" s="207"/>
      <c r="K61" s="209" t="str" cm="1">
        <f t="array" ref="K61">IF($C61="","",IF(AND($C61=Party_Statement!$C$5,$B61&gt;=Party_Statement!$C$6,$B61&lt;=Party_Statement!$E$6),SUMPRODUCT(($C$3:$C61=Party_Statement!$C$5)*($B$3:$B61&gt;=Party_Statement!$C$6)*($B$3:$B61&lt;=Party_Statement!$E$6)),""))</f>
        <v/>
      </c>
    </row>
    <row r="62" spans="1:11" x14ac:dyDescent="0.25">
      <c r="A62" s="205">
        <f>Sales_Entry!A62</f>
        <v>66917</v>
      </c>
      <c r="B62" s="206">
        <f>Sales_Entry!B62</f>
        <v>46204</v>
      </c>
      <c r="C62" s="207" t="str">
        <f>Sales_Entry!D62</f>
        <v>ORGANIC TARKALI</v>
      </c>
      <c r="D62" s="207" t="s">
        <v>1390</v>
      </c>
      <c r="E62" s="207" t="str">
        <f>Sales_Entry!C62</f>
        <v>BILL-6035</v>
      </c>
      <c r="F62" s="207" t="str">
        <f>Sales_Entry!E62</f>
        <v>Mix Milk</v>
      </c>
      <c r="G62" s="208">
        <f>N(Sales_Entry!J62)</f>
        <v>595</v>
      </c>
      <c r="H62" s="208">
        <v>0</v>
      </c>
      <c r="I62" s="208">
        <f t="shared" si="0"/>
        <v>595</v>
      </c>
      <c r="J62" s="207"/>
      <c r="K62" s="209" t="str" cm="1">
        <f t="array" ref="K62">IF($C62="","",IF(AND($C62=Party_Statement!$C$5,$B62&gt;=Party_Statement!$C$6,$B62&lt;=Party_Statement!$E$6),SUMPRODUCT(($C$3:$C62=Party_Statement!$C$5)*($B$3:$B62&gt;=Party_Statement!$C$6)*($B$3:$B62&lt;=Party_Statement!$E$6)),""))</f>
        <v/>
      </c>
    </row>
    <row r="63" spans="1:11" x14ac:dyDescent="0.25">
      <c r="A63" s="205">
        <f>Sales_Entry!A63</f>
        <v>66917</v>
      </c>
      <c r="B63" s="206">
        <f>Sales_Entry!B63</f>
        <v>46204</v>
      </c>
      <c r="C63" s="207" t="str">
        <f>Sales_Entry!D63</f>
        <v>SHARMA DAI</v>
      </c>
      <c r="D63" s="207" t="s">
        <v>1390</v>
      </c>
      <c r="E63" s="207" t="str">
        <f>Sales_Entry!C63</f>
        <v>BILL-6036</v>
      </c>
      <c r="F63" s="207" t="str">
        <f>Sales_Entry!E63</f>
        <v>Mix Milk</v>
      </c>
      <c r="G63" s="208">
        <f>N(Sales_Entry!J63)</f>
        <v>2100</v>
      </c>
      <c r="H63" s="208">
        <v>0</v>
      </c>
      <c r="I63" s="208">
        <f t="shared" si="0"/>
        <v>2100</v>
      </c>
      <c r="J63" s="207"/>
      <c r="K63" s="209" t="str" cm="1">
        <f t="array" ref="K63">IF($C63="","",IF(AND($C63=Party_Statement!$C$5,$B63&gt;=Party_Statement!$C$6,$B63&lt;=Party_Statement!$E$6),SUMPRODUCT(($C$3:$C63=Party_Statement!$C$5)*($B$3:$B63&gt;=Party_Statement!$C$6)*($B$3:$B63&lt;=Party_Statement!$E$6)),""))</f>
        <v/>
      </c>
    </row>
    <row r="64" spans="1:11" x14ac:dyDescent="0.25">
      <c r="A64" s="205">
        <f>Sales_Entry!A64</f>
        <v>66917</v>
      </c>
      <c r="B64" s="206">
        <f>Sales_Entry!B64</f>
        <v>46204</v>
      </c>
      <c r="C64" s="207" t="str">
        <f>Sales_Entry!D64</f>
        <v>GANGA NEUPANE</v>
      </c>
      <c r="D64" s="207" t="s">
        <v>1390</v>
      </c>
      <c r="E64" s="207" t="str">
        <f>Sales_Entry!C64</f>
        <v>BILL-6037</v>
      </c>
      <c r="F64" s="207" t="str">
        <f>Sales_Entry!E64</f>
        <v>Mix Milk</v>
      </c>
      <c r="G64" s="208">
        <f>N(Sales_Entry!J64)</f>
        <v>680</v>
      </c>
      <c r="H64" s="208">
        <v>0</v>
      </c>
      <c r="I64" s="208">
        <f t="shared" si="0"/>
        <v>680</v>
      </c>
      <c r="J64" s="207"/>
      <c r="K64" s="209" t="str" cm="1">
        <f t="array" ref="K64">IF($C64="","",IF(AND($C64=Party_Statement!$C$5,$B64&gt;=Party_Statement!$C$6,$B64&lt;=Party_Statement!$E$6),SUMPRODUCT(($C$3:$C64=Party_Statement!$C$5)*($B$3:$B64&gt;=Party_Statement!$C$6)*($B$3:$B64&lt;=Party_Statement!$E$6)),""))</f>
        <v/>
      </c>
    </row>
    <row r="65" spans="1:11" x14ac:dyDescent="0.25">
      <c r="A65" s="205">
        <f>Sales_Entry!A65</f>
        <v>66917</v>
      </c>
      <c r="B65" s="206">
        <f>Sales_Entry!B65</f>
        <v>46204</v>
      </c>
      <c r="C65" s="207" t="str">
        <f>Sales_Entry!D65</f>
        <v>LOCAL</v>
      </c>
      <c r="D65" s="207" t="s">
        <v>1390</v>
      </c>
      <c r="E65" s="207" t="str">
        <f>Sales_Entry!C65</f>
        <v>BILL-6038</v>
      </c>
      <c r="F65" s="207" t="str">
        <f>Sales_Entry!E65</f>
        <v>Mix Milk</v>
      </c>
      <c r="G65" s="208">
        <f>N(Sales_Entry!J65)</f>
        <v>340</v>
      </c>
      <c r="H65" s="208">
        <v>0</v>
      </c>
      <c r="I65" s="208">
        <f t="shared" si="0"/>
        <v>340</v>
      </c>
      <c r="J65" s="207"/>
      <c r="K65" s="209" t="str" cm="1">
        <f t="array" ref="K65">IF($C65="","",IF(AND($C65=Party_Statement!$C$5,$B65&gt;=Party_Statement!$C$6,$B65&lt;=Party_Statement!$E$6),SUMPRODUCT(($C$3:$C65=Party_Statement!$C$5)*($B$3:$B65&gt;=Party_Statement!$C$6)*($B$3:$B65&lt;=Party_Statement!$E$6)),""))</f>
        <v/>
      </c>
    </row>
    <row r="66" spans="1:11" x14ac:dyDescent="0.25">
      <c r="A66" s="205">
        <f>Sales_Entry!A66</f>
        <v>66917</v>
      </c>
      <c r="B66" s="206">
        <f>Sales_Entry!B66</f>
        <v>46204</v>
      </c>
      <c r="C66" s="207" t="str">
        <f>Sales_Entry!D66</f>
        <v>LOCAL</v>
      </c>
      <c r="D66" s="207" t="s">
        <v>1390</v>
      </c>
      <c r="E66" s="207" t="str">
        <f>Sales_Entry!C66</f>
        <v>BILL-6038</v>
      </c>
      <c r="F66" s="207" t="str">
        <f>Sales_Entry!E66</f>
        <v>Ghee</v>
      </c>
      <c r="G66" s="208">
        <f>N(Sales_Entry!J66)</f>
        <v>1100</v>
      </c>
      <c r="H66" s="208">
        <v>0</v>
      </c>
      <c r="I66" s="208">
        <f t="shared" si="0"/>
        <v>1100</v>
      </c>
      <c r="J66" s="207"/>
      <c r="K66" s="209" t="str" cm="1">
        <f t="array" ref="K66">IF($C66="","",IF(AND($C66=Party_Statement!$C$5,$B66&gt;=Party_Statement!$C$6,$B66&lt;=Party_Statement!$E$6),SUMPRODUCT(($C$3:$C66=Party_Statement!$C$5)*($B$3:$B66&gt;=Party_Statement!$C$6)*($B$3:$B66&lt;=Party_Statement!$E$6)),""))</f>
        <v/>
      </c>
    </row>
    <row r="67" spans="1:11" x14ac:dyDescent="0.25">
      <c r="A67" s="205">
        <f>Sales_Entry!A67</f>
        <v>66918</v>
      </c>
      <c r="B67" s="206">
        <f>Sales_Entry!B67</f>
        <v>46205</v>
      </c>
      <c r="C67" s="207" t="str">
        <f>Sales_Entry!D67</f>
        <v>MANAKAMANA DAIRY</v>
      </c>
      <c r="D67" s="207" t="s">
        <v>1390</v>
      </c>
      <c r="E67" s="207" t="str">
        <f>Sales_Entry!C67</f>
        <v>BILL-6039</v>
      </c>
      <c r="F67" s="207" t="str">
        <f>Sales_Entry!E67</f>
        <v>Mix Milk</v>
      </c>
      <c r="G67" s="208">
        <f>N(Sales_Entry!J67)</f>
        <v>850</v>
      </c>
      <c r="H67" s="208">
        <v>0</v>
      </c>
      <c r="I67" s="208">
        <f t="shared" si="0"/>
        <v>850</v>
      </c>
      <c r="J67" s="207"/>
      <c r="K67" s="209" t="str" cm="1">
        <f t="array" ref="K67">IF($C67="","",IF(AND($C67=Party_Statement!$C$5,$B67&gt;=Party_Statement!$C$6,$B67&lt;=Party_Statement!$E$6),SUMPRODUCT(($C$3:$C67=Party_Statement!$C$5)*($B$3:$B67&gt;=Party_Statement!$C$6)*($B$3:$B67&lt;=Party_Statement!$E$6)),""))</f>
        <v/>
      </c>
    </row>
    <row r="68" spans="1:11" x14ac:dyDescent="0.25">
      <c r="A68" s="205">
        <f>Sales_Entry!A68</f>
        <v>66918</v>
      </c>
      <c r="B68" s="206">
        <f>Sales_Entry!B68</f>
        <v>46205</v>
      </c>
      <c r="C68" s="207" t="str">
        <f>Sales_Entry!D68</f>
        <v>YUBARAJ AND SAMRAT</v>
      </c>
      <c r="D68" s="207" t="s">
        <v>1390</v>
      </c>
      <c r="E68" s="207" t="str">
        <f>Sales_Entry!C68</f>
        <v>BILL-6040</v>
      </c>
      <c r="F68" s="207" t="str">
        <f>Sales_Entry!E68</f>
        <v>Mix Milk</v>
      </c>
      <c r="G68" s="208">
        <f>N(Sales_Entry!J68)</f>
        <v>1700</v>
      </c>
      <c r="H68" s="208">
        <v>0</v>
      </c>
      <c r="I68" s="208">
        <f t="shared" ref="I68:I131" si="1">IF($C68="","",$G68-$H68)</f>
        <v>1700</v>
      </c>
      <c r="J68" s="207"/>
      <c r="K68" s="209" t="str" cm="1">
        <f t="array" ref="K68">IF($C68="","",IF(AND($C68=Party_Statement!$C$5,$B68&gt;=Party_Statement!$C$6,$B68&lt;=Party_Statement!$E$6),SUMPRODUCT(($C$3:$C68=Party_Statement!$C$5)*($B$3:$B68&gt;=Party_Statement!$C$6)*($B$3:$B68&lt;=Party_Statement!$E$6)),""))</f>
        <v/>
      </c>
    </row>
    <row r="69" spans="1:11" x14ac:dyDescent="0.25">
      <c r="A69" s="205">
        <f>Sales_Entry!A69</f>
        <v>66918</v>
      </c>
      <c r="B69" s="206">
        <f>Sales_Entry!B69</f>
        <v>46205</v>
      </c>
      <c r="C69" s="207" t="str">
        <f>Sales_Entry!D69</f>
        <v>KRISHNA KHAREL</v>
      </c>
      <c r="D69" s="207" t="s">
        <v>1390</v>
      </c>
      <c r="E69" s="207" t="str">
        <f>Sales_Entry!C69</f>
        <v>BILL-6041</v>
      </c>
      <c r="F69" s="207" t="str">
        <f>Sales_Entry!E69</f>
        <v>Mix Milk</v>
      </c>
      <c r="G69" s="208">
        <f>N(Sales_Entry!J69)</f>
        <v>344</v>
      </c>
      <c r="H69" s="208">
        <v>0</v>
      </c>
      <c r="I69" s="208">
        <f t="shared" si="1"/>
        <v>344</v>
      </c>
      <c r="J69" s="207"/>
      <c r="K69" s="209" t="str" cm="1">
        <f t="array" ref="K69">IF($C69="","",IF(AND($C69=Party_Statement!$C$5,$B69&gt;=Party_Statement!$C$6,$B69&lt;=Party_Statement!$E$6),SUMPRODUCT(($C$3:$C69=Party_Statement!$C$5)*($B$3:$B69&gt;=Party_Statement!$C$6)*($B$3:$B69&lt;=Party_Statement!$E$6)),""))</f>
        <v/>
      </c>
    </row>
    <row r="70" spans="1:11" x14ac:dyDescent="0.25">
      <c r="A70" s="205">
        <f>Sales_Entry!A70</f>
        <v>66918</v>
      </c>
      <c r="B70" s="206">
        <f>Sales_Entry!B70</f>
        <v>46205</v>
      </c>
      <c r="C70" s="207" t="str">
        <f>Sales_Entry!D70</f>
        <v>CHHATRABHUMI STORE</v>
      </c>
      <c r="D70" s="207" t="s">
        <v>1390</v>
      </c>
      <c r="E70" s="207" t="str">
        <f>Sales_Entry!C70</f>
        <v>BILL-6042</v>
      </c>
      <c r="F70" s="207" t="str">
        <f>Sales_Entry!E70</f>
        <v>Mix Milk</v>
      </c>
      <c r="G70" s="208">
        <f>N(Sales_Entry!J70)</f>
        <v>3440</v>
      </c>
      <c r="H70" s="208">
        <v>0</v>
      </c>
      <c r="I70" s="208">
        <f t="shared" si="1"/>
        <v>3440</v>
      </c>
      <c r="J70" s="207"/>
      <c r="K70" s="209" t="str" cm="1">
        <f t="array" ref="K70">IF($C70="","",IF(AND($C70=Party_Statement!$C$5,$B70&gt;=Party_Statement!$C$6,$B70&lt;=Party_Statement!$E$6),SUMPRODUCT(($C$3:$C70=Party_Statement!$C$5)*($B$3:$B70&gt;=Party_Statement!$C$6)*($B$3:$B70&lt;=Party_Statement!$E$6)),""))</f>
        <v/>
      </c>
    </row>
    <row r="71" spans="1:11" ht="25.5" customHeight="1" x14ac:dyDescent="0.25">
      <c r="A71" s="205">
        <f>Sales_Entry!A71</f>
        <v>66918</v>
      </c>
      <c r="B71" s="206">
        <f>Sales_Entry!B71</f>
        <v>46205</v>
      </c>
      <c r="C71" s="207" t="str">
        <f>Sales_Entry!D71</f>
        <v>AAMOSH KIRANA</v>
      </c>
      <c r="D71" s="207" t="s">
        <v>1390</v>
      </c>
      <c r="E71" s="207" t="str">
        <f>Sales_Entry!C71</f>
        <v>BILL-6043</v>
      </c>
      <c r="F71" s="207" t="str">
        <f>Sales_Entry!E71</f>
        <v>Mix Milk</v>
      </c>
      <c r="G71" s="208">
        <f>N(Sales_Entry!J71)</f>
        <v>3440</v>
      </c>
      <c r="H71" s="208">
        <v>0</v>
      </c>
      <c r="I71" s="208">
        <f t="shared" si="1"/>
        <v>3440</v>
      </c>
      <c r="J71" s="207"/>
      <c r="K71" s="209" t="str" cm="1">
        <f t="array" ref="K71">IF($C71="","",IF(AND($C71=Party_Statement!$C$5,$B71&gt;=Party_Statement!$C$6,$B71&lt;=Party_Statement!$E$6),SUMPRODUCT(($C$3:$C71=Party_Statement!$C$5)*($B$3:$B71&gt;=Party_Statement!$C$6)*($B$3:$B71&lt;=Party_Statement!$E$6)),""))</f>
        <v/>
      </c>
    </row>
    <row r="72" spans="1:11" x14ac:dyDescent="0.25">
      <c r="A72" s="205">
        <f>Sales_Entry!A72</f>
        <v>66918</v>
      </c>
      <c r="B72" s="206">
        <f>Sales_Entry!B72</f>
        <v>46205</v>
      </c>
      <c r="C72" s="207" t="str">
        <f>Sales_Entry!D72</f>
        <v>AAMOSH KIRANA</v>
      </c>
      <c r="D72" s="207" t="s">
        <v>1390</v>
      </c>
      <c r="E72" s="207" t="str">
        <f>Sales_Entry!C72</f>
        <v>BILL-6043</v>
      </c>
      <c r="F72" s="207" t="str">
        <f>Sales_Entry!E72</f>
        <v>Mix Milk</v>
      </c>
      <c r="G72" s="208">
        <f>N(Sales_Entry!J72)</f>
        <v>2550</v>
      </c>
      <c r="H72" s="208">
        <v>0</v>
      </c>
      <c r="I72" s="208">
        <f t="shared" si="1"/>
        <v>2550</v>
      </c>
      <c r="J72" s="207"/>
      <c r="K72" s="209" t="str" cm="1">
        <f t="array" ref="K72">IF($C72="","",IF(AND($C72=Party_Statement!$C$5,$B72&gt;=Party_Statement!$C$6,$B72&lt;=Party_Statement!$E$6),SUMPRODUCT(($C$3:$C72=Party_Statement!$C$5)*($B$3:$B72&gt;=Party_Statement!$C$6)*($B$3:$B72&lt;=Party_Statement!$E$6)),""))</f>
        <v/>
      </c>
    </row>
    <row r="73" spans="1:11" x14ac:dyDescent="0.25">
      <c r="A73" s="205">
        <f>Sales_Entry!A73</f>
        <v>66918</v>
      </c>
      <c r="B73" s="206">
        <f>Sales_Entry!B73</f>
        <v>46205</v>
      </c>
      <c r="C73" s="207" t="str">
        <f>Sales_Entry!D73</f>
        <v>AAMOSH KIRANA</v>
      </c>
      <c r="D73" s="207" t="s">
        <v>1390</v>
      </c>
      <c r="E73" s="207" t="str">
        <f>Sales_Entry!C73</f>
        <v>BILL-6043</v>
      </c>
      <c r="F73" s="207" t="str">
        <f>Sales_Entry!E73</f>
        <v>Cow Milk</v>
      </c>
      <c r="G73" s="208">
        <f>N(Sales_Entry!J73)</f>
        <v>80</v>
      </c>
      <c r="H73" s="208">
        <v>0</v>
      </c>
      <c r="I73" s="208">
        <f t="shared" si="1"/>
        <v>80</v>
      </c>
      <c r="J73" s="207"/>
      <c r="K73" s="209" t="str" cm="1">
        <f t="array" ref="K73">IF($C73="","",IF(AND($C73=Party_Statement!$C$5,$B73&gt;=Party_Statement!$C$6,$B73&lt;=Party_Statement!$E$6),SUMPRODUCT(($C$3:$C73=Party_Statement!$C$5)*($B$3:$B73&gt;=Party_Statement!$C$6)*($B$3:$B73&lt;=Party_Statement!$E$6)),""))</f>
        <v/>
      </c>
    </row>
    <row r="74" spans="1:11" x14ac:dyDescent="0.25">
      <c r="A74" s="205">
        <f>Sales_Entry!A74</f>
        <v>66918</v>
      </c>
      <c r="B74" s="206">
        <f>Sales_Entry!B74</f>
        <v>46205</v>
      </c>
      <c r="C74" s="207" t="str">
        <f>Sales_Entry!D74</f>
        <v>KRITIKA KIRANA</v>
      </c>
      <c r="D74" s="207" t="s">
        <v>1390</v>
      </c>
      <c r="E74" s="207" t="str">
        <f>Sales_Entry!C74</f>
        <v>BILL-6044</v>
      </c>
      <c r="F74" s="207" t="str">
        <f>Sales_Entry!E74</f>
        <v>Mix Milk</v>
      </c>
      <c r="G74" s="208">
        <f>N(Sales_Entry!J74)</f>
        <v>1290</v>
      </c>
      <c r="H74" s="208">
        <v>0</v>
      </c>
      <c r="I74" s="208">
        <f t="shared" si="1"/>
        <v>1290</v>
      </c>
      <c r="J74" s="207"/>
      <c r="K74" s="209" t="str" cm="1">
        <f t="array" ref="K74">IF($C74="","",IF(AND($C74=Party_Statement!$C$5,$B74&gt;=Party_Statement!$C$6,$B74&lt;=Party_Statement!$E$6),SUMPRODUCT(($C$3:$C74=Party_Statement!$C$5)*($B$3:$B74&gt;=Party_Statement!$C$6)*($B$3:$B74&lt;=Party_Statement!$E$6)),""))</f>
        <v/>
      </c>
    </row>
    <row r="75" spans="1:11" x14ac:dyDescent="0.25">
      <c r="A75" s="205">
        <f>Sales_Entry!A75</f>
        <v>66918</v>
      </c>
      <c r="B75" s="206">
        <f>Sales_Entry!B75</f>
        <v>46205</v>
      </c>
      <c r="C75" s="207" t="str">
        <f>Sales_Entry!D75</f>
        <v>SOBHA BHATTARAI</v>
      </c>
      <c r="D75" s="207" t="s">
        <v>1390</v>
      </c>
      <c r="E75" s="207" t="str">
        <f>Sales_Entry!C75</f>
        <v>BILL-6045</v>
      </c>
      <c r="F75" s="207" t="str">
        <f>Sales_Entry!E75</f>
        <v>Mix Milk</v>
      </c>
      <c r="G75" s="208">
        <f>N(Sales_Entry!J75)</f>
        <v>2550</v>
      </c>
      <c r="H75" s="208">
        <v>0</v>
      </c>
      <c r="I75" s="208">
        <f t="shared" si="1"/>
        <v>2550</v>
      </c>
      <c r="J75" s="207"/>
      <c r="K75" s="209" t="str" cm="1">
        <f t="array" ref="K75">IF($C75="","",IF(AND($C75=Party_Statement!$C$5,$B75&gt;=Party_Statement!$C$6,$B75&lt;=Party_Statement!$E$6),SUMPRODUCT(($C$3:$C75=Party_Statement!$C$5)*($B$3:$B75&gt;=Party_Statement!$C$6)*($B$3:$B75&lt;=Party_Statement!$E$6)),""))</f>
        <v/>
      </c>
    </row>
    <row r="76" spans="1:11" x14ac:dyDescent="0.25">
      <c r="A76" s="205">
        <f>Sales_Entry!A76</f>
        <v>66918</v>
      </c>
      <c r="B76" s="206">
        <f>Sales_Entry!B76</f>
        <v>46205</v>
      </c>
      <c r="C76" s="207" t="str">
        <f>Sales_Entry!D76</f>
        <v>AAYUSH AND AAYUSHMA</v>
      </c>
      <c r="D76" s="207" t="s">
        <v>1390</v>
      </c>
      <c r="E76" s="207" t="str">
        <f>Sales_Entry!C76</f>
        <v>BILL-6046</v>
      </c>
      <c r="F76" s="207" t="str">
        <f>Sales_Entry!E76</f>
        <v>Mix Milk</v>
      </c>
      <c r="G76" s="208">
        <f>N(Sales_Entry!J76)</f>
        <v>425</v>
      </c>
      <c r="H76" s="208">
        <v>0</v>
      </c>
      <c r="I76" s="208">
        <f t="shared" si="1"/>
        <v>425</v>
      </c>
      <c r="J76" s="207"/>
      <c r="K76" s="209" t="str" cm="1">
        <f t="array" ref="K76">IF($C76="","",IF(AND($C76=Party_Statement!$C$5,$B76&gt;=Party_Statement!$C$6,$B76&lt;=Party_Statement!$E$6),SUMPRODUCT(($C$3:$C76=Party_Statement!$C$5)*($B$3:$B76&gt;=Party_Statement!$C$6)*($B$3:$B76&lt;=Party_Statement!$E$6)),""))</f>
        <v/>
      </c>
    </row>
    <row r="77" spans="1:11" x14ac:dyDescent="0.25">
      <c r="A77" s="205">
        <f>Sales_Entry!A77</f>
        <v>66918</v>
      </c>
      <c r="B77" s="206">
        <f>Sales_Entry!B77</f>
        <v>46205</v>
      </c>
      <c r="C77" s="207" t="str">
        <f>Sales_Entry!D77</f>
        <v>SAMIKSHYA KIRANA</v>
      </c>
      <c r="D77" s="207" t="s">
        <v>1390</v>
      </c>
      <c r="E77" s="207" t="str">
        <f>Sales_Entry!C77</f>
        <v>BILL-6047</v>
      </c>
      <c r="F77" s="207" t="str">
        <f>Sales_Entry!E77</f>
        <v>Mix Milk</v>
      </c>
      <c r="G77" s="208">
        <f>N(Sales_Entry!J77)</f>
        <v>850</v>
      </c>
      <c r="H77" s="208">
        <v>0</v>
      </c>
      <c r="I77" s="208">
        <f t="shared" si="1"/>
        <v>850</v>
      </c>
      <c r="J77" s="207"/>
      <c r="K77" s="209" t="str" cm="1">
        <f t="array" ref="K77">IF($C77="","",IF(AND($C77=Party_Statement!$C$5,$B77&gt;=Party_Statement!$C$6,$B77&lt;=Party_Statement!$E$6),SUMPRODUCT(($C$3:$C77=Party_Statement!$C$5)*($B$3:$B77&gt;=Party_Statement!$C$6)*($B$3:$B77&lt;=Party_Statement!$E$6)),""))</f>
        <v/>
      </c>
    </row>
    <row r="78" spans="1:11" x14ac:dyDescent="0.25">
      <c r="A78" s="205">
        <f>Sales_Entry!A78</f>
        <v>66918</v>
      </c>
      <c r="B78" s="206">
        <f>Sales_Entry!B78</f>
        <v>46205</v>
      </c>
      <c r="C78" s="207" t="str">
        <f>Sales_Entry!D78</f>
        <v>GIRI KIRANA</v>
      </c>
      <c r="D78" s="207" t="s">
        <v>1390</v>
      </c>
      <c r="E78" s="207" t="str">
        <f>Sales_Entry!C78</f>
        <v>BILL-6048</v>
      </c>
      <c r="F78" s="207" t="str">
        <f>Sales_Entry!E78</f>
        <v>Mix Milk</v>
      </c>
      <c r="G78" s="208">
        <f>N(Sales_Entry!J78)</f>
        <v>1275</v>
      </c>
      <c r="H78" s="208">
        <v>0</v>
      </c>
      <c r="I78" s="208">
        <f t="shared" si="1"/>
        <v>1275</v>
      </c>
      <c r="J78" s="207"/>
      <c r="K78" s="209" t="str" cm="1">
        <f t="array" ref="K78">IF($C78="","",IF(AND($C78=Party_Statement!$C$5,$B78&gt;=Party_Statement!$C$6,$B78&lt;=Party_Statement!$E$6),SUMPRODUCT(($C$3:$C78=Party_Statement!$C$5)*($B$3:$B78&gt;=Party_Statement!$C$6)*($B$3:$B78&lt;=Party_Statement!$E$6)),""))</f>
        <v/>
      </c>
    </row>
    <row r="79" spans="1:11" x14ac:dyDescent="0.25">
      <c r="A79" s="205">
        <f>Sales_Entry!A79</f>
        <v>66918</v>
      </c>
      <c r="B79" s="206">
        <f>Sales_Entry!B79</f>
        <v>46205</v>
      </c>
      <c r="C79" s="207" t="str">
        <f>Sales_Entry!D79</f>
        <v>DEURALI KIRANA</v>
      </c>
      <c r="D79" s="207" t="s">
        <v>1390</v>
      </c>
      <c r="E79" s="207" t="str">
        <f>Sales_Entry!C79</f>
        <v>BILL-6049</v>
      </c>
      <c r="F79" s="207" t="str">
        <f>Sales_Entry!E79</f>
        <v>Mix Milk</v>
      </c>
      <c r="G79" s="208">
        <f>N(Sales_Entry!J79)</f>
        <v>425</v>
      </c>
      <c r="H79" s="208">
        <v>0</v>
      </c>
      <c r="I79" s="208">
        <f t="shared" si="1"/>
        <v>425</v>
      </c>
      <c r="J79" s="207"/>
      <c r="K79" s="209" t="str" cm="1">
        <f t="array" ref="K79">IF($C79="","",IF(AND($C79=Party_Statement!$C$5,$B79&gt;=Party_Statement!$C$6,$B79&lt;=Party_Statement!$E$6),SUMPRODUCT(($C$3:$C79=Party_Statement!$C$5)*($B$3:$B79&gt;=Party_Statement!$C$6)*($B$3:$B79&lt;=Party_Statement!$E$6)),""))</f>
        <v/>
      </c>
    </row>
    <row r="80" spans="1:11" x14ac:dyDescent="0.25">
      <c r="A80" s="205">
        <f>Sales_Entry!A80</f>
        <v>66918</v>
      </c>
      <c r="B80" s="206">
        <f>Sales_Entry!B80</f>
        <v>46205</v>
      </c>
      <c r="C80" s="207" t="str">
        <f>Sales_Entry!D80</f>
        <v>PALPALI KIRANA</v>
      </c>
      <c r="D80" s="207" t="s">
        <v>1390</v>
      </c>
      <c r="E80" s="207" t="str">
        <f>Sales_Entry!C80</f>
        <v>BILL-6050</v>
      </c>
      <c r="F80" s="207" t="str">
        <f>Sales_Entry!E80</f>
        <v>Mix Milk</v>
      </c>
      <c r="G80" s="208">
        <f>N(Sales_Entry!J80)</f>
        <v>1700</v>
      </c>
      <c r="H80" s="208">
        <v>0</v>
      </c>
      <c r="I80" s="208">
        <f t="shared" si="1"/>
        <v>1700</v>
      </c>
      <c r="J80" s="207"/>
      <c r="K80" s="209" t="str" cm="1">
        <f t="array" ref="K80">IF($C80="","",IF(AND($C80=Party_Statement!$C$5,$B80&gt;=Party_Statement!$C$6,$B80&lt;=Party_Statement!$E$6),SUMPRODUCT(($C$3:$C80=Party_Statement!$C$5)*($B$3:$B80&gt;=Party_Statement!$C$6)*($B$3:$B80&lt;=Party_Statement!$E$6)),""))</f>
        <v/>
      </c>
    </row>
    <row r="81" spans="1:11" x14ac:dyDescent="0.25">
      <c r="A81" s="205">
        <f>Sales_Entry!A81</f>
        <v>66918</v>
      </c>
      <c r="B81" s="206">
        <f>Sales_Entry!B81</f>
        <v>46205</v>
      </c>
      <c r="C81" s="207" t="str">
        <f>Sales_Entry!D81</f>
        <v>ORGANIC TARKALI</v>
      </c>
      <c r="D81" s="207" t="s">
        <v>1390</v>
      </c>
      <c r="E81" s="207" t="str">
        <f>Sales_Entry!C81</f>
        <v>BILL-6051</v>
      </c>
      <c r="F81" s="207" t="str">
        <f>Sales_Entry!E81</f>
        <v>Mix Milk</v>
      </c>
      <c r="G81" s="208">
        <f>N(Sales_Entry!J81)</f>
        <v>2470</v>
      </c>
      <c r="H81" s="208">
        <v>0</v>
      </c>
      <c r="I81" s="208">
        <f t="shared" si="1"/>
        <v>2470</v>
      </c>
      <c r="J81" s="207"/>
      <c r="K81" s="209" t="str" cm="1">
        <f t="array" ref="K81">IF($C81="","",IF(AND($C81=Party_Statement!$C$5,$B81&gt;=Party_Statement!$C$6,$B81&lt;=Party_Statement!$E$6),SUMPRODUCT(($C$3:$C81=Party_Statement!$C$5)*($B$3:$B81&gt;=Party_Statement!$C$6)*($B$3:$B81&lt;=Party_Statement!$E$6)),""))</f>
        <v/>
      </c>
    </row>
    <row r="82" spans="1:11" x14ac:dyDescent="0.25">
      <c r="A82" s="205">
        <f>Sales_Entry!A82</f>
        <v>66918</v>
      </c>
      <c r="B82" s="206">
        <f>Sales_Entry!B82</f>
        <v>46205</v>
      </c>
      <c r="C82" s="207" t="str">
        <f>Sales_Entry!D82</f>
        <v>ORGANIC TARKALI</v>
      </c>
      <c r="D82" s="207" t="s">
        <v>1390</v>
      </c>
      <c r="E82" s="207" t="str">
        <f>Sales_Entry!C82</f>
        <v>BILL-6051</v>
      </c>
      <c r="F82" s="207" t="str">
        <f>Sales_Entry!E82</f>
        <v>Mix Milk</v>
      </c>
      <c r="G82" s="208">
        <f>N(Sales_Entry!J82)</f>
        <v>425</v>
      </c>
      <c r="H82" s="208">
        <v>0</v>
      </c>
      <c r="I82" s="208">
        <f t="shared" si="1"/>
        <v>425</v>
      </c>
      <c r="J82" s="207"/>
      <c r="K82" s="209" t="str" cm="1">
        <f t="array" ref="K82">IF($C82="","",IF(AND($C82=Party_Statement!$C$5,$B82&gt;=Party_Statement!$C$6,$B82&lt;=Party_Statement!$E$6),SUMPRODUCT(($C$3:$C82=Party_Statement!$C$5)*($B$3:$B82&gt;=Party_Statement!$C$6)*($B$3:$B82&lt;=Party_Statement!$E$6)),""))</f>
        <v/>
      </c>
    </row>
    <row r="83" spans="1:11" x14ac:dyDescent="0.25">
      <c r="A83" s="205">
        <f>Sales_Entry!A83</f>
        <v>66918</v>
      </c>
      <c r="B83" s="206">
        <f>Sales_Entry!B83</f>
        <v>46205</v>
      </c>
      <c r="C83" s="207" t="str">
        <f>Sales_Entry!D83</f>
        <v>ORGANIC TARKALI</v>
      </c>
      <c r="D83" s="207" t="s">
        <v>1390</v>
      </c>
      <c r="E83" s="207" t="str">
        <f>Sales_Entry!C83</f>
        <v>BILL-6052</v>
      </c>
      <c r="F83" s="207" t="str">
        <f>Sales_Entry!E83</f>
        <v>Mix Milk</v>
      </c>
      <c r="G83" s="208">
        <f>N(Sales_Entry!J83)</f>
        <v>2375</v>
      </c>
      <c r="H83" s="208">
        <v>0</v>
      </c>
      <c r="I83" s="208">
        <f t="shared" si="1"/>
        <v>2375</v>
      </c>
      <c r="J83" s="207"/>
      <c r="K83" s="209" t="str" cm="1">
        <f t="array" ref="K83">IF($C83="","",IF(AND($C83=Party_Statement!$C$5,$B83&gt;=Party_Statement!$C$6,$B83&lt;=Party_Statement!$E$6),SUMPRODUCT(($C$3:$C83=Party_Statement!$C$5)*($B$3:$B83&gt;=Party_Statement!$C$6)*($B$3:$B83&lt;=Party_Statement!$E$6)),""))</f>
        <v/>
      </c>
    </row>
    <row r="84" spans="1:11" x14ac:dyDescent="0.25">
      <c r="A84" s="205">
        <f>Sales_Entry!A84</f>
        <v>66918</v>
      </c>
      <c r="B84" s="206">
        <f>Sales_Entry!B84</f>
        <v>46205</v>
      </c>
      <c r="C84" s="207" t="str">
        <f>Sales_Entry!D84</f>
        <v>ORGANIC TARKALI</v>
      </c>
      <c r="D84" s="207" t="s">
        <v>1390</v>
      </c>
      <c r="E84" s="207" t="str">
        <f>Sales_Entry!C84</f>
        <v>BILL-6052</v>
      </c>
      <c r="F84" s="207" t="str">
        <f>Sales_Entry!E84</f>
        <v>Mix Milk</v>
      </c>
      <c r="G84" s="208">
        <f>N(Sales_Entry!J84)</f>
        <v>1020</v>
      </c>
      <c r="H84" s="208">
        <v>0</v>
      </c>
      <c r="I84" s="208">
        <f t="shared" si="1"/>
        <v>1020</v>
      </c>
      <c r="J84" s="207"/>
      <c r="K84" s="209" t="str" cm="1">
        <f t="array" ref="K84">IF($C84="","",IF(AND($C84=Party_Statement!$C$5,$B84&gt;=Party_Statement!$C$6,$B84&lt;=Party_Statement!$E$6),SUMPRODUCT(($C$3:$C84=Party_Statement!$C$5)*($B$3:$B84&gt;=Party_Statement!$C$6)*($B$3:$B84&lt;=Party_Statement!$E$6)),""))</f>
        <v/>
      </c>
    </row>
    <row r="85" spans="1:11" x14ac:dyDescent="0.25">
      <c r="A85" s="205">
        <f>Sales_Entry!A85</f>
        <v>66918</v>
      </c>
      <c r="B85" s="206">
        <f>Sales_Entry!B85</f>
        <v>46205</v>
      </c>
      <c r="C85" s="207" t="str">
        <f>Sales_Entry!D85</f>
        <v>SHARMA DAI</v>
      </c>
      <c r="D85" s="207" t="s">
        <v>1390</v>
      </c>
      <c r="E85" s="207" t="str">
        <f>Sales_Entry!C85</f>
        <v>BILL-6053</v>
      </c>
      <c r="F85" s="207" t="str">
        <f>Sales_Entry!E85</f>
        <v>Mix Milk</v>
      </c>
      <c r="G85" s="208">
        <f>N(Sales_Entry!J85)</f>
        <v>2100</v>
      </c>
      <c r="H85" s="208">
        <v>0</v>
      </c>
      <c r="I85" s="208">
        <f t="shared" si="1"/>
        <v>2100</v>
      </c>
      <c r="J85" s="207"/>
      <c r="K85" s="209" t="str" cm="1">
        <f t="array" ref="K85">IF($C85="","",IF(AND($C85=Party_Statement!$C$5,$B85&gt;=Party_Statement!$C$6,$B85&lt;=Party_Statement!$E$6),SUMPRODUCT(($C$3:$C85=Party_Statement!$C$5)*($B$3:$B85&gt;=Party_Statement!$C$6)*($B$3:$B85&lt;=Party_Statement!$E$6)),""))</f>
        <v/>
      </c>
    </row>
    <row r="86" spans="1:11" x14ac:dyDescent="0.25">
      <c r="A86" s="205">
        <f>Sales_Entry!A86</f>
        <v>66918</v>
      </c>
      <c r="B86" s="206">
        <f>Sales_Entry!B86</f>
        <v>46205</v>
      </c>
      <c r="C86" s="207" t="str">
        <f>Sales_Entry!D86</f>
        <v>GANGA NEUPANE</v>
      </c>
      <c r="D86" s="207" t="s">
        <v>1390</v>
      </c>
      <c r="E86" s="207" t="str">
        <f>Sales_Entry!C86</f>
        <v>BILL-6054</v>
      </c>
      <c r="F86" s="207" t="str">
        <f>Sales_Entry!E86</f>
        <v>Mix Milk</v>
      </c>
      <c r="G86" s="208">
        <f>N(Sales_Entry!J86)</f>
        <v>680</v>
      </c>
      <c r="H86" s="208">
        <v>0</v>
      </c>
      <c r="I86" s="208">
        <f t="shared" si="1"/>
        <v>680</v>
      </c>
      <c r="J86" s="207"/>
      <c r="K86" s="209" t="str" cm="1">
        <f t="array" ref="K86">IF($C86="","",IF(AND($C86=Party_Statement!$C$5,$B86&gt;=Party_Statement!$C$6,$B86&lt;=Party_Statement!$E$6),SUMPRODUCT(($C$3:$C86=Party_Statement!$C$5)*($B$3:$B86&gt;=Party_Statement!$C$6)*($B$3:$B86&lt;=Party_Statement!$E$6)),""))</f>
        <v/>
      </c>
    </row>
    <row r="87" spans="1:11" x14ac:dyDescent="0.25">
      <c r="A87" s="205">
        <f>Sales_Entry!A87</f>
        <v>66918</v>
      </c>
      <c r="B87" s="206">
        <f>Sales_Entry!B87</f>
        <v>46205</v>
      </c>
      <c r="C87" s="207" t="str">
        <f>Sales_Entry!D87</f>
        <v>LOCAL</v>
      </c>
      <c r="D87" s="207" t="s">
        <v>1390</v>
      </c>
      <c r="E87" s="207" t="str">
        <f>Sales_Entry!C87</f>
        <v>BILL-6055</v>
      </c>
      <c r="F87" s="207" t="str">
        <f>Sales_Entry!E87</f>
        <v>Mix Milk</v>
      </c>
      <c r="G87" s="208">
        <f>N(Sales_Entry!J87)</f>
        <v>450</v>
      </c>
      <c r="H87" s="208">
        <v>0</v>
      </c>
      <c r="I87" s="208">
        <f t="shared" si="1"/>
        <v>450</v>
      </c>
      <c r="J87" s="207"/>
      <c r="K87" s="209" t="str" cm="1">
        <f t="array" ref="K87">IF($C87="","",IF(AND($C87=Party_Statement!$C$5,$B87&gt;=Party_Statement!$C$6,$B87&lt;=Party_Statement!$E$6),SUMPRODUCT(($C$3:$C87=Party_Statement!$C$5)*($B$3:$B87&gt;=Party_Statement!$C$6)*($B$3:$B87&lt;=Party_Statement!$E$6)),""))</f>
        <v/>
      </c>
    </row>
    <row r="88" spans="1:11" x14ac:dyDescent="0.25">
      <c r="A88" s="205">
        <f>Sales_Entry!A88</f>
        <v>66918</v>
      </c>
      <c r="B88" s="206">
        <f>Sales_Entry!B88</f>
        <v>46205</v>
      </c>
      <c r="C88" s="207" t="str">
        <f>Sales_Entry!D88</f>
        <v>NAWARAJ NEPAL</v>
      </c>
      <c r="D88" s="207" t="s">
        <v>1390</v>
      </c>
      <c r="E88" s="207" t="str">
        <f>Sales_Entry!C88</f>
        <v>BILL-6056</v>
      </c>
      <c r="F88" s="207" t="str">
        <f>Sales_Entry!E88</f>
        <v>Mix Milk</v>
      </c>
      <c r="G88" s="208">
        <f>N(Sales_Entry!J88)</f>
        <v>255</v>
      </c>
      <c r="H88" s="208">
        <v>0</v>
      </c>
      <c r="I88" s="208">
        <f t="shared" si="1"/>
        <v>255</v>
      </c>
      <c r="J88" s="207"/>
      <c r="K88" s="209" t="str" cm="1">
        <f t="array" ref="K88">IF($C88="","",IF(AND($C88=Party_Statement!$C$5,$B88&gt;=Party_Statement!$C$6,$B88&lt;=Party_Statement!$E$6),SUMPRODUCT(($C$3:$C88=Party_Statement!$C$5)*($B$3:$B88&gt;=Party_Statement!$C$6)*($B$3:$B88&lt;=Party_Statement!$E$6)),""))</f>
        <v/>
      </c>
    </row>
    <row r="89" spans="1:11" x14ac:dyDescent="0.25">
      <c r="A89" s="205">
        <f>Sales_Entry!A89</f>
        <v>66918</v>
      </c>
      <c r="B89" s="206">
        <f>Sales_Entry!B89</f>
        <v>46205</v>
      </c>
      <c r="C89" s="207" t="str">
        <f>Sales_Entry!D89</f>
        <v>NAWARAJ NEPAL</v>
      </c>
      <c r="D89" s="207" t="s">
        <v>1390</v>
      </c>
      <c r="E89" s="207" t="str">
        <f>Sales_Entry!C89</f>
        <v>BILL-6056</v>
      </c>
      <c r="F89" s="207" t="str">
        <f>Sales_Entry!E89</f>
        <v>Ghee</v>
      </c>
      <c r="G89" s="208">
        <f>N(Sales_Entry!J89)</f>
        <v>550</v>
      </c>
      <c r="H89" s="208">
        <v>0</v>
      </c>
      <c r="I89" s="208">
        <f t="shared" si="1"/>
        <v>550</v>
      </c>
      <c r="J89" s="207"/>
      <c r="K89" s="209" t="str" cm="1">
        <f t="array" ref="K89">IF($C89="","",IF(AND($C89=Party_Statement!$C$5,$B89&gt;=Party_Statement!$C$6,$B89&lt;=Party_Statement!$E$6),SUMPRODUCT(($C$3:$C89=Party_Statement!$C$5)*($B$3:$B89&gt;=Party_Statement!$C$6)*($B$3:$B89&lt;=Party_Statement!$E$6)),""))</f>
        <v/>
      </c>
    </row>
    <row r="90" spans="1:11" x14ac:dyDescent="0.25">
      <c r="A90" s="205">
        <f>Sales_Entry!A90</f>
        <v>66919</v>
      </c>
      <c r="B90" s="206">
        <f>Sales_Entry!B90</f>
        <v>46206</v>
      </c>
      <c r="C90" s="207" t="str">
        <f>Sales_Entry!D90</f>
        <v>SRIJANA DAIRY</v>
      </c>
      <c r="D90" s="207" t="s">
        <v>1390</v>
      </c>
      <c r="E90" s="207" t="str">
        <f>Sales_Entry!C90</f>
        <v>BILL-6057</v>
      </c>
      <c r="F90" s="207" t="str">
        <f>Sales_Entry!E90</f>
        <v>Mix Milk</v>
      </c>
      <c r="G90" s="208">
        <f>N(Sales_Entry!J90)</f>
        <v>4250</v>
      </c>
      <c r="H90" s="208">
        <v>0</v>
      </c>
      <c r="I90" s="208">
        <f t="shared" si="1"/>
        <v>4250</v>
      </c>
      <c r="J90" s="207"/>
      <c r="K90" s="209" t="str" cm="1">
        <f t="array" ref="K90">IF($C90="","",IF(AND($C90=Party_Statement!$C$5,$B90&gt;=Party_Statement!$C$6,$B90&lt;=Party_Statement!$E$6),SUMPRODUCT(($C$3:$C90=Party_Statement!$C$5)*($B$3:$B90&gt;=Party_Statement!$C$6)*($B$3:$B90&lt;=Party_Statement!$E$6)),""))</f>
        <v/>
      </c>
    </row>
    <row r="91" spans="1:11" x14ac:dyDescent="0.25">
      <c r="A91" s="205">
        <f>Sales_Entry!A91</f>
        <v>66919</v>
      </c>
      <c r="B91" s="206">
        <f>Sales_Entry!B91</f>
        <v>46206</v>
      </c>
      <c r="C91" s="207" t="str">
        <f>Sales_Entry!D91</f>
        <v>SOBHA BHATTARAI</v>
      </c>
      <c r="D91" s="207" t="s">
        <v>1390</v>
      </c>
      <c r="E91" s="207" t="str">
        <f>Sales_Entry!C91</f>
        <v>BILL-6058</v>
      </c>
      <c r="F91" s="207" t="str">
        <f>Sales_Entry!E91</f>
        <v>Mix Milk</v>
      </c>
      <c r="G91" s="208">
        <f>N(Sales_Entry!J91)</f>
        <v>2125</v>
      </c>
      <c r="H91" s="208">
        <v>0</v>
      </c>
      <c r="I91" s="208">
        <f t="shared" si="1"/>
        <v>2125</v>
      </c>
      <c r="J91" s="207"/>
      <c r="K91" s="209" t="str" cm="1">
        <f t="array" ref="K91">IF($C91="","",IF(AND($C91=Party_Statement!$C$5,$B91&gt;=Party_Statement!$C$6,$B91&lt;=Party_Statement!$E$6),SUMPRODUCT(($C$3:$C91=Party_Statement!$C$5)*($B$3:$B91&gt;=Party_Statement!$C$6)*($B$3:$B91&lt;=Party_Statement!$E$6)),""))</f>
        <v/>
      </c>
    </row>
    <row r="92" spans="1:11" x14ac:dyDescent="0.25">
      <c r="A92" s="205">
        <f>Sales_Entry!A92</f>
        <v>66919</v>
      </c>
      <c r="B92" s="206">
        <f>Sales_Entry!B92</f>
        <v>46206</v>
      </c>
      <c r="C92" s="207" t="str">
        <f>Sales_Entry!D92</f>
        <v>AAMOSH KIRANA</v>
      </c>
      <c r="D92" s="207" t="s">
        <v>1390</v>
      </c>
      <c r="E92" s="207" t="str">
        <f>Sales_Entry!C92</f>
        <v>BILL-6059</v>
      </c>
      <c r="F92" s="207" t="str">
        <f>Sales_Entry!E92</f>
        <v>Mix Milk</v>
      </c>
      <c r="G92" s="208">
        <f>N(Sales_Entry!J92)</f>
        <v>3440</v>
      </c>
      <c r="H92" s="208">
        <v>0</v>
      </c>
      <c r="I92" s="208">
        <f t="shared" si="1"/>
        <v>3440</v>
      </c>
      <c r="J92" s="207"/>
      <c r="K92" s="209" t="str" cm="1">
        <f t="array" ref="K92">IF($C92="","",IF(AND($C92=Party_Statement!$C$5,$B92&gt;=Party_Statement!$C$6,$B92&lt;=Party_Statement!$E$6),SUMPRODUCT(($C$3:$C92=Party_Statement!$C$5)*($B$3:$B92&gt;=Party_Statement!$C$6)*($B$3:$B92&lt;=Party_Statement!$E$6)),""))</f>
        <v/>
      </c>
    </row>
    <row r="93" spans="1:11" x14ac:dyDescent="0.25">
      <c r="A93" s="205">
        <f>Sales_Entry!A93</f>
        <v>66919</v>
      </c>
      <c r="B93" s="206">
        <f>Sales_Entry!B93</f>
        <v>46206</v>
      </c>
      <c r="C93" s="207" t="str">
        <f>Sales_Entry!D93</f>
        <v>AAMOSH KIRANA</v>
      </c>
      <c r="D93" s="207" t="s">
        <v>1390</v>
      </c>
      <c r="E93" s="207" t="str">
        <f>Sales_Entry!C93</f>
        <v>BILL-6059</v>
      </c>
      <c r="F93" s="207" t="str">
        <f>Sales_Entry!E93</f>
        <v>Mix Milk</v>
      </c>
      <c r="G93" s="208">
        <f>N(Sales_Entry!J93)</f>
        <v>4250</v>
      </c>
      <c r="H93" s="208">
        <v>0</v>
      </c>
      <c r="I93" s="208">
        <f t="shared" si="1"/>
        <v>4250</v>
      </c>
      <c r="J93" s="207"/>
      <c r="K93" s="209" t="str" cm="1">
        <f t="array" ref="K93">IF($C93="","",IF(AND($C93=Party_Statement!$C$5,$B93&gt;=Party_Statement!$C$6,$B93&lt;=Party_Statement!$E$6),SUMPRODUCT(($C$3:$C93=Party_Statement!$C$5)*($B$3:$B93&gt;=Party_Statement!$C$6)*($B$3:$B93&lt;=Party_Statement!$E$6)),""))</f>
        <v/>
      </c>
    </row>
    <row r="94" spans="1:11" x14ac:dyDescent="0.25">
      <c r="A94" s="205">
        <f>Sales_Entry!A94</f>
        <v>66919</v>
      </c>
      <c r="B94" s="206">
        <f>Sales_Entry!B94</f>
        <v>46206</v>
      </c>
      <c r="C94" s="207" t="str">
        <f>Sales_Entry!D94</f>
        <v>AAMOSH KIRANA</v>
      </c>
      <c r="D94" s="207" t="s">
        <v>1390</v>
      </c>
      <c r="E94" s="207" t="str">
        <f>Sales_Entry!C94</f>
        <v>BILL-6059</v>
      </c>
      <c r="F94" s="207" t="str">
        <f>Sales_Entry!E94</f>
        <v>Cow Milk</v>
      </c>
      <c r="G94" s="208">
        <f>N(Sales_Entry!J94)</f>
        <v>80</v>
      </c>
      <c r="H94" s="208">
        <v>0</v>
      </c>
      <c r="I94" s="208">
        <f t="shared" si="1"/>
        <v>80</v>
      </c>
      <c r="J94" s="207"/>
      <c r="K94" s="209" t="str" cm="1">
        <f t="array" ref="K94">IF($C94="","",IF(AND($C94=Party_Statement!$C$5,$B94&gt;=Party_Statement!$C$6,$B94&lt;=Party_Statement!$E$6),SUMPRODUCT(($C$3:$C94=Party_Statement!$C$5)*($B$3:$B94&gt;=Party_Statement!$C$6)*($B$3:$B94&lt;=Party_Statement!$E$6)),""))</f>
        <v/>
      </c>
    </row>
    <row r="95" spans="1:11" x14ac:dyDescent="0.25">
      <c r="A95" s="205">
        <f>Sales_Entry!A95</f>
        <v>66919</v>
      </c>
      <c r="B95" s="206">
        <f>Sales_Entry!B95</f>
        <v>46206</v>
      </c>
      <c r="C95" s="207" t="str">
        <f>Sales_Entry!D95</f>
        <v>PALPALI KIRANA</v>
      </c>
      <c r="D95" s="207" t="s">
        <v>1390</v>
      </c>
      <c r="E95" s="207" t="str">
        <f>Sales_Entry!C95</f>
        <v>BILL-6060</v>
      </c>
      <c r="F95" s="207" t="str">
        <f>Sales_Entry!E95</f>
        <v>Mix Milk</v>
      </c>
      <c r="G95" s="208">
        <f>N(Sales_Entry!J95)</f>
        <v>2125</v>
      </c>
      <c r="H95" s="208">
        <v>0</v>
      </c>
      <c r="I95" s="208">
        <f t="shared" si="1"/>
        <v>2125</v>
      </c>
      <c r="J95" s="207"/>
      <c r="K95" s="209" t="str" cm="1">
        <f t="array" ref="K95">IF($C95="","",IF(AND($C95=Party_Statement!$C$5,$B95&gt;=Party_Statement!$C$6,$B95&lt;=Party_Statement!$E$6),SUMPRODUCT(($C$3:$C95=Party_Statement!$C$5)*($B$3:$B95&gt;=Party_Statement!$C$6)*($B$3:$B95&lt;=Party_Statement!$E$6)),""))</f>
        <v/>
      </c>
    </row>
    <row r="96" spans="1:11" ht="25.5" customHeight="1" x14ac:dyDescent="0.25">
      <c r="A96" s="205">
        <f>Sales_Entry!A96</f>
        <v>66919</v>
      </c>
      <c r="B96" s="206">
        <f>Sales_Entry!B96</f>
        <v>46206</v>
      </c>
      <c r="C96" s="207" t="str">
        <f>Sales_Entry!D96</f>
        <v>GIRI KIRANA</v>
      </c>
      <c r="D96" s="207" t="s">
        <v>1390</v>
      </c>
      <c r="E96" s="207" t="str">
        <f>Sales_Entry!C96</f>
        <v>BILL-6061</v>
      </c>
      <c r="F96" s="207" t="str">
        <f>Sales_Entry!E96</f>
        <v>Mix Milk</v>
      </c>
      <c r="G96" s="208">
        <f>N(Sales_Entry!J96)</f>
        <v>1275</v>
      </c>
      <c r="H96" s="208">
        <v>0</v>
      </c>
      <c r="I96" s="208">
        <f t="shared" si="1"/>
        <v>1275</v>
      </c>
      <c r="J96" s="207"/>
      <c r="K96" s="209" t="str" cm="1">
        <f t="array" ref="K96">IF($C96="","",IF(AND($C96=Party_Statement!$C$5,$B96&gt;=Party_Statement!$C$6,$B96&lt;=Party_Statement!$E$6),SUMPRODUCT(($C$3:$C96=Party_Statement!$C$5)*($B$3:$B96&gt;=Party_Statement!$C$6)*($B$3:$B96&lt;=Party_Statement!$E$6)),""))</f>
        <v/>
      </c>
    </row>
    <row r="97" spans="1:11" x14ac:dyDescent="0.25">
      <c r="A97" s="205">
        <f>Sales_Entry!A97</f>
        <v>66919</v>
      </c>
      <c r="B97" s="206">
        <f>Sales_Entry!B97</f>
        <v>46206</v>
      </c>
      <c r="C97" s="207" t="str">
        <f>Sales_Entry!D97</f>
        <v>CHHATRABHUMI STORE</v>
      </c>
      <c r="D97" s="207" t="s">
        <v>1390</v>
      </c>
      <c r="E97" s="207" t="str">
        <f>Sales_Entry!C97</f>
        <v>BILL-6062</v>
      </c>
      <c r="F97" s="207" t="str">
        <f>Sales_Entry!E97</f>
        <v>Mix Milk</v>
      </c>
      <c r="G97" s="208">
        <f>N(Sales_Entry!J97)</f>
        <v>1720</v>
      </c>
      <c r="H97" s="208">
        <v>0</v>
      </c>
      <c r="I97" s="208">
        <f t="shared" si="1"/>
        <v>1720</v>
      </c>
      <c r="J97" s="207"/>
      <c r="K97" s="209" t="str" cm="1">
        <f t="array" ref="K97">IF($C97="","",IF(AND($C97=Party_Statement!$C$5,$B97&gt;=Party_Statement!$C$6,$B97&lt;=Party_Statement!$E$6),SUMPRODUCT(($C$3:$C97=Party_Statement!$C$5)*($B$3:$B97&gt;=Party_Statement!$C$6)*($B$3:$B97&lt;=Party_Statement!$E$6)),""))</f>
        <v/>
      </c>
    </row>
    <row r="98" spans="1:11" x14ac:dyDescent="0.25">
      <c r="A98" s="205">
        <f>Sales_Entry!A98</f>
        <v>66919</v>
      </c>
      <c r="B98" s="206">
        <f>Sales_Entry!B98</f>
        <v>46206</v>
      </c>
      <c r="C98" s="207" t="str">
        <f>Sales_Entry!D98</f>
        <v>KRISHNA KHAREL</v>
      </c>
      <c r="D98" s="207" t="s">
        <v>1390</v>
      </c>
      <c r="E98" s="207" t="str">
        <f>Sales_Entry!C98</f>
        <v>BILL-6063</v>
      </c>
      <c r="F98" s="207" t="str">
        <f>Sales_Entry!E98</f>
        <v>Mix Milk</v>
      </c>
      <c r="G98" s="208">
        <f>N(Sales_Entry!J98)</f>
        <v>344</v>
      </c>
      <c r="H98" s="208">
        <v>0</v>
      </c>
      <c r="I98" s="208">
        <f t="shared" si="1"/>
        <v>344</v>
      </c>
      <c r="J98" s="207"/>
      <c r="K98" s="209" t="str" cm="1">
        <f t="array" ref="K98">IF($C98="","",IF(AND($C98=Party_Statement!$C$5,$B98&gt;=Party_Statement!$C$6,$B98&lt;=Party_Statement!$E$6),SUMPRODUCT(($C$3:$C98=Party_Statement!$C$5)*($B$3:$B98&gt;=Party_Statement!$C$6)*($B$3:$B98&lt;=Party_Statement!$E$6)),""))</f>
        <v/>
      </c>
    </row>
    <row r="99" spans="1:11" x14ac:dyDescent="0.25">
      <c r="A99" s="205">
        <f>Sales_Entry!A99</f>
        <v>66919</v>
      </c>
      <c r="B99" s="206">
        <f>Sales_Entry!B99</f>
        <v>46206</v>
      </c>
      <c r="C99" s="207" t="str">
        <f>Sales_Entry!D99</f>
        <v>DEURALI KIRANA</v>
      </c>
      <c r="D99" s="207" t="s">
        <v>1390</v>
      </c>
      <c r="E99" s="207" t="str">
        <f>Sales_Entry!C99</f>
        <v>BILL-6064</v>
      </c>
      <c r="F99" s="207" t="str">
        <f>Sales_Entry!E99</f>
        <v>Mix Milk</v>
      </c>
      <c r="G99" s="208">
        <f>N(Sales_Entry!J99)</f>
        <v>425</v>
      </c>
      <c r="H99" s="208">
        <v>0</v>
      </c>
      <c r="I99" s="208">
        <f t="shared" si="1"/>
        <v>425</v>
      </c>
      <c r="J99" s="207"/>
      <c r="K99" s="209" t="str" cm="1">
        <f t="array" ref="K99">IF($C99="","",IF(AND($C99=Party_Statement!$C$5,$B99&gt;=Party_Statement!$C$6,$B99&lt;=Party_Statement!$E$6),SUMPRODUCT(($C$3:$C99=Party_Statement!$C$5)*($B$3:$B99&gt;=Party_Statement!$C$6)*($B$3:$B99&lt;=Party_Statement!$E$6)),""))</f>
        <v/>
      </c>
    </row>
    <row r="100" spans="1:11" x14ac:dyDescent="0.25">
      <c r="A100" s="205">
        <f>Sales_Entry!A100</f>
        <v>66919</v>
      </c>
      <c r="B100" s="206">
        <f>Sales_Entry!B100</f>
        <v>46206</v>
      </c>
      <c r="C100" s="207" t="str">
        <f>Sales_Entry!D100</f>
        <v>SAMIKSHYA KIRANA</v>
      </c>
      <c r="D100" s="207" t="s">
        <v>1390</v>
      </c>
      <c r="E100" s="207" t="str">
        <f>Sales_Entry!C100</f>
        <v>BILL-6065</v>
      </c>
      <c r="F100" s="207" t="str">
        <f>Sales_Entry!E100</f>
        <v>Mix Milk</v>
      </c>
      <c r="G100" s="208">
        <f>N(Sales_Entry!J100)</f>
        <v>850</v>
      </c>
      <c r="H100" s="208">
        <v>0</v>
      </c>
      <c r="I100" s="208">
        <f t="shared" si="1"/>
        <v>850</v>
      </c>
      <c r="J100" s="207"/>
      <c r="K100" s="209" t="str" cm="1">
        <f t="array" ref="K100">IF($C100="","",IF(AND($C100=Party_Statement!$C$5,$B100&gt;=Party_Statement!$C$6,$B100&lt;=Party_Statement!$E$6),SUMPRODUCT(($C$3:$C100=Party_Statement!$C$5)*($B$3:$B100&gt;=Party_Statement!$C$6)*($B$3:$B100&lt;=Party_Statement!$E$6)),""))</f>
        <v/>
      </c>
    </row>
    <row r="101" spans="1:11" x14ac:dyDescent="0.25">
      <c r="A101" s="205">
        <f>Sales_Entry!A101</f>
        <v>66919</v>
      </c>
      <c r="B101" s="206">
        <f>Sales_Entry!B101</f>
        <v>46206</v>
      </c>
      <c r="C101" s="207" t="str">
        <f>Sales_Entry!D101</f>
        <v>YUBARAJ AND SAMRAT</v>
      </c>
      <c r="D101" s="207" t="s">
        <v>1390</v>
      </c>
      <c r="E101" s="207" t="str">
        <f>Sales_Entry!C101</f>
        <v>BILL-6066</v>
      </c>
      <c r="F101" s="207" t="str">
        <f>Sales_Entry!E101</f>
        <v>Mix Milk</v>
      </c>
      <c r="G101" s="208">
        <f>N(Sales_Entry!J101)</f>
        <v>1275</v>
      </c>
      <c r="H101" s="208">
        <v>0</v>
      </c>
      <c r="I101" s="208">
        <f t="shared" si="1"/>
        <v>1275</v>
      </c>
      <c r="J101" s="207"/>
      <c r="K101" s="209" t="str" cm="1">
        <f t="array" ref="K101">IF($C101="","",IF(AND($C101=Party_Statement!$C$5,$B101&gt;=Party_Statement!$C$6,$B101&lt;=Party_Statement!$E$6),SUMPRODUCT(($C$3:$C101=Party_Statement!$C$5)*($B$3:$B101&gt;=Party_Statement!$C$6)*($B$3:$B101&lt;=Party_Statement!$E$6)),""))</f>
        <v/>
      </c>
    </row>
    <row r="102" spans="1:11" x14ac:dyDescent="0.25">
      <c r="A102" s="205">
        <f>Sales_Entry!A102</f>
        <v>66919</v>
      </c>
      <c r="B102" s="206">
        <f>Sales_Entry!B102</f>
        <v>46206</v>
      </c>
      <c r="C102" s="207" t="str">
        <f>Sales_Entry!D102</f>
        <v>MANAKAMANA DAIRY</v>
      </c>
      <c r="D102" s="207" t="s">
        <v>1390</v>
      </c>
      <c r="E102" s="207" t="str">
        <f>Sales_Entry!C102</f>
        <v>BILL-6067</v>
      </c>
      <c r="F102" s="207" t="str">
        <f>Sales_Entry!E102</f>
        <v>Mix Milk</v>
      </c>
      <c r="G102" s="208">
        <f>N(Sales_Entry!J102)</f>
        <v>850</v>
      </c>
      <c r="H102" s="208">
        <v>0</v>
      </c>
      <c r="I102" s="208">
        <f t="shared" si="1"/>
        <v>850</v>
      </c>
      <c r="J102" s="207"/>
      <c r="K102" s="209" t="str" cm="1">
        <f t="array" ref="K102">IF($C102="","",IF(AND($C102=Party_Statement!$C$5,$B102&gt;=Party_Statement!$C$6,$B102&lt;=Party_Statement!$E$6),SUMPRODUCT(($C$3:$C102=Party_Statement!$C$5)*($B$3:$B102&gt;=Party_Statement!$C$6)*($B$3:$B102&lt;=Party_Statement!$E$6)),""))</f>
        <v/>
      </c>
    </row>
    <row r="103" spans="1:11" x14ac:dyDescent="0.25">
      <c r="A103" s="205">
        <f>Sales_Entry!A103</f>
        <v>66919</v>
      </c>
      <c r="B103" s="206">
        <f>Sales_Entry!B103</f>
        <v>46206</v>
      </c>
      <c r="C103" s="207" t="str">
        <f>Sales_Entry!D103</f>
        <v>KRITIKA KIRANA</v>
      </c>
      <c r="D103" s="207" t="s">
        <v>1390</v>
      </c>
      <c r="E103" s="207" t="str">
        <f>Sales_Entry!C103</f>
        <v>BILL-6068</v>
      </c>
      <c r="F103" s="207" t="str">
        <f>Sales_Entry!E103</f>
        <v>Mix Milk</v>
      </c>
      <c r="G103" s="208">
        <f>N(Sales_Entry!J103)</f>
        <v>1720</v>
      </c>
      <c r="H103" s="208">
        <v>0</v>
      </c>
      <c r="I103" s="208">
        <f t="shared" si="1"/>
        <v>1720</v>
      </c>
      <c r="J103" s="207"/>
      <c r="K103" s="209" t="str" cm="1">
        <f t="array" ref="K103">IF($C103="","",IF(AND($C103=Party_Statement!$C$5,$B103&gt;=Party_Statement!$C$6,$B103&lt;=Party_Statement!$E$6),SUMPRODUCT(($C$3:$C103=Party_Statement!$C$5)*($B$3:$B103&gt;=Party_Statement!$C$6)*($B$3:$B103&lt;=Party_Statement!$E$6)),""))</f>
        <v/>
      </c>
    </row>
    <row r="104" spans="1:11" x14ac:dyDescent="0.25">
      <c r="A104" s="205">
        <f>Sales_Entry!A104</f>
        <v>66919</v>
      </c>
      <c r="B104" s="206">
        <f>Sales_Entry!B104</f>
        <v>46206</v>
      </c>
      <c r="C104" s="207" t="str">
        <f>Sales_Entry!D104</f>
        <v>KRITIKA KIRANA</v>
      </c>
      <c r="D104" s="207" t="s">
        <v>1390</v>
      </c>
      <c r="E104" s="207" t="str">
        <f>Sales_Entry!C104</f>
        <v>BILL-6068</v>
      </c>
      <c r="F104" s="207" t="str">
        <f>Sales_Entry!E104</f>
        <v>NAUNI</v>
      </c>
      <c r="G104" s="208">
        <f>N(Sales_Entry!J104)</f>
        <v>775</v>
      </c>
      <c r="H104" s="208">
        <v>0</v>
      </c>
      <c r="I104" s="208">
        <f t="shared" si="1"/>
        <v>775</v>
      </c>
      <c r="J104" s="207"/>
      <c r="K104" s="209" t="str" cm="1">
        <f t="array" ref="K104">IF($C104="","",IF(AND($C104=Party_Statement!$C$5,$B104&gt;=Party_Statement!$C$6,$B104&lt;=Party_Statement!$E$6),SUMPRODUCT(($C$3:$C104=Party_Statement!$C$5)*($B$3:$B104&gt;=Party_Statement!$C$6)*($B$3:$B104&lt;=Party_Statement!$E$6)),""))</f>
        <v/>
      </c>
    </row>
    <row r="105" spans="1:11" x14ac:dyDescent="0.25">
      <c r="A105" s="205">
        <f>Sales_Entry!A105</f>
        <v>66919</v>
      </c>
      <c r="B105" s="206">
        <f>Sales_Entry!B105</f>
        <v>46206</v>
      </c>
      <c r="C105" s="207" t="str">
        <f>Sales_Entry!D105</f>
        <v>LILADHAR GAUTAM</v>
      </c>
      <c r="D105" s="207" t="s">
        <v>1390</v>
      </c>
      <c r="E105" s="207" t="str">
        <f>Sales_Entry!C105</f>
        <v>BILL-6069</v>
      </c>
      <c r="F105" s="207" t="str">
        <f>Sales_Entry!E105</f>
        <v>NAUNI</v>
      </c>
      <c r="G105" s="208">
        <f>N(Sales_Entry!J105)</f>
        <v>2400</v>
      </c>
      <c r="H105" s="208">
        <v>0</v>
      </c>
      <c r="I105" s="208">
        <f t="shared" si="1"/>
        <v>2400</v>
      </c>
      <c r="J105" s="207"/>
      <c r="K105" s="209" t="str" cm="1">
        <f t="array" ref="K105">IF($C105="","",IF(AND($C105=Party_Statement!$C$5,$B105&gt;=Party_Statement!$C$6,$B105&lt;=Party_Statement!$E$6),SUMPRODUCT(($C$3:$C105=Party_Statement!$C$5)*($B$3:$B105&gt;=Party_Statement!$C$6)*($B$3:$B105&lt;=Party_Statement!$E$6)),""))</f>
        <v/>
      </c>
    </row>
    <row r="106" spans="1:11" x14ac:dyDescent="0.25">
      <c r="A106" s="205">
        <f>Sales_Entry!A106</f>
        <v>66919</v>
      </c>
      <c r="B106" s="206">
        <f>Sales_Entry!B106</f>
        <v>46206</v>
      </c>
      <c r="C106" s="207" t="str">
        <f>Sales_Entry!D106</f>
        <v>SHARMA DAI</v>
      </c>
      <c r="D106" s="207" t="s">
        <v>1390</v>
      </c>
      <c r="E106" s="207" t="str">
        <f>Sales_Entry!C106</f>
        <v>BILL-6070</v>
      </c>
      <c r="F106" s="207" t="str">
        <f>Sales_Entry!E106</f>
        <v>Mix Milk</v>
      </c>
      <c r="G106" s="208">
        <f>N(Sales_Entry!J106)</f>
        <v>2100</v>
      </c>
      <c r="H106" s="208">
        <v>0</v>
      </c>
      <c r="I106" s="208">
        <f t="shared" si="1"/>
        <v>2100</v>
      </c>
      <c r="J106" s="207"/>
      <c r="K106" s="209" t="str" cm="1">
        <f t="array" ref="K106">IF($C106="","",IF(AND($C106=Party_Statement!$C$5,$B106&gt;=Party_Statement!$C$6,$B106&lt;=Party_Statement!$E$6),SUMPRODUCT(($C$3:$C106=Party_Statement!$C$5)*($B$3:$B106&gt;=Party_Statement!$C$6)*($B$3:$B106&lt;=Party_Statement!$E$6)),""))</f>
        <v/>
      </c>
    </row>
    <row r="107" spans="1:11" x14ac:dyDescent="0.25">
      <c r="A107" s="205">
        <f>Sales_Entry!A107</f>
        <v>66919</v>
      </c>
      <c r="B107" s="206">
        <f>Sales_Entry!B107</f>
        <v>46206</v>
      </c>
      <c r="C107" s="207" t="str">
        <f>Sales_Entry!D107</f>
        <v>GANGA NEUPANE</v>
      </c>
      <c r="D107" s="207" t="s">
        <v>1390</v>
      </c>
      <c r="E107" s="207" t="str">
        <f>Sales_Entry!C107</f>
        <v>BILL-6071</v>
      </c>
      <c r="F107" s="207" t="str">
        <f>Sales_Entry!E107</f>
        <v>Mix Milk</v>
      </c>
      <c r="G107" s="208">
        <f>N(Sales_Entry!J107)</f>
        <v>680</v>
      </c>
      <c r="H107" s="208">
        <v>0</v>
      </c>
      <c r="I107" s="208">
        <f t="shared" si="1"/>
        <v>680</v>
      </c>
      <c r="J107" s="207"/>
      <c r="K107" s="209" t="str" cm="1">
        <f t="array" ref="K107">IF($C107="","",IF(AND($C107=Party_Statement!$C$5,$B107&gt;=Party_Statement!$C$6,$B107&lt;=Party_Statement!$E$6),SUMPRODUCT(($C$3:$C107=Party_Statement!$C$5)*($B$3:$B107&gt;=Party_Statement!$C$6)*($B$3:$B107&lt;=Party_Statement!$E$6)),""))</f>
        <v/>
      </c>
    </row>
    <row r="108" spans="1:11" x14ac:dyDescent="0.25">
      <c r="A108" s="205">
        <f>Sales_Entry!A108</f>
        <v>66919</v>
      </c>
      <c r="B108" s="206">
        <f>Sales_Entry!B108</f>
        <v>46206</v>
      </c>
      <c r="C108" s="207" t="str">
        <f>Sales_Entry!D108</f>
        <v>ORGANIC TARKALI</v>
      </c>
      <c r="D108" s="207" t="s">
        <v>1390</v>
      </c>
      <c r="E108" s="207" t="str">
        <f>Sales_Entry!C108</f>
        <v>BILL-6072</v>
      </c>
      <c r="F108" s="207" t="str">
        <f>Sales_Entry!E108</f>
        <v>Mix Milk</v>
      </c>
      <c r="G108" s="208">
        <f>N(Sales_Entry!J108)</f>
        <v>2375</v>
      </c>
      <c r="H108" s="208">
        <v>0</v>
      </c>
      <c r="I108" s="208">
        <f t="shared" si="1"/>
        <v>2375</v>
      </c>
      <c r="J108" s="207"/>
      <c r="K108" s="209" t="str" cm="1">
        <f t="array" ref="K108">IF($C108="","",IF(AND($C108=Party_Statement!$C$5,$B108&gt;=Party_Statement!$C$6,$B108&lt;=Party_Statement!$E$6),SUMPRODUCT(($C$3:$C108=Party_Statement!$C$5)*($B$3:$B108&gt;=Party_Statement!$C$6)*($B$3:$B108&lt;=Party_Statement!$E$6)),""))</f>
        <v/>
      </c>
    </row>
    <row r="109" spans="1:11" x14ac:dyDescent="0.25">
      <c r="A109" s="205">
        <f>Sales_Entry!A109</f>
        <v>66919</v>
      </c>
      <c r="B109" s="206">
        <f>Sales_Entry!B109</f>
        <v>46206</v>
      </c>
      <c r="C109" s="207" t="str">
        <f>Sales_Entry!D109</f>
        <v>ORGANIC TARKALI</v>
      </c>
      <c r="D109" s="207" t="s">
        <v>1390</v>
      </c>
      <c r="E109" s="207" t="str">
        <f>Sales_Entry!C109</f>
        <v>BILL-6072</v>
      </c>
      <c r="F109" s="207" t="str">
        <f>Sales_Entry!E109</f>
        <v>Mix Milk</v>
      </c>
      <c r="G109" s="208">
        <f>N(Sales_Entry!J109)</f>
        <v>1020</v>
      </c>
      <c r="H109" s="208">
        <v>0</v>
      </c>
      <c r="I109" s="208">
        <f t="shared" si="1"/>
        <v>1020</v>
      </c>
      <c r="J109" s="207"/>
      <c r="K109" s="209" t="str" cm="1">
        <f t="array" ref="K109">IF($C109="","",IF(AND($C109=Party_Statement!$C$5,$B109&gt;=Party_Statement!$C$6,$B109&lt;=Party_Statement!$E$6),SUMPRODUCT(($C$3:$C109=Party_Statement!$C$5)*($B$3:$B109&gt;=Party_Statement!$C$6)*($B$3:$B109&lt;=Party_Statement!$E$6)),""))</f>
        <v/>
      </c>
    </row>
    <row r="110" spans="1:11" x14ac:dyDescent="0.25">
      <c r="A110" s="205">
        <f>Sales_Entry!A110</f>
        <v>66919</v>
      </c>
      <c r="B110" s="206">
        <f>Sales_Entry!B110</f>
        <v>46206</v>
      </c>
      <c r="C110" s="207" t="str">
        <f>Sales_Entry!D110</f>
        <v>BHUSAL JANARAL STORE</v>
      </c>
      <c r="D110" s="207" t="s">
        <v>1390</v>
      </c>
      <c r="E110" s="207" t="str">
        <f>Sales_Entry!C110</f>
        <v>BILL-6073</v>
      </c>
      <c r="F110" s="207" t="str">
        <f>Sales_Entry!E110</f>
        <v>Mix Milk</v>
      </c>
      <c r="G110" s="208">
        <f>N(Sales_Entry!J110)</f>
        <v>430</v>
      </c>
      <c r="H110" s="208">
        <v>0</v>
      </c>
      <c r="I110" s="208">
        <f t="shared" si="1"/>
        <v>430</v>
      </c>
      <c r="J110" s="207"/>
      <c r="K110" s="209" t="str" cm="1">
        <f t="array" ref="K110">IF($C110="","",IF(AND($C110=Party_Statement!$C$5,$B110&gt;=Party_Statement!$C$6,$B110&lt;=Party_Statement!$E$6),SUMPRODUCT(($C$3:$C110=Party_Statement!$C$5)*($B$3:$B110&gt;=Party_Statement!$C$6)*($B$3:$B110&lt;=Party_Statement!$E$6)),""))</f>
        <v/>
      </c>
    </row>
    <row r="111" spans="1:11" x14ac:dyDescent="0.25">
      <c r="A111" s="205">
        <f>Sales_Entry!A111</f>
        <v>66919</v>
      </c>
      <c r="B111" s="206">
        <f>Sales_Entry!B111</f>
        <v>46206</v>
      </c>
      <c r="C111" s="207" t="str">
        <f>Sales_Entry!D111</f>
        <v>LOCAL</v>
      </c>
      <c r="D111" s="207" t="s">
        <v>1390</v>
      </c>
      <c r="E111" s="207" t="str">
        <f>Sales_Entry!C111</f>
        <v>BILL-6074</v>
      </c>
      <c r="F111" s="207" t="str">
        <f>Sales_Entry!E111</f>
        <v>Mix Milk</v>
      </c>
      <c r="G111" s="208">
        <f>N(Sales_Entry!J111)</f>
        <v>419.98500000000001</v>
      </c>
      <c r="H111" s="208">
        <v>0</v>
      </c>
      <c r="I111" s="208">
        <f t="shared" si="1"/>
        <v>419.98500000000001</v>
      </c>
      <c r="J111" s="207"/>
      <c r="K111" s="209" t="str" cm="1">
        <f t="array" ref="K111">IF($C111="","",IF(AND($C111=Party_Statement!$C$5,$B111&gt;=Party_Statement!$C$6,$B111&lt;=Party_Statement!$E$6),SUMPRODUCT(($C$3:$C111=Party_Statement!$C$5)*($B$3:$B111&gt;=Party_Statement!$C$6)*($B$3:$B111&lt;=Party_Statement!$E$6)),""))</f>
        <v/>
      </c>
    </row>
    <row r="112" spans="1:11" x14ac:dyDescent="0.25">
      <c r="A112" s="205">
        <f>Sales_Entry!A112</f>
        <v>66919</v>
      </c>
      <c r="B112" s="206">
        <f>Sales_Entry!B112</f>
        <v>46206</v>
      </c>
      <c r="C112" s="207" t="str">
        <f>Sales_Entry!D112</f>
        <v>LOCAL</v>
      </c>
      <c r="D112" s="207" t="s">
        <v>1390</v>
      </c>
      <c r="E112" s="207" t="str">
        <f>Sales_Entry!C112</f>
        <v>BILL-6074</v>
      </c>
      <c r="F112" s="207" t="str">
        <f>Sales_Entry!E112</f>
        <v>PANEER</v>
      </c>
      <c r="G112" s="208">
        <f>N(Sales_Entry!J112)</f>
        <v>400</v>
      </c>
      <c r="H112" s="208">
        <v>0</v>
      </c>
      <c r="I112" s="208">
        <f t="shared" si="1"/>
        <v>400</v>
      </c>
      <c r="J112" s="207"/>
      <c r="K112" s="209" t="str" cm="1">
        <f t="array" ref="K112">IF($C112="","",IF(AND($C112=Party_Statement!$C$5,$B112&gt;=Party_Statement!$C$6,$B112&lt;=Party_Statement!$E$6),SUMPRODUCT(($C$3:$C112=Party_Statement!$C$5)*($B$3:$B112&gt;=Party_Statement!$C$6)*($B$3:$B112&lt;=Party_Statement!$E$6)),""))</f>
        <v/>
      </c>
    </row>
    <row r="113" spans="1:11" x14ac:dyDescent="0.25">
      <c r="A113" s="205">
        <f>Sales_Entry!A113</f>
        <v>66919</v>
      </c>
      <c r="B113" s="206">
        <f>Sales_Entry!B113</f>
        <v>46206</v>
      </c>
      <c r="C113" s="207" t="str">
        <f>Sales_Entry!D113</f>
        <v>NAR BAHADUR RANA</v>
      </c>
      <c r="D113" s="207" t="s">
        <v>1390</v>
      </c>
      <c r="E113" s="207" t="str">
        <f>Sales_Entry!C113</f>
        <v>BILL-6075</v>
      </c>
      <c r="F113" s="207" t="str">
        <f>Sales_Entry!E113</f>
        <v>Mix Milk</v>
      </c>
      <c r="G113" s="208">
        <f>N(Sales_Entry!J113)</f>
        <v>510</v>
      </c>
      <c r="H113" s="208">
        <v>0</v>
      </c>
      <c r="I113" s="208">
        <f t="shared" si="1"/>
        <v>510</v>
      </c>
      <c r="J113" s="207"/>
      <c r="K113" s="209" t="str" cm="1">
        <f t="array" ref="K113">IF($C113="","",IF(AND($C113=Party_Statement!$C$5,$B113&gt;=Party_Statement!$C$6,$B113&lt;=Party_Statement!$E$6),SUMPRODUCT(($C$3:$C113=Party_Statement!$C$5)*($B$3:$B113&gt;=Party_Statement!$C$6)*($B$3:$B113&lt;=Party_Statement!$E$6)),""))</f>
        <v/>
      </c>
    </row>
    <row r="114" spans="1:11" x14ac:dyDescent="0.25">
      <c r="A114" s="205">
        <f>Sales_Entry!A114</f>
        <v>66919</v>
      </c>
      <c r="B114" s="206">
        <f>Sales_Entry!B114</f>
        <v>46206</v>
      </c>
      <c r="C114" s="207" t="str">
        <f>Sales_Entry!D114</f>
        <v>CHHATRABHUMI STORE</v>
      </c>
      <c r="D114" s="207" t="s">
        <v>1390</v>
      </c>
      <c r="E114" s="207" t="str">
        <f>Sales_Entry!C114</f>
        <v>BILL-6076</v>
      </c>
      <c r="F114" s="207" t="str">
        <f>Sales_Entry!E114</f>
        <v>Mix Milk</v>
      </c>
      <c r="G114" s="208">
        <f>N(Sales_Entry!J114)</f>
        <v>860</v>
      </c>
      <c r="H114" s="208">
        <v>0</v>
      </c>
      <c r="I114" s="208">
        <f t="shared" si="1"/>
        <v>860</v>
      </c>
      <c r="J114" s="207"/>
      <c r="K114" s="209" t="str" cm="1">
        <f t="array" ref="K114">IF($C114="","",IF(AND($C114=Party_Statement!$C$5,$B114&gt;=Party_Statement!$C$6,$B114&lt;=Party_Statement!$E$6),SUMPRODUCT(($C$3:$C114=Party_Statement!$C$5)*($B$3:$B114&gt;=Party_Statement!$C$6)*($B$3:$B114&lt;=Party_Statement!$E$6)),""))</f>
        <v/>
      </c>
    </row>
    <row r="115" spans="1:11" x14ac:dyDescent="0.25">
      <c r="A115" s="205">
        <f>Sales_Entry!A115</f>
        <v>66920</v>
      </c>
      <c r="B115" s="206">
        <f>Sales_Entry!B115</f>
        <v>46207</v>
      </c>
      <c r="C115" s="207" t="str">
        <f>Sales_Entry!D115</f>
        <v>SRIJANA DAIRY</v>
      </c>
      <c r="D115" s="207" t="s">
        <v>1390</v>
      </c>
      <c r="E115" s="207" t="str">
        <f>Sales_Entry!C115</f>
        <v>BILL-6077</v>
      </c>
      <c r="F115" s="207" t="str">
        <f>Sales_Entry!E115</f>
        <v>Mix Milk</v>
      </c>
      <c r="G115" s="208">
        <f>N(Sales_Entry!J115)</f>
        <v>5100</v>
      </c>
      <c r="H115" s="208">
        <v>0</v>
      </c>
      <c r="I115" s="208">
        <f t="shared" si="1"/>
        <v>5100</v>
      </c>
      <c r="J115" s="207"/>
      <c r="K115" s="209" t="str" cm="1">
        <f t="array" ref="K115">IF($C115="","",IF(AND($C115=Party_Statement!$C$5,$B115&gt;=Party_Statement!$C$6,$B115&lt;=Party_Statement!$E$6),SUMPRODUCT(($C$3:$C115=Party_Statement!$C$5)*($B$3:$B115&gt;=Party_Statement!$C$6)*($B$3:$B115&lt;=Party_Statement!$E$6)),""))</f>
        <v/>
      </c>
    </row>
    <row r="116" spans="1:11" x14ac:dyDescent="0.25">
      <c r="A116" s="205">
        <f>Sales_Entry!A116</f>
        <v>66920</v>
      </c>
      <c r="B116" s="206">
        <f>Sales_Entry!B116</f>
        <v>46207</v>
      </c>
      <c r="C116" s="207" t="str">
        <f>Sales_Entry!D116</f>
        <v>SOBHA BHATTARAI</v>
      </c>
      <c r="D116" s="207" t="s">
        <v>1390</v>
      </c>
      <c r="E116" s="207" t="str">
        <f>Sales_Entry!C116</f>
        <v>BILL-6078</v>
      </c>
      <c r="F116" s="207" t="str">
        <f>Sales_Entry!E116</f>
        <v>Mix Milk</v>
      </c>
      <c r="G116" s="208">
        <f>N(Sales_Entry!J116)</f>
        <v>2550</v>
      </c>
      <c r="H116" s="208">
        <v>0</v>
      </c>
      <c r="I116" s="208">
        <f t="shared" si="1"/>
        <v>2550</v>
      </c>
      <c r="J116" s="207"/>
      <c r="K116" s="209" t="str" cm="1">
        <f t="array" ref="K116">IF($C116="","",IF(AND($C116=Party_Statement!$C$5,$B116&gt;=Party_Statement!$C$6,$B116&lt;=Party_Statement!$E$6),SUMPRODUCT(($C$3:$C116=Party_Statement!$C$5)*($B$3:$B116&gt;=Party_Statement!$C$6)*($B$3:$B116&lt;=Party_Statement!$E$6)),""))</f>
        <v/>
      </c>
    </row>
    <row r="117" spans="1:11" ht="25.5" customHeight="1" x14ac:dyDescent="0.25">
      <c r="A117" s="205">
        <f>Sales_Entry!A117</f>
        <v>66920</v>
      </c>
      <c r="B117" s="206">
        <f>Sales_Entry!B117</f>
        <v>46207</v>
      </c>
      <c r="C117" s="207" t="str">
        <f>Sales_Entry!D117</f>
        <v>MANAKAMANA DAIRY</v>
      </c>
      <c r="D117" s="207" t="s">
        <v>1390</v>
      </c>
      <c r="E117" s="207" t="str">
        <f>Sales_Entry!C117</f>
        <v>BILL-6079</v>
      </c>
      <c r="F117" s="207" t="str">
        <f>Sales_Entry!E117</f>
        <v>Mix Milk</v>
      </c>
      <c r="G117" s="208">
        <f>N(Sales_Entry!J117)</f>
        <v>850</v>
      </c>
      <c r="H117" s="208">
        <v>0</v>
      </c>
      <c r="I117" s="208">
        <f t="shared" si="1"/>
        <v>850</v>
      </c>
      <c r="J117" s="207"/>
      <c r="K117" s="209" t="str" cm="1">
        <f t="array" ref="K117">IF($C117="","",IF(AND($C117=Party_Statement!$C$5,$B117&gt;=Party_Statement!$C$6,$B117&lt;=Party_Statement!$E$6),SUMPRODUCT(($C$3:$C117=Party_Statement!$C$5)*($B$3:$B117&gt;=Party_Statement!$C$6)*($B$3:$B117&lt;=Party_Statement!$E$6)),""))</f>
        <v/>
      </c>
    </row>
    <row r="118" spans="1:11" x14ac:dyDescent="0.25">
      <c r="A118" s="205">
        <f>Sales_Entry!A118</f>
        <v>66920</v>
      </c>
      <c r="B118" s="206">
        <f>Sales_Entry!B118</f>
        <v>46207</v>
      </c>
      <c r="C118" s="207" t="str">
        <f>Sales_Entry!D118</f>
        <v>SAMIKSHYA KIRANA</v>
      </c>
      <c r="D118" s="207" t="s">
        <v>1390</v>
      </c>
      <c r="E118" s="207" t="str">
        <f>Sales_Entry!C118</f>
        <v>BILL-6080</v>
      </c>
      <c r="F118" s="207" t="str">
        <f>Sales_Entry!E118</f>
        <v>Mix Milk</v>
      </c>
      <c r="G118" s="208">
        <f>N(Sales_Entry!J118)</f>
        <v>850</v>
      </c>
      <c r="H118" s="208">
        <v>0</v>
      </c>
      <c r="I118" s="208">
        <f t="shared" si="1"/>
        <v>850</v>
      </c>
      <c r="J118" s="207"/>
      <c r="K118" s="209" t="str" cm="1">
        <f t="array" ref="K118">IF($C118="","",IF(AND($C118=Party_Statement!$C$5,$B118&gt;=Party_Statement!$C$6,$B118&lt;=Party_Statement!$E$6),SUMPRODUCT(($C$3:$C118=Party_Statement!$C$5)*($B$3:$B118&gt;=Party_Statement!$C$6)*($B$3:$B118&lt;=Party_Statement!$E$6)),""))</f>
        <v/>
      </c>
    </row>
    <row r="119" spans="1:11" x14ac:dyDescent="0.25">
      <c r="A119" s="205">
        <f>Sales_Entry!A119</f>
        <v>66920</v>
      </c>
      <c r="B119" s="206">
        <f>Sales_Entry!B119</f>
        <v>46207</v>
      </c>
      <c r="C119" s="207" t="str">
        <f>Sales_Entry!D119</f>
        <v>KRISHNA KHAREL</v>
      </c>
      <c r="D119" s="207" t="s">
        <v>1390</v>
      </c>
      <c r="E119" s="207" t="str">
        <f>Sales_Entry!C119</f>
        <v>BILL-6081</v>
      </c>
      <c r="F119" s="207" t="str">
        <f>Sales_Entry!E119</f>
        <v>Mix Milk</v>
      </c>
      <c r="G119" s="208">
        <f>N(Sales_Entry!J119)</f>
        <v>344</v>
      </c>
      <c r="H119" s="208">
        <v>0</v>
      </c>
      <c r="I119" s="208">
        <f t="shared" si="1"/>
        <v>344</v>
      </c>
      <c r="J119" s="207"/>
      <c r="K119" s="209" t="str" cm="1">
        <f t="array" ref="K119">IF($C119="","",IF(AND($C119=Party_Statement!$C$5,$B119&gt;=Party_Statement!$C$6,$B119&lt;=Party_Statement!$E$6),SUMPRODUCT(($C$3:$C119=Party_Statement!$C$5)*($B$3:$B119&gt;=Party_Statement!$C$6)*($B$3:$B119&lt;=Party_Statement!$E$6)),""))</f>
        <v/>
      </c>
    </row>
    <row r="120" spans="1:11" x14ac:dyDescent="0.25">
      <c r="A120" s="205">
        <f>Sales_Entry!A120</f>
        <v>66920</v>
      </c>
      <c r="B120" s="206">
        <f>Sales_Entry!B120</f>
        <v>46207</v>
      </c>
      <c r="C120" s="207" t="str">
        <f>Sales_Entry!D120</f>
        <v>CHHATRABHUMI STORE</v>
      </c>
      <c r="D120" s="207" t="s">
        <v>1390</v>
      </c>
      <c r="E120" s="207" t="str">
        <f>Sales_Entry!C120</f>
        <v>BILL-6082</v>
      </c>
      <c r="F120" s="207" t="str">
        <f>Sales_Entry!E120</f>
        <v>Mix Milk</v>
      </c>
      <c r="G120" s="208">
        <f>N(Sales_Entry!J120)</f>
        <v>1720</v>
      </c>
      <c r="H120" s="208">
        <v>0</v>
      </c>
      <c r="I120" s="208">
        <f t="shared" si="1"/>
        <v>1720</v>
      </c>
      <c r="J120" s="207"/>
      <c r="K120" s="209" t="str" cm="1">
        <f t="array" ref="K120">IF($C120="","",IF(AND($C120=Party_Statement!$C$5,$B120&gt;=Party_Statement!$C$6,$B120&lt;=Party_Statement!$E$6),SUMPRODUCT(($C$3:$C120=Party_Statement!$C$5)*($B$3:$B120&gt;=Party_Statement!$C$6)*($B$3:$B120&lt;=Party_Statement!$E$6)),""))</f>
        <v/>
      </c>
    </row>
    <row r="121" spans="1:11" x14ac:dyDescent="0.25">
      <c r="A121" s="205">
        <f>Sales_Entry!A121</f>
        <v>66920</v>
      </c>
      <c r="B121" s="206">
        <f>Sales_Entry!B121</f>
        <v>46207</v>
      </c>
      <c r="C121" s="207" t="str">
        <f>Sales_Entry!D121</f>
        <v>PALPALI KIRANA</v>
      </c>
      <c r="D121" s="207" t="s">
        <v>1390</v>
      </c>
      <c r="E121" s="207" t="str">
        <f>Sales_Entry!C121</f>
        <v>BILL-6083</v>
      </c>
      <c r="F121" s="207" t="str">
        <f>Sales_Entry!E121</f>
        <v>Mix Milk</v>
      </c>
      <c r="G121" s="208">
        <f>N(Sales_Entry!J121)</f>
        <v>1700</v>
      </c>
      <c r="H121" s="208">
        <v>0</v>
      </c>
      <c r="I121" s="208">
        <f t="shared" si="1"/>
        <v>1700</v>
      </c>
      <c r="J121" s="207"/>
      <c r="K121" s="209" t="str" cm="1">
        <f t="array" ref="K121">IF($C121="","",IF(AND($C121=Party_Statement!$C$5,$B121&gt;=Party_Statement!$C$6,$B121&lt;=Party_Statement!$E$6),SUMPRODUCT(($C$3:$C121=Party_Statement!$C$5)*($B$3:$B121&gt;=Party_Statement!$C$6)*($B$3:$B121&lt;=Party_Statement!$E$6)),""))</f>
        <v/>
      </c>
    </row>
    <row r="122" spans="1:11" x14ac:dyDescent="0.25">
      <c r="A122" s="205">
        <f>Sales_Entry!A122</f>
        <v>66920</v>
      </c>
      <c r="B122" s="206">
        <f>Sales_Entry!B122</f>
        <v>46207</v>
      </c>
      <c r="C122" s="207" t="str">
        <f>Sales_Entry!D122</f>
        <v>AAMOSH KIRANA</v>
      </c>
      <c r="D122" s="207" t="s">
        <v>1390</v>
      </c>
      <c r="E122" s="207" t="str">
        <f>Sales_Entry!C122</f>
        <v>BILL-6084</v>
      </c>
      <c r="F122" s="207" t="str">
        <f>Sales_Entry!E122</f>
        <v>Mix Milk</v>
      </c>
      <c r="G122" s="208">
        <f>N(Sales_Entry!J122)</f>
        <v>3440</v>
      </c>
      <c r="H122" s="208">
        <v>0</v>
      </c>
      <c r="I122" s="208">
        <f t="shared" si="1"/>
        <v>3440</v>
      </c>
      <c r="J122" s="207"/>
      <c r="K122" s="209" t="str" cm="1">
        <f t="array" ref="K122">IF($C122="","",IF(AND($C122=Party_Statement!$C$5,$B122&gt;=Party_Statement!$C$6,$B122&lt;=Party_Statement!$E$6),SUMPRODUCT(($C$3:$C122=Party_Statement!$C$5)*($B$3:$B122&gt;=Party_Statement!$C$6)*($B$3:$B122&lt;=Party_Statement!$E$6)),""))</f>
        <v/>
      </c>
    </row>
    <row r="123" spans="1:11" x14ac:dyDescent="0.25">
      <c r="A123" s="205">
        <f>Sales_Entry!A123</f>
        <v>66920</v>
      </c>
      <c r="B123" s="206">
        <f>Sales_Entry!B123</f>
        <v>46207</v>
      </c>
      <c r="C123" s="207" t="str">
        <f>Sales_Entry!D123</f>
        <v>AAMOSH KIRANA</v>
      </c>
      <c r="D123" s="207" t="s">
        <v>1390</v>
      </c>
      <c r="E123" s="207" t="str">
        <f>Sales_Entry!C123</f>
        <v>BILL-6084</v>
      </c>
      <c r="F123" s="207" t="str">
        <f>Sales_Entry!E123</f>
        <v>Mix Milk</v>
      </c>
      <c r="G123" s="208">
        <f>N(Sales_Entry!J123)</f>
        <v>2975</v>
      </c>
      <c r="H123" s="208">
        <v>0</v>
      </c>
      <c r="I123" s="208">
        <f t="shared" si="1"/>
        <v>2975</v>
      </c>
      <c r="J123" s="207"/>
      <c r="K123" s="209" t="str" cm="1">
        <f t="array" ref="K123">IF($C123="","",IF(AND($C123=Party_Statement!$C$5,$B123&gt;=Party_Statement!$C$6,$B123&lt;=Party_Statement!$E$6),SUMPRODUCT(($C$3:$C123=Party_Statement!$C$5)*($B$3:$B123&gt;=Party_Statement!$C$6)*($B$3:$B123&lt;=Party_Statement!$E$6)),""))</f>
        <v/>
      </c>
    </row>
    <row r="124" spans="1:11" x14ac:dyDescent="0.25">
      <c r="A124" s="205">
        <f>Sales_Entry!A124</f>
        <v>66920</v>
      </c>
      <c r="B124" s="206">
        <f>Sales_Entry!B124</f>
        <v>46207</v>
      </c>
      <c r="C124" s="207" t="str">
        <f>Sales_Entry!D124</f>
        <v>AAMOSH KIRANA</v>
      </c>
      <c r="D124" s="207" t="s">
        <v>1390</v>
      </c>
      <c r="E124" s="207" t="str">
        <f>Sales_Entry!C124</f>
        <v>BILL-6084</v>
      </c>
      <c r="F124" s="207" t="str">
        <f>Sales_Entry!E124</f>
        <v>Cow Milk</v>
      </c>
      <c r="G124" s="208">
        <f>N(Sales_Entry!J124)</f>
        <v>80</v>
      </c>
      <c r="H124" s="208">
        <v>0</v>
      </c>
      <c r="I124" s="208">
        <f t="shared" si="1"/>
        <v>80</v>
      </c>
      <c r="J124" s="207"/>
      <c r="K124" s="209" t="str" cm="1">
        <f t="array" ref="K124">IF($C124="","",IF(AND($C124=Party_Statement!$C$5,$B124&gt;=Party_Statement!$C$6,$B124&lt;=Party_Statement!$E$6),SUMPRODUCT(($C$3:$C124=Party_Statement!$C$5)*($B$3:$B124&gt;=Party_Statement!$C$6)*($B$3:$B124&lt;=Party_Statement!$E$6)),""))</f>
        <v/>
      </c>
    </row>
    <row r="125" spans="1:11" x14ac:dyDescent="0.25">
      <c r="A125" s="205">
        <f>Sales_Entry!A125</f>
        <v>66920</v>
      </c>
      <c r="B125" s="206">
        <f>Sales_Entry!B125</f>
        <v>46207</v>
      </c>
      <c r="C125" s="207" t="str">
        <f>Sales_Entry!D125</f>
        <v>DEURALI KIRANA</v>
      </c>
      <c r="D125" s="207" t="s">
        <v>1390</v>
      </c>
      <c r="E125" s="207" t="str">
        <f>Sales_Entry!C125</f>
        <v>BILL-6085</v>
      </c>
      <c r="F125" s="207" t="str">
        <f>Sales_Entry!E125</f>
        <v>Mix Milk</v>
      </c>
      <c r="G125" s="208">
        <f>N(Sales_Entry!J125)</f>
        <v>425</v>
      </c>
      <c r="H125" s="208">
        <v>0</v>
      </c>
      <c r="I125" s="208">
        <f t="shared" si="1"/>
        <v>425</v>
      </c>
      <c r="J125" s="207"/>
      <c r="K125" s="209" t="str" cm="1">
        <f t="array" ref="K125">IF($C125="","",IF(AND($C125=Party_Statement!$C$5,$B125&gt;=Party_Statement!$C$6,$B125&lt;=Party_Statement!$E$6),SUMPRODUCT(($C$3:$C125=Party_Statement!$C$5)*($B$3:$B125&gt;=Party_Statement!$C$6)*($B$3:$B125&lt;=Party_Statement!$E$6)),""))</f>
        <v/>
      </c>
    </row>
    <row r="126" spans="1:11" x14ac:dyDescent="0.25">
      <c r="A126" s="205">
        <f>Sales_Entry!A126</f>
        <v>66920</v>
      </c>
      <c r="B126" s="206">
        <f>Sales_Entry!B126</f>
        <v>46207</v>
      </c>
      <c r="C126" s="207" t="str">
        <f>Sales_Entry!D126</f>
        <v>GIRI KIRANA</v>
      </c>
      <c r="D126" s="207" t="s">
        <v>1390</v>
      </c>
      <c r="E126" s="207" t="str">
        <f>Sales_Entry!C126</f>
        <v>BILL-6086</v>
      </c>
      <c r="F126" s="207" t="str">
        <f>Sales_Entry!E126</f>
        <v>Mix Milk</v>
      </c>
      <c r="G126" s="208">
        <f>N(Sales_Entry!J126)</f>
        <v>1275</v>
      </c>
      <c r="H126" s="208">
        <v>0</v>
      </c>
      <c r="I126" s="208">
        <f t="shared" si="1"/>
        <v>1275</v>
      </c>
      <c r="J126" s="207"/>
      <c r="K126" s="209" t="str" cm="1">
        <f t="array" ref="K126">IF($C126="","",IF(AND($C126=Party_Statement!$C$5,$B126&gt;=Party_Statement!$C$6,$B126&lt;=Party_Statement!$E$6),SUMPRODUCT(($C$3:$C126=Party_Statement!$C$5)*($B$3:$B126&gt;=Party_Statement!$C$6)*($B$3:$B126&lt;=Party_Statement!$E$6)),""))</f>
        <v/>
      </c>
    </row>
    <row r="127" spans="1:11" x14ac:dyDescent="0.25">
      <c r="A127" s="205">
        <f>Sales_Entry!A127</f>
        <v>66920</v>
      </c>
      <c r="B127" s="206">
        <f>Sales_Entry!B127</f>
        <v>46207</v>
      </c>
      <c r="C127" s="207" t="str">
        <f>Sales_Entry!D127</f>
        <v>AAYUSH AND AAYUSHMA</v>
      </c>
      <c r="D127" s="207" t="s">
        <v>1390</v>
      </c>
      <c r="E127" s="207" t="str">
        <f>Sales_Entry!C127</f>
        <v>BILL-6087</v>
      </c>
      <c r="F127" s="207" t="str">
        <f>Sales_Entry!E127</f>
        <v>Mix Milk</v>
      </c>
      <c r="G127" s="208">
        <f>N(Sales_Entry!J127)</f>
        <v>425</v>
      </c>
      <c r="H127" s="208">
        <v>0</v>
      </c>
      <c r="I127" s="208">
        <f t="shared" si="1"/>
        <v>425</v>
      </c>
      <c r="J127" s="207"/>
      <c r="K127" s="209" t="str" cm="1">
        <f t="array" ref="K127">IF($C127="","",IF(AND($C127=Party_Statement!$C$5,$B127&gt;=Party_Statement!$C$6,$B127&lt;=Party_Statement!$E$6),SUMPRODUCT(($C$3:$C127=Party_Statement!$C$5)*($B$3:$B127&gt;=Party_Statement!$C$6)*($B$3:$B127&lt;=Party_Statement!$E$6)),""))</f>
        <v/>
      </c>
    </row>
    <row r="128" spans="1:11" x14ac:dyDescent="0.25">
      <c r="A128" s="205">
        <f>Sales_Entry!A128</f>
        <v>66920</v>
      </c>
      <c r="B128" s="206">
        <f>Sales_Entry!B128</f>
        <v>46207</v>
      </c>
      <c r="C128" s="207" t="str">
        <f>Sales_Entry!D128</f>
        <v>YUBARAJ AND SAMRAT</v>
      </c>
      <c r="D128" s="207" t="s">
        <v>1390</v>
      </c>
      <c r="E128" s="207" t="str">
        <f>Sales_Entry!C128</f>
        <v>BILL-6088</v>
      </c>
      <c r="F128" s="207" t="str">
        <f>Sales_Entry!E128</f>
        <v>Mix Milk</v>
      </c>
      <c r="G128" s="208">
        <f>N(Sales_Entry!J128)</f>
        <v>1020</v>
      </c>
      <c r="H128" s="208">
        <v>0</v>
      </c>
      <c r="I128" s="208">
        <f t="shared" si="1"/>
        <v>1020</v>
      </c>
      <c r="J128" s="207"/>
      <c r="K128" s="209" t="str" cm="1">
        <f t="array" ref="K128">IF($C128="","",IF(AND($C128=Party_Statement!$C$5,$B128&gt;=Party_Statement!$C$6,$B128&lt;=Party_Statement!$E$6),SUMPRODUCT(($C$3:$C128=Party_Statement!$C$5)*($B$3:$B128&gt;=Party_Statement!$C$6)*($B$3:$B128&lt;=Party_Statement!$E$6)),""))</f>
        <v/>
      </c>
    </row>
    <row r="129" spans="1:11" x14ac:dyDescent="0.25">
      <c r="A129" s="205">
        <f>Sales_Entry!A129</f>
        <v>66920</v>
      </c>
      <c r="B129" s="206">
        <f>Sales_Entry!B129</f>
        <v>46207</v>
      </c>
      <c r="C129" s="207" t="str">
        <f>Sales_Entry!D129</f>
        <v>KRITIKA KIRANA</v>
      </c>
      <c r="D129" s="207" t="s">
        <v>1390</v>
      </c>
      <c r="E129" s="207" t="str">
        <f>Sales_Entry!C129</f>
        <v>BILL-6089</v>
      </c>
      <c r="F129" s="207" t="str">
        <f>Sales_Entry!E129</f>
        <v>Mix Milk</v>
      </c>
      <c r="G129" s="208">
        <f>N(Sales_Entry!J129)</f>
        <v>1720</v>
      </c>
      <c r="H129" s="208">
        <v>0</v>
      </c>
      <c r="I129" s="208">
        <f t="shared" si="1"/>
        <v>1720</v>
      </c>
      <c r="J129" s="207"/>
      <c r="K129" s="209" t="str" cm="1">
        <f t="array" ref="K129">IF($C129="","",IF(AND($C129=Party_Statement!$C$5,$B129&gt;=Party_Statement!$C$6,$B129&lt;=Party_Statement!$E$6),SUMPRODUCT(($C$3:$C129=Party_Statement!$C$5)*($B$3:$B129&gt;=Party_Statement!$C$6)*($B$3:$B129&lt;=Party_Statement!$E$6)),""))</f>
        <v/>
      </c>
    </row>
    <row r="130" spans="1:11" x14ac:dyDescent="0.25">
      <c r="A130" s="205">
        <f>Sales_Entry!A130</f>
        <v>66920</v>
      </c>
      <c r="B130" s="206">
        <f>Sales_Entry!B130</f>
        <v>46207</v>
      </c>
      <c r="C130" s="207" t="str">
        <f>Sales_Entry!D130</f>
        <v>ORGANIC TARKALI</v>
      </c>
      <c r="D130" s="207" t="s">
        <v>1390</v>
      </c>
      <c r="E130" s="207" t="str">
        <f>Sales_Entry!C130</f>
        <v>BILL-6090</v>
      </c>
      <c r="F130" s="207" t="str">
        <f>Sales_Entry!E130</f>
        <v>Mix Milk</v>
      </c>
      <c r="G130" s="208">
        <f>N(Sales_Entry!J130)</f>
        <v>2375</v>
      </c>
      <c r="H130" s="208">
        <v>0</v>
      </c>
      <c r="I130" s="208">
        <f t="shared" si="1"/>
        <v>2375</v>
      </c>
      <c r="J130" s="207"/>
      <c r="K130" s="209" t="str" cm="1">
        <f t="array" ref="K130">IF($C130="","",IF(AND($C130=Party_Statement!$C$5,$B130&gt;=Party_Statement!$C$6,$B130&lt;=Party_Statement!$E$6),SUMPRODUCT(($C$3:$C130=Party_Statement!$C$5)*($B$3:$B130&gt;=Party_Statement!$C$6)*($B$3:$B130&lt;=Party_Statement!$E$6)),""))</f>
        <v/>
      </c>
    </row>
    <row r="131" spans="1:11" x14ac:dyDescent="0.25">
      <c r="A131" s="205">
        <f>Sales_Entry!A131</f>
        <v>66920</v>
      </c>
      <c r="B131" s="206">
        <f>Sales_Entry!B131</f>
        <v>46207</v>
      </c>
      <c r="C131" s="207" t="str">
        <f>Sales_Entry!D131</f>
        <v>ORGANIC TARKALI</v>
      </c>
      <c r="D131" s="207" t="s">
        <v>1390</v>
      </c>
      <c r="E131" s="207" t="str">
        <f>Sales_Entry!C131</f>
        <v>BILL-6090</v>
      </c>
      <c r="F131" s="207" t="str">
        <f>Sales_Entry!E131</f>
        <v>Mix Milk</v>
      </c>
      <c r="G131" s="208">
        <f>N(Sales_Entry!J131)</f>
        <v>1020</v>
      </c>
      <c r="H131" s="208">
        <v>0</v>
      </c>
      <c r="I131" s="208">
        <f t="shared" si="1"/>
        <v>1020</v>
      </c>
      <c r="J131" s="207"/>
      <c r="K131" s="209" t="str" cm="1">
        <f t="array" ref="K131">IF($C131="","",IF(AND($C131=Party_Statement!$C$5,$B131&gt;=Party_Statement!$C$6,$B131&lt;=Party_Statement!$E$6),SUMPRODUCT(($C$3:$C131=Party_Statement!$C$5)*($B$3:$B131&gt;=Party_Statement!$C$6)*($B$3:$B131&lt;=Party_Statement!$E$6)),""))</f>
        <v/>
      </c>
    </row>
    <row r="132" spans="1:11" x14ac:dyDescent="0.25">
      <c r="A132" s="205">
        <f>Sales_Entry!A132</f>
        <v>66920</v>
      </c>
      <c r="B132" s="206">
        <f>Sales_Entry!B132</f>
        <v>46207</v>
      </c>
      <c r="C132" s="207" t="str">
        <f>Sales_Entry!D132</f>
        <v>SHARMA DAI</v>
      </c>
      <c r="D132" s="207" t="s">
        <v>1390</v>
      </c>
      <c r="E132" s="207" t="str">
        <f>Sales_Entry!C132</f>
        <v>BILL-6091</v>
      </c>
      <c r="F132" s="207" t="str">
        <f>Sales_Entry!E132</f>
        <v>Mix Milk</v>
      </c>
      <c r="G132" s="208">
        <f>N(Sales_Entry!J132)</f>
        <v>2100</v>
      </c>
      <c r="H132" s="208">
        <v>0</v>
      </c>
      <c r="I132" s="208">
        <f t="shared" ref="I132:I195" si="2">IF($C132="","",$G132-$H132)</f>
        <v>2100</v>
      </c>
      <c r="J132" s="207"/>
      <c r="K132" s="209" t="str" cm="1">
        <f t="array" ref="K132">IF($C132="","",IF(AND($C132=Party_Statement!$C$5,$B132&gt;=Party_Statement!$C$6,$B132&lt;=Party_Statement!$E$6),SUMPRODUCT(($C$3:$C132=Party_Statement!$C$5)*($B$3:$B132&gt;=Party_Statement!$C$6)*($B$3:$B132&lt;=Party_Statement!$E$6)),""))</f>
        <v/>
      </c>
    </row>
    <row r="133" spans="1:11" x14ac:dyDescent="0.25">
      <c r="A133" s="205">
        <f>Sales_Entry!A133</f>
        <v>66920</v>
      </c>
      <c r="B133" s="206">
        <f>Sales_Entry!B133</f>
        <v>46207</v>
      </c>
      <c r="C133" s="207" t="str">
        <f>Sales_Entry!D133</f>
        <v>GANGA NEUPANE</v>
      </c>
      <c r="D133" s="207" t="s">
        <v>1390</v>
      </c>
      <c r="E133" s="207" t="str">
        <f>Sales_Entry!C133</f>
        <v>BILL-6092</v>
      </c>
      <c r="F133" s="207" t="str">
        <f>Sales_Entry!E133</f>
        <v>Mix Milk</v>
      </c>
      <c r="G133" s="208">
        <f>N(Sales_Entry!J133)</f>
        <v>680</v>
      </c>
      <c r="H133" s="208">
        <v>0</v>
      </c>
      <c r="I133" s="208">
        <f t="shared" si="2"/>
        <v>680</v>
      </c>
      <c r="J133" s="207"/>
      <c r="K133" s="209" t="str" cm="1">
        <f t="array" ref="K133">IF($C133="","",IF(AND($C133=Party_Statement!$C$5,$B133&gt;=Party_Statement!$C$6,$B133&lt;=Party_Statement!$E$6),SUMPRODUCT(($C$3:$C133=Party_Statement!$C$5)*($B$3:$B133&gt;=Party_Statement!$C$6)*($B$3:$B133&lt;=Party_Statement!$E$6)),""))</f>
        <v/>
      </c>
    </row>
    <row r="134" spans="1:11" x14ac:dyDescent="0.25">
      <c r="A134" s="205">
        <f>Sales_Entry!A134</f>
        <v>66920</v>
      </c>
      <c r="B134" s="206">
        <f>Sales_Entry!B134</f>
        <v>46207</v>
      </c>
      <c r="C134" s="207" t="str">
        <f>Sales_Entry!D134</f>
        <v>LOCAL</v>
      </c>
      <c r="D134" s="207" t="s">
        <v>1390</v>
      </c>
      <c r="E134" s="207" t="str">
        <f>Sales_Entry!C134</f>
        <v>BILL-6093</v>
      </c>
      <c r="F134" s="207" t="str">
        <f>Sales_Entry!E134</f>
        <v>Mix Milk</v>
      </c>
      <c r="G134" s="208">
        <f>N(Sales_Entry!J134)</f>
        <v>1095.1000000000001</v>
      </c>
      <c r="H134" s="208">
        <v>0</v>
      </c>
      <c r="I134" s="208">
        <f t="shared" si="2"/>
        <v>1095.1000000000001</v>
      </c>
      <c r="J134" s="207"/>
      <c r="K134" s="209" t="str" cm="1">
        <f t="array" ref="K134">IF($C134="","",IF(AND($C134=Party_Statement!$C$5,$B134&gt;=Party_Statement!$C$6,$B134&lt;=Party_Statement!$E$6),SUMPRODUCT(($C$3:$C134=Party_Statement!$C$5)*($B$3:$B134&gt;=Party_Statement!$C$6)*($B$3:$B134&lt;=Party_Statement!$E$6)),""))</f>
        <v/>
      </c>
    </row>
    <row r="135" spans="1:11" x14ac:dyDescent="0.25">
      <c r="A135" s="205">
        <f>Sales_Entry!A135</f>
        <v>66920</v>
      </c>
      <c r="B135" s="206">
        <f>Sales_Entry!B135</f>
        <v>46207</v>
      </c>
      <c r="C135" s="207" t="str">
        <f>Sales_Entry!D135</f>
        <v>CHHATRABHUMI STORE</v>
      </c>
      <c r="D135" s="207" t="s">
        <v>1390</v>
      </c>
      <c r="E135" s="207" t="str">
        <f>Sales_Entry!C135</f>
        <v>BILL-6094</v>
      </c>
      <c r="F135" s="207" t="str">
        <f>Sales_Entry!E135</f>
        <v>Mix Milk</v>
      </c>
      <c r="G135" s="208">
        <f>N(Sales_Entry!J135)</f>
        <v>860</v>
      </c>
      <c r="H135" s="208">
        <v>0</v>
      </c>
      <c r="I135" s="208">
        <f t="shared" si="2"/>
        <v>860</v>
      </c>
      <c r="J135" s="207"/>
      <c r="K135" s="209" t="str" cm="1">
        <f t="array" ref="K135">IF($C135="","",IF(AND($C135=Party_Statement!$C$5,$B135&gt;=Party_Statement!$C$6,$B135&lt;=Party_Statement!$E$6),SUMPRODUCT(($C$3:$C135=Party_Statement!$C$5)*($B$3:$B135&gt;=Party_Statement!$C$6)*($B$3:$B135&lt;=Party_Statement!$E$6)),""))</f>
        <v/>
      </c>
    </row>
    <row r="136" spans="1:11" x14ac:dyDescent="0.25">
      <c r="A136" s="205">
        <f>Sales_Entry!A136</f>
        <v>66921</v>
      </c>
      <c r="B136" s="206">
        <f>Sales_Entry!B136</f>
        <v>46208</v>
      </c>
      <c r="C136" s="207" t="str">
        <f>Sales_Entry!D136</f>
        <v>SRIJANA DAIRY</v>
      </c>
      <c r="D136" s="207" t="s">
        <v>1390</v>
      </c>
      <c r="E136" s="207" t="str">
        <f>Sales_Entry!C136</f>
        <v>BILL-6095</v>
      </c>
      <c r="F136" s="207" t="str">
        <f>Sales_Entry!E136</f>
        <v>Mix Milk</v>
      </c>
      <c r="G136" s="208">
        <f>N(Sales_Entry!J136)</f>
        <v>5100</v>
      </c>
      <c r="H136" s="208">
        <v>0</v>
      </c>
      <c r="I136" s="208">
        <f t="shared" si="2"/>
        <v>5100</v>
      </c>
      <c r="J136" s="207"/>
      <c r="K136" s="209" t="str" cm="1">
        <f t="array" ref="K136">IF($C136="","",IF(AND($C136=Party_Statement!$C$5,$B136&gt;=Party_Statement!$C$6,$B136&lt;=Party_Statement!$E$6),SUMPRODUCT(($C$3:$C136=Party_Statement!$C$5)*($B$3:$B136&gt;=Party_Statement!$C$6)*($B$3:$B136&lt;=Party_Statement!$E$6)),""))</f>
        <v/>
      </c>
    </row>
    <row r="137" spans="1:11" x14ac:dyDescent="0.25">
      <c r="A137" s="205">
        <f>Sales_Entry!A137</f>
        <v>66921</v>
      </c>
      <c r="B137" s="206">
        <f>Sales_Entry!B137</f>
        <v>46208</v>
      </c>
      <c r="C137" s="207" t="str">
        <f>Sales_Entry!D137</f>
        <v>SOBHA BHATTARAI</v>
      </c>
      <c r="D137" s="207" t="s">
        <v>1390</v>
      </c>
      <c r="E137" s="207" t="str">
        <f>Sales_Entry!C137</f>
        <v>BILL-6096</v>
      </c>
      <c r="F137" s="207" t="str">
        <f>Sales_Entry!E137</f>
        <v>Mix Milk</v>
      </c>
      <c r="G137" s="208">
        <f>N(Sales_Entry!J137)</f>
        <v>2550</v>
      </c>
      <c r="H137" s="208">
        <v>0</v>
      </c>
      <c r="I137" s="208">
        <f t="shared" si="2"/>
        <v>2550</v>
      </c>
      <c r="J137" s="207"/>
      <c r="K137" s="209" t="str" cm="1">
        <f t="array" ref="K137">IF($C137="","",IF(AND($C137=Party_Statement!$C$5,$B137&gt;=Party_Statement!$C$6,$B137&lt;=Party_Statement!$E$6),SUMPRODUCT(($C$3:$C137=Party_Statement!$C$5)*($B$3:$B137&gt;=Party_Statement!$C$6)*($B$3:$B137&lt;=Party_Statement!$E$6)),""))</f>
        <v/>
      </c>
    </row>
    <row r="138" spans="1:11" x14ac:dyDescent="0.25">
      <c r="A138" s="205">
        <f>Sales_Entry!A138</f>
        <v>66921</v>
      </c>
      <c r="B138" s="206">
        <f>Sales_Entry!B138</f>
        <v>46208</v>
      </c>
      <c r="C138" s="207" t="str">
        <f>Sales_Entry!D138</f>
        <v>MANAKAMANA DAIRY</v>
      </c>
      <c r="D138" s="207" t="s">
        <v>1390</v>
      </c>
      <c r="E138" s="207" t="str">
        <f>Sales_Entry!C138</f>
        <v>BILL-6097</v>
      </c>
      <c r="F138" s="207" t="str">
        <f>Sales_Entry!E138</f>
        <v>Mix Milk</v>
      </c>
      <c r="G138" s="208">
        <f>N(Sales_Entry!J138)</f>
        <v>850</v>
      </c>
      <c r="H138" s="208">
        <v>0</v>
      </c>
      <c r="I138" s="208">
        <f t="shared" si="2"/>
        <v>850</v>
      </c>
      <c r="J138" s="207"/>
      <c r="K138" s="209" t="str" cm="1">
        <f t="array" ref="K138">IF($C138="","",IF(AND($C138=Party_Statement!$C$5,$B138&gt;=Party_Statement!$C$6,$B138&lt;=Party_Statement!$E$6),SUMPRODUCT(($C$3:$C138=Party_Statement!$C$5)*($B$3:$B138&gt;=Party_Statement!$C$6)*($B$3:$B138&lt;=Party_Statement!$E$6)),""))</f>
        <v/>
      </c>
    </row>
    <row r="139" spans="1:11" x14ac:dyDescent="0.25">
      <c r="A139" s="205">
        <f>Sales_Entry!A139</f>
        <v>66921</v>
      </c>
      <c r="B139" s="206">
        <f>Sales_Entry!B139</f>
        <v>46208</v>
      </c>
      <c r="C139" s="207" t="str">
        <f>Sales_Entry!D139</f>
        <v>SAMIKSHYA KIRANA</v>
      </c>
      <c r="D139" s="207" t="s">
        <v>1390</v>
      </c>
      <c r="E139" s="207" t="str">
        <f>Sales_Entry!C139</f>
        <v>BILL-6098</v>
      </c>
      <c r="F139" s="207" t="str">
        <f>Sales_Entry!E139</f>
        <v>Mix Milk</v>
      </c>
      <c r="G139" s="208">
        <f>N(Sales_Entry!J139)</f>
        <v>850</v>
      </c>
      <c r="H139" s="208">
        <v>0</v>
      </c>
      <c r="I139" s="208">
        <f t="shared" si="2"/>
        <v>850</v>
      </c>
      <c r="J139" s="207"/>
      <c r="K139" s="209" t="str" cm="1">
        <f t="array" ref="K139">IF($C139="","",IF(AND($C139=Party_Statement!$C$5,$B139&gt;=Party_Statement!$C$6,$B139&lt;=Party_Statement!$E$6),SUMPRODUCT(($C$3:$C139=Party_Statement!$C$5)*($B$3:$B139&gt;=Party_Statement!$C$6)*($B$3:$B139&lt;=Party_Statement!$E$6)),""))</f>
        <v/>
      </c>
    </row>
    <row r="140" spans="1:11" x14ac:dyDescent="0.25">
      <c r="A140" s="205">
        <f>Sales_Entry!A140</f>
        <v>66921</v>
      </c>
      <c r="B140" s="206">
        <f>Sales_Entry!B140</f>
        <v>46208</v>
      </c>
      <c r="C140" s="207" t="str">
        <f>Sales_Entry!D140</f>
        <v>KRISHNA KHAREL</v>
      </c>
      <c r="D140" s="207" t="s">
        <v>1390</v>
      </c>
      <c r="E140" s="207" t="str">
        <f>Sales_Entry!C140</f>
        <v>BILL-6099</v>
      </c>
      <c r="F140" s="207" t="str">
        <f>Sales_Entry!E140</f>
        <v>Mix Milk</v>
      </c>
      <c r="G140" s="208">
        <f>N(Sales_Entry!J140)</f>
        <v>344</v>
      </c>
      <c r="H140" s="208">
        <v>0</v>
      </c>
      <c r="I140" s="208">
        <f t="shared" si="2"/>
        <v>344</v>
      </c>
      <c r="J140" s="207"/>
      <c r="K140" s="209" t="str" cm="1">
        <f t="array" ref="K140">IF($C140="","",IF(AND($C140=Party_Statement!$C$5,$B140&gt;=Party_Statement!$C$6,$B140&lt;=Party_Statement!$E$6),SUMPRODUCT(($C$3:$C140=Party_Statement!$C$5)*($B$3:$B140&gt;=Party_Statement!$C$6)*($B$3:$B140&lt;=Party_Statement!$E$6)),""))</f>
        <v/>
      </c>
    </row>
    <row r="141" spans="1:11" x14ac:dyDescent="0.25">
      <c r="A141" s="205">
        <f>Sales_Entry!A141</f>
        <v>66921</v>
      </c>
      <c r="B141" s="206">
        <f>Sales_Entry!B141</f>
        <v>46208</v>
      </c>
      <c r="C141" s="207" t="str">
        <f>Sales_Entry!D141</f>
        <v>CHHATRABHUMI STORE</v>
      </c>
      <c r="D141" s="207" t="s">
        <v>1390</v>
      </c>
      <c r="E141" s="207" t="str">
        <f>Sales_Entry!C141</f>
        <v>BILL-6100</v>
      </c>
      <c r="F141" s="207" t="str">
        <f>Sales_Entry!E141</f>
        <v>Mix Milk</v>
      </c>
      <c r="G141" s="208">
        <f>N(Sales_Entry!J141)</f>
        <v>2150</v>
      </c>
      <c r="H141" s="208">
        <v>0</v>
      </c>
      <c r="I141" s="208">
        <f t="shared" si="2"/>
        <v>2150</v>
      </c>
      <c r="J141" s="207"/>
      <c r="K141" s="209" t="str" cm="1">
        <f t="array" ref="K141">IF($C141="","",IF(AND($C141=Party_Statement!$C$5,$B141&gt;=Party_Statement!$C$6,$B141&lt;=Party_Statement!$E$6),SUMPRODUCT(($C$3:$C141=Party_Statement!$C$5)*($B$3:$B141&gt;=Party_Statement!$C$6)*($B$3:$B141&lt;=Party_Statement!$E$6)),""))</f>
        <v/>
      </c>
    </row>
    <row r="142" spans="1:11" x14ac:dyDescent="0.25">
      <c r="A142" s="205">
        <f>Sales_Entry!A142</f>
        <v>66921</v>
      </c>
      <c r="B142" s="206">
        <f>Sales_Entry!B142</f>
        <v>46208</v>
      </c>
      <c r="C142" s="207" t="str">
        <f>Sales_Entry!D142</f>
        <v>PALPALI KIRANA</v>
      </c>
      <c r="D142" s="207" t="s">
        <v>1390</v>
      </c>
      <c r="E142" s="207" t="str">
        <f>Sales_Entry!C142</f>
        <v>BILL-6101</v>
      </c>
      <c r="F142" s="207" t="str">
        <f>Sales_Entry!E142</f>
        <v>Mix Milk</v>
      </c>
      <c r="G142" s="208">
        <f>N(Sales_Entry!J142)</f>
        <v>2975</v>
      </c>
      <c r="H142" s="208">
        <v>0</v>
      </c>
      <c r="I142" s="208">
        <f t="shared" si="2"/>
        <v>2975</v>
      </c>
      <c r="J142" s="207"/>
      <c r="K142" s="209" t="str" cm="1">
        <f t="array" ref="K142">IF($C142="","",IF(AND($C142=Party_Statement!$C$5,$B142&gt;=Party_Statement!$C$6,$B142&lt;=Party_Statement!$E$6),SUMPRODUCT(($C$3:$C142=Party_Statement!$C$5)*($B$3:$B142&gt;=Party_Statement!$C$6)*($B$3:$B142&lt;=Party_Statement!$E$6)),""))</f>
        <v/>
      </c>
    </row>
    <row r="143" spans="1:11" ht="25.5" customHeight="1" x14ac:dyDescent="0.25">
      <c r="A143" s="205">
        <f>Sales_Entry!A143</f>
        <v>66921</v>
      </c>
      <c r="B143" s="206">
        <f>Sales_Entry!B143</f>
        <v>46208</v>
      </c>
      <c r="C143" s="207" t="str">
        <f>Sales_Entry!D143</f>
        <v>AAMOSH KIRANA</v>
      </c>
      <c r="D143" s="207" t="s">
        <v>1390</v>
      </c>
      <c r="E143" s="207" t="str">
        <f>Sales_Entry!C143</f>
        <v>BILL-6102</v>
      </c>
      <c r="F143" s="207" t="str">
        <f>Sales_Entry!E143</f>
        <v>Mix Milk</v>
      </c>
      <c r="G143" s="208">
        <f>N(Sales_Entry!J143)</f>
        <v>3440</v>
      </c>
      <c r="H143" s="208">
        <v>0</v>
      </c>
      <c r="I143" s="208">
        <f t="shared" si="2"/>
        <v>3440</v>
      </c>
      <c r="J143" s="207"/>
      <c r="K143" s="209" t="str" cm="1">
        <f t="array" ref="K143">IF($C143="","",IF(AND($C143=Party_Statement!$C$5,$B143&gt;=Party_Statement!$C$6,$B143&lt;=Party_Statement!$E$6),SUMPRODUCT(($C$3:$C143=Party_Statement!$C$5)*($B$3:$B143&gt;=Party_Statement!$C$6)*($B$3:$B143&lt;=Party_Statement!$E$6)),""))</f>
        <v/>
      </c>
    </row>
    <row r="144" spans="1:11" ht="25.5" customHeight="1" x14ac:dyDescent="0.25">
      <c r="A144" s="205">
        <f>Sales_Entry!A144</f>
        <v>66921</v>
      </c>
      <c r="B144" s="206">
        <f>Sales_Entry!B144</f>
        <v>46208</v>
      </c>
      <c r="C144" s="207" t="str">
        <f>Sales_Entry!D144</f>
        <v>AAMOSH KIRANA</v>
      </c>
      <c r="D144" s="207" t="s">
        <v>1390</v>
      </c>
      <c r="E144" s="207" t="str">
        <f>Sales_Entry!C144</f>
        <v>BILL-6102</v>
      </c>
      <c r="F144" s="207" t="str">
        <f>Sales_Entry!E144</f>
        <v>Mix Milk</v>
      </c>
      <c r="G144" s="208">
        <f>N(Sales_Entry!J144)</f>
        <v>4250</v>
      </c>
      <c r="H144" s="208">
        <v>0</v>
      </c>
      <c r="I144" s="208">
        <f t="shared" si="2"/>
        <v>4250</v>
      </c>
      <c r="J144" s="207"/>
      <c r="K144" s="209" t="str" cm="1">
        <f t="array" ref="K144">IF($C144="","",IF(AND($C144=Party_Statement!$C$5,$B144&gt;=Party_Statement!$C$6,$B144&lt;=Party_Statement!$E$6),SUMPRODUCT(($C$3:$C144=Party_Statement!$C$5)*($B$3:$B144&gt;=Party_Statement!$C$6)*($B$3:$B144&lt;=Party_Statement!$E$6)),""))</f>
        <v/>
      </c>
    </row>
    <row r="145" spans="1:11" x14ac:dyDescent="0.25">
      <c r="A145" s="205">
        <f>Sales_Entry!A145</f>
        <v>66921</v>
      </c>
      <c r="B145" s="206">
        <f>Sales_Entry!B145</f>
        <v>46208</v>
      </c>
      <c r="C145" s="207" t="str">
        <f>Sales_Entry!D145</f>
        <v>KULCHANDRA GYAWALI</v>
      </c>
      <c r="D145" s="207" t="s">
        <v>1390</v>
      </c>
      <c r="E145" s="207" t="str">
        <f>Sales_Entry!C145</f>
        <v>BILL-6103</v>
      </c>
      <c r="F145" s="207" t="str">
        <f>Sales_Entry!E145</f>
        <v>NAUNI</v>
      </c>
      <c r="G145" s="208">
        <f>N(Sales_Entry!J145)</f>
        <v>800</v>
      </c>
      <c r="H145" s="208">
        <v>0</v>
      </c>
      <c r="I145" s="208">
        <f t="shared" si="2"/>
        <v>800</v>
      </c>
      <c r="J145" s="207"/>
      <c r="K145" s="209" t="str" cm="1">
        <f t="array" ref="K145">IF($C145="","",IF(AND($C145=Party_Statement!$C$5,$B145&gt;=Party_Statement!$C$6,$B145&lt;=Party_Statement!$E$6),SUMPRODUCT(($C$3:$C145=Party_Statement!$C$5)*($B$3:$B145&gt;=Party_Statement!$C$6)*($B$3:$B145&lt;=Party_Statement!$E$6)),""))</f>
        <v/>
      </c>
    </row>
    <row r="146" spans="1:11" x14ac:dyDescent="0.25">
      <c r="A146" s="205">
        <f>Sales_Entry!A146</f>
        <v>66921</v>
      </c>
      <c r="B146" s="206">
        <f>Sales_Entry!B146</f>
        <v>46208</v>
      </c>
      <c r="C146" s="207" t="str">
        <f>Sales_Entry!D146</f>
        <v>DEURALI KIRANA</v>
      </c>
      <c r="D146" s="207" t="s">
        <v>1390</v>
      </c>
      <c r="E146" s="207" t="str">
        <f>Sales_Entry!C146</f>
        <v>BILL-6104</v>
      </c>
      <c r="F146" s="207" t="str">
        <f>Sales_Entry!E146</f>
        <v>Mix Milk</v>
      </c>
      <c r="G146" s="208">
        <f>N(Sales_Entry!J146)</f>
        <v>425</v>
      </c>
      <c r="H146" s="208">
        <v>0</v>
      </c>
      <c r="I146" s="208">
        <f t="shared" si="2"/>
        <v>425</v>
      </c>
      <c r="J146" s="207"/>
      <c r="K146" s="209" t="str" cm="1">
        <f t="array" ref="K146">IF($C146="","",IF(AND($C146=Party_Statement!$C$5,$B146&gt;=Party_Statement!$C$6,$B146&lt;=Party_Statement!$E$6),SUMPRODUCT(($C$3:$C146=Party_Statement!$C$5)*($B$3:$B146&gt;=Party_Statement!$C$6)*($B$3:$B146&lt;=Party_Statement!$E$6)),""))</f>
        <v/>
      </c>
    </row>
    <row r="147" spans="1:11" x14ac:dyDescent="0.25">
      <c r="A147" s="205">
        <f>Sales_Entry!A147</f>
        <v>66921</v>
      </c>
      <c r="B147" s="206">
        <f>Sales_Entry!B147</f>
        <v>46208</v>
      </c>
      <c r="C147" s="207" t="str">
        <f>Sales_Entry!D147</f>
        <v>GIRI KIRANA</v>
      </c>
      <c r="D147" s="207" t="s">
        <v>1390</v>
      </c>
      <c r="E147" s="207" t="str">
        <f>Sales_Entry!C147</f>
        <v>BILL-6105</v>
      </c>
      <c r="F147" s="207" t="str">
        <f>Sales_Entry!E147</f>
        <v>Mix Milk</v>
      </c>
      <c r="G147" s="208">
        <f>N(Sales_Entry!J147)</f>
        <v>1275</v>
      </c>
      <c r="H147" s="208">
        <v>0</v>
      </c>
      <c r="I147" s="208">
        <f t="shared" si="2"/>
        <v>1275</v>
      </c>
      <c r="J147" s="207"/>
      <c r="K147" s="209" t="str" cm="1">
        <f t="array" ref="K147">IF($C147="","",IF(AND($C147=Party_Statement!$C$5,$B147&gt;=Party_Statement!$C$6,$B147&lt;=Party_Statement!$E$6),SUMPRODUCT(($C$3:$C147=Party_Statement!$C$5)*($B$3:$B147&gt;=Party_Statement!$C$6)*($B$3:$B147&lt;=Party_Statement!$E$6)),""))</f>
        <v/>
      </c>
    </row>
    <row r="148" spans="1:11" x14ac:dyDescent="0.25">
      <c r="A148" s="205">
        <f>Sales_Entry!A148</f>
        <v>66921</v>
      </c>
      <c r="B148" s="206">
        <f>Sales_Entry!B148</f>
        <v>46208</v>
      </c>
      <c r="C148" s="207" t="str">
        <f>Sales_Entry!D148</f>
        <v>YUBARAJ AND SAMRAT</v>
      </c>
      <c r="D148" s="207" t="s">
        <v>1390</v>
      </c>
      <c r="E148" s="207" t="str">
        <f>Sales_Entry!C148</f>
        <v>BILL-6106</v>
      </c>
      <c r="F148" s="207" t="str">
        <f>Sales_Entry!E148</f>
        <v>Mix Milk</v>
      </c>
      <c r="G148" s="208">
        <f>N(Sales_Entry!J148)</f>
        <v>1700</v>
      </c>
      <c r="H148" s="208">
        <v>0</v>
      </c>
      <c r="I148" s="208">
        <f t="shared" si="2"/>
        <v>1700</v>
      </c>
      <c r="J148" s="207"/>
      <c r="K148" s="209" t="str" cm="1">
        <f t="array" ref="K148">IF($C148="","",IF(AND($C148=Party_Statement!$C$5,$B148&gt;=Party_Statement!$C$6,$B148&lt;=Party_Statement!$E$6),SUMPRODUCT(($C$3:$C148=Party_Statement!$C$5)*($B$3:$B148&gt;=Party_Statement!$C$6)*($B$3:$B148&lt;=Party_Statement!$E$6)),""))</f>
        <v/>
      </c>
    </row>
    <row r="149" spans="1:11" x14ac:dyDescent="0.25">
      <c r="A149" s="205">
        <f>Sales_Entry!A149</f>
        <v>66921</v>
      </c>
      <c r="B149" s="206">
        <f>Sales_Entry!B149</f>
        <v>46208</v>
      </c>
      <c r="C149" s="207" t="str">
        <f>Sales_Entry!D149</f>
        <v>AAYUSH AND AAYUSHMA</v>
      </c>
      <c r="D149" s="207" t="s">
        <v>1390</v>
      </c>
      <c r="E149" s="207" t="str">
        <f>Sales_Entry!C149</f>
        <v>BILL-6107</v>
      </c>
      <c r="F149" s="207" t="str">
        <f>Sales_Entry!E149</f>
        <v>Mix Milk</v>
      </c>
      <c r="G149" s="208">
        <f>N(Sales_Entry!J149)</f>
        <v>425</v>
      </c>
      <c r="H149" s="208">
        <v>0</v>
      </c>
      <c r="I149" s="208">
        <f t="shared" si="2"/>
        <v>425</v>
      </c>
      <c r="J149" s="207"/>
      <c r="K149" s="209" t="str" cm="1">
        <f t="array" ref="K149">IF($C149="","",IF(AND($C149=Party_Statement!$C$5,$B149&gt;=Party_Statement!$C$6,$B149&lt;=Party_Statement!$E$6),SUMPRODUCT(($C$3:$C149=Party_Statement!$C$5)*($B$3:$B149&gt;=Party_Statement!$C$6)*($B$3:$B149&lt;=Party_Statement!$E$6)),""))</f>
        <v/>
      </c>
    </row>
    <row r="150" spans="1:11" x14ac:dyDescent="0.25">
      <c r="A150" s="205">
        <f>Sales_Entry!A150</f>
        <v>66921</v>
      </c>
      <c r="B150" s="206">
        <f>Sales_Entry!B150</f>
        <v>46208</v>
      </c>
      <c r="C150" s="207" t="str">
        <f>Sales_Entry!D150</f>
        <v>KRITIKA KIRANA</v>
      </c>
      <c r="D150" s="207" t="s">
        <v>1390</v>
      </c>
      <c r="E150" s="207" t="str">
        <f>Sales_Entry!C150</f>
        <v>BILL-6108</v>
      </c>
      <c r="F150" s="207" t="str">
        <f>Sales_Entry!E150</f>
        <v>Mix Milk</v>
      </c>
      <c r="G150" s="208">
        <f>N(Sales_Entry!J150)</f>
        <v>1275</v>
      </c>
      <c r="H150" s="208">
        <v>0</v>
      </c>
      <c r="I150" s="208">
        <f t="shared" si="2"/>
        <v>1275</v>
      </c>
      <c r="J150" s="207"/>
      <c r="K150" s="209" t="str" cm="1">
        <f t="array" ref="K150">IF($C150="","",IF(AND($C150=Party_Statement!$C$5,$B150&gt;=Party_Statement!$C$6,$B150&lt;=Party_Statement!$E$6),SUMPRODUCT(($C$3:$C150=Party_Statement!$C$5)*($B$3:$B150&gt;=Party_Statement!$C$6)*($B$3:$B150&lt;=Party_Statement!$E$6)),""))</f>
        <v/>
      </c>
    </row>
    <row r="151" spans="1:11" x14ac:dyDescent="0.25">
      <c r="A151" s="205">
        <f>Sales_Entry!A151</f>
        <v>66921</v>
      </c>
      <c r="B151" s="206">
        <f>Sales_Entry!B151</f>
        <v>46208</v>
      </c>
      <c r="C151" s="207" t="str">
        <f>Sales_Entry!D151</f>
        <v>ORGANIC TARKALI</v>
      </c>
      <c r="D151" s="207" t="s">
        <v>1390</v>
      </c>
      <c r="E151" s="207" t="str">
        <f>Sales_Entry!C151</f>
        <v>BILL-6109</v>
      </c>
      <c r="F151" s="207" t="str">
        <f>Sales_Entry!E151</f>
        <v>Mix Milk</v>
      </c>
      <c r="G151" s="208">
        <f>N(Sales_Entry!J151)</f>
        <v>1140</v>
      </c>
      <c r="H151" s="208">
        <v>0</v>
      </c>
      <c r="I151" s="208">
        <f t="shared" si="2"/>
        <v>1140</v>
      </c>
      <c r="J151" s="207"/>
      <c r="K151" s="209" t="str" cm="1">
        <f t="array" ref="K151">IF($C151="","",IF(AND($C151=Party_Statement!$C$5,$B151&gt;=Party_Statement!$C$6,$B151&lt;=Party_Statement!$E$6),SUMPRODUCT(($C$3:$C151=Party_Statement!$C$5)*($B$3:$B151&gt;=Party_Statement!$C$6)*($B$3:$B151&lt;=Party_Statement!$E$6)),""))</f>
        <v/>
      </c>
    </row>
    <row r="152" spans="1:11" x14ac:dyDescent="0.25">
      <c r="A152" s="205">
        <f>Sales_Entry!A152</f>
        <v>66921</v>
      </c>
      <c r="B152" s="206">
        <f>Sales_Entry!B152</f>
        <v>46208</v>
      </c>
      <c r="C152" s="207" t="str">
        <f>Sales_Entry!D152</f>
        <v>ORGANIC TARKALI</v>
      </c>
      <c r="D152" s="207" t="s">
        <v>1390</v>
      </c>
      <c r="E152" s="207" t="str">
        <f>Sales_Entry!C152</f>
        <v>BILL-6110</v>
      </c>
      <c r="F152" s="207" t="str">
        <f>Sales_Entry!E152</f>
        <v>Mix Milk</v>
      </c>
      <c r="G152" s="208">
        <f>N(Sales_Entry!J152)</f>
        <v>2375</v>
      </c>
      <c r="H152" s="208">
        <v>0</v>
      </c>
      <c r="I152" s="208">
        <f t="shared" si="2"/>
        <v>2375</v>
      </c>
      <c r="J152" s="207"/>
      <c r="K152" s="209" t="str" cm="1">
        <f t="array" ref="K152">IF($C152="","",IF(AND($C152=Party_Statement!$C$5,$B152&gt;=Party_Statement!$C$6,$B152&lt;=Party_Statement!$E$6),SUMPRODUCT(($C$3:$C152=Party_Statement!$C$5)*($B$3:$B152&gt;=Party_Statement!$C$6)*($B$3:$B152&lt;=Party_Statement!$E$6)),""))</f>
        <v/>
      </c>
    </row>
    <row r="153" spans="1:11" x14ac:dyDescent="0.25">
      <c r="A153" s="205">
        <f>Sales_Entry!A153</f>
        <v>66921</v>
      </c>
      <c r="B153" s="206">
        <f>Sales_Entry!B153</f>
        <v>46208</v>
      </c>
      <c r="C153" s="207" t="str">
        <f>Sales_Entry!D153</f>
        <v>ORGANIC TARKALI</v>
      </c>
      <c r="D153" s="207" t="s">
        <v>1390</v>
      </c>
      <c r="E153" s="207" t="str">
        <f>Sales_Entry!C153</f>
        <v>BILL-6110</v>
      </c>
      <c r="F153" s="207" t="str">
        <f>Sales_Entry!E153</f>
        <v>Mix Milk</v>
      </c>
      <c r="G153" s="208">
        <f>N(Sales_Entry!J153)</f>
        <v>1020</v>
      </c>
      <c r="H153" s="208">
        <v>0</v>
      </c>
      <c r="I153" s="208">
        <f t="shared" si="2"/>
        <v>1020</v>
      </c>
      <c r="J153" s="207"/>
      <c r="K153" s="209" t="str" cm="1">
        <f t="array" ref="K153">IF($C153="","",IF(AND($C153=Party_Statement!$C$5,$B153&gt;=Party_Statement!$C$6,$B153&lt;=Party_Statement!$E$6),SUMPRODUCT(($C$3:$C153=Party_Statement!$C$5)*($B$3:$B153&gt;=Party_Statement!$C$6)*($B$3:$B153&lt;=Party_Statement!$E$6)),""))</f>
        <v/>
      </c>
    </row>
    <row r="154" spans="1:11" x14ac:dyDescent="0.25">
      <c r="A154" s="205">
        <f>Sales_Entry!A154</f>
        <v>66921</v>
      </c>
      <c r="B154" s="206">
        <f>Sales_Entry!B154</f>
        <v>46208</v>
      </c>
      <c r="C154" s="207" t="str">
        <f>Sales_Entry!D154</f>
        <v>SHARMA DAI</v>
      </c>
      <c r="D154" s="207" t="s">
        <v>1390</v>
      </c>
      <c r="E154" s="207" t="str">
        <f>Sales_Entry!C154</f>
        <v>BILL-6111</v>
      </c>
      <c r="F154" s="207" t="str">
        <f>Sales_Entry!E154</f>
        <v>Mix Milk</v>
      </c>
      <c r="G154" s="208">
        <f>N(Sales_Entry!J154)</f>
        <v>2352</v>
      </c>
      <c r="H154" s="208">
        <v>0</v>
      </c>
      <c r="I154" s="208">
        <f t="shared" si="2"/>
        <v>2352</v>
      </c>
      <c r="J154" s="207"/>
      <c r="K154" s="209" t="str" cm="1">
        <f t="array" ref="K154">IF($C154="","",IF(AND($C154=Party_Statement!$C$5,$B154&gt;=Party_Statement!$C$6,$B154&lt;=Party_Statement!$E$6),SUMPRODUCT(($C$3:$C154=Party_Statement!$C$5)*($B$3:$B154&gt;=Party_Statement!$C$6)*($B$3:$B154&lt;=Party_Statement!$E$6)),""))</f>
        <v/>
      </c>
    </row>
    <row r="155" spans="1:11" x14ac:dyDescent="0.25">
      <c r="A155" s="205">
        <f>Sales_Entry!A155</f>
        <v>66921</v>
      </c>
      <c r="B155" s="206">
        <f>Sales_Entry!B155</f>
        <v>46208</v>
      </c>
      <c r="C155" s="207" t="str">
        <f>Sales_Entry!D155</f>
        <v>GANGA NEUPANE</v>
      </c>
      <c r="D155" s="207" t="s">
        <v>1390</v>
      </c>
      <c r="E155" s="207" t="str">
        <f>Sales_Entry!C155</f>
        <v>BILL-6112</v>
      </c>
      <c r="F155" s="207" t="str">
        <f>Sales_Entry!E155</f>
        <v>Mix Milk</v>
      </c>
      <c r="G155" s="208">
        <f>N(Sales_Entry!J155)</f>
        <v>680</v>
      </c>
      <c r="H155" s="208">
        <v>0</v>
      </c>
      <c r="I155" s="208">
        <f t="shared" si="2"/>
        <v>680</v>
      </c>
      <c r="J155" s="207"/>
      <c r="K155" s="209" t="str" cm="1">
        <f t="array" ref="K155">IF($C155="","",IF(AND($C155=Party_Statement!$C$5,$B155&gt;=Party_Statement!$C$6,$B155&lt;=Party_Statement!$E$6),SUMPRODUCT(($C$3:$C155=Party_Statement!$C$5)*($B$3:$B155&gt;=Party_Statement!$C$6)*($B$3:$B155&lt;=Party_Statement!$E$6)),""))</f>
        <v/>
      </c>
    </row>
    <row r="156" spans="1:11" x14ac:dyDescent="0.25">
      <c r="A156" s="205">
        <f>Sales_Entry!A156</f>
        <v>66921</v>
      </c>
      <c r="B156" s="206">
        <f>Sales_Entry!B156</f>
        <v>46208</v>
      </c>
      <c r="C156" s="207" t="str">
        <f>Sales_Entry!D156</f>
        <v>DANDA PANI ACHARYA</v>
      </c>
      <c r="D156" s="207" t="s">
        <v>1390</v>
      </c>
      <c r="E156" s="207" t="str">
        <f>Sales_Entry!C156</f>
        <v>BILL-6113</v>
      </c>
      <c r="F156" s="207" t="str">
        <f>Sales_Entry!E156</f>
        <v>Ghee</v>
      </c>
      <c r="G156" s="208">
        <f>N(Sales_Entry!J156)</f>
        <v>1100</v>
      </c>
      <c r="H156" s="208">
        <v>0</v>
      </c>
      <c r="I156" s="208">
        <f t="shared" si="2"/>
        <v>1100</v>
      </c>
      <c r="J156" s="207"/>
      <c r="K156" s="209" t="str" cm="1">
        <f t="array" ref="K156">IF($C156="","",IF(AND($C156=Party_Statement!$C$5,$B156&gt;=Party_Statement!$C$6,$B156&lt;=Party_Statement!$E$6),SUMPRODUCT(($C$3:$C156=Party_Statement!$C$5)*($B$3:$B156&gt;=Party_Statement!$C$6)*($B$3:$B156&lt;=Party_Statement!$E$6)),""))</f>
        <v/>
      </c>
    </row>
    <row r="157" spans="1:11" x14ac:dyDescent="0.25">
      <c r="A157" s="205">
        <f>Sales_Entry!A157</f>
        <v>66921</v>
      </c>
      <c r="B157" s="206">
        <f>Sales_Entry!B157</f>
        <v>46208</v>
      </c>
      <c r="C157" s="207" t="str">
        <f>Sales_Entry!D157</f>
        <v>LOCAL</v>
      </c>
      <c r="D157" s="207" t="s">
        <v>1390</v>
      </c>
      <c r="E157" s="207" t="str">
        <f>Sales_Entry!C157</f>
        <v>BILL-6114</v>
      </c>
      <c r="F157" s="207" t="str">
        <f>Sales_Entry!E157</f>
        <v>Mix Milk</v>
      </c>
      <c r="G157" s="208">
        <f>N(Sales_Entry!J157)</f>
        <v>475</v>
      </c>
      <c r="H157" s="208">
        <v>0</v>
      </c>
      <c r="I157" s="208">
        <f t="shared" si="2"/>
        <v>475</v>
      </c>
      <c r="J157" s="207"/>
      <c r="K157" s="209" t="str" cm="1">
        <f t="array" ref="K157">IF($C157="","",IF(AND($C157=Party_Statement!$C$5,$B157&gt;=Party_Statement!$C$6,$B157&lt;=Party_Statement!$E$6),SUMPRODUCT(($C$3:$C157=Party_Statement!$C$5)*($B$3:$B157&gt;=Party_Statement!$C$6)*($B$3:$B157&lt;=Party_Statement!$E$6)),""))</f>
        <v/>
      </c>
    </row>
    <row r="158" spans="1:11" x14ac:dyDescent="0.25">
      <c r="A158" s="205">
        <f>Sales_Entry!A158</f>
        <v>66921</v>
      </c>
      <c r="B158" s="206">
        <f>Sales_Entry!B158</f>
        <v>46208</v>
      </c>
      <c r="C158" s="207" t="str">
        <f>Sales_Entry!D158</f>
        <v>SUBHA MAYA STORE</v>
      </c>
      <c r="D158" s="207" t="s">
        <v>1390</v>
      </c>
      <c r="E158" s="207" t="str">
        <f>Sales_Entry!C158</f>
        <v>BILL-6115</v>
      </c>
      <c r="F158" s="207" t="str">
        <f>Sales_Entry!E158</f>
        <v>Ghee</v>
      </c>
      <c r="G158" s="208">
        <f>N(Sales_Entry!J158)</f>
        <v>11000</v>
      </c>
      <c r="H158" s="208">
        <v>0</v>
      </c>
      <c r="I158" s="208">
        <f t="shared" si="2"/>
        <v>11000</v>
      </c>
      <c r="J158" s="207"/>
      <c r="K158" s="209" t="str" cm="1">
        <f t="array" ref="K158">IF($C158="","",IF(AND($C158=Party_Statement!$C$5,$B158&gt;=Party_Statement!$C$6,$B158&lt;=Party_Statement!$E$6),SUMPRODUCT(($C$3:$C158=Party_Statement!$C$5)*($B$3:$B158&gt;=Party_Statement!$C$6)*($B$3:$B158&lt;=Party_Statement!$E$6)),""))</f>
        <v/>
      </c>
    </row>
    <row r="159" spans="1:11" x14ac:dyDescent="0.25">
      <c r="A159" s="205">
        <f>Sales_Entry!A159</f>
        <v>66921</v>
      </c>
      <c r="B159" s="206">
        <f>Sales_Entry!B159</f>
        <v>46208</v>
      </c>
      <c r="C159" s="207" t="str">
        <f>Sales_Entry!D159</f>
        <v>CHHATRABHUMI STORE</v>
      </c>
      <c r="D159" s="207" t="s">
        <v>1390</v>
      </c>
      <c r="E159" s="207" t="str">
        <f>Sales_Entry!C159</f>
        <v>BILL-6116</v>
      </c>
      <c r="F159" s="207" t="str">
        <f>Sales_Entry!E159</f>
        <v>Mix Milk</v>
      </c>
      <c r="G159" s="208">
        <f>N(Sales_Entry!J159)</f>
        <v>860</v>
      </c>
      <c r="H159" s="208">
        <v>0</v>
      </c>
      <c r="I159" s="208">
        <f t="shared" si="2"/>
        <v>860</v>
      </c>
      <c r="J159" s="207"/>
      <c r="K159" s="209" t="str" cm="1">
        <f t="array" ref="K159">IF($C159="","",IF(AND($C159=Party_Statement!$C$5,$B159&gt;=Party_Statement!$C$6,$B159&lt;=Party_Statement!$E$6),SUMPRODUCT(($C$3:$C159=Party_Statement!$C$5)*($B$3:$B159&gt;=Party_Statement!$C$6)*($B$3:$B159&lt;=Party_Statement!$E$6)),""))</f>
        <v/>
      </c>
    </row>
    <row r="160" spans="1:11" x14ac:dyDescent="0.25">
      <c r="A160" s="205">
        <f>Sales_Entry!A160</f>
        <v>66921</v>
      </c>
      <c r="B160" s="206">
        <f>Sales_Entry!B160</f>
        <v>46208</v>
      </c>
      <c r="C160" s="207" t="str">
        <f>Sales_Entry!D160</f>
        <v>BIKRAM DHUNGANA</v>
      </c>
      <c r="D160" s="207" t="s">
        <v>1390</v>
      </c>
      <c r="E160" s="207" t="str">
        <f>Sales_Entry!C160</f>
        <v>BILL-6117</v>
      </c>
      <c r="F160" s="207" t="str">
        <f>Sales_Entry!E160</f>
        <v>Ghee</v>
      </c>
      <c r="G160" s="208">
        <f>N(Sales_Entry!J160)</f>
        <v>2200</v>
      </c>
      <c r="H160" s="208">
        <v>0</v>
      </c>
      <c r="I160" s="208">
        <f t="shared" si="2"/>
        <v>2200</v>
      </c>
      <c r="J160" s="207"/>
      <c r="K160" s="209" t="str" cm="1">
        <f t="array" ref="K160">IF($C160="","",IF(AND($C160=Party_Statement!$C$5,$B160&gt;=Party_Statement!$C$6,$B160&lt;=Party_Statement!$E$6),SUMPRODUCT(($C$3:$C160=Party_Statement!$C$5)*($B$3:$B160&gt;=Party_Statement!$C$6)*($B$3:$B160&lt;=Party_Statement!$E$6)),""))</f>
        <v/>
      </c>
    </row>
    <row r="161" spans="1:11" x14ac:dyDescent="0.25">
      <c r="A161" s="205">
        <f>Sales_Entry!A161</f>
        <v>66921</v>
      </c>
      <c r="B161" s="206">
        <f>Sales_Entry!B161</f>
        <v>46208</v>
      </c>
      <c r="C161" s="207" t="str">
        <f>Sales_Entry!D161</f>
        <v>NEUPANE KIRANA</v>
      </c>
      <c r="D161" s="207" t="s">
        <v>1390</v>
      </c>
      <c r="E161" s="207" t="str">
        <f>Sales_Entry!C161</f>
        <v>BILL-6118</v>
      </c>
      <c r="F161" s="207" t="str">
        <f>Sales_Entry!E161</f>
        <v>Mix Milk</v>
      </c>
      <c r="G161" s="208">
        <f>N(Sales_Entry!J161)</f>
        <v>180</v>
      </c>
      <c r="H161" s="208">
        <v>0</v>
      </c>
      <c r="I161" s="208">
        <f t="shared" si="2"/>
        <v>180</v>
      </c>
      <c r="J161" s="207"/>
      <c r="K161" s="209" t="str" cm="1">
        <f t="array" ref="K161">IF($C161="","",IF(AND($C161=Party_Statement!$C$5,$B161&gt;=Party_Statement!$C$6,$B161&lt;=Party_Statement!$E$6),SUMPRODUCT(($C$3:$C161=Party_Statement!$C$5)*($B$3:$B161&gt;=Party_Statement!$C$6)*($B$3:$B161&lt;=Party_Statement!$E$6)),""))</f>
        <v/>
      </c>
    </row>
    <row r="162" spans="1:11" x14ac:dyDescent="0.25">
      <c r="A162" s="205">
        <f>Sales_Entry!A162</f>
        <v>66922</v>
      </c>
      <c r="B162" s="206">
        <f>Sales_Entry!B162</f>
        <v>46209</v>
      </c>
      <c r="C162" s="207" t="str">
        <f>Sales_Entry!D162</f>
        <v>SRIJANA DAIRY</v>
      </c>
      <c r="D162" s="207" t="s">
        <v>1390</v>
      </c>
      <c r="E162" s="207" t="str">
        <f>Sales_Entry!C162</f>
        <v>BILL-6119</v>
      </c>
      <c r="F162" s="207" t="str">
        <f>Sales_Entry!E162</f>
        <v>Mix Milk</v>
      </c>
      <c r="G162" s="208">
        <f>N(Sales_Entry!J162)</f>
        <v>5100</v>
      </c>
      <c r="H162" s="208">
        <v>0</v>
      </c>
      <c r="I162" s="208">
        <f t="shared" si="2"/>
        <v>5100</v>
      </c>
      <c r="J162" s="207"/>
      <c r="K162" s="209" t="str" cm="1">
        <f t="array" ref="K162">IF($C162="","",IF(AND($C162=Party_Statement!$C$5,$B162&gt;=Party_Statement!$C$6,$B162&lt;=Party_Statement!$E$6),SUMPRODUCT(($C$3:$C162=Party_Statement!$C$5)*($B$3:$B162&gt;=Party_Statement!$C$6)*($B$3:$B162&lt;=Party_Statement!$E$6)),""))</f>
        <v/>
      </c>
    </row>
    <row r="163" spans="1:11" x14ac:dyDescent="0.25">
      <c r="A163" s="205">
        <f>Sales_Entry!A163</f>
        <v>66922</v>
      </c>
      <c r="B163" s="206">
        <f>Sales_Entry!B163</f>
        <v>46209</v>
      </c>
      <c r="C163" s="207" t="str">
        <f>Sales_Entry!D163</f>
        <v>SRIJANA DAIRY</v>
      </c>
      <c r="D163" s="207" t="s">
        <v>1390</v>
      </c>
      <c r="E163" s="207" t="str">
        <f>Sales_Entry!C163</f>
        <v>BILL-6119</v>
      </c>
      <c r="F163" s="207" t="str">
        <f>Sales_Entry!E163</f>
        <v>Mix Milk</v>
      </c>
      <c r="G163" s="208">
        <f>N(Sales_Entry!J163)</f>
        <v>80</v>
      </c>
      <c r="H163" s="208">
        <v>0</v>
      </c>
      <c r="I163" s="208">
        <f t="shared" si="2"/>
        <v>80</v>
      </c>
      <c r="J163" s="207"/>
      <c r="K163" s="209" t="str" cm="1">
        <f t="array" ref="K163">IF($C163="","",IF(AND($C163=Party_Statement!$C$5,$B163&gt;=Party_Statement!$C$6,$B163&lt;=Party_Statement!$E$6),SUMPRODUCT(($C$3:$C163=Party_Statement!$C$5)*($B$3:$B163&gt;=Party_Statement!$C$6)*($B$3:$B163&lt;=Party_Statement!$E$6)),""))</f>
        <v/>
      </c>
    </row>
    <row r="164" spans="1:11" x14ac:dyDescent="0.25">
      <c r="A164" s="205">
        <f>Sales_Entry!A164</f>
        <v>66922</v>
      </c>
      <c r="B164" s="206">
        <f>Sales_Entry!B164</f>
        <v>46209</v>
      </c>
      <c r="C164" s="207" t="str">
        <f>Sales_Entry!D164</f>
        <v>SOBHA BHATTARAI</v>
      </c>
      <c r="D164" s="207" t="s">
        <v>1390</v>
      </c>
      <c r="E164" s="207" t="str">
        <f>Sales_Entry!C164</f>
        <v>BILL-6120</v>
      </c>
      <c r="F164" s="207" t="str">
        <f>Sales_Entry!E164</f>
        <v>Mix Milk</v>
      </c>
      <c r="G164" s="208">
        <f>N(Sales_Entry!J164)</f>
        <v>3400</v>
      </c>
      <c r="H164" s="208">
        <v>0</v>
      </c>
      <c r="I164" s="208">
        <f t="shared" si="2"/>
        <v>3400</v>
      </c>
      <c r="J164" s="207"/>
      <c r="K164" s="209" t="str" cm="1">
        <f t="array" ref="K164">IF($C164="","",IF(AND($C164=Party_Statement!$C$5,$B164&gt;=Party_Statement!$C$6,$B164&lt;=Party_Statement!$E$6),SUMPRODUCT(($C$3:$C164=Party_Statement!$C$5)*($B$3:$B164&gt;=Party_Statement!$C$6)*($B$3:$B164&lt;=Party_Statement!$E$6)),""))</f>
        <v/>
      </c>
    </row>
    <row r="165" spans="1:11" ht="25.5" customHeight="1" x14ac:dyDescent="0.25">
      <c r="A165" s="205">
        <f>Sales_Entry!A165</f>
        <v>66922</v>
      </c>
      <c r="B165" s="206">
        <f>Sales_Entry!B165</f>
        <v>46209</v>
      </c>
      <c r="C165" s="207" t="str">
        <f>Sales_Entry!D165</f>
        <v>AAMOSH KIRANA</v>
      </c>
      <c r="D165" s="207" t="s">
        <v>1390</v>
      </c>
      <c r="E165" s="207" t="str">
        <f>Sales_Entry!C165</f>
        <v>BILL-6121</v>
      </c>
      <c r="F165" s="207" t="str">
        <f>Sales_Entry!E165</f>
        <v>Mix Milk</v>
      </c>
      <c r="G165" s="208">
        <f>N(Sales_Entry!J165)</f>
        <v>3440</v>
      </c>
      <c r="H165" s="208">
        <v>0</v>
      </c>
      <c r="I165" s="208">
        <f t="shared" si="2"/>
        <v>3440</v>
      </c>
      <c r="J165" s="207"/>
      <c r="K165" s="209" t="str" cm="1">
        <f t="array" ref="K165">IF($C165="","",IF(AND($C165=Party_Statement!$C$5,$B165&gt;=Party_Statement!$C$6,$B165&lt;=Party_Statement!$E$6),SUMPRODUCT(($C$3:$C165=Party_Statement!$C$5)*($B$3:$B165&gt;=Party_Statement!$C$6)*($B$3:$B165&lt;=Party_Statement!$E$6)),""))</f>
        <v/>
      </c>
    </row>
    <row r="166" spans="1:11" ht="25.5" customHeight="1" x14ac:dyDescent="0.25">
      <c r="A166" s="205">
        <f>Sales_Entry!A166</f>
        <v>66922</v>
      </c>
      <c r="B166" s="206">
        <f>Sales_Entry!B166</f>
        <v>46209</v>
      </c>
      <c r="C166" s="207" t="str">
        <f>Sales_Entry!D166</f>
        <v>AAMOSH KIRANA</v>
      </c>
      <c r="D166" s="207" t="s">
        <v>1390</v>
      </c>
      <c r="E166" s="207" t="str">
        <f>Sales_Entry!C166</f>
        <v>BILL-6121</v>
      </c>
      <c r="F166" s="207" t="str">
        <f>Sales_Entry!E166</f>
        <v>Mix Milk</v>
      </c>
      <c r="G166" s="208">
        <f>N(Sales_Entry!J166)</f>
        <v>4250</v>
      </c>
      <c r="H166" s="208">
        <v>0</v>
      </c>
      <c r="I166" s="208">
        <f t="shared" si="2"/>
        <v>4250</v>
      </c>
      <c r="J166" s="207"/>
      <c r="K166" s="209" t="str" cm="1">
        <f t="array" ref="K166">IF($C166="","",IF(AND($C166=Party_Statement!$C$5,$B166&gt;=Party_Statement!$C$6,$B166&lt;=Party_Statement!$E$6),SUMPRODUCT(($C$3:$C166=Party_Statement!$C$5)*($B$3:$B166&gt;=Party_Statement!$C$6)*($B$3:$B166&lt;=Party_Statement!$E$6)),""))</f>
        <v/>
      </c>
    </row>
    <row r="167" spans="1:11" x14ac:dyDescent="0.25">
      <c r="A167" s="205">
        <f>Sales_Entry!A167</f>
        <v>66922</v>
      </c>
      <c r="B167" s="206">
        <f>Sales_Entry!B167</f>
        <v>46209</v>
      </c>
      <c r="C167" s="207" t="str">
        <f>Sales_Entry!D167</f>
        <v>AAMOSH KIRANA</v>
      </c>
      <c r="D167" s="207" t="s">
        <v>1390</v>
      </c>
      <c r="E167" s="207" t="str">
        <f>Sales_Entry!C167</f>
        <v>BILL-6121</v>
      </c>
      <c r="F167" s="207" t="str">
        <f>Sales_Entry!E167</f>
        <v>Cow Milk</v>
      </c>
      <c r="G167" s="208">
        <f>N(Sales_Entry!J167)</f>
        <v>160</v>
      </c>
      <c r="H167" s="208">
        <v>0</v>
      </c>
      <c r="I167" s="208">
        <f t="shared" si="2"/>
        <v>160</v>
      </c>
      <c r="J167" s="207"/>
      <c r="K167" s="209" t="str" cm="1">
        <f t="array" ref="K167">IF($C167="","",IF(AND($C167=Party_Statement!$C$5,$B167&gt;=Party_Statement!$C$6,$B167&lt;=Party_Statement!$E$6),SUMPRODUCT(($C$3:$C167=Party_Statement!$C$5)*($B$3:$B167&gt;=Party_Statement!$C$6)*($B$3:$B167&lt;=Party_Statement!$E$6)),""))</f>
        <v/>
      </c>
    </row>
    <row r="168" spans="1:11" x14ac:dyDescent="0.25">
      <c r="A168" s="205">
        <f>Sales_Entry!A168</f>
        <v>66922</v>
      </c>
      <c r="B168" s="206">
        <f>Sales_Entry!B168</f>
        <v>46209</v>
      </c>
      <c r="C168" s="207" t="str">
        <f>Sales_Entry!D168</f>
        <v>SHARMA DAI</v>
      </c>
      <c r="D168" s="207" t="s">
        <v>1390</v>
      </c>
      <c r="E168" s="207" t="str">
        <f>Sales_Entry!C168</f>
        <v>BILL-6122</v>
      </c>
      <c r="F168" s="207" t="str">
        <f>Sales_Entry!E168</f>
        <v>Mix Milk</v>
      </c>
      <c r="G168" s="208">
        <f>N(Sales_Entry!J168)</f>
        <v>2352</v>
      </c>
      <c r="H168" s="208">
        <v>0</v>
      </c>
      <c r="I168" s="208">
        <f t="shared" si="2"/>
        <v>2352</v>
      </c>
      <c r="J168" s="207"/>
      <c r="K168" s="209" t="str" cm="1">
        <f t="array" ref="K168">IF($C168="","",IF(AND($C168=Party_Statement!$C$5,$B168&gt;=Party_Statement!$C$6,$B168&lt;=Party_Statement!$E$6),SUMPRODUCT(($C$3:$C168=Party_Statement!$C$5)*($B$3:$B168&gt;=Party_Statement!$C$6)*($B$3:$B168&lt;=Party_Statement!$E$6)),""))</f>
        <v/>
      </c>
    </row>
    <row r="169" spans="1:11" x14ac:dyDescent="0.25">
      <c r="A169" s="205">
        <f>Sales_Entry!A169</f>
        <v>66922</v>
      </c>
      <c r="B169" s="206">
        <f>Sales_Entry!B169</f>
        <v>46209</v>
      </c>
      <c r="C169" s="207" t="str">
        <f>Sales_Entry!D169</f>
        <v>DEURALI KIRANA</v>
      </c>
      <c r="D169" s="207" t="s">
        <v>1390</v>
      </c>
      <c r="E169" s="207" t="str">
        <f>Sales_Entry!C169</f>
        <v>BILL-6123</v>
      </c>
      <c r="F169" s="207" t="str">
        <f>Sales_Entry!E169</f>
        <v>Mix Milk</v>
      </c>
      <c r="G169" s="208">
        <f>N(Sales_Entry!J169)</f>
        <v>425</v>
      </c>
      <c r="H169" s="208">
        <v>0</v>
      </c>
      <c r="I169" s="208">
        <f t="shared" si="2"/>
        <v>425</v>
      </c>
      <c r="J169" s="207"/>
      <c r="K169" s="209" t="str" cm="1">
        <f t="array" ref="K169">IF($C169="","",IF(AND($C169=Party_Statement!$C$5,$B169&gt;=Party_Statement!$C$6,$B169&lt;=Party_Statement!$E$6),SUMPRODUCT(($C$3:$C169=Party_Statement!$C$5)*($B$3:$B169&gt;=Party_Statement!$C$6)*($B$3:$B169&lt;=Party_Statement!$E$6)),""))</f>
        <v/>
      </c>
    </row>
    <row r="170" spans="1:11" x14ac:dyDescent="0.25">
      <c r="A170" s="205">
        <f>Sales_Entry!A170</f>
        <v>66922</v>
      </c>
      <c r="B170" s="206">
        <f>Sales_Entry!B170</f>
        <v>46209</v>
      </c>
      <c r="C170" s="207" t="str">
        <f>Sales_Entry!D170</f>
        <v>CHHATRABHUMI STORE</v>
      </c>
      <c r="D170" s="207" t="s">
        <v>1390</v>
      </c>
      <c r="E170" s="207" t="str">
        <f>Sales_Entry!C170</f>
        <v>BILL-6124</v>
      </c>
      <c r="F170" s="207" t="str">
        <f>Sales_Entry!E170</f>
        <v>Mix Milk</v>
      </c>
      <c r="G170" s="208">
        <f>N(Sales_Entry!J170)</f>
        <v>2580</v>
      </c>
      <c r="H170" s="208">
        <v>0</v>
      </c>
      <c r="I170" s="208">
        <f t="shared" si="2"/>
        <v>2580</v>
      </c>
      <c r="J170" s="207"/>
      <c r="K170" s="209" t="str" cm="1">
        <f t="array" ref="K170">IF($C170="","",IF(AND($C170=Party_Statement!$C$5,$B170&gt;=Party_Statement!$C$6,$B170&lt;=Party_Statement!$E$6),SUMPRODUCT(($C$3:$C170=Party_Statement!$C$5)*($B$3:$B170&gt;=Party_Statement!$C$6)*($B$3:$B170&lt;=Party_Statement!$E$6)),""))</f>
        <v/>
      </c>
    </row>
    <row r="171" spans="1:11" x14ac:dyDescent="0.25">
      <c r="A171" s="205">
        <f>Sales_Entry!A171</f>
        <v>66922</v>
      </c>
      <c r="B171" s="206">
        <f>Sales_Entry!B171</f>
        <v>46209</v>
      </c>
      <c r="C171" s="207" t="str">
        <f>Sales_Entry!D171</f>
        <v>KRISHNA KHAREL</v>
      </c>
      <c r="D171" s="207" t="s">
        <v>1390</v>
      </c>
      <c r="E171" s="207" t="str">
        <f>Sales_Entry!C171</f>
        <v>BILL-6125</v>
      </c>
      <c r="F171" s="207" t="str">
        <f>Sales_Entry!E171</f>
        <v>Mix Milk</v>
      </c>
      <c r="G171" s="208">
        <f>N(Sales_Entry!J171)</f>
        <v>344</v>
      </c>
      <c r="H171" s="208">
        <v>0</v>
      </c>
      <c r="I171" s="208">
        <f t="shared" si="2"/>
        <v>344</v>
      </c>
      <c r="J171" s="207"/>
      <c r="K171" s="209" t="str" cm="1">
        <f t="array" ref="K171">IF($C171="","",IF(AND($C171=Party_Statement!$C$5,$B171&gt;=Party_Statement!$C$6,$B171&lt;=Party_Statement!$E$6),SUMPRODUCT(($C$3:$C171=Party_Statement!$C$5)*($B$3:$B171&gt;=Party_Statement!$C$6)*($B$3:$B171&lt;=Party_Statement!$E$6)),""))</f>
        <v/>
      </c>
    </row>
    <row r="172" spans="1:11" x14ac:dyDescent="0.25">
      <c r="A172" s="205">
        <f>Sales_Entry!A172</f>
        <v>66922</v>
      </c>
      <c r="B172" s="206">
        <f>Sales_Entry!B172</f>
        <v>46209</v>
      </c>
      <c r="C172" s="207" t="str">
        <f>Sales_Entry!D172</f>
        <v>SAMIKSHYA KIRANA</v>
      </c>
      <c r="D172" s="207" t="s">
        <v>1390</v>
      </c>
      <c r="E172" s="207" t="str">
        <f>Sales_Entry!C172</f>
        <v>BILL-6126</v>
      </c>
      <c r="F172" s="207" t="str">
        <f>Sales_Entry!E172</f>
        <v>Mix Milk</v>
      </c>
      <c r="G172" s="208">
        <f>N(Sales_Entry!J172)</f>
        <v>850</v>
      </c>
      <c r="H172" s="208">
        <v>0</v>
      </c>
      <c r="I172" s="208">
        <f t="shared" si="2"/>
        <v>850</v>
      </c>
      <c r="J172" s="207"/>
      <c r="K172" s="209" t="str" cm="1">
        <f t="array" ref="K172">IF($C172="","",IF(AND($C172=Party_Statement!$C$5,$B172&gt;=Party_Statement!$C$6,$B172&lt;=Party_Statement!$E$6),SUMPRODUCT(($C$3:$C172=Party_Statement!$C$5)*($B$3:$B172&gt;=Party_Statement!$C$6)*($B$3:$B172&lt;=Party_Statement!$E$6)),""))</f>
        <v/>
      </c>
    </row>
    <row r="173" spans="1:11" x14ac:dyDescent="0.25">
      <c r="A173" s="205">
        <f>Sales_Entry!A173</f>
        <v>66922</v>
      </c>
      <c r="B173" s="206">
        <f>Sales_Entry!B173</f>
        <v>46209</v>
      </c>
      <c r="C173" s="207" t="str">
        <f>Sales_Entry!D173</f>
        <v>MANAKAMANA DAIRY</v>
      </c>
      <c r="D173" s="207" t="s">
        <v>1390</v>
      </c>
      <c r="E173" s="207" t="str">
        <f>Sales_Entry!C173</f>
        <v>BILL-6127</v>
      </c>
      <c r="F173" s="207" t="str">
        <f>Sales_Entry!E173</f>
        <v>Mix Milk</v>
      </c>
      <c r="G173" s="208">
        <f>N(Sales_Entry!J173)</f>
        <v>850</v>
      </c>
      <c r="H173" s="208">
        <v>0</v>
      </c>
      <c r="I173" s="208">
        <f t="shared" si="2"/>
        <v>850</v>
      </c>
      <c r="J173" s="207"/>
      <c r="K173" s="209" t="str" cm="1">
        <f t="array" ref="K173">IF($C173="","",IF(AND($C173=Party_Statement!$C$5,$B173&gt;=Party_Statement!$C$6,$B173&lt;=Party_Statement!$E$6),SUMPRODUCT(($C$3:$C173=Party_Statement!$C$5)*($B$3:$B173&gt;=Party_Statement!$C$6)*($B$3:$B173&lt;=Party_Statement!$E$6)),""))</f>
        <v/>
      </c>
    </row>
    <row r="174" spans="1:11" x14ac:dyDescent="0.25">
      <c r="A174" s="205">
        <f>Sales_Entry!A174</f>
        <v>66922</v>
      </c>
      <c r="B174" s="206">
        <f>Sales_Entry!B174</f>
        <v>46209</v>
      </c>
      <c r="C174" s="207" t="str">
        <f>Sales_Entry!D174</f>
        <v>KRITIKA KIRANA</v>
      </c>
      <c r="D174" s="207" t="s">
        <v>1390</v>
      </c>
      <c r="E174" s="207" t="str">
        <f>Sales_Entry!C174</f>
        <v>BILL-6128</v>
      </c>
      <c r="F174" s="207" t="str">
        <f>Sales_Entry!E174</f>
        <v>Mix Milk</v>
      </c>
      <c r="G174" s="208">
        <f>N(Sales_Entry!J174)</f>
        <v>1720</v>
      </c>
      <c r="H174" s="208">
        <v>0</v>
      </c>
      <c r="I174" s="208">
        <f t="shared" si="2"/>
        <v>1720</v>
      </c>
      <c r="J174" s="207"/>
      <c r="K174" s="209" t="str" cm="1">
        <f t="array" ref="K174">IF($C174="","",IF(AND($C174=Party_Statement!$C$5,$B174&gt;=Party_Statement!$C$6,$B174&lt;=Party_Statement!$E$6),SUMPRODUCT(($C$3:$C174=Party_Statement!$C$5)*($B$3:$B174&gt;=Party_Statement!$C$6)*($B$3:$B174&lt;=Party_Statement!$E$6)),""))</f>
        <v/>
      </c>
    </row>
    <row r="175" spans="1:11" x14ac:dyDescent="0.25">
      <c r="A175" s="205">
        <f>Sales_Entry!A175</f>
        <v>66922</v>
      </c>
      <c r="B175" s="206">
        <f>Sales_Entry!B175</f>
        <v>46209</v>
      </c>
      <c r="C175" s="207" t="str">
        <f>Sales_Entry!D175</f>
        <v>AAYUSH AND AAYUSHMA</v>
      </c>
      <c r="D175" s="207" t="s">
        <v>1390</v>
      </c>
      <c r="E175" s="207" t="str">
        <f>Sales_Entry!C175</f>
        <v>BILL-6129</v>
      </c>
      <c r="F175" s="207" t="str">
        <f>Sales_Entry!E175</f>
        <v>Mix Milk</v>
      </c>
      <c r="G175" s="208">
        <f>N(Sales_Entry!J175)</f>
        <v>255</v>
      </c>
      <c r="H175" s="208">
        <v>0</v>
      </c>
      <c r="I175" s="208">
        <f t="shared" si="2"/>
        <v>255</v>
      </c>
      <c r="J175" s="207"/>
      <c r="K175" s="209" t="str" cm="1">
        <f t="array" ref="K175">IF($C175="","",IF(AND($C175=Party_Statement!$C$5,$B175&gt;=Party_Statement!$C$6,$B175&lt;=Party_Statement!$E$6),SUMPRODUCT(($C$3:$C175=Party_Statement!$C$5)*($B$3:$B175&gt;=Party_Statement!$C$6)*($B$3:$B175&lt;=Party_Statement!$E$6)),""))</f>
        <v/>
      </c>
    </row>
    <row r="176" spans="1:11" x14ac:dyDescent="0.25">
      <c r="A176" s="205">
        <f>Sales_Entry!A176</f>
        <v>66922</v>
      </c>
      <c r="B176" s="206">
        <f>Sales_Entry!B176</f>
        <v>46209</v>
      </c>
      <c r="C176" s="207" t="str">
        <f>Sales_Entry!D176</f>
        <v>YUBARAJ AND SAMRAT</v>
      </c>
      <c r="D176" s="207" t="s">
        <v>1390</v>
      </c>
      <c r="E176" s="207" t="str">
        <f>Sales_Entry!C176</f>
        <v>BILL-6130</v>
      </c>
      <c r="F176" s="207" t="str">
        <f>Sales_Entry!E176</f>
        <v>Mix Milk</v>
      </c>
      <c r="G176" s="208">
        <f>N(Sales_Entry!J176)</f>
        <v>510</v>
      </c>
      <c r="H176" s="208">
        <v>0</v>
      </c>
      <c r="I176" s="208">
        <f t="shared" si="2"/>
        <v>510</v>
      </c>
      <c r="J176" s="207"/>
      <c r="K176" s="209" t="str" cm="1">
        <f t="array" ref="K176">IF($C176="","",IF(AND($C176=Party_Statement!$C$5,$B176&gt;=Party_Statement!$C$6,$B176&lt;=Party_Statement!$E$6),SUMPRODUCT(($C$3:$C176=Party_Statement!$C$5)*($B$3:$B176&gt;=Party_Statement!$C$6)*($B$3:$B176&lt;=Party_Statement!$E$6)),""))</f>
        <v/>
      </c>
    </row>
    <row r="177" spans="1:11" x14ac:dyDescent="0.25">
      <c r="A177" s="205">
        <f>Sales_Entry!A177</f>
        <v>66922</v>
      </c>
      <c r="B177" s="206">
        <f>Sales_Entry!B177</f>
        <v>46209</v>
      </c>
      <c r="C177" s="207" t="str">
        <f>Sales_Entry!D177</f>
        <v>PALPALI KIRANA</v>
      </c>
      <c r="D177" s="207" t="s">
        <v>1390</v>
      </c>
      <c r="E177" s="207" t="str">
        <f>Sales_Entry!C177</f>
        <v>BILL-6131</v>
      </c>
      <c r="F177" s="207" t="str">
        <f>Sales_Entry!E177</f>
        <v>Mix Milk</v>
      </c>
      <c r="G177" s="208">
        <f>N(Sales_Entry!J177)</f>
        <v>1700</v>
      </c>
      <c r="H177" s="208">
        <v>0</v>
      </c>
      <c r="I177" s="208">
        <f t="shared" si="2"/>
        <v>1700</v>
      </c>
      <c r="J177" s="207"/>
      <c r="K177" s="209" t="str" cm="1">
        <f t="array" ref="K177">IF($C177="","",IF(AND($C177=Party_Statement!$C$5,$B177&gt;=Party_Statement!$C$6,$B177&lt;=Party_Statement!$E$6),SUMPRODUCT(($C$3:$C177=Party_Statement!$C$5)*($B$3:$B177&gt;=Party_Statement!$C$6)*($B$3:$B177&lt;=Party_Statement!$E$6)),""))</f>
        <v/>
      </c>
    </row>
    <row r="178" spans="1:11" x14ac:dyDescent="0.25">
      <c r="A178" s="205">
        <f>Sales_Entry!A178</f>
        <v>66922</v>
      </c>
      <c r="B178" s="206">
        <f>Sales_Entry!B178</f>
        <v>46209</v>
      </c>
      <c r="C178" s="207" t="str">
        <f>Sales_Entry!D178</f>
        <v>GIRI KIRANA</v>
      </c>
      <c r="D178" s="207" t="s">
        <v>1390</v>
      </c>
      <c r="E178" s="207" t="str">
        <f>Sales_Entry!C178</f>
        <v>BILL-6132</v>
      </c>
      <c r="F178" s="207" t="str">
        <f>Sales_Entry!E178</f>
        <v>Mix Milk</v>
      </c>
      <c r="G178" s="208">
        <f>N(Sales_Entry!J178)</f>
        <v>1275</v>
      </c>
      <c r="H178" s="208">
        <v>0</v>
      </c>
      <c r="I178" s="208">
        <f t="shared" si="2"/>
        <v>1275</v>
      </c>
      <c r="J178" s="207"/>
      <c r="K178" s="209" t="str" cm="1">
        <f t="array" ref="K178">IF($C178="","",IF(AND($C178=Party_Statement!$C$5,$B178&gt;=Party_Statement!$C$6,$B178&lt;=Party_Statement!$E$6),SUMPRODUCT(($C$3:$C178=Party_Statement!$C$5)*($B$3:$B178&gt;=Party_Statement!$C$6)*($B$3:$B178&lt;=Party_Statement!$E$6)),""))</f>
        <v/>
      </c>
    </row>
    <row r="179" spans="1:11" x14ac:dyDescent="0.25">
      <c r="A179" s="205">
        <f>Sales_Entry!A179</f>
        <v>66922</v>
      </c>
      <c r="B179" s="206">
        <f>Sales_Entry!B179</f>
        <v>46209</v>
      </c>
      <c r="C179" s="207" t="str">
        <f>Sales_Entry!D179</f>
        <v>ORGANIC TARKALI</v>
      </c>
      <c r="D179" s="207" t="s">
        <v>1390</v>
      </c>
      <c r="E179" s="207" t="str">
        <f>Sales_Entry!C179</f>
        <v>BILL-6133</v>
      </c>
      <c r="F179" s="207" t="str">
        <f>Sales_Entry!E179</f>
        <v>Mix Milk</v>
      </c>
      <c r="G179" s="208">
        <f>N(Sales_Entry!J179)</f>
        <v>1900</v>
      </c>
      <c r="H179" s="208">
        <v>0</v>
      </c>
      <c r="I179" s="208">
        <f t="shared" si="2"/>
        <v>1900</v>
      </c>
      <c r="J179" s="207"/>
      <c r="K179" s="209" t="str" cm="1">
        <f t="array" ref="K179">IF($C179="","",IF(AND($C179=Party_Statement!$C$5,$B179&gt;=Party_Statement!$C$6,$B179&lt;=Party_Statement!$E$6),SUMPRODUCT(($C$3:$C179=Party_Statement!$C$5)*($B$3:$B179&gt;=Party_Statement!$C$6)*($B$3:$B179&lt;=Party_Statement!$E$6)),""))</f>
        <v/>
      </c>
    </row>
    <row r="180" spans="1:11" x14ac:dyDescent="0.25">
      <c r="A180" s="205">
        <f>Sales_Entry!A180</f>
        <v>66922</v>
      </c>
      <c r="B180" s="206">
        <f>Sales_Entry!B180</f>
        <v>46209</v>
      </c>
      <c r="C180" s="207" t="str">
        <f>Sales_Entry!D180</f>
        <v>GANGA NEUPANE</v>
      </c>
      <c r="D180" s="207" t="s">
        <v>1390</v>
      </c>
      <c r="E180" s="207" t="str">
        <f>Sales_Entry!C180</f>
        <v>BILL-6134</v>
      </c>
      <c r="F180" s="207" t="str">
        <f>Sales_Entry!E180</f>
        <v>Mix Milk</v>
      </c>
      <c r="G180" s="208">
        <f>N(Sales_Entry!J180)</f>
        <v>680</v>
      </c>
      <c r="H180" s="208">
        <v>0</v>
      </c>
      <c r="I180" s="208">
        <f t="shared" si="2"/>
        <v>680</v>
      </c>
      <c r="J180" s="207"/>
      <c r="K180" s="209" t="str" cm="1">
        <f t="array" ref="K180">IF($C180="","",IF(AND($C180=Party_Statement!$C$5,$B180&gt;=Party_Statement!$C$6,$B180&lt;=Party_Statement!$E$6),SUMPRODUCT(($C$3:$C180=Party_Statement!$C$5)*($B$3:$B180&gt;=Party_Statement!$C$6)*($B$3:$B180&lt;=Party_Statement!$E$6)),""))</f>
        <v/>
      </c>
    </row>
    <row r="181" spans="1:11" x14ac:dyDescent="0.25">
      <c r="A181" s="205">
        <f>Sales_Entry!A181</f>
        <v>66922</v>
      </c>
      <c r="B181" s="206">
        <f>Sales_Entry!B181</f>
        <v>46209</v>
      </c>
      <c r="C181" s="207" t="str">
        <f>Sales_Entry!D181</f>
        <v>LOCAL</v>
      </c>
      <c r="D181" s="207" t="s">
        <v>1390</v>
      </c>
      <c r="E181" s="207" t="str">
        <f>Sales_Entry!C181</f>
        <v>BILL-6135</v>
      </c>
      <c r="F181" s="207" t="str">
        <f>Sales_Entry!E181</f>
        <v>Mix Milk</v>
      </c>
      <c r="G181" s="208">
        <f>N(Sales_Entry!J181)</f>
        <v>430.02</v>
      </c>
      <c r="H181" s="208">
        <v>0</v>
      </c>
      <c r="I181" s="208">
        <f t="shared" si="2"/>
        <v>430.02</v>
      </c>
      <c r="J181" s="207"/>
      <c r="K181" s="209" t="str" cm="1">
        <f t="array" ref="K181">IF($C181="","",IF(AND($C181=Party_Statement!$C$5,$B181&gt;=Party_Statement!$C$6,$B181&lt;=Party_Statement!$E$6),SUMPRODUCT(($C$3:$C181=Party_Statement!$C$5)*($B$3:$B181&gt;=Party_Statement!$C$6)*($B$3:$B181&lt;=Party_Statement!$E$6)),""))</f>
        <v/>
      </c>
    </row>
    <row r="182" spans="1:11" x14ac:dyDescent="0.25">
      <c r="A182" s="205">
        <f>Sales_Entry!A182</f>
        <v>66922</v>
      </c>
      <c r="B182" s="206">
        <f>Sales_Entry!B182</f>
        <v>46209</v>
      </c>
      <c r="C182" s="207" t="str">
        <f>Sales_Entry!D182</f>
        <v>BHUSAL JANARAL STORE</v>
      </c>
      <c r="D182" s="207" t="s">
        <v>1390</v>
      </c>
      <c r="E182" s="207" t="str">
        <f>Sales_Entry!C182</f>
        <v>BILL-6136</v>
      </c>
      <c r="F182" s="207" t="str">
        <f>Sales_Entry!E182</f>
        <v>Mix Milk</v>
      </c>
      <c r="G182" s="208">
        <f>N(Sales_Entry!J182)</f>
        <v>860</v>
      </c>
      <c r="H182" s="208">
        <v>0</v>
      </c>
      <c r="I182" s="208">
        <f t="shared" si="2"/>
        <v>860</v>
      </c>
      <c r="J182" s="207"/>
      <c r="K182" s="209" t="str" cm="1">
        <f t="array" ref="K182">IF($C182="","",IF(AND($C182=Party_Statement!$C$5,$B182&gt;=Party_Statement!$C$6,$B182&lt;=Party_Statement!$E$6),SUMPRODUCT(($C$3:$C182=Party_Statement!$C$5)*($B$3:$B182&gt;=Party_Statement!$C$6)*($B$3:$B182&lt;=Party_Statement!$E$6)),""))</f>
        <v/>
      </c>
    </row>
    <row r="183" spans="1:11" x14ac:dyDescent="0.25">
      <c r="A183" s="205">
        <f>Sales_Entry!A183</f>
        <v>66922</v>
      </c>
      <c r="B183" s="206">
        <f>Sales_Entry!B183</f>
        <v>46209</v>
      </c>
      <c r="C183" s="207" t="str">
        <f>Sales_Entry!D183</f>
        <v>NEUPANE KIRANA</v>
      </c>
      <c r="D183" s="207" t="s">
        <v>1390</v>
      </c>
      <c r="E183" s="207" t="str">
        <f>Sales_Entry!C183</f>
        <v>BILL-6137</v>
      </c>
      <c r="F183" s="207" t="str">
        <f>Sales_Entry!E183</f>
        <v>Mix Milk</v>
      </c>
      <c r="G183" s="208">
        <f>N(Sales_Entry!J183)</f>
        <v>180</v>
      </c>
      <c r="H183" s="208">
        <v>0</v>
      </c>
      <c r="I183" s="208">
        <f t="shared" si="2"/>
        <v>180</v>
      </c>
      <c r="J183" s="207"/>
      <c r="K183" s="209" t="str" cm="1">
        <f t="array" ref="K183">IF($C183="","",IF(AND($C183=Party_Statement!$C$5,$B183&gt;=Party_Statement!$C$6,$B183&lt;=Party_Statement!$E$6),SUMPRODUCT(($C$3:$C183=Party_Statement!$C$5)*($B$3:$B183&gt;=Party_Statement!$C$6)*($B$3:$B183&lt;=Party_Statement!$E$6)),""))</f>
        <v/>
      </c>
    </row>
    <row r="184" spans="1:11" x14ac:dyDescent="0.25">
      <c r="A184" s="205">
        <f>Sales_Entry!A184</f>
        <v>66923</v>
      </c>
      <c r="B184" s="206">
        <f>Sales_Entry!B184</f>
        <v>46210</v>
      </c>
      <c r="C184" s="207" t="str">
        <f>Sales_Entry!D184</f>
        <v>SRIJANA DAIRY</v>
      </c>
      <c r="D184" s="207" t="s">
        <v>1390</v>
      </c>
      <c r="E184" s="207" t="str">
        <f>Sales_Entry!C184</f>
        <v>BILL-6138</v>
      </c>
      <c r="F184" s="207" t="str">
        <f>Sales_Entry!E184</f>
        <v>Mix Milk</v>
      </c>
      <c r="G184" s="208">
        <f>N(Sales_Entry!J184)</f>
        <v>5100</v>
      </c>
      <c r="H184" s="208">
        <v>0</v>
      </c>
      <c r="I184" s="208">
        <f t="shared" si="2"/>
        <v>5100</v>
      </c>
      <c r="J184" s="207"/>
      <c r="K184" s="209" t="str" cm="1">
        <f t="array" ref="K184">IF($C184="","",IF(AND($C184=Party_Statement!$C$5,$B184&gt;=Party_Statement!$C$6,$B184&lt;=Party_Statement!$E$6),SUMPRODUCT(($C$3:$C184=Party_Statement!$C$5)*($B$3:$B184&gt;=Party_Statement!$C$6)*($B$3:$B184&lt;=Party_Statement!$E$6)),""))</f>
        <v/>
      </c>
    </row>
    <row r="185" spans="1:11" x14ac:dyDescent="0.25">
      <c r="A185" s="205">
        <f>Sales_Entry!A185</f>
        <v>66923</v>
      </c>
      <c r="B185" s="206">
        <f>Sales_Entry!B185</f>
        <v>46210</v>
      </c>
      <c r="C185" s="207" t="str">
        <f>Sales_Entry!D185</f>
        <v>SRIJANA DAIRY</v>
      </c>
      <c r="D185" s="207" t="s">
        <v>1390</v>
      </c>
      <c r="E185" s="207" t="str">
        <f>Sales_Entry!C185</f>
        <v>BILL-6138</v>
      </c>
      <c r="F185" s="207" t="str">
        <f>Sales_Entry!E185</f>
        <v>Cow Milk</v>
      </c>
      <c r="G185" s="208">
        <f>N(Sales_Entry!J185)</f>
        <v>80</v>
      </c>
      <c r="H185" s="208">
        <v>0</v>
      </c>
      <c r="I185" s="208">
        <f t="shared" si="2"/>
        <v>80</v>
      </c>
      <c r="J185" s="207"/>
      <c r="K185" s="209" t="str" cm="1">
        <f t="array" ref="K185">IF($C185="","",IF(AND($C185=Party_Statement!$C$5,$B185&gt;=Party_Statement!$C$6,$B185&lt;=Party_Statement!$E$6),SUMPRODUCT(($C$3:$C185=Party_Statement!$C$5)*($B$3:$B185&gt;=Party_Statement!$C$6)*($B$3:$B185&lt;=Party_Statement!$E$6)),""))</f>
        <v/>
      </c>
    </row>
    <row r="186" spans="1:11" x14ac:dyDescent="0.25">
      <c r="A186" s="205">
        <f>Sales_Entry!A186</f>
        <v>66923</v>
      </c>
      <c r="B186" s="206">
        <f>Sales_Entry!B186</f>
        <v>46210</v>
      </c>
      <c r="C186" s="207" t="str">
        <f>Sales_Entry!D186</f>
        <v>SOBHA BHATTARAI</v>
      </c>
      <c r="D186" s="207" t="s">
        <v>1390</v>
      </c>
      <c r="E186" s="207" t="str">
        <f>Sales_Entry!C186</f>
        <v>BILL-6139</v>
      </c>
      <c r="F186" s="207" t="str">
        <f>Sales_Entry!E186</f>
        <v>Mix Milk</v>
      </c>
      <c r="G186" s="208">
        <f>N(Sales_Entry!J186)</f>
        <v>2550</v>
      </c>
      <c r="H186" s="208">
        <v>0</v>
      </c>
      <c r="I186" s="208">
        <f t="shared" si="2"/>
        <v>2550</v>
      </c>
      <c r="J186" s="207"/>
      <c r="K186" s="209" t="str" cm="1">
        <f t="array" ref="K186">IF($C186="","",IF(AND($C186=Party_Statement!$C$5,$B186&gt;=Party_Statement!$C$6,$B186&lt;=Party_Statement!$E$6),SUMPRODUCT(($C$3:$C186=Party_Statement!$C$5)*($B$3:$B186&gt;=Party_Statement!$C$6)*($B$3:$B186&lt;=Party_Statement!$E$6)),""))</f>
        <v/>
      </c>
    </row>
    <row r="187" spans="1:11" ht="25.5" customHeight="1" x14ac:dyDescent="0.25">
      <c r="A187" s="205">
        <f>Sales_Entry!A187</f>
        <v>66923</v>
      </c>
      <c r="B187" s="206">
        <f>Sales_Entry!B187</f>
        <v>46210</v>
      </c>
      <c r="C187" s="207" t="str">
        <f>Sales_Entry!D187</f>
        <v>MANAKAMANA DAIRY</v>
      </c>
      <c r="D187" s="207" t="s">
        <v>1390</v>
      </c>
      <c r="E187" s="207" t="str">
        <f>Sales_Entry!C187</f>
        <v>BILL-6140</v>
      </c>
      <c r="F187" s="207" t="str">
        <f>Sales_Entry!E187</f>
        <v>Mix Milk</v>
      </c>
      <c r="G187" s="208">
        <f>N(Sales_Entry!J187)</f>
        <v>1700</v>
      </c>
      <c r="H187" s="208">
        <v>0</v>
      </c>
      <c r="I187" s="208">
        <f t="shared" si="2"/>
        <v>1700</v>
      </c>
      <c r="J187" s="207"/>
      <c r="K187" s="209" t="str" cm="1">
        <f t="array" ref="K187">IF($C187="","",IF(AND($C187=Party_Statement!$C$5,$B187&gt;=Party_Statement!$C$6,$B187&lt;=Party_Statement!$E$6),SUMPRODUCT(($C$3:$C187=Party_Statement!$C$5)*($B$3:$B187&gt;=Party_Statement!$C$6)*($B$3:$B187&lt;=Party_Statement!$E$6)),""))</f>
        <v/>
      </c>
    </row>
    <row r="188" spans="1:11" ht="25.5" customHeight="1" x14ac:dyDescent="0.25">
      <c r="A188" s="205">
        <f>Sales_Entry!A188</f>
        <v>66923</v>
      </c>
      <c r="B188" s="206">
        <f>Sales_Entry!B188</f>
        <v>46210</v>
      </c>
      <c r="C188" s="207" t="str">
        <f>Sales_Entry!D188</f>
        <v>YUBARAJ AND SAMRAT</v>
      </c>
      <c r="D188" s="207" t="s">
        <v>1390</v>
      </c>
      <c r="E188" s="207" t="str">
        <f>Sales_Entry!C188</f>
        <v>BILL-6141</v>
      </c>
      <c r="F188" s="207" t="str">
        <f>Sales_Entry!E188</f>
        <v>Mix Milk</v>
      </c>
      <c r="G188" s="208">
        <f>N(Sales_Entry!J188)</f>
        <v>1275</v>
      </c>
      <c r="H188" s="208">
        <v>0</v>
      </c>
      <c r="I188" s="208">
        <f t="shared" si="2"/>
        <v>1275</v>
      </c>
      <c r="J188" s="207"/>
      <c r="K188" s="209" t="str" cm="1">
        <f t="array" ref="K188">IF($C188="","",IF(AND($C188=Party_Statement!$C$5,$B188&gt;=Party_Statement!$C$6,$B188&lt;=Party_Statement!$E$6),SUMPRODUCT(($C$3:$C188=Party_Statement!$C$5)*($B$3:$B188&gt;=Party_Statement!$C$6)*($B$3:$B188&lt;=Party_Statement!$E$6)),""))</f>
        <v/>
      </c>
    </row>
    <row r="189" spans="1:11" x14ac:dyDescent="0.25">
      <c r="A189" s="205">
        <f>Sales_Entry!A189</f>
        <v>66923</v>
      </c>
      <c r="B189" s="206">
        <f>Sales_Entry!B189</f>
        <v>46210</v>
      </c>
      <c r="C189" s="207" t="str">
        <f>Sales_Entry!D189</f>
        <v>SAMIKSHYA KIRANA</v>
      </c>
      <c r="D189" s="207" t="s">
        <v>1390</v>
      </c>
      <c r="E189" s="207" t="str">
        <f>Sales_Entry!C189</f>
        <v>BILL-6142</v>
      </c>
      <c r="F189" s="207" t="str">
        <f>Sales_Entry!E189</f>
        <v>Mix Milk</v>
      </c>
      <c r="G189" s="208">
        <f>N(Sales_Entry!J189)</f>
        <v>425</v>
      </c>
      <c r="H189" s="208">
        <v>0</v>
      </c>
      <c r="I189" s="208">
        <f t="shared" si="2"/>
        <v>425</v>
      </c>
      <c r="J189" s="207"/>
      <c r="K189" s="209" t="str" cm="1">
        <f t="array" ref="K189">IF($C189="","",IF(AND($C189=Party_Statement!$C$5,$B189&gt;=Party_Statement!$C$6,$B189&lt;=Party_Statement!$E$6),SUMPRODUCT(($C$3:$C189=Party_Statement!$C$5)*($B$3:$B189&gt;=Party_Statement!$C$6)*($B$3:$B189&lt;=Party_Statement!$E$6)),""))</f>
        <v/>
      </c>
    </row>
    <row r="190" spans="1:11" x14ac:dyDescent="0.25">
      <c r="A190" s="205">
        <f>Sales_Entry!A190</f>
        <v>66923</v>
      </c>
      <c r="B190" s="206">
        <f>Sales_Entry!B190</f>
        <v>46210</v>
      </c>
      <c r="C190" s="207" t="str">
        <f>Sales_Entry!D190</f>
        <v>KRISHNA KHAREL</v>
      </c>
      <c r="D190" s="207" t="s">
        <v>1390</v>
      </c>
      <c r="E190" s="207" t="str">
        <f>Sales_Entry!C190</f>
        <v>BILL-6143</v>
      </c>
      <c r="F190" s="207" t="str">
        <f>Sales_Entry!E190</f>
        <v>Mix Milk</v>
      </c>
      <c r="G190" s="208">
        <f>N(Sales_Entry!J190)</f>
        <v>344</v>
      </c>
      <c r="H190" s="208">
        <v>0</v>
      </c>
      <c r="I190" s="208">
        <f t="shared" si="2"/>
        <v>344</v>
      </c>
      <c r="J190" s="207"/>
      <c r="K190" s="209" t="str" cm="1">
        <f t="array" ref="K190">IF($C190="","",IF(AND($C190=Party_Statement!$C$5,$B190&gt;=Party_Statement!$C$6,$B190&lt;=Party_Statement!$E$6),SUMPRODUCT(($C$3:$C190=Party_Statement!$C$5)*($B$3:$B190&gt;=Party_Statement!$C$6)*($B$3:$B190&lt;=Party_Statement!$E$6)),""))</f>
        <v/>
      </c>
    </row>
    <row r="191" spans="1:11" x14ac:dyDescent="0.25">
      <c r="A191" s="205">
        <f>Sales_Entry!A191</f>
        <v>66923</v>
      </c>
      <c r="B191" s="206">
        <f>Sales_Entry!B191</f>
        <v>46210</v>
      </c>
      <c r="C191" s="207" t="str">
        <f>Sales_Entry!D191</f>
        <v>CHHATRABHUMI STORE</v>
      </c>
      <c r="D191" s="207" t="s">
        <v>1390</v>
      </c>
      <c r="E191" s="207" t="str">
        <f>Sales_Entry!C191</f>
        <v>BILL-6144</v>
      </c>
      <c r="F191" s="207" t="str">
        <f>Sales_Entry!E191</f>
        <v>Mix Milk</v>
      </c>
      <c r="G191" s="208">
        <f>N(Sales_Entry!J191)</f>
        <v>2150</v>
      </c>
      <c r="H191" s="208">
        <v>0</v>
      </c>
      <c r="I191" s="208">
        <f t="shared" si="2"/>
        <v>2150</v>
      </c>
      <c r="J191" s="207"/>
      <c r="K191" s="209" t="str" cm="1">
        <f t="array" ref="K191">IF($C191="","",IF(AND($C191=Party_Statement!$C$5,$B191&gt;=Party_Statement!$C$6,$B191&lt;=Party_Statement!$E$6),SUMPRODUCT(($C$3:$C191=Party_Statement!$C$5)*($B$3:$B191&gt;=Party_Statement!$C$6)*($B$3:$B191&lt;=Party_Statement!$E$6)),""))</f>
        <v/>
      </c>
    </row>
    <row r="192" spans="1:11" x14ac:dyDescent="0.25">
      <c r="A192" s="205">
        <f>Sales_Entry!A192</f>
        <v>66923</v>
      </c>
      <c r="B192" s="206">
        <f>Sales_Entry!B192</f>
        <v>46210</v>
      </c>
      <c r="C192" s="207" t="str">
        <f>Sales_Entry!D192</f>
        <v>PALPALI KIRANA</v>
      </c>
      <c r="D192" s="207" t="s">
        <v>1390</v>
      </c>
      <c r="E192" s="207" t="str">
        <f>Sales_Entry!C192</f>
        <v>BILL-6145</v>
      </c>
      <c r="F192" s="207" t="str">
        <f>Sales_Entry!E192</f>
        <v>Mix Milk</v>
      </c>
      <c r="G192" s="208">
        <f>N(Sales_Entry!J192)</f>
        <v>2550</v>
      </c>
      <c r="H192" s="208">
        <v>0</v>
      </c>
      <c r="I192" s="208">
        <f t="shared" si="2"/>
        <v>2550</v>
      </c>
      <c r="J192" s="207"/>
      <c r="K192" s="209" t="str" cm="1">
        <f t="array" ref="K192">IF($C192="","",IF(AND($C192=Party_Statement!$C$5,$B192&gt;=Party_Statement!$C$6,$B192&lt;=Party_Statement!$E$6),SUMPRODUCT(($C$3:$C192=Party_Statement!$C$5)*($B$3:$B192&gt;=Party_Statement!$C$6)*($B$3:$B192&lt;=Party_Statement!$E$6)),""))</f>
        <v/>
      </c>
    </row>
    <row r="193" spans="1:11" x14ac:dyDescent="0.25">
      <c r="A193" s="205">
        <f>Sales_Entry!A193</f>
        <v>66923</v>
      </c>
      <c r="B193" s="206">
        <f>Sales_Entry!B193</f>
        <v>46210</v>
      </c>
      <c r="C193" s="207" t="str">
        <f>Sales_Entry!D193</f>
        <v>GIRI KIRANA</v>
      </c>
      <c r="D193" s="207" t="s">
        <v>1390</v>
      </c>
      <c r="E193" s="207" t="str">
        <f>Sales_Entry!C193</f>
        <v>BILL-6146</v>
      </c>
      <c r="F193" s="207" t="str">
        <f>Sales_Entry!E193</f>
        <v>Mix Milk</v>
      </c>
      <c r="G193" s="208">
        <f>N(Sales_Entry!J193)</f>
        <v>1275</v>
      </c>
      <c r="H193" s="208">
        <v>0</v>
      </c>
      <c r="I193" s="208">
        <f t="shared" si="2"/>
        <v>1275</v>
      </c>
      <c r="J193" s="207"/>
      <c r="K193" s="209" t="str" cm="1">
        <f t="array" ref="K193">IF($C193="","",IF(AND($C193=Party_Statement!$C$5,$B193&gt;=Party_Statement!$C$6,$B193&lt;=Party_Statement!$E$6),SUMPRODUCT(($C$3:$C193=Party_Statement!$C$5)*($B$3:$B193&gt;=Party_Statement!$C$6)*($B$3:$B193&lt;=Party_Statement!$E$6)),""))</f>
        <v/>
      </c>
    </row>
    <row r="194" spans="1:11" x14ac:dyDescent="0.25">
      <c r="A194" s="205">
        <f>Sales_Entry!A194</f>
        <v>66923</v>
      </c>
      <c r="B194" s="206">
        <f>Sales_Entry!B194</f>
        <v>46210</v>
      </c>
      <c r="C194" s="207" t="str">
        <f>Sales_Entry!D194</f>
        <v>KULCHANDRA GYAWALI</v>
      </c>
      <c r="D194" s="207" t="s">
        <v>1390</v>
      </c>
      <c r="E194" s="207" t="str">
        <f>Sales_Entry!C194</f>
        <v>BILL-6147</v>
      </c>
      <c r="F194" s="207" t="str">
        <f>Sales_Entry!E194</f>
        <v>NAUNI</v>
      </c>
      <c r="G194" s="208">
        <f>N(Sales_Entry!J194)</f>
        <v>800</v>
      </c>
      <c r="H194" s="208">
        <v>0</v>
      </c>
      <c r="I194" s="208">
        <f t="shared" si="2"/>
        <v>800</v>
      </c>
      <c r="J194" s="207"/>
      <c r="K194" s="209" t="str" cm="1">
        <f t="array" ref="K194">IF($C194="","",IF(AND($C194=Party_Statement!$C$5,$B194&gt;=Party_Statement!$C$6,$B194&lt;=Party_Statement!$E$6),SUMPRODUCT(($C$3:$C194=Party_Statement!$C$5)*($B$3:$B194&gt;=Party_Statement!$C$6)*($B$3:$B194&lt;=Party_Statement!$E$6)),""))</f>
        <v/>
      </c>
    </row>
    <row r="195" spans="1:11" x14ac:dyDescent="0.25">
      <c r="A195" s="205">
        <f>Sales_Entry!A195</f>
        <v>66923</v>
      </c>
      <c r="B195" s="206">
        <f>Sales_Entry!B195</f>
        <v>46210</v>
      </c>
      <c r="C195" s="207" t="str">
        <f>Sales_Entry!D195</f>
        <v>AAMOSH KIRANA</v>
      </c>
      <c r="D195" s="207" t="s">
        <v>1390</v>
      </c>
      <c r="E195" s="207" t="str">
        <f>Sales_Entry!C195</f>
        <v>BILL-6148</v>
      </c>
      <c r="F195" s="207" t="str">
        <f>Sales_Entry!E195</f>
        <v>Mix Milk</v>
      </c>
      <c r="G195" s="208">
        <f>N(Sales_Entry!J195)</f>
        <v>3440</v>
      </c>
      <c r="H195" s="208">
        <v>0</v>
      </c>
      <c r="I195" s="208">
        <f t="shared" si="2"/>
        <v>3440</v>
      </c>
      <c r="J195" s="207"/>
      <c r="K195" s="209" t="str" cm="1">
        <f t="array" ref="K195">IF($C195="","",IF(AND($C195=Party_Statement!$C$5,$B195&gt;=Party_Statement!$C$6,$B195&lt;=Party_Statement!$E$6),SUMPRODUCT(($C$3:$C195=Party_Statement!$C$5)*($B$3:$B195&gt;=Party_Statement!$C$6)*($B$3:$B195&lt;=Party_Statement!$E$6)),""))</f>
        <v/>
      </c>
    </row>
    <row r="196" spans="1:11" x14ac:dyDescent="0.25">
      <c r="A196" s="205">
        <f>Sales_Entry!A196</f>
        <v>66923</v>
      </c>
      <c r="B196" s="206">
        <f>Sales_Entry!B196</f>
        <v>46210</v>
      </c>
      <c r="C196" s="207" t="str">
        <f>Sales_Entry!D196</f>
        <v>AAMOSH KIRANA</v>
      </c>
      <c r="D196" s="207" t="s">
        <v>1390</v>
      </c>
      <c r="E196" s="207" t="str">
        <f>Sales_Entry!C196</f>
        <v>BILL-6148</v>
      </c>
      <c r="F196" s="207" t="str">
        <f>Sales_Entry!E196</f>
        <v>Mix Milk</v>
      </c>
      <c r="G196" s="208">
        <f>N(Sales_Entry!J196)</f>
        <v>4250</v>
      </c>
      <c r="H196" s="208">
        <v>0</v>
      </c>
      <c r="I196" s="208">
        <f t="shared" ref="I196:I259" si="3">IF($C196="","",$G196-$H196)</f>
        <v>4250</v>
      </c>
      <c r="J196" s="207"/>
      <c r="K196" s="209" t="str" cm="1">
        <f t="array" ref="K196">IF($C196="","",IF(AND($C196=Party_Statement!$C$5,$B196&gt;=Party_Statement!$C$6,$B196&lt;=Party_Statement!$E$6),SUMPRODUCT(($C$3:$C196=Party_Statement!$C$5)*($B$3:$B196&gt;=Party_Statement!$C$6)*($B$3:$B196&lt;=Party_Statement!$E$6)),""))</f>
        <v/>
      </c>
    </row>
    <row r="197" spans="1:11" x14ac:dyDescent="0.25">
      <c r="A197" s="205">
        <f>Sales_Entry!A197</f>
        <v>66923</v>
      </c>
      <c r="B197" s="206">
        <f>Sales_Entry!B197</f>
        <v>46210</v>
      </c>
      <c r="C197" s="207" t="str">
        <f>Sales_Entry!D197</f>
        <v>AAMOSH KIRANA</v>
      </c>
      <c r="D197" s="207" t="s">
        <v>1390</v>
      </c>
      <c r="E197" s="207" t="str">
        <f>Sales_Entry!C197</f>
        <v>BILL-6148</v>
      </c>
      <c r="F197" s="207" t="str">
        <f>Sales_Entry!E197</f>
        <v>Cow Milk</v>
      </c>
      <c r="G197" s="208">
        <f>N(Sales_Entry!J197)</f>
        <v>80</v>
      </c>
      <c r="H197" s="208">
        <v>0</v>
      </c>
      <c r="I197" s="208">
        <f t="shared" si="3"/>
        <v>80</v>
      </c>
      <c r="J197" s="207"/>
      <c r="K197" s="209" t="str" cm="1">
        <f t="array" ref="K197">IF($C197="","",IF(AND($C197=Party_Statement!$C$5,$B197&gt;=Party_Statement!$C$6,$B197&lt;=Party_Statement!$E$6),SUMPRODUCT(($C$3:$C197=Party_Statement!$C$5)*($B$3:$B197&gt;=Party_Statement!$C$6)*($B$3:$B197&lt;=Party_Statement!$E$6)),""))</f>
        <v/>
      </c>
    </row>
    <row r="198" spans="1:11" x14ac:dyDescent="0.25">
      <c r="A198" s="205">
        <f>Sales_Entry!A198</f>
        <v>66923</v>
      </c>
      <c r="B198" s="206">
        <f>Sales_Entry!B198</f>
        <v>46210</v>
      </c>
      <c r="C198" s="207" t="str">
        <f>Sales_Entry!D198</f>
        <v>KRITIKA KIRANA</v>
      </c>
      <c r="D198" s="207" t="s">
        <v>1390</v>
      </c>
      <c r="E198" s="207" t="str">
        <f>Sales_Entry!C198</f>
        <v>BILL-6149</v>
      </c>
      <c r="F198" s="207" t="str">
        <f>Sales_Entry!E198</f>
        <v>Mix Milk</v>
      </c>
      <c r="G198" s="208">
        <f>N(Sales_Entry!J198)</f>
        <v>1290</v>
      </c>
      <c r="H198" s="208">
        <v>0</v>
      </c>
      <c r="I198" s="208">
        <f t="shared" si="3"/>
        <v>1290</v>
      </c>
      <c r="J198" s="207"/>
      <c r="K198" s="209" t="str" cm="1">
        <f t="array" ref="K198">IF($C198="","",IF(AND($C198=Party_Statement!$C$5,$B198&gt;=Party_Statement!$C$6,$B198&lt;=Party_Statement!$E$6),SUMPRODUCT(($C$3:$C198=Party_Statement!$C$5)*($B$3:$B198&gt;=Party_Statement!$C$6)*($B$3:$B198&lt;=Party_Statement!$E$6)),""))</f>
        <v/>
      </c>
    </row>
    <row r="199" spans="1:11" x14ac:dyDescent="0.25">
      <c r="A199" s="205">
        <f>Sales_Entry!A199</f>
        <v>66923</v>
      </c>
      <c r="B199" s="206">
        <f>Sales_Entry!B199</f>
        <v>46210</v>
      </c>
      <c r="C199" s="207" t="str">
        <f>Sales_Entry!D199</f>
        <v>KRITIKA KIRANA</v>
      </c>
      <c r="D199" s="207" t="s">
        <v>1390</v>
      </c>
      <c r="E199" s="207" t="str">
        <f>Sales_Entry!C199</f>
        <v>BILL-6149</v>
      </c>
      <c r="F199" s="207" t="str">
        <f>Sales_Entry!E199</f>
        <v>NAUNI</v>
      </c>
      <c r="G199" s="208">
        <f>N(Sales_Entry!J199)</f>
        <v>1937.5</v>
      </c>
      <c r="H199" s="208">
        <v>0</v>
      </c>
      <c r="I199" s="208">
        <f t="shared" si="3"/>
        <v>1937.5</v>
      </c>
      <c r="J199" s="207"/>
      <c r="K199" s="209" t="str" cm="1">
        <f t="array" ref="K199">IF($C199="","",IF(AND($C199=Party_Statement!$C$5,$B199&gt;=Party_Statement!$C$6,$B199&lt;=Party_Statement!$E$6),SUMPRODUCT(($C$3:$C199=Party_Statement!$C$5)*($B$3:$B199&gt;=Party_Statement!$C$6)*($B$3:$B199&lt;=Party_Statement!$E$6)),""))</f>
        <v/>
      </c>
    </row>
    <row r="200" spans="1:11" x14ac:dyDescent="0.25">
      <c r="A200" s="205">
        <f>Sales_Entry!A200</f>
        <v>66923</v>
      </c>
      <c r="B200" s="206">
        <f>Sales_Entry!B200</f>
        <v>46210</v>
      </c>
      <c r="C200" s="207" t="str">
        <f>Sales_Entry!D200</f>
        <v>ORGANIC TARKALI</v>
      </c>
      <c r="D200" s="207" t="s">
        <v>1390</v>
      </c>
      <c r="E200" s="207" t="str">
        <f>Sales_Entry!C200</f>
        <v>BILL-6150</v>
      </c>
      <c r="F200" s="207" t="str">
        <f>Sales_Entry!E200</f>
        <v>Mix Milk</v>
      </c>
      <c r="G200" s="208">
        <f>N(Sales_Entry!J200)</f>
        <v>2375</v>
      </c>
      <c r="H200" s="208">
        <v>0</v>
      </c>
      <c r="I200" s="208">
        <f t="shared" si="3"/>
        <v>2375</v>
      </c>
      <c r="J200" s="207"/>
      <c r="K200" s="209" t="str" cm="1">
        <f t="array" ref="K200">IF($C200="","",IF(AND($C200=Party_Statement!$C$5,$B200&gt;=Party_Statement!$C$6,$B200&lt;=Party_Statement!$E$6),SUMPRODUCT(($C$3:$C200=Party_Statement!$C$5)*($B$3:$B200&gt;=Party_Statement!$C$6)*($B$3:$B200&lt;=Party_Statement!$E$6)),""))</f>
        <v/>
      </c>
    </row>
    <row r="201" spans="1:11" x14ac:dyDescent="0.25">
      <c r="A201" s="205">
        <f>Sales_Entry!A201</f>
        <v>66923</v>
      </c>
      <c r="B201" s="206">
        <f>Sales_Entry!B201</f>
        <v>46210</v>
      </c>
      <c r="C201" s="207" t="str">
        <f>Sales_Entry!D201</f>
        <v>SHARMA DAI</v>
      </c>
      <c r="D201" s="207" t="s">
        <v>1390</v>
      </c>
      <c r="E201" s="207" t="str">
        <f>Sales_Entry!C201</f>
        <v>BILL-6151</v>
      </c>
      <c r="F201" s="207" t="str">
        <f>Sales_Entry!E201</f>
        <v>Mix Milk</v>
      </c>
      <c r="G201" s="208">
        <f>N(Sales_Entry!J201)</f>
        <v>2100</v>
      </c>
      <c r="H201" s="208">
        <v>0</v>
      </c>
      <c r="I201" s="208">
        <f t="shared" si="3"/>
        <v>2100</v>
      </c>
      <c r="J201" s="207"/>
      <c r="K201" s="209" t="str" cm="1">
        <f t="array" ref="K201">IF($C201="","",IF(AND($C201=Party_Statement!$C$5,$B201&gt;=Party_Statement!$C$6,$B201&lt;=Party_Statement!$E$6),SUMPRODUCT(($C$3:$C201=Party_Statement!$C$5)*($B$3:$B201&gt;=Party_Statement!$C$6)*($B$3:$B201&lt;=Party_Statement!$E$6)),""))</f>
        <v/>
      </c>
    </row>
    <row r="202" spans="1:11" x14ac:dyDescent="0.25">
      <c r="A202" s="205">
        <f>Sales_Entry!A202</f>
        <v>66923</v>
      </c>
      <c r="B202" s="206">
        <f>Sales_Entry!B202</f>
        <v>46210</v>
      </c>
      <c r="C202" s="207" t="str">
        <f>Sales_Entry!D202</f>
        <v>GANGA NEUPANE</v>
      </c>
      <c r="D202" s="207" t="s">
        <v>1390</v>
      </c>
      <c r="E202" s="207" t="str">
        <f>Sales_Entry!C202</f>
        <v>BILL-6152</v>
      </c>
      <c r="F202" s="207" t="str">
        <f>Sales_Entry!E202</f>
        <v>Mix Milk</v>
      </c>
      <c r="G202" s="208">
        <f>N(Sales_Entry!J202)</f>
        <v>680</v>
      </c>
      <c r="H202" s="208">
        <v>0</v>
      </c>
      <c r="I202" s="208">
        <f t="shared" si="3"/>
        <v>680</v>
      </c>
      <c r="J202" s="207"/>
      <c r="K202" s="209" t="str" cm="1">
        <f t="array" ref="K202">IF($C202="","",IF(AND($C202=Party_Statement!$C$5,$B202&gt;=Party_Statement!$C$6,$B202&lt;=Party_Statement!$E$6),SUMPRODUCT(($C$3:$C202=Party_Statement!$C$5)*($B$3:$B202&gt;=Party_Statement!$C$6)*($B$3:$B202&lt;=Party_Statement!$E$6)),""))</f>
        <v/>
      </c>
    </row>
    <row r="203" spans="1:11" x14ac:dyDescent="0.25">
      <c r="A203" s="205">
        <f>Sales_Entry!A203</f>
        <v>66923</v>
      </c>
      <c r="B203" s="206">
        <f>Sales_Entry!B203</f>
        <v>46210</v>
      </c>
      <c r="C203" s="207" t="str">
        <f>Sales_Entry!D203</f>
        <v>DEURALI KIRANA</v>
      </c>
      <c r="D203" s="207" t="s">
        <v>1390</v>
      </c>
      <c r="E203" s="207" t="str">
        <f>Sales_Entry!C203</f>
        <v>BILL-6153</v>
      </c>
      <c r="F203" s="207" t="str">
        <f>Sales_Entry!E203</f>
        <v>Mix Milk</v>
      </c>
      <c r="G203" s="208">
        <f>N(Sales_Entry!J203)</f>
        <v>425</v>
      </c>
      <c r="H203" s="208">
        <v>0</v>
      </c>
      <c r="I203" s="208">
        <f t="shared" si="3"/>
        <v>425</v>
      </c>
      <c r="J203" s="207"/>
      <c r="K203" s="209" t="str" cm="1">
        <f t="array" ref="K203">IF($C203="","",IF(AND($C203=Party_Statement!$C$5,$B203&gt;=Party_Statement!$C$6,$B203&lt;=Party_Statement!$E$6),SUMPRODUCT(($C$3:$C203=Party_Statement!$C$5)*($B$3:$B203&gt;=Party_Statement!$C$6)*($B$3:$B203&lt;=Party_Statement!$E$6)),""))</f>
        <v/>
      </c>
    </row>
    <row r="204" spans="1:11" x14ac:dyDescent="0.25">
      <c r="A204" s="205">
        <f>Sales_Entry!A204</f>
        <v>66923</v>
      </c>
      <c r="B204" s="206">
        <f>Sales_Entry!B204</f>
        <v>46210</v>
      </c>
      <c r="C204" s="207" t="str">
        <f>Sales_Entry!D204</f>
        <v>NEUPANE KIRANA</v>
      </c>
      <c r="D204" s="207" t="s">
        <v>1390</v>
      </c>
      <c r="E204" s="207" t="str">
        <f>Sales_Entry!C204</f>
        <v>BILL-6154</v>
      </c>
      <c r="F204" s="207" t="str">
        <f>Sales_Entry!E204</f>
        <v>Mix Milk</v>
      </c>
      <c r="G204" s="208">
        <f>N(Sales_Entry!J204)</f>
        <v>180</v>
      </c>
      <c r="H204" s="208">
        <v>0</v>
      </c>
      <c r="I204" s="208">
        <f t="shared" si="3"/>
        <v>180</v>
      </c>
      <c r="J204" s="207"/>
      <c r="K204" s="209" t="str" cm="1">
        <f t="array" ref="K204">IF($C204="","",IF(AND($C204=Party_Statement!$C$5,$B204&gt;=Party_Statement!$C$6,$B204&lt;=Party_Statement!$E$6),SUMPRODUCT(($C$3:$C204=Party_Statement!$C$5)*($B$3:$B204&gt;=Party_Statement!$C$6)*($B$3:$B204&lt;=Party_Statement!$E$6)),""))</f>
        <v/>
      </c>
    </row>
    <row r="205" spans="1:11" x14ac:dyDescent="0.25">
      <c r="A205" s="205">
        <f>Sales_Entry!A205</f>
        <v>66923</v>
      </c>
      <c r="B205" s="206">
        <f>Sales_Entry!B205</f>
        <v>46210</v>
      </c>
      <c r="C205" s="207" t="str">
        <f>Sales_Entry!D205</f>
        <v>LOCAL</v>
      </c>
      <c r="D205" s="207" t="s">
        <v>1390</v>
      </c>
      <c r="E205" s="207" t="str">
        <f>Sales_Entry!C205</f>
        <v>BILL-6155</v>
      </c>
      <c r="F205" s="207" t="str">
        <f>Sales_Entry!E205</f>
        <v>Mix Milk</v>
      </c>
      <c r="G205" s="208">
        <f>N(Sales_Entry!J205)</f>
        <v>370</v>
      </c>
      <c r="H205" s="208">
        <v>0</v>
      </c>
      <c r="I205" s="208">
        <f t="shared" si="3"/>
        <v>370</v>
      </c>
      <c r="J205" s="207"/>
      <c r="K205" s="209" t="str" cm="1">
        <f t="array" ref="K205">IF($C205="","",IF(AND($C205=Party_Statement!$C$5,$B205&gt;=Party_Statement!$C$6,$B205&lt;=Party_Statement!$E$6),SUMPRODUCT(($C$3:$C205=Party_Statement!$C$5)*($B$3:$B205&gt;=Party_Statement!$C$6)*($B$3:$B205&lt;=Party_Statement!$E$6)),""))</f>
        <v/>
      </c>
    </row>
    <row r="206" spans="1:11" x14ac:dyDescent="0.25">
      <c r="A206" s="205">
        <f>Sales_Entry!A206</f>
        <v>66924</v>
      </c>
      <c r="B206" s="206">
        <f>Sales_Entry!B206</f>
        <v>46211</v>
      </c>
      <c r="C206" s="207" t="str">
        <f>Sales_Entry!D206</f>
        <v>SRIJANA DAIRY</v>
      </c>
      <c r="D206" s="207" t="s">
        <v>1390</v>
      </c>
      <c r="E206" s="207" t="str">
        <f>Sales_Entry!C206</f>
        <v>BILL-6156</v>
      </c>
      <c r="F206" s="207" t="str">
        <f>Sales_Entry!E206</f>
        <v>Mix Milk</v>
      </c>
      <c r="G206" s="208">
        <f>N(Sales_Entry!J206)</f>
        <v>5100</v>
      </c>
      <c r="H206" s="208">
        <v>0</v>
      </c>
      <c r="I206" s="208">
        <f t="shared" si="3"/>
        <v>5100</v>
      </c>
      <c r="J206" s="207"/>
      <c r="K206" s="209" t="str" cm="1">
        <f t="array" ref="K206">IF($C206="","",IF(AND($C206=Party_Statement!$C$5,$B206&gt;=Party_Statement!$C$6,$B206&lt;=Party_Statement!$E$6),SUMPRODUCT(($C$3:$C206=Party_Statement!$C$5)*($B$3:$B206&gt;=Party_Statement!$C$6)*($B$3:$B206&lt;=Party_Statement!$E$6)),""))</f>
        <v/>
      </c>
    </row>
    <row r="207" spans="1:11" x14ac:dyDescent="0.25">
      <c r="A207" s="205">
        <f>Sales_Entry!A207</f>
        <v>66924</v>
      </c>
      <c r="B207" s="206">
        <f>Sales_Entry!B207</f>
        <v>46211</v>
      </c>
      <c r="C207" s="207" t="str">
        <f>Sales_Entry!D207</f>
        <v>SRIJANA DAIRY</v>
      </c>
      <c r="D207" s="207" t="s">
        <v>1390</v>
      </c>
      <c r="E207" s="207" t="str">
        <f>Sales_Entry!C207</f>
        <v>BILL-6156</v>
      </c>
      <c r="F207" s="207" t="str">
        <f>Sales_Entry!E207</f>
        <v>Cow Milk</v>
      </c>
      <c r="G207" s="208">
        <f>N(Sales_Entry!J207)</f>
        <v>80</v>
      </c>
      <c r="H207" s="208">
        <v>0</v>
      </c>
      <c r="I207" s="208">
        <f t="shared" si="3"/>
        <v>80</v>
      </c>
      <c r="J207" s="207"/>
      <c r="K207" s="209" t="str" cm="1">
        <f t="array" ref="K207">IF($C207="","",IF(AND($C207=Party_Statement!$C$5,$B207&gt;=Party_Statement!$C$6,$B207&lt;=Party_Statement!$E$6),SUMPRODUCT(($C$3:$C207=Party_Statement!$C$5)*($B$3:$B207&gt;=Party_Statement!$C$6)*($B$3:$B207&lt;=Party_Statement!$E$6)),""))</f>
        <v/>
      </c>
    </row>
    <row r="208" spans="1:11" x14ac:dyDescent="0.25">
      <c r="A208" s="205">
        <f>Sales_Entry!A208</f>
        <v>66924</v>
      </c>
      <c r="B208" s="206">
        <f>Sales_Entry!B208</f>
        <v>46211</v>
      </c>
      <c r="C208" s="207" t="str">
        <f>Sales_Entry!D208</f>
        <v>SOBHA BHATTARAI</v>
      </c>
      <c r="D208" s="207" t="s">
        <v>1390</v>
      </c>
      <c r="E208" s="207" t="str">
        <f>Sales_Entry!C208</f>
        <v>BILL-6157</v>
      </c>
      <c r="F208" s="207" t="str">
        <f>Sales_Entry!E208</f>
        <v>Mix Milk</v>
      </c>
      <c r="G208" s="208">
        <f>N(Sales_Entry!J208)</f>
        <v>1275</v>
      </c>
      <c r="H208" s="208">
        <v>0</v>
      </c>
      <c r="I208" s="208">
        <f t="shared" si="3"/>
        <v>1275</v>
      </c>
      <c r="J208" s="207"/>
      <c r="K208" s="209" t="str" cm="1">
        <f t="array" ref="K208">IF($C208="","",IF(AND($C208=Party_Statement!$C$5,$B208&gt;=Party_Statement!$C$6,$B208&lt;=Party_Statement!$E$6),SUMPRODUCT(($C$3:$C208=Party_Statement!$C$5)*($B$3:$B208&gt;=Party_Statement!$C$6)*($B$3:$B208&lt;=Party_Statement!$E$6)),""))</f>
        <v/>
      </c>
    </row>
    <row r="209" spans="1:11" ht="25.5" x14ac:dyDescent="0.25">
      <c r="A209" s="205">
        <f>Sales_Entry!A209</f>
        <v>66924</v>
      </c>
      <c r="B209" s="206">
        <f>Sales_Entry!B209</f>
        <v>46211</v>
      </c>
      <c r="C209" s="207" t="str">
        <f>Sales_Entry!D209</f>
        <v>NEHA MISTHAN BHANDAR</v>
      </c>
      <c r="D209" s="207" t="s">
        <v>1390</v>
      </c>
      <c r="E209" s="207" t="str">
        <f>Sales_Entry!C209</f>
        <v>BILL-6158</v>
      </c>
      <c r="F209" s="207" t="str">
        <f>Sales_Entry!E209</f>
        <v>Mix Milk</v>
      </c>
      <c r="G209" s="208">
        <f>N(Sales_Entry!J209)</f>
        <v>3400</v>
      </c>
      <c r="H209" s="208">
        <v>0</v>
      </c>
      <c r="I209" s="208">
        <f t="shared" si="3"/>
        <v>3400</v>
      </c>
      <c r="J209" s="207"/>
      <c r="K209" s="209" t="str" cm="1">
        <f t="array" ref="K209">IF($C209="","",IF(AND($C209=Party_Statement!$C$5,$B209&gt;=Party_Statement!$C$6,$B209&lt;=Party_Statement!$E$6),SUMPRODUCT(($C$3:$C209=Party_Statement!$C$5)*($B$3:$B209&gt;=Party_Statement!$C$6)*($B$3:$B209&lt;=Party_Statement!$E$6)),""))</f>
        <v/>
      </c>
    </row>
    <row r="210" spans="1:11" x14ac:dyDescent="0.25">
      <c r="A210" s="205">
        <f>Sales_Entry!A210</f>
        <v>66924</v>
      </c>
      <c r="B210" s="206">
        <f>Sales_Entry!B210</f>
        <v>46211</v>
      </c>
      <c r="C210" s="207" t="str">
        <f>Sales_Entry!D210</f>
        <v>SAMIKSHYA KIRANA</v>
      </c>
      <c r="D210" s="207" t="s">
        <v>1390</v>
      </c>
      <c r="E210" s="207" t="str">
        <f>Sales_Entry!C210</f>
        <v>BILL-6159</v>
      </c>
      <c r="F210" s="207" t="str">
        <f>Sales_Entry!E210</f>
        <v>Mix Milk</v>
      </c>
      <c r="G210" s="208">
        <f>N(Sales_Entry!J210)</f>
        <v>680</v>
      </c>
      <c r="H210" s="208">
        <v>0</v>
      </c>
      <c r="I210" s="208">
        <f t="shared" si="3"/>
        <v>680</v>
      </c>
      <c r="J210" s="207"/>
      <c r="K210" s="209" t="str" cm="1">
        <f t="array" ref="K210">IF($C210="","",IF(AND($C210=Party_Statement!$C$5,$B210&gt;=Party_Statement!$C$6,$B210&lt;=Party_Statement!$E$6),SUMPRODUCT(($C$3:$C210=Party_Statement!$C$5)*($B$3:$B210&gt;=Party_Statement!$C$6)*($B$3:$B210&lt;=Party_Statement!$E$6)),""))</f>
        <v/>
      </c>
    </row>
    <row r="211" spans="1:11" x14ac:dyDescent="0.25">
      <c r="A211" s="205">
        <f>Sales_Entry!A211</f>
        <v>66924</v>
      </c>
      <c r="B211" s="206">
        <f>Sales_Entry!B211</f>
        <v>46211</v>
      </c>
      <c r="C211" s="207" t="str">
        <f>Sales_Entry!D211</f>
        <v>KRISHNA KHAREL</v>
      </c>
      <c r="D211" s="207" t="s">
        <v>1390</v>
      </c>
      <c r="E211" s="207" t="str">
        <f>Sales_Entry!C211</f>
        <v>BILL-6160</v>
      </c>
      <c r="F211" s="207" t="str">
        <f>Sales_Entry!E211</f>
        <v>Mix Milk</v>
      </c>
      <c r="G211" s="208">
        <f>N(Sales_Entry!J211)</f>
        <v>344</v>
      </c>
      <c r="H211" s="208">
        <v>0</v>
      </c>
      <c r="I211" s="208">
        <f t="shared" si="3"/>
        <v>344</v>
      </c>
      <c r="J211" s="207"/>
      <c r="K211" s="209" t="str" cm="1">
        <f t="array" ref="K211">IF($C211="","",IF(AND($C211=Party_Statement!$C$5,$B211&gt;=Party_Statement!$C$6,$B211&lt;=Party_Statement!$E$6),SUMPRODUCT(($C$3:$C211=Party_Statement!$C$5)*($B$3:$B211&gt;=Party_Statement!$C$6)*($B$3:$B211&lt;=Party_Statement!$E$6)),""))</f>
        <v/>
      </c>
    </row>
    <row r="212" spans="1:11" x14ac:dyDescent="0.25">
      <c r="A212" s="205">
        <f>Sales_Entry!A212</f>
        <v>66924</v>
      </c>
      <c r="B212" s="206">
        <f>Sales_Entry!B212</f>
        <v>46211</v>
      </c>
      <c r="C212" s="207" t="str">
        <f>Sales_Entry!D212</f>
        <v>CHHATRABHUMI STORE</v>
      </c>
      <c r="D212" s="207" t="s">
        <v>1390</v>
      </c>
      <c r="E212" s="207" t="str">
        <f>Sales_Entry!C212</f>
        <v>BILL-6161</v>
      </c>
      <c r="F212" s="207" t="str">
        <f>Sales_Entry!E212</f>
        <v>Mix Milk</v>
      </c>
      <c r="G212" s="208">
        <f>N(Sales_Entry!J212)</f>
        <v>2580</v>
      </c>
      <c r="H212" s="208">
        <v>0</v>
      </c>
      <c r="I212" s="208">
        <f t="shared" si="3"/>
        <v>2580</v>
      </c>
      <c r="J212" s="207"/>
      <c r="K212" s="209" t="str" cm="1">
        <f t="array" ref="K212">IF($C212="","",IF(AND($C212=Party_Statement!$C$5,$B212&gt;=Party_Statement!$C$6,$B212&lt;=Party_Statement!$E$6),SUMPRODUCT(($C$3:$C212=Party_Statement!$C$5)*($B$3:$B212&gt;=Party_Statement!$C$6)*($B$3:$B212&lt;=Party_Statement!$E$6)),""))</f>
        <v/>
      </c>
    </row>
    <row r="213" spans="1:11" x14ac:dyDescent="0.25">
      <c r="A213" s="205">
        <f>Sales_Entry!A213</f>
        <v>66924</v>
      </c>
      <c r="B213" s="206">
        <f>Sales_Entry!B213</f>
        <v>46211</v>
      </c>
      <c r="C213" s="207" t="str">
        <f>Sales_Entry!D213</f>
        <v>MANAKAMANA DAIRY</v>
      </c>
      <c r="D213" s="207" t="s">
        <v>1390</v>
      </c>
      <c r="E213" s="207" t="str">
        <f>Sales_Entry!C213</f>
        <v>BILL-6162</v>
      </c>
      <c r="F213" s="207" t="str">
        <f>Sales_Entry!E213</f>
        <v>Mix Milk</v>
      </c>
      <c r="G213" s="208">
        <f>N(Sales_Entry!J213)</f>
        <v>850</v>
      </c>
      <c r="H213" s="208">
        <v>0</v>
      </c>
      <c r="I213" s="208">
        <f t="shared" si="3"/>
        <v>850</v>
      </c>
      <c r="J213" s="207"/>
      <c r="K213" s="209" t="str" cm="1">
        <f t="array" ref="K213">IF($C213="","",IF(AND($C213=Party_Statement!$C$5,$B213&gt;=Party_Statement!$C$6,$B213&lt;=Party_Statement!$E$6),SUMPRODUCT(($C$3:$C213=Party_Statement!$C$5)*($B$3:$B213&gt;=Party_Statement!$C$6)*($B$3:$B213&lt;=Party_Statement!$E$6)),""))</f>
        <v/>
      </c>
    </row>
    <row r="214" spans="1:11" x14ac:dyDescent="0.25">
      <c r="A214" s="205">
        <f>Sales_Entry!A214</f>
        <v>66924</v>
      </c>
      <c r="B214" s="206">
        <f>Sales_Entry!B214</f>
        <v>46211</v>
      </c>
      <c r="C214" s="207" t="str">
        <f>Sales_Entry!D214</f>
        <v>DEURALI KIRANA</v>
      </c>
      <c r="D214" s="207" t="s">
        <v>1390</v>
      </c>
      <c r="E214" s="207" t="str">
        <f>Sales_Entry!C214</f>
        <v>BILL-6163</v>
      </c>
      <c r="F214" s="207" t="str">
        <f>Sales_Entry!E214</f>
        <v>Mix Milk</v>
      </c>
      <c r="G214" s="208">
        <f>N(Sales_Entry!J214)</f>
        <v>425</v>
      </c>
      <c r="H214" s="208">
        <v>0</v>
      </c>
      <c r="I214" s="208">
        <f t="shared" si="3"/>
        <v>425</v>
      </c>
      <c r="J214" s="207"/>
      <c r="K214" s="209" t="str" cm="1">
        <f t="array" ref="K214">IF($C214="","",IF(AND($C214=Party_Statement!$C$5,$B214&gt;=Party_Statement!$C$6,$B214&lt;=Party_Statement!$E$6),SUMPRODUCT(($C$3:$C214=Party_Statement!$C$5)*($B$3:$B214&gt;=Party_Statement!$C$6)*($B$3:$B214&lt;=Party_Statement!$E$6)),""))</f>
        <v/>
      </c>
    </row>
    <row r="215" spans="1:11" x14ac:dyDescent="0.25">
      <c r="A215" s="205">
        <f>Sales_Entry!A215</f>
        <v>66924</v>
      </c>
      <c r="B215" s="206">
        <f>Sales_Entry!B215</f>
        <v>46211</v>
      </c>
      <c r="C215" s="207" t="str">
        <f>Sales_Entry!D215</f>
        <v>AAMOSH KIRANA</v>
      </c>
      <c r="D215" s="207" t="s">
        <v>1390</v>
      </c>
      <c r="E215" s="207" t="str">
        <f>Sales_Entry!C215</f>
        <v>BILL-6164</v>
      </c>
      <c r="F215" s="207" t="str">
        <f>Sales_Entry!E215</f>
        <v>Mix Milk</v>
      </c>
      <c r="G215" s="208">
        <f>N(Sales_Entry!J215)</f>
        <v>3440</v>
      </c>
      <c r="H215" s="208">
        <v>0</v>
      </c>
      <c r="I215" s="208">
        <f t="shared" si="3"/>
        <v>3440</v>
      </c>
      <c r="J215" s="207"/>
      <c r="K215" s="209" t="str" cm="1">
        <f t="array" ref="K215">IF($C215="","",IF(AND($C215=Party_Statement!$C$5,$B215&gt;=Party_Statement!$C$6,$B215&lt;=Party_Statement!$E$6),SUMPRODUCT(($C$3:$C215=Party_Statement!$C$5)*($B$3:$B215&gt;=Party_Statement!$C$6)*($B$3:$B215&lt;=Party_Statement!$E$6)),""))</f>
        <v/>
      </c>
    </row>
    <row r="216" spans="1:11" x14ac:dyDescent="0.25">
      <c r="A216" s="205">
        <f>Sales_Entry!A216</f>
        <v>66924</v>
      </c>
      <c r="B216" s="206">
        <f>Sales_Entry!B216</f>
        <v>46211</v>
      </c>
      <c r="C216" s="207" t="str">
        <f>Sales_Entry!D216</f>
        <v>AAMOSH KIRANA</v>
      </c>
      <c r="D216" s="207" t="s">
        <v>1390</v>
      </c>
      <c r="E216" s="207" t="str">
        <f>Sales_Entry!C216</f>
        <v>BILL-6164</v>
      </c>
      <c r="F216" s="207" t="str">
        <f>Sales_Entry!E216</f>
        <v>Mix Milk</v>
      </c>
      <c r="G216" s="208">
        <f>N(Sales_Entry!J216)</f>
        <v>4250</v>
      </c>
      <c r="H216" s="208">
        <v>0</v>
      </c>
      <c r="I216" s="208">
        <f t="shared" si="3"/>
        <v>4250</v>
      </c>
      <c r="J216" s="207"/>
      <c r="K216" s="209" t="str" cm="1">
        <f t="array" ref="K216">IF($C216="","",IF(AND($C216=Party_Statement!$C$5,$B216&gt;=Party_Statement!$C$6,$B216&lt;=Party_Statement!$E$6),SUMPRODUCT(($C$3:$C216=Party_Statement!$C$5)*($B$3:$B216&gt;=Party_Statement!$C$6)*($B$3:$B216&lt;=Party_Statement!$E$6)),""))</f>
        <v/>
      </c>
    </row>
    <row r="217" spans="1:11" ht="25.5" customHeight="1" x14ac:dyDescent="0.25">
      <c r="A217" s="205">
        <f>Sales_Entry!A217</f>
        <v>66924</v>
      </c>
      <c r="B217" s="206">
        <f>Sales_Entry!B217</f>
        <v>46211</v>
      </c>
      <c r="C217" s="207" t="str">
        <f>Sales_Entry!D217</f>
        <v>AAMOSH KIRANA</v>
      </c>
      <c r="D217" s="207" t="s">
        <v>1390</v>
      </c>
      <c r="E217" s="207" t="str">
        <f>Sales_Entry!C217</f>
        <v>BILL-6164</v>
      </c>
      <c r="F217" s="207" t="str">
        <f>Sales_Entry!E217</f>
        <v>Cow Milk</v>
      </c>
      <c r="G217" s="208">
        <f>N(Sales_Entry!J217)</f>
        <v>80</v>
      </c>
      <c r="H217" s="208">
        <v>0</v>
      </c>
      <c r="I217" s="208">
        <f t="shared" si="3"/>
        <v>80</v>
      </c>
      <c r="J217" s="207"/>
      <c r="K217" s="209" t="str" cm="1">
        <f t="array" ref="K217">IF($C217="","",IF(AND($C217=Party_Statement!$C$5,$B217&gt;=Party_Statement!$C$6,$B217&lt;=Party_Statement!$E$6),SUMPRODUCT(($C$3:$C217=Party_Statement!$C$5)*($B$3:$B217&gt;=Party_Statement!$C$6)*($B$3:$B217&lt;=Party_Statement!$E$6)),""))</f>
        <v/>
      </c>
    </row>
    <row r="218" spans="1:11" ht="25.5" customHeight="1" x14ac:dyDescent="0.25">
      <c r="A218" s="205">
        <f>Sales_Entry!A218</f>
        <v>66924</v>
      </c>
      <c r="B218" s="206">
        <f>Sales_Entry!B218</f>
        <v>46211</v>
      </c>
      <c r="C218" s="207" t="str">
        <f>Sales_Entry!D218</f>
        <v>AAMOSH KIRANA</v>
      </c>
      <c r="D218" s="207" t="s">
        <v>1390</v>
      </c>
      <c r="E218" s="207" t="str">
        <f>Sales_Entry!C218</f>
        <v>BILL-6164</v>
      </c>
      <c r="F218" s="207" t="str">
        <f>Sales_Entry!E218</f>
        <v>Ghee</v>
      </c>
      <c r="G218" s="208">
        <f>N(Sales_Entry!J218)</f>
        <v>2200</v>
      </c>
      <c r="H218" s="208">
        <v>0</v>
      </c>
      <c r="I218" s="208">
        <f t="shared" si="3"/>
        <v>2200</v>
      </c>
      <c r="J218" s="207"/>
      <c r="K218" s="209" t="str" cm="1">
        <f t="array" ref="K218">IF($C218="","",IF(AND($C218=Party_Statement!$C$5,$B218&gt;=Party_Statement!$C$6,$B218&lt;=Party_Statement!$E$6),SUMPRODUCT(($C$3:$C218=Party_Statement!$C$5)*($B$3:$B218&gt;=Party_Statement!$C$6)*($B$3:$B218&lt;=Party_Statement!$E$6)),""))</f>
        <v/>
      </c>
    </row>
    <row r="219" spans="1:11" x14ac:dyDescent="0.25">
      <c r="A219" s="205">
        <f>Sales_Entry!A219</f>
        <v>66924</v>
      </c>
      <c r="B219" s="206">
        <f>Sales_Entry!B219</f>
        <v>46211</v>
      </c>
      <c r="C219" s="207" t="str">
        <f>Sales_Entry!D219</f>
        <v>YUBARAJ AND SAMRAT</v>
      </c>
      <c r="D219" s="207" t="s">
        <v>1390</v>
      </c>
      <c r="E219" s="207" t="str">
        <f>Sales_Entry!C219</f>
        <v>BILL-6165</v>
      </c>
      <c r="F219" s="207" t="str">
        <f>Sales_Entry!E219</f>
        <v>Mix Milk</v>
      </c>
      <c r="G219" s="208">
        <f>N(Sales_Entry!J219)</f>
        <v>1020</v>
      </c>
      <c r="H219" s="208">
        <v>0</v>
      </c>
      <c r="I219" s="208">
        <f t="shared" si="3"/>
        <v>1020</v>
      </c>
      <c r="J219" s="207"/>
      <c r="K219" s="209" t="str" cm="1">
        <f t="array" ref="K219">IF($C219="","",IF(AND($C219=Party_Statement!$C$5,$B219&gt;=Party_Statement!$C$6,$B219&lt;=Party_Statement!$E$6),SUMPRODUCT(($C$3:$C219=Party_Statement!$C$5)*($B$3:$B219&gt;=Party_Statement!$C$6)*($B$3:$B219&lt;=Party_Statement!$E$6)),""))</f>
        <v/>
      </c>
    </row>
    <row r="220" spans="1:11" x14ac:dyDescent="0.25">
      <c r="A220" s="205">
        <f>Sales_Entry!A220</f>
        <v>66924</v>
      </c>
      <c r="B220" s="206">
        <f>Sales_Entry!B220</f>
        <v>46211</v>
      </c>
      <c r="C220" s="207" t="str">
        <f>Sales_Entry!D220</f>
        <v>AAYUSH AND AAYUSHMA</v>
      </c>
      <c r="D220" s="207" t="s">
        <v>1390</v>
      </c>
      <c r="E220" s="207" t="str">
        <f>Sales_Entry!C220</f>
        <v>BILL-6166</v>
      </c>
      <c r="F220" s="207" t="str">
        <f>Sales_Entry!E220</f>
        <v>Mix Milk</v>
      </c>
      <c r="G220" s="208">
        <f>N(Sales_Entry!J220)</f>
        <v>425</v>
      </c>
      <c r="H220" s="208">
        <v>0</v>
      </c>
      <c r="I220" s="208">
        <f t="shared" si="3"/>
        <v>425</v>
      </c>
      <c r="J220" s="207"/>
      <c r="K220" s="209" t="str" cm="1">
        <f t="array" ref="K220">IF($C220="","",IF(AND($C220=Party_Statement!$C$5,$B220&gt;=Party_Statement!$C$6,$B220&lt;=Party_Statement!$E$6),SUMPRODUCT(($C$3:$C220=Party_Statement!$C$5)*($B$3:$B220&gt;=Party_Statement!$C$6)*($B$3:$B220&lt;=Party_Statement!$E$6)),""))</f>
        <v/>
      </c>
    </row>
    <row r="221" spans="1:11" x14ac:dyDescent="0.25">
      <c r="A221" s="205">
        <f>Sales_Entry!A221</f>
        <v>66924</v>
      </c>
      <c r="B221" s="206">
        <f>Sales_Entry!B221</f>
        <v>46211</v>
      </c>
      <c r="C221" s="207" t="str">
        <f>Sales_Entry!D221</f>
        <v>PALPALI KIRANA</v>
      </c>
      <c r="D221" s="207" t="s">
        <v>1390</v>
      </c>
      <c r="E221" s="207" t="str">
        <f>Sales_Entry!C221</f>
        <v>BILL-6167</v>
      </c>
      <c r="F221" s="207" t="str">
        <f>Sales_Entry!E221</f>
        <v>Mix Milk</v>
      </c>
      <c r="G221" s="208">
        <f>N(Sales_Entry!J221)</f>
        <v>1700</v>
      </c>
      <c r="H221" s="208">
        <v>0</v>
      </c>
      <c r="I221" s="208">
        <f t="shared" si="3"/>
        <v>1700</v>
      </c>
      <c r="J221" s="207"/>
      <c r="K221" s="209" t="str" cm="1">
        <f t="array" ref="K221">IF($C221="","",IF(AND($C221=Party_Statement!$C$5,$B221&gt;=Party_Statement!$C$6,$B221&lt;=Party_Statement!$E$6),SUMPRODUCT(($C$3:$C221=Party_Statement!$C$5)*($B$3:$B221&gt;=Party_Statement!$C$6)*($B$3:$B221&lt;=Party_Statement!$E$6)),""))</f>
        <v/>
      </c>
    </row>
    <row r="222" spans="1:11" x14ac:dyDescent="0.25">
      <c r="A222" s="205">
        <f>Sales_Entry!A222</f>
        <v>66924</v>
      </c>
      <c r="B222" s="206">
        <f>Sales_Entry!B222</f>
        <v>46211</v>
      </c>
      <c r="C222" s="207" t="str">
        <f>Sales_Entry!D222</f>
        <v>GIRI KIRANA</v>
      </c>
      <c r="D222" s="207" t="s">
        <v>1390</v>
      </c>
      <c r="E222" s="207" t="str">
        <f>Sales_Entry!C222</f>
        <v>BILL-6168</v>
      </c>
      <c r="F222" s="207" t="str">
        <f>Sales_Entry!E222</f>
        <v>Mix Milk</v>
      </c>
      <c r="G222" s="208">
        <f>N(Sales_Entry!J222)</f>
        <v>1275</v>
      </c>
      <c r="H222" s="208">
        <v>0</v>
      </c>
      <c r="I222" s="208">
        <f t="shared" si="3"/>
        <v>1275</v>
      </c>
      <c r="J222" s="207"/>
      <c r="K222" s="209" t="str" cm="1">
        <f t="array" ref="K222">IF($C222="","",IF(AND($C222=Party_Statement!$C$5,$B222&gt;=Party_Statement!$C$6,$B222&lt;=Party_Statement!$E$6),SUMPRODUCT(($C$3:$C222=Party_Statement!$C$5)*($B$3:$B222&gt;=Party_Statement!$C$6)*($B$3:$B222&lt;=Party_Statement!$E$6)),""))</f>
        <v/>
      </c>
    </row>
    <row r="223" spans="1:11" x14ac:dyDescent="0.25">
      <c r="A223" s="205">
        <f>Sales_Entry!A223</f>
        <v>66924</v>
      </c>
      <c r="B223" s="206">
        <f>Sales_Entry!B223</f>
        <v>46211</v>
      </c>
      <c r="C223" s="207" t="str">
        <f>Sales_Entry!D223</f>
        <v>MEGHRAJ (MITERI)</v>
      </c>
      <c r="D223" s="207" t="s">
        <v>1390</v>
      </c>
      <c r="E223" s="207" t="str">
        <f>Sales_Entry!C223</f>
        <v>BILL-6169</v>
      </c>
      <c r="F223" s="207" t="str">
        <f>Sales_Entry!E223</f>
        <v>GHEE</v>
      </c>
      <c r="G223" s="208">
        <f>N(Sales_Entry!J223)</f>
        <v>2200</v>
      </c>
      <c r="H223" s="208">
        <v>0</v>
      </c>
      <c r="I223" s="208">
        <f t="shared" si="3"/>
        <v>2200</v>
      </c>
      <c r="J223" s="207"/>
      <c r="K223" s="209" t="str" cm="1">
        <f t="array" ref="K223">IF($C223="","",IF(AND($C223=Party_Statement!$C$5,$B223&gt;=Party_Statement!$C$6,$B223&lt;=Party_Statement!$E$6),SUMPRODUCT(($C$3:$C223=Party_Statement!$C$5)*($B$3:$B223&gt;=Party_Statement!$C$6)*($B$3:$B223&lt;=Party_Statement!$E$6)),""))</f>
        <v/>
      </c>
    </row>
    <row r="224" spans="1:11" x14ac:dyDescent="0.25">
      <c r="A224" s="205">
        <f>Sales_Entry!A224</f>
        <v>66924</v>
      </c>
      <c r="B224" s="206">
        <f>Sales_Entry!B224</f>
        <v>46211</v>
      </c>
      <c r="C224" s="207" t="str">
        <f>Sales_Entry!D224</f>
        <v>KRITIKA KIRANA</v>
      </c>
      <c r="D224" s="207" t="s">
        <v>1390</v>
      </c>
      <c r="E224" s="207" t="str">
        <f>Sales_Entry!C224</f>
        <v>BILL-6170</v>
      </c>
      <c r="F224" s="207" t="str">
        <f>Sales_Entry!E224</f>
        <v>Mix Milk</v>
      </c>
      <c r="G224" s="208">
        <f>N(Sales_Entry!J224)</f>
        <v>1290</v>
      </c>
      <c r="H224" s="208">
        <v>0</v>
      </c>
      <c r="I224" s="208">
        <f t="shared" si="3"/>
        <v>1290</v>
      </c>
      <c r="J224" s="207"/>
      <c r="K224" s="209" t="str" cm="1">
        <f t="array" ref="K224">IF($C224="","",IF(AND($C224=Party_Statement!$C$5,$B224&gt;=Party_Statement!$C$6,$B224&lt;=Party_Statement!$E$6),SUMPRODUCT(($C$3:$C224=Party_Statement!$C$5)*($B$3:$B224&gt;=Party_Statement!$C$6)*($B$3:$B224&lt;=Party_Statement!$E$6)),""))</f>
        <v/>
      </c>
    </row>
    <row r="225" spans="1:11" x14ac:dyDescent="0.25">
      <c r="A225" s="205">
        <f>Sales_Entry!A225</f>
        <v>66924</v>
      </c>
      <c r="B225" s="206">
        <f>Sales_Entry!B225</f>
        <v>46211</v>
      </c>
      <c r="C225" s="207" t="str">
        <f>Sales_Entry!D225</f>
        <v>A KALIKA CANTEEN</v>
      </c>
      <c r="D225" s="207" t="s">
        <v>1390</v>
      </c>
      <c r="E225" s="207" t="str">
        <f>Sales_Entry!C225</f>
        <v>BILL-6171</v>
      </c>
      <c r="F225" s="207" t="str">
        <f>Sales_Entry!E225</f>
        <v>Mix Milk</v>
      </c>
      <c r="G225" s="208">
        <f>N(Sales_Entry!J225)</f>
        <v>2975</v>
      </c>
      <c r="H225" s="208">
        <v>0</v>
      </c>
      <c r="I225" s="208">
        <f t="shared" si="3"/>
        <v>2975</v>
      </c>
      <c r="J225" s="207"/>
      <c r="K225" s="209" t="str" cm="1">
        <f t="array" ref="K225">IF($C225="","",IF(AND($C225=Party_Statement!$C$5,$B225&gt;=Party_Statement!$C$6,$B225&lt;=Party_Statement!$E$6),SUMPRODUCT(($C$3:$C225=Party_Statement!$C$5)*($B$3:$B225&gt;=Party_Statement!$C$6)*($B$3:$B225&lt;=Party_Statement!$E$6)),""))</f>
        <v/>
      </c>
    </row>
    <row r="226" spans="1:11" x14ac:dyDescent="0.25">
      <c r="A226" s="205">
        <f>Sales_Entry!A226</f>
        <v>66924</v>
      </c>
      <c r="B226" s="206">
        <f>Sales_Entry!B226</f>
        <v>46211</v>
      </c>
      <c r="C226" s="207" t="str">
        <f>Sales_Entry!D226</f>
        <v>A1 KALIKA CANTEEN</v>
      </c>
      <c r="D226" s="207" t="s">
        <v>1390</v>
      </c>
      <c r="E226" s="207" t="str">
        <f>Sales_Entry!C226</f>
        <v>BILL-6172</v>
      </c>
      <c r="F226" s="207" t="str">
        <f>Sales_Entry!E226</f>
        <v>Mix Milk</v>
      </c>
      <c r="G226" s="208">
        <f>N(Sales_Entry!J226)</f>
        <v>2550</v>
      </c>
      <c r="H226" s="208">
        <v>0</v>
      </c>
      <c r="I226" s="208">
        <f t="shared" si="3"/>
        <v>2550</v>
      </c>
      <c r="J226" s="207"/>
      <c r="K226" s="209" t="str" cm="1">
        <f t="array" ref="K226">IF($C226="","",IF(AND($C226=Party_Statement!$C$5,$B226&gt;=Party_Statement!$C$6,$B226&lt;=Party_Statement!$E$6),SUMPRODUCT(($C$3:$C226=Party_Statement!$C$5)*($B$3:$B226&gt;=Party_Statement!$C$6)*($B$3:$B226&lt;=Party_Statement!$E$6)),""))</f>
        <v/>
      </c>
    </row>
    <row r="227" spans="1:11" ht="25.5" x14ac:dyDescent="0.25">
      <c r="A227" s="205">
        <f>Sales_Entry!A227</f>
        <v>66924</v>
      </c>
      <c r="B227" s="206">
        <f>Sales_Entry!B227</f>
        <v>46211</v>
      </c>
      <c r="C227" s="207" t="str">
        <f>Sales_Entry!D227</f>
        <v>THE DARBAR PARTY PALACE</v>
      </c>
      <c r="D227" s="207" t="s">
        <v>1390</v>
      </c>
      <c r="E227" s="207" t="str">
        <f>Sales_Entry!C227</f>
        <v>BILL-6173</v>
      </c>
      <c r="F227" s="207" t="str">
        <f>Sales_Entry!E227</f>
        <v>Mix Milk</v>
      </c>
      <c r="G227" s="208">
        <f>N(Sales_Entry!J227)</f>
        <v>4500</v>
      </c>
      <c r="H227" s="208">
        <v>0</v>
      </c>
      <c r="I227" s="208">
        <f t="shared" si="3"/>
        <v>4500</v>
      </c>
      <c r="J227" s="207"/>
      <c r="K227" s="209" t="str" cm="1">
        <f t="array" ref="K227">IF($C227="","",IF(AND($C227=Party_Statement!$C$5,$B227&gt;=Party_Statement!$C$6,$B227&lt;=Party_Statement!$E$6),SUMPRODUCT(($C$3:$C227=Party_Statement!$C$5)*($B$3:$B227&gt;=Party_Statement!$C$6)*($B$3:$B227&lt;=Party_Statement!$E$6)),""))</f>
        <v/>
      </c>
    </row>
    <row r="228" spans="1:11" ht="25.5" x14ac:dyDescent="0.25">
      <c r="A228" s="205">
        <f>Sales_Entry!A228</f>
        <v>66924</v>
      </c>
      <c r="B228" s="206">
        <f>Sales_Entry!B228</f>
        <v>46211</v>
      </c>
      <c r="C228" s="207" t="str">
        <f>Sales_Entry!D228</f>
        <v>THE DARBAR PARTY PALACE</v>
      </c>
      <c r="D228" s="207" t="s">
        <v>1390</v>
      </c>
      <c r="E228" s="207" t="str">
        <f>Sales_Entry!C228</f>
        <v>BILL-6173</v>
      </c>
      <c r="F228" s="207" t="str">
        <f>Sales_Entry!E228</f>
        <v>Ghee</v>
      </c>
      <c r="G228" s="208">
        <f>N(Sales_Entry!J228)</f>
        <v>2300</v>
      </c>
      <c r="H228" s="208">
        <v>0</v>
      </c>
      <c r="I228" s="208">
        <f t="shared" si="3"/>
        <v>2300</v>
      </c>
      <c r="J228" s="207"/>
      <c r="K228" s="209" t="str" cm="1">
        <f t="array" ref="K228">IF($C228="","",IF(AND($C228=Party_Statement!$C$5,$B228&gt;=Party_Statement!$C$6,$B228&lt;=Party_Statement!$E$6),SUMPRODUCT(($C$3:$C228=Party_Statement!$C$5)*($B$3:$B228&gt;=Party_Statement!$C$6)*($B$3:$B228&lt;=Party_Statement!$E$6)),""))</f>
        <v/>
      </c>
    </row>
    <row r="229" spans="1:11" ht="25.5" x14ac:dyDescent="0.25">
      <c r="A229" s="205">
        <f>Sales_Entry!A229</f>
        <v>66924</v>
      </c>
      <c r="B229" s="206">
        <f>Sales_Entry!B229</f>
        <v>46211</v>
      </c>
      <c r="C229" s="207" t="str">
        <f>Sales_Entry!D229</f>
        <v>THE DARBAR PARTY PALACE</v>
      </c>
      <c r="D229" s="207" t="s">
        <v>1390</v>
      </c>
      <c r="E229" s="207" t="str">
        <f>Sales_Entry!C229</f>
        <v>BILL-6173</v>
      </c>
      <c r="F229" s="207" t="str">
        <f>Sales_Entry!E229</f>
        <v>PANEER</v>
      </c>
      <c r="G229" s="208">
        <f>N(Sales_Entry!J229)</f>
        <v>6400</v>
      </c>
      <c r="H229" s="208">
        <v>0</v>
      </c>
      <c r="I229" s="208">
        <f t="shared" si="3"/>
        <v>6400</v>
      </c>
      <c r="J229" s="207"/>
      <c r="K229" s="209" t="str" cm="1">
        <f t="array" ref="K229">IF($C229="","",IF(AND($C229=Party_Statement!$C$5,$B229&gt;=Party_Statement!$C$6,$B229&lt;=Party_Statement!$E$6),SUMPRODUCT(($C$3:$C229=Party_Statement!$C$5)*($B$3:$B229&gt;=Party_Statement!$C$6)*($B$3:$B229&lt;=Party_Statement!$E$6)),""))</f>
        <v/>
      </c>
    </row>
    <row r="230" spans="1:11" x14ac:dyDescent="0.25">
      <c r="A230" s="205">
        <f>Sales_Entry!A230</f>
        <v>66924</v>
      </c>
      <c r="B230" s="206">
        <f>Sales_Entry!B230</f>
        <v>46211</v>
      </c>
      <c r="C230" s="207" t="str">
        <f>Sales_Entry!D230</f>
        <v>ORGANIC TARKALI</v>
      </c>
      <c r="D230" s="207" t="s">
        <v>1390</v>
      </c>
      <c r="E230" s="207" t="str">
        <f>Sales_Entry!C230</f>
        <v>BILL-6174</v>
      </c>
      <c r="F230" s="207" t="str">
        <f>Sales_Entry!E230</f>
        <v>Mix Milk</v>
      </c>
      <c r="G230" s="208">
        <f>N(Sales_Entry!J230)</f>
        <v>2850</v>
      </c>
      <c r="H230" s="208">
        <v>0</v>
      </c>
      <c r="I230" s="208">
        <f t="shared" si="3"/>
        <v>2850</v>
      </c>
      <c r="J230" s="207"/>
      <c r="K230" s="209" t="str" cm="1">
        <f t="array" ref="K230">IF($C230="","",IF(AND($C230=Party_Statement!$C$5,$B230&gt;=Party_Statement!$C$6,$B230&lt;=Party_Statement!$E$6),SUMPRODUCT(($C$3:$C230=Party_Statement!$C$5)*($B$3:$B230&gt;=Party_Statement!$C$6)*($B$3:$B230&lt;=Party_Statement!$E$6)),""))</f>
        <v/>
      </c>
    </row>
    <row r="231" spans="1:11" x14ac:dyDescent="0.25">
      <c r="A231" s="205">
        <f>Sales_Entry!A231</f>
        <v>66924</v>
      </c>
      <c r="B231" s="206">
        <f>Sales_Entry!B231</f>
        <v>46211</v>
      </c>
      <c r="C231" s="207" t="str">
        <f>Sales_Entry!D231</f>
        <v>SHARMA DAI</v>
      </c>
      <c r="D231" s="207" t="s">
        <v>1390</v>
      </c>
      <c r="E231" s="207" t="str">
        <f>Sales_Entry!C231</f>
        <v>BILL-6175</v>
      </c>
      <c r="F231" s="207" t="str">
        <f>Sales_Entry!E231</f>
        <v>Mix Milk</v>
      </c>
      <c r="G231" s="208">
        <f>N(Sales_Entry!J231)</f>
        <v>2100</v>
      </c>
      <c r="H231" s="208">
        <v>0</v>
      </c>
      <c r="I231" s="208">
        <f t="shared" si="3"/>
        <v>2100</v>
      </c>
      <c r="J231" s="207"/>
      <c r="K231" s="209" t="str" cm="1">
        <f t="array" ref="K231">IF($C231="","",IF(AND($C231=Party_Statement!$C$5,$B231&gt;=Party_Statement!$C$6,$B231&lt;=Party_Statement!$E$6),SUMPRODUCT(($C$3:$C231=Party_Statement!$C$5)*($B$3:$B231&gt;=Party_Statement!$C$6)*($B$3:$B231&lt;=Party_Statement!$E$6)),""))</f>
        <v/>
      </c>
    </row>
    <row r="232" spans="1:11" x14ac:dyDescent="0.25">
      <c r="A232" s="205">
        <f>Sales_Entry!A232</f>
        <v>66924</v>
      </c>
      <c r="B232" s="206">
        <f>Sales_Entry!B232</f>
        <v>46211</v>
      </c>
      <c r="C232" s="207" t="str">
        <f>Sales_Entry!D232</f>
        <v>GANGA NEUPANE</v>
      </c>
      <c r="D232" s="207" t="s">
        <v>1390</v>
      </c>
      <c r="E232" s="207" t="str">
        <f>Sales_Entry!C232</f>
        <v>BILL-6176</v>
      </c>
      <c r="F232" s="207" t="str">
        <f>Sales_Entry!E232</f>
        <v>Mix Milk</v>
      </c>
      <c r="G232" s="208">
        <f>N(Sales_Entry!J232)</f>
        <v>680</v>
      </c>
      <c r="H232" s="208">
        <v>0</v>
      </c>
      <c r="I232" s="208">
        <f t="shared" si="3"/>
        <v>680</v>
      </c>
      <c r="J232" s="207"/>
      <c r="K232" s="209" t="str" cm="1">
        <f t="array" ref="K232">IF($C232="","",IF(AND($C232=Party_Statement!$C$5,$B232&gt;=Party_Statement!$C$6,$B232&lt;=Party_Statement!$E$6),SUMPRODUCT(($C$3:$C232=Party_Statement!$C$5)*($B$3:$B232&gt;=Party_Statement!$C$6)*($B$3:$B232&lt;=Party_Statement!$E$6)),""))</f>
        <v/>
      </c>
    </row>
    <row r="233" spans="1:11" x14ac:dyDescent="0.25">
      <c r="A233" s="205">
        <f>Sales_Entry!A233</f>
        <v>66924</v>
      </c>
      <c r="B233" s="206">
        <f>Sales_Entry!B233</f>
        <v>46211</v>
      </c>
      <c r="C233" s="207" t="str">
        <f>Sales_Entry!D233</f>
        <v>BHUSAL JANARAL STORE</v>
      </c>
      <c r="D233" s="207" t="s">
        <v>1390</v>
      </c>
      <c r="E233" s="207" t="str">
        <f>Sales_Entry!C233</f>
        <v>BILL-6177</v>
      </c>
      <c r="F233" s="207" t="str">
        <f>Sales_Entry!E233</f>
        <v>Mix Milk</v>
      </c>
      <c r="G233" s="208">
        <f>N(Sales_Entry!J233)</f>
        <v>860</v>
      </c>
      <c r="H233" s="208">
        <v>0</v>
      </c>
      <c r="I233" s="208">
        <f t="shared" si="3"/>
        <v>860</v>
      </c>
      <c r="J233" s="207"/>
      <c r="K233" s="209" t="str" cm="1">
        <f t="array" ref="K233">IF($C233="","",IF(AND($C233=Party_Statement!$C$5,$B233&gt;=Party_Statement!$C$6,$B233&lt;=Party_Statement!$E$6),SUMPRODUCT(($C$3:$C233=Party_Statement!$C$5)*($B$3:$B233&gt;=Party_Statement!$C$6)*($B$3:$B233&lt;=Party_Statement!$E$6)),""))</f>
        <v/>
      </c>
    </row>
    <row r="234" spans="1:11" x14ac:dyDescent="0.25">
      <c r="A234" s="205">
        <f>Sales_Entry!A234</f>
        <v>66924</v>
      </c>
      <c r="B234" s="206">
        <f>Sales_Entry!B234</f>
        <v>46211</v>
      </c>
      <c r="C234" s="207" t="str">
        <f>Sales_Entry!D234</f>
        <v>LOCAL</v>
      </c>
      <c r="D234" s="207" t="s">
        <v>1390</v>
      </c>
      <c r="E234" s="207" t="str">
        <f>Sales_Entry!C234</f>
        <v>BILL-6178</v>
      </c>
      <c r="F234" s="207" t="str">
        <f>Sales_Entry!E234</f>
        <v>Mix Milk</v>
      </c>
      <c r="G234" s="208">
        <f>N(Sales_Entry!J234)</f>
        <v>510.01500000000004</v>
      </c>
      <c r="H234" s="208">
        <v>0</v>
      </c>
      <c r="I234" s="208">
        <f t="shared" si="3"/>
        <v>510.01500000000004</v>
      </c>
      <c r="J234" s="207"/>
      <c r="K234" s="209" t="str" cm="1">
        <f t="array" ref="K234">IF($C234="","",IF(AND($C234=Party_Statement!$C$5,$B234&gt;=Party_Statement!$C$6,$B234&lt;=Party_Statement!$E$6),SUMPRODUCT(($C$3:$C234=Party_Statement!$C$5)*($B$3:$B234&gt;=Party_Statement!$C$6)*($B$3:$B234&lt;=Party_Statement!$E$6)),""))</f>
        <v/>
      </c>
    </row>
    <row r="235" spans="1:11" x14ac:dyDescent="0.25">
      <c r="A235" s="205">
        <f>Sales_Entry!A235</f>
        <v>66924</v>
      </c>
      <c r="B235" s="206">
        <f>Sales_Entry!B235</f>
        <v>46211</v>
      </c>
      <c r="C235" s="207" t="str">
        <f>Sales_Entry!D235</f>
        <v>NEUPANE KIRANA</v>
      </c>
      <c r="D235" s="207" t="s">
        <v>1390</v>
      </c>
      <c r="E235" s="207" t="str">
        <f>Sales_Entry!C235</f>
        <v>BILL-6179</v>
      </c>
      <c r="F235" s="207" t="str">
        <f>Sales_Entry!E235</f>
        <v>Mix Milk</v>
      </c>
      <c r="G235" s="208">
        <f>N(Sales_Entry!J235)</f>
        <v>180</v>
      </c>
      <c r="H235" s="208">
        <v>0</v>
      </c>
      <c r="I235" s="208">
        <f t="shared" si="3"/>
        <v>180</v>
      </c>
      <c r="J235" s="207"/>
      <c r="K235" s="209" t="str" cm="1">
        <f t="array" ref="K235">IF($C235="","",IF(AND($C235=Party_Statement!$C$5,$B235&gt;=Party_Statement!$C$6,$B235&lt;=Party_Statement!$E$6),SUMPRODUCT(($C$3:$C235=Party_Statement!$C$5)*($B$3:$B235&gt;=Party_Statement!$C$6)*($B$3:$B235&lt;=Party_Statement!$E$6)),""))</f>
        <v/>
      </c>
    </row>
    <row r="236" spans="1:11" x14ac:dyDescent="0.25">
      <c r="A236" s="205">
        <f>Sales_Entry!A236</f>
        <v>66925</v>
      </c>
      <c r="B236" s="206">
        <f>Sales_Entry!B236</f>
        <v>46212</v>
      </c>
      <c r="C236" s="207" t="str">
        <f>Sales_Entry!D236</f>
        <v>SRIJANA DAIRY</v>
      </c>
      <c r="D236" s="207" t="s">
        <v>1390</v>
      </c>
      <c r="E236" s="207" t="str">
        <f>Sales_Entry!C236</f>
        <v>BILL-6180</v>
      </c>
      <c r="F236" s="207" t="str">
        <f>Sales_Entry!E236</f>
        <v>Mix Milk</v>
      </c>
      <c r="G236" s="208">
        <f>N(Sales_Entry!J236)</f>
        <v>5100</v>
      </c>
      <c r="H236" s="208">
        <v>0</v>
      </c>
      <c r="I236" s="208">
        <f t="shared" si="3"/>
        <v>5100</v>
      </c>
      <c r="J236" s="207"/>
      <c r="K236" s="209" t="str" cm="1">
        <f t="array" ref="K236">IF($C236="","",IF(AND($C236=Party_Statement!$C$5,$B236&gt;=Party_Statement!$C$6,$B236&lt;=Party_Statement!$E$6),SUMPRODUCT(($C$3:$C236=Party_Statement!$C$5)*($B$3:$B236&gt;=Party_Statement!$C$6)*($B$3:$B236&lt;=Party_Statement!$E$6)),""))</f>
        <v/>
      </c>
    </row>
    <row r="237" spans="1:11" x14ac:dyDescent="0.25">
      <c r="A237" s="205">
        <f>Sales_Entry!A237</f>
        <v>66925</v>
      </c>
      <c r="B237" s="206">
        <f>Sales_Entry!B237</f>
        <v>46212</v>
      </c>
      <c r="C237" s="207" t="str">
        <f>Sales_Entry!D237</f>
        <v>SRIJANA DAIRY</v>
      </c>
      <c r="D237" s="207" t="s">
        <v>1390</v>
      </c>
      <c r="E237" s="207" t="str">
        <f>Sales_Entry!C237</f>
        <v>BILL-6180</v>
      </c>
      <c r="F237" s="207" t="str">
        <f>Sales_Entry!E237</f>
        <v>Cow Milk</v>
      </c>
      <c r="G237" s="208">
        <f>N(Sales_Entry!J237)</f>
        <v>80</v>
      </c>
      <c r="H237" s="208">
        <v>0</v>
      </c>
      <c r="I237" s="208">
        <f t="shared" si="3"/>
        <v>80</v>
      </c>
      <c r="J237" s="207"/>
      <c r="K237" s="209" t="str" cm="1">
        <f t="array" ref="K237">IF($C237="","",IF(AND($C237=Party_Statement!$C$5,$B237&gt;=Party_Statement!$C$6,$B237&lt;=Party_Statement!$E$6),SUMPRODUCT(($C$3:$C237=Party_Statement!$C$5)*($B$3:$B237&gt;=Party_Statement!$C$6)*($B$3:$B237&lt;=Party_Statement!$E$6)),""))</f>
        <v/>
      </c>
    </row>
    <row r="238" spans="1:11" x14ac:dyDescent="0.25">
      <c r="A238" s="205">
        <f>Sales_Entry!A238</f>
        <v>66925</v>
      </c>
      <c r="B238" s="206">
        <f>Sales_Entry!B238</f>
        <v>46212</v>
      </c>
      <c r="C238" s="207" t="str">
        <f>Sales_Entry!D238</f>
        <v>SOBHA BHATTARAI</v>
      </c>
      <c r="D238" s="207" t="s">
        <v>1390</v>
      </c>
      <c r="E238" s="207" t="str">
        <f>Sales_Entry!C238</f>
        <v>BILL-6181</v>
      </c>
      <c r="F238" s="207" t="str">
        <f>Sales_Entry!E238</f>
        <v>Mix Milk</v>
      </c>
      <c r="G238" s="208">
        <f>N(Sales_Entry!J238)</f>
        <v>2550</v>
      </c>
      <c r="H238" s="208">
        <v>0</v>
      </c>
      <c r="I238" s="208">
        <f t="shared" si="3"/>
        <v>2550</v>
      </c>
      <c r="J238" s="207"/>
      <c r="K238" s="209" t="str" cm="1">
        <f t="array" ref="K238">IF($C238="","",IF(AND($C238=Party_Statement!$C$5,$B238&gt;=Party_Statement!$C$6,$B238&lt;=Party_Statement!$E$6),SUMPRODUCT(($C$3:$C238=Party_Statement!$C$5)*($B$3:$B238&gt;=Party_Statement!$C$6)*($B$3:$B238&lt;=Party_Statement!$E$6)),""))</f>
        <v/>
      </c>
    </row>
    <row r="239" spans="1:11" x14ac:dyDescent="0.25">
      <c r="A239" s="205">
        <f>Sales_Entry!A239</f>
        <v>66925</v>
      </c>
      <c r="B239" s="206">
        <f>Sales_Entry!B239</f>
        <v>46212</v>
      </c>
      <c r="C239" s="207" t="str">
        <f>Sales_Entry!D239</f>
        <v>MANAKAMANA DAIRY</v>
      </c>
      <c r="D239" s="207" t="s">
        <v>1390</v>
      </c>
      <c r="E239" s="207" t="str">
        <f>Sales_Entry!C239</f>
        <v>BILL-6182</v>
      </c>
      <c r="F239" s="207" t="str">
        <f>Sales_Entry!E239</f>
        <v>Mix Milk</v>
      </c>
      <c r="G239" s="208">
        <f>N(Sales_Entry!J239)</f>
        <v>850</v>
      </c>
      <c r="H239" s="208">
        <v>0</v>
      </c>
      <c r="I239" s="208">
        <f t="shared" si="3"/>
        <v>850</v>
      </c>
      <c r="J239" s="207"/>
      <c r="K239" s="209" t="str" cm="1">
        <f t="array" ref="K239">IF($C239="","",IF(AND($C239=Party_Statement!$C$5,$B239&gt;=Party_Statement!$C$6,$B239&lt;=Party_Statement!$E$6),SUMPRODUCT(($C$3:$C239=Party_Statement!$C$5)*($B$3:$B239&gt;=Party_Statement!$C$6)*($B$3:$B239&lt;=Party_Statement!$E$6)),""))</f>
        <v/>
      </c>
    </row>
    <row r="240" spans="1:11" x14ac:dyDescent="0.25">
      <c r="A240" s="205">
        <f>Sales_Entry!A240</f>
        <v>66925</v>
      </c>
      <c r="B240" s="206">
        <f>Sales_Entry!B240</f>
        <v>46212</v>
      </c>
      <c r="C240" s="207" t="str">
        <f>Sales_Entry!D240</f>
        <v>SAMIKSHYA KIRANA</v>
      </c>
      <c r="D240" s="207" t="s">
        <v>1390</v>
      </c>
      <c r="E240" s="207" t="str">
        <f>Sales_Entry!C240</f>
        <v>BILL-6183</v>
      </c>
      <c r="F240" s="207" t="str">
        <f>Sales_Entry!E240</f>
        <v>Mix Milk</v>
      </c>
      <c r="G240" s="208">
        <f>N(Sales_Entry!J240)</f>
        <v>680</v>
      </c>
      <c r="H240" s="208">
        <v>0</v>
      </c>
      <c r="I240" s="208">
        <f t="shared" si="3"/>
        <v>680</v>
      </c>
      <c r="J240" s="207"/>
      <c r="K240" s="209" t="str" cm="1">
        <f t="array" ref="K240">IF($C240="","",IF(AND($C240=Party_Statement!$C$5,$B240&gt;=Party_Statement!$C$6,$B240&lt;=Party_Statement!$E$6),SUMPRODUCT(($C$3:$C240=Party_Statement!$C$5)*($B$3:$B240&gt;=Party_Statement!$C$6)*($B$3:$B240&lt;=Party_Statement!$E$6)),""))</f>
        <v/>
      </c>
    </row>
    <row r="241" spans="1:11" x14ac:dyDescent="0.25">
      <c r="A241" s="205">
        <f>Sales_Entry!A241</f>
        <v>66925</v>
      </c>
      <c r="B241" s="206">
        <f>Sales_Entry!B241</f>
        <v>46212</v>
      </c>
      <c r="C241" s="207" t="str">
        <f>Sales_Entry!D241</f>
        <v>KRISHNA KHAREL</v>
      </c>
      <c r="D241" s="207" t="s">
        <v>1390</v>
      </c>
      <c r="E241" s="207" t="str">
        <f>Sales_Entry!C241</f>
        <v>BILL-6184</v>
      </c>
      <c r="F241" s="207" t="str">
        <f>Sales_Entry!E241</f>
        <v>Mix Milk</v>
      </c>
      <c r="G241" s="208">
        <f>N(Sales_Entry!J241)</f>
        <v>344</v>
      </c>
      <c r="H241" s="208">
        <v>0</v>
      </c>
      <c r="I241" s="208">
        <f t="shared" si="3"/>
        <v>344</v>
      </c>
      <c r="J241" s="207"/>
      <c r="K241" s="209" t="str" cm="1">
        <f t="array" ref="K241">IF($C241="","",IF(AND($C241=Party_Statement!$C$5,$B241&gt;=Party_Statement!$C$6,$B241&lt;=Party_Statement!$E$6),SUMPRODUCT(($C$3:$C241=Party_Statement!$C$5)*($B$3:$B241&gt;=Party_Statement!$C$6)*($B$3:$B241&lt;=Party_Statement!$E$6)),""))</f>
        <v/>
      </c>
    </row>
    <row r="242" spans="1:11" x14ac:dyDescent="0.25">
      <c r="A242" s="205">
        <f>Sales_Entry!A242</f>
        <v>66925</v>
      </c>
      <c r="B242" s="206">
        <f>Sales_Entry!B242</f>
        <v>46212</v>
      </c>
      <c r="C242" s="207" t="str">
        <f>Sales_Entry!D242</f>
        <v>KRISHNA KHAREL</v>
      </c>
      <c r="D242" s="207" t="s">
        <v>1390</v>
      </c>
      <c r="E242" s="207" t="str">
        <f>Sales_Entry!C242</f>
        <v>BILL-6184</v>
      </c>
      <c r="F242" s="207" t="str">
        <f>Sales_Entry!E242</f>
        <v>NAUNI</v>
      </c>
      <c r="G242" s="208">
        <f>N(Sales_Entry!J242)</f>
        <v>2400</v>
      </c>
      <c r="H242" s="208">
        <v>0</v>
      </c>
      <c r="I242" s="208">
        <f t="shared" si="3"/>
        <v>2400</v>
      </c>
      <c r="J242" s="207"/>
      <c r="K242" s="209" t="str" cm="1">
        <f t="array" ref="K242">IF($C242="","",IF(AND($C242=Party_Statement!$C$5,$B242&gt;=Party_Statement!$C$6,$B242&lt;=Party_Statement!$E$6),SUMPRODUCT(($C$3:$C242=Party_Statement!$C$5)*($B$3:$B242&gt;=Party_Statement!$C$6)*($B$3:$B242&lt;=Party_Statement!$E$6)),""))</f>
        <v/>
      </c>
    </row>
    <row r="243" spans="1:11" x14ac:dyDescent="0.25">
      <c r="A243" s="205">
        <f>Sales_Entry!A243</f>
        <v>66925</v>
      </c>
      <c r="B243" s="206">
        <f>Sales_Entry!B243</f>
        <v>46212</v>
      </c>
      <c r="C243" s="207" t="str">
        <f>Sales_Entry!D243</f>
        <v>CHHATRABHUMI STORE</v>
      </c>
      <c r="D243" s="207" t="s">
        <v>1390</v>
      </c>
      <c r="E243" s="207" t="str">
        <f>Sales_Entry!C243</f>
        <v>BILL-6185</v>
      </c>
      <c r="F243" s="207" t="str">
        <f>Sales_Entry!E243</f>
        <v>Mix Milk</v>
      </c>
      <c r="G243" s="208">
        <f>N(Sales_Entry!J243)</f>
        <v>2580</v>
      </c>
      <c r="H243" s="208">
        <v>0</v>
      </c>
      <c r="I243" s="208">
        <f t="shared" si="3"/>
        <v>2580</v>
      </c>
      <c r="J243" s="207"/>
      <c r="K243" s="209" t="str" cm="1">
        <f t="array" ref="K243">IF($C243="","",IF(AND($C243=Party_Statement!$C$5,$B243&gt;=Party_Statement!$C$6,$B243&lt;=Party_Statement!$E$6),SUMPRODUCT(($C$3:$C243=Party_Statement!$C$5)*($B$3:$B243&gt;=Party_Statement!$C$6)*($B$3:$B243&lt;=Party_Statement!$E$6)),""))</f>
        <v/>
      </c>
    </row>
    <row r="244" spans="1:11" x14ac:dyDescent="0.25">
      <c r="A244" s="205">
        <f>Sales_Entry!A244</f>
        <v>66925</v>
      </c>
      <c r="B244" s="206">
        <f>Sales_Entry!B244</f>
        <v>46212</v>
      </c>
      <c r="C244" s="207" t="str">
        <f>Sales_Entry!D244</f>
        <v>PALPALI KIRANA</v>
      </c>
      <c r="D244" s="207" t="s">
        <v>1390</v>
      </c>
      <c r="E244" s="207" t="str">
        <f>Sales_Entry!C244</f>
        <v>BILL-6186</v>
      </c>
      <c r="F244" s="207" t="str">
        <f>Sales_Entry!E244</f>
        <v>Mix Milk</v>
      </c>
      <c r="G244" s="208">
        <f>N(Sales_Entry!J244)</f>
        <v>1700</v>
      </c>
      <c r="H244" s="208">
        <v>0</v>
      </c>
      <c r="I244" s="208">
        <f t="shared" si="3"/>
        <v>1700</v>
      </c>
      <c r="J244" s="207"/>
      <c r="K244" s="209" t="str" cm="1">
        <f t="array" ref="K244">IF($C244="","",IF(AND($C244=Party_Statement!$C$5,$B244&gt;=Party_Statement!$C$6,$B244&lt;=Party_Statement!$E$6),SUMPRODUCT(($C$3:$C244=Party_Statement!$C$5)*($B$3:$B244&gt;=Party_Statement!$C$6)*($B$3:$B244&lt;=Party_Statement!$E$6)),""))</f>
        <v/>
      </c>
    </row>
    <row r="245" spans="1:11" x14ac:dyDescent="0.25">
      <c r="A245" s="205">
        <f>Sales_Entry!A245</f>
        <v>66925</v>
      </c>
      <c r="B245" s="206">
        <f>Sales_Entry!B245</f>
        <v>46212</v>
      </c>
      <c r="C245" s="207" t="str">
        <f>Sales_Entry!D245</f>
        <v>AAMOSH KIRANA</v>
      </c>
      <c r="D245" s="207" t="s">
        <v>1390</v>
      </c>
      <c r="E245" s="207" t="str">
        <f>Sales_Entry!C245</f>
        <v>BILL-6187</v>
      </c>
      <c r="F245" s="207" t="str">
        <f>Sales_Entry!E245</f>
        <v>Mix Milk</v>
      </c>
      <c r="G245" s="208">
        <f>N(Sales_Entry!J245)</f>
        <v>3440</v>
      </c>
      <c r="H245" s="208">
        <v>0</v>
      </c>
      <c r="I245" s="208">
        <f t="shared" si="3"/>
        <v>3440</v>
      </c>
      <c r="J245" s="207"/>
      <c r="K245" s="209" t="str" cm="1">
        <f t="array" ref="K245">IF($C245="","",IF(AND($C245=Party_Statement!$C$5,$B245&gt;=Party_Statement!$C$6,$B245&lt;=Party_Statement!$E$6),SUMPRODUCT(($C$3:$C245=Party_Statement!$C$5)*($B$3:$B245&gt;=Party_Statement!$C$6)*($B$3:$B245&lt;=Party_Statement!$E$6)),""))</f>
        <v/>
      </c>
    </row>
    <row r="246" spans="1:11" x14ac:dyDescent="0.25">
      <c r="A246" s="205">
        <f>Sales_Entry!A246</f>
        <v>66925</v>
      </c>
      <c r="B246" s="206">
        <f>Sales_Entry!B246</f>
        <v>46212</v>
      </c>
      <c r="C246" s="207" t="str">
        <f>Sales_Entry!D246</f>
        <v>AAMOSH KIRANA</v>
      </c>
      <c r="D246" s="207" t="s">
        <v>1390</v>
      </c>
      <c r="E246" s="207" t="str">
        <f>Sales_Entry!C246</f>
        <v>BILL-6187</v>
      </c>
      <c r="F246" s="207" t="str">
        <f>Sales_Entry!E246</f>
        <v>Mix Milk</v>
      </c>
      <c r="G246" s="208">
        <f>N(Sales_Entry!J246)</f>
        <v>3825</v>
      </c>
      <c r="H246" s="208">
        <v>0</v>
      </c>
      <c r="I246" s="208">
        <f t="shared" si="3"/>
        <v>3825</v>
      </c>
      <c r="J246" s="207"/>
      <c r="K246" s="209" t="str" cm="1">
        <f t="array" ref="K246">IF($C246="","",IF(AND($C246=Party_Statement!$C$5,$B246&gt;=Party_Statement!$C$6,$B246&lt;=Party_Statement!$E$6),SUMPRODUCT(($C$3:$C246=Party_Statement!$C$5)*($B$3:$B246&gt;=Party_Statement!$C$6)*($B$3:$B246&lt;=Party_Statement!$E$6)),""))</f>
        <v/>
      </c>
    </row>
    <row r="247" spans="1:11" x14ac:dyDescent="0.25">
      <c r="A247" s="205">
        <f>Sales_Entry!A247</f>
        <v>66925</v>
      </c>
      <c r="B247" s="206">
        <f>Sales_Entry!B247</f>
        <v>46212</v>
      </c>
      <c r="C247" s="207" t="str">
        <f>Sales_Entry!D247</f>
        <v>AAMOSH KIRANA</v>
      </c>
      <c r="D247" s="207" t="s">
        <v>1390</v>
      </c>
      <c r="E247" s="207" t="str">
        <f>Sales_Entry!C247</f>
        <v>BILL-6187</v>
      </c>
      <c r="F247" s="207" t="str">
        <f>Sales_Entry!E247</f>
        <v>Cow Milk</v>
      </c>
      <c r="G247" s="208">
        <f>N(Sales_Entry!J247)</f>
        <v>80</v>
      </c>
      <c r="H247" s="208">
        <v>0</v>
      </c>
      <c r="I247" s="208">
        <f t="shared" si="3"/>
        <v>80</v>
      </c>
      <c r="J247" s="207"/>
      <c r="K247" s="209" t="str" cm="1">
        <f t="array" ref="K247">IF($C247="","",IF(AND($C247=Party_Statement!$C$5,$B247&gt;=Party_Statement!$C$6,$B247&lt;=Party_Statement!$E$6),SUMPRODUCT(($C$3:$C247=Party_Statement!$C$5)*($B$3:$B247&gt;=Party_Statement!$C$6)*($B$3:$B247&lt;=Party_Statement!$E$6)),""))</f>
        <v/>
      </c>
    </row>
    <row r="248" spans="1:11" ht="25.5" customHeight="1" x14ac:dyDescent="0.25">
      <c r="A248" s="205">
        <f>Sales_Entry!A248</f>
        <v>66925</v>
      </c>
      <c r="B248" s="206">
        <f>Sales_Entry!B248</f>
        <v>46212</v>
      </c>
      <c r="C248" s="207" t="str">
        <f>Sales_Entry!D248</f>
        <v>DEURALI KIRANA</v>
      </c>
      <c r="D248" s="207" t="s">
        <v>1390</v>
      </c>
      <c r="E248" s="207" t="str">
        <f>Sales_Entry!C248</f>
        <v>BILL-6188</v>
      </c>
      <c r="F248" s="207" t="str">
        <f>Sales_Entry!E248</f>
        <v>Mix Milk</v>
      </c>
      <c r="G248" s="208">
        <f>N(Sales_Entry!J248)</f>
        <v>425</v>
      </c>
      <c r="H248" s="208">
        <v>0</v>
      </c>
      <c r="I248" s="208">
        <f t="shared" si="3"/>
        <v>425</v>
      </c>
      <c r="J248" s="207"/>
      <c r="K248" s="209" t="str" cm="1">
        <f t="array" ref="K248">IF($C248="","",IF(AND($C248=Party_Statement!$C$5,$B248&gt;=Party_Statement!$C$6,$B248&lt;=Party_Statement!$E$6),SUMPRODUCT(($C$3:$C248=Party_Statement!$C$5)*($B$3:$B248&gt;=Party_Statement!$C$6)*($B$3:$B248&lt;=Party_Statement!$E$6)),""))</f>
        <v/>
      </c>
    </row>
    <row r="249" spans="1:11" ht="25.5" customHeight="1" x14ac:dyDescent="0.25">
      <c r="A249" s="205">
        <f>Sales_Entry!A249</f>
        <v>66925</v>
      </c>
      <c r="B249" s="206">
        <f>Sales_Entry!B249</f>
        <v>46212</v>
      </c>
      <c r="C249" s="207" t="str">
        <f>Sales_Entry!D249</f>
        <v>GIRI KIRANA</v>
      </c>
      <c r="D249" s="207" t="s">
        <v>1390</v>
      </c>
      <c r="E249" s="207" t="str">
        <f>Sales_Entry!C249</f>
        <v>BILL-6189</v>
      </c>
      <c r="F249" s="207" t="str">
        <f>Sales_Entry!E249</f>
        <v>Mix Milk</v>
      </c>
      <c r="G249" s="208">
        <f>N(Sales_Entry!J249)</f>
        <v>1275</v>
      </c>
      <c r="H249" s="208">
        <v>0</v>
      </c>
      <c r="I249" s="208">
        <f t="shared" si="3"/>
        <v>1275</v>
      </c>
      <c r="J249" s="207"/>
      <c r="K249" s="209" t="str" cm="1">
        <f t="array" ref="K249">IF($C249="","",IF(AND($C249=Party_Statement!$C$5,$B249&gt;=Party_Statement!$C$6,$B249&lt;=Party_Statement!$E$6),SUMPRODUCT(($C$3:$C249=Party_Statement!$C$5)*($B$3:$B249&gt;=Party_Statement!$C$6)*($B$3:$B249&lt;=Party_Statement!$E$6)),""))</f>
        <v/>
      </c>
    </row>
    <row r="250" spans="1:11" x14ac:dyDescent="0.25">
      <c r="A250" s="205">
        <f>Sales_Entry!A250</f>
        <v>66925</v>
      </c>
      <c r="B250" s="206">
        <f>Sales_Entry!B250</f>
        <v>46212</v>
      </c>
      <c r="C250" s="207" t="str">
        <f>Sales_Entry!D250</f>
        <v>YUBARAJ AND SAMRAT</v>
      </c>
      <c r="D250" s="207" t="s">
        <v>1390</v>
      </c>
      <c r="E250" s="207" t="str">
        <f>Sales_Entry!C250</f>
        <v>BILL-6190</v>
      </c>
      <c r="F250" s="207" t="str">
        <f>Sales_Entry!E250</f>
        <v>Mix Milk</v>
      </c>
      <c r="G250" s="208">
        <f>N(Sales_Entry!J250)</f>
        <v>1020</v>
      </c>
      <c r="H250" s="208">
        <v>0</v>
      </c>
      <c r="I250" s="208">
        <f t="shared" si="3"/>
        <v>1020</v>
      </c>
      <c r="J250" s="207"/>
      <c r="K250" s="209" t="str" cm="1">
        <f t="array" ref="K250">IF($C250="","",IF(AND($C250=Party_Statement!$C$5,$B250&gt;=Party_Statement!$C$6,$B250&lt;=Party_Statement!$E$6),SUMPRODUCT(($C$3:$C250=Party_Statement!$C$5)*($B$3:$B250&gt;=Party_Statement!$C$6)*($B$3:$B250&lt;=Party_Statement!$E$6)),""))</f>
        <v/>
      </c>
    </row>
    <row r="251" spans="1:11" x14ac:dyDescent="0.25">
      <c r="A251" s="205">
        <f>Sales_Entry!A251</f>
        <v>66925</v>
      </c>
      <c r="B251" s="206">
        <f>Sales_Entry!B251</f>
        <v>46212</v>
      </c>
      <c r="C251" s="207" t="str">
        <f>Sales_Entry!D251</f>
        <v>AAYUSH AND AAYUSHMA</v>
      </c>
      <c r="D251" s="207" t="s">
        <v>1390</v>
      </c>
      <c r="E251" s="207" t="str">
        <f>Sales_Entry!C251</f>
        <v>BILL-6191</v>
      </c>
      <c r="F251" s="207" t="str">
        <f>Sales_Entry!E251</f>
        <v>Mix Milk</v>
      </c>
      <c r="G251" s="208">
        <f>N(Sales_Entry!J251)</f>
        <v>680</v>
      </c>
      <c r="H251" s="208">
        <v>0</v>
      </c>
      <c r="I251" s="208">
        <f t="shared" si="3"/>
        <v>680</v>
      </c>
      <c r="J251" s="207"/>
      <c r="K251" s="209" t="str" cm="1">
        <f t="array" ref="K251">IF($C251="","",IF(AND($C251=Party_Statement!$C$5,$B251&gt;=Party_Statement!$C$6,$B251&lt;=Party_Statement!$E$6),SUMPRODUCT(($C$3:$C251=Party_Statement!$C$5)*($B$3:$B251&gt;=Party_Statement!$C$6)*($B$3:$B251&lt;=Party_Statement!$E$6)),""))</f>
        <v/>
      </c>
    </row>
    <row r="252" spans="1:11" x14ac:dyDescent="0.25">
      <c r="A252" s="205">
        <f>Sales_Entry!A252</f>
        <v>66925</v>
      </c>
      <c r="B252" s="206">
        <f>Sales_Entry!B252</f>
        <v>46212</v>
      </c>
      <c r="C252" s="207" t="str">
        <f>Sales_Entry!D252</f>
        <v>INDRA BK</v>
      </c>
      <c r="D252" s="207" t="s">
        <v>1390</v>
      </c>
      <c r="E252" s="207" t="str">
        <f>Sales_Entry!C252</f>
        <v>BILL-6192</v>
      </c>
      <c r="F252" s="207" t="str">
        <f>Sales_Entry!E252</f>
        <v>Mix Milk</v>
      </c>
      <c r="G252" s="208">
        <f>N(Sales_Entry!J252)</f>
        <v>170</v>
      </c>
      <c r="H252" s="208">
        <v>0</v>
      </c>
      <c r="I252" s="208">
        <f t="shared" si="3"/>
        <v>170</v>
      </c>
      <c r="J252" s="207"/>
      <c r="K252" s="209" t="str" cm="1">
        <f t="array" ref="K252">IF($C252="","",IF(AND($C252=Party_Statement!$C$5,$B252&gt;=Party_Statement!$C$6,$B252&lt;=Party_Statement!$E$6),SUMPRODUCT(($C$3:$C252=Party_Statement!$C$5)*($B$3:$B252&gt;=Party_Statement!$C$6)*($B$3:$B252&lt;=Party_Statement!$E$6)),""))</f>
        <v/>
      </c>
    </row>
    <row r="253" spans="1:11" x14ac:dyDescent="0.25">
      <c r="A253" s="205">
        <f>Sales_Entry!A253</f>
        <v>66925</v>
      </c>
      <c r="B253" s="206">
        <f>Sales_Entry!B253</f>
        <v>46212</v>
      </c>
      <c r="C253" s="207" t="str">
        <f>Sales_Entry!D253</f>
        <v>INDRA BK</v>
      </c>
      <c r="D253" s="207" t="s">
        <v>1390</v>
      </c>
      <c r="E253" s="207" t="str">
        <f>Sales_Entry!C253</f>
        <v>BILL-6192</v>
      </c>
      <c r="F253" s="207" t="str">
        <f>Sales_Entry!E253</f>
        <v>Ghee</v>
      </c>
      <c r="G253" s="208">
        <f>N(Sales_Entry!J253)</f>
        <v>1100</v>
      </c>
      <c r="H253" s="208">
        <v>0</v>
      </c>
      <c r="I253" s="208">
        <f t="shared" si="3"/>
        <v>1100</v>
      </c>
      <c r="J253" s="207"/>
      <c r="K253" s="209" t="str" cm="1">
        <f t="array" ref="K253">IF($C253="","",IF(AND($C253=Party_Statement!$C$5,$B253&gt;=Party_Statement!$C$6,$B253&lt;=Party_Statement!$E$6),SUMPRODUCT(($C$3:$C253=Party_Statement!$C$5)*($B$3:$B253&gt;=Party_Statement!$C$6)*($B$3:$B253&lt;=Party_Statement!$E$6)),""))</f>
        <v/>
      </c>
    </row>
    <row r="254" spans="1:11" x14ac:dyDescent="0.25">
      <c r="A254" s="205">
        <f>Sales_Entry!A254</f>
        <v>66925</v>
      </c>
      <c r="B254" s="206">
        <f>Sales_Entry!B254</f>
        <v>46212</v>
      </c>
      <c r="C254" s="207" t="str">
        <f>Sales_Entry!D254</f>
        <v>KRITIKA KIRANA</v>
      </c>
      <c r="D254" s="207" t="s">
        <v>1390</v>
      </c>
      <c r="E254" s="207" t="str">
        <f>Sales_Entry!C254</f>
        <v>BILL-6193</v>
      </c>
      <c r="F254" s="207" t="str">
        <f>Sales_Entry!E254</f>
        <v>Mix Milk</v>
      </c>
      <c r="G254" s="208">
        <f>N(Sales_Entry!J254)</f>
        <v>1290</v>
      </c>
      <c r="H254" s="208">
        <v>0</v>
      </c>
      <c r="I254" s="208">
        <f t="shared" si="3"/>
        <v>1290</v>
      </c>
      <c r="J254" s="207"/>
      <c r="K254" s="209" t="str" cm="1">
        <f t="array" ref="K254">IF($C254="","",IF(AND($C254=Party_Statement!$C$5,$B254&gt;=Party_Statement!$C$6,$B254&lt;=Party_Statement!$E$6),SUMPRODUCT(($C$3:$C254=Party_Statement!$C$5)*($B$3:$B254&gt;=Party_Statement!$C$6)*($B$3:$B254&lt;=Party_Statement!$E$6)),""))</f>
        <v/>
      </c>
    </row>
    <row r="255" spans="1:11" x14ac:dyDescent="0.25">
      <c r="A255" s="205">
        <f>Sales_Entry!A255</f>
        <v>66925</v>
      </c>
      <c r="B255" s="206">
        <f>Sales_Entry!B255</f>
        <v>46212</v>
      </c>
      <c r="C255" s="207" t="str">
        <f>Sales_Entry!D255</f>
        <v>ORGANIC TARKALI</v>
      </c>
      <c r="D255" s="207" t="s">
        <v>1390</v>
      </c>
      <c r="E255" s="207" t="str">
        <f>Sales_Entry!C255</f>
        <v>BILL-6194</v>
      </c>
      <c r="F255" s="207" t="str">
        <f>Sales_Entry!E255</f>
        <v>Mix Milk</v>
      </c>
      <c r="G255" s="208">
        <f>N(Sales_Entry!J255)</f>
        <v>1900</v>
      </c>
      <c r="H255" s="208">
        <v>0</v>
      </c>
      <c r="I255" s="208">
        <f t="shared" si="3"/>
        <v>1900</v>
      </c>
      <c r="J255" s="207"/>
      <c r="K255" s="209" t="str" cm="1">
        <f t="array" ref="K255">IF($C255="","",IF(AND($C255=Party_Statement!$C$5,$B255&gt;=Party_Statement!$C$6,$B255&lt;=Party_Statement!$E$6),SUMPRODUCT(($C$3:$C255=Party_Statement!$C$5)*($B$3:$B255&gt;=Party_Statement!$C$6)*($B$3:$B255&lt;=Party_Statement!$E$6)),""))</f>
        <v/>
      </c>
    </row>
    <row r="256" spans="1:11" x14ac:dyDescent="0.25">
      <c r="A256" s="205">
        <f>Sales_Entry!A256</f>
        <v>66925</v>
      </c>
      <c r="B256" s="206">
        <f>Sales_Entry!B256</f>
        <v>46212</v>
      </c>
      <c r="C256" s="207" t="str">
        <f>Sales_Entry!D256</f>
        <v>ORGANIC TARKALI</v>
      </c>
      <c r="D256" s="207" t="s">
        <v>1390</v>
      </c>
      <c r="E256" s="207" t="str">
        <f>Sales_Entry!C256</f>
        <v>BILL-6194</v>
      </c>
      <c r="F256" s="207" t="str">
        <f>Sales_Entry!E256</f>
        <v>Mix Milk</v>
      </c>
      <c r="G256" s="208">
        <f>N(Sales_Entry!J256)</f>
        <v>1020</v>
      </c>
      <c r="H256" s="208">
        <v>0</v>
      </c>
      <c r="I256" s="208">
        <f t="shared" si="3"/>
        <v>1020</v>
      </c>
      <c r="J256" s="207"/>
      <c r="K256" s="209" t="str" cm="1">
        <f t="array" ref="K256">IF($C256="","",IF(AND($C256=Party_Statement!$C$5,$B256&gt;=Party_Statement!$C$6,$B256&lt;=Party_Statement!$E$6),SUMPRODUCT(($C$3:$C256=Party_Statement!$C$5)*($B$3:$B256&gt;=Party_Statement!$C$6)*($B$3:$B256&lt;=Party_Statement!$E$6)),""))</f>
        <v/>
      </c>
    </row>
    <row r="257" spans="1:11" x14ac:dyDescent="0.25">
      <c r="A257" s="205">
        <f>Sales_Entry!A257</f>
        <v>66925</v>
      </c>
      <c r="B257" s="206">
        <f>Sales_Entry!B257</f>
        <v>46212</v>
      </c>
      <c r="C257" s="207" t="str">
        <f>Sales_Entry!D257</f>
        <v>ORGANIC TARKALI</v>
      </c>
      <c r="D257" s="207" t="s">
        <v>1390</v>
      </c>
      <c r="E257" s="207" t="str">
        <f>Sales_Entry!C257</f>
        <v>BILL-6194</v>
      </c>
      <c r="F257" s="207" t="str">
        <f>Sales_Entry!E257</f>
        <v>Ghee</v>
      </c>
      <c r="G257" s="208">
        <f>N(Sales_Entry!J257)</f>
        <v>1100</v>
      </c>
      <c r="H257" s="208">
        <v>0</v>
      </c>
      <c r="I257" s="208">
        <f t="shared" si="3"/>
        <v>1100</v>
      </c>
      <c r="J257" s="207"/>
      <c r="K257" s="209" t="str" cm="1">
        <f t="array" ref="K257">IF($C257="","",IF(AND($C257=Party_Statement!$C$5,$B257&gt;=Party_Statement!$C$6,$B257&lt;=Party_Statement!$E$6),SUMPRODUCT(($C$3:$C257=Party_Statement!$C$5)*($B$3:$B257&gt;=Party_Statement!$C$6)*($B$3:$B257&lt;=Party_Statement!$E$6)),""))</f>
        <v/>
      </c>
    </row>
    <row r="258" spans="1:11" x14ac:dyDescent="0.25">
      <c r="A258" s="205">
        <f>Sales_Entry!A258</f>
        <v>66925</v>
      </c>
      <c r="B258" s="206">
        <f>Sales_Entry!B258</f>
        <v>46212</v>
      </c>
      <c r="C258" s="207" t="str">
        <f>Sales_Entry!D258</f>
        <v>SHARMA DAI</v>
      </c>
      <c r="D258" s="207" t="s">
        <v>1390</v>
      </c>
      <c r="E258" s="207" t="str">
        <f>Sales_Entry!C258</f>
        <v>BILL-6195</v>
      </c>
      <c r="F258" s="207" t="str">
        <f>Sales_Entry!E258</f>
        <v>Mix Milk</v>
      </c>
      <c r="G258" s="208">
        <f>N(Sales_Entry!J258)</f>
        <v>2100</v>
      </c>
      <c r="H258" s="208">
        <v>0</v>
      </c>
      <c r="I258" s="208">
        <f t="shared" si="3"/>
        <v>2100</v>
      </c>
      <c r="J258" s="207"/>
      <c r="K258" s="209" t="str" cm="1">
        <f t="array" ref="K258">IF($C258="","",IF(AND($C258=Party_Statement!$C$5,$B258&gt;=Party_Statement!$C$6,$B258&lt;=Party_Statement!$E$6),SUMPRODUCT(($C$3:$C258=Party_Statement!$C$5)*($B$3:$B258&gt;=Party_Statement!$C$6)*($B$3:$B258&lt;=Party_Statement!$E$6)),""))</f>
        <v/>
      </c>
    </row>
    <row r="259" spans="1:11" x14ac:dyDescent="0.25">
      <c r="A259" s="205">
        <f>Sales_Entry!A259</f>
        <v>66925</v>
      </c>
      <c r="B259" s="206">
        <f>Sales_Entry!B259</f>
        <v>46212</v>
      </c>
      <c r="C259" s="207" t="str">
        <f>Sales_Entry!D259</f>
        <v>GANGA NEUPANE</v>
      </c>
      <c r="D259" s="207" t="s">
        <v>1390</v>
      </c>
      <c r="E259" s="207" t="str">
        <f>Sales_Entry!C259</f>
        <v>BILL-6196</v>
      </c>
      <c r="F259" s="207" t="str">
        <f>Sales_Entry!E259</f>
        <v>Mix Milk</v>
      </c>
      <c r="G259" s="208">
        <f>N(Sales_Entry!J259)</f>
        <v>680</v>
      </c>
      <c r="H259" s="208">
        <v>0</v>
      </c>
      <c r="I259" s="208">
        <f t="shared" si="3"/>
        <v>680</v>
      </c>
      <c r="J259" s="207"/>
      <c r="K259" s="209" t="str" cm="1">
        <f t="array" ref="K259">IF($C259="","",IF(AND($C259=Party_Statement!$C$5,$B259&gt;=Party_Statement!$C$6,$B259&lt;=Party_Statement!$E$6),SUMPRODUCT(($C$3:$C259=Party_Statement!$C$5)*($B$3:$B259&gt;=Party_Statement!$C$6)*($B$3:$B259&lt;=Party_Statement!$E$6)),""))</f>
        <v/>
      </c>
    </row>
    <row r="260" spans="1:11" x14ac:dyDescent="0.25">
      <c r="A260" s="205">
        <f>Sales_Entry!A260</f>
        <v>66925</v>
      </c>
      <c r="B260" s="206">
        <f>Sales_Entry!B260</f>
        <v>46212</v>
      </c>
      <c r="C260" s="207" t="str">
        <f>Sales_Entry!D260</f>
        <v>LOCAL</v>
      </c>
      <c r="D260" s="207" t="s">
        <v>1390</v>
      </c>
      <c r="E260" s="207" t="str">
        <f>Sales_Entry!C260</f>
        <v>BILL-6201</v>
      </c>
      <c r="F260" s="207" t="str">
        <f>Sales_Entry!E260</f>
        <v>Mix Milk</v>
      </c>
      <c r="G260" s="208">
        <f>N(Sales_Entry!J260)</f>
        <v>250</v>
      </c>
      <c r="H260" s="208">
        <v>0</v>
      </c>
      <c r="I260" s="208">
        <f t="shared" ref="I260:I323" si="4">IF($C260="","",$G260-$H260)</f>
        <v>250</v>
      </c>
      <c r="J260" s="207"/>
      <c r="K260" s="209" t="str" cm="1">
        <f t="array" ref="K260">IF($C260="","",IF(AND($C260=Party_Statement!$C$5,$B260&gt;=Party_Statement!$C$6,$B260&lt;=Party_Statement!$E$6),SUMPRODUCT(($C$3:$C260=Party_Statement!$C$5)*($B$3:$B260&gt;=Party_Statement!$C$6)*($B$3:$B260&lt;=Party_Statement!$E$6)),""))</f>
        <v/>
      </c>
    </row>
    <row r="261" spans="1:11" x14ac:dyDescent="0.25">
      <c r="A261" s="205">
        <f>Sales_Entry!A261</f>
        <v>66925</v>
      </c>
      <c r="B261" s="206">
        <f>Sales_Entry!B261</f>
        <v>46212</v>
      </c>
      <c r="C261" s="207" t="str">
        <f>Sales_Entry!D261</f>
        <v>NEUPANE KIRANA</v>
      </c>
      <c r="D261" s="207" t="s">
        <v>1390</v>
      </c>
      <c r="E261" s="207" t="str">
        <f>Sales_Entry!C261</f>
        <v>BILL-6202</v>
      </c>
      <c r="F261" s="207" t="str">
        <f>Sales_Entry!E261</f>
        <v>Mix Milk</v>
      </c>
      <c r="G261" s="208">
        <f>N(Sales_Entry!J261)</f>
        <v>180</v>
      </c>
      <c r="H261" s="208">
        <v>0</v>
      </c>
      <c r="I261" s="208">
        <f t="shared" si="4"/>
        <v>180</v>
      </c>
      <c r="J261" s="207"/>
      <c r="K261" s="209" t="str" cm="1">
        <f t="array" ref="K261">IF($C261="","",IF(AND($C261=Party_Statement!$C$5,$B261&gt;=Party_Statement!$C$6,$B261&lt;=Party_Statement!$E$6),SUMPRODUCT(($C$3:$C261=Party_Statement!$C$5)*($B$3:$B261&gt;=Party_Statement!$C$6)*($B$3:$B261&lt;=Party_Statement!$E$6)),""))</f>
        <v/>
      </c>
    </row>
    <row r="262" spans="1:11" x14ac:dyDescent="0.25">
      <c r="A262" s="205">
        <f>Sales_Entry!A262</f>
        <v>66926</v>
      </c>
      <c r="B262" s="206">
        <f>Sales_Entry!B262</f>
        <v>46213</v>
      </c>
      <c r="C262" s="207" t="str">
        <f>Sales_Entry!D262</f>
        <v>ORGANIC TARKALI</v>
      </c>
      <c r="D262" s="207" t="s">
        <v>1390</v>
      </c>
      <c r="E262" s="207" t="str">
        <f>Sales_Entry!C262</f>
        <v>BILL-6197</v>
      </c>
      <c r="F262" s="207" t="str">
        <f>Sales_Entry!E262</f>
        <v>Mix Milk</v>
      </c>
      <c r="G262" s="208">
        <f>N(Sales_Entry!J262)</f>
        <v>1900</v>
      </c>
      <c r="H262" s="208">
        <v>0</v>
      </c>
      <c r="I262" s="208">
        <f t="shared" si="4"/>
        <v>1900</v>
      </c>
      <c r="J262" s="207"/>
      <c r="K262" s="209" t="str" cm="1">
        <f t="array" ref="K262">IF($C262="","",IF(AND($C262=Party_Statement!$C$5,$B262&gt;=Party_Statement!$C$6,$B262&lt;=Party_Statement!$E$6),SUMPRODUCT(($C$3:$C262=Party_Statement!$C$5)*($B$3:$B262&gt;=Party_Statement!$C$6)*($B$3:$B262&lt;=Party_Statement!$E$6)),""))</f>
        <v/>
      </c>
    </row>
    <row r="263" spans="1:11" x14ac:dyDescent="0.25">
      <c r="A263" s="205">
        <f>Sales_Entry!A263</f>
        <v>66926</v>
      </c>
      <c r="B263" s="206">
        <f>Sales_Entry!B263</f>
        <v>46213</v>
      </c>
      <c r="C263" s="207" t="str">
        <f>Sales_Entry!D263</f>
        <v>SHARMA DAI</v>
      </c>
      <c r="D263" s="207" t="s">
        <v>1390</v>
      </c>
      <c r="E263" s="207" t="str">
        <f>Sales_Entry!C263</f>
        <v>BILL-6198</v>
      </c>
      <c r="F263" s="207" t="str">
        <f>Sales_Entry!E263</f>
        <v>Mix Milk</v>
      </c>
      <c r="G263" s="208">
        <f>N(Sales_Entry!J263)</f>
        <v>2352</v>
      </c>
      <c r="H263" s="208">
        <v>0</v>
      </c>
      <c r="I263" s="208">
        <f t="shared" si="4"/>
        <v>2352</v>
      </c>
      <c r="J263" s="207"/>
      <c r="K263" s="209" t="str" cm="1">
        <f t="array" ref="K263">IF($C263="","",IF(AND($C263=Party_Statement!$C$5,$B263&gt;=Party_Statement!$C$6,$B263&lt;=Party_Statement!$E$6),SUMPRODUCT(($C$3:$C263=Party_Statement!$C$5)*($B$3:$B263&gt;=Party_Statement!$C$6)*($B$3:$B263&lt;=Party_Statement!$E$6)),""))</f>
        <v/>
      </c>
    </row>
    <row r="264" spans="1:11" x14ac:dyDescent="0.25">
      <c r="A264" s="205">
        <f>Sales_Entry!A264</f>
        <v>66926</v>
      </c>
      <c r="B264" s="206">
        <f>Sales_Entry!B264</f>
        <v>46213</v>
      </c>
      <c r="C264" s="207" t="str">
        <f>Sales_Entry!D264</f>
        <v>GANGA NEUPANE</v>
      </c>
      <c r="D264" s="207" t="s">
        <v>1390</v>
      </c>
      <c r="E264" s="207" t="str">
        <f>Sales_Entry!C264</f>
        <v>BILL-6199</v>
      </c>
      <c r="F264" s="207" t="str">
        <f>Sales_Entry!E264</f>
        <v>Mix Milk</v>
      </c>
      <c r="G264" s="208">
        <f>N(Sales_Entry!J264)</f>
        <v>680</v>
      </c>
      <c r="H264" s="208">
        <v>0</v>
      </c>
      <c r="I264" s="208">
        <f t="shared" si="4"/>
        <v>680</v>
      </c>
      <c r="J264" s="207"/>
      <c r="K264" s="209" t="str" cm="1">
        <f t="array" ref="K264">IF($C264="","",IF(AND($C264=Party_Statement!$C$5,$B264&gt;=Party_Statement!$C$6,$B264&lt;=Party_Statement!$E$6),SUMPRODUCT(($C$3:$C264=Party_Statement!$C$5)*($B$3:$B264&gt;=Party_Statement!$C$6)*($B$3:$B264&lt;=Party_Statement!$E$6)),""))</f>
        <v/>
      </c>
    </row>
    <row r="265" spans="1:11" ht="25.5" customHeight="1" x14ac:dyDescent="0.25">
      <c r="A265" s="205">
        <f>Sales_Entry!A265</f>
        <v>66926</v>
      </c>
      <c r="B265" s="206">
        <f>Sales_Entry!B265</f>
        <v>46213</v>
      </c>
      <c r="C265" s="207" t="str">
        <f>Sales_Entry!D265</f>
        <v>LOCAL</v>
      </c>
      <c r="D265" s="207" t="s">
        <v>1390</v>
      </c>
      <c r="E265" s="207" t="str">
        <f>Sales_Entry!C265</f>
        <v>BILL-6200</v>
      </c>
      <c r="F265" s="207" t="str">
        <f>Sales_Entry!E265</f>
        <v>NAUNI</v>
      </c>
      <c r="G265" s="208">
        <f>N(Sales_Entry!J265)</f>
        <v>3200</v>
      </c>
      <c r="H265" s="208">
        <v>0</v>
      </c>
      <c r="I265" s="208">
        <f t="shared" si="4"/>
        <v>3200</v>
      </c>
      <c r="J265" s="207"/>
      <c r="K265" s="209" t="str" cm="1">
        <f t="array" ref="K265">IF($C265="","",IF(AND($C265=Party_Statement!$C$5,$B265&gt;=Party_Statement!$C$6,$B265&lt;=Party_Statement!$E$6),SUMPRODUCT(($C$3:$C265=Party_Statement!$C$5)*($B$3:$B265&gt;=Party_Statement!$C$6)*($B$3:$B265&lt;=Party_Statement!$E$6)),""))</f>
        <v/>
      </c>
    </row>
    <row r="266" spans="1:11" x14ac:dyDescent="0.25">
      <c r="A266" s="205">
        <f>Sales_Entry!A266</f>
        <v>66926</v>
      </c>
      <c r="B266" s="206">
        <f>Sales_Entry!B266</f>
        <v>46213</v>
      </c>
      <c r="C266" s="207" t="str">
        <f>Sales_Entry!D266</f>
        <v>LOCAL</v>
      </c>
      <c r="D266" s="207" t="s">
        <v>1390</v>
      </c>
      <c r="E266" s="207" t="str">
        <f>Sales_Entry!C266</f>
        <v>BILL-6200</v>
      </c>
      <c r="F266" s="207" t="str">
        <f>Sales_Entry!E266</f>
        <v>Mix Milk</v>
      </c>
      <c r="G266" s="208">
        <f>N(Sales_Entry!J266)</f>
        <v>455.00250000000005</v>
      </c>
      <c r="H266" s="208">
        <v>0</v>
      </c>
      <c r="I266" s="208">
        <f t="shared" si="4"/>
        <v>455.00250000000005</v>
      </c>
      <c r="J266" s="207"/>
      <c r="K266" s="209" t="str" cm="1">
        <f t="array" ref="K266">IF($C266="","",IF(AND($C266=Party_Statement!$C$5,$B266&gt;=Party_Statement!$C$6,$B266&lt;=Party_Statement!$E$6),SUMPRODUCT(($C$3:$C266=Party_Statement!$C$5)*($B$3:$B266&gt;=Party_Statement!$C$6)*($B$3:$B266&lt;=Party_Statement!$E$6)),""))</f>
        <v/>
      </c>
    </row>
    <row r="267" spans="1:11" x14ac:dyDescent="0.25">
      <c r="A267" s="205">
        <f>Sales_Entry!A267</f>
        <v>66926</v>
      </c>
      <c r="B267" s="206">
        <f>Sales_Entry!B267</f>
        <v>46213</v>
      </c>
      <c r="C267" s="207" t="str">
        <f>Sales_Entry!D267</f>
        <v>SRIJANA DAIRY</v>
      </c>
      <c r="D267" s="207" t="s">
        <v>1390</v>
      </c>
      <c r="E267" s="207" t="str">
        <f>Sales_Entry!C267</f>
        <v>BILL-6203</v>
      </c>
      <c r="F267" s="207" t="str">
        <f>Sales_Entry!E267</f>
        <v>Mix Milk</v>
      </c>
      <c r="G267" s="208">
        <f>N(Sales_Entry!J267)</f>
        <v>5100</v>
      </c>
      <c r="H267" s="208">
        <v>0</v>
      </c>
      <c r="I267" s="208">
        <f t="shared" si="4"/>
        <v>5100</v>
      </c>
      <c r="J267" s="207"/>
      <c r="K267" s="209" t="str" cm="1">
        <f t="array" ref="K267">IF($C267="","",IF(AND($C267=Party_Statement!$C$5,$B267&gt;=Party_Statement!$C$6,$B267&lt;=Party_Statement!$E$6),SUMPRODUCT(($C$3:$C267=Party_Statement!$C$5)*($B$3:$B267&gt;=Party_Statement!$C$6)*($B$3:$B267&lt;=Party_Statement!$E$6)),""))</f>
        <v/>
      </c>
    </row>
    <row r="268" spans="1:11" x14ac:dyDescent="0.25">
      <c r="A268" s="205">
        <f>Sales_Entry!A268</f>
        <v>66926</v>
      </c>
      <c r="B268" s="206">
        <f>Sales_Entry!B268</f>
        <v>46213</v>
      </c>
      <c r="C268" s="207" t="str">
        <f>Sales_Entry!D268</f>
        <v>SRIJANA DAIRY</v>
      </c>
      <c r="D268" s="207" t="s">
        <v>1390</v>
      </c>
      <c r="E268" s="207" t="str">
        <f>Sales_Entry!C268</f>
        <v>BILL-6203</v>
      </c>
      <c r="F268" s="207" t="str">
        <f>Sales_Entry!E268</f>
        <v>Cow Milk</v>
      </c>
      <c r="G268" s="208">
        <f>N(Sales_Entry!J268)</f>
        <v>80</v>
      </c>
      <c r="H268" s="208">
        <v>0</v>
      </c>
      <c r="I268" s="208">
        <f t="shared" si="4"/>
        <v>80</v>
      </c>
      <c r="J268" s="207"/>
      <c r="K268" s="209" t="str" cm="1">
        <f t="array" ref="K268">IF($C268="","",IF(AND($C268=Party_Statement!$C$5,$B268&gt;=Party_Statement!$C$6,$B268&lt;=Party_Statement!$E$6),SUMPRODUCT(($C$3:$C268=Party_Statement!$C$5)*($B$3:$B268&gt;=Party_Statement!$C$6)*($B$3:$B268&lt;=Party_Statement!$E$6)),""))</f>
        <v/>
      </c>
    </row>
    <row r="269" spans="1:11" x14ac:dyDescent="0.25">
      <c r="A269" s="205">
        <f>Sales_Entry!A269</f>
        <v>66926</v>
      </c>
      <c r="B269" s="206">
        <f>Sales_Entry!B269</f>
        <v>46213</v>
      </c>
      <c r="C269" s="207" t="str">
        <f>Sales_Entry!D269</f>
        <v>SOBHA BHATTARAI</v>
      </c>
      <c r="D269" s="207" t="s">
        <v>1390</v>
      </c>
      <c r="E269" s="207" t="str">
        <f>Sales_Entry!C269</f>
        <v>BILL-6204</v>
      </c>
      <c r="F269" s="207" t="str">
        <f>Sales_Entry!E269</f>
        <v>Mix Milk</v>
      </c>
      <c r="G269" s="208">
        <f>N(Sales_Entry!J269)</f>
        <v>2550</v>
      </c>
      <c r="H269" s="208">
        <v>0</v>
      </c>
      <c r="I269" s="208">
        <f t="shared" si="4"/>
        <v>2550</v>
      </c>
      <c r="J269" s="207"/>
      <c r="K269" s="209" t="str" cm="1">
        <f t="array" ref="K269">IF($C269="","",IF(AND($C269=Party_Statement!$C$5,$B269&gt;=Party_Statement!$C$6,$B269&lt;=Party_Statement!$E$6),SUMPRODUCT(($C$3:$C269=Party_Statement!$C$5)*($B$3:$B269&gt;=Party_Statement!$C$6)*($B$3:$B269&lt;=Party_Statement!$E$6)),""))</f>
        <v/>
      </c>
    </row>
    <row r="270" spans="1:11" x14ac:dyDescent="0.25">
      <c r="A270" s="205">
        <f>Sales_Entry!A270</f>
        <v>66926</v>
      </c>
      <c r="B270" s="206">
        <f>Sales_Entry!B270</f>
        <v>46213</v>
      </c>
      <c r="C270" s="207" t="str">
        <f>Sales_Entry!D270</f>
        <v>PALPALI KIRANA</v>
      </c>
      <c r="D270" s="207" t="s">
        <v>1390</v>
      </c>
      <c r="E270" s="207" t="str">
        <f>Sales_Entry!C270</f>
        <v>BILL-6205</v>
      </c>
      <c r="F270" s="207" t="str">
        <f>Sales_Entry!E270</f>
        <v>Mix Milk</v>
      </c>
      <c r="G270" s="208">
        <f>N(Sales_Entry!J270)</f>
        <v>1700</v>
      </c>
      <c r="H270" s="208">
        <v>0</v>
      </c>
      <c r="I270" s="208">
        <f t="shared" si="4"/>
        <v>1700</v>
      </c>
      <c r="J270" s="207"/>
      <c r="K270" s="209" t="str" cm="1">
        <f t="array" ref="K270">IF($C270="","",IF(AND($C270=Party_Statement!$C$5,$B270&gt;=Party_Statement!$C$6,$B270&lt;=Party_Statement!$E$6),SUMPRODUCT(($C$3:$C270=Party_Statement!$C$5)*($B$3:$B270&gt;=Party_Statement!$C$6)*($B$3:$B270&lt;=Party_Statement!$E$6)),""))</f>
        <v/>
      </c>
    </row>
    <row r="271" spans="1:11" x14ac:dyDescent="0.25">
      <c r="A271" s="205">
        <f>Sales_Entry!A271</f>
        <v>66926</v>
      </c>
      <c r="B271" s="206">
        <f>Sales_Entry!B271</f>
        <v>46213</v>
      </c>
      <c r="C271" s="207" t="str">
        <f>Sales_Entry!D271</f>
        <v>AAMOSH KIRANA</v>
      </c>
      <c r="D271" s="207" t="s">
        <v>1390</v>
      </c>
      <c r="E271" s="207" t="str">
        <f>Sales_Entry!C271</f>
        <v>BILL-6206</v>
      </c>
      <c r="F271" s="207" t="str">
        <f>Sales_Entry!E271</f>
        <v>Mix Milk</v>
      </c>
      <c r="G271" s="208">
        <f>N(Sales_Entry!J271)</f>
        <v>3440</v>
      </c>
      <c r="H271" s="208">
        <v>0</v>
      </c>
      <c r="I271" s="208">
        <f t="shared" si="4"/>
        <v>3440</v>
      </c>
      <c r="J271" s="207"/>
      <c r="K271" s="209" t="str" cm="1">
        <f t="array" ref="K271">IF($C271="","",IF(AND($C271=Party_Statement!$C$5,$B271&gt;=Party_Statement!$C$6,$B271&lt;=Party_Statement!$E$6),SUMPRODUCT(($C$3:$C271=Party_Statement!$C$5)*($B$3:$B271&gt;=Party_Statement!$C$6)*($B$3:$B271&lt;=Party_Statement!$E$6)),""))</f>
        <v/>
      </c>
    </row>
    <row r="272" spans="1:11" x14ac:dyDescent="0.25">
      <c r="A272" s="205">
        <f>Sales_Entry!A272</f>
        <v>66926</v>
      </c>
      <c r="B272" s="206">
        <f>Sales_Entry!B272</f>
        <v>46213</v>
      </c>
      <c r="C272" s="207" t="str">
        <f>Sales_Entry!D272</f>
        <v>AAMOSH KIRANA</v>
      </c>
      <c r="D272" s="207" t="s">
        <v>1390</v>
      </c>
      <c r="E272" s="207" t="str">
        <f>Sales_Entry!C272</f>
        <v>BILL-6206</v>
      </c>
      <c r="F272" s="207" t="str">
        <f>Sales_Entry!E272</f>
        <v>Mix Milk</v>
      </c>
      <c r="G272" s="208">
        <f>N(Sales_Entry!J272)</f>
        <v>3400</v>
      </c>
      <c r="H272" s="208">
        <v>0</v>
      </c>
      <c r="I272" s="208">
        <f t="shared" si="4"/>
        <v>3400</v>
      </c>
      <c r="J272" s="207"/>
      <c r="K272" s="209" t="str" cm="1">
        <f t="array" ref="K272">IF($C272="","",IF(AND($C272=Party_Statement!$C$5,$B272&gt;=Party_Statement!$C$6,$B272&lt;=Party_Statement!$E$6),SUMPRODUCT(($C$3:$C272=Party_Statement!$C$5)*($B$3:$B272&gt;=Party_Statement!$C$6)*($B$3:$B272&lt;=Party_Statement!$E$6)),""))</f>
        <v/>
      </c>
    </row>
    <row r="273" spans="1:11" x14ac:dyDescent="0.25">
      <c r="A273" s="205">
        <f>Sales_Entry!A273</f>
        <v>66926</v>
      </c>
      <c r="B273" s="206">
        <f>Sales_Entry!B273</f>
        <v>46213</v>
      </c>
      <c r="C273" s="207" t="str">
        <f>Sales_Entry!D273</f>
        <v>AAMOSH KIRANA</v>
      </c>
      <c r="D273" s="207" t="s">
        <v>1390</v>
      </c>
      <c r="E273" s="207" t="str">
        <f>Sales_Entry!C273</f>
        <v>BILL-6206</v>
      </c>
      <c r="F273" s="207" t="str">
        <f>Sales_Entry!E273</f>
        <v>Cow Milk</v>
      </c>
      <c r="G273" s="208">
        <f>N(Sales_Entry!J273)</f>
        <v>80</v>
      </c>
      <c r="H273" s="208">
        <v>0</v>
      </c>
      <c r="I273" s="208">
        <f t="shared" si="4"/>
        <v>80</v>
      </c>
      <c r="J273" s="207"/>
      <c r="K273" s="209" t="str" cm="1">
        <f t="array" ref="K273">IF($C273="","",IF(AND($C273=Party_Statement!$C$5,$B273&gt;=Party_Statement!$C$6,$B273&lt;=Party_Statement!$E$6),SUMPRODUCT(($C$3:$C273=Party_Statement!$C$5)*($B$3:$B273&gt;=Party_Statement!$C$6)*($B$3:$B273&lt;=Party_Statement!$E$6)),""))</f>
        <v/>
      </c>
    </row>
    <row r="274" spans="1:11" x14ac:dyDescent="0.25">
      <c r="A274" s="205">
        <f>Sales_Entry!A274</f>
        <v>66926</v>
      </c>
      <c r="B274" s="206">
        <f>Sales_Entry!B274</f>
        <v>46213</v>
      </c>
      <c r="C274" s="207" t="str">
        <f>Sales_Entry!D274</f>
        <v>DEURALI KIRANA</v>
      </c>
      <c r="D274" s="207" t="s">
        <v>1390</v>
      </c>
      <c r="E274" s="207" t="str">
        <f>Sales_Entry!C274</f>
        <v>BILL-6207</v>
      </c>
      <c r="F274" s="207" t="str">
        <f>Sales_Entry!E274</f>
        <v>Mix Milk</v>
      </c>
      <c r="G274" s="208">
        <f>N(Sales_Entry!J274)</f>
        <v>425</v>
      </c>
      <c r="H274" s="208">
        <v>0</v>
      </c>
      <c r="I274" s="208">
        <f t="shared" si="4"/>
        <v>425</v>
      </c>
      <c r="J274" s="207"/>
      <c r="K274" s="209" t="str" cm="1">
        <f t="array" ref="K274">IF($C274="","",IF(AND($C274=Party_Statement!$C$5,$B274&gt;=Party_Statement!$C$6,$B274&lt;=Party_Statement!$E$6),SUMPRODUCT(($C$3:$C274=Party_Statement!$C$5)*($B$3:$B274&gt;=Party_Statement!$C$6)*($B$3:$B274&lt;=Party_Statement!$E$6)),""))</f>
        <v/>
      </c>
    </row>
    <row r="275" spans="1:11" x14ac:dyDescent="0.25">
      <c r="A275" s="205">
        <f>Sales_Entry!A275</f>
        <v>66926</v>
      </c>
      <c r="B275" s="206">
        <f>Sales_Entry!B275</f>
        <v>46213</v>
      </c>
      <c r="C275" s="207" t="str">
        <f>Sales_Entry!D275</f>
        <v>GIRI KIRANA</v>
      </c>
      <c r="D275" s="207" t="s">
        <v>1390</v>
      </c>
      <c r="E275" s="207" t="str">
        <f>Sales_Entry!C275</f>
        <v>BILL-6208</v>
      </c>
      <c r="F275" s="207" t="str">
        <f>Sales_Entry!E275</f>
        <v>Mix Milk</v>
      </c>
      <c r="G275" s="208">
        <f>N(Sales_Entry!J275)</f>
        <v>1275</v>
      </c>
      <c r="H275" s="208">
        <v>0</v>
      </c>
      <c r="I275" s="208">
        <f t="shared" si="4"/>
        <v>1275</v>
      </c>
      <c r="J275" s="207"/>
      <c r="K275" s="209" t="str" cm="1">
        <f t="array" ref="K275">IF($C275="","",IF(AND($C275=Party_Statement!$C$5,$B275&gt;=Party_Statement!$C$6,$B275&lt;=Party_Statement!$E$6),SUMPRODUCT(($C$3:$C275=Party_Statement!$C$5)*($B$3:$B275&gt;=Party_Statement!$C$6)*($B$3:$B275&lt;=Party_Statement!$E$6)),""))</f>
        <v/>
      </c>
    </row>
    <row r="276" spans="1:11" x14ac:dyDescent="0.25">
      <c r="A276" s="205">
        <f>Sales_Entry!A276</f>
        <v>66926</v>
      </c>
      <c r="B276" s="206">
        <f>Sales_Entry!B276</f>
        <v>46213</v>
      </c>
      <c r="C276" s="207" t="str">
        <f>Sales_Entry!D276</f>
        <v>CHHATRABHUMI STORE</v>
      </c>
      <c r="D276" s="207" t="s">
        <v>1390</v>
      </c>
      <c r="E276" s="207" t="str">
        <f>Sales_Entry!C276</f>
        <v>BILL-6209</v>
      </c>
      <c r="F276" s="207" t="str">
        <f>Sales_Entry!E276</f>
        <v>Mix Milk</v>
      </c>
      <c r="G276" s="208">
        <f>N(Sales_Entry!J276)</f>
        <v>2150</v>
      </c>
      <c r="H276" s="208">
        <v>0</v>
      </c>
      <c r="I276" s="208">
        <f t="shared" si="4"/>
        <v>2150</v>
      </c>
      <c r="J276" s="207"/>
      <c r="K276" s="209" t="str" cm="1">
        <f t="array" ref="K276">IF($C276="","",IF(AND($C276=Party_Statement!$C$5,$B276&gt;=Party_Statement!$C$6,$B276&lt;=Party_Statement!$E$6),SUMPRODUCT(($C$3:$C276=Party_Statement!$C$5)*($B$3:$B276&gt;=Party_Statement!$C$6)*($B$3:$B276&lt;=Party_Statement!$E$6)),""))</f>
        <v/>
      </c>
    </row>
    <row r="277" spans="1:11" x14ac:dyDescent="0.25">
      <c r="A277" s="205">
        <f>Sales_Entry!A277</f>
        <v>66926</v>
      </c>
      <c r="B277" s="206">
        <f>Sales_Entry!B277</f>
        <v>46213</v>
      </c>
      <c r="C277" s="207" t="str">
        <f>Sales_Entry!D277</f>
        <v>KRISHNA KHAREL</v>
      </c>
      <c r="D277" s="207" t="s">
        <v>1390</v>
      </c>
      <c r="E277" s="207" t="str">
        <f>Sales_Entry!C277</f>
        <v>BILL-6210</v>
      </c>
      <c r="F277" s="207" t="str">
        <f>Sales_Entry!E277</f>
        <v>Mix Milk</v>
      </c>
      <c r="G277" s="208">
        <f>N(Sales_Entry!J277)</f>
        <v>344</v>
      </c>
      <c r="H277" s="208">
        <v>0</v>
      </c>
      <c r="I277" s="208">
        <f t="shared" si="4"/>
        <v>344</v>
      </c>
      <c r="J277" s="207"/>
      <c r="K277" s="209" t="str" cm="1">
        <f t="array" ref="K277">IF($C277="","",IF(AND($C277=Party_Statement!$C$5,$B277&gt;=Party_Statement!$C$6,$B277&lt;=Party_Statement!$E$6),SUMPRODUCT(($C$3:$C277=Party_Statement!$C$5)*($B$3:$B277&gt;=Party_Statement!$C$6)*($B$3:$B277&lt;=Party_Statement!$E$6)),""))</f>
        <v/>
      </c>
    </row>
    <row r="278" spans="1:11" x14ac:dyDescent="0.25">
      <c r="A278" s="205">
        <f>Sales_Entry!A278</f>
        <v>66926</v>
      </c>
      <c r="B278" s="206">
        <f>Sales_Entry!B278</f>
        <v>46213</v>
      </c>
      <c r="C278" s="207" t="str">
        <f>Sales_Entry!D278</f>
        <v>SAMIKSHYA KIRANA</v>
      </c>
      <c r="D278" s="207" t="s">
        <v>1390</v>
      </c>
      <c r="E278" s="207" t="str">
        <f>Sales_Entry!C278</f>
        <v>BILL-6211</v>
      </c>
      <c r="F278" s="207" t="str">
        <f>Sales_Entry!E278</f>
        <v>Mix Milk</v>
      </c>
      <c r="G278" s="208">
        <f>N(Sales_Entry!J278)</f>
        <v>680</v>
      </c>
      <c r="H278" s="208">
        <v>0</v>
      </c>
      <c r="I278" s="208">
        <f t="shared" si="4"/>
        <v>680</v>
      </c>
      <c r="J278" s="207"/>
      <c r="K278" s="209" t="str" cm="1">
        <f t="array" ref="K278">IF($C278="","",IF(AND($C278=Party_Statement!$C$5,$B278&gt;=Party_Statement!$C$6,$B278&lt;=Party_Statement!$E$6),SUMPRODUCT(($C$3:$C278=Party_Statement!$C$5)*($B$3:$B278&gt;=Party_Statement!$C$6)*($B$3:$B278&lt;=Party_Statement!$E$6)),""))</f>
        <v/>
      </c>
    </row>
    <row r="279" spans="1:11" x14ac:dyDescent="0.25">
      <c r="A279" s="205">
        <f>Sales_Entry!A279</f>
        <v>66926</v>
      </c>
      <c r="B279" s="206">
        <f>Sales_Entry!B279</f>
        <v>46213</v>
      </c>
      <c r="C279" s="207" t="str">
        <f>Sales_Entry!D279</f>
        <v>AAYUSH AND AAYUSHMA</v>
      </c>
      <c r="D279" s="207" t="s">
        <v>1390</v>
      </c>
      <c r="E279" s="207" t="str">
        <f>Sales_Entry!C279</f>
        <v>BILL-6212</v>
      </c>
      <c r="F279" s="207" t="str">
        <f>Sales_Entry!E279</f>
        <v>Mix Milk</v>
      </c>
      <c r="G279" s="208">
        <f>N(Sales_Entry!J279)</f>
        <v>425</v>
      </c>
      <c r="H279" s="208">
        <v>0</v>
      </c>
      <c r="I279" s="208">
        <f t="shared" si="4"/>
        <v>425</v>
      </c>
      <c r="J279" s="207"/>
      <c r="K279" s="209" t="str" cm="1">
        <f t="array" ref="K279">IF($C279="","",IF(AND($C279=Party_Statement!$C$5,$B279&gt;=Party_Statement!$C$6,$B279&lt;=Party_Statement!$E$6),SUMPRODUCT(($C$3:$C279=Party_Statement!$C$5)*($B$3:$B279&gt;=Party_Statement!$C$6)*($B$3:$B279&lt;=Party_Statement!$E$6)),""))</f>
        <v/>
      </c>
    </row>
    <row r="280" spans="1:11" x14ac:dyDescent="0.25">
      <c r="A280" s="205">
        <f>Sales_Entry!A280</f>
        <v>66926</v>
      </c>
      <c r="B280" s="206">
        <f>Sales_Entry!B280</f>
        <v>46213</v>
      </c>
      <c r="C280" s="207" t="str">
        <f>Sales_Entry!D280</f>
        <v>YUBARAJ AND SAMRAT</v>
      </c>
      <c r="D280" s="207" t="s">
        <v>1390</v>
      </c>
      <c r="E280" s="207" t="str">
        <f>Sales_Entry!C280</f>
        <v>BILL-6213</v>
      </c>
      <c r="F280" s="207" t="str">
        <f>Sales_Entry!E280</f>
        <v>Mix Milk</v>
      </c>
      <c r="G280" s="208">
        <f>N(Sales_Entry!J280)</f>
        <v>1445</v>
      </c>
      <c r="H280" s="208">
        <v>0</v>
      </c>
      <c r="I280" s="208">
        <f t="shared" si="4"/>
        <v>1445</v>
      </c>
      <c r="J280" s="207"/>
      <c r="K280" s="209" t="str" cm="1">
        <f t="array" ref="K280">IF($C280="","",IF(AND($C280=Party_Statement!$C$5,$B280&gt;=Party_Statement!$C$6,$B280&lt;=Party_Statement!$E$6),SUMPRODUCT(($C$3:$C280=Party_Statement!$C$5)*($B$3:$B280&gt;=Party_Statement!$C$6)*($B$3:$B280&lt;=Party_Statement!$E$6)),""))</f>
        <v/>
      </c>
    </row>
    <row r="281" spans="1:11" x14ac:dyDescent="0.25">
      <c r="A281" s="205">
        <f>Sales_Entry!A281</f>
        <v>66926</v>
      </c>
      <c r="B281" s="206">
        <f>Sales_Entry!B281</f>
        <v>46213</v>
      </c>
      <c r="C281" s="207" t="str">
        <f>Sales_Entry!D281</f>
        <v>MANAKAMANA DAIRY</v>
      </c>
      <c r="D281" s="207" t="s">
        <v>1390</v>
      </c>
      <c r="E281" s="207" t="str">
        <f>Sales_Entry!C281</f>
        <v>BILL-6214</v>
      </c>
      <c r="F281" s="207" t="str">
        <f>Sales_Entry!E281</f>
        <v>Mix Milk</v>
      </c>
      <c r="G281" s="208">
        <f>N(Sales_Entry!J281)</f>
        <v>850</v>
      </c>
      <c r="H281" s="208">
        <v>0</v>
      </c>
      <c r="I281" s="208">
        <f t="shared" si="4"/>
        <v>850</v>
      </c>
      <c r="J281" s="207"/>
      <c r="K281" s="209" t="str" cm="1">
        <f t="array" ref="K281">IF($C281="","",IF(AND($C281=Party_Statement!$C$5,$B281&gt;=Party_Statement!$C$6,$B281&lt;=Party_Statement!$E$6),SUMPRODUCT(($C$3:$C281=Party_Statement!$C$5)*($B$3:$B281&gt;=Party_Statement!$C$6)*($B$3:$B281&lt;=Party_Statement!$E$6)),""))</f>
        <v/>
      </c>
    </row>
    <row r="282" spans="1:11" x14ac:dyDescent="0.25">
      <c r="A282" s="205">
        <f>Sales_Entry!A282</f>
        <v>66926</v>
      </c>
      <c r="B282" s="206">
        <f>Sales_Entry!B282</f>
        <v>46213</v>
      </c>
      <c r="C282" s="207" t="str">
        <f>Sales_Entry!D282</f>
        <v>KRITIKA KIRANA</v>
      </c>
      <c r="D282" s="207" t="s">
        <v>1390</v>
      </c>
      <c r="E282" s="207" t="str">
        <f>Sales_Entry!C282</f>
        <v>BILL-6215</v>
      </c>
      <c r="F282" s="207" t="str">
        <f>Sales_Entry!E282</f>
        <v>Mix Milk</v>
      </c>
      <c r="G282" s="208">
        <f>N(Sales_Entry!J282)</f>
        <v>1275</v>
      </c>
      <c r="H282" s="208">
        <v>0</v>
      </c>
      <c r="I282" s="208">
        <f t="shared" si="4"/>
        <v>1275</v>
      </c>
      <c r="J282" s="207"/>
      <c r="K282" s="209" t="str" cm="1">
        <f t="array" ref="K282">IF($C282="","",IF(AND($C282=Party_Statement!$C$5,$B282&gt;=Party_Statement!$C$6,$B282&lt;=Party_Statement!$E$6),SUMPRODUCT(($C$3:$C282=Party_Statement!$C$5)*($B$3:$B282&gt;=Party_Statement!$C$6)*($B$3:$B282&lt;=Party_Statement!$E$6)),""))</f>
        <v/>
      </c>
    </row>
    <row r="283" spans="1:11" x14ac:dyDescent="0.25">
      <c r="A283" s="205">
        <f>Sales_Entry!A283</f>
        <v>66926</v>
      </c>
      <c r="B283" s="206">
        <f>Sales_Entry!B283</f>
        <v>46213</v>
      </c>
      <c r="C283" s="207" t="str">
        <f>Sales_Entry!D283</f>
        <v>BHUSAL JANARAL STORE</v>
      </c>
      <c r="D283" s="207" t="s">
        <v>1390</v>
      </c>
      <c r="E283" s="207" t="str">
        <f>Sales_Entry!C283</f>
        <v>BILL-6216</v>
      </c>
      <c r="F283" s="207" t="str">
        <f>Sales_Entry!E283</f>
        <v>Mix Milk</v>
      </c>
      <c r="G283" s="208">
        <f>N(Sales_Entry!J283)</f>
        <v>430</v>
      </c>
      <c r="H283" s="208">
        <v>0</v>
      </c>
      <c r="I283" s="208">
        <f t="shared" si="4"/>
        <v>430</v>
      </c>
      <c r="J283" s="207"/>
      <c r="K283" s="209" t="str" cm="1">
        <f t="array" ref="K283">IF($C283="","",IF(AND($C283=Party_Statement!$C$5,$B283&gt;=Party_Statement!$C$6,$B283&lt;=Party_Statement!$E$6),SUMPRODUCT(($C$3:$C283=Party_Statement!$C$5)*($B$3:$B283&gt;=Party_Statement!$C$6)*($B$3:$B283&lt;=Party_Statement!$E$6)),""))</f>
        <v/>
      </c>
    </row>
    <row r="284" spans="1:11" x14ac:dyDescent="0.25">
      <c r="A284" s="205">
        <f>Sales_Entry!A284</f>
        <v>66927</v>
      </c>
      <c r="B284" s="206">
        <f>Sales_Entry!B284</f>
        <v>46214</v>
      </c>
      <c r="C284" s="207" t="str">
        <f>Sales_Entry!D284</f>
        <v>SRIJANA DAIRY</v>
      </c>
      <c r="D284" s="207" t="s">
        <v>1390</v>
      </c>
      <c r="E284" s="207" t="str">
        <f>Sales_Entry!C284</f>
        <v>BILL-6217</v>
      </c>
      <c r="F284" s="207" t="str">
        <f>Sales_Entry!E284</f>
        <v>Mix Milk</v>
      </c>
      <c r="G284" s="208">
        <f>N(Sales_Entry!J284)</f>
        <v>5100</v>
      </c>
      <c r="H284" s="208">
        <v>0</v>
      </c>
      <c r="I284" s="208">
        <f t="shared" si="4"/>
        <v>5100</v>
      </c>
      <c r="J284" s="207"/>
      <c r="K284" s="209" t="str" cm="1">
        <f t="array" ref="K284">IF($C284="","",IF(AND($C284=Party_Statement!$C$5,$B284&gt;=Party_Statement!$C$6,$B284&lt;=Party_Statement!$E$6),SUMPRODUCT(($C$3:$C284=Party_Statement!$C$5)*($B$3:$B284&gt;=Party_Statement!$C$6)*($B$3:$B284&lt;=Party_Statement!$E$6)),""))</f>
        <v/>
      </c>
    </row>
    <row r="285" spans="1:11" x14ac:dyDescent="0.25">
      <c r="A285" s="205">
        <f>Sales_Entry!A285</f>
        <v>66927</v>
      </c>
      <c r="B285" s="206">
        <f>Sales_Entry!B285</f>
        <v>46214</v>
      </c>
      <c r="C285" s="207" t="str">
        <f>Sales_Entry!D285</f>
        <v>SOBHA BHATTARAI</v>
      </c>
      <c r="D285" s="207" t="s">
        <v>1390</v>
      </c>
      <c r="E285" s="207" t="str">
        <f>Sales_Entry!C285</f>
        <v>BILL-6218</v>
      </c>
      <c r="F285" s="207" t="str">
        <f>Sales_Entry!E285</f>
        <v>Mix Milk</v>
      </c>
      <c r="G285" s="208">
        <f>N(Sales_Entry!J285)</f>
        <v>2975</v>
      </c>
      <c r="H285" s="208">
        <v>0</v>
      </c>
      <c r="I285" s="208">
        <f t="shared" si="4"/>
        <v>2975</v>
      </c>
      <c r="J285" s="207"/>
      <c r="K285" s="209" t="str" cm="1">
        <f t="array" ref="K285">IF($C285="","",IF(AND($C285=Party_Statement!$C$5,$B285&gt;=Party_Statement!$C$6,$B285&lt;=Party_Statement!$E$6),SUMPRODUCT(($C$3:$C285=Party_Statement!$C$5)*($B$3:$B285&gt;=Party_Statement!$C$6)*($B$3:$B285&lt;=Party_Statement!$E$6)),""))</f>
        <v/>
      </c>
    </row>
    <row r="286" spans="1:11" x14ac:dyDescent="0.25">
      <c r="A286" s="205">
        <f>Sales_Entry!A286</f>
        <v>66927</v>
      </c>
      <c r="B286" s="206">
        <f>Sales_Entry!B286</f>
        <v>46214</v>
      </c>
      <c r="C286" s="207" t="str">
        <f>Sales_Entry!D286</f>
        <v>PALPALI KIRANA</v>
      </c>
      <c r="D286" s="207" t="s">
        <v>1390</v>
      </c>
      <c r="E286" s="207" t="str">
        <f>Sales_Entry!C286</f>
        <v>BILL-6219</v>
      </c>
      <c r="F286" s="207" t="str">
        <f>Sales_Entry!E286</f>
        <v>Mix Milk</v>
      </c>
      <c r="G286" s="208">
        <f>N(Sales_Entry!J286)</f>
        <v>1700</v>
      </c>
      <c r="H286" s="208">
        <v>0</v>
      </c>
      <c r="I286" s="208">
        <f t="shared" si="4"/>
        <v>1700</v>
      </c>
      <c r="J286" s="207"/>
      <c r="K286" s="209" t="str" cm="1">
        <f t="array" ref="K286">IF($C286="","",IF(AND($C286=Party_Statement!$C$5,$B286&gt;=Party_Statement!$C$6,$B286&lt;=Party_Statement!$E$6),SUMPRODUCT(($C$3:$C286=Party_Statement!$C$5)*($B$3:$B286&gt;=Party_Statement!$C$6)*($B$3:$B286&lt;=Party_Statement!$E$6)),""))</f>
        <v/>
      </c>
    </row>
    <row r="287" spans="1:11" x14ac:dyDescent="0.25">
      <c r="A287" s="205">
        <f>Sales_Entry!A287</f>
        <v>66927</v>
      </c>
      <c r="B287" s="206">
        <f>Sales_Entry!B287</f>
        <v>46214</v>
      </c>
      <c r="C287" s="207" t="str">
        <f>Sales_Entry!D287</f>
        <v>AAMOSH KIRANA</v>
      </c>
      <c r="D287" s="207" t="s">
        <v>1390</v>
      </c>
      <c r="E287" s="207" t="str">
        <f>Sales_Entry!C287</f>
        <v>BILL-6220</v>
      </c>
      <c r="F287" s="207" t="str">
        <f>Sales_Entry!E287</f>
        <v>Mix Milk</v>
      </c>
      <c r="G287" s="208">
        <f>N(Sales_Entry!J287)</f>
        <v>3440</v>
      </c>
      <c r="H287" s="208">
        <v>0</v>
      </c>
      <c r="I287" s="208">
        <f t="shared" si="4"/>
        <v>3440</v>
      </c>
      <c r="J287" s="207"/>
      <c r="K287" s="209" t="str" cm="1">
        <f t="array" ref="K287">IF($C287="","",IF(AND($C287=Party_Statement!$C$5,$B287&gt;=Party_Statement!$C$6,$B287&lt;=Party_Statement!$E$6),SUMPRODUCT(($C$3:$C287=Party_Statement!$C$5)*($B$3:$B287&gt;=Party_Statement!$C$6)*($B$3:$B287&lt;=Party_Statement!$E$6)),""))</f>
        <v/>
      </c>
    </row>
    <row r="288" spans="1:11" x14ac:dyDescent="0.25">
      <c r="A288" s="205">
        <f>Sales_Entry!A288</f>
        <v>66927</v>
      </c>
      <c r="B288" s="206">
        <f>Sales_Entry!B288</f>
        <v>46214</v>
      </c>
      <c r="C288" s="207" t="str">
        <f>Sales_Entry!D288</f>
        <v>AAMOSH KIRANA</v>
      </c>
      <c r="D288" s="207" t="s">
        <v>1390</v>
      </c>
      <c r="E288" s="207" t="str">
        <f>Sales_Entry!C288</f>
        <v>BILL-6220</v>
      </c>
      <c r="F288" s="207" t="str">
        <f>Sales_Entry!E288</f>
        <v>Mix Milk</v>
      </c>
      <c r="G288" s="208">
        <f>N(Sales_Entry!J288)</f>
        <v>4250</v>
      </c>
      <c r="H288" s="208">
        <v>0</v>
      </c>
      <c r="I288" s="208">
        <f t="shared" si="4"/>
        <v>4250</v>
      </c>
      <c r="J288" s="207"/>
      <c r="K288" s="209" t="str" cm="1">
        <f t="array" ref="K288">IF($C288="","",IF(AND($C288=Party_Statement!$C$5,$B288&gt;=Party_Statement!$C$6,$B288&lt;=Party_Statement!$E$6),SUMPRODUCT(($C$3:$C288=Party_Statement!$C$5)*($B$3:$B288&gt;=Party_Statement!$C$6)*($B$3:$B288&lt;=Party_Statement!$E$6)),""))</f>
        <v/>
      </c>
    </row>
    <row r="289" spans="1:11" x14ac:dyDescent="0.25">
      <c r="A289" s="205">
        <f>Sales_Entry!A289</f>
        <v>66927</v>
      </c>
      <c r="B289" s="206">
        <f>Sales_Entry!B289</f>
        <v>46214</v>
      </c>
      <c r="C289" s="207" t="str">
        <f>Sales_Entry!D289</f>
        <v>DEURALI KIRANA</v>
      </c>
      <c r="D289" s="207" t="s">
        <v>1390</v>
      </c>
      <c r="E289" s="207" t="str">
        <f>Sales_Entry!C289</f>
        <v>BILL-6221</v>
      </c>
      <c r="F289" s="207" t="str">
        <f>Sales_Entry!E289</f>
        <v>Mix Milk</v>
      </c>
      <c r="G289" s="208">
        <f>N(Sales_Entry!J289)</f>
        <v>425</v>
      </c>
      <c r="H289" s="208">
        <v>0</v>
      </c>
      <c r="I289" s="208">
        <f t="shared" si="4"/>
        <v>425</v>
      </c>
      <c r="J289" s="207"/>
      <c r="K289" s="209" t="str" cm="1">
        <f t="array" ref="K289">IF($C289="","",IF(AND($C289=Party_Statement!$C$5,$B289&gt;=Party_Statement!$C$6,$B289&lt;=Party_Statement!$E$6),SUMPRODUCT(($C$3:$C289=Party_Statement!$C$5)*($B$3:$B289&gt;=Party_Statement!$C$6)*($B$3:$B289&lt;=Party_Statement!$E$6)),""))</f>
        <v/>
      </c>
    </row>
    <row r="290" spans="1:11" x14ac:dyDescent="0.25">
      <c r="A290" s="205">
        <f>Sales_Entry!A290</f>
        <v>66927</v>
      </c>
      <c r="B290" s="206">
        <f>Sales_Entry!B290</f>
        <v>46214</v>
      </c>
      <c r="C290" s="207" t="str">
        <f>Sales_Entry!D290</f>
        <v>GIRI KIRANA</v>
      </c>
      <c r="D290" s="207" t="s">
        <v>1390</v>
      </c>
      <c r="E290" s="207" t="str">
        <f>Sales_Entry!C290</f>
        <v>BILL-6222</v>
      </c>
      <c r="F290" s="207" t="str">
        <f>Sales_Entry!E290</f>
        <v>Mix Milk</v>
      </c>
      <c r="G290" s="208">
        <f>N(Sales_Entry!J290)</f>
        <v>1275</v>
      </c>
      <c r="H290" s="208">
        <v>0</v>
      </c>
      <c r="I290" s="208">
        <f t="shared" si="4"/>
        <v>1275</v>
      </c>
      <c r="J290" s="207"/>
      <c r="K290" s="209" t="str" cm="1">
        <f t="array" ref="K290">IF($C290="","",IF(AND($C290=Party_Statement!$C$5,$B290&gt;=Party_Statement!$C$6,$B290&lt;=Party_Statement!$E$6),SUMPRODUCT(($C$3:$C290=Party_Statement!$C$5)*($B$3:$B290&gt;=Party_Statement!$C$6)*($B$3:$B290&lt;=Party_Statement!$E$6)),""))</f>
        <v/>
      </c>
    </row>
    <row r="291" spans="1:11" x14ac:dyDescent="0.25">
      <c r="A291" s="205">
        <f>Sales_Entry!A291</f>
        <v>66927</v>
      </c>
      <c r="B291" s="206">
        <f>Sales_Entry!B291</f>
        <v>46214</v>
      </c>
      <c r="C291" s="207" t="str">
        <f>Sales_Entry!D291</f>
        <v>CHHATRABHUMI STORE</v>
      </c>
      <c r="D291" s="207" t="s">
        <v>1390</v>
      </c>
      <c r="E291" s="207" t="str">
        <f>Sales_Entry!C291</f>
        <v>BILL-6223</v>
      </c>
      <c r="F291" s="207" t="str">
        <f>Sales_Entry!E291</f>
        <v>Mix Milk</v>
      </c>
      <c r="G291" s="208">
        <f>N(Sales_Entry!J291)</f>
        <v>1720</v>
      </c>
      <c r="H291" s="208">
        <v>0</v>
      </c>
      <c r="I291" s="208">
        <f t="shared" si="4"/>
        <v>1720</v>
      </c>
      <c r="J291" s="207"/>
      <c r="K291" s="209" t="str" cm="1">
        <f t="array" ref="K291">IF($C291="","",IF(AND($C291=Party_Statement!$C$5,$B291&gt;=Party_Statement!$C$6,$B291&lt;=Party_Statement!$E$6),SUMPRODUCT(($C$3:$C291=Party_Statement!$C$5)*($B$3:$B291&gt;=Party_Statement!$C$6)*($B$3:$B291&lt;=Party_Statement!$E$6)),""))</f>
        <v/>
      </c>
    </row>
    <row r="292" spans="1:11" x14ac:dyDescent="0.25">
      <c r="A292" s="205">
        <f>Sales_Entry!A292</f>
        <v>66927</v>
      </c>
      <c r="B292" s="206">
        <f>Sales_Entry!B292</f>
        <v>46214</v>
      </c>
      <c r="C292" s="207" t="str">
        <f>Sales_Entry!D292</f>
        <v>KRISHNA KHAREL</v>
      </c>
      <c r="D292" s="207" t="s">
        <v>1390</v>
      </c>
      <c r="E292" s="207" t="str">
        <f>Sales_Entry!C292</f>
        <v>BILL-6224</v>
      </c>
      <c r="F292" s="207" t="str">
        <f>Sales_Entry!E292</f>
        <v>Mix Milk</v>
      </c>
      <c r="G292" s="208">
        <f>N(Sales_Entry!J292)</f>
        <v>344</v>
      </c>
      <c r="H292" s="208">
        <v>0</v>
      </c>
      <c r="I292" s="208">
        <f t="shared" si="4"/>
        <v>344</v>
      </c>
      <c r="J292" s="207"/>
      <c r="K292" s="209" t="str" cm="1">
        <f t="array" ref="K292">IF($C292="","",IF(AND($C292=Party_Statement!$C$5,$B292&gt;=Party_Statement!$C$6,$B292&lt;=Party_Statement!$E$6),SUMPRODUCT(($C$3:$C292=Party_Statement!$C$5)*($B$3:$B292&gt;=Party_Statement!$C$6)*($B$3:$B292&lt;=Party_Statement!$E$6)),""))</f>
        <v/>
      </c>
    </row>
    <row r="293" spans="1:11" x14ac:dyDescent="0.25">
      <c r="A293" s="205">
        <f>Sales_Entry!A293</f>
        <v>66927</v>
      </c>
      <c r="B293" s="206">
        <f>Sales_Entry!B293</f>
        <v>46214</v>
      </c>
      <c r="C293" s="207" t="str">
        <f>Sales_Entry!D293</f>
        <v>SAMIKSHYA KIRANA</v>
      </c>
      <c r="D293" s="207" t="s">
        <v>1390</v>
      </c>
      <c r="E293" s="207" t="str">
        <f>Sales_Entry!C293</f>
        <v>BILL-6225</v>
      </c>
      <c r="F293" s="207" t="str">
        <f>Sales_Entry!E293</f>
        <v>Mix Milk</v>
      </c>
      <c r="G293" s="208">
        <f>N(Sales_Entry!J293)</f>
        <v>680</v>
      </c>
      <c r="H293" s="208">
        <v>0</v>
      </c>
      <c r="I293" s="208">
        <f t="shared" si="4"/>
        <v>680</v>
      </c>
      <c r="J293" s="207"/>
      <c r="K293" s="209" t="str" cm="1">
        <f t="array" ref="K293">IF($C293="","",IF(AND($C293=Party_Statement!$C$5,$B293&gt;=Party_Statement!$C$6,$B293&lt;=Party_Statement!$E$6),SUMPRODUCT(($C$3:$C293=Party_Statement!$C$5)*($B$3:$B293&gt;=Party_Statement!$C$6)*($B$3:$B293&lt;=Party_Statement!$E$6)),""))</f>
        <v/>
      </c>
    </row>
    <row r="294" spans="1:11" x14ac:dyDescent="0.25">
      <c r="A294" s="205">
        <f>Sales_Entry!A294</f>
        <v>66927</v>
      </c>
      <c r="B294" s="206">
        <f>Sales_Entry!B294</f>
        <v>46214</v>
      </c>
      <c r="C294" s="207" t="str">
        <f>Sales_Entry!D294</f>
        <v>MANAKAMANA DAIRY</v>
      </c>
      <c r="D294" s="207" t="s">
        <v>1390</v>
      </c>
      <c r="E294" s="207" t="str">
        <f>Sales_Entry!C294</f>
        <v>BILL-6226</v>
      </c>
      <c r="F294" s="207" t="str">
        <f>Sales_Entry!E294</f>
        <v>Mix Milk</v>
      </c>
      <c r="G294" s="208">
        <f>N(Sales_Entry!J294)</f>
        <v>850</v>
      </c>
      <c r="H294" s="208">
        <v>0</v>
      </c>
      <c r="I294" s="208">
        <f t="shared" si="4"/>
        <v>850</v>
      </c>
      <c r="J294" s="207"/>
      <c r="K294" s="209" t="str" cm="1">
        <f t="array" ref="K294">IF($C294="","",IF(AND($C294=Party_Statement!$C$5,$B294&gt;=Party_Statement!$C$6,$B294&lt;=Party_Statement!$E$6),SUMPRODUCT(($C$3:$C294=Party_Statement!$C$5)*($B$3:$B294&gt;=Party_Statement!$C$6)*($B$3:$B294&lt;=Party_Statement!$E$6)),""))</f>
        <v/>
      </c>
    </row>
    <row r="295" spans="1:11" x14ac:dyDescent="0.25">
      <c r="A295" s="205">
        <f>Sales_Entry!A295</f>
        <v>66927</v>
      </c>
      <c r="B295" s="206">
        <f>Sales_Entry!B295</f>
        <v>46214</v>
      </c>
      <c r="C295" s="207" t="str">
        <f>Sales_Entry!D295</f>
        <v>YUBARAJ AND SAMRAT</v>
      </c>
      <c r="D295" s="207" t="s">
        <v>1390</v>
      </c>
      <c r="E295" s="207" t="str">
        <f>Sales_Entry!C295</f>
        <v>BILL-6227</v>
      </c>
      <c r="F295" s="207" t="str">
        <f>Sales_Entry!E295</f>
        <v>Mix Milk</v>
      </c>
      <c r="G295" s="208">
        <f>N(Sales_Entry!J295)</f>
        <v>1275</v>
      </c>
      <c r="H295" s="208">
        <v>0</v>
      </c>
      <c r="I295" s="208">
        <f t="shared" si="4"/>
        <v>1275</v>
      </c>
      <c r="J295" s="207"/>
      <c r="K295" s="209" t="str" cm="1">
        <f t="array" ref="K295">IF($C295="","",IF(AND($C295=Party_Statement!$C$5,$B295&gt;=Party_Statement!$C$6,$B295&lt;=Party_Statement!$E$6),SUMPRODUCT(($C$3:$C295=Party_Statement!$C$5)*($B$3:$B295&gt;=Party_Statement!$C$6)*($B$3:$B295&lt;=Party_Statement!$E$6)),""))</f>
        <v/>
      </c>
    </row>
    <row r="296" spans="1:11" x14ac:dyDescent="0.25">
      <c r="A296" s="205">
        <f>Sales_Entry!A296</f>
        <v>66927</v>
      </c>
      <c r="B296" s="206">
        <f>Sales_Entry!B296</f>
        <v>46214</v>
      </c>
      <c r="C296" s="207" t="str">
        <f>Sales_Entry!D296</f>
        <v>AAYUSH AND AAYUSHMA</v>
      </c>
      <c r="D296" s="207" t="s">
        <v>1390</v>
      </c>
      <c r="E296" s="207" t="str">
        <f>Sales_Entry!C296</f>
        <v>BILL-6228</v>
      </c>
      <c r="F296" s="207" t="str">
        <f>Sales_Entry!E296</f>
        <v>Mix Milk</v>
      </c>
      <c r="G296" s="208">
        <f>N(Sales_Entry!J296)</f>
        <v>425</v>
      </c>
      <c r="H296" s="208">
        <v>0</v>
      </c>
      <c r="I296" s="208">
        <f t="shared" si="4"/>
        <v>425</v>
      </c>
      <c r="J296" s="207"/>
      <c r="K296" s="209" t="str" cm="1">
        <f t="array" ref="K296">IF($C296="","",IF(AND($C296=Party_Statement!$C$5,$B296&gt;=Party_Statement!$C$6,$B296&lt;=Party_Statement!$E$6),SUMPRODUCT(($C$3:$C296=Party_Statement!$C$5)*($B$3:$B296&gt;=Party_Statement!$C$6)*($B$3:$B296&lt;=Party_Statement!$E$6)),""))</f>
        <v/>
      </c>
    </row>
    <row r="297" spans="1:11" x14ac:dyDescent="0.25">
      <c r="A297" s="205">
        <f>Sales_Entry!A297</f>
        <v>66927</v>
      </c>
      <c r="B297" s="206">
        <f>Sales_Entry!B297</f>
        <v>46214</v>
      </c>
      <c r="C297" s="207" t="str">
        <f>Sales_Entry!D297</f>
        <v>KRITIKA KIRANA</v>
      </c>
      <c r="D297" s="207" t="s">
        <v>1390</v>
      </c>
      <c r="E297" s="207" t="str">
        <f>Sales_Entry!C297</f>
        <v>BILL-6229</v>
      </c>
      <c r="F297" s="207" t="str">
        <f>Sales_Entry!E297</f>
        <v>Mix Milk</v>
      </c>
      <c r="G297" s="208">
        <f>N(Sales_Entry!J297)</f>
        <v>860</v>
      </c>
      <c r="H297" s="208">
        <v>0</v>
      </c>
      <c r="I297" s="208">
        <f t="shared" si="4"/>
        <v>860</v>
      </c>
      <c r="J297" s="207"/>
      <c r="K297" s="209" t="str" cm="1">
        <f t="array" ref="K297">IF($C297="","",IF(AND($C297=Party_Statement!$C$5,$B297&gt;=Party_Statement!$C$6,$B297&lt;=Party_Statement!$E$6),SUMPRODUCT(($C$3:$C297=Party_Statement!$C$5)*($B$3:$B297&gt;=Party_Statement!$C$6)*($B$3:$B297&lt;=Party_Statement!$E$6)),""))</f>
        <v/>
      </c>
    </row>
    <row r="298" spans="1:11" x14ac:dyDescent="0.25">
      <c r="A298" s="205">
        <f>Sales_Entry!A298</f>
        <v>66927</v>
      </c>
      <c r="B298" s="206">
        <f>Sales_Entry!B298</f>
        <v>46214</v>
      </c>
      <c r="C298" s="207" t="str">
        <f>Sales_Entry!D298</f>
        <v>ORGANIC TARKALI</v>
      </c>
      <c r="D298" s="207" t="s">
        <v>1390</v>
      </c>
      <c r="E298" s="207" t="str">
        <f>Sales_Entry!C298</f>
        <v>BILL-6230</v>
      </c>
      <c r="F298" s="207" t="str">
        <f>Sales_Entry!E298</f>
        <v>Mix Milk</v>
      </c>
      <c r="G298" s="208">
        <f>N(Sales_Entry!J298)</f>
        <v>2850</v>
      </c>
      <c r="H298" s="208">
        <v>0</v>
      </c>
      <c r="I298" s="208">
        <f t="shared" si="4"/>
        <v>2850</v>
      </c>
      <c r="J298" s="207"/>
      <c r="K298" s="209" t="str" cm="1">
        <f t="array" ref="K298">IF($C298="","",IF(AND($C298=Party_Statement!$C$5,$B298&gt;=Party_Statement!$C$6,$B298&lt;=Party_Statement!$E$6),SUMPRODUCT(($C$3:$C298=Party_Statement!$C$5)*($B$3:$B298&gt;=Party_Statement!$C$6)*($B$3:$B298&lt;=Party_Statement!$E$6)),""))</f>
        <v/>
      </c>
    </row>
    <row r="299" spans="1:11" x14ac:dyDescent="0.25">
      <c r="A299" s="205">
        <f>Sales_Entry!A299</f>
        <v>66927</v>
      </c>
      <c r="B299" s="206">
        <f>Sales_Entry!B299</f>
        <v>46214</v>
      </c>
      <c r="C299" s="207" t="str">
        <f>Sales_Entry!D299</f>
        <v>NEUPANE KIRANA</v>
      </c>
      <c r="D299" s="207" t="s">
        <v>1390</v>
      </c>
      <c r="E299" s="207" t="str">
        <f>Sales_Entry!C299</f>
        <v>BILL-6231</v>
      </c>
      <c r="F299" s="207" t="str">
        <f>Sales_Entry!E299</f>
        <v>Mix Milk</v>
      </c>
      <c r="G299" s="208">
        <f>N(Sales_Entry!J299)</f>
        <v>360</v>
      </c>
      <c r="H299" s="208">
        <v>0</v>
      </c>
      <c r="I299" s="208">
        <f t="shared" si="4"/>
        <v>360</v>
      </c>
      <c r="J299" s="207"/>
      <c r="K299" s="209" t="str" cm="1">
        <f t="array" ref="K299">IF($C299="","",IF(AND($C299=Party_Statement!$C$5,$B299&gt;=Party_Statement!$C$6,$B299&lt;=Party_Statement!$E$6),SUMPRODUCT(($C$3:$C299=Party_Statement!$C$5)*($B$3:$B299&gt;=Party_Statement!$C$6)*($B$3:$B299&lt;=Party_Statement!$E$6)),""))</f>
        <v/>
      </c>
    </row>
    <row r="300" spans="1:11" x14ac:dyDescent="0.25">
      <c r="A300" s="205">
        <f>Sales_Entry!A300</f>
        <v>66927</v>
      </c>
      <c r="B300" s="206">
        <f>Sales_Entry!B300</f>
        <v>46214</v>
      </c>
      <c r="C300" s="207" t="str">
        <f>Sales_Entry!D300</f>
        <v>LOCAL</v>
      </c>
      <c r="D300" s="207" t="s">
        <v>1390</v>
      </c>
      <c r="E300" s="207" t="str">
        <f>Sales_Entry!C300</f>
        <v>BILL-6232</v>
      </c>
      <c r="F300" s="207" t="str">
        <f>Sales_Entry!E300</f>
        <v>Mix Milk</v>
      </c>
      <c r="G300" s="208">
        <f>N(Sales_Entry!J300)</f>
        <v>505.01</v>
      </c>
      <c r="H300" s="208">
        <v>0</v>
      </c>
      <c r="I300" s="208">
        <f t="shared" si="4"/>
        <v>505.01</v>
      </c>
      <c r="J300" s="207"/>
      <c r="K300" s="209" t="str" cm="1">
        <f t="array" ref="K300">IF($C300="","",IF(AND($C300=Party_Statement!$C$5,$B300&gt;=Party_Statement!$C$6,$B300&lt;=Party_Statement!$E$6),SUMPRODUCT(($C$3:$C300=Party_Statement!$C$5)*($B$3:$B300&gt;=Party_Statement!$C$6)*($B$3:$B300&lt;=Party_Statement!$E$6)),""))</f>
        <v/>
      </c>
    </row>
    <row r="301" spans="1:11" x14ac:dyDescent="0.25">
      <c r="A301" s="205">
        <f>Sales_Entry!A301</f>
        <v>66927</v>
      </c>
      <c r="B301" s="206">
        <f>Sales_Entry!B301</f>
        <v>46214</v>
      </c>
      <c r="C301" s="207" t="str">
        <f>Sales_Entry!D301</f>
        <v>GANGA NEUPANE</v>
      </c>
      <c r="D301" s="207" t="s">
        <v>1390</v>
      </c>
      <c r="E301" s="207" t="str">
        <f>Sales_Entry!C301</f>
        <v>BILL-6360</v>
      </c>
      <c r="F301" s="207" t="str">
        <f>Sales_Entry!E301</f>
        <v>Mix Milk</v>
      </c>
      <c r="G301" s="208">
        <f>N(Sales_Entry!J301)</f>
        <v>680</v>
      </c>
      <c r="H301" s="208">
        <v>0</v>
      </c>
      <c r="I301" s="208">
        <f t="shared" si="4"/>
        <v>680</v>
      </c>
      <c r="J301" s="207"/>
      <c r="K301" s="209" t="str" cm="1">
        <f t="array" ref="K301">IF($C301="","",IF(AND($C301=Party_Statement!$C$5,$B301&gt;=Party_Statement!$C$6,$B301&lt;=Party_Statement!$E$6),SUMPRODUCT(($C$3:$C301=Party_Statement!$C$5)*($B$3:$B301&gt;=Party_Statement!$C$6)*($B$3:$B301&lt;=Party_Statement!$E$6)),""))</f>
        <v/>
      </c>
    </row>
    <row r="302" spans="1:11" x14ac:dyDescent="0.25">
      <c r="A302" s="205">
        <f>Sales_Entry!A302</f>
        <v>66928</v>
      </c>
      <c r="B302" s="206">
        <f>Sales_Entry!B302</f>
        <v>46215</v>
      </c>
      <c r="C302" s="207" t="str">
        <f>Sales_Entry!D302</f>
        <v>KRITIKA KIRANA</v>
      </c>
      <c r="D302" s="207" t="s">
        <v>1390</v>
      </c>
      <c r="E302" s="207" t="str">
        <f>Sales_Entry!C302</f>
        <v>BILL-6233</v>
      </c>
      <c r="F302" s="207" t="str">
        <f>Sales_Entry!E302</f>
        <v>Mix Milk</v>
      </c>
      <c r="G302" s="208">
        <f>N(Sales_Entry!J302)</f>
        <v>1290</v>
      </c>
      <c r="H302" s="208">
        <v>0</v>
      </c>
      <c r="I302" s="208">
        <f t="shared" si="4"/>
        <v>1290</v>
      </c>
      <c r="J302" s="207"/>
      <c r="K302" s="209" t="str" cm="1">
        <f t="array" ref="K302">IF($C302="","",IF(AND($C302=Party_Statement!$C$5,$B302&gt;=Party_Statement!$C$6,$B302&lt;=Party_Statement!$E$6),SUMPRODUCT(($C$3:$C302=Party_Statement!$C$5)*($B$3:$B302&gt;=Party_Statement!$C$6)*($B$3:$B302&lt;=Party_Statement!$E$6)),""))</f>
        <v/>
      </c>
    </row>
    <row r="303" spans="1:11" x14ac:dyDescent="0.25">
      <c r="A303" s="205">
        <f>Sales_Entry!A303</f>
        <v>66928</v>
      </c>
      <c r="B303" s="206">
        <f>Sales_Entry!B303</f>
        <v>46215</v>
      </c>
      <c r="C303" s="207" t="str">
        <f>Sales_Entry!D303</f>
        <v>SOBHA BHATTARAI</v>
      </c>
      <c r="D303" s="207" t="s">
        <v>1390</v>
      </c>
      <c r="E303" s="207" t="str">
        <f>Sales_Entry!C303</f>
        <v>BILL-6234</v>
      </c>
      <c r="F303" s="207" t="str">
        <f>Sales_Entry!E303</f>
        <v>Mix Milk</v>
      </c>
      <c r="G303" s="208">
        <f>N(Sales_Entry!J303)</f>
        <v>2975</v>
      </c>
      <c r="H303" s="208">
        <v>0</v>
      </c>
      <c r="I303" s="208">
        <f t="shared" si="4"/>
        <v>2975</v>
      </c>
      <c r="J303" s="207"/>
      <c r="K303" s="209" t="str" cm="1">
        <f t="array" ref="K303">IF($C303="","",IF(AND($C303=Party_Statement!$C$5,$B303&gt;=Party_Statement!$C$6,$B303&lt;=Party_Statement!$E$6),SUMPRODUCT(($C$3:$C303=Party_Statement!$C$5)*($B$3:$B303&gt;=Party_Statement!$C$6)*($B$3:$B303&lt;=Party_Statement!$E$6)),""))</f>
        <v/>
      </c>
    </row>
    <row r="304" spans="1:11" x14ac:dyDescent="0.25">
      <c r="A304" s="205">
        <f>Sales_Entry!A304</f>
        <v>66928</v>
      </c>
      <c r="B304" s="206">
        <f>Sales_Entry!B304</f>
        <v>46215</v>
      </c>
      <c r="C304" s="207" t="str">
        <f>Sales_Entry!D304</f>
        <v>MANAKAMANA DAIRY</v>
      </c>
      <c r="D304" s="207" t="s">
        <v>1390</v>
      </c>
      <c r="E304" s="207" t="str">
        <f>Sales_Entry!C304</f>
        <v>BILL-6235</v>
      </c>
      <c r="F304" s="207" t="str">
        <f>Sales_Entry!E304</f>
        <v>Mix Milk</v>
      </c>
      <c r="G304" s="208">
        <f>N(Sales_Entry!J304)</f>
        <v>850</v>
      </c>
      <c r="H304" s="208">
        <v>0</v>
      </c>
      <c r="I304" s="208">
        <f t="shared" si="4"/>
        <v>850</v>
      </c>
      <c r="J304" s="207"/>
      <c r="K304" s="209" t="str" cm="1">
        <f t="array" ref="K304">IF($C304="","",IF(AND($C304=Party_Statement!$C$5,$B304&gt;=Party_Statement!$C$6,$B304&lt;=Party_Statement!$E$6),SUMPRODUCT(($C$3:$C304=Party_Statement!$C$5)*($B$3:$B304&gt;=Party_Statement!$C$6)*($B$3:$B304&lt;=Party_Statement!$E$6)),""))</f>
        <v/>
      </c>
    </row>
    <row r="305" spans="1:11" ht="25.5" customHeight="1" x14ac:dyDescent="0.25">
      <c r="A305" s="205">
        <f>Sales_Entry!A305</f>
        <v>66928</v>
      </c>
      <c r="B305" s="206">
        <f>Sales_Entry!B305</f>
        <v>46215</v>
      </c>
      <c r="C305" s="207" t="str">
        <f>Sales_Entry!D305</f>
        <v>SAMIKSHYA KIRANA</v>
      </c>
      <c r="D305" s="207" t="s">
        <v>1390</v>
      </c>
      <c r="E305" s="207" t="str">
        <f>Sales_Entry!C305</f>
        <v>BILL-6236</v>
      </c>
      <c r="F305" s="207" t="str">
        <f>Sales_Entry!E305</f>
        <v>Mix Milk</v>
      </c>
      <c r="G305" s="208">
        <f>N(Sales_Entry!J305)</f>
        <v>680</v>
      </c>
      <c r="H305" s="208">
        <v>0</v>
      </c>
      <c r="I305" s="208">
        <f t="shared" si="4"/>
        <v>680</v>
      </c>
      <c r="J305" s="207"/>
      <c r="K305" s="209" t="str" cm="1">
        <f t="array" ref="K305">IF($C305="","",IF(AND($C305=Party_Statement!$C$5,$B305&gt;=Party_Statement!$C$6,$B305&lt;=Party_Statement!$E$6),SUMPRODUCT(($C$3:$C305=Party_Statement!$C$5)*($B$3:$B305&gt;=Party_Statement!$C$6)*($B$3:$B305&lt;=Party_Statement!$E$6)),""))</f>
        <v/>
      </c>
    </row>
    <row r="306" spans="1:11" ht="25.5" customHeight="1" x14ac:dyDescent="0.25">
      <c r="A306" s="205">
        <f>Sales_Entry!A306</f>
        <v>66928</v>
      </c>
      <c r="B306" s="206">
        <f>Sales_Entry!B306</f>
        <v>46215</v>
      </c>
      <c r="C306" s="207" t="str">
        <f>Sales_Entry!D306</f>
        <v>CHHATRABHUMI STORE</v>
      </c>
      <c r="D306" s="207" t="s">
        <v>1390</v>
      </c>
      <c r="E306" s="207" t="str">
        <f>Sales_Entry!C306</f>
        <v>BILL-6237</v>
      </c>
      <c r="F306" s="207" t="str">
        <f>Sales_Entry!E306</f>
        <v>Mix Milk</v>
      </c>
      <c r="G306" s="208">
        <f>N(Sales_Entry!J306)</f>
        <v>2580</v>
      </c>
      <c r="H306" s="208">
        <v>0</v>
      </c>
      <c r="I306" s="208">
        <f t="shared" si="4"/>
        <v>2580</v>
      </c>
      <c r="J306" s="207"/>
      <c r="K306" s="209" t="str" cm="1">
        <f t="array" ref="K306">IF($C306="","",IF(AND($C306=Party_Statement!$C$5,$B306&gt;=Party_Statement!$C$6,$B306&lt;=Party_Statement!$E$6),SUMPRODUCT(($C$3:$C306=Party_Statement!$C$5)*($B$3:$B306&gt;=Party_Statement!$C$6)*($B$3:$B306&lt;=Party_Statement!$E$6)),""))</f>
        <v/>
      </c>
    </row>
    <row r="307" spans="1:11" x14ac:dyDescent="0.25">
      <c r="A307" s="205">
        <f>Sales_Entry!A307</f>
        <v>66928</v>
      </c>
      <c r="B307" s="206">
        <f>Sales_Entry!B307</f>
        <v>46215</v>
      </c>
      <c r="C307" s="207" t="str">
        <f>Sales_Entry!D307</f>
        <v>KRISHNA KHAREL</v>
      </c>
      <c r="D307" s="207" t="s">
        <v>1390</v>
      </c>
      <c r="E307" s="207" t="str">
        <f>Sales_Entry!C307</f>
        <v>BILL-6238</v>
      </c>
      <c r="F307" s="207" t="str">
        <f>Sales_Entry!E307</f>
        <v>Mix Milk</v>
      </c>
      <c r="G307" s="208">
        <f>N(Sales_Entry!J307)</f>
        <v>344</v>
      </c>
      <c r="H307" s="208">
        <v>0</v>
      </c>
      <c r="I307" s="208">
        <f t="shared" si="4"/>
        <v>344</v>
      </c>
      <c r="J307" s="207"/>
      <c r="K307" s="209" t="str" cm="1">
        <f t="array" ref="K307">IF($C307="","",IF(AND($C307=Party_Statement!$C$5,$B307&gt;=Party_Statement!$C$6,$B307&lt;=Party_Statement!$E$6),SUMPRODUCT(($C$3:$C307=Party_Statement!$C$5)*($B$3:$B307&gt;=Party_Statement!$C$6)*($B$3:$B307&lt;=Party_Statement!$E$6)),""))</f>
        <v/>
      </c>
    </row>
    <row r="308" spans="1:11" x14ac:dyDescent="0.25">
      <c r="A308" s="205">
        <f>Sales_Entry!A308</f>
        <v>66928</v>
      </c>
      <c r="B308" s="206">
        <f>Sales_Entry!B308</f>
        <v>46215</v>
      </c>
      <c r="C308" s="207" t="str">
        <f>Sales_Entry!D308</f>
        <v>ORGANIC TARKALI</v>
      </c>
      <c r="D308" s="207" t="s">
        <v>1390</v>
      </c>
      <c r="E308" s="207" t="str">
        <f>Sales_Entry!C308</f>
        <v>BILL-6239</v>
      </c>
      <c r="F308" s="207" t="str">
        <f>Sales_Entry!E308</f>
        <v>Mix Milk</v>
      </c>
      <c r="G308" s="208">
        <f>N(Sales_Entry!J308)</f>
        <v>2375</v>
      </c>
      <c r="H308" s="208">
        <v>0</v>
      </c>
      <c r="I308" s="208">
        <f t="shared" si="4"/>
        <v>2375</v>
      </c>
      <c r="J308" s="207"/>
      <c r="K308" s="209" t="str" cm="1">
        <f t="array" ref="K308">IF($C308="","",IF(AND($C308=Party_Statement!$C$5,$B308&gt;=Party_Statement!$C$6,$B308&lt;=Party_Statement!$E$6),SUMPRODUCT(($C$3:$C308=Party_Statement!$C$5)*($B$3:$B308&gt;=Party_Statement!$C$6)*($B$3:$B308&lt;=Party_Statement!$E$6)),""))</f>
        <v/>
      </c>
    </row>
    <row r="309" spans="1:11" x14ac:dyDescent="0.25">
      <c r="A309" s="205">
        <f>Sales_Entry!A309</f>
        <v>66928</v>
      </c>
      <c r="B309" s="206">
        <f>Sales_Entry!B309</f>
        <v>46215</v>
      </c>
      <c r="C309" s="207" t="str">
        <f>Sales_Entry!D309</f>
        <v>ORGANIC TARKALI</v>
      </c>
      <c r="D309" s="207" t="s">
        <v>1390</v>
      </c>
      <c r="E309" s="207" t="str">
        <f>Sales_Entry!C309</f>
        <v>BILL-6239</v>
      </c>
      <c r="F309" s="207" t="str">
        <f>Sales_Entry!E309</f>
        <v>Mix Milk</v>
      </c>
      <c r="G309" s="208">
        <f>N(Sales_Entry!J309)</f>
        <v>1020</v>
      </c>
      <c r="H309" s="208">
        <v>0</v>
      </c>
      <c r="I309" s="208">
        <f t="shared" si="4"/>
        <v>1020</v>
      </c>
      <c r="J309" s="207"/>
      <c r="K309" s="209" t="str" cm="1">
        <f t="array" ref="K309">IF($C309="","",IF(AND($C309=Party_Statement!$C$5,$B309&gt;=Party_Statement!$C$6,$B309&lt;=Party_Statement!$E$6),SUMPRODUCT(($C$3:$C309=Party_Statement!$C$5)*($B$3:$B309&gt;=Party_Statement!$C$6)*($B$3:$B309&lt;=Party_Statement!$E$6)),""))</f>
        <v/>
      </c>
    </row>
    <row r="310" spans="1:11" x14ac:dyDescent="0.25">
      <c r="A310" s="205">
        <f>Sales_Entry!A310</f>
        <v>66928</v>
      </c>
      <c r="B310" s="206">
        <f>Sales_Entry!B310</f>
        <v>46215</v>
      </c>
      <c r="C310" s="207" t="str">
        <f>Sales_Entry!D310</f>
        <v>PALPALI KIRANA</v>
      </c>
      <c r="D310" s="207" t="s">
        <v>1390</v>
      </c>
      <c r="E310" s="207" t="str">
        <f>Sales_Entry!C310</f>
        <v>BILL-6240</v>
      </c>
      <c r="F310" s="207" t="str">
        <f>Sales_Entry!E310</f>
        <v>Mix Milk</v>
      </c>
      <c r="G310" s="208">
        <f>N(Sales_Entry!J310)</f>
        <v>2975</v>
      </c>
      <c r="H310" s="208">
        <v>0</v>
      </c>
      <c r="I310" s="208">
        <f t="shared" si="4"/>
        <v>2975</v>
      </c>
      <c r="J310" s="207"/>
      <c r="K310" s="209" t="str" cm="1">
        <f t="array" ref="K310">IF($C310="","",IF(AND($C310=Party_Statement!$C$5,$B310&gt;=Party_Statement!$C$6,$B310&lt;=Party_Statement!$E$6),SUMPRODUCT(($C$3:$C310=Party_Statement!$C$5)*($B$3:$B310&gt;=Party_Statement!$C$6)*($B$3:$B310&lt;=Party_Statement!$E$6)),""))</f>
        <v/>
      </c>
    </row>
    <row r="311" spans="1:11" x14ac:dyDescent="0.25">
      <c r="A311" s="205">
        <f>Sales_Entry!A311</f>
        <v>66928</v>
      </c>
      <c r="B311" s="206">
        <f>Sales_Entry!B311</f>
        <v>46215</v>
      </c>
      <c r="C311" s="207" t="str">
        <f>Sales_Entry!D311</f>
        <v>GIRI KIRANA</v>
      </c>
      <c r="D311" s="207" t="s">
        <v>1390</v>
      </c>
      <c r="E311" s="207" t="str">
        <f>Sales_Entry!C311</f>
        <v>BILL-6241</v>
      </c>
      <c r="F311" s="207" t="str">
        <f>Sales_Entry!E311</f>
        <v>Mix Milk</v>
      </c>
      <c r="G311" s="208">
        <f>N(Sales_Entry!J311)</f>
        <v>1275</v>
      </c>
      <c r="H311" s="208">
        <v>0</v>
      </c>
      <c r="I311" s="208">
        <f t="shared" si="4"/>
        <v>1275</v>
      </c>
      <c r="J311" s="207"/>
      <c r="K311" s="209" t="str" cm="1">
        <f t="array" ref="K311">IF($C311="","",IF(AND($C311=Party_Statement!$C$5,$B311&gt;=Party_Statement!$C$6,$B311&lt;=Party_Statement!$E$6),SUMPRODUCT(($C$3:$C311=Party_Statement!$C$5)*($B$3:$B311&gt;=Party_Statement!$C$6)*($B$3:$B311&lt;=Party_Statement!$E$6)),""))</f>
        <v/>
      </c>
    </row>
    <row r="312" spans="1:11" x14ac:dyDescent="0.25">
      <c r="A312" s="205">
        <f>Sales_Entry!A312</f>
        <v>66928</v>
      </c>
      <c r="B312" s="206">
        <f>Sales_Entry!B312</f>
        <v>46215</v>
      </c>
      <c r="C312" s="207" t="str">
        <f>Sales_Entry!D312</f>
        <v>DEURALI KIRANA</v>
      </c>
      <c r="D312" s="207" t="s">
        <v>1390</v>
      </c>
      <c r="E312" s="207" t="str">
        <f>Sales_Entry!C312</f>
        <v>BILL-6242</v>
      </c>
      <c r="F312" s="207" t="str">
        <f>Sales_Entry!E312</f>
        <v>Mix Milk</v>
      </c>
      <c r="G312" s="208">
        <f>N(Sales_Entry!J312)</f>
        <v>680</v>
      </c>
      <c r="H312" s="208">
        <v>0</v>
      </c>
      <c r="I312" s="208">
        <f t="shared" si="4"/>
        <v>680</v>
      </c>
      <c r="J312" s="207"/>
      <c r="K312" s="209" t="str" cm="1">
        <f t="array" ref="K312">IF($C312="","",IF(AND($C312=Party_Statement!$C$5,$B312&gt;=Party_Statement!$C$6,$B312&lt;=Party_Statement!$E$6),SUMPRODUCT(($C$3:$C312=Party_Statement!$C$5)*($B$3:$B312&gt;=Party_Statement!$C$6)*($B$3:$B312&lt;=Party_Statement!$E$6)),""))</f>
        <v/>
      </c>
    </row>
    <row r="313" spans="1:11" x14ac:dyDescent="0.25">
      <c r="A313" s="205">
        <f>Sales_Entry!A313</f>
        <v>66928</v>
      </c>
      <c r="B313" s="206">
        <f>Sales_Entry!B313</f>
        <v>46215</v>
      </c>
      <c r="C313" s="207" t="str">
        <f>Sales_Entry!D313</f>
        <v>AAMOSH KIRANA</v>
      </c>
      <c r="D313" s="207" t="s">
        <v>1390</v>
      </c>
      <c r="E313" s="207" t="str">
        <f>Sales_Entry!C313</f>
        <v>BILL-6243</v>
      </c>
      <c r="F313" s="207" t="str">
        <f>Sales_Entry!E313</f>
        <v>Mix Milk</v>
      </c>
      <c r="G313" s="208">
        <f>N(Sales_Entry!J313)</f>
        <v>3440</v>
      </c>
      <c r="H313" s="208">
        <v>0</v>
      </c>
      <c r="I313" s="208">
        <f t="shared" si="4"/>
        <v>3440</v>
      </c>
      <c r="J313" s="207"/>
      <c r="K313" s="209" t="str" cm="1">
        <f t="array" ref="K313">IF($C313="","",IF(AND($C313=Party_Statement!$C$5,$B313&gt;=Party_Statement!$C$6,$B313&lt;=Party_Statement!$E$6),SUMPRODUCT(($C$3:$C313=Party_Statement!$C$5)*($B$3:$B313&gt;=Party_Statement!$C$6)*($B$3:$B313&lt;=Party_Statement!$E$6)),""))</f>
        <v/>
      </c>
    </row>
    <row r="314" spans="1:11" x14ac:dyDescent="0.25">
      <c r="A314" s="205">
        <f>Sales_Entry!A314</f>
        <v>66928</v>
      </c>
      <c r="B314" s="206">
        <f>Sales_Entry!B314</f>
        <v>46215</v>
      </c>
      <c r="C314" s="207" t="str">
        <f>Sales_Entry!D314</f>
        <v>AAMOSH KIRANA</v>
      </c>
      <c r="D314" s="207" t="s">
        <v>1390</v>
      </c>
      <c r="E314" s="207" t="str">
        <f>Sales_Entry!C314</f>
        <v>BILL-6243</v>
      </c>
      <c r="F314" s="207" t="str">
        <f>Sales_Entry!E314</f>
        <v>Mix Milk</v>
      </c>
      <c r="G314" s="208">
        <f>N(Sales_Entry!J314)</f>
        <v>4250</v>
      </c>
      <c r="H314" s="208">
        <v>0</v>
      </c>
      <c r="I314" s="208">
        <f t="shared" si="4"/>
        <v>4250</v>
      </c>
      <c r="J314" s="207"/>
      <c r="K314" s="209" t="str" cm="1">
        <f t="array" ref="K314">IF($C314="","",IF(AND($C314=Party_Statement!$C$5,$B314&gt;=Party_Statement!$C$6,$B314&lt;=Party_Statement!$E$6),SUMPRODUCT(($C$3:$C314=Party_Statement!$C$5)*($B$3:$B314&gt;=Party_Statement!$C$6)*($B$3:$B314&lt;=Party_Statement!$E$6)),""))</f>
        <v/>
      </c>
    </row>
    <row r="315" spans="1:11" x14ac:dyDescent="0.25">
      <c r="A315" s="205">
        <f>Sales_Entry!A315</f>
        <v>66928</v>
      </c>
      <c r="B315" s="206">
        <f>Sales_Entry!B315</f>
        <v>46215</v>
      </c>
      <c r="C315" s="207" t="str">
        <f>Sales_Entry!D315</f>
        <v>AAMOSH KIRANA</v>
      </c>
      <c r="D315" s="207" t="s">
        <v>1390</v>
      </c>
      <c r="E315" s="207" t="str">
        <f>Sales_Entry!C315</f>
        <v>BILL-6243</v>
      </c>
      <c r="F315" s="207" t="str">
        <f>Sales_Entry!E315</f>
        <v>Cow Milk</v>
      </c>
      <c r="G315" s="208">
        <f>N(Sales_Entry!J315)</f>
        <v>80</v>
      </c>
      <c r="H315" s="208">
        <v>0</v>
      </c>
      <c r="I315" s="208">
        <f t="shared" si="4"/>
        <v>80</v>
      </c>
      <c r="J315" s="207"/>
      <c r="K315" s="209" t="str" cm="1">
        <f t="array" ref="K315">IF($C315="","",IF(AND($C315=Party_Statement!$C$5,$B315&gt;=Party_Statement!$C$6,$B315&lt;=Party_Statement!$E$6),SUMPRODUCT(($C$3:$C315=Party_Statement!$C$5)*($B$3:$B315&gt;=Party_Statement!$C$6)*($B$3:$B315&lt;=Party_Statement!$E$6)),""))</f>
        <v/>
      </c>
    </row>
    <row r="316" spans="1:11" x14ac:dyDescent="0.25">
      <c r="A316" s="205">
        <f>Sales_Entry!A316</f>
        <v>66928</v>
      </c>
      <c r="B316" s="206">
        <f>Sales_Entry!B316</f>
        <v>46215</v>
      </c>
      <c r="C316" s="207" t="str">
        <f>Sales_Entry!D316</f>
        <v>SHARMA DAI</v>
      </c>
      <c r="D316" s="207" t="s">
        <v>1390</v>
      </c>
      <c r="E316" s="207" t="str">
        <f>Sales_Entry!C316</f>
        <v>BILL-6244</v>
      </c>
      <c r="F316" s="207" t="str">
        <f>Sales_Entry!E316</f>
        <v>Mix Milk</v>
      </c>
      <c r="G316" s="208">
        <f>N(Sales_Entry!J316)</f>
        <v>1680</v>
      </c>
      <c r="H316" s="208">
        <v>0</v>
      </c>
      <c r="I316" s="208">
        <f t="shared" si="4"/>
        <v>1680</v>
      </c>
      <c r="J316" s="207"/>
      <c r="K316" s="209" t="str" cm="1">
        <f t="array" ref="K316">IF($C316="","",IF(AND($C316=Party_Statement!$C$5,$B316&gt;=Party_Statement!$C$6,$B316&lt;=Party_Statement!$E$6),SUMPRODUCT(($C$3:$C316=Party_Statement!$C$5)*($B$3:$B316&gt;=Party_Statement!$C$6)*($B$3:$B316&lt;=Party_Statement!$E$6)),""))</f>
        <v/>
      </c>
    </row>
    <row r="317" spans="1:11" x14ac:dyDescent="0.25">
      <c r="A317" s="205">
        <f>Sales_Entry!A317</f>
        <v>66928</v>
      </c>
      <c r="B317" s="206">
        <f>Sales_Entry!B317</f>
        <v>46215</v>
      </c>
      <c r="C317" s="207" t="str">
        <f>Sales_Entry!D317</f>
        <v>GANGA NEUPANE</v>
      </c>
      <c r="D317" s="207" t="s">
        <v>1390</v>
      </c>
      <c r="E317" s="207" t="str">
        <f>Sales_Entry!C317</f>
        <v>BILL-6245</v>
      </c>
      <c r="F317" s="207" t="str">
        <f>Sales_Entry!E317</f>
        <v>Mix Milk</v>
      </c>
      <c r="G317" s="208">
        <f>N(Sales_Entry!J317)</f>
        <v>680</v>
      </c>
      <c r="H317" s="208">
        <v>0</v>
      </c>
      <c r="I317" s="208">
        <f t="shared" si="4"/>
        <v>680</v>
      </c>
      <c r="J317" s="207"/>
      <c r="K317" s="209" t="str" cm="1">
        <f t="array" ref="K317">IF($C317="","",IF(AND($C317=Party_Statement!$C$5,$B317&gt;=Party_Statement!$C$6,$B317&lt;=Party_Statement!$E$6),SUMPRODUCT(($C$3:$C317=Party_Statement!$C$5)*($B$3:$B317&gt;=Party_Statement!$C$6)*($B$3:$B317&lt;=Party_Statement!$E$6)),""))</f>
        <v/>
      </c>
    </row>
    <row r="318" spans="1:11" x14ac:dyDescent="0.25">
      <c r="A318" s="205">
        <f>Sales_Entry!A318</f>
        <v>66928</v>
      </c>
      <c r="B318" s="206">
        <f>Sales_Entry!B318</f>
        <v>46215</v>
      </c>
      <c r="C318" s="207" t="str">
        <f>Sales_Entry!D318</f>
        <v>LOCAL</v>
      </c>
      <c r="D318" s="207" t="s">
        <v>1390</v>
      </c>
      <c r="E318" s="207" t="str">
        <f>Sales_Entry!C318</f>
        <v>BILL-6246</v>
      </c>
      <c r="F318" s="207" t="str">
        <f>Sales_Entry!E318</f>
        <v>Mix Milk</v>
      </c>
      <c r="G318" s="208">
        <f>N(Sales_Entry!J318)</f>
        <v>350</v>
      </c>
      <c r="H318" s="208">
        <v>0</v>
      </c>
      <c r="I318" s="208">
        <f t="shared" si="4"/>
        <v>350</v>
      </c>
      <c r="J318" s="207"/>
      <c r="K318" s="209" t="str" cm="1">
        <f t="array" ref="K318">IF($C318="","",IF(AND($C318=Party_Statement!$C$5,$B318&gt;=Party_Statement!$C$6,$B318&lt;=Party_Statement!$E$6),SUMPRODUCT(($C$3:$C318=Party_Statement!$C$5)*($B$3:$B318&gt;=Party_Statement!$C$6)*($B$3:$B318&lt;=Party_Statement!$E$6)),""))</f>
        <v/>
      </c>
    </row>
    <row r="319" spans="1:11" x14ac:dyDescent="0.25">
      <c r="A319" s="205">
        <f>Sales_Entry!A319</f>
        <v>66929</v>
      </c>
      <c r="B319" s="206">
        <f>Sales_Entry!B319</f>
        <v>46216</v>
      </c>
      <c r="C319" s="207" t="str">
        <f>Sales_Entry!D319</f>
        <v>PARSURAM THARU -333</v>
      </c>
      <c r="D319" s="207" t="s">
        <v>1390</v>
      </c>
      <c r="E319" s="207" t="str">
        <f>Sales_Entry!C319</f>
        <v>BILL-6247</v>
      </c>
      <c r="F319" s="207" t="str">
        <f>Sales_Entry!E319</f>
        <v>DANA</v>
      </c>
      <c r="G319" s="208">
        <f>N(Sales_Entry!J319)</f>
        <v>1680</v>
      </c>
      <c r="H319" s="208">
        <v>0</v>
      </c>
      <c r="I319" s="208">
        <f t="shared" si="4"/>
        <v>1680</v>
      </c>
      <c r="J319" s="207"/>
      <c r="K319" s="209" t="str" cm="1">
        <f t="array" ref="K319">IF($C319="","",IF(AND($C319=Party_Statement!$C$5,$B319&gt;=Party_Statement!$C$6,$B319&lt;=Party_Statement!$E$6),SUMPRODUCT(($C$3:$C319=Party_Statement!$C$5)*($B$3:$B319&gt;=Party_Statement!$C$6)*($B$3:$B319&lt;=Party_Statement!$E$6)),""))</f>
        <v/>
      </c>
    </row>
    <row r="320" spans="1:11" x14ac:dyDescent="0.25">
      <c r="A320" s="205">
        <f>Sales_Entry!A320</f>
        <v>66929</v>
      </c>
      <c r="B320" s="206">
        <f>Sales_Entry!B320</f>
        <v>46216</v>
      </c>
      <c r="C320" s="207" t="str">
        <f>Sales_Entry!D320</f>
        <v>NEUPANE KIRANA</v>
      </c>
      <c r="D320" s="207" t="s">
        <v>1390</v>
      </c>
      <c r="E320" s="207" t="str">
        <f>Sales_Entry!C320</f>
        <v>BILL-6248</v>
      </c>
      <c r="F320" s="207" t="str">
        <f>Sales_Entry!E320</f>
        <v>Mix Milk</v>
      </c>
      <c r="G320" s="208">
        <f>N(Sales_Entry!J320)</f>
        <v>360</v>
      </c>
      <c r="H320" s="208">
        <v>0</v>
      </c>
      <c r="I320" s="208">
        <f t="shared" si="4"/>
        <v>360</v>
      </c>
      <c r="J320" s="207"/>
      <c r="K320" s="209" t="str" cm="1">
        <f t="array" ref="K320">IF($C320="","",IF(AND($C320=Party_Statement!$C$5,$B320&gt;=Party_Statement!$C$6,$B320&lt;=Party_Statement!$E$6),SUMPRODUCT(($C$3:$C320=Party_Statement!$C$5)*($B$3:$B320&gt;=Party_Statement!$C$6)*($B$3:$B320&lt;=Party_Statement!$E$6)),""))</f>
        <v/>
      </c>
    </row>
    <row r="321" spans="1:11" x14ac:dyDescent="0.25">
      <c r="A321" s="205">
        <f>Sales_Entry!A321</f>
        <v>66929</v>
      </c>
      <c r="B321" s="206">
        <f>Sales_Entry!B321</f>
        <v>46216</v>
      </c>
      <c r="C321" s="207" t="str">
        <f>Sales_Entry!D321</f>
        <v>GANGA NEUPANE</v>
      </c>
      <c r="D321" s="207" t="s">
        <v>1390</v>
      </c>
      <c r="E321" s="207" t="str">
        <f>Sales_Entry!C321</f>
        <v>BILL-6249</v>
      </c>
      <c r="F321" s="207" t="str">
        <f>Sales_Entry!E321</f>
        <v>Mix Milk</v>
      </c>
      <c r="G321" s="208">
        <f>N(Sales_Entry!J321)</f>
        <v>510</v>
      </c>
      <c r="H321" s="208">
        <v>0</v>
      </c>
      <c r="I321" s="208">
        <f t="shared" si="4"/>
        <v>510</v>
      </c>
      <c r="J321" s="207"/>
      <c r="K321" s="209" t="str" cm="1">
        <f t="array" ref="K321">IF($C321="","",IF(AND($C321=Party_Statement!$C$5,$B321&gt;=Party_Statement!$C$6,$B321&lt;=Party_Statement!$E$6),SUMPRODUCT(($C$3:$C321=Party_Statement!$C$5)*($B$3:$B321&gt;=Party_Statement!$C$6)*($B$3:$B321&lt;=Party_Statement!$E$6)),""))</f>
        <v/>
      </c>
    </row>
    <row r="322" spans="1:11" ht="25.5" customHeight="1" x14ac:dyDescent="0.25">
      <c r="A322" s="205">
        <f>Sales_Entry!A322</f>
        <v>66929</v>
      </c>
      <c r="B322" s="206">
        <f>Sales_Entry!B322</f>
        <v>46216</v>
      </c>
      <c r="C322" s="207" t="str">
        <f>Sales_Entry!D322</f>
        <v>LOCAL</v>
      </c>
      <c r="D322" s="207" t="s">
        <v>1390</v>
      </c>
      <c r="E322" s="207" t="str">
        <f>Sales_Entry!C322</f>
        <v>BILL-6250</v>
      </c>
      <c r="F322" s="207" t="str">
        <f>Sales_Entry!E322</f>
        <v>Mix Milk</v>
      </c>
      <c r="G322" s="208">
        <f>N(Sales_Entry!J322)</f>
        <v>715.01499999999999</v>
      </c>
      <c r="H322" s="208">
        <v>0</v>
      </c>
      <c r="I322" s="208">
        <f t="shared" si="4"/>
        <v>715.01499999999999</v>
      </c>
      <c r="J322" s="207"/>
      <c r="K322" s="209" t="str" cm="1">
        <f t="array" ref="K322">IF($C322="","",IF(AND($C322=Party_Statement!$C$5,$B322&gt;=Party_Statement!$C$6,$B322&lt;=Party_Statement!$E$6),SUMPRODUCT(($C$3:$C322=Party_Statement!$C$5)*($B$3:$B322&gt;=Party_Statement!$C$6)*($B$3:$B322&lt;=Party_Statement!$E$6)),""))</f>
        <v/>
      </c>
    </row>
    <row r="323" spans="1:11" ht="25.5" customHeight="1" x14ac:dyDescent="0.25">
      <c r="A323" s="205">
        <f>Sales_Entry!A323</f>
        <v>66929</v>
      </c>
      <c r="B323" s="206">
        <f>Sales_Entry!B323</f>
        <v>46216</v>
      </c>
      <c r="C323" s="207" t="str">
        <f>Sales_Entry!D323</f>
        <v>SRIJANA DAIRY</v>
      </c>
      <c r="D323" s="207" t="s">
        <v>1390</v>
      </c>
      <c r="E323" s="207" t="str">
        <f>Sales_Entry!C323</f>
        <v>BILL-6251</v>
      </c>
      <c r="F323" s="207" t="str">
        <f>Sales_Entry!E323</f>
        <v>Mix Milk</v>
      </c>
      <c r="G323" s="208">
        <f>N(Sales_Entry!J323)</f>
        <v>5100</v>
      </c>
      <c r="H323" s="208">
        <v>0</v>
      </c>
      <c r="I323" s="208">
        <f t="shared" si="4"/>
        <v>5100</v>
      </c>
      <c r="J323" s="207"/>
      <c r="K323" s="209" t="str" cm="1">
        <f t="array" ref="K323">IF($C323="","",IF(AND($C323=Party_Statement!$C$5,$B323&gt;=Party_Statement!$C$6,$B323&lt;=Party_Statement!$E$6),SUMPRODUCT(($C$3:$C323=Party_Statement!$C$5)*($B$3:$B323&gt;=Party_Statement!$C$6)*($B$3:$B323&lt;=Party_Statement!$E$6)),""))</f>
        <v/>
      </c>
    </row>
    <row r="324" spans="1:11" x14ac:dyDescent="0.25">
      <c r="A324" s="205">
        <f>Sales_Entry!A324</f>
        <v>66929</v>
      </c>
      <c r="B324" s="206">
        <f>Sales_Entry!B324</f>
        <v>46216</v>
      </c>
      <c r="C324" s="207" t="str">
        <f>Sales_Entry!D324</f>
        <v>SRIJANA DAIRY</v>
      </c>
      <c r="D324" s="207" t="s">
        <v>1390</v>
      </c>
      <c r="E324" s="207" t="str">
        <f>Sales_Entry!C324</f>
        <v>BILL-6251</v>
      </c>
      <c r="F324" s="207" t="str">
        <f>Sales_Entry!E324</f>
        <v>Cow Milk</v>
      </c>
      <c r="G324" s="208">
        <f>N(Sales_Entry!J324)</f>
        <v>80</v>
      </c>
      <c r="H324" s="208">
        <v>0</v>
      </c>
      <c r="I324" s="208">
        <f t="shared" ref="I324:I387" si="5">IF($C324="","",$G324-$H324)</f>
        <v>80</v>
      </c>
      <c r="J324" s="207"/>
      <c r="K324" s="209" t="str" cm="1">
        <f t="array" ref="K324">IF($C324="","",IF(AND($C324=Party_Statement!$C$5,$B324&gt;=Party_Statement!$C$6,$B324&lt;=Party_Statement!$E$6),SUMPRODUCT(($C$3:$C324=Party_Statement!$C$5)*($B$3:$B324&gt;=Party_Statement!$C$6)*($B$3:$B324&lt;=Party_Statement!$E$6)),""))</f>
        <v/>
      </c>
    </row>
    <row r="325" spans="1:11" x14ac:dyDescent="0.25">
      <c r="A325" s="205">
        <f>Sales_Entry!A325</f>
        <v>66929</v>
      </c>
      <c r="B325" s="206">
        <f>Sales_Entry!B325</f>
        <v>46216</v>
      </c>
      <c r="C325" s="207" t="str">
        <f>Sales_Entry!D325</f>
        <v>SOBHA BHATTARAI</v>
      </c>
      <c r="D325" s="207" t="s">
        <v>1390</v>
      </c>
      <c r="E325" s="207" t="str">
        <f>Sales_Entry!C325</f>
        <v>BILL-6252</v>
      </c>
      <c r="F325" s="207" t="str">
        <f>Sales_Entry!E325</f>
        <v>Mix Milk</v>
      </c>
      <c r="G325" s="208">
        <f>N(Sales_Entry!J325)</f>
        <v>2550</v>
      </c>
      <c r="H325" s="208">
        <v>0</v>
      </c>
      <c r="I325" s="208">
        <f t="shared" si="5"/>
        <v>2550</v>
      </c>
      <c r="J325" s="207"/>
      <c r="K325" s="209" t="str" cm="1">
        <f t="array" ref="K325">IF($C325="","",IF(AND($C325=Party_Statement!$C$5,$B325&gt;=Party_Statement!$C$6,$B325&lt;=Party_Statement!$E$6),SUMPRODUCT(($C$3:$C325=Party_Statement!$C$5)*($B$3:$B325&gt;=Party_Statement!$C$6)*($B$3:$B325&lt;=Party_Statement!$E$6)),""))</f>
        <v/>
      </c>
    </row>
    <row r="326" spans="1:11" x14ac:dyDescent="0.25">
      <c r="A326" s="205">
        <f>Sales_Entry!A326</f>
        <v>66929</v>
      </c>
      <c r="B326" s="206">
        <f>Sales_Entry!B326</f>
        <v>46216</v>
      </c>
      <c r="C326" s="207" t="str">
        <f>Sales_Entry!D326</f>
        <v>YUBARAJ AND SAMRAT</v>
      </c>
      <c r="D326" s="207" t="s">
        <v>1390</v>
      </c>
      <c r="E326" s="207" t="str">
        <f>Sales_Entry!C326</f>
        <v>BILL-6253</v>
      </c>
      <c r="F326" s="207" t="str">
        <f>Sales_Entry!E326</f>
        <v>Mix Milk</v>
      </c>
      <c r="G326" s="208">
        <f>N(Sales_Entry!J326)</f>
        <v>1020</v>
      </c>
      <c r="H326" s="208">
        <v>0</v>
      </c>
      <c r="I326" s="208">
        <f t="shared" si="5"/>
        <v>1020</v>
      </c>
      <c r="J326" s="207"/>
      <c r="K326" s="209" t="str" cm="1">
        <f t="array" ref="K326">IF($C326="","",IF(AND($C326=Party_Statement!$C$5,$B326&gt;=Party_Statement!$C$6,$B326&lt;=Party_Statement!$E$6),SUMPRODUCT(($C$3:$C326=Party_Statement!$C$5)*($B$3:$B326&gt;=Party_Statement!$C$6)*($B$3:$B326&lt;=Party_Statement!$E$6)),""))</f>
        <v/>
      </c>
    </row>
    <row r="327" spans="1:11" x14ac:dyDescent="0.25">
      <c r="A327" s="205">
        <f>Sales_Entry!A327</f>
        <v>66929</v>
      </c>
      <c r="B327" s="206">
        <f>Sales_Entry!B327</f>
        <v>46216</v>
      </c>
      <c r="C327" s="207" t="str">
        <f>Sales_Entry!D327</f>
        <v>SAMIKSHYA KIRANA</v>
      </c>
      <c r="D327" s="207" t="s">
        <v>1390</v>
      </c>
      <c r="E327" s="207" t="str">
        <f>Sales_Entry!C327</f>
        <v>BILL-6254</v>
      </c>
      <c r="F327" s="207" t="str">
        <f>Sales_Entry!E327</f>
        <v>Mix Milk</v>
      </c>
      <c r="G327" s="208">
        <f>N(Sales_Entry!J327)</f>
        <v>680</v>
      </c>
      <c r="H327" s="208">
        <v>0</v>
      </c>
      <c r="I327" s="208">
        <f t="shared" si="5"/>
        <v>680</v>
      </c>
      <c r="J327" s="207"/>
      <c r="K327" s="209" t="str" cm="1">
        <f t="array" ref="K327">IF($C327="","",IF(AND($C327=Party_Statement!$C$5,$B327&gt;=Party_Statement!$C$6,$B327&lt;=Party_Statement!$E$6),SUMPRODUCT(($C$3:$C327=Party_Statement!$C$5)*($B$3:$B327&gt;=Party_Statement!$C$6)*($B$3:$B327&lt;=Party_Statement!$E$6)),""))</f>
        <v/>
      </c>
    </row>
    <row r="328" spans="1:11" x14ac:dyDescent="0.25">
      <c r="A328" s="205">
        <f>Sales_Entry!A328</f>
        <v>66929</v>
      </c>
      <c r="B328" s="206">
        <f>Sales_Entry!B328</f>
        <v>46216</v>
      </c>
      <c r="C328" s="207" t="str">
        <f>Sales_Entry!D328</f>
        <v>KRISHNA KHAREL</v>
      </c>
      <c r="D328" s="207" t="s">
        <v>1390</v>
      </c>
      <c r="E328" s="207" t="str">
        <f>Sales_Entry!C328</f>
        <v>BILL-6255</v>
      </c>
      <c r="F328" s="207" t="str">
        <f>Sales_Entry!E328</f>
        <v>Mix Milk</v>
      </c>
      <c r="G328" s="208">
        <f>N(Sales_Entry!J328)</f>
        <v>344</v>
      </c>
      <c r="H328" s="208">
        <v>0</v>
      </c>
      <c r="I328" s="208">
        <f t="shared" si="5"/>
        <v>344</v>
      </c>
      <c r="J328" s="207"/>
      <c r="K328" s="209" t="str" cm="1">
        <f t="array" ref="K328">IF($C328="","",IF(AND($C328=Party_Statement!$C$5,$B328&gt;=Party_Statement!$C$6,$B328&lt;=Party_Statement!$E$6),SUMPRODUCT(($C$3:$C328=Party_Statement!$C$5)*($B$3:$B328&gt;=Party_Statement!$C$6)*($B$3:$B328&lt;=Party_Statement!$E$6)),""))</f>
        <v/>
      </c>
    </row>
    <row r="329" spans="1:11" x14ac:dyDescent="0.25">
      <c r="A329" s="205">
        <f>Sales_Entry!A329</f>
        <v>66929</v>
      </c>
      <c r="B329" s="206">
        <f>Sales_Entry!B329</f>
        <v>46216</v>
      </c>
      <c r="C329" s="207" t="str">
        <f>Sales_Entry!D329</f>
        <v>CHHATRABHUMI STORE</v>
      </c>
      <c r="D329" s="207" t="s">
        <v>1390</v>
      </c>
      <c r="E329" s="207" t="str">
        <f>Sales_Entry!C329</f>
        <v>BILL-6256</v>
      </c>
      <c r="F329" s="207" t="str">
        <f>Sales_Entry!E329</f>
        <v>Mix Milk</v>
      </c>
      <c r="G329" s="208">
        <f>N(Sales_Entry!J329)</f>
        <v>2580</v>
      </c>
      <c r="H329" s="208">
        <v>0</v>
      </c>
      <c r="I329" s="208">
        <f t="shared" si="5"/>
        <v>2580</v>
      </c>
      <c r="J329" s="207"/>
      <c r="K329" s="209" t="str" cm="1">
        <f t="array" ref="K329">IF($C329="","",IF(AND($C329=Party_Statement!$C$5,$B329&gt;=Party_Statement!$C$6,$B329&lt;=Party_Statement!$E$6),SUMPRODUCT(($C$3:$C329=Party_Statement!$C$5)*($B$3:$B329&gt;=Party_Statement!$C$6)*($B$3:$B329&lt;=Party_Statement!$E$6)),""))</f>
        <v/>
      </c>
    </row>
    <row r="330" spans="1:11" x14ac:dyDescent="0.25">
      <c r="A330" s="205">
        <f>Sales_Entry!A330</f>
        <v>66929</v>
      </c>
      <c r="B330" s="206">
        <f>Sales_Entry!B330</f>
        <v>46216</v>
      </c>
      <c r="C330" s="207" t="str">
        <f>Sales_Entry!D330</f>
        <v>PALPALI KIRANA</v>
      </c>
      <c r="D330" s="207" t="s">
        <v>1390</v>
      </c>
      <c r="E330" s="207" t="str">
        <f>Sales_Entry!C330</f>
        <v>BILL-6257</v>
      </c>
      <c r="F330" s="207" t="str">
        <f>Sales_Entry!E330</f>
        <v>Mix Milk</v>
      </c>
      <c r="G330" s="208">
        <f>N(Sales_Entry!J330)</f>
        <v>1700</v>
      </c>
      <c r="H330" s="208">
        <v>0</v>
      </c>
      <c r="I330" s="208">
        <f t="shared" si="5"/>
        <v>1700</v>
      </c>
      <c r="J330" s="207"/>
      <c r="K330" s="209" t="str" cm="1">
        <f t="array" ref="K330">IF($C330="","",IF(AND($C330=Party_Statement!$C$5,$B330&gt;=Party_Statement!$C$6,$B330&lt;=Party_Statement!$E$6),SUMPRODUCT(($C$3:$C330=Party_Statement!$C$5)*($B$3:$B330&gt;=Party_Statement!$C$6)*($B$3:$B330&lt;=Party_Statement!$E$6)),""))</f>
        <v/>
      </c>
    </row>
    <row r="331" spans="1:11" x14ac:dyDescent="0.25">
      <c r="A331" s="205">
        <f>Sales_Entry!A331</f>
        <v>66929</v>
      </c>
      <c r="B331" s="206">
        <f>Sales_Entry!B331</f>
        <v>46216</v>
      </c>
      <c r="C331" s="207" t="str">
        <f>Sales_Entry!D331</f>
        <v>GIRI KIRANA</v>
      </c>
      <c r="D331" s="207" t="s">
        <v>1390</v>
      </c>
      <c r="E331" s="207" t="str">
        <f>Sales_Entry!C331</f>
        <v>BILL-6258</v>
      </c>
      <c r="F331" s="207" t="str">
        <f>Sales_Entry!E331</f>
        <v>Mix Milk</v>
      </c>
      <c r="G331" s="208">
        <f>N(Sales_Entry!J331)</f>
        <v>2550</v>
      </c>
      <c r="H331" s="208">
        <v>0</v>
      </c>
      <c r="I331" s="208">
        <f t="shared" si="5"/>
        <v>2550</v>
      </c>
      <c r="J331" s="207"/>
      <c r="K331" s="209" t="str" cm="1">
        <f t="array" ref="K331">IF($C331="","",IF(AND($C331=Party_Statement!$C$5,$B331&gt;=Party_Statement!$C$6,$B331&lt;=Party_Statement!$E$6),SUMPRODUCT(($C$3:$C331=Party_Statement!$C$5)*($B$3:$B331&gt;=Party_Statement!$C$6)*($B$3:$B331&lt;=Party_Statement!$E$6)),""))</f>
        <v/>
      </c>
    </row>
    <row r="332" spans="1:11" x14ac:dyDescent="0.25">
      <c r="A332" s="205">
        <f>Sales_Entry!A332</f>
        <v>66929</v>
      </c>
      <c r="B332" s="206">
        <f>Sales_Entry!B332</f>
        <v>46216</v>
      </c>
      <c r="C332" s="207" t="str">
        <f>Sales_Entry!D332</f>
        <v>DEURALI KIRANA</v>
      </c>
      <c r="D332" s="207" t="s">
        <v>1390</v>
      </c>
      <c r="E332" s="207" t="str">
        <f>Sales_Entry!C332</f>
        <v>BILL-6259</v>
      </c>
      <c r="F332" s="207" t="str">
        <f>Sales_Entry!E332</f>
        <v>Mix Milk</v>
      </c>
      <c r="G332" s="208">
        <f>N(Sales_Entry!J332)</f>
        <v>680</v>
      </c>
      <c r="H332" s="208">
        <v>0</v>
      </c>
      <c r="I332" s="208">
        <f t="shared" si="5"/>
        <v>680</v>
      </c>
      <c r="J332" s="207"/>
      <c r="K332" s="209" t="str" cm="1">
        <f t="array" ref="K332">IF($C332="","",IF(AND($C332=Party_Statement!$C$5,$B332&gt;=Party_Statement!$C$6,$B332&lt;=Party_Statement!$E$6),SUMPRODUCT(($C$3:$C332=Party_Statement!$C$5)*($B$3:$B332&gt;=Party_Statement!$C$6)*($B$3:$B332&lt;=Party_Statement!$E$6)),""))</f>
        <v/>
      </c>
    </row>
    <row r="333" spans="1:11" x14ac:dyDescent="0.25">
      <c r="A333" s="205">
        <f>Sales_Entry!A333</f>
        <v>66929</v>
      </c>
      <c r="B333" s="206">
        <f>Sales_Entry!B333</f>
        <v>46216</v>
      </c>
      <c r="C333" s="207" t="str">
        <f>Sales_Entry!D333</f>
        <v>SHARMA DAI</v>
      </c>
      <c r="D333" s="207" t="s">
        <v>1390</v>
      </c>
      <c r="E333" s="207" t="str">
        <f>Sales_Entry!C333</f>
        <v>BILL-6260</v>
      </c>
      <c r="F333" s="207" t="str">
        <f>Sales_Entry!E333</f>
        <v>Mix Milk</v>
      </c>
      <c r="G333" s="208">
        <f>N(Sales_Entry!J333)</f>
        <v>2184</v>
      </c>
      <c r="H333" s="208">
        <v>0</v>
      </c>
      <c r="I333" s="208">
        <f t="shared" si="5"/>
        <v>2184</v>
      </c>
      <c r="J333" s="207"/>
      <c r="K333" s="209" t="str" cm="1">
        <f t="array" ref="K333">IF($C333="","",IF(AND($C333=Party_Statement!$C$5,$B333&gt;=Party_Statement!$C$6,$B333&lt;=Party_Statement!$E$6),SUMPRODUCT(($C$3:$C333=Party_Statement!$C$5)*($B$3:$B333&gt;=Party_Statement!$C$6)*($B$3:$B333&lt;=Party_Statement!$E$6)),""))</f>
        <v/>
      </c>
    </row>
    <row r="334" spans="1:11" x14ac:dyDescent="0.25">
      <c r="A334" s="205">
        <f>Sales_Entry!A334</f>
        <v>66929</v>
      </c>
      <c r="B334" s="206">
        <f>Sales_Entry!B334</f>
        <v>46216</v>
      </c>
      <c r="C334" s="207" t="str">
        <f>Sales_Entry!D334</f>
        <v>AAMOSH KIRANA</v>
      </c>
      <c r="D334" s="207" t="s">
        <v>1390</v>
      </c>
      <c r="E334" s="207" t="str">
        <f>Sales_Entry!C334</f>
        <v>BILL-6261</v>
      </c>
      <c r="F334" s="207" t="str">
        <f>Sales_Entry!E334</f>
        <v>Mix Milk</v>
      </c>
      <c r="G334" s="208">
        <f>N(Sales_Entry!J334)</f>
        <v>3440</v>
      </c>
      <c r="H334" s="208">
        <v>0</v>
      </c>
      <c r="I334" s="208">
        <f t="shared" si="5"/>
        <v>3440</v>
      </c>
      <c r="J334" s="207"/>
      <c r="K334" s="209" t="str" cm="1">
        <f t="array" ref="K334">IF($C334="","",IF(AND($C334=Party_Statement!$C$5,$B334&gt;=Party_Statement!$C$6,$B334&lt;=Party_Statement!$E$6),SUMPRODUCT(($C$3:$C334=Party_Statement!$C$5)*($B$3:$B334&gt;=Party_Statement!$C$6)*($B$3:$B334&lt;=Party_Statement!$E$6)),""))</f>
        <v/>
      </c>
    </row>
    <row r="335" spans="1:11" x14ac:dyDescent="0.25">
      <c r="A335" s="205">
        <f>Sales_Entry!A335</f>
        <v>66929</v>
      </c>
      <c r="B335" s="206">
        <f>Sales_Entry!B335</f>
        <v>46216</v>
      </c>
      <c r="C335" s="207" t="str">
        <f>Sales_Entry!D335</f>
        <v>AAMOSH KIRANA</v>
      </c>
      <c r="D335" s="207" t="s">
        <v>1390</v>
      </c>
      <c r="E335" s="207" t="str">
        <f>Sales_Entry!C335</f>
        <v>BILL-6261</v>
      </c>
      <c r="F335" s="207" t="str">
        <f>Sales_Entry!E335</f>
        <v>Mix Milk</v>
      </c>
      <c r="G335" s="208">
        <f>N(Sales_Entry!J335)</f>
        <v>5950</v>
      </c>
      <c r="H335" s="208">
        <v>0</v>
      </c>
      <c r="I335" s="208">
        <f t="shared" si="5"/>
        <v>5950</v>
      </c>
      <c r="J335" s="207"/>
      <c r="K335" s="209" t="str" cm="1">
        <f t="array" ref="K335">IF($C335="","",IF(AND($C335=Party_Statement!$C$5,$B335&gt;=Party_Statement!$C$6,$B335&lt;=Party_Statement!$E$6),SUMPRODUCT(($C$3:$C335=Party_Statement!$C$5)*($B$3:$B335&gt;=Party_Statement!$C$6)*($B$3:$B335&lt;=Party_Statement!$E$6)),""))</f>
        <v/>
      </c>
    </row>
    <row r="336" spans="1:11" x14ac:dyDescent="0.25">
      <c r="A336" s="205">
        <f>Sales_Entry!A336</f>
        <v>66929</v>
      </c>
      <c r="B336" s="206">
        <f>Sales_Entry!B336</f>
        <v>46216</v>
      </c>
      <c r="C336" s="207" t="str">
        <f>Sales_Entry!D336</f>
        <v>AAMOSH KIRANA</v>
      </c>
      <c r="D336" s="207" t="s">
        <v>1390</v>
      </c>
      <c r="E336" s="207" t="str">
        <f>Sales_Entry!C336</f>
        <v>BILL-6261</v>
      </c>
      <c r="F336" s="207" t="str">
        <f>Sales_Entry!E336</f>
        <v>Cow Milk</v>
      </c>
      <c r="G336" s="208">
        <f>N(Sales_Entry!J336)</f>
        <v>80</v>
      </c>
      <c r="H336" s="208">
        <v>0</v>
      </c>
      <c r="I336" s="208">
        <f t="shared" si="5"/>
        <v>80</v>
      </c>
      <c r="J336" s="207"/>
      <c r="K336" s="209" t="str" cm="1">
        <f t="array" ref="K336">IF($C336="","",IF(AND($C336=Party_Statement!$C$5,$B336&gt;=Party_Statement!$C$6,$B336&lt;=Party_Statement!$E$6),SUMPRODUCT(($C$3:$C336=Party_Statement!$C$5)*($B$3:$B336&gt;=Party_Statement!$C$6)*($B$3:$B336&lt;=Party_Statement!$E$6)),""))</f>
        <v/>
      </c>
    </row>
    <row r="337" spans="1:11" x14ac:dyDescent="0.25">
      <c r="A337" s="205">
        <f>Sales_Entry!A337</f>
        <v>66929</v>
      </c>
      <c r="B337" s="206">
        <f>Sales_Entry!B337</f>
        <v>46216</v>
      </c>
      <c r="C337" s="207" t="str">
        <f>Sales_Entry!D337</f>
        <v>KRITIKA KIRANA</v>
      </c>
      <c r="D337" s="207" t="s">
        <v>1390</v>
      </c>
      <c r="E337" s="207" t="str">
        <f>Sales_Entry!C337</f>
        <v>BILL-6262</v>
      </c>
      <c r="F337" s="207" t="str">
        <f>Sales_Entry!E337</f>
        <v>Mix Milk</v>
      </c>
      <c r="G337" s="208">
        <f>N(Sales_Entry!J337)</f>
        <v>1290</v>
      </c>
      <c r="H337" s="208">
        <v>0</v>
      </c>
      <c r="I337" s="208">
        <f t="shared" si="5"/>
        <v>1290</v>
      </c>
      <c r="J337" s="207"/>
      <c r="K337" s="209" t="str" cm="1">
        <f t="array" ref="K337">IF($C337="","",IF(AND($C337=Party_Statement!$C$5,$B337&gt;=Party_Statement!$C$6,$B337&lt;=Party_Statement!$E$6),SUMPRODUCT(($C$3:$C337=Party_Statement!$C$5)*($B$3:$B337&gt;=Party_Statement!$C$6)*($B$3:$B337&lt;=Party_Statement!$E$6)),""))</f>
        <v/>
      </c>
    </row>
    <row r="338" spans="1:11" x14ac:dyDescent="0.25">
      <c r="A338" s="205">
        <f>Sales_Entry!A338</f>
        <v>66929</v>
      </c>
      <c r="B338" s="206">
        <f>Sales_Entry!B338</f>
        <v>46216</v>
      </c>
      <c r="C338" s="207" t="str">
        <f>Sales_Entry!D338</f>
        <v>ORGANIC TARKALI</v>
      </c>
      <c r="D338" s="207" t="s">
        <v>1390</v>
      </c>
      <c r="E338" s="207" t="str">
        <f>Sales_Entry!C338</f>
        <v>BILL-6263</v>
      </c>
      <c r="F338" s="207" t="str">
        <f>Sales_Entry!E338</f>
        <v>Mix Milk</v>
      </c>
      <c r="G338" s="208">
        <f>N(Sales_Entry!J338)</f>
        <v>1900</v>
      </c>
      <c r="H338" s="208">
        <v>0</v>
      </c>
      <c r="I338" s="208">
        <f t="shared" si="5"/>
        <v>1900</v>
      </c>
      <c r="J338" s="207"/>
      <c r="K338" s="209" t="str" cm="1">
        <f t="array" ref="K338">IF($C338="","",IF(AND($C338=Party_Statement!$C$5,$B338&gt;=Party_Statement!$C$6,$B338&lt;=Party_Statement!$E$6),SUMPRODUCT(($C$3:$C338=Party_Statement!$C$5)*($B$3:$B338&gt;=Party_Statement!$C$6)*($B$3:$B338&lt;=Party_Statement!$E$6)),""))</f>
        <v/>
      </c>
    </row>
    <row r="339" spans="1:11" x14ac:dyDescent="0.25">
      <c r="A339" s="205">
        <f>Sales_Entry!A339</f>
        <v>66929</v>
      </c>
      <c r="B339" s="206">
        <f>Sales_Entry!B339</f>
        <v>46216</v>
      </c>
      <c r="C339" s="207" t="str">
        <f>Sales_Entry!D339</f>
        <v>ORGANIC TARKALI</v>
      </c>
      <c r="D339" s="207" t="s">
        <v>1390</v>
      </c>
      <c r="E339" s="207" t="str">
        <f>Sales_Entry!C339</f>
        <v>BILL-6263</v>
      </c>
      <c r="F339" s="207" t="str">
        <f>Sales_Entry!E339</f>
        <v>Mix Milk</v>
      </c>
      <c r="G339" s="208">
        <f>N(Sales_Entry!J339)</f>
        <v>1020</v>
      </c>
      <c r="H339" s="208">
        <v>0</v>
      </c>
      <c r="I339" s="208">
        <f t="shared" si="5"/>
        <v>1020</v>
      </c>
      <c r="J339" s="207"/>
      <c r="K339" s="209" t="str" cm="1">
        <f t="array" ref="K339">IF($C339="","",IF(AND($C339=Party_Statement!$C$5,$B339&gt;=Party_Statement!$C$6,$B339&lt;=Party_Statement!$E$6),SUMPRODUCT(($C$3:$C339=Party_Statement!$C$5)*($B$3:$B339&gt;=Party_Statement!$C$6)*($B$3:$B339&lt;=Party_Statement!$E$6)),""))</f>
        <v/>
      </c>
    </row>
    <row r="340" spans="1:11" x14ac:dyDescent="0.25">
      <c r="A340" s="205">
        <f>Sales_Entry!A340</f>
        <v>66930</v>
      </c>
      <c r="B340" s="206">
        <f>Sales_Entry!B340</f>
        <v>46217</v>
      </c>
      <c r="C340" s="207" t="str">
        <f>Sales_Entry!D340</f>
        <v>SRIJANA DAIRY</v>
      </c>
      <c r="D340" s="207" t="s">
        <v>1390</v>
      </c>
      <c r="E340" s="207" t="str">
        <f>Sales_Entry!C340</f>
        <v>BILL-6264</v>
      </c>
      <c r="F340" s="207" t="str">
        <f>Sales_Entry!E340</f>
        <v>Mix Milk</v>
      </c>
      <c r="G340" s="208">
        <f>N(Sales_Entry!J340)</f>
        <v>5100</v>
      </c>
      <c r="H340" s="208">
        <v>0</v>
      </c>
      <c r="I340" s="208">
        <f t="shared" si="5"/>
        <v>5100</v>
      </c>
      <c r="J340" s="207"/>
      <c r="K340" s="209" t="str" cm="1">
        <f t="array" ref="K340">IF($C340="","",IF(AND($C340=Party_Statement!$C$5,$B340&gt;=Party_Statement!$C$6,$B340&lt;=Party_Statement!$E$6),SUMPRODUCT(($C$3:$C340=Party_Statement!$C$5)*($B$3:$B340&gt;=Party_Statement!$C$6)*($B$3:$B340&lt;=Party_Statement!$E$6)),""))</f>
        <v/>
      </c>
    </row>
    <row r="341" spans="1:11" x14ac:dyDescent="0.25">
      <c r="A341" s="205">
        <f>Sales_Entry!A341</f>
        <v>66930</v>
      </c>
      <c r="B341" s="206">
        <f>Sales_Entry!B341</f>
        <v>46217</v>
      </c>
      <c r="C341" s="207" t="str">
        <f>Sales_Entry!D341</f>
        <v>SRIJANA DAIRY</v>
      </c>
      <c r="D341" s="207" t="s">
        <v>1390</v>
      </c>
      <c r="E341" s="207" t="str">
        <f>Sales_Entry!C341</f>
        <v>BILL-6264</v>
      </c>
      <c r="F341" s="207" t="str">
        <f>Sales_Entry!E341</f>
        <v>Cow Milk</v>
      </c>
      <c r="G341" s="208">
        <f>N(Sales_Entry!J341)</f>
        <v>80</v>
      </c>
      <c r="H341" s="208">
        <v>0</v>
      </c>
      <c r="I341" s="208">
        <f t="shared" si="5"/>
        <v>80</v>
      </c>
      <c r="J341" s="207"/>
      <c r="K341" s="209" t="str" cm="1">
        <f t="array" ref="K341">IF($C341="","",IF(AND($C341=Party_Statement!$C$5,$B341&gt;=Party_Statement!$C$6,$B341&lt;=Party_Statement!$E$6),SUMPRODUCT(($C$3:$C341=Party_Statement!$C$5)*($B$3:$B341&gt;=Party_Statement!$C$6)*($B$3:$B341&lt;=Party_Statement!$E$6)),""))</f>
        <v/>
      </c>
    </row>
    <row r="342" spans="1:11" ht="25.5" customHeight="1" x14ac:dyDescent="0.25">
      <c r="A342" s="205">
        <f>Sales_Entry!A342</f>
        <v>66930</v>
      </c>
      <c r="B342" s="206">
        <f>Sales_Entry!B342</f>
        <v>46217</v>
      </c>
      <c r="C342" s="207" t="str">
        <f>Sales_Entry!D342</f>
        <v>SOBHA BHATTARAI</v>
      </c>
      <c r="D342" s="207" t="s">
        <v>1390</v>
      </c>
      <c r="E342" s="207" t="str">
        <f>Sales_Entry!C342</f>
        <v>BILL-6265</v>
      </c>
      <c r="F342" s="207" t="str">
        <f>Sales_Entry!E342</f>
        <v>Mix Milk</v>
      </c>
      <c r="G342" s="208">
        <f>N(Sales_Entry!J342)</f>
        <v>2975</v>
      </c>
      <c r="H342" s="208">
        <v>0</v>
      </c>
      <c r="I342" s="208">
        <f t="shared" si="5"/>
        <v>2975</v>
      </c>
      <c r="J342" s="207"/>
      <c r="K342" s="209" t="str" cm="1">
        <f t="array" ref="K342">IF($C342="","",IF(AND($C342=Party_Statement!$C$5,$B342&gt;=Party_Statement!$C$6,$B342&lt;=Party_Statement!$E$6),SUMPRODUCT(($C$3:$C342=Party_Statement!$C$5)*($B$3:$B342&gt;=Party_Statement!$C$6)*($B$3:$B342&lt;=Party_Statement!$E$6)),""))</f>
        <v/>
      </c>
    </row>
    <row r="343" spans="1:11" ht="25.5" customHeight="1" x14ac:dyDescent="0.25">
      <c r="A343" s="205">
        <f>Sales_Entry!A343</f>
        <v>66930</v>
      </c>
      <c r="B343" s="206">
        <f>Sales_Entry!B343</f>
        <v>46217</v>
      </c>
      <c r="C343" s="207" t="str">
        <f>Sales_Entry!D343</f>
        <v>PALPALI KIRANA</v>
      </c>
      <c r="D343" s="207" t="s">
        <v>1390</v>
      </c>
      <c r="E343" s="207" t="str">
        <f>Sales_Entry!C343</f>
        <v>BILL-6266</v>
      </c>
      <c r="F343" s="207" t="str">
        <f>Sales_Entry!E343</f>
        <v>Mix Milk</v>
      </c>
      <c r="G343" s="208">
        <f>N(Sales_Entry!J343)</f>
        <v>1700</v>
      </c>
      <c r="H343" s="208">
        <v>0</v>
      </c>
      <c r="I343" s="208">
        <f t="shared" si="5"/>
        <v>1700</v>
      </c>
      <c r="J343" s="207"/>
      <c r="K343" s="209" t="str" cm="1">
        <f t="array" ref="K343">IF($C343="","",IF(AND($C343=Party_Statement!$C$5,$B343&gt;=Party_Statement!$C$6,$B343&lt;=Party_Statement!$E$6),SUMPRODUCT(($C$3:$C343=Party_Statement!$C$5)*($B$3:$B343&gt;=Party_Statement!$C$6)*($B$3:$B343&lt;=Party_Statement!$E$6)),""))</f>
        <v/>
      </c>
    </row>
    <row r="344" spans="1:11" x14ac:dyDescent="0.25">
      <c r="A344" s="205">
        <f>Sales_Entry!A344</f>
        <v>66930</v>
      </c>
      <c r="B344" s="206">
        <f>Sales_Entry!B344</f>
        <v>46217</v>
      </c>
      <c r="C344" s="207" t="str">
        <f>Sales_Entry!D344</f>
        <v>AAMOSH KIRANA</v>
      </c>
      <c r="D344" s="207" t="s">
        <v>1390</v>
      </c>
      <c r="E344" s="207" t="str">
        <f>Sales_Entry!C344</f>
        <v>BILL-6267</v>
      </c>
      <c r="F344" s="207" t="str">
        <f>Sales_Entry!E344</f>
        <v>Mix Milk</v>
      </c>
      <c r="G344" s="208">
        <f>N(Sales_Entry!J344)</f>
        <v>4300</v>
      </c>
      <c r="H344" s="208">
        <v>0</v>
      </c>
      <c r="I344" s="208">
        <f t="shared" si="5"/>
        <v>4300</v>
      </c>
      <c r="J344" s="207"/>
      <c r="K344" s="209" t="str" cm="1">
        <f t="array" ref="K344">IF($C344="","",IF(AND($C344=Party_Statement!$C$5,$B344&gt;=Party_Statement!$C$6,$B344&lt;=Party_Statement!$E$6),SUMPRODUCT(($C$3:$C344=Party_Statement!$C$5)*($B$3:$B344&gt;=Party_Statement!$C$6)*($B$3:$B344&lt;=Party_Statement!$E$6)),""))</f>
        <v/>
      </c>
    </row>
    <row r="345" spans="1:11" x14ac:dyDescent="0.25">
      <c r="A345" s="205">
        <f>Sales_Entry!A345</f>
        <v>66930</v>
      </c>
      <c r="B345" s="206">
        <f>Sales_Entry!B345</f>
        <v>46217</v>
      </c>
      <c r="C345" s="207" t="str">
        <f>Sales_Entry!D345</f>
        <v>AAMOSH KIRANA</v>
      </c>
      <c r="D345" s="207" t="s">
        <v>1390</v>
      </c>
      <c r="E345" s="207" t="str">
        <f>Sales_Entry!C345</f>
        <v>BILL-6267</v>
      </c>
      <c r="F345" s="207" t="str">
        <f>Sales_Entry!E345</f>
        <v>Mix Milk</v>
      </c>
      <c r="G345" s="208">
        <f>N(Sales_Entry!J345)</f>
        <v>3400</v>
      </c>
      <c r="H345" s="208">
        <v>0</v>
      </c>
      <c r="I345" s="208">
        <f t="shared" si="5"/>
        <v>3400</v>
      </c>
      <c r="J345" s="207"/>
      <c r="K345" s="209" t="str" cm="1">
        <f t="array" ref="K345">IF($C345="","",IF(AND($C345=Party_Statement!$C$5,$B345&gt;=Party_Statement!$C$6,$B345&lt;=Party_Statement!$E$6),SUMPRODUCT(($C$3:$C345=Party_Statement!$C$5)*($B$3:$B345&gt;=Party_Statement!$C$6)*($B$3:$B345&lt;=Party_Statement!$E$6)),""))</f>
        <v/>
      </c>
    </row>
    <row r="346" spans="1:11" x14ac:dyDescent="0.25">
      <c r="A346" s="205">
        <f>Sales_Entry!A346</f>
        <v>66930</v>
      </c>
      <c r="B346" s="206">
        <f>Sales_Entry!B346</f>
        <v>46217</v>
      </c>
      <c r="C346" s="207" t="str">
        <f>Sales_Entry!D346</f>
        <v>AAMOSH KIRANA</v>
      </c>
      <c r="D346" s="207" t="s">
        <v>1390</v>
      </c>
      <c r="E346" s="207" t="str">
        <f>Sales_Entry!C346</f>
        <v>BILL-6267</v>
      </c>
      <c r="F346" s="207" t="str">
        <f>Sales_Entry!E346</f>
        <v>Cow Milk</v>
      </c>
      <c r="G346" s="208">
        <f>N(Sales_Entry!J346)</f>
        <v>80</v>
      </c>
      <c r="H346" s="208">
        <v>0</v>
      </c>
      <c r="I346" s="208">
        <f t="shared" si="5"/>
        <v>80</v>
      </c>
      <c r="J346" s="207"/>
      <c r="K346" s="209" t="str" cm="1">
        <f t="array" ref="K346">IF($C346="","",IF(AND($C346=Party_Statement!$C$5,$B346&gt;=Party_Statement!$C$6,$B346&lt;=Party_Statement!$E$6),SUMPRODUCT(($C$3:$C346=Party_Statement!$C$5)*($B$3:$B346&gt;=Party_Statement!$C$6)*($B$3:$B346&lt;=Party_Statement!$E$6)),""))</f>
        <v/>
      </c>
    </row>
    <row r="347" spans="1:11" x14ac:dyDescent="0.25">
      <c r="A347" s="205">
        <f>Sales_Entry!A347</f>
        <v>66930</v>
      </c>
      <c r="B347" s="206">
        <f>Sales_Entry!B347</f>
        <v>46217</v>
      </c>
      <c r="C347" s="207" t="str">
        <f>Sales_Entry!D347</f>
        <v>GIRI KIRANA</v>
      </c>
      <c r="D347" s="207" t="s">
        <v>1390</v>
      </c>
      <c r="E347" s="207" t="str">
        <f>Sales_Entry!C347</f>
        <v>BILL-6268</v>
      </c>
      <c r="F347" s="207" t="str">
        <f>Sales_Entry!E347</f>
        <v>Mix Milk</v>
      </c>
      <c r="G347" s="208">
        <f>N(Sales_Entry!J347)</f>
        <v>1275</v>
      </c>
      <c r="H347" s="208">
        <v>0</v>
      </c>
      <c r="I347" s="208">
        <f t="shared" si="5"/>
        <v>1275</v>
      </c>
      <c r="J347" s="207"/>
      <c r="K347" s="209" t="str" cm="1">
        <f t="array" ref="K347">IF($C347="","",IF(AND($C347=Party_Statement!$C$5,$B347&gt;=Party_Statement!$C$6,$B347&lt;=Party_Statement!$E$6),SUMPRODUCT(($C$3:$C347=Party_Statement!$C$5)*($B$3:$B347&gt;=Party_Statement!$C$6)*($B$3:$B347&lt;=Party_Statement!$E$6)),""))</f>
        <v/>
      </c>
    </row>
    <row r="348" spans="1:11" x14ac:dyDescent="0.25">
      <c r="A348" s="205">
        <f>Sales_Entry!A348</f>
        <v>66930</v>
      </c>
      <c r="B348" s="206">
        <f>Sales_Entry!B348</f>
        <v>46217</v>
      </c>
      <c r="C348" s="207" t="str">
        <f>Sales_Entry!D348</f>
        <v>CHHATRABHUMI STORE</v>
      </c>
      <c r="D348" s="207" t="s">
        <v>1390</v>
      </c>
      <c r="E348" s="207" t="str">
        <f>Sales_Entry!C348</f>
        <v>BILL-6269</v>
      </c>
      <c r="F348" s="207" t="str">
        <f>Sales_Entry!E348</f>
        <v>Mix Milk</v>
      </c>
      <c r="G348" s="208">
        <f>N(Sales_Entry!J348)</f>
        <v>1720</v>
      </c>
      <c r="H348" s="208">
        <v>0</v>
      </c>
      <c r="I348" s="208">
        <f t="shared" si="5"/>
        <v>1720</v>
      </c>
      <c r="J348" s="207"/>
      <c r="K348" s="209" t="str" cm="1">
        <f t="array" ref="K348">IF($C348="","",IF(AND($C348=Party_Statement!$C$5,$B348&gt;=Party_Statement!$C$6,$B348&lt;=Party_Statement!$E$6),SUMPRODUCT(($C$3:$C348=Party_Statement!$C$5)*($B$3:$B348&gt;=Party_Statement!$C$6)*($B$3:$B348&lt;=Party_Statement!$E$6)),""))</f>
        <v/>
      </c>
    </row>
    <row r="349" spans="1:11" x14ac:dyDescent="0.25">
      <c r="A349" s="205">
        <f>Sales_Entry!A349</f>
        <v>66930</v>
      </c>
      <c r="B349" s="206">
        <f>Sales_Entry!B349</f>
        <v>46217</v>
      </c>
      <c r="C349" s="207" t="str">
        <f>Sales_Entry!D349</f>
        <v>KRISHNA KHAREL</v>
      </c>
      <c r="D349" s="207" t="s">
        <v>1390</v>
      </c>
      <c r="E349" s="207" t="str">
        <f>Sales_Entry!C349</f>
        <v>BILL-6270</v>
      </c>
      <c r="F349" s="207" t="str">
        <f>Sales_Entry!E349</f>
        <v>Mix Milk</v>
      </c>
      <c r="G349" s="208">
        <f>N(Sales_Entry!J349)</f>
        <v>344</v>
      </c>
      <c r="H349" s="208">
        <v>0</v>
      </c>
      <c r="I349" s="208">
        <f t="shared" si="5"/>
        <v>344</v>
      </c>
      <c r="J349" s="207"/>
      <c r="K349" s="209" t="str" cm="1">
        <f t="array" ref="K349">IF($C349="","",IF(AND($C349=Party_Statement!$C$5,$B349&gt;=Party_Statement!$C$6,$B349&lt;=Party_Statement!$E$6),SUMPRODUCT(($C$3:$C349=Party_Statement!$C$5)*($B$3:$B349&gt;=Party_Statement!$C$6)*($B$3:$B349&lt;=Party_Statement!$E$6)),""))</f>
        <v/>
      </c>
    </row>
    <row r="350" spans="1:11" x14ac:dyDescent="0.25">
      <c r="A350" s="205">
        <f>Sales_Entry!A350</f>
        <v>66930</v>
      </c>
      <c r="B350" s="206">
        <f>Sales_Entry!B350</f>
        <v>46217</v>
      </c>
      <c r="C350" s="207" t="str">
        <f>Sales_Entry!D350</f>
        <v>DEURALI KIRANA</v>
      </c>
      <c r="D350" s="207" t="s">
        <v>1390</v>
      </c>
      <c r="E350" s="207" t="str">
        <f>Sales_Entry!C350</f>
        <v>BILL-6271</v>
      </c>
      <c r="F350" s="207" t="str">
        <f>Sales_Entry!E350</f>
        <v>Mix Milk</v>
      </c>
      <c r="G350" s="208">
        <f>N(Sales_Entry!J350)</f>
        <v>425</v>
      </c>
      <c r="H350" s="208">
        <v>0</v>
      </c>
      <c r="I350" s="208">
        <f t="shared" si="5"/>
        <v>425</v>
      </c>
      <c r="J350" s="207"/>
      <c r="K350" s="209" t="str" cm="1">
        <f t="array" ref="K350">IF($C350="","",IF(AND($C350=Party_Statement!$C$5,$B350&gt;=Party_Statement!$C$6,$B350&lt;=Party_Statement!$E$6),SUMPRODUCT(($C$3:$C350=Party_Statement!$C$5)*($B$3:$B350&gt;=Party_Statement!$C$6)*($B$3:$B350&lt;=Party_Statement!$E$6)),""))</f>
        <v/>
      </c>
    </row>
    <row r="351" spans="1:11" x14ac:dyDescent="0.25">
      <c r="A351" s="205">
        <f>Sales_Entry!A351</f>
        <v>66930</v>
      </c>
      <c r="B351" s="206">
        <f>Sales_Entry!B351</f>
        <v>46217</v>
      </c>
      <c r="C351" s="207" t="str">
        <f>Sales_Entry!D351</f>
        <v>SAMIKSHYA KIRANA</v>
      </c>
      <c r="D351" s="207" t="s">
        <v>1390</v>
      </c>
      <c r="E351" s="207" t="str">
        <f>Sales_Entry!C351</f>
        <v>BILL-6272</v>
      </c>
      <c r="F351" s="207" t="str">
        <f>Sales_Entry!E351</f>
        <v>Mix Milk</v>
      </c>
      <c r="G351" s="208">
        <f>N(Sales_Entry!J351)</f>
        <v>680</v>
      </c>
      <c r="H351" s="208">
        <v>0</v>
      </c>
      <c r="I351" s="208">
        <f t="shared" si="5"/>
        <v>680</v>
      </c>
      <c r="J351" s="207"/>
      <c r="K351" s="209" t="str" cm="1">
        <f t="array" ref="K351">IF($C351="","",IF(AND($C351=Party_Statement!$C$5,$B351&gt;=Party_Statement!$C$6,$B351&lt;=Party_Statement!$E$6),SUMPRODUCT(($C$3:$C351=Party_Statement!$C$5)*($B$3:$B351&gt;=Party_Statement!$C$6)*($B$3:$B351&lt;=Party_Statement!$E$6)),""))</f>
        <v/>
      </c>
    </row>
    <row r="352" spans="1:11" x14ac:dyDescent="0.25">
      <c r="A352" s="205">
        <f>Sales_Entry!A352</f>
        <v>66930</v>
      </c>
      <c r="B352" s="206">
        <f>Sales_Entry!B352</f>
        <v>46217</v>
      </c>
      <c r="C352" s="207" t="str">
        <f>Sales_Entry!D352</f>
        <v>YUBARAJ AND SAMRAT</v>
      </c>
      <c r="D352" s="207" t="s">
        <v>1390</v>
      </c>
      <c r="E352" s="207" t="str">
        <f>Sales_Entry!C352</f>
        <v>BILL-6273</v>
      </c>
      <c r="F352" s="207" t="str">
        <f>Sales_Entry!E352</f>
        <v>Mix Milk</v>
      </c>
      <c r="G352" s="208">
        <f>N(Sales_Entry!J352)</f>
        <v>1275</v>
      </c>
      <c r="H352" s="208">
        <v>0</v>
      </c>
      <c r="I352" s="208">
        <f t="shared" si="5"/>
        <v>1275</v>
      </c>
      <c r="J352" s="207"/>
      <c r="K352" s="209" t="str" cm="1">
        <f t="array" ref="K352">IF($C352="","",IF(AND($C352=Party_Statement!$C$5,$B352&gt;=Party_Statement!$C$6,$B352&lt;=Party_Statement!$E$6),SUMPRODUCT(($C$3:$C352=Party_Statement!$C$5)*($B$3:$B352&gt;=Party_Statement!$C$6)*($B$3:$B352&lt;=Party_Statement!$E$6)),""))</f>
        <v/>
      </c>
    </row>
    <row r="353" spans="1:11" x14ac:dyDescent="0.25">
      <c r="A353" s="205">
        <f>Sales_Entry!A353</f>
        <v>66930</v>
      </c>
      <c r="B353" s="206">
        <f>Sales_Entry!B353</f>
        <v>46217</v>
      </c>
      <c r="C353" s="207" t="str">
        <f>Sales_Entry!D353</f>
        <v>MANAKAMANA DAIRY</v>
      </c>
      <c r="D353" s="207" t="s">
        <v>1390</v>
      </c>
      <c r="E353" s="207" t="str">
        <f>Sales_Entry!C353</f>
        <v>BILL-6274</v>
      </c>
      <c r="F353" s="207" t="str">
        <f>Sales_Entry!E353</f>
        <v>Mix Milk</v>
      </c>
      <c r="G353" s="208">
        <f>N(Sales_Entry!J353)</f>
        <v>850</v>
      </c>
      <c r="H353" s="208">
        <v>0</v>
      </c>
      <c r="I353" s="208">
        <f t="shared" si="5"/>
        <v>850</v>
      </c>
      <c r="J353" s="207"/>
      <c r="K353" s="209" t="str" cm="1">
        <f t="array" ref="K353">IF($C353="","",IF(AND($C353=Party_Statement!$C$5,$B353&gt;=Party_Statement!$C$6,$B353&lt;=Party_Statement!$E$6),SUMPRODUCT(($C$3:$C353=Party_Statement!$C$5)*($B$3:$B353&gt;=Party_Statement!$C$6)*($B$3:$B353&lt;=Party_Statement!$E$6)),""))</f>
        <v/>
      </c>
    </row>
    <row r="354" spans="1:11" x14ac:dyDescent="0.25">
      <c r="A354" s="205">
        <f>Sales_Entry!A354</f>
        <v>66930</v>
      </c>
      <c r="B354" s="206">
        <f>Sales_Entry!B354</f>
        <v>46217</v>
      </c>
      <c r="C354" s="207" t="str">
        <f>Sales_Entry!D354</f>
        <v>ORGANIC TARKALI</v>
      </c>
      <c r="D354" s="207" t="s">
        <v>1390</v>
      </c>
      <c r="E354" s="207" t="str">
        <f>Sales_Entry!C354</f>
        <v>BILL-6275</v>
      </c>
      <c r="F354" s="207" t="str">
        <f>Sales_Entry!E354</f>
        <v>Mix Milk</v>
      </c>
      <c r="G354" s="208">
        <f>N(Sales_Entry!J354)</f>
        <v>2375</v>
      </c>
      <c r="H354" s="208">
        <v>0</v>
      </c>
      <c r="I354" s="208">
        <f t="shared" si="5"/>
        <v>2375</v>
      </c>
      <c r="J354" s="207"/>
      <c r="K354" s="209" t="str" cm="1">
        <f t="array" ref="K354">IF($C354="","",IF(AND($C354=Party_Statement!$C$5,$B354&gt;=Party_Statement!$C$6,$B354&lt;=Party_Statement!$E$6),SUMPRODUCT(($C$3:$C354=Party_Statement!$C$5)*($B$3:$B354&gt;=Party_Statement!$C$6)*($B$3:$B354&lt;=Party_Statement!$E$6)),""))</f>
        <v/>
      </c>
    </row>
    <row r="355" spans="1:11" x14ac:dyDescent="0.25">
      <c r="A355" s="205">
        <f>Sales_Entry!A355</f>
        <v>66930</v>
      </c>
      <c r="B355" s="206">
        <f>Sales_Entry!B355</f>
        <v>46217</v>
      </c>
      <c r="C355" s="207" t="str">
        <f>Sales_Entry!D355</f>
        <v>KRITIKA KIRANA</v>
      </c>
      <c r="D355" s="207" t="s">
        <v>1390</v>
      </c>
      <c r="E355" s="207" t="str">
        <f>Sales_Entry!C355</f>
        <v>BILL-6276</v>
      </c>
      <c r="F355" s="207" t="str">
        <f>Sales_Entry!E355</f>
        <v>Mix Milk</v>
      </c>
      <c r="G355" s="208">
        <f>N(Sales_Entry!J355)</f>
        <v>860</v>
      </c>
      <c r="H355" s="208">
        <v>0</v>
      </c>
      <c r="I355" s="208">
        <f t="shared" si="5"/>
        <v>860</v>
      </c>
      <c r="J355" s="207"/>
      <c r="K355" s="209" t="str" cm="1">
        <f t="array" ref="K355">IF($C355="","",IF(AND($C355=Party_Statement!$C$5,$B355&gt;=Party_Statement!$C$6,$B355&lt;=Party_Statement!$E$6),SUMPRODUCT(($C$3:$C355=Party_Statement!$C$5)*($B$3:$B355&gt;=Party_Statement!$C$6)*($B$3:$B355&lt;=Party_Statement!$E$6)),""))</f>
        <v/>
      </c>
    </row>
    <row r="356" spans="1:11" x14ac:dyDescent="0.25">
      <c r="A356" s="205">
        <f>Sales_Entry!A356</f>
        <v>66930</v>
      </c>
      <c r="B356" s="206">
        <f>Sales_Entry!B356</f>
        <v>46217</v>
      </c>
      <c r="C356" s="207" t="str">
        <f>Sales_Entry!D356</f>
        <v>KRITIKA KIRANA</v>
      </c>
      <c r="D356" s="207" t="s">
        <v>1390</v>
      </c>
      <c r="E356" s="207" t="str">
        <f>Sales_Entry!C356</f>
        <v>BILL-6276</v>
      </c>
      <c r="F356" s="207" t="str">
        <f>Sales_Entry!E356</f>
        <v>NAUNI</v>
      </c>
      <c r="G356" s="208">
        <f>N(Sales_Entry!J356)</f>
        <v>1600</v>
      </c>
      <c r="H356" s="208">
        <v>0</v>
      </c>
      <c r="I356" s="208">
        <f t="shared" si="5"/>
        <v>1600</v>
      </c>
      <c r="J356" s="207"/>
      <c r="K356" s="209" t="str" cm="1">
        <f t="array" ref="K356">IF($C356="","",IF(AND($C356=Party_Statement!$C$5,$B356&gt;=Party_Statement!$C$6,$B356&lt;=Party_Statement!$E$6),SUMPRODUCT(($C$3:$C356=Party_Statement!$C$5)*($B$3:$B356&gt;=Party_Statement!$C$6)*($B$3:$B356&lt;=Party_Statement!$E$6)),""))</f>
        <v/>
      </c>
    </row>
    <row r="357" spans="1:11" x14ac:dyDescent="0.25">
      <c r="A357" s="205">
        <f>Sales_Entry!A357</f>
        <v>66930</v>
      </c>
      <c r="B357" s="206">
        <f>Sales_Entry!B357</f>
        <v>46217</v>
      </c>
      <c r="C357" s="207" t="str">
        <f>Sales_Entry!D357</f>
        <v>SHARMA DAI</v>
      </c>
      <c r="D357" s="207" t="s">
        <v>1390</v>
      </c>
      <c r="E357" s="207" t="str">
        <f>Sales_Entry!C357</f>
        <v>BILL-6277</v>
      </c>
      <c r="F357" s="207" t="str">
        <f>Sales_Entry!E357</f>
        <v>Mix Milk</v>
      </c>
      <c r="G357" s="208">
        <f>N(Sales_Entry!J357)</f>
        <v>2100</v>
      </c>
      <c r="H357" s="208">
        <v>0</v>
      </c>
      <c r="I357" s="208">
        <f t="shared" si="5"/>
        <v>2100</v>
      </c>
      <c r="J357" s="207"/>
      <c r="K357" s="209" t="str" cm="1">
        <f t="array" ref="K357">IF($C357="","",IF(AND($C357=Party_Statement!$C$5,$B357&gt;=Party_Statement!$C$6,$B357&lt;=Party_Statement!$E$6),SUMPRODUCT(($C$3:$C357=Party_Statement!$C$5)*($B$3:$B357&gt;=Party_Statement!$C$6)*($B$3:$B357&lt;=Party_Statement!$E$6)),""))</f>
        <v/>
      </c>
    </row>
    <row r="358" spans="1:11" x14ac:dyDescent="0.25">
      <c r="A358" s="205">
        <f>Sales_Entry!A358</f>
        <v>66930</v>
      </c>
      <c r="B358" s="206">
        <f>Sales_Entry!B358</f>
        <v>46217</v>
      </c>
      <c r="C358" s="207" t="str">
        <f>Sales_Entry!D358</f>
        <v>GANGA NEUPANE</v>
      </c>
      <c r="D358" s="207" t="s">
        <v>1390</v>
      </c>
      <c r="E358" s="207" t="str">
        <f>Sales_Entry!C358</f>
        <v>BILL-6278</v>
      </c>
      <c r="F358" s="207" t="str">
        <f>Sales_Entry!E358</f>
        <v>Mix Milk</v>
      </c>
      <c r="G358" s="208">
        <f>N(Sales_Entry!J358)</f>
        <v>595</v>
      </c>
      <c r="H358" s="208">
        <v>0</v>
      </c>
      <c r="I358" s="208">
        <f t="shared" si="5"/>
        <v>595</v>
      </c>
      <c r="J358" s="207"/>
      <c r="K358" s="209" t="str" cm="1">
        <f t="array" ref="K358">IF($C358="","",IF(AND($C358=Party_Statement!$C$5,$B358&gt;=Party_Statement!$C$6,$B358&lt;=Party_Statement!$E$6),SUMPRODUCT(($C$3:$C358=Party_Statement!$C$5)*($B$3:$B358&gt;=Party_Statement!$C$6)*($B$3:$B358&lt;=Party_Statement!$E$6)),""))</f>
        <v/>
      </c>
    </row>
    <row r="359" spans="1:11" x14ac:dyDescent="0.25">
      <c r="A359" s="205">
        <f>Sales_Entry!A359</f>
        <v>66930</v>
      </c>
      <c r="B359" s="206">
        <f>Sales_Entry!B359</f>
        <v>46217</v>
      </c>
      <c r="C359" s="207" t="str">
        <f>Sales_Entry!D359</f>
        <v>LOCAL</v>
      </c>
      <c r="D359" s="207" t="s">
        <v>1390</v>
      </c>
      <c r="E359" s="207" t="str">
        <f>Sales_Entry!C359</f>
        <v>BILL-6279</v>
      </c>
      <c r="F359" s="207" t="str">
        <f>Sales_Entry!E359</f>
        <v>Mix Milk</v>
      </c>
      <c r="G359" s="208">
        <f>N(Sales_Entry!J359)</f>
        <v>525</v>
      </c>
      <c r="H359" s="208">
        <v>0</v>
      </c>
      <c r="I359" s="208">
        <f t="shared" si="5"/>
        <v>525</v>
      </c>
      <c r="J359" s="207"/>
      <c r="K359" s="209" t="str" cm="1">
        <f t="array" ref="K359">IF($C359="","",IF(AND($C359=Party_Statement!$C$5,$B359&gt;=Party_Statement!$C$6,$B359&lt;=Party_Statement!$E$6),SUMPRODUCT(($C$3:$C359=Party_Statement!$C$5)*($B$3:$B359&gt;=Party_Statement!$C$6)*($B$3:$B359&lt;=Party_Statement!$E$6)),""))</f>
        <v/>
      </c>
    </row>
    <row r="360" spans="1:11" x14ac:dyDescent="0.25">
      <c r="A360" s="205">
        <f>Sales_Entry!A360</f>
        <v>66931</v>
      </c>
      <c r="B360" s="206">
        <f>Sales_Entry!B360</f>
        <v>46218</v>
      </c>
      <c r="C360" s="207" t="str">
        <f>Sales_Entry!D360</f>
        <v>SRIJANA DAIRY</v>
      </c>
      <c r="D360" s="207" t="s">
        <v>1390</v>
      </c>
      <c r="E360" s="207" t="str">
        <f>Sales_Entry!C360</f>
        <v>BILL-6280</v>
      </c>
      <c r="F360" s="207" t="str">
        <f>Sales_Entry!E360</f>
        <v>Mix Milk</v>
      </c>
      <c r="G360" s="208">
        <f>N(Sales_Entry!J360)</f>
        <v>5100</v>
      </c>
      <c r="H360" s="208">
        <v>0</v>
      </c>
      <c r="I360" s="208">
        <f t="shared" si="5"/>
        <v>5100</v>
      </c>
      <c r="J360" s="207"/>
      <c r="K360" s="209" t="str" cm="1">
        <f t="array" ref="K360">IF($C360="","",IF(AND($C360=Party_Statement!$C$5,$B360&gt;=Party_Statement!$C$6,$B360&lt;=Party_Statement!$E$6),SUMPRODUCT(($C$3:$C360=Party_Statement!$C$5)*($B$3:$B360&gt;=Party_Statement!$C$6)*($B$3:$B360&lt;=Party_Statement!$E$6)),""))</f>
        <v/>
      </c>
    </row>
    <row r="361" spans="1:11" x14ac:dyDescent="0.25">
      <c r="A361" s="205">
        <f>Sales_Entry!A361</f>
        <v>66931</v>
      </c>
      <c r="B361" s="206">
        <f>Sales_Entry!B361</f>
        <v>46218</v>
      </c>
      <c r="C361" s="207" t="str">
        <f>Sales_Entry!D361</f>
        <v>SRIJANA DAIRY</v>
      </c>
      <c r="D361" s="207" t="s">
        <v>1390</v>
      </c>
      <c r="E361" s="207" t="str">
        <f>Sales_Entry!C361</f>
        <v>BILL-6280</v>
      </c>
      <c r="F361" s="207" t="str">
        <f>Sales_Entry!E361</f>
        <v>Cow Milk</v>
      </c>
      <c r="G361" s="208">
        <f>N(Sales_Entry!J361)</f>
        <v>80</v>
      </c>
      <c r="H361" s="208">
        <v>0</v>
      </c>
      <c r="I361" s="208">
        <f t="shared" si="5"/>
        <v>80</v>
      </c>
      <c r="J361" s="207"/>
      <c r="K361" s="209" t="str" cm="1">
        <f t="array" ref="K361">IF($C361="","",IF(AND($C361=Party_Statement!$C$5,$B361&gt;=Party_Statement!$C$6,$B361&lt;=Party_Statement!$E$6),SUMPRODUCT(($C$3:$C361=Party_Statement!$C$5)*($B$3:$B361&gt;=Party_Statement!$C$6)*($B$3:$B361&lt;=Party_Statement!$E$6)),""))</f>
        <v/>
      </c>
    </row>
    <row r="362" spans="1:11" x14ac:dyDescent="0.25">
      <c r="A362" s="205">
        <f>Sales_Entry!A362</f>
        <v>66931</v>
      </c>
      <c r="B362" s="206">
        <f>Sales_Entry!B362</f>
        <v>46218</v>
      </c>
      <c r="C362" s="207" t="str">
        <f>Sales_Entry!D362</f>
        <v>SOBHA BHATTARAI</v>
      </c>
      <c r="D362" s="207" t="s">
        <v>1390</v>
      </c>
      <c r="E362" s="207" t="str">
        <f>Sales_Entry!C362</f>
        <v>BILL-6281</v>
      </c>
      <c r="F362" s="207" t="str">
        <f>Sales_Entry!E362</f>
        <v>Mix Milk</v>
      </c>
      <c r="G362" s="208">
        <f>N(Sales_Entry!J362)</f>
        <v>2975</v>
      </c>
      <c r="H362" s="208">
        <v>0</v>
      </c>
      <c r="I362" s="208">
        <f t="shared" si="5"/>
        <v>2975</v>
      </c>
      <c r="J362" s="207"/>
      <c r="K362" s="209" t="str" cm="1">
        <f t="array" ref="K362">IF($C362="","",IF(AND($C362=Party_Statement!$C$5,$B362&gt;=Party_Statement!$C$6,$B362&lt;=Party_Statement!$E$6),SUMPRODUCT(($C$3:$C362=Party_Statement!$C$5)*($B$3:$B362&gt;=Party_Statement!$C$6)*($B$3:$B362&lt;=Party_Statement!$E$6)),""))</f>
        <v/>
      </c>
    </row>
    <row r="363" spans="1:11" x14ac:dyDescent="0.25">
      <c r="A363" s="205">
        <f>Sales_Entry!A363</f>
        <v>66931</v>
      </c>
      <c r="B363" s="206">
        <f>Sales_Entry!B363</f>
        <v>46218</v>
      </c>
      <c r="C363" s="207" t="str">
        <f>Sales_Entry!D363</f>
        <v>MANAKAMANA DAIRY</v>
      </c>
      <c r="D363" s="207" t="s">
        <v>1390</v>
      </c>
      <c r="E363" s="207" t="str">
        <f>Sales_Entry!C363</f>
        <v>BILL-6282</v>
      </c>
      <c r="F363" s="207" t="str">
        <f>Sales_Entry!E363</f>
        <v>Mix Milk</v>
      </c>
      <c r="G363" s="208">
        <f>N(Sales_Entry!J363)</f>
        <v>850</v>
      </c>
      <c r="H363" s="208">
        <v>0</v>
      </c>
      <c r="I363" s="208">
        <f t="shared" si="5"/>
        <v>850</v>
      </c>
      <c r="J363" s="207"/>
      <c r="K363" s="209" t="str" cm="1">
        <f t="array" ref="K363">IF($C363="","",IF(AND($C363=Party_Statement!$C$5,$B363&gt;=Party_Statement!$C$6,$B363&lt;=Party_Statement!$E$6),SUMPRODUCT(($C$3:$C363=Party_Statement!$C$5)*($B$3:$B363&gt;=Party_Statement!$C$6)*($B$3:$B363&lt;=Party_Statement!$E$6)),""))</f>
        <v/>
      </c>
    </row>
    <row r="364" spans="1:11" x14ac:dyDescent="0.25">
      <c r="A364" s="205">
        <f>Sales_Entry!A364</f>
        <v>66931</v>
      </c>
      <c r="B364" s="206">
        <f>Sales_Entry!B364</f>
        <v>46218</v>
      </c>
      <c r="C364" s="207" t="str">
        <f>Sales_Entry!D364</f>
        <v>SAMIKSHYA KIRANA</v>
      </c>
      <c r="D364" s="207" t="s">
        <v>1390</v>
      </c>
      <c r="E364" s="207" t="str">
        <f>Sales_Entry!C364</f>
        <v>BILL-6283</v>
      </c>
      <c r="F364" s="207" t="str">
        <f>Sales_Entry!E364</f>
        <v>Mix Milk</v>
      </c>
      <c r="G364" s="208">
        <f>N(Sales_Entry!J364)</f>
        <v>680</v>
      </c>
      <c r="H364" s="208">
        <v>0</v>
      </c>
      <c r="I364" s="208">
        <f t="shared" si="5"/>
        <v>680</v>
      </c>
      <c r="J364" s="207"/>
      <c r="K364" s="209" t="str" cm="1">
        <f t="array" ref="K364">IF($C364="","",IF(AND($C364=Party_Statement!$C$5,$B364&gt;=Party_Statement!$C$6,$B364&lt;=Party_Statement!$E$6),SUMPRODUCT(($C$3:$C364=Party_Statement!$C$5)*($B$3:$B364&gt;=Party_Statement!$C$6)*($B$3:$B364&lt;=Party_Statement!$E$6)),""))</f>
        <v/>
      </c>
    </row>
    <row r="365" spans="1:11" ht="25.5" customHeight="1" x14ac:dyDescent="0.25">
      <c r="A365" s="205">
        <f>Sales_Entry!A365</f>
        <v>66931</v>
      </c>
      <c r="B365" s="206">
        <f>Sales_Entry!B365</f>
        <v>46218</v>
      </c>
      <c r="C365" s="207" t="str">
        <f>Sales_Entry!D365</f>
        <v>KRISHNA KHAREL</v>
      </c>
      <c r="D365" s="207" t="s">
        <v>1390</v>
      </c>
      <c r="E365" s="207" t="str">
        <f>Sales_Entry!C365</f>
        <v>BILL-6284</v>
      </c>
      <c r="F365" s="207" t="str">
        <f>Sales_Entry!E365</f>
        <v>Mix Milk</v>
      </c>
      <c r="G365" s="208">
        <f>N(Sales_Entry!J365)</f>
        <v>387</v>
      </c>
      <c r="H365" s="208">
        <v>0</v>
      </c>
      <c r="I365" s="208">
        <f t="shared" si="5"/>
        <v>387</v>
      </c>
      <c r="J365" s="207"/>
      <c r="K365" s="209" t="str" cm="1">
        <f t="array" ref="K365">IF($C365="","",IF(AND($C365=Party_Statement!$C$5,$B365&gt;=Party_Statement!$C$6,$B365&lt;=Party_Statement!$E$6),SUMPRODUCT(($C$3:$C365=Party_Statement!$C$5)*($B$3:$B365&gt;=Party_Statement!$C$6)*($B$3:$B365&lt;=Party_Statement!$E$6)),""))</f>
        <v/>
      </c>
    </row>
    <row r="366" spans="1:11" ht="25.5" customHeight="1" x14ac:dyDescent="0.25">
      <c r="A366" s="205">
        <f>Sales_Entry!A366</f>
        <v>66931</v>
      </c>
      <c r="B366" s="206">
        <f>Sales_Entry!B366</f>
        <v>46218</v>
      </c>
      <c r="C366" s="207" t="str">
        <f>Sales_Entry!D366</f>
        <v>CHHATRABHUMI STORE</v>
      </c>
      <c r="D366" s="207" t="s">
        <v>1390</v>
      </c>
      <c r="E366" s="207" t="str">
        <f>Sales_Entry!C366</f>
        <v>BILL-6285</v>
      </c>
      <c r="F366" s="207" t="str">
        <f>Sales_Entry!E366</f>
        <v>Mix Milk</v>
      </c>
      <c r="G366" s="208">
        <f>N(Sales_Entry!J366)</f>
        <v>2150</v>
      </c>
      <c r="H366" s="208">
        <v>0</v>
      </c>
      <c r="I366" s="208">
        <f t="shared" si="5"/>
        <v>2150</v>
      </c>
      <c r="J366" s="207"/>
      <c r="K366" s="209" t="str" cm="1">
        <f t="array" ref="K366">IF($C366="","",IF(AND($C366=Party_Statement!$C$5,$B366&gt;=Party_Statement!$C$6,$B366&lt;=Party_Statement!$E$6),SUMPRODUCT(($C$3:$C366=Party_Statement!$C$5)*($B$3:$B366&gt;=Party_Statement!$C$6)*($B$3:$B366&lt;=Party_Statement!$E$6)),""))</f>
        <v/>
      </c>
    </row>
    <row r="367" spans="1:11" x14ac:dyDescent="0.25">
      <c r="A367" s="205">
        <f>Sales_Entry!A367</f>
        <v>66931</v>
      </c>
      <c r="B367" s="206">
        <f>Sales_Entry!B367</f>
        <v>46218</v>
      </c>
      <c r="C367" s="207" t="str">
        <f>Sales_Entry!D367</f>
        <v>PALPALI KIRANA</v>
      </c>
      <c r="D367" s="207" t="s">
        <v>1390</v>
      </c>
      <c r="E367" s="207" t="str">
        <f>Sales_Entry!C367</f>
        <v>BILL-6286</v>
      </c>
      <c r="F367" s="207" t="str">
        <f>Sales_Entry!E367</f>
        <v>Mix Milk</v>
      </c>
      <c r="G367" s="208">
        <f>N(Sales_Entry!J367)</f>
        <v>1700</v>
      </c>
      <c r="H367" s="208">
        <v>0</v>
      </c>
      <c r="I367" s="208">
        <f t="shared" si="5"/>
        <v>1700</v>
      </c>
      <c r="J367" s="207"/>
      <c r="K367" s="209" t="str" cm="1">
        <f t="array" ref="K367">IF($C367="","",IF(AND($C367=Party_Statement!$C$5,$B367&gt;=Party_Statement!$C$6,$B367&lt;=Party_Statement!$E$6),SUMPRODUCT(($C$3:$C367=Party_Statement!$C$5)*($B$3:$B367&gt;=Party_Statement!$C$6)*($B$3:$B367&lt;=Party_Statement!$E$6)),""))</f>
        <v/>
      </c>
    </row>
    <row r="368" spans="1:11" x14ac:dyDescent="0.25">
      <c r="A368" s="205">
        <f>Sales_Entry!A368</f>
        <v>66931</v>
      </c>
      <c r="B368" s="206">
        <f>Sales_Entry!B368</f>
        <v>46218</v>
      </c>
      <c r="C368" s="207" t="str">
        <f>Sales_Entry!D368</f>
        <v>AAMOSH KIRANA</v>
      </c>
      <c r="D368" s="207" t="s">
        <v>1390</v>
      </c>
      <c r="E368" s="207" t="str">
        <f>Sales_Entry!C368</f>
        <v>BILL-6287</v>
      </c>
      <c r="F368" s="207" t="str">
        <f>Sales_Entry!E368</f>
        <v>Mix Milk</v>
      </c>
      <c r="G368" s="208">
        <f>N(Sales_Entry!J368)</f>
        <v>3440</v>
      </c>
      <c r="H368" s="208">
        <v>0</v>
      </c>
      <c r="I368" s="208">
        <f t="shared" si="5"/>
        <v>3440</v>
      </c>
      <c r="J368" s="207"/>
      <c r="K368" s="209" t="str" cm="1">
        <f t="array" ref="K368">IF($C368="","",IF(AND($C368=Party_Statement!$C$5,$B368&gt;=Party_Statement!$C$6,$B368&lt;=Party_Statement!$E$6),SUMPRODUCT(($C$3:$C368=Party_Statement!$C$5)*($B$3:$B368&gt;=Party_Statement!$C$6)*($B$3:$B368&lt;=Party_Statement!$E$6)),""))</f>
        <v/>
      </c>
    </row>
    <row r="369" spans="1:11" x14ac:dyDescent="0.25">
      <c r="A369" s="205">
        <f>Sales_Entry!A369</f>
        <v>66931</v>
      </c>
      <c r="B369" s="206">
        <f>Sales_Entry!B369</f>
        <v>46218</v>
      </c>
      <c r="C369" s="207" t="str">
        <f>Sales_Entry!D369</f>
        <v>AAMOSH KIRANA</v>
      </c>
      <c r="D369" s="207" t="s">
        <v>1390</v>
      </c>
      <c r="E369" s="207" t="str">
        <f>Sales_Entry!C369</f>
        <v>BILL-6287</v>
      </c>
      <c r="F369" s="207" t="str">
        <f>Sales_Entry!E369</f>
        <v>Mix Milk</v>
      </c>
      <c r="G369" s="208">
        <f>N(Sales_Entry!J369)</f>
        <v>3825</v>
      </c>
      <c r="H369" s="208">
        <v>0</v>
      </c>
      <c r="I369" s="208">
        <f t="shared" si="5"/>
        <v>3825</v>
      </c>
      <c r="J369" s="207"/>
      <c r="K369" s="209" t="str" cm="1">
        <f t="array" ref="K369">IF($C369="","",IF(AND($C369=Party_Statement!$C$5,$B369&gt;=Party_Statement!$C$6,$B369&lt;=Party_Statement!$E$6),SUMPRODUCT(($C$3:$C369=Party_Statement!$C$5)*($B$3:$B369&gt;=Party_Statement!$C$6)*($B$3:$B369&lt;=Party_Statement!$E$6)),""))</f>
        <v/>
      </c>
    </row>
    <row r="370" spans="1:11" x14ac:dyDescent="0.25">
      <c r="A370" s="205">
        <f>Sales_Entry!A370</f>
        <v>66931</v>
      </c>
      <c r="B370" s="206">
        <f>Sales_Entry!B370</f>
        <v>46218</v>
      </c>
      <c r="C370" s="207" t="str">
        <f>Sales_Entry!D370</f>
        <v>AAMOSH KIRANA</v>
      </c>
      <c r="D370" s="207" t="s">
        <v>1390</v>
      </c>
      <c r="E370" s="207" t="str">
        <f>Sales_Entry!C370</f>
        <v>BILL-6287</v>
      </c>
      <c r="F370" s="207" t="str">
        <f>Sales_Entry!E370</f>
        <v>Cow Milk</v>
      </c>
      <c r="G370" s="208">
        <f>N(Sales_Entry!J370)</f>
        <v>80</v>
      </c>
      <c r="H370" s="208">
        <v>0</v>
      </c>
      <c r="I370" s="208">
        <f t="shared" si="5"/>
        <v>80</v>
      </c>
      <c r="J370" s="207"/>
      <c r="K370" s="209" t="str" cm="1">
        <f t="array" ref="K370">IF($C370="","",IF(AND($C370=Party_Statement!$C$5,$B370&gt;=Party_Statement!$C$6,$B370&lt;=Party_Statement!$E$6),SUMPRODUCT(($C$3:$C370=Party_Statement!$C$5)*($B$3:$B370&gt;=Party_Statement!$C$6)*($B$3:$B370&lt;=Party_Statement!$E$6)),""))</f>
        <v/>
      </c>
    </row>
    <row r="371" spans="1:11" x14ac:dyDescent="0.25">
      <c r="A371" s="205">
        <f>Sales_Entry!A371</f>
        <v>66931</v>
      </c>
      <c r="B371" s="206">
        <f>Sales_Entry!B371</f>
        <v>46218</v>
      </c>
      <c r="C371" s="207" t="str">
        <f>Sales_Entry!D371</f>
        <v>DEURALI KIRANA</v>
      </c>
      <c r="D371" s="207" t="s">
        <v>1390</v>
      </c>
      <c r="E371" s="207" t="str">
        <f>Sales_Entry!C371</f>
        <v>BILL-6288</v>
      </c>
      <c r="F371" s="207" t="str">
        <f>Sales_Entry!E371</f>
        <v>Mix Milk</v>
      </c>
      <c r="G371" s="208">
        <f>N(Sales_Entry!J371)</f>
        <v>425</v>
      </c>
      <c r="H371" s="208">
        <v>0</v>
      </c>
      <c r="I371" s="208">
        <f t="shared" si="5"/>
        <v>425</v>
      </c>
      <c r="J371" s="207"/>
      <c r="K371" s="209" t="str" cm="1">
        <f t="array" ref="K371">IF($C371="","",IF(AND($C371=Party_Statement!$C$5,$B371&gt;=Party_Statement!$C$6,$B371&lt;=Party_Statement!$E$6),SUMPRODUCT(($C$3:$C371=Party_Statement!$C$5)*($B$3:$B371&gt;=Party_Statement!$C$6)*($B$3:$B371&lt;=Party_Statement!$E$6)),""))</f>
        <v/>
      </c>
    </row>
    <row r="372" spans="1:11" x14ac:dyDescent="0.25">
      <c r="A372" s="205">
        <f>Sales_Entry!A372</f>
        <v>66931</v>
      </c>
      <c r="B372" s="206">
        <f>Sales_Entry!B372</f>
        <v>46218</v>
      </c>
      <c r="C372" s="207" t="str">
        <f>Sales_Entry!D372</f>
        <v>GIRI KIRANA</v>
      </c>
      <c r="D372" s="207" t="s">
        <v>1390</v>
      </c>
      <c r="E372" s="207" t="str">
        <f>Sales_Entry!C372</f>
        <v>BILL-6289</v>
      </c>
      <c r="F372" s="207" t="str">
        <f>Sales_Entry!E372</f>
        <v>Mix Milk</v>
      </c>
      <c r="G372" s="208">
        <f>N(Sales_Entry!J372)</f>
        <v>1275</v>
      </c>
      <c r="H372" s="208">
        <v>0</v>
      </c>
      <c r="I372" s="208">
        <f t="shared" si="5"/>
        <v>1275</v>
      </c>
      <c r="J372" s="207"/>
      <c r="K372" s="209" t="str" cm="1">
        <f t="array" ref="K372">IF($C372="","",IF(AND($C372=Party_Statement!$C$5,$B372&gt;=Party_Statement!$C$6,$B372&lt;=Party_Statement!$E$6),SUMPRODUCT(($C$3:$C372=Party_Statement!$C$5)*($B$3:$B372&gt;=Party_Statement!$C$6)*($B$3:$B372&lt;=Party_Statement!$E$6)),""))</f>
        <v/>
      </c>
    </row>
    <row r="373" spans="1:11" x14ac:dyDescent="0.25">
      <c r="A373" s="205">
        <f>Sales_Entry!A373</f>
        <v>66931</v>
      </c>
      <c r="B373" s="206">
        <f>Sales_Entry!B373</f>
        <v>46218</v>
      </c>
      <c r="C373" s="207" t="str">
        <f>Sales_Entry!D373</f>
        <v>YUBARAJ AND SAMRAT</v>
      </c>
      <c r="D373" s="207" t="s">
        <v>1390</v>
      </c>
      <c r="E373" s="207" t="str">
        <f>Sales_Entry!C373</f>
        <v>BILL-6290</v>
      </c>
      <c r="F373" s="207" t="str">
        <f>Sales_Entry!E373</f>
        <v>Mix Milk</v>
      </c>
      <c r="G373" s="208">
        <f>N(Sales_Entry!J373)</f>
        <v>1275</v>
      </c>
      <c r="H373" s="208">
        <v>0</v>
      </c>
      <c r="I373" s="208">
        <f t="shared" si="5"/>
        <v>1275</v>
      </c>
      <c r="J373" s="207"/>
      <c r="K373" s="209" t="str" cm="1">
        <f t="array" ref="K373">IF($C373="","",IF(AND($C373=Party_Statement!$C$5,$B373&gt;=Party_Statement!$C$6,$B373&lt;=Party_Statement!$E$6),SUMPRODUCT(($C$3:$C373=Party_Statement!$C$5)*($B$3:$B373&gt;=Party_Statement!$C$6)*($B$3:$B373&lt;=Party_Statement!$E$6)),""))</f>
        <v/>
      </c>
    </row>
    <row r="374" spans="1:11" x14ac:dyDescent="0.25">
      <c r="A374" s="205">
        <f>Sales_Entry!A374</f>
        <v>66931</v>
      </c>
      <c r="B374" s="206">
        <f>Sales_Entry!B374</f>
        <v>46218</v>
      </c>
      <c r="C374" s="207" t="str">
        <f>Sales_Entry!D374</f>
        <v>AAYUSH AND AAYUSHMA</v>
      </c>
      <c r="D374" s="207" t="s">
        <v>1390</v>
      </c>
      <c r="E374" s="207" t="str">
        <f>Sales_Entry!C374</f>
        <v>BILL-6291</v>
      </c>
      <c r="F374" s="207" t="str">
        <f>Sales_Entry!E374</f>
        <v>Mix Milk</v>
      </c>
      <c r="G374" s="208">
        <f>N(Sales_Entry!J374)</f>
        <v>680</v>
      </c>
      <c r="H374" s="208">
        <v>0</v>
      </c>
      <c r="I374" s="208">
        <f t="shared" si="5"/>
        <v>680</v>
      </c>
      <c r="J374" s="207"/>
      <c r="K374" s="209" t="str" cm="1">
        <f t="array" ref="K374">IF($C374="","",IF(AND($C374=Party_Statement!$C$5,$B374&gt;=Party_Statement!$C$6,$B374&lt;=Party_Statement!$E$6),SUMPRODUCT(($C$3:$C374=Party_Statement!$C$5)*($B$3:$B374&gt;=Party_Statement!$C$6)*($B$3:$B374&lt;=Party_Statement!$E$6)),""))</f>
        <v/>
      </c>
    </row>
    <row r="375" spans="1:11" x14ac:dyDescent="0.25">
      <c r="A375" s="205">
        <f>Sales_Entry!A375</f>
        <v>66931</v>
      </c>
      <c r="B375" s="206">
        <f>Sales_Entry!B375</f>
        <v>46218</v>
      </c>
      <c r="C375" s="207" t="str">
        <f>Sales_Entry!D375</f>
        <v>KRITIKA KIRANA</v>
      </c>
      <c r="D375" s="207" t="s">
        <v>1390</v>
      </c>
      <c r="E375" s="207" t="str">
        <f>Sales_Entry!C375</f>
        <v>BILL-6292</v>
      </c>
      <c r="F375" s="207" t="str">
        <f>Sales_Entry!E375</f>
        <v>Mix Milk</v>
      </c>
      <c r="G375" s="208">
        <f>N(Sales_Entry!J375)</f>
        <v>1290</v>
      </c>
      <c r="H375" s="208">
        <v>0</v>
      </c>
      <c r="I375" s="208">
        <f t="shared" si="5"/>
        <v>1290</v>
      </c>
      <c r="J375" s="207"/>
      <c r="K375" s="209" t="str" cm="1">
        <f t="array" ref="K375">IF($C375="","",IF(AND($C375=Party_Statement!$C$5,$B375&gt;=Party_Statement!$C$6,$B375&lt;=Party_Statement!$E$6),SUMPRODUCT(($C$3:$C375=Party_Statement!$C$5)*($B$3:$B375&gt;=Party_Statement!$C$6)*($B$3:$B375&lt;=Party_Statement!$E$6)),""))</f>
        <v/>
      </c>
    </row>
    <row r="376" spans="1:11" x14ac:dyDescent="0.25">
      <c r="A376" s="205">
        <f>Sales_Entry!A376</f>
        <v>66931</v>
      </c>
      <c r="B376" s="206">
        <f>Sales_Entry!B376</f>
        <v>46218</v>
      </c>
      <c r="C376" s="207" t="str">
        <f>Sales_Entry!D376</f>
        <v>A KALIKA CANTEEN</v>
      </c>
      <c r="D376" s="207" t="s">
        <v>1390</v>
      </c>
      <c r="E376" s="207" t="str">
        <f>Sales_Entry!C376</f>
        <v>BILL-6293</v>
      </c>
      <c r="F376" s="207" t="str">
        <f>Sales_Entry!E376</f>
        <v>Mix Milk</v>
      </c>
      <c r="G376" s="208">
        <f>N(Sales_Entry!J376)</f>
        <v>2975</v>
      </c>
      <c r="H376" s="208">
        <v>0</v>
      </c>
      <c r="I376" s="208">
        <f t="shared" si="5"/>
        <v>2975</v>
      </c>
      <c r="J376" s="207"/>
      <c r="K376" s="209" t="str" cm="1">
        <f t="array" ref="K376">IF($C376="","",IF(AND($C376=Party_Statement!$C$5,$B376&gt;=Party_Statement!$C$6,$B376&lt;=Party_Statement!$E$6),SUMPRODUCT(($C$3:$C376=Party_Statement!$C$5)*($B$3:$B376&gt;=Party_Statement!$C$6)*($B$3:$B376&lt;=Party_Statement!$E$6)),""))</f>
        <v/>
      </c>
    </row>
    <row r="377" spans="1:11" x14ac:dyDescent="0.25">
      <c r="A377" s="205">
        <f>Sales_Entry!A377</f>
        <v>66931</v>
      </c>
      <c r="B377" s="206">
        <f>Sales_Entry!B377</f>
        <v>46218</v>
      </c>
      <c r="C377" s="207" t="str">
        <f>Sales_Entry!D377</f>
        <v>A1 KALIKA CANTEEN</v>
      </c>
      <c r="D377" s="207" t="s">
        <v>1390</v>
      </c>
      <c r="E377" s="207" t="str">
        <f>Sales_Entry!C377</f>
        <v>BILL-6294</v>
      </c>
      <c r="F377" s="207" t="str">
        <f>Sales_Entry!E377</f>
        <v>Mix Milk</v>
      </c>
      <c r="G377" s="208">
        <f>N(Sales_Entry!J377)</f>
        <v>2550</v>
      </c>
      <c r="H377" s="208">
        <v>0</v>
      </c>
      <c r="I377" s="208">
        <f t="shared" si="5"/>
        <v>2550</v>
      </c>
      <c r="J377" s="207"/>
      <c r="K377" s="209" t="str" cm="1">
        <f t="array" ref="K377">IF($C377="","",IF(AND($C377=Party_Statement!$C$5,$B377&gt;=Party_Statement!$C$6,$B377&lt;=Party_Statement!$E$6),SUMPRODUCT(($C$3:$C377=Party_Statement!$C$5)*($B$3:$B377&gt;=Party_Statement!$C$6)*($B$3:$B377&lt;=Party_Statement!$E$6)),""))</f>
        <v/>
      </c>
    </row>
    <row r="378" spans="1:11" x14ac:dyDescent="0.25">
      <c r="A378" s="205">
        <f>Sales_Entry!A378</f>
        <v>66931</v>
      </c>
      <c r="B378" s="206">
        <f>Sales_Entry!B378</f>
        <v>46218</v>
      </c>
      <c r="C378" s="207" t="str">
        <f>Sales_Entry!D378</f>
        <v>ORGANIC TARKALI</v>
      </c>
      <c r="D378" s="207" t="s">
        <v>1390</v>
      </c>
      <c r="E378" s="207" t="str">
        <f>Sales_Entry!C378</f>
        <v>BILL-6295</v>
      </c>
      <c r="F378" s="207" t="str">
        <f>Sales_Entry!E378</f>
        <v>Mix Milk</v>
      </c>
      <c r="G378" s="208">
        <f>N(Sales_Entry!J378)</f>
        <v>2802.5</v>
      </c>
      <c r="H378" s="208">
        <v>0</v>
      </c>
      <c r="I378" s="208">
        <f t="shared" si="5"/>
        <v>2802.5</v>
      </c>
      <c r="J378" s="207"/>
      <c r="K378" s="209" t="str" cm="1">
        <f t="array" ref="K378">IF($C378="","",IF(AND($C378=Party_Statement!$C$5,$B378&gt;=Party_Statement!$C$6,$B378&lt;=Party_Statement!$E$6),SUMPRODUCT(($C$3:$C378=Party_Statement!$C$5)*($B$3:$B378&gt;=Party_Statement!$C$6)*($B$3:$B378&lt;=Party_Statement!$E$6)),""))</f>
        <v/>
      </c>
    </row>
    <row r="379" spans="1:11" x14ac:dyDescent="0.25">
      <c r="A379" s="205">
        <f>Sales_Entry!A379</f>
        <v>66931</v>
      </c>
      <c r="B379" s="206">
        <f>Sales_Entry!B379</f>
        <v>46218</v>
      </c>
      <c r="C379" s="207" t="str">
        <f>Sales_Entry!D379</f>
        <v>SHARMA DAI</v>
      </c>
      <c r="D379" s="207" t="s">
        <v>1390</v>
      </c>
      <c r="E379" s="207" t="str">
        <f>Sales_Entry!C379</f>
        <v>BILL-6296</v>
      </c>
      <c r="F379" s="207" t="str">
        <f>Sales_Entry!E379</f>
        <v>Mix Milk</v>
      </c>
      <c r="G379" s="208">
        <f>N(Sales_Entry!J379)</f>
        <v>2016</v>
      </c>
      <c r="H379" s="208">
        <v>0</v>
      </c>
      <c r="I379" s="208">
        <f t="shared" si="5"/>
        <v>2016</v>
      </c>
      <c r="J379" s="207"/>
      <c r="K379" s="209" t="str" cm="1">
        <f t="array" ref="K379">IF($C379="","",IF(AND($C379=Party_Statement!$C$5,$B379&gt;=Party_Statement!$C$6,$B379&lt;=Party_Statement!$E$6),SUMPRODUCT(($C$3:$C379=Party_Statement!$C$5)*($B$3:$B379&gt;=Party_Statement!$C$6)*($B$3:$B379&lt;=Party_Statement!$E$6)),""))</f>
        <v/>
      </c>
    </row>
    <row r="380" spans="1:11" x14ac:dyDescent="0.25">
      <c r="A380" s="205">
        <f>Sales_Entry!A380</f>
        <v>66931</v>
      </c>
      <c r="B380" s="206">
        <f>Sales_Entry!B380</f>
        <v>46218</v>
      </c>
      <c r="C380" s="207" t="str">
        <f>Sales_Entry!D380</f>
        <v>GANGA NEUPANE</v>
      </c>
      <c r="D380" s="207" t="s">
        <v>1390</v>
      </c>
      <c r="E380" s="207" t="str">
        <f>Sales_Entry!C380</f>
        <v>BILL-6297</v>
      </c>
      <c r="F380" s="207" t="str">
        <f>Sales_Entry!E380</f>
        <v>Mix Milk</v>
      </c>
      <c r="G380" s="208">
        <f>N(Sales_Entry!J380)</f>
        <v>510</v>
      </c>
      <c r="H380" s="208">
        <v>0</v>
      </c>
      <c r="I380" s="208">
        <f t="shared" si="5"/>
        <v>510</v>
      </c>
      <c r="J380" s="207"/>
      <c r="K380" s="209" t="str" cm="1">
        <f t="array" ref="K380">IF($C380="","",IF(AND($C380=Party_Statement!$C$5,$B380&gt;=Party_Statement!$C$6,$B380&lt;=Party_Statement!$E$6),SUMPRODUCT(($C$3:$C380=Party_Statement!$C$5)*($B$3:$B380&gt;=Party_Statement!$C$6)*($B$3:$B380&lt;=Party_Statement!$E$6)),""))</f>
        <v/>
      </c>
    </row>
    <row r="381" spans="1:11" x14ac:dyDescent="0.25">
      <c r="A381" s="205">
        <f>Sales_Entry!A381</f>
        <v>66931</v>
      </c>
      <c r="B381" s="206">
        <f>Sales_Entry!B381</f>
        <v>46218</v>
      </c>
      <c r="C381" s="207" t="str">
        <f>Sales_Entry!D381</f>
        <v>NEUPANE KIRANA</v>
      </c>
      <c r="D381" s="207" t="s">
        <v>1390</v>
      </c>
      <c r="E381" s="207" t="str">
        <f>Sales_Entry!C381</f>
        <v>BILL-6298</v>
      </c>
      <c r="F381" s="207" t="str">
        <f>Sales_Entry!E381</f>
        <v>Mix Milk</v>
      </c>
      <c r="G381" s="208">
        <f>N(Sales_Entry!J381)</f>
        <v>180</v>
      </c>
      <c r="H381" s="208">
        <v>0</v>
      </c>
      <c r="I381" s="208">
        <f t="shared" si="5"/>
        <v>180</v>
      </c>
      <c r="J381" s="207"/>
      <c r="K381" s="209" t="str" cm="1">
        <f t="array" ref="K381">IF($C381="","",IF(AND($C381=Party_Statement!$C$5,$B381&gt;=Party_Statement!$C$6,$B381&lt;=Party_Statement!$E$6),SUMPRODUCT(($C$3:$C381=Party_Statement!$C$5)*($B$3:$B381&gt;=Party_Statement!$C$6)*($B$3:$B381&lt;=Party_Statement!$E$6)),""))</f>
        <v/>
      </c>
    </row>
    <row r="382" spans="1:11" x14ac:dyDescent="0.25">
      <c r="A382" s="205">
        <f>Sales_Entry!A382</f>
        <v>66931</v>
      </c>
      <c r="B382" s="206">
        <f>Sales_Entry!B382</f>
        <v>46218</v>
      </c>
      <c r="C382" s="207" t="str">
        <f>Sales_Entry!D382</f>
        <v>LOCAL</v>
      </c>
      <c r="D382" s="207" t="s">
        <v>1390</v>
      </c>
      <c r="E382" s="207" t="str">
        <f>Sales_Entry!C382</f>
        <v>BILL-6299</v>
      </c>
      <c r="F382" s="207" t="str">
        <f>Sales_Entry!E382</f>
        <v>Mix Milk</v>
      </c>
      <c r="G382" s="208">
        <f>N(Sales_Entry!J382)</f>
        <v>789.99</v>
      </c>
      <c r="H382" s="208">
        <v>0</v>
      </c>
      <c r="I382" s="208">
        <f t="shared" si="5"/>
        <v>789.99</v>
      </c>
      <c r="J382" s="207"/>
      <c r="K382" s="209" t="str" cm="1">
        <f t="array" ref="K382">IF($C382="","",IF(AND($C382=Party_Statement!$C$5,$B382&gt;=Party_Statement!$C$6,$B382&lt;=Party_Statement!$E$6),SUMPRODUCT(($C$3:$C382=Party_Statement!$C$5)*($B$3:$B382&gt;=Party_Statement!$C$6)*($B$3:$B382&lt;=Party_Statement!$E$6)),""))</f>
        <v/>
      </c>
    </row>
    <row r="383" spans="1:11" x14ac:dyDescent="0.25">
      <c r="A383" s="205" t="str">
        <f>Sales_Entry!A383</f>
        <v>2083/03/32</v>
      </c>
      <c r="B383" s="206">
        <f>Sales_Entry!B383</f>
        <v>46219</v>
      </c>
      <c r="C383" s="207" t="str">
        <f>Sales_Entry!D383</f>
        <v xml:space="preserve">CANCELED </v>
      </c>
      <c r="D383" s="207" t="s">
        <v>1390</v>
      </c>
      <c r="E383" s="207" t="str">
        <f>Sales_Entry!C383</f>
        <v>BILL-6300</v>
      </c>
      <c r="F383" s="207">
        <f>Sales_Entry!E383</f>
        <v>0</v>
      </c>
      <c r="G383" s="208">
        <f>N(Sales_Entry!J383)</f>
        <v>0</v>
      </c>
      <c r="H383" s="208">
        <v>0</v>
      </c>
      <c r="I383" s="208">
        <f t="shared" si="5"/>
        <v>0</v>
      </c>
      <c r="J383" s="207"/>
      <c r="K383" s="209" t="str" cm="1">
        <f t="array" ref="K383">IF($C383="","",IF(AND($C383=Party_Statement!$C$5,$B383&gt;=Party_Statement!$C$6,$B383&lt;=Party_Statement!$E$6),SUMPRODUCT(($C$3:$C383=Party_Statement!$C$5)*($B$3:$B383&gt;=Party_Statement!$C$6)*($B$3:$B383&lt;=Party_Statement!$E$6)),""))</f>
        <v/>
      </c>
    </row>
    <row r="384" spans="1:11" x14ac:dyDescent="0.25">
      <c r="A384" s="205" t="str">
        <f>Sales_Entry!A384</f>
        <v>2083/03/32</v>
      </c>
      <c r="B384" s="206">
        <f>Sales_Entry!B384</f>
        <v>46219</v>
      </c>
      <c r="C384" s="207" t="str">
        <f>Sales_Entry!D384</f>
        <v>SRIJANA DAIRY</v>
      </c>
      <c r="D384" s="207" t="s">
        <v>1390</v>
      </c>
      <c r="E384" s="207" t="str">
        <f>Sales_Entry!C384</f>
        <v>BILL-6301</v>
      </c>
      <c r="F384" s="207" t="str">
        <f>Sales_Entry!E384</f>
        <v>Mix Milk</v>
      </c>
      <c r="G384" s="208">
        <f>N(Sales_Entry!J384)</f>
        <v>5100</v>
      </c>
      <c r="H384" s="208">
        <v>0</v>
      </c>
      <c r="I384" s="208">
        <f t="shared" si="5"/>
        <v>5100</v>
      </c>
      <c r="J384" s="207"/>
      <c r="K384" s="209" t="str" cm="1">
        <f t="array" ref="K384">IF($C384="","",IF(AND($C384=Party_Statement!$C$5,$B384&gt;=Party_Statement!$C$6,$B384&lt;=Party_Statement!$E$6),SUMPRODUCT(($C$3:$C384=Party_Statement!$C$5)*($B$3:$B384&gt;=Party_Statement!$C$6)*($B$3:$B384&lt;=Party_Statement!$E$6)),""))</f>
        <v/>
      </c>
    </row>
    <row r="385" spans="1:11" x14ac:dyDescent="0.25">
      <c r="A385" s="205" t="str">
        <f>Sales_Entry!A385</f>
        <v>2083/03/32</v>
      </c>
      <c r="B385" s="206">
        <f>Sales_Entry!B385</f>
        <v>46219</v>
      </c>
      <c r="C385" s="207" t="str">
        <f>Sales_Entry!D385</f>
        <v>SRIJANA DAIRY</v>
      </c>
      <c r="D385" s="207" t="s">
        <v>1390</v>
      </c>
      <c r="E385" s="207" t="str">
        <f>Sales_Entry!C385</f>
        <v>BILL-6301</v>
      </c>
      <c r="F385" s="207" t="str">
        <f>Sales_Entry!E385</f>
        <v>Cow Milk</v>
      </c>
      <c r="G385" s="208">
        <f>N(Sales_Entry!J385)</f>
        <v>80</v>
      </c>
      <c r="H385" s="208">
        <v>0</v>
      </c>
      <c r="I385" s="208">
        <f t="shared" si="5"/>
        <v>80</v>
      </c>
      <c r="J385" s="207"/>
      <c r="K385" s="209" t="str" cm="1">
        <f t="array" ref="K385">IF($C385="","",IF(AND($C385=Party_Statement!$C$5,$B385&gt;=Party_Statement!$C$6,$B385&lt;=Party_Statement!$E$6),SUMPRODUCT(($C$3:$C385=Party_Statement!$C$5)*($B$3:$B385&gt;=Party_Statement!$C$6)*($B$3:$B385&lt;=Party_Statement!$E$6)),""))</f>
        <v/>
      </c>
    </row>
    <row r="386" spans="1:11" x14ac:dyDescent="0.25">
      <c r="A386" s="205" t="str">
        <f>Sales_Entry!A386</f>
        <v>2083/03/32</v>
      </c>
      <c r="B386" s="206">
        <f>Sales_Entry!B386</f>
        <v>46219</v>
      </c>
      <c r="C386" s="207" t="str">
        <f>Sales_Entry!D386</f>
        <v>AAMOSH KIRANA</v>
      </c>
      <c r="D386" s="207" t="s">
        <v>1390</v>
      </c>
      <c r="E386" s="207" t="str">
        <f>Sales_Entry!C386</f>
        <v>BILL-6302</v>
      </c>
      <c r="F386" s="207" t="str">
        <f>Sales_Entry!E386</f>
        <v>Mix Milk</v>
      </c>
      <c r="G386" s="208">
        <f>N(Sales_Entry!J386)</f>
        <v>3440</v>
      </c>
      <c r="H386" s="208">
        <v>0</v>
      </c>
      <c r="I386" s="208">
        <f t="shared" si="5"/>
        <v>3440</v>
      </c>
      <c r="J386" s="207"/>
      <c r="K386" s="209" t="str" cm="1">
        <f t="array" ref="K386">IF($C386="","",IF(AND($C386=Party_Statement!$C$5,$B386&gt;=Party_Statement!$C$6,$B386&lt;=Party_Statement!$E$6),SUMPRODUCT(($C$3:$C386=Party_Statement!$C$5)*($B$3:$B386&gt;=Party_Statement!$C$6)*($B$3:$B386&lt;=Party_Statement!$E$6)),""))</f>
        <v/>
      </c>
    </row>
    <row r="387" spans="1:11" x14ac:dyDescent="0.25">
      <c r="A387" s="205" t="str">
        <f>Sales_Entry!A387</f>
        <v>2083/03/32</v>
      </c>
      <c r="B387" s="206">
        <f>Sales_Entry!B387</f>
        <v>46219</v>
      </c>
      <c r="C387" s="207" t="str">
        <f>Sales_Entry!D387</f>
        <v>AAMOSH KIRANA</v>
      </c>
      <c r="D387" s="207" t="s">
        <v>1390</v>
      </c>
      <c r="E387" s="207" t="str">
        <f>Sales_Entry!C387</f>
        <v>BILL-6302</v>
      </c>
      <c r="F387" s="207" t="str">
        <f>Sales_Entry!E387</f>
        <v>Mix Milk</v>
      </c>
      <c r="G387" s="208">
        <f>N(Sales_Entry!J387)</f>
        <v>4250</v>
      </c>
      <c r="H387" s="208">
        <v>0</v>
      </c>
      <c r="I387" s="208">
        <f t="shared" si="5"/>
        <v>4250</v>
      </c>
      <c r="J387" s="207"/>
      <c r="K387" s="209" t="str" cm="1">
        <f t="array" ref="K387">IF($C387="","",IF(AND($C387=Party_Statement!$C$5,$B387&gt;=Party_Statement!$C$6,$B387&lt;=Party_Statement!$E$6),SUMPRODUCT(($C$3:$C387=Party_Statement!$C$5)*($B$3:$B387&gt;=Party_Statement!$C$6)*($B$3:$B387&lt;=Party_Statement!$E$6)),""))</f>
        <v/>
      </c>
    </row>
    <row r="388" spans="1:11" x14ac:dyDescent="0.25">
      <c r="A388" s="205" t="str">
        <f>Sales_Entry!A388</f>
        <v>2083/03/32</v>
      </c>
      <c r="B388" s="206">
        <f>Sales_Entry!B388</f>
        <v>46219</v>
      </c>
      <c r="C388" s="207" t="str">
        <f>Sales_Entry!D388</f>
        <v>AAMOSH KIRANA</v>
      </c>
      <c r="D388" s="207" t="s">
        <v>1390</v>
      </c>
      <c r="E388" s="207" t="str">
        <f>Sales_Entry!C388</f>
        <v>BILL-6302</v>
      </c>
      <c r="F388" s="207" t="str">
        <f>Sales_Entry!E388</f>
        <v>Cow Milk</v>
      </c>
      <c r="G388" s="208">
        <f>N(Sales_Entry!J388)</f>
        <v>80</v>
      </c>
      <c r="H388" s="208">
        <v>0</v>
      </c>
      <c r="I388" s="208">
        <f t="shared" ref="I388:I451" si="6">IF($C388="","",$G388-$H388)</f>
        <v>80</v>
      </c>
      <c r="J388" s="207"/>
      <c r="K388" s="209" t="str" cm="1">
        <f t="array" ref="K388">IF($C388="","",IF(AND($C388=Party_Statement!$C$5,$B388&gt;=Party_Statement!$C$6,$B388&lt;=Party_Statement!$E$6),SUMPRODUCT(($C$3:$C388=Party_Statement!$C$5)*($B$3:$B388&gt;=Party_Statement!$C$6)*($B$3:$B388&lt;=Party_Statement!$E$6)),""))</f>
        <v/>
      </c>
    </row>
    <row r="389" spans="1:11" x14ac:dyDescent="0.25">
      <c r="A389" s="205" t="str">
        <f>Sales_Entry!A389</f>
        <v>2083/03/32</v>
      </c>
      <c r="B389" s="206">
        <f>Sales_Entry!B389</f>
        <v>46219</v>
      </c>
      <c r="C389" s="207" t="str">
        <f>Sales_Entry!D389</f>
        <v>SOBHA BHATTARAI</v>
      </c>
      <c r="D389" s="207" t="s">
        <v>1390</v>
      </c>
      <c r="E389" s="207" t="str">
        <f>Sales_Entry!C389</f>
        <v>BILL-6303</v>
      </c>
      <c r="F389" s="207" t="str">
        <f>Sales_Entry!E389</f>
        <v>Mix Milk</v>
      </c>
      <c r="G389" s="208">
        <f>N(Sales_Entry!J389)</f>
        <v>2975</v>
      </c>
      <c r="H389" s="208">
        <v>0</v>
      </c>
      <c r="I389" s="208">
        <f t="shared" si="6"/>
        <v>2975</v>
      </c>
      <c r="J389" s="207"/>
      <c r="K389" s="209" t="str" cm="1">
        <f t="array" ref="K389">IF($C389="","",IF(AND($C389=Party_Statement!$C$5,$B389&gt;=Party_Statement!$C$6,$B389&lt;=Party_Statement!$E$6),SUMPRODUCT(($C$3:$C389=Party_Statement!$C$5)*($B$3:$B389&gt;=Party_Statement!$C$6)*($B$3:$B389&lt;=Party_Statement!$E$6)),""))</f>
        <v/>
      </c>
    </row>
    <row r="390" spans="1:11" x14ac:dyDescent="0.25">
      <c r="A390" s="205" t="str">
        <f>Sales_Entry!A390</f>
        <v>2083/03/32</v>
      </c>
      <c r="B390" s="206">
        <f>Sales_Entry!B390</f>
        <v>46219</v>
      </c>
      <c r="C390" s="207" t="str">
        <f>Sales_Entry!D390</f>
        <v>CHHATRABHUMI STORE</v>
      </c>
      <c r="D390" s="207" t="s">
        <v>1390</v>
      </c>
      <c r="E390" s="207" t="str">
        <f>Sales_Entry!C390</f>
        <v>BILL-6304</v>
      </c>
      <c r="F390" s="207" t="str">
        <f>Sales_Entry!E390</f>
        <v>Mix Milk</v>
      </c>
      <c r="G390" s="208">
        <f>N(Sales_Entry!J390)</f>
        <v>2150</v>
      </c>
      <c r="H390" s="208">
        <v>0</v>
      </c>
      <c r="I390" s="208">
        <f t="shared" si="6"/>
        <v>2150</v>
      </c>
      <c r="J390" s="207"/>
      <c r="K390" s="209" t="str" cm="1">
        <f t="array" ref="K390">IF($C390="","",IF(AND($C390=Party_Statement!$C$5,$B390&gt;=Party_Statement!$C$6,$B390&lt;=Party_Statement!$E$6),SUMPRODUCT(($C$3:$C390=Party_Statement!$C$5)*($B$3:$B390&gt;=Party_Statement!$C$6)*($B$3:$B390&lt;=Party_Statement!$E$6)),""))</f>
        <v/>
      </c>
    </row>
    <row r="391" spans="1:11" ht="25.5" customHeight="1" x14ac:dyDescent="0.25">
      <c r="A391" s="205" t="str">
        <f>Sales_Entry!A391</f>
        <v>2083/03/32</v>
      </c>
      <c r="B391" s="206">
        <f>Sales_Entry!B391</f>
        <v>46219</v>
      </c>
      <c r="C391" s="207" t="str">
        <f>Sales_Entry!D391</f>
        <v>KRISHNA KHAREL</v>
      </c>
      <c r="D391" s="207" t="s">
        <v>1390</v>
      </c>
      <c r="E391" s="207" t="str">
        <f>Sales_Entry!C391</f>
        <v>BILL-6305</v>
      </c>
      <c r="F391" s="207" t="str">
        <f>Sales_Entry!E391</f>
        <v>Mix Milk</v>
      </c>
      <c r="G391" s="208">
        <f>N(Sales_Entry!J391)</f>
        <v>387</v>
      </c>
      <c r="H391" s="208">
        <v>0</v>
      </c>
      <c r="I391" s="208">
        <f t="shared" si="6"/>
        <v>387</v>
      </c>
      <c r="J391" s="207"/>
      <c r="K391" s="209" t="str" cm="1">
        <f t="array" ref="K391">IF($C391="","",IF(AND($C391=Party_Statement!$C$5,$B391&gt;=Party_Statement!$C$6,$B391&lt;=Party_Statement!$E$6),SUMPRODUCT(($C$3:$C391=Party_Statement!$C$5)*($B$3:$B391&gt;=Party_Statement!$C$6)*($B$3:$B391&lt;=Party_Statement!$E$6)),""))</f>
        <v/>
      </c>
    </row>
    <row r="392" spans="1:11" x14ac:dyDescent="0.25">
      <c r="A392" s="205" t="str">
        <f>Sales_Entry!A392</f>
        <v>2083/03/32</v>
      </c>
      <c r="B392" s="206">
        <f>Sales_Entry!B392</f>
        <v>46219</v>
      </c>
      <c r="C392" s="207" t="str">
        <f>Sales_Entry!D392</f>
        <v>KRISHNA KHAREL</v>
      </c>
      <c r="D392" s="207" t="s">
        <v>1390</v>
      </c>
      <c r="E392" s="207" t="str">
        <f>Sales_Entry!C392</f>
        <v>BILL-6305</v>
      </c>
      <c r="F392" s="207" t="str">
        <f>Sales_Entry!E392</f>
        <v>NAUNI</v>
      </c>
      <c r="G392" s="208">
        <f>N(Sales_Entry!J392)</f>
        <v>800</v>
      </c>
      <c r="H392" s="208">
        <v>0</v>
      </c>
      <c r="I392" s="208">
        <f t="shared" si="6"/>
        <v>800</v>
      </c>
      <c r="J392" s="207"/>
      <c r="K392" s="209" t="str" cm="1">
        <f t="array" ref="K392">IF($C392="","",IF(AND($C392=Party_Statement!$C$5,$B392&gt;=Party_Statement!$C$6,$B392&lt;=Party_Statement!$E$6),SUMPRODUCT(($C$3:$C392=Party_Statement!$C$5)*($B$3:$B392&gt;=Party_Statement!$C$6)*($B$3:$B392&lt;=Party_Statement!$E$6)),""))</f>
        <v/>
      </c>
    </row>
    <row r="393" spans="1:11" x14ac:dyDescent="0.25">
      <c r="A393" s="205" t="str">
        <f>Sales_Entry!A393</f>
        <v>2083/03/32</v>
      </c>
      <c r="B393" s="206">
        <f>Sales_Entry!B393</f>
        <v>46219</v>
      </c>
      <c r="C393" s="207" t="str">
        <f>Sales_Entry!D393</f>
        <v>SAMIKSHYA KIRANA</v>
      </c>
      <c r="D393" s="207" t="s">
        <v>1390</v>
      </c>
      <c r="E393" s="207" t="str">
        <f>Sales_Entry!C393</f>
        <v>BILL-6306</v>
      </c>
      <c r="F393" s="207" t="str">
        <f>Sales_Entry!E393</f>
        <v>Mix Milk</v>
      </c>
      <c r="G393" s="208">
        <f>N(Sales_Entry!J393)</f>
        <v>680</v>
      </c>
      <c r="H393" s="208">
        <v>0</v>
      </c>
      <c r="I393" s="208">
        <f t="shared" si="6"/>
        <v>680</v>
      </c>
      <c r="J393" s="207"/>
      <c r="K393" s="209" t="str" cm="1">
        <f t="array" ref="K393">IF($C393="","",IF(AND($C393=Party_Statement!$C$5,$B393&gt;=Party_Statement!$C$6,$B393&lt;=Party_Statement!$E$6),SUMPRODUCT(($C$3:$C393=Party_Statement!$C$5)*($B$3:$B393&gt;=Party_Statement!$C$6)*($B$3:$B393&lt;=Party_Statement!$E$6)),""))</f>
        <v/>
      </c>
    </row>
    <row r="394" spans="1:11" x14ac:dyDescent="0.25">
      <c r="A394" s="205" t="str">
        <f>Sales_Entry!A394</f>
        <v>2083/03/32</v>
      </c>
      <c r="B394" s="206">
        <f>Sales_Entry!B394</f>
        <v>46219</v>
      </c>
      <c r="C394" s="207" t="str">
        <f>Sales_Entry!D394</f>
        <v>MANAKAMANA DAIRY</v>
      </c>
      <c r="D394" s="207" t="s">
        <v>1390</v>
      </c>
      <c r="E394" s="207" t="str">
        <f>Sales_Entry!C394</f>
        <v>BILL-6307</v>
      </c>
      <c r="F394" s="207" t="str">
        <f>Sales_Entry!E394</f>
        <v>Mix Milk</v>
      </c>
      <c r="G394" s="208">
        <f>N(Sales_Entry!J394)</f>
        <v>425</v>
      </c>
      <c r="H394" s="208">
        <v>0</v>
      </c>
      <c r="I394" s="208">
        <f t="shared" si="6"/>
        <v>425</v>
      </c>
      <c r="J394" s="207"/>
      <c r="K394" s="209" t="str" cm="1">
        <f t="array" ref="K394">IF($C394="","",IF(AND($C394=Party_Statement!$C$5,$B394&gt;=Party_Statement!$C$6,$B394&lt;=Party_Statement!$E$6),SUMPRODUCT(($C$3:$C394=Party_Statement!$C$5)*($B$3:$B394&gt;=Party_Statement!$C$6)*($B$3:$B394&lt;=Party_Statement!$E$6)),""))</f>
        <v/>
      </c>
    </row>
    <row r="395" spans="1:11" x14ac:dyDescent="0.25">
      <c r="A395" s="205" t="str">
        <f>Sales_Entry!A395</f>
        <v>2083/03/32</v>
      </c>
      <c r="B395" s="206">
        <f>Sales_Entry!B395</f>
        <v>46219</v>
      </c>
      <c r="C395" s="207" t="str">
        <f>Sales_Entry!D395</f>
        <v>KRITIKA KIRANA</v>
      </c>
      <c r="D395" s="207" t="s">
        <v>1390</v>
      </c>
      <c r="E395" s="207" t="str">
        <f>Sales_Entry!C395</f>
        <v>BILL-6308</v>
      </c>
      <c r="F395" s="207" t="str">
        <f>Sales_Entry!E395</f>
        <v>Mix Milk</v>
      </c>
      <c r="G395" s="208">
        <f>N(Sales_Entry!J395)</f>
        <v>860</v>
      </c>
      <c r="H395" s="208">
        <v>0</v>
      </c>
      <c r="I395" s="208">
        <f t="shared" si="6"/>
        <v>860</v>
      </c>
      <c r="J395" s="207"/>
      <c r="K395" s="209" t="str" cm="1">
        <f t="array" ref="K395">IF($C395="","",IF(AND($C395=Party_Statement!$C$5,$B395&gt;=Party_Statement!$C$6,$B395&lt;=Party_Statement!$E$6),SUMPRODUCT(($C$3:$C395=Party_Statement!$C$5)*($B$3:$B395&gt;=Party_Statement!$C$6)*($B$3:$B395&lt;=Party_Statement!$E$6)),""))</f>
        <v/>
      </c>
    </row>
    <row r="396" spans="1:11" x14ac:dyDescent="0.25">
      <c r="A396" s="205" t="str">
        <f>Sales_Entry!A396</f>
        <v>2083/03/32</v>
      </c>
      <c r="B396" s="206">
        <f>Sales_Entry!B396</f>
        <v>46219</v>
      </c>
      <c r="C396" s="207" t="str">
        <f>Sales_Entry!D396</f>
        <v>KRITIKA KIRANA</v>
      </c>
      <c r="D396" s="207" t="s">
        <v>1390</v>
      </c>
      <c r="E396" s="207" t="str">
        <f>Sales_Entry!C396</f>
        <v>BILL-6308</v>
      </c>
      <c r="F396" s="207" t="str">
        <f>Sales_Entry!E396</f>
        <v>Ghee</v>
      </c>
      <c r="G396" s="208">
        <f>N(Sales_Entry!J396)</f>
        <v>2200</v>
      </c>
      <c r="H396" s="208">
        <v>0</v>
      </c>
      <c r="I396" s="208">
        <f t="shared" si="6"/>
        <v>2200</v>
      </c>
      <c r="J396" s="207"/>
      <c r="K396" s="209" t="str" cm="1">
        <f t="array" ref="K396">IF($C396="","",IF(AND($C396=Party_Statement!$C$5,$B396&gt;=Party_Statement!$C$6,$B396&lt;=Party_Statement!$E$6),SUMPRODUCT(($C$3:$C396=Party_Statement!$C$5)*($B$3:$B396&gt;=Party_Statement!$C$6)*($B$3:$B396&lt;=Party_Statement!$E$6)),""))</f>
        <v/>
      </c>
    </row>
    <row r="397" spans="1:11" x14ac:dyDescent="0.25">
      <c r="A397" s="205" t="str">
        <f>Sales_Entry!A397</f>
        <v>2083/03/32</v>
      </c>
      <c r="B397" s="206">
        <f>Sales_Entry!B397</f>
        <v>46219</v>
      </c>
      <c r="C397" s="207" t="str">
        <f>Sales_Entry!D397</f>
        <v>AAYUSH AND AAYUSHMA</v>
      </c>
      <c r="D397" s="207" t="s">
        <v>1390</v>
      </c>
      <c r="E397" s="207" t="str">
        <f>Sales_Entry!C397</f>
        <v>BILL-6309</v>
      </c>
      <c r="F397" s="207" t="str">
        <f>Sales_Entry!E397</f>
        <v>Mix Milk</v>
      </c>
      <c r="G397" s="208">
        <f>N(Sales_Entry!J397)</f>
        <v>425</v>
      </c>
      <c r="H397" s="208">
        <v>0</v>
      </c>
      <c r="I397" s="208">
        <f t="shared" si="6"/>
        <v>425</v>
      </c>
      <c r="J397" s="207"/>
      <c r="K397" s="209" t="str" cm="1">
        <f t="array" ref="K397">IF($C397="","",IF(AND($C397=Party_Statement!$C$5,$B397&gt;=Party_Statement!$C$6,$B397&lt;=Party_Statement!$E$6),SUMPRODUCT(($C$3:$C397=Party_Statement!$C$5)*($B$3:$B397&gt;=Party_Statement!$C$6)*($B$3:$B397&lt;=Party_Statement!$E$6)),""))</f>
        <v/>
      </c>
    </row>
    <row r="398" spans="1:11" x14ac:dyDescent="0.25">
      <c r="A398" s="205" t="str">
        <f>Sales_Entry!A398</f>
        <v>2083/03/32</v>
      </c>
      <c r="B398" s="206">
        <f>Sales_Entry!B398</f>
        <v>46219</v>
      </c>
      <c r="C398" s="207" t="str">
        <f>Sales_Entry!D398</f>
        <v>YUBARAJ AND SAMRAT</v>
      </c>
      <c r="D398" s="207" t="s">
        <v>1390</v>
      </c>
      <c r="E398" s="207" t="str">
        <f>Sales_Entry!C398</f>
        <v>BILL-6310</v>
      </c>
      <c r="F398" s="207" t="str">
        <f>Sales_Entry!E398</f>
        <v>Mix Milk</v>
      </c>
      <c r="G398" s="208">
        <f>N(Sales_Entry!J398)</f>
        <v>1275</v>
      </c>
      <c r="H398" s="208">
        <v>0</v>
      </c>
      <c r="I398" s="208">
        <f t="shared" si="6"/>
        <v>1275</v>
      </c>
      <c r="J398" s="207"/>
      <c r="K398" s="209" t="str" cm="1">
        <f t="array" ref="K398">IF($C398="","",IF(AND($C398=Party_Statement!$C$5,$B398&gt;=Party_Statement!$C$6,$B398&lt;=Party_Statement!$E$6),SUMPRODUCT(($C$3:$C398=Party_Statement!$C$5)*($B$3:$B398&gt;=Party_Statement!$C$6)*($B$3:$B398&lt;=Party_Statement!$E$6)),""))</f>
        <v/>
      </c>
    </row>
    <row r="399" spans="1:11" x14ac:dyDescent="0.25">
      <c r="A399" s="205" t="str">
        <f>Sales_Entry!A399</f>
        <v>2083/03/32</v>
      </c>
      <c r="B399" s="206">
        <f>Sales_Entry!B399</f>
        <v>46219</v>
      </c>
      <c r="C399" s="207" t="str">
        <f>Sales_Entry!D399</f>
        <v>PALPALI KIRANA</v>
      </c>
      <c r="D399" s="207" t="s">
        <v>1390</v>
      </c>
      <c r="E399" s="207" t="str">
        <f>Sales_Entry!C399</f>
        <v>BILL-6311</v>
      </c>
      <c r="F399" s="207" t="str">
        <f>Sales_Entry!E399</f>
        <v>Mix Milk</v>
      </c>
      <c r="G399" s="208">
        <f>N(Sales_Entry!J399)</f>
        <v>2550</v>
      </c>
      <c r="H399" s="208">
        <v>0</v>
      </c>
      <c r="I399" s="208">
        <f t="shared" si="6"/>
        <v>2550</v>
      </c>
      <c r="J399" s="207"/>
      <c r="K399" s="209" t="str" cm="1">
        <f t="array" ref="K399">IF($C399="","",IF(AND($C399=Party_Statement!$C$5,$B399&gt;=Party_Statement!$C$6,$B399&lt;=Party_Statement!$E$6),SUMPRODUCT(($C$3:$C399=Party_Statement!$C$5)*($B$3:$B399&gt;=Party_Statement!$C$6)*($B$3:$B399&lt;=Party_Statement!$E$6)),""))</f>
        <v/>
      </c>
    </row>
    <row r="400" spans="1:11" x14ac:dyDescent="0.25">
      <c r="A400" s="205" t="str">
        <f>Sales_Entry!A400</f>
        <v>2083/03/32</v>
      </c>
      <c r="B400" s="206">
        <f>Sales_Entry!B400</f>
        <v>46219</v>
      </c>
      <c r="C400" s="207" t="str">
        <f>Sales_Entry!D400</f>
        <v>DEURALI KIRANA</v>
      </c>
      <c r="D400" s="207" t="s">
        <v>1390</v>
      </c>
      <c r="E400" s="207" t="str">
        <f>Sales_Entry!C400</f>
        <v>BILL-6312</v>
      </c>
      <c r="F400" s="207" t="str">
        <f>Sales_Entry!E400</f>
        <v>Mix Milk</v>
      </c>
      <c r="G400" s="208">
        <f>N(Sales_Entry!J400)</f>
        <v>850</v>
      </c>
      <c r="H400" s="208">
        <v>0</v>
      </c>
      <c r="I400" s="208">
        <f t="shared" si="6"/>
        <v>850</v>
      </c>
      <c r="J400" s="207"/>
      <c r="K400" s="209" t="str" cm="1">
        <f t="array" ref="K400">IF($C400="","",IF(AND($C400=Party_Statement!$C$5,$B400&gt;=Party_Statement!$C$6,$B400&lt;=Party_Statement!$E$6),SUMPRODUCT(($C$3:$C400=Party_Statement!$C$5)*($B$3:$B400&gt;=Party_Statement!$C$6)*($B$3:$B400&lt;=Party_Statement!$E$6)),""))</f>
        <v/>
      </c>
    </row>
    <row r="401" spans="1:11" x14ac:dyDescent="0.25">
      <c r="A401" s="205" t="str">
        <f>Sales_Entry!A401</f>
        <v>2083/03/32</v>
      </c>
      <c r="B401" s="206">
        <f>Sales_Entry!B401</f>
        <v>46219</v>
      </c>
      <c r="C401" s="207" t="str">
        <f>Sales_Entry!D401</f>
        <v>GIRI KIRANA</v>
      </c>
      <c r="D401" s="207" t="s">
        <v>1390</v>
      </c>
      <c r="E401" s="207" t="str">
        <f>Sales_Entry!C401</f>
        <v>BILL-6313</v>
      </c>
      <c r="F401" s="207" t="str">
        <f>Sales_Entry!E401</f>
        <v>Mix Milk</v>
      </c>
      <c r="G401" s="208">
        <f>N(Sales_Entry!J401)</f>
        <v>1275</v>
      </c>
      <c r="H401" s="208">
        <v>0</v>
      </c>
      <c r="I401" s="208">
        <f t="shared" si="6"/>
        <v>1275</v>
      </c>
      <c r="J401" s="207"/>
      <c r="K401" s="209" t="str" cm="1">
        <f t="array" ref="K401">IF($C401="","",IF(AND($C401=Party_Statement!$C$5,$B401&gt;=Party_Statement!$C$6,$B401&lt;=Party_Statement!$E$6),SUMPRODUCT(($C$3:$C401=Party_Statement!$C$5)*($B$3:$B401&gt;=Party_Statement!$C$6)*($B$3:$B401&lt;=Party_Statement!$E$6)),""))</f>
        <v/>
      </c>
    </row>
    <row r="402" spans="1:11" x14ac:dyDescent="0.25">
      <c r="A402" s="205" t="str">
        <f>Sales_Entry!A402</f>
        <v>2083/03/32</v>
      </c>
      <c r="B402" s="206">
        <f>Sales_Entry!B402</f>
        <v>46219</v>
      </c>
      <c r="C402" s="207" t="str">
        <f>Sales_Entry!D402</f>
        <v>SITA MALLA</v>
      </c>
      <c r="D402" s="207" t="s">
        <v>1390</v>
      </c>
      <c r="E402" s="207" t="str">
        <f>Sales_Entry!C402</f>
        <v>BILL-6314</v>
      </c>
      <c r="F402" s="207" t="str">
        <f>Sales_Entry!E402</f>
        <v>Mix Milk</v>
      </c>
      <c r="G402" s="208">
        <f>N(Sales_Entry!J402)</f>
        <v>5100</v>
      </c>
      <c r="H402" s="208">
        <v>0</v>
      </c>
      <c r="I402" s="208">
        <f t="shared" si="6"/>
        <v>5100</v>
      </c>
      <c r="J402" s="207"/>
      <c r="K402" s="209" t="str" cm="1">
        <f t="array" ref="K402">IF($C402="","",IF(AND($C402=Party_Statement!$C$5,$B402&gt;=Party_Statement!$C$6,$B402&lt;=Party_Statement!$E$6),SUMPRODUCT(($C$3:$C402=Party_Statement!$C$5)*($B$3:$B402&gt;=Party_Statement!$C$6)*($B$3:$B402&lt;=Party_Statement!$E$6)),""))</f>
        <v/>
      </c>
    </row>
    <row r="403" spans="1:11" x14ac:dyDescent="0.25">
      <c r="A403" s="205" t="str">
        <f>Sales_Entry!A403</f>
        <v>2083/03/32</v>
      </c>
      <c r="B403" s="206">
        <f>Sales_Entry!B403</f>
        <v>46219</v>
      </c>
      <c r="C403" s="207" t="str">
        <f>Sales_Entry!D403</f>
        <v>SITA MALLA</v>
      </c>
      <c r="D403" s="207" t="s">
        <v>1390</v>
      </c>
      <c r="E403" s="207" t="str">
        <f>Sales_Entry!C403</f>
        <v>BILL-6314</v>
      </c>
      <c r="F403" s="207" t="str">
        <f>Sales_Entry!E403</f>
        <v>PANEER</v>
      </c>
      <c r="G403" s="208">
        <f>N(Sales_Entry!J403)</f>
        <v>5600</v>
      </c>
      <c r="H403" s="208">
        <v>0</v>
      </c>
      <c r="I403" s="208">
        <f t="shared" si="6"/>
        <v>5600</v>
      </c>
      <c r="J403" s="207"/>
      <c r="K403" s="209" t="str" cm="1">
        <f t="array" ref="K403">IF($C403="","",IF(AND($C403=Party_Statement!$C$5,$B403&gt;=Party_Statement!$C$6,$B403&lt;=Party_Statement!$E$6),SUMPRODUCT(($C$3:$C403=Party_Statement!$C$5)*($B$3:$B403&gt;=Party_Statement!$C$6)*($B$3:$B403&lt;=Party_Statement!$E$6)),""))</f>
        <v/>
      </c>
    </row>
    <row r="404" spans="1:11" x14ac:dyDescent="0.25">
      <c r="A404" s="205" t="str">
        <f>Sales_Entry!A404</f>
        <v>2083/03/32</v>
      </c>
      <c r="B404" s="206">
        <f>Sales_Entry!B404</f>
        <v>46219</v>
      </c>
      <c r="C404" s="207" t="str">
        <f>Sales_Entry!D404</f>
        <v>ORGANIC TARKALI</v>
      </c>
      <c r="D404" s="207" t="s">
        <v>1390</v>
      </c>
      <c r="E404" s="207" t="str">
        <f>Sales_Entry!C404</f>
        <v>BILL-6315</v>
      </c>
      <c r="F404" s="207" t="str">
        <f>Sales_Entry!E404</f>
        <v>Mix Milk</v>
      </c>
      <c r="G404" s="208">
        <f>N(Sales_Entry!J404)</f>
        <v>1900</v>
      </c>
      <c r="H404" s="208">
        <v>0</v>
      </c>
      <c r="I404" s="208">
        <f t="shared" si="6"/>
        <v>1900</v>
      </c>
      <c r="J404" s="207"/>
      <c r="K404" s="209" t="str" cm="1">
        <f t="array" ref="K404">IF($C404="","",IF(AND($C404=Party_Statement!$C$5,$B404&gt;=Party_Statement!$C$6,$B404&lt;=Party_Statement!$E$6),SUMPRODUCT(($C$3:$C404=Party_Statement!$C$5)*($B$3:$B404&gt;=Party_Statement!$C$6)*($B$3:$B404&lt;=Party_Statement!$E$6)),""))</f>
        <v/>
      </c>
    </row>
    <row r="405" spans="1:11" x14ac:dyDescent="0.25">
      <c r="A405" s="205" t="str">
        <f>Sales_Entry!A405</f>
        <v>2083/03/32</v>
      </c>
      <c r="B405" s="206">
        <f>Sales_Entry!B405</f>
        <v>46219</v>
      </c>
      <c r="C405" s="207" t="str">
        <f>Sales_Entry!D405</f>
        <v>ORGANIC TARKALI</v>
      </c>
      <c r="D405" s="207" t="s">
        <v>1390</v>
      </c>
      <c r="E405" s="207" t="str">
        <f>Sales_Entry!C405</f>
        <v>BILL-6315</v>
      </c>
      <c r="F405" s="207" t="str">
        <f>Sales_Entry!E405</f>
        <v>Ghee</v>
      </c>
      <c r="G405" s="208">
        <f>N(Sales_Entry!J405)</f>
        <v>1100</v>
      </c>
      <c r="H405" s="208">
        <v>0</v>
      </c>
      <c r="I405" s="208">
        <f t="shared" si="6"/>
        <v>1100</v>
      </c>
      <c r="J405" s="207"/>
      <c r="K405" s="209" t="str" cm="1">
        <f t="array" ref="K405">IF($C405="","",IF(AND($C405=Party_Statement!$C$5,$B405&gt;=Party_Statement!$C$6,$B405&lt;=Party_Statement!$E$6),SUMPRODUCT(($C$3:$C405=Party_Statement!$C$5)*($B$3:$B405&gt;=Party_Statement!$C$6)*($B$3:$B405&lt;=Party_Statement!$E$6)),""))</f>
        <v/>
      </c>
    </row>
    <row r="406" spans="1:11" x14ac:dyDescent="0.25">
      <c r="A406" s="205" t="str">
        <f>Sales_Entry!A406</f>
        <v>2083/03/32</v>
      </c>
      <c r="B406" s="206">
        <f>Sales_Entry!B406</f>
        <v>46219</v>
      </c>
      <c r="C406" s="207" t="str">
        <f>Sales_Entry!D406</f>
        <v>ORGANIC TARKALI</v>
      </c>
      <c r="D406" s="207" t="s">
        <v>1390</v>
      </c>
      <c r="E406" s="207" t="str">
        <f>Sales_Entry!C406</f>
        <v>BILL-6315</v>
      </c>
      <c r="F406" s="207" t="str">
        <f>Sales_Entry!E406</f>
        <v>PANEER</v>
      </c>
      <c r="G406" s="208">
        <f>N(Sales_Entry!J406)</f>
        <v>800</v>
      </c>
      <c r="H406" s="208">
        <v>0</v>
      </c>
      <c r="I406" s="208">
        <f t="shared" si="6"/>
        <v>800</v>
      </c>
      <c r="J406" s="207"/>
      <c r="K406" s="209" t="str" cm="1">
        <f t="array" ref="K406">IF($C406="","",IF(AND($C406=Party_Statement!$C$5,$B406&gt;=Party_Statement!$C$6,$B406&lt;=Party_Statement!$E$6),SUMPRODUCT(($C$3:$C406=Party_Statement!$C$5)*($B$3:$B406&gt;=Party_Statement!$C$6)*($B$3:$B406&lt;=Party_Statement!$E$6)),""))</f>
        <v/>
      </c>
    </row>
    <row r="407" spans="1:11" x14ac:dyDescent="0.25">
      <c r="A407" s="205" t="str">
        <f>Sales_Entry!A407</f>
        <v>2083/03/32</v>
      </c>
      <c r="B407" s="206">
        <f>Sales_Entry!B407</f>
        <v>46219</v>
      </c>
      <c r="C407" s="207" t="str">
        <f>Sales_Entry!D407</f>
        <v>SHARMA DAI</v>
      </c>
      <c r="D407" s="207" t="s">
        <v>1390</v>
      </c>
      <c r="E407" s="207" t="str">
        <f>Sales_Entry!C407</f>
        <v>BILL-6316</v>
      </c>
      <c r="F407" s="207" t="str">
        <f>Sales_Entry!E407</f>
        <v>Mix Milk</v>
      </c>
      <c r="G407" s="208">
        <f>N(Sales_Entry!J407)</f>
        <v>2100</v>
      </c>
      <c r="H407" s="208">
        <v>0</v>
      </c>
      <c r="I407" s="208">
        <f t="shared" si="6"/>
        <v>2100</v>
      </c>
      <c r="J407" s="207"/>
      <c r="K407" s="209" t="str" cm="1">
        <f t="array" ref="K407">IF($C407="","",IF(AND($C407=Party_Statement!$C$5,$B407&gt;=Party_Statement!$C$6,$B407&lt;=Party_Statement!$E$6),SUMPRODUCT(($C$3:$C407=Party_Statement!$C$5)*($B$3:$B407&gt;=Party_Statement!$C$6)*($B$3:$B407&lt;=Party_Statement!$E$6)),""))</f>
        <v/>
      </c>
    </row>
    <row r="408" spans="1:11" x14ac:dyDescent="0.25">
      <c r="A408" s="205" t="str">
        <f>Sales_Entry!A408</f>
        <v>2083/03/32</v>
      </c>
      <c r="B408" s="206">
        <f>Sales_Entry!B408</f>
        <v>46219</v>
      </c>
      <c r="C408" s="207" t="str">
        <f>Sales_Entry!D408</f>
        <v>GANGA NEUPANE</v>
      </c>
      <c r="D408" s="207" t="s">
        <v>1390</v>
      </c>
      <c r="E408" s="207" t="str">
        <f>Sales_Entry!C408</f>
        <v>BILL-6317</v>
      </c>
      <c r="F408" s="207" t="str">
        <f>Sales_Entry!E408</f>
        <v>Mix Milk</v>
      </c>
      <c r="G408" s="208">
        <f>N(Sales_Entry!J408)</f>
        <v>510</v>
      </c>
      <c r="H408" s="208">
        <v>0</v>
      </c>
      <c r="I408" s="208">
        <f t="shared" si="6"/>
        <v>510</v>
      </c>
      <c r="J408" s="207"/>
      <c r="K408" s="209" t="str" cm="1">
        <f t="array" ref="K408">IF($C408="","",IF(AND($C408=Party_Statement!$C$5,$B408&gt;=Party_Statement!$C$6,$B408&lt;=Party_Statement!$E$6),SUMPRODUCT(($C$3:$C408=Party_Statement!$C$5)*($B$3:$B408&gt;=Party_Statement!$C$6)*($B$3:$B408&lt;=Party_Statement!$E$6)),""))</f>
        <v/>
      </c>
    </row>
    <row r="409" spans="1:11" x14ac:dyDescent="0.25">
      <c r="A409" s="205" t="str">
        <f>Sales_Entry!A409</f>
        <v>2083/03/32</v>
      </c>
      <c r="B409" s="206">
        <f>Sales_Entry!B409</f>
        <v>46219</v>
      </c>
      <c r="C409" s="207" t="str">
        <f>Sales_Entry!D409</f>
        <v>NAR BAHADUR RANA</v>
      </c>
      <c r="D409" s="207" t="s">
        <v>1390</v>
      </c>
      <c r="E409" s="207" t="str">
        <f>Sales_Entry!C409</f>
        <v>BILL-6318</v>
      </c>
      <c r="F409" s="207" t="str">
        <f>Sales_Entry!E409</f>
        <v>Ghee</v>
      </c>
      <c r="G409" s="208">
        <f>N(Sales_Entry!J409)</f>
        <v>550</v>
      </c>
      <c r="H409" s="208">
        <v>0</v>
      </c>
      <c r="I409" s="208">
        <f t="shared" si="6"/>
        <v>550</v>
      </c>
      <c r="J409" s="207"/>
      <c r="K409" s="209" t="str" cm="1">
        <f t="array" ref="K409">IF($C409="","",IF(AND($C409=Party_Statement!$C$5,$B409&gt;=Party_Statement!$C$6,$B409&lt;=Party_Statement!$E$6),SUMPRODUCT(($C$3:$C409=Party_Statement!$C$5)*($B$3:$B409&gt;=Party_Statement!$C$6)*($B$3:$B409&lt;=Party_Statement!$E$6)),""))</f>
        <v/>
      </c>
    </row>
    <row r="410" spans="1:11" x14ac:dyDescent="0.25">
      <c r="A410" s="205" t="str">
        <f>Sales_Entry!A410</f>
        <v>2083/03/32</v>
      </c>
      <c r="B410" s="206">
        <f>Sales_Entry!B410</f>
        <v>46219</v>
      </c>
      <c r="C410" s="207" t="str">
        <f>Sales_Entry!D410</f>
        <v>LOCAL</v>
      </c>
      <c r="D410" s="207" t="s">
        <v>1390</v>
      </c>
      <c r="E410" s="207" t="str">
        <f>Sales_Entry!C410</f>
        <v>BILL-6319</v>
      </c>
      <c r="F410" s="207" t="str">
        <f>Sales_Entry!E410</f>
        <v>Mix Milk</v>
      </c>
      <c r="G410" s="208">
        <f>N(Sales_Entry!J410)</f>
        <v>235</v>
      </c>
      <c r="H410" s="208">
        <v>0</v>
      </c>
      <c r="I410" s="208">
        <f t="shared" si="6"/>
        <v>235</v>
      </c>
      <c r="J410" s="207"/>
      <c r="K410" s="209" t="str" cm="1">
        <f t="array" ref="K410">IF($C410="","",IF(AND($C410=Party_Statement!$C$5,$B410&gt;=Party_Statement!$C$6,$B410&lt;=Party_Statement!$E$6),SUMPRODUCT(($C$3:$C410=Party_Statement!$C$5)*($B$3:$B410&gt;=Party_Statement!$C$6)*($B$3:$B410&lt;=Party_Statement!$E$6)),""))</f>
        <v/>
      </c>
    </row>
    <row r="411" spans="1:11" x14ac:dyDescent="0.25">
      <c r="A411" s="205" t="str">
        <f>Sales_Entry!A411</f>
        <v>2083/03/32</v>
      </c>
      <c r="B411" s="206">
        <f>Sales_Entry!B411</f>
        <v>46219</v>
      </c>
      <c r="C411" s="207" t="str">
        <f>Sales_Entry!D411</f>
        <v>NEUPANE KIRANA</v>
      </c>
      <c r="D411" s="207" t="s">
        <v>1390</v>
      </c>
      <c r="E411" s="207" t="str">
        <f>Sales_Entry!C411</f>
        <v>BILL-6338</v>
      </c>
      <c r="F411" s="207" t="str">
        <f>Sales_Entry!E411</f>
        <v>Mix Milk</v>
      </c>
      <c r="G411" s="208">
        <f>N(Sales_Entry!J411)</f>
        <v>180</v>
      </c>
      <c r="H411" s="208">
        <v>0</v>
      </c>
      <c r="I411" s="208">
        <f t="shared" si="6"/>
        <v>180</v>
      </c>
      <c r="J411" s="207"/>
      <c r="K411" s="209" t="str" cm="1">
        <f t="array" ref="K411">IF($C411="","",IF(AND($C411=Party_Statement!$C$5,$B411&gt;=Party_Statement!$C$6,$B411&lt;=Party_Statement!$E$6),SUMPRODUCT(($C$3:$C411=Party_Statement!$C$5)*($B$3:$B411&gt;=Party_Statement!$C$6)*($B$3:$B411&lt;=Party_Statement!$E$6)),""))</f>
        <v/>
      </c>
    </row>
    <row r="412" spans="1:11" ht="25.5" customHeight="1" x14ac:dyDescent="0.25">
      <c r="A412" s="205" t="str">
        <f>Sales_Entry!A412</f>
        <v>2083/03/32</v>
      </c>
      <c r="B412" s="206">
        <f>Sales_Entry!B412</f>
        <v>46219</v>
      </c>
      <c r="C412" s="207" t="str">
        <f>Sales_Entry!D412</f>
        <v>KAMALA THAPA</v>
      </c>
      <c r="D412" s="207" t="s">
        <v>1390</v>
      </c>
      <c r="E412" s="207" t="str">
        <f>Sales_Entry!C412</f>
        <v>BILL-6339</v>
      </c>
      <c r="F412" s="207" t="str">
        <f>Sales_Entry!E412</f>
        <v>Mix Milk</v>
      </c>
      <c r="G412" s="208">
        <f>N(Sales_Entry!J412)</f>
        <v>1100</v>
      </c>
      <c r="H412" s="208">
        <v>0</v>
      </c>
      <c r="I412" s="208">
        <f t="shared" si="6"/>
        <v>1100</v>
      </c>
      <c r="J412" s="207"/>
      <c r="K412" s="209" t="str" cm="1">
        <f t="array" ref="K412">IF($C412="","",IF(AND($C412=Party_Statement!$C$5,$B412&gt;=Party_Statement!$C$6,$B412&lt;=Party_Statement!$E$6),SUMPRODUCT(($C$3:$C412=Party_Statement!$C$5)*($B$3:$B412&gt;=Party_Statement!$C$6)*($B$3:$B412&lt;=Party_Statement!$E$6)),""))</f>
        <v/>
      </c>
    </row>
    <row r="413" spans="1:11" x14ac:dyDescent="0.25">
      <c r="A413" s="205" t="str">
        <f>Sales_Entry!A413</f>
        <v>2083/03/32</v>
      </c>
      <c r="B413" s="206">
        <f>Sales_Entry!B413</f>
        <v>46219</v>
      </c>
      <c r="C413" s="207" t="str">
        <f>Sales_Entry!D413</f>
        <v>SHANKAR KHAREL</v>
      </c>
      <c r="D413" s="207" t="s">
        <v>1390</v>
      </c>
      <c r="E413" s="207" t="str">
        <f>Sales_Entry!C413</f>
        <v>BILL-6340</v>
      </c>
      <c r="F413" s="207" t="str">
        <f>Sales_Entry!E413</f>
        <v>Mix Milk</v>
      </c>
      <c r="G413" s="208">
        <f>N(Sales_Entry!J413)</f>
        <v>3150</v>
      </c>
      <c r="H413" s="208">
        <v>0</v>
      </c>
      <c r="I413" s="208">
        <f t="shared" si="6"/>
        <v>3150</v>
      </c>
      <c r="J413" s="207"/>
      <c r="K413" s="209" t="str" cm="1">
        <f t="array" ref="K413">IF($C413="","",IF(AND($C413=Party_Statement!$C$5,$B413&gt;=Party_Statement!$C$6,$B413&lt;=Party_Statement!$E$6),SUMPRODUCT(($C$3:$C413=Party_Statement!$C$5)*($B$3:$B413&gt;=Party_Statement!$C$6)*($B$3:$B413&lt;=Party_Statement!$E$6)),""))</f>
        <v/>
      </c>
    </row>
    <row r="414" spans="1:11" x14ac:dyDescent="0.25">
      <c r="A414" s="205">
        <f>Sales_Entry!A414</f>
        <v>66932</v>
      </c>
      <c r="B414" s="206">
        <f>Sales_Entry!B414</f>
        <v>46220</v>
      </c>
      <c r="C414" s="207" t="str">
        <f>Sales_Entry!D414</f>
        <v>SRIJANA DAIRY</v>
      </c>
      <c r="D414" s="207" t="s">
        <v>1390</v>
      </c>
      <c r="E414" s="207" t="str">
        <f>Sales_Entry!C414</f>
        <v>BILL-6320</v>
      </c>
      <c r="F414" s="207" t="str">
        <f>Sales_Entry!E414</f>
        <v>Mix Milk</v>
      </c>
      <c r="G414" s="208">
        <f>N(Sales_Entry!J414)</f>
        <v>5100</v>
      </c>
      <c r="H414" s="208">
        <v>0</v>
      </c>
      <c r="I414" s="208">
        <f t="shared" si="6"/>
        <v>5100</v>
      </c>
      <c r="J414" s="207"/>
      <c r="K414" s="209" t="str" cm="1">
        <f t="array" ref="K414">IF($C414="","",IF(AND($C414=Party_Statement!$C$5,$B414&gt;=Party_Statement!$C$6,$B414&lt;=Party_Statement!$E$6),SUMPRODUCT(($C$3:$C414=Party_Statement!$C$5)*($B$3:$B414&gt;=Party_Statement!$C$6)*($B$3:$B414&lt;=Party_Statement!$E$6)),""))</f>
        <v/>
      </c>
    </row>
    <row r="415" spans="1:11" x14ac:dyDescent="0.25">
      <c r="A415" s="205">
        <f>Sales_Entry!A415</f>
        <v>66932</v>
      </c>
      <c r="B415" s="206">
        <f>Sales_Entry!B415</f>
        <v>46220</v>
      </c>
      <c r="C415" s="207" t="str">
        <f>Sales_Entry!D415</f>
        <v>SRIJANA DAIRY</v>
      </c>
      <c r="D415" s="207" t="s">
        <v>1390</v>
      </c>
      <c r="E415" s="207" t="str">
        <f>Sales_Entry!C415</f>
        <v>BILL-6320</v>
      </c>
      <c r="F415" s="207" t="str">
        <f>Sales_Entry!E415</f>
        <v>Cow Milk</v>
      </c>
      <c r="G415" s="208">
        <f>N(Sales_Entry!J415)</f>
        <v>80</v>
      </c>
      <c r="H415" s="208">
        <v>0</v>
      </c>
      <c r="I415" s="208">
        <f t="shared" si="6"/>
        <v>80</v>
      </c>
      <c r="J415" s="207"/>
      <c r="K415" s="209" t="str" cm="1">
        <f t="array" ref="K415">IF($C415="","",IF(AND($C415=Party_Statement!$C$5,$B415&gt;=Party_Statement!$C$6,$B415&lt;=Party_Statement!$E$6),SUMPRODUCT(($C$3:$C415=Party_Statement!$C$5)*($B$3:$B415&gt;=Party_Statement!$C$6)*($B$3:$B415&lt;=Party_Statement!$E$6)),""))</f>
        <v/>
      </c>
    </row>
    <row r="416" spans="1:11" x14ac:dyDescent="0.25">
      <c r="A416" s="205">
        <f>Sales_Entry!A416</f>
        <v>66932</v>
      </c>
      <c r="B416" s="206">
        <f>Sales_Entry!B416</f>
        <v>46220</v>
      </c>
      <c r="C416" s="207" t="str">
        <f>Sales_Entry!D416</f>
        <v>SOBHA BHATTARAI</v>
      </c>
      <c r="D416" s="207" t="s">
        <v>1390</v>
      </c>
      <c r="E416" s="207" t="str">
        <f>Sales_Entry!C416</f>
        <v>BILL-6321</v>
      </c>
      <c r="F416" s="207" t="str">
        <f>Sales_Entry!E416</f>
        <v>Mix Milk</v>
      </c>
      <c r="G416" s="208">
        <f>N(Sales_Entry!J416)</f>
        <v>4675</v>
      </c>
      <c r="H416" s="208">
        <v>0</v>
      </c>
      <c r="I416" s="208">
        <f t="shared" si="6"/>
        <v>4675</v>
      </c>
      <c r="J416" s="207"/>
      <c r="K416" s="209" t="str" cm="1">
        <f t="array" ref="K416">IF($C416="","",IF(AND($C416=Party_Statement!$C$5,$B416&gt;=Party_Statement!$C$6,$B416&lt;=Party_Statement!$E$6),SUMPRODUCT(($C$3:$C416=Party_Statement!$C$5)*($B$3:$B416&gt;=Party_Statement!$C$6)*($B$3:$B416&lt;=Party_Statement!$E$6)),""))</f>
        <v/>
      </c>
    </row>
    <row r="417" spans="1:11" x14ac:dyDescent="0.25">
      <c r="A417" s="205">
        <f>Sales_Entry!A417</f>
        <v>66932</v>
      </c>
      <c r="B417" s="206">
        <f>Sales_Entry!B417</f>
        <v>46220</v>
      </c>
      <c r="C417" s="207" t="str">
        <f>Sales_Entry!D417</f>
        <v>PALPALI KIRANA</v>
      </c>
      <c r="D417" s="207" t="s">
        <v>1390</v>
      </c>
      <c r="E417" s="207" t="str">
        <f>Sales_Entry!C417</f>
        <v>BILL-6322</v>
      </c>
      <c r="F417" s="207" t="str">
        <f>Sales_Entry!E417</f>
        <v>Mix Milk</v>
      </c>
      <c r="G417" s="208">
        <f>N(Sales_Entry!J417)</f>
        <v>2125</v>
      </c>
      <c r="H417" s="208">
        <v>0</v>
      </c>
      <c r="I417" s="208">
        <f t="shared" si="6"/>
        <v>2125</v>
      </c>
      <c r="J417" s="207"/>
      <c r="K417" s="209" t="str" cm="1">
        <f t="array" ref="K417">IF($C417="","",IF(AND($C417=Party_Statement!$C$5,$B417&gt;=Party_Statement!$C$6,$B417&lt;=Party_Statement!$E$6),SUMPRODUCT(($C$3:$C417=Party_Statement!$C$5)*($B$3:$B417&gt;=Party_Statement!$C$6)*($B$3:$B417&lt;=Party_Statement!$E$6)),""))</f>
        <v/>
      </c>
    </row>
    <row r="418" spans="1:11" x14ac:dyDescent="0.25">
      <c r="A418" s="205">
        <f>Sales_Entry!A418</f>
        <v>66932</v>
      </c>
      <c r="B418" s="206">
        <f>Sales_Entry!B418</f>
        <v>46220</v>
      </c>
      <c r="C418" s="207" t="str">
        <f>Sales_Entry!D418</f>
        <v>AAMOSH KIRANA</v>
      </c>
      <c r="D418" s="207" t="s">
        <v>1390</v>
      </c>
      <c r="E418" s="207" t="str">
        <f>Sales_Entry!C418</f>
        <v>BILL-6323</v>
      </c>
      <c r="F418" s="207" t="str">
        <f>Sales_Entry!E418</f>
        <v>Mix Milk</v>
      </c>
      <c r="G418" s="208">
        <f>N(Sales_Entry!J418)</f>
        <v>3440</v>
      </c>
      <c r="H418" s="208">
        <v>0</v>
      </c>
      <c r="I418" s="208">
        <f t="shared" si="6"/>
        <v>3440</v>
      </c>
      <c r="J418" s="207"/>
      <c r="K418" s="209" t="str" cm="1">
        <f t="array" ref="K418">IF($C418="","",IF(AND($C418=Party_Statement!$C$5,$B418&gt;=Party_Statement!$C$6,$B418&lt;=Party_Statement!$E$6),SUMPRODUCT(($C$3:$C418=Party_Statement!$C$5)*($B$3:$B418&gt;=Party_Statement!$C$6)*($B$3:$B418&lt;=Party_Statement!$E$6)),""))</f>
        <v/>
      </c>
    </row>
    <row r="419" spans="1:11" x14ac:dyDescent="0.25">
      <c r="A419" s="205">
        <f>Sales_Entry!A419</f>
        <v>66932</v>
      </c>
      <c r="B419" s="206">
        <f>Sales_Entry!B419</f>
        <v>46220</v>
      </c>
      <c r="C419" s="207" t="str">
        <f>Sales_Entry!D419</f>
        <v>AAMOSH KIRANA</v>
      </c>
      <c r="D419" s="207" t="s">
        <v>1390</v>
      </c>
      <c r="E419" s="207" t="str">
        <f>Sales_Entry!C419</f>
        <v>BILL-6323</v>
      </c>
      <c r="F419" s="207" t="str">
        <f>Sales_Entry!E419</f>
        <v>Mix Milk</v>
      </c>
      <c r="G419" s="208">
        <f>N(Sales_Entry!J419)</f>
        <v>4675</v>
      </c>
      <c r="H419" s="208">
        <v>0</v>
      </c>
      <c r="I419" s="208">
        <f t="shared" si="6"/>
        <v>4675</v>
      </c>
      <c r="J419" s="207"/>
      <c r="K419" s="209" t="str" cm="1">
        <f t="array" ref="K419">IF($C419="","",IF(AND($C419=Party_Statement!$C$5,$B419&gt;=Party_Statement!$C$6,$B419&lt;=Party_Statement!$E$6),SUMPRODUCT(($C$3:$C419=Party_Statement!$C$5)*($B$3:$B419&gt;=Party_Statement!$C$6)*($B$3:$B419&lt;=Party_Statement!$E$6)),""))</f>
        <v/>
      </c>
    </row>
    <row r="420" spans="1:11" x14ac:dyDescent="0.25">
      <c r="A420" s="205">
        <f>Sales_Entry!A420</f>
        <v>66932</v>
      </c>
      <c r="B420" s="206">
        <f>Sales_Entry!B420</f>
        <v>46220</v>
      </c>
      <c r="C420" s="207" t="str">
        <f>Sales_Entry!D420</f>
        <v>AAMOSH KIRANA</v>
      </c>
      <c r="D420" s="207" t="s">
        <v>1390</v>
      </c>
      <c r="E420" s="207" t="str">
        <f>Sales_Entry!C420</f>
        <v>BILL-6323</v>
      </c>
      <c r="F420" s="207" t="str">
        <f>Sales_Entry!E420</f>
        <v>Ghee</v>
      </c>
      <c r="G420" s="208">
        <f>N(Sales_Entry!J420)</f>
        <v>4400</v>
      </c>
      <c r="H420" s="208">
        <v>0</v>
      </c>
      <c r="I420" s="208">
        <f t="shared" si="6"/>
        <v>4400</v>
      </c>
      <c r="J420" s="207"/>
      <c r="K420" s="209" t="str" cm="1">
        <f t="array" ref="K420">IF($C420="","",IF(AND($C420=Party_Statement!$C$5,$B420&gt;=Party_Statement!$C$6,$B420&lt;=Party_Statement!$E$6),SUMPRODUCT(($C$3:$C420=Party_Statement!$C$5)*($B$3:$B420&gt;=Party_Statement!$C$6)*($B$3:$B420&lt;=Party_Statement!$E$6)),""))</f>
        <v/>
      </c>
    </row>
    <row r="421" spans="1:11" x14ac:dyDescent="0.25">
      <c r="A421" s="205">
        <f>Sales_Entry!A421</f>
        <v>66932</v>
      </c>
      <c r="B421" s="206">
        <f>Sales_Entry!B421</f>
        <v>46220</v>
      </c>
      <c r="C421" s="207" t="str">
        <f>Sales_Entry!D421</f>
        <v>AAMOSH KIRANA</v>
      </c>
      <c r="D421" s="207" t="s">
        <v>1390</v>
      </c>
      <c r="E421" s="207" t="str">
        <f>Sales_Entry!C421</f>
        <v>BILL-6323</v>
      </c>
      <c r="F421" s="207" t="str">
        <f>Sales_Entry!E421</f>
        <v>Cow Milk</v>
      </c>
      <c r="G421" s="208">
        <f>N(Sales_Entry!J421)</f>
        <v>80</v>
      </c>
      <c r="H421" s="208">
        <v>0</v>
      </c>
      <c r="I421" s="208">
        <f t="shared" si="6"/>
        <v>80</v>
      </c>
      <c r="J421" s="207"/>
      <c r="K421" s="209" t="str" cm="1">
        <f t="array" ref="K421">IF($C421="","",IF(AND($C421=Party_Statement!$C$5,$B421&gt;=Party_Statement!$C$6,$B421&lt;=Party_Statement!$E$6),SUMPRODUCT(($C$3:$C421=Party_Statement!$C$5)*($B$3:$B421&gt;=Party_Statement!$C$6)*($B$3:$B421&lt;=Party_Statement!$E$6)),""))</f>
        <v/>
      </c>
    </row>
    <row r="422" spans="1:11" x14ac:dyDescent="0.25">
      <c r="A422" s="205">
        <f>Sales_Entry!A422</f>
        <v>66932</v>
      </c>
      <c r="B422" s="206">
        <f>Sales_Entry!B422</f>
        <v>46220</v>
      </c>
      <c r="C422" s="207" t="str">
        <f>Sales_Entry!D422</f>
        <v>DEURALI KIRANA</v>
      </c>
      <c r="D422" s="207" t="s">
        <v>1390</v>
      </c>
      <c r="E422" s="207" t="str">
        <f>Sales_Entry!C422</f>
        <v>BILL-6324</v>
      </c>
      <c r="F422" s="207" t="str">
        <f>Sales_Entry!E422</f>
        <v>Mix Milk</v>
      </c>
      <c r="G422" s="208">
        <f>N(Sales_Entry!J422)</f>
        <v>425</v>
      </c>
      <c r="H422" s="208">
        <v>0</v>
      </c>
      <c r="I422" s="208">
        <f t="shared" si="6"/>
        <v>425</v>
      </c>
      <c r="J422" s="207"/>
      <c r="K422" s="209" t="str" cm="1">
        <f t="array" ref="K422">IF($C422="","",IF(AND($C422=Party_Statement!$C$5,$B422&gt;=Party_Statement!$C$6,$B422&lt;=Party_Statement!$E$6),SUMPRODUCT(($C$3:$C422=Party_Statement!$C$5)*($B$3:$B422&gt;=Party_Statement!$C$6)*($B$3:$B422&lt;=Party_Statement!$E$6)),""))</f>
        <v/>
      </c>
    </row>
    <row r="423" spans="1:11" x14ac:dyDescent="0.25">
      <c r="A423" s="205">
        <f>Sales_Entry!A423</f>
        <v>66932</v>
      </c>
      <c r="B423" s="206">
        <f>Sales_Entry!B423</f>
        <v>46220</v>
      </c>
      <c r="C423" s="207" t="str">
        <f>Sales_Entry!D423</f>
        <v>GIRI KIRANA</v>
      </c>
      <c r="D423" s="207" t="s">
        <v>1390</v>
      </c>
      <c r="E423" s="207" t="str">
        <f>Sales_Entry!C423</f>
        <v>BILL-6325</v>
      </c>
      <c r="F423" s="207" t="str">
        <f>Sales_Entry!E423</f>
        <v>Mix Milk</v>
      </c>
      <c r="G423" s="208">
        <f>N(Sales_Entry!J423)</f>
        <v>2975</v>
      </c>
      <c r="H423" s="208">
        <v>0</v>
      </c>
      <c r="I423" s="208">
        <f t="shared" si="6"/>
        <v>2975</v>
      </c>
      <c r="J423" s="207"/>
      <c r="K423" s="209" t="str" cm="1">
        <f t="array" ref="K423">IF($C423="","",IF(AND($C423=Party_Statement!$C$5,$B423&gt;=Party_Statement!$C$6,$B423&lt;=Party_Statement!$E$6),SUMPRODUCT(($C$3:$C423=Party_Statement!$C$5)*($B$3:$B423&gt;=Party_Statement!$C$6)*($B$3:$B423&lt;=Party_Statement!$E$6)),""))</f>
        <v/>
      </c>
    </row>
    <row r="424" spans="1:11" x14ac:dyDescent="0.25">
      <c r="A424" s="205">
        <f>Sales_Entry!A424</f>
        <v>66932</v>
      </c>
      <c r="B424" s="206">
        <f>Sales_Entry!B424</f>
        <v>46220</v>
      </c>
      <c r="C424" s="207" t="str">
        <f>Sales_Entry!D424</f>
        <v>CHHATRABHUMI STORE</v>
      </c>
      <c r="D424" s="207" t="s">
        <v>1390</v>
      </c>
      <c r="E424" s="207" t="str">
        <f>Sales_Entry!C424</f>
        <v>BILL-6326</v>
      </c>
      <c r="F424" s="207" t="str">
        <f>Sales_Entry!E424</f>
        <v>Mix Milk</v>
      </c>
      <c r="G424" s="208">
        <f>N(Sales_Entry!J424)</f>
        <v>2580</v>
      </c>
      <c r="H424" s="208">
        <v>0</v>
      </c>
      <c r="I424" s="208">
        <f t="shared" si="6"/>
        <v>2580</v>
      </c>
      <c r="J424" s="207"/>
      <c r="K424" s="209" t="str" cm="1">
        <f t="array" ref="K424">IF($C424="","",IF(AND($C424=Party_Statement!$C$5,$B424&gt;=Party_Statement!$C$6,$B424&lt;=Party_Statement!$E$6),SUMPRODUCT(($C$3:$C424=Party_Statement!$C$5)*($B$3:$B424&gt;=Party_Statement!$C$6)*($B$3:$B424&lt;=Party_Statement!$E$6)),""))</f>
        <v/>
      </c>
    </row>
    <row r="425" spans="1:11" x14ac:dyDescent="0.25">
      <c r="A425" s="205">
        <f>Sales_Entry!A425</f>
        <v>66932</v>
      </c>
      <c r="B425" s="206">
        <f>Sales_Entry!B425</f>
        <v>46220</v>
      </c>
      <c r="C425" s="207" t="str">
        <f>Sales_Entry!D425</f>
        <v>KRISHNA KHAREL</v>
      </c>
      <c r="D425" s="207" t="s">
        <v>1390</v>
      </c>
      <c r="E425" s="207" t="str">
        <f>Sales_Entry!C425</f>
        <v>BILL-6327</v>
      </c>
      <c r="F425" s="207" t="str">
        <f>Sales_Entry!E425</f>
        <v>Mix Milk</v>
      </c>
      <c r="G425" s="208">
        <f>N(Sales_Entry!J425)</f>
        <v>387</v>
      </c>
      <c r="H425" s="208">
        <v>0</v>
      </c>
      <c r="I425" s="208">
        <f t="shared" si="6"/>
        <v>387</v>
      </c>
      <c r="J425" s="207"/>
      <c r="K425" s="209" t="str" cm="1">
        <f t="array" ref="K425">IF($C425="","",IF(AND($C425=Party_Statement!$C$5,$B425&gt;=Party_Statement!$C$6,$B425&lt;=Party_Statement!$E$6),SUMPRODUCT(($C$3:$C425=Party_Statement!$C$5)*($B$3:$B425&gt;=Party_Statement!$C$6)*($B$3:$B425&lt;=Party_Statement!$E$6)),""))</f>
        <v/>
      </c>
    </row>
    <row r="426" spans="1:11" x14ac:dyDescent="0.25">
      <c r="A426" s="205">
        <f>Sales_Entry!A426</f>
        <v>66932</v>
      </c>
      <c r="B426" s="206">
        <f>Sales_Entry!B426</f>
        <v>46220</v>
      </c>
      <c r="C426" s="207" t="str">
        <f>Sales_Entry!D426</f>
        <v>SAMIKSHYA KIRANA</v>
      </c>
      <c r="D426" s="207" t="s">
        <v>1390</v>
      </c>
      <c r="E426" s="207" t="str">
        <f>Sales_Entry!C426</f>
        <v>BILL-6328</v>
      </c>
      <c r="F426" s="207" t="str">
        <f>Sales_Entry!E426</f>
        <v>Mix Milk</v>
      </c>
      <c r="G426" s="208">
        <f>N(Sales_Entry!J426)</f>
        <v>680</v>
      </c>
      <c r="H426" s="208">
        <v>0</v>
      </c>
      <c r="I426" s="208">
        <f t="shared" si="6"/>
        <v>680</v>
      </c>
      <c r="J426" s="207"/>
      <c r="K426" s="209" t="str" cm="1">
        <f t="array" ref="K426">IF($C426="","",IF(AND($C426=Party_Statement!$C$5,$B426&gt;=Party_Statement!$C$6,$B426&lt;=Party_Statement!$E$6),SUMPRODUCT(($C$3:$C426=Party_Statement!$C$5)*($B$3:$B426&gt;=Party_Statement!$C$6)*($B$3:$B426&lt;=Party_Statement!$E$6)),""))</f>
        <v/>
      </c>
    </row>
    <row r="427" spans="1:11" x14ac:dyDescent="0.25">
      <c r="A427" s="205">
        <f>Sales_Entry!A427</f>
        <v>66932</v>
      </c>
      <c r="B427" s="206">
        <f>Sales_Entry!B427</f>
        <v>46220</v>
      </c>
      <c r="C427" s="207" t="str">
        <f>Sales_Entry!D427</f>
        <v>YUBARAJ AND SAMRAT</v>
      </c>
      <c r="D427" s="207" t="s">
        <v>1390</v>
      </c>
      <c r="E427" s="207" t="str">
        <f>Sales_Entry!C427</f>
        <v>BILL-6329</v>
      </c>
      <c r="F427" s="207" t="str">
        <f>Sales_Entry!E427</f>
        <v>Mix Milk</v>
      </c>
      <c r="G427" s="208">
        <f>N(Sales_Entry!J427)</f>
        <v>2125</v>
      </c>
      <c r="H427" s="208">
        <v>0</v>
      </c>
      <c r="I427" s="208">
        <f t="shared" si="6"/>
        <v>2125</v>
      </c>
      <c r="J427" s="207"/>
      <c r="K427" s="209" t="str" cm="1">
        <f t="array" ref="K427">IF($C427="","",IF(AND($C427=Party_Statement!$C$5,$B427&gt;=Party_Statement!$C$6,$B427&lt;=Party_Statement!$E$6),SUMPRODUCT(($C$3:$C427=Party_Statement!$C$5)*($B$3:$B427&gt;=Party_Statement!$C$6)*($B$3:$B427&lt;=Party_Statement!$E$6)),""))</f>
        <v/>
      </c>
    </row>
    <row r="428" spans="1:11" x14ac:dyDescent="0.25">
      <c r="A428" s="205">
        <f>Sales_Entry!A428</f>
        <v>66932</v>
      </c>
      <c r="B428" s="206">
        <f>Sales_Entry!B428</f>
        <v>46220</v>
      </c>
      <c r="C428" s="207" t="str">
        <f>Sales_Entry!D428</f>
        <v>MANAKAMANA DAIRY</v>
      </c>
      <c r="D428" s="207" t="s">
        <v>1390</v>
      </c>
      <c r="E428" s="207" t="str">
        <f>Sales_Entry!C428</f>
        <v>BILL-6330</v>
      </c>
      <c r="F428" s="207" t="str">
        <f>Sales_Entry!E428</f>
        <v>Mix Milk</v>
      </c>
      <c r="G428" s="208">
        <f>N(Sales_Entry!J428)</f>
        <v>850</v>
      </c>
      <c r="H428" s="208">
        <v>0</v>
      </c>
      <c r="I428" s="208">
        <f t="shared" si="6"/>
        <v>850</v>
      </c>
      <c r="J428" s="207"/>
      <c r="K428" s="209" t="str" cm="1">
        <f t="array" ref="K428">IF($C428="","",IF(AND($C428=Party_Statement!$C$5,$B428&gt;=Party_Statement!$C$6,$B428&lt;=Party_Statement!$E$6),SUMPRODUCT(($C$3:$C428=Party_Statement!$C$5)*($B$3:$B428&gt;=Party_Statement!$C$6)*($B$3:$B428&lt;=Party_Statement!$E$6)),""))</f>
        <v/>
      </c>
    </row>
    <row r="429" spans="1:11" ht="25.5" customHeight="1" x14ac:dyDescent="0.25">
      <c r="A429" s="205">
        <f>Sales_Entry!A429</f>
        <v>66932</v>
      </c>
      <c r="B429" s="206">
        <f>Sales_Entry!B429</f>
        <v>46220</v>
      </c>
      <c r="C429" s="207" t="str">
        <f>Sales_Entry!D429</f>
        <v>PUSHPA ADHIKARI</v>
      </c>
      <c r="D429" s="207" t="s">
        <v>1390</v>
      </c>
      <c r="E429" s="207" t="str">
        <f>Sales_Entry!C429</f>
        <v>BILL-6331</v>
      </c>
      <c r="F429" s="207" t="str">
        <f>Sales_Entry!E429</f>
        <v>Ghee</v>
      </c>
      <c r="G429" s="208">
        <f>N(Sales_Entry!J429)</f>
        <v>1100</v>
      </c>
      <c r="H429" s="208">
        <v>0</v>
      </c>
      <c r="I429" s="208">
        <f t="shared" si="6"/>
        <v>1100</v>
      </c>
      <c r="J429" s="207"/>
      <c r="K429" s="209" t="str" cm="1">
        <f t="array" ref="K429">IF($C429="","",IF(AND($C429=Party_Statement!$C$5,$B429&gt;=Party_Statement!$C$6,$B429&lt;=Party_Statement!$E$6),SUMPRODUCT(($C$3:$C429=Party_Statement!$C$5)*($B$3:$B429&gt;=Party_Statement!$C$6)*($B$3:$B429&lt;=Party_Statement!$E$6)),""))</f>
        <v/>
      </c>
    </row>
    <row r="430" spans="1:11" ht="25.5" customHeight="1" x14ac:dyDescent="0.25">
      <c r="A430" s="205">
        <f>Sales_Entry!A430</f>
        <v>66932</v>
      </c>
      <c r="B430" s="206">
        <f>Sales_Entry!B430</f>
        <v>46220</v>
      </c>
      <c r="C430" s="207" t="str">
        <f>Sales_Entry!D430</f>
        <v>KRITIKA KIRANA</v>
      </c>
      <c r="D430" s="207" t="s">
        <v>1390</v>
      </c>
      <c r="E430" s="207" t="str">
        <f>Sales_Entry!C430</f>
        <v>BILL-6332</v>
      </c>
      <c r="F430" s="207" t="str">
        <f>Sales_Entry!E430</f>
        <v>Mix Milk</v>
      </c>
      <c r="G430" s="208">
        <f>N(Sales_Entry!J430)</f>
        <v>1290</v>
      </c>
      <c r="H430" s="208">
        <v>0</v>
      </c>
      <c r="I430" s="208">
        <f t="shared" si="6"/>
        <v>1290</v>
      </c>
      <c r="J430" s="207"/>
      <c r="K430" s="209" t="str" cm="1">
        <f t="array" ref="K430">IF($C430="","",IF(AND($C430=Party_Statement!$C$5,$B430&gt;=Party_Statement!$C$6,$B430&lt;=Party_Statement!$E$6),SUMPRODUCT(($C$3:$C430=Party_Statement!$C$5)*($B$3:$B430&gt;=Party_Statement!$C$6)*($B$3:$B430&lt;=Party_Statement!$E$6)),""))</f>
        <v/>
      </c>
    </row>
    <row r="431" spans="1:11" x14ac:dyDescent="0.25">
      <c r="A431" s="205">
        <f>Sales_Entry!A431</f>
        <v>66932</v>
      </c>
      <c r="B431" s="206">
        <f>Sales_Entry!B431</f>
        <v>46220</v>
      </c>
      <c r="C431" s="207" t="str">
        <f>Sales_Entry!D431</f>
        <v>SHARMA DAI</v>
      </c>
      <c r="D431" s="207" t="s">
        <v>1390</v>
      </c>
      <c r="E431" s="207" t="str">
        <f>Sales_Entry!C431</f>
        <v>BILL-6333</v>
      </c>
      <c r="F431" s="207" t="str">
        <f>Sales_Entry!E431</f>
        <v>Mix Milk</v>
      </c>
      <c r="G431" s="208">
        <f>N(Sales_Entry!J431)</f>
        <v>2520</v>
      </c>
      <c r="H431" s="208">
        <v>0</v>
      </c>
      <c r="I431" s="208">
        <f t="shared" si="6"/>
        <v>2520</v>
      </c>
      <c r="J431" s="207"/>
      <c r="K431" s="209" t="str" cm="1">
        <f t="array" ref="K431">IF($C431="","",IF(AND($C431=Party_Statement!$C$5,$B431&gt;=Party_Statement!$C$6,$B431&lt;=Party_Statement!$E$6),SUMPRODUCT(($C$3:$C431=Party_Statement!$C$5)*($B$3:$B431&gt;=Party_Statement!$C$6)*($B$3:$B431&lt;=Party_Statement!$E$6)),""))</f>
        <v/>
      </c>
    </row>
    <row r="432" spans="1:11" x14ac:dyDescent="0.25">
      <c r="A432" s="205">
        <f>Sales_Entry!A432</f>
        <v>66932</v>
      </c>
      <c r="B432" s="206">
        <f>Sales_Entry!B432</f>
        <v>46220</v>
      </c>
      <c r="C432" s="207" t="str">
        <f>Sales_Entry!D432</f>
        <v>GANGA NEUPANE</v>
      </c>
      <c r="D432" s="207" t="s">
        <v>1390</v>
      </c>
      <c r="E432" s="207" t="str">
        <f>Sales_Entry!C432</f>
        <v>BILL-6334</v>
      </c>
      <c r="F432" s="207" t="str">
        <f>Sales_Entry!E432</f>
        <v>Mix Milk</v>
      </c>
      <c r="G432" s="208">
        <f>N(Sales_Entry!J432)</f>
        <v>680</v>
      </c>
      <c r="H432" s="208">
        <v>0</v>
      </c>
      <c r="I432" s="208">
        <f t="shared" si="6"/>
        <v>680</v>
      </c>
      <c r="J432" s="207"/>
      <c r="K432" s="209" t="str" cm="1">
        <f t="array" ref="K432">IF($C432="","",IF(AND($C432=Party_Statement!$C$5,$B432&gt;=Party_Statement!$C$6,$B432&lt;=Party_Statement!$E$6),SUMPRODUCT(($C$3:$C432=Party_Statement!$C$5)*($B$3:$B432&gt;=Party_Statement!$C$6)*($B$3:$B432&lt;=Party_Statement!$E$6)),""))</f>
        <v/>
      </c>
    </row>
    <row r="433" spans="1:11" x14ac:dyDescent="0.25">
      <c r="A433" s="205">
        <f>Sales_Entry!A433</f>
        <v>66932</v>
      </c>
      <c r="B433" s="206">
        <f>Sales_Entry!B433</f>
        <v>46220</v>
      </c>
      <c r="C433" s="207" t="str">
        <f>Sales_Entry!D433</f>
        <v>ORGANIC TARKALI</v>
      </c>
      <c r="D433" s="207" t="s">
        <v>1390</v>
      </c>
      <c r="E433" s="207" t="str">
        <f>Sales_Entry!C433</f>
        <v>BILL-6335</v>
      </c>
      <c r="F433" s="207" t="str">
        <f>Sales_Entry!E433</f>
        <v>Mix Milk</v>
      </c>
      <c r="G433" s="208">
        <f>N(Sales_Entry!J433)</f>
        <v>1020</v>
      </c>
      <c r="H433" s="208">
        <v>0</v>
      </c>
      <c r="I433" s="208">
        <f t="shared" si="6"/>
        <v>1020</v>
      </c>
      <c r="J433" s="207"/>
      <c r="K433" s="209" t="str" cm="1">
        <f t="array" ref="K433">IF($C433="","",IF(AND($C433=Party_Statement!$C$5,$B433&gt;=Party_Statement!$C$6,$B433&lt;=Party_Statement!$E$6),SUMPRODUCT(($C$3:$C433=Party_Statement!$C$5)*($B$3:$B433&gt;=Party_Statement!$C$6)*($B$3:$B433&lt;=Party_Statement!$E$6)),""))</f>
        <v/>
      </c>
    </row>
    <row r="434" spans="1:11" x14ac:dyDescent="0.25">
      <c r="A434" s="205">
        <f>Sales_Entry!A434</f>
        <v>66932</v>
      </c>
      <c r="B434" s="206">
        <f>Sales_Entry!B434</f>
        <v>46220</v>
      </c>
      <c r="C434" s="207" t="str">
        <f>Sales_Entry!D434</f>
        <v>ORGANIC TARKALI</v>
      </c>
      <c r="D434" s="207" t="s">
        <v>1390</v>
      </c>
      <c r="E434" s="207" t="str">
        <f>Sales_Entry!C434</f>
        <v>BILL-6335</v>
      </c>
      <c r="F434" s="207" t="str">
        <f>Sales_Entry!E434</f>
        <v>Mix Milk</v>
      </c>
      <c r="G434" s="208">
        <f>N(Sales_Entry!J434)</f>
        <v>1900</v>
      </c>
      <c r="H434" s="208">
        <v>0</v>
      </c>
      <c r="I434" s="208">
        <f t="shared" si="6"/>
        <v>1900</v>
      </c>
      <c r="J434" s="207"/>
      <c r="K434" s="209" t="str" cm="1">
        <f t="array" ref="K434">IF($C434="","",IF(AND($C434=Party_Statement!$C$5,$B434&gt;=Party_Statement!$C$6,$B434&lt;=Party_Statement!$E$6),SUMPRODUCT(($C$3:$C434=Party_Statement!$C$5)*($B$3:$B434&gt;=Party_Statement!$C$6)*($B$3:$B434&lt;=Party_Statement!$E$6)),""))</f>
        <v/>
      </c>
    </row>
    <row r="435" spans="1:11" x14ac:dyDescent="0.25">
      <c r="A435" s="205">
        <f>Sales_Entry!A435</f>
        <v>66932</v>
      </c>
      <c r="B435" s="206">
        <f>Sales_Entry!B435</f>
        <v>46220</v>
      </c>
      <c r="C435" s="207" t="str">
        <f>Sales_Entry!D435</f>
        <v>LOCAL</v>
      </c>
      <c r="D435" s="207" t="s">
        <v>1390</v>
      </c>
      <c r="E435" s="207" t="str">
        <f>Sales_Entry!C435</f>
        <v>BILL-6336</v>
      </c>
      <c r="F435" s="207" t="str">
        <f>Sales_Entry!E435</f>
        <v>Mix Milk</v>
      </c>
      <c r="G435" s="208">
        <f>N(Sales_Entry!J435)</f>
        <v>725</v>
      </c>
      <c r="H435" s="208">
        <v>0</v>
      </c>
      <c r="I435" s="208">
        <f t="shared" si="6"/>
        <v>725</v>
      </c>
      <c r="J435" s="207"/>
      <c r="K435" s="209" t="str" cm="1">
        <f t="array" ref="K435">IF($C435="","",IF(AND($C435=Party_Statement!$C$5,$B435&gt;=Party_Statement!$C$6,$B435&lt;=Party_Statement!$E$6),SUMPRODUCT(($C$3:$C435=Party_Statement!$C$5)*($B$3:$B435&gt;=Party_Statement!$C$6)*($B$3:$B435&lt;=Party_Statement!$E$6)),""))</f>
        <v/>
      </c>
    </row>
    <row r="436" spans="1:11" x14ac:dyDescent="0.25">
      <c r="A436" s="205">
        <f>Sales_Entry!A436</f>
        <v>66932</v>
      </c>
      <c r="B436" s="206">
        <f>Sales_Entry!B436</f>
        <v>46220</v>
      </c>
      <c r="C436" s="207" t="str">
        <f>Sales_Entry!D436</f>
        <v>LOCAL</v>
      </c>
      <c r="D436" s="207" t="s">
        <v>1390</v>
      </c>
      <c r="E436" s="207" t="str">
        <f>Sales_Entry!C436</f>
        <v>BILL-6336</v>
      </c>
      <c r="F436" s="207" t="str">
        <f>Sales_Entry!E436</f>
        <v>PANEER</v>
      </c>
      <c r="G436" s="208">
        <f>N(Sales_Entry!J436)</f>
        <v>600</v>
      </c>
      <c r="H436" s="208">
        <v>0</v>
      </c>
      <c r="I436" s="208">
        <f t="shared" si="6"/>
        <v>600</v>
      </c>
      <c r="J436" s="207"/>
      <c r="K436" s="209" t="str" cm="1">
        <f t="array" ref="K436">IF($C436="","",IF(AND($C436=Party_Statement!$C$5,$B436&gt;=Party_Statement!$C$6,$B436&lt;=Party_Statement!$E$6),SUMPRODUCT(($C$3:$C436=Party_Statement!$C$5)*($B$3:$B436&gt;=Party_Statement!$C$6)*($B$3:$B436&lt;=Party_Statement!$E$6)),""))</f>
        <v/>
      </c>
    </row>
    <row r="437" spans="1:11" x14ac:dyDescent="0.25">
      <c r="A437" s="205">
        <f>Sales_Entry!A437</f>
        <v>66932</v>
      </c>
      <c r="B437" s="206">
        <f>Sales_Entry!B437</f>
        <v>46220</v>
      </c>
      <c r="C437" s="207" t="str">
        <f>Sales_Entry!D437</f>
        <v>NEUPANE KIRANA</v>
      </c>
      <c r="D437" s="207" t="s">
        <v>1390</v>
      </c>
      <c r="E437" s="207" t="str">
        <f>Sales_Entry!C437</f>
        <v>BILL-6337</v>
      </c>
      <c r="F437" s="207" t="str">
        <f>Sales_Entry!E437</f>
        <v>Mix Milk</v>
      </c>
      <c r="G437" s="208">
        <f>N(Sales_Entry!J437)</f>
        <v>180</v>
      </c>
      <c r="H437" s="208">
        <v>0</v>
      </c>
      <c r="I437" s="208">
        <f t="shared" si="6"/>
        <v>180</v>
      </c>
      <c r="J437" s="207"/>
      <c r="K437" s="209" t="str" cm="1">
        <f t="array" ref="K437">IF($C437="","",IF(AND($C437=Party_Statement!$C$5,$B437&gt;=Party_Statement!$C$6,$B437&lt;=Party_Statement!$E$6),SUMPRODUCT(($C$3:$C437=Party_Statement!$C$5)*($B$3:$B437&gt;=Party_Statement!$C$6)*($B$3:$B437&lt;=Party_Statement!$E$6)),""))</f>
        <v/>
      </c>
    </row>
    <row r="438" spans="1:11" x14ac:dyDescent="0.25">
      <c r="A438" s="205">
        <f>Sales_Entry!A438</f>
        <v>66933</v>
      </c>
      <c r="B438" s="206">
        <f>Sales_Entry!B438</f>
        <v>46221</v>
      </c>
      <c r="C438" s="207" t="str">
        <f>Sales_Entry!D438</f>
        <v>LOCAL</v>
      </c>
      <c r="D438" s="207" t="s">
        <v>1390</v>
      </c>
      <c r="E438" s="207" t="str">
        <f>Sales_Entry!C438</f>
        <v>BILL-6341</v>
      </c>
      <c r="F438" s="207" t="str">
        <f>Sales_Entry!E438</f>
        <v>Mix Milk</v>
      </c>
      <c r="G438" s="208">
        <f>N(Sales_Entry!J438)</f>
        <v>270</v>
      </c>
      <c r="H438" s="208">
        <v>0</v>
      </c>
      <c r="I438" s="208">
        <f t="shared" si="6"/>
        <v>270</v>
      </c>
      <c r="J438" s="207"/>
      <c r="K438" s="209" t="str" cm="1">
        <f t="array" ref="K438">IF($C438="","",IF(AND($C438=Party_Statement!$C$5,$B438&gt;=Party_Statement!$C$6,$B438&lt;=Party_Statement!$E$6),SUMPRODUCT(($C$3:$C438=Party_Statement!$C$5)*($B$3:$B438&gt;=Party_Statement!$C$6)*($B$3:$B438&lt;=Party_Statement!$E$6)),""))</f>
        <v/>
      </c>
    </row>
    <row r="439" spans="1:11" x14ac:dyDescent="0.25">
      <c r="A439" s="205">
        <f>Sales_Entry!A439</f>
        <v>66933</v>
      </c>
      <c r="B439" s="206">
        <f>Sales_Entry!B439</f>
        <v>46221</v>
      </c>
      <c r="C439" s="207" t="str">
        <f>Sales_Entry!D439</f>
        <v>LOCAL</v>
      </c>
      <c r="D439" s="207" t="s">
        <v>1390</v>
      </c>
      <c r="E439" s="207" t="str">
        <f>Sales_Entry!C439</f>
        <v>BILL-6342</v>
      </c>
      <c r="F439" s="207" t="str">
        <f>Sales_Entry!E439</f>
        <v>Mix Milk</v>
      </c>
      <c r="G439" s="208">
        <f>N(Sales_Entry!J439)</f>
        <v>839.97</v>
      </c>
      <c r="H439" s="208">
        <v>0</v>
      </c>
      <c r="I439" s="208">
        <f t="shared" si="6"/>
        <v>839.97</v>
      </c>
      <c r="J439" s="207"/>
      <c r="K439" s="209" t="str" cm="1">
        <f t="array" ref="K439">IF($C439="","",IF(AND($C439=Party_Statement!$C$5,$B439&gt;=Party_Statement!$C$6,$B439&lt;=Party_Statement!$E$6),SUMPRODUCT(($C$3:$C439=Party_Statement!$C$5)*($B$3:$B439&gt;=Party_Statement!$C$6)*($B$3:$B439&lt;=Party_Statement!$E$6)),""))</f>
        <v/>
      </c>
    </row>
    <row r="440" spans="1:11" x14ac:dyDescent="0.25">
      <c r="A440" s="205">
        <f>Sales_Entry!A440</f>
        <v>66933</v>
      </c>
      <c r="B440" s="206">
        <f>Sales_Entry!B440</f>
        <v>46221</v>
      </c>
      <c r="C440" s="207" t="str">
        <f>Sales_Entry!D440</f>
        <v>SRIJANA DAIRY</v>
      </c>
      <c r="D440" s="207" t="s">
        <v>1390</v>
      </c>
      <c r="E440" s="207" t="str">
        <f>Sales_Entry!C440</f>
        <v>BILL-6343</v>
      </c>
      <c r="F440" s="207" t="str">
        <f>Sales_Entry!E440</f>
        <v>Mix Milk</v>
      </c>
      <c r="G440" s="208">
        <f>N(Sales_Entry!J440)</f>
        <v>2975</v>
      </c>
      <c r="H440" s="208">
        <v>0</v>
      </c>
      <c r="I440" s="208">
        <f t="shared" si="6"/>
        <v>2975</v>
      </c>
      <c r="J440" s="207"/>
      <c r="K440" s="209" t="str" cm="1">
        <f t="array" ref="K440">IF($C440="","",IF(AND($C440=Party_Statement!$C$5,$B440&gt;=Party_Statement!$C$6,$B440&lt;=Party_Statement!$E$6),SUMPRODUCT(($C$3:$C440=Party_Statement!$C$5)*($B$3:$B440&gt;=Party_Statement!$C$6)*($B$3:$B440&lt;=Party_Statement!$E$6)),""))</f>
        <v/>
      </c>
    </row>
    <row r="441" spans="1:11" x14ac:dyDescent="0.25">
      <c r="A441" s="205">
        <f>Sales_Entry!A441</f>
        <v>66933</v>
      </c>
      <c r="B441" s="206">
        <f>Sales_Entry!B441</f>
        <v>46221</v>
      </c>
      <c r="C441" s="207" t="str">
        <f>Sales_Entry!D441</f>
        <v>SOBHA BHATTARAI</v>
      </c>
      <c r="D441" s="207" t="s">
        <v>1390</v>
      </c>
      <c r="E441" s="207" t="str">
        <f>Sales_Entry!C441</f>
        <v>BILL-6344</v>
      </c>
      <c r="F441" s="207" t="str">
        <f>Sales_Entry!E441</f>
        <v>Mix Milk</v>
      </c>
      <c r="G441" s="208">
        <f>N(Sales_Entry!J441)</f>
        <v>2125</v>
      </c>
      <c r="H441" s="208">
        <v>0</v>
      </c>
      <c r="I441" s="208">
        <f t="shared" si="6"/>
        <v>2125</v>
      </c>
      <c r="J441" s="207"/>
      <c r="K441" s="209" t="str" cm="1">
        <f t="array" ref="K441">IF($C441="","",IF(AND($C441=Party_Statement!$C$5,$B441&gt;=Party_Statement!$C$6,$B441&lt;=Party_Statement!$E$6),SUMPRODUCT(($C$3:$C441=Party_Statement!$C$5)*($B$3:$B441&gt;=Party_Statement!$C$6)*($B$3:$B441&lt;=Party_Statement!$E$6)),""))</f>
        <v/>
      </c>
    </row>
    <row r="442" spans="1:11" x14ac:dyDescent="0.25">
      <c r="A442" s="205">
        <f>Sales_Entry!A442</f>
        <v>66933</v>
      </c>
      <c r="B442" s="206">
        <f>Sales_Entry!B442</f>
        <v>46221</v>
      </c>
      <c r="C442" s="207" t="str">
        <f>Sales_Entry!D442</f>
        <v>AAMOSH KIRANA</v>
      </c>
      <c r="D442" s="207" t="s">
        <v>1390</v>
      </c>
      <c r="E442" s="207" t="str">
        <f>Sales_Entry!C442</f>
        <v>BILL-6345</v>
      </c>
      <c r="F442" s="207" t="str">
        <f>Sales_Entry!E442</f>
        <v>Mix Milk</v>
      </c>
      <c r="G442" s="208">
        <f>N(Sales_Entry!J442)</f>
        <v>3440</v>
      </c>
      <c r="H442" s="208">
        <v>0</v>
      </c>
      <c r="I442" s="208">
        <f t="shared" si="6"/>
        <v>3440</v>
      </c>
      <c r="J442" s="207"/>
      <c r="K442" s="209" t="str" cm="1">
        <f t="array" ref="K442">IF($C442="","",IF(AND($C442=Party_Statement!$C$5,$B442&gt;=Party_Statement!$C$6,$B442&lt;=Party_Statement!$E$6),SUMPRODUCT(($C$3:$C442=Party_Statement!$C$5)*($B$3:$B442&gt;=Party_Statement!$C$6)*($B$3:$B442&lt;=Party_Statement!$E$6)),""))</f>
        <v/>
      </c>
    </row>
    <row r="443" spans="1:11" x14ac:dyDescent="0.25">
      <c r="A443" s="205">
        <f>Sales_Entry!A443</f>
        <v>66933</v>
      </c>
      <c r="B443" s="206">
        <f>Sales_Entry!B443</f>
        <v>46221</v>
      </c>
      <c r="C443" s="207" t="str">
        <f>Sales_Entry!D443</f>
        <v>AAMOSH KIRANA</v>
      </c>
      <c r="D443" s="207" t="s">
        <v>1390</v>
      </c>
      <c r="E443" s="207" t="str">
        <f>Sales_Entry!C443</f>
        <v>BILL-6345</v>
      </c>
      <c r="F443" s="207" t="str">
        <f>Sales_Entry!E443</f>
        <v>Mix Milk</v>
      </c>
      <c r="G443" s="208">
        <f>N(Sales_Entry!J443)</f>
        <v>5100</v>
      </c>
      <c r="H443" s="208">
        <v>0</v>
      </c>
      <c r="I443" s="208">
        <f t="shared" si="6"/>
        <v>5100</v>
      </c>
      <c r="J443" s="207"/>
      <c r="K443" s="209" t="str" cm="1">
        <f t="array" ref="K443">IF($C443="","",IF(AND($C443=Party_Statement!$C$5,$B443&gt;=Party_Statement!$C$6,$B443&lt;=Party_Statement!$E$6),SUMPRODUCT(($C$3:$C443=Party_Statement!$C$5)*($B$3:$B443&gt;=Party_Statement!$C$6)*($B$3:$B443&lt;=Party_Statement!$E$6)),""))</f>
        <v/>
      </c>
    </row>
    <row r="444" spans="1:11" x14ac:dyDescent="0.25">
      <c r="A444" s="205">
        <f>Sales_Entry!A444</f>
        <v>66933</v>
      </c>
      <c r="B444" s="206">
        <f>Sales_Entry!B444</f>
        <v>46221</v>
      </c>
      <c r="C444" s="207" t="str">
        <f>Sales_Entry!D444</f>
        <v>AAMOSH KIRANA</v>
      </c>
      <c r="D444" s="207" t="s">
        <v>1390</v>
      </c>
      <c r="E444" s="207" t="str">
        <f>Sales_Entry!C444</f>
        <v>BILL-6345</v>
      </c>
      <c r="F444" s="207" t="str">
        <f>Sales_Entry!E444</f>
        <v>Cow Milk</v>
      </c>
      <c r="G444" s="208">
        <f>N(Sales_Entry!J444)</f>
        <v>80</v>
      </c>
      <c r="H444" s="208">
        <v>0</v>
      </c>
      <c r="I444" s="208">
        <f t="shared" si="6"/>
        <v>80</v>
      </c>
      <c r="J444" s="207"/>
      <c r="K444" s="209" t="str" cm="1">
        <f t="array" ref="K444">IF($C444="","",IF(AND($C444=Party_Statement!$C$5,$B444&gt;=Party_Statement!$C$6,$B444&lt;=Party_Statement!$E$6),SUMPRODUCT(($C$3:$C444=Party_Statement!$C$5)*($B$3:$B444&gt;=Party_Statement!$C$6)*($B$3:$B444&lt;=Party_Statement!$E$6)),""))</f>
        <v/>
      </c>
    </row>
    <row r="445" spans="1:11" x14ac:dyDescent="0.25">
      <c r="A445" s="205">
        <f>Sales_Entry!A445</f>
        <v>66933</v>
      </c>
      <c r="B445" s="206">
        <f>Sales_Entry!B445</f>
        <v>46221</v>
      </c>
      <c r="C445" s="207" t="str">
        <f>Sales_Entry!D445</f>
        <v>AAYUSH AND AAYUSHMA</v>
      </c>
      <c r="D445" s="207" t="s">
        <v>1390</v>
      </c>
      <c r="E445" s="207" t="str">
        <f>Sales_Entry!C445</f>
        <v>BILL-6346</v>
      </c>
      <c r="F445" s="207" t="str">
        <f>Sales_Entry!E445</f>
        <v>Mix Milk</v>
      </c>
      <c r="G445" s="208">
        <f>N(Sales_Entry!J445)</f>
        <v>680</v>
      </c>
      <c r="H445" s="208">
        <v>0</v>
      </c>
      <c r="I445" s="208">
        <f t="shared" si="6"/>
        <v>680</v>
      </c>
      <c r="J445" s="207"/>
      <c r="K445" s="209" t="str" cm="1">
        <f t="array" ref="K445">IF($C445="","",IF(AND($C445=Party_Statement!$C$5,$B445&gt;=Party_Statement!$C$6,$B445&lt;=Party_Statement!$E$6),SUMPRODUCT(($C$3:$C445=Party_Statement!$C$5)*($B$3:$B445&gt;=Party_Statement!$C$6)*($B$3:$B445&lt;=Party_Statement!$E$6)),""))</f>
        <v/>
      </c>
    </row>
    <row r="446" spans="1:11" x14ac:dyDescent="0.25">
      <c r="A446" s="205">
        <f>Sales_Entry!A446</f>
        <v>66933</v>
      </c>
      <c r="B446" s="206">
        <f>Sales_Entry!B446</f>
        <v>46221</v>
      </c>
      <c r="C446" s="207" t="str">
        <f>Sales_Entry!D446</f>
        <v>YUBARAJ AND SAMRAT</v>
      </c>
      <c r="D446" s="207" t="s">
        <v>1390</v>
      </c>
      <c r="E446" s="207" t="str">
        <f>Sales_Entry!C446</f>
        <v>BILL-6347</v>
      </c>
      <c r="F446" s="207" t="str">
        <f>Sales_Entry!E446</f>
        <v>Mix Milk</v>
      </c>
      <c r="G446" s="208">
        <f>N(Sales_Entry!J446)</f>
        <v>1020</v>
      </c>
      <c r="H446" s="208">
        <v>0</v>
      </c>
      <c r="I446" s="208">
        <f t="shared" si="6"/>
        <v>1020</v>
      </c>
      <c r="J446" s="207"/>
      <c r="K446" s="209" t="str" cm="1">
        <f t="array" ref="K446">IF($C446="","",IF(AND($C446=Party_Statement!$C$5,$B446&gt;=Party_Statement!$C$6,$B446&lt;=Party_Statement!$E$6),SUMPRODUCT(($C$3:$C446=Party_Statement!$C$5)*($B$3:$B446&gt;=Party_Statement!$C$6)*($B$3:$B446&lt;=Party_Statement!$E$6)),""))</f>
        <v/>
      </c>
    </row>
    <row r="447" spans="1:11" x14ac:dyDescent="0.25">
      <c r="A447" s="205">
        <f>Sales_Entry!A447</f>
        <v>66933</v>
      </c>
      <c r="B447" s="206">
        <f>Sales_Entry!B447</f>
        <v>46221</v>
      </c>
      <c r="C447" s="207" t="str">
        <f>Sales_Entry!D447</f>
        <v>KRISHNA KHAREL</v>
      </c>
      <c r="D447" s="207" t="s">
        <v>1390</v>
      </c>
      <c r="E447" s="207" t="str">
        <f>Sales_Entry!C447</f>
        <v>BILL-6348</v>
      </c>
      <c r="F447" s="207" t="str">
        <f>Sales_Entry!E447</f>
        <v>Mix Milk</v>
      </c>
      <c r="G447" s="208">
        <f>N(Sales_Entry!J447)</f>
        <v>301</v>
      </c>
      <c r="H447" s="208">
        <v>0</v>
      </c>
      <c r="I447" s="208">
        <f t="shared" si="6"/>
        <v>301</v>
      </c>
      <c r="J447" s="207"/>
      <c r="K447" s="209" t="str" cm="1">
        <f t="array" ref="K447">IF($C447="","",IF(AND($C447=Party_Statement!$C$5,$B447&gt;=Party_Statement!$C$6,$B447&lt;=Party_Statement!$E$6),SUMPRODUCT(($C$3:$C447=Party_Statement!$C$5)*($B$3:$B447&gt;=Party_Statement!$C$6)*($B$3:$B447&lt;=Party_Statement!$E$6)),""))</f>
        <v/>
      </c>
    </row>
    <row r="448" spans="1:11" x14ac:dyDescent="0.25">
      <c r="A448" s="205">
        <f>Sales_Entry!A448</f>
        <v>66933</v>
      </c>
      <c r="B448" s="206">
        <f>Sales_Entry!B448</f>
        <v>46221</v>
      </c>
      <c r="C448" s="207" t="str">
        <f>Sales_Entry!D448</f>
        <v>CHHATRABHUMI STORE</v>
      </c>
      <c r="D448" s="207" t="s">
        <v>1390</v>
      </c>
      <c r="E448" s="207" t="str">
        <f>Sales_Entry!C448</f>
        <v>BILL-6349</v>
      </c>
      <c r="F448" s="207" t="str">
        <f>Sales_Entry!E448</f>
        <v>Mix Milk</v>
      </c>
      <c r="G448" s="208">
        <f>N(Sales_Entry!J448)</f>
        <v>2580</v>
      </c>
      <c r="H448" s="208">
        <v>0</v>
      </c>
      <c r="I448" s="208">
        <f t="shared" si="6"/>
        <v>2580</v>
      </c>
      <c r="J448" s="207"/>
      <c r="K448" s="209" t="str" cm="1">
        <f t="array" ref="K448">IF($C448="","",IF(AND($C448=Party_Statement!$C$5,$B448&gt;=Party_Statement!$C$6,$B448&lt;=Party_Statement!$E$6),SUMPRODUCT(($C$3:$C448=Party_Statement!$C$5)*($B$3:$B448&gt;=Party_Statement!$C$6)*($B$3:$B448&lt;=Party_Statement!$E$6)),""))</f>
        <v/>
      </c>
    </row>
    <row r="449" spans="1:11" x14ac:dyDescent="0.25">
      <c r="A449" s="205">
        <f>Sales_Entry!A449</f>
        <v>66933</v>
      </c>
      <c r="B449" s="206">
        <f>Sales_Entry!B449</f>
        <v>46221</v>
      </c>
      <c r="C449" s="207" t="str">
        <f>Sales_Entry!D449</f>
        <v>DURGA MALLA</v>
      </c>
      <c r="D449" s="207" t="s">
        <v>1390</v>
      </c>
      <c r="E449" s="207" t="str">
        <f>Sales_Entry!C449</f>
        <v>BILL-6350</v>
      </c>
      <c r="F449" s="207" t="str">
        <f>Sales_Entry!E449</f>
        <v>Ghee</v>
      </c>
      <c r="G449" s="208">
        <f>N(Sales_Entry!J449)</f>
        <v>2200</v>
      </c>
      <c r="H449" s="208">
        <v>0</v>
      </c>
      <c r="I449" s="208">
        <f t="shared" si="6"/>
        <v>2200</v>
      </c>
      <c r="J449" s="207"/>
      <c r="K449" s="209" t="str" cm="1">
        <f t="array" ref="K449">IF($C449="","",IF(AND($C449=Party_Statement!$C$5,$B449&gt;=Party_Statement!$C$6,$B449&lt;=Party_Statement!$E$6),SUMPRODUCT(($C$3:$C449=Party_Statement!$C$5)*($B$3:$B449&gt;=Party_Statement!$C$6)*($B$3:$B449&lt;=Party_Statement!$E$6)),""))</f>
        <v/>
      </c>
    </row>
    <row r="450" spans="1:11" x14ac:dyDescent="0.25">
      <c r="A450" s="205">
        <f>Sales_Entry!A450</f>
        <v>66933</v>
      </c>
      <c r="B450" s="206">
        <f>Sales_Entry!B450</f>
        <v>46221</v>
      </c>
      <c r="C450" s="207" t="str">
        <f>Sales_Entry!D450</f>
        <v>KRITIKA KIRANA</v>
      </c>
      <c r="D450" s="207" t="s">
        <v>1390</v>
      </c>
      <c r="E450" s="207" t="str">
        <f>Sales_Entry!C450</f>
        <v>BILL-6351</v>
      </c>
      <c r="F450" s="207" t="str">
        <f>Sales_Entry!E450</f>
        <v>Mix Milk</v>
      </c>
      <c r="G450" s="208">
        <f>N(Sales_Entry!J450)</f>
        <v>1290</v>
      </c>
      <c r="H450" s="208">
        <v>0</v>
      </c>
      <c r="I450" s="208">
        <f t="shared" si="6"/>
        <v>1290</v>
      </c>
      <c r="J450" s="207"/>
      <c r="K450" s="209" t="str" cm="1">
        <f t="array" ref="K450">IF($C450="","",IF(AND($C450=Party_Statement!$C$5,$B450&gt;=Party_Statement!$C$6,$B450&lt;=Party_Statement!$E$6),SUMPRODUCT(($C$3:$C450=Party_Statement!$C$5)*($B$3:$B450&gt;=Party_Statement!$C$6)*($B$3:$B450&lt;=Party_Statement!$E$6)),""))</f>
        <v/>
      </c>
    </row>
    <row r="451" spans="1:11" ht="25.5" customHeight="1" x14ac:dyDescent="0.25">
      <c r="A451" s="205">
        <f>Sales_Entry!A451</f>
        <v>66933</v>
      </c>
      <c r="B451" s="206">
        <f>Sales_Entry!B451</f>
        <v>46221</v>
      </c>
      <c r="C451" s="207" t="str">
        <f>Sales_Entry!D451</f>
        <v>SAMIKSHYA KIRANA</v>
      </c>
      <c r="D451" s="207" t="s">
        <v>1390</v>
      </c>
      <c r="E451" s="207" t="str">
        <f>Sales_Entry!C451</f>
        <v>BILL-6352</v>
      </c>
      <c r="F451" s="207" t="str">
        <f>Sales_Entry!E451</f>
        <v>Mix Milk</v>
      </c>
      <c r="G451" s="208">
        <f>N(Sales_Entry!J451)</f>
        <v>680</v>
      </c>
      <c r="H451" s="208">
        <v>0</v>
      </c>
      <c r="I451" s="208">
        <f t="shared" si="6"/>
        <v>680</v>
      </c>
      <c r="J451" s="207"/>
      <c r="K451" s="209" t="str" cm="1">
        <f t="array" ref="K451">IF($C451="","",IF(AND($C451=Party_Statement!$C$5,$B451&gt;=Party_Statement!$C$6,$B451&lt;=Party_Statement!$E$6),SUMPRODUCT(($C$3:$C451=Party_Statement!$C$5)*($B$3:$B451&gt;=Party_Statement!$C$6)*($B$3:$B451&lt;=Party_Statement!$E$6)),""))</f>
        <v/>
      </c>
    </row>
    <row r="452" spans="1:11" ht="25.5" customHeight="1" x14ac:dyDescent="0.25">
      <c r="A452" s="205">
        <f>Sales_Entry!A452</f>
        <v>66933</v>
      </c>
      <c r="B452" s="206">
        <f>Sales_Entry!B452</f>
        <v>46221</v>
      </c>
      <c r="C452" s="207" t="str">
        <f>Sales_Entry!D452</f>
        <v>PALPALI KIRANA</v>
      </c>
      <c r="D452" s="207" t="s">
        <v>1390</v>
      </c>
      <c r="E452" s="207" t="str">
        <f>Sales_Entry!C452</f>
        <v>BILL-6353</v>
      </c>
      <c r="F452" s="207" t="str">
        <f>Sales_Entry!E452</f>
        <v>Mix Milk</v>
      </c>
      <c r="G452" s="208">
        <f>N(Sales_Entry!J452)</f>
        <v>1700</v>
      </c>
      <c r="H452" s="208">
        <v>0</v>
      </c>
      <c r="I452" s="208">
        <f t="shared" ref="I452:I515" si="7">IF($C452="","",$G452-$H452)</f>
        <v>1700</v>
      </c>
      <c r="J452" s="207"/>
      <c r="K452" s="209" t="str" cm="1">
        <f t="array" ref="K452">IF($C452="","",IF(AND($C452=Party_Statement!$C$5,$B452&gt;=Party_Statement!$C$6,$B452&lt;=Party_Statement!$E$6),SUMPRODUCT(($C$3:$C452=Party_Statement!$C$5)*($B$3:$B452&gt;=Party_Statement!$C$6)*($B$3:$B452&lt;=Party_Statement!$E$6)),""))</f>
        <v/>
      </c>
    </row>
    <row r="453" spans="1:11" x14ac:dyDescent="0.25">
      <c r="A453" s="205">
        <f>Sales_Entry!A453</f>
        <v>66933</v>
      </c>
      <c r="B453" s="206">
        <f>Sales_Entry!B453</f>
        <v>46221</v>
      </c>
      <c r="C453" s="207" t="str">
        <f>Sales_Entry!D453</f>
        <v>GIRI KIRANA</v>
      </c>
      <c r="D453" s="207" t="s">
        <v>1390</v>
      </c>
      <c r="E453" s="207" t="str">
        <f>Sales_Entry!C453</f>
        <v>BILL-6354</v>
      </c>
      <c r="F453" s="207" t="str">
        <f>Sales_Entry!E453</f>
        <v>Mix Milk</v>
      </c>
      <c r="G453" s="208">
        <f>N(Sales_Entry!J453)</f>
        <v>1275</v>
      </c>
      <c r="H453" s="208">
        <v>0</v>
      </c>
      <c r="I453" s="208">
        <f t="shared" si="7"/>
        <v>1275</v>
      </c>
      <c r="J453" s="207"/>
      <c r="K453" s="209" t="str" cm="1">
        <f t="array" ref="K453">IF($C453="","",IF(AND($C453=Party_Statement!$C$5,$B453&gt;=Party_Statement!$C$6,$B453&lt;=Party_Statement!$E$6),SUMPRODUCT(($C$3:$C453=Party_Statement!$C$5)*($B$3:$B453&gt;=Party_Statement!$C$6)*($B$3:$B453&lt;=Party_Statement!$E$6)),""))</f>
        <v/>
      </c>
    </row>
    <row r="454" spans="1:11" x14ac:dyDescent="0.25">
      <c r="A454" s="205">
        <f>Sales_Entry!A454</f>
        <v>66933</v>
      </c>
      <c r="B454" s="206">
        <f>Sales_Entry!B454</f>
        <v>46221</v>
      </c>
      <c r="C454" s="207" t="str">
        <f>Sales_Entry!D454</f>
        <v>DEURALI KIRANA</v>
      </c>
      <c r="D454" s="207" t="s">
        <v>1390</v>
      </c>
      <c r="E454" s="207" t="str">
        <f>Sales_Entry!C454</f>
        <v>BILL-6355</v>
      </c>
      <c r="F454" s="207" t="str">
        <f>Sales_Entry!E454</f>
        <v>Mix Milk</v>
      </c>
      <c r="G454" s="208">
        <f>N(Sales_Entry!J454)</f>
        <v>425</v>
      </c>
      <c r="H454" s="208">
        <v>0</v>
      </c>
      <c r="I454" s="208">
        <f t="shared" si="7"/>
        <v>425</v>
      </c>
      <c r="J454" s="207"/>
      <c r="K454" s="209" t="str" cm="1">
        <f t="array" ref="K454">IF($C454="","",IF(AND($C454=Party_Statement!$C$5,$B454&gt;=Party_Statement!$C$6,$B454&lt;=Party_Statement!$E$6),SUMPRODUCT(($C$3:$C454=Party_Statement!$C$5)*($B$3:$B454&gt;=Party_Statement!$C$6)*($B$3:$B454&lt;=Party_Statement!$E$6)),""))</f>
        <v/>
      </c>
    </row>
    <row r="455" spans="1:11" x14ac:dyDescent="0.25">
      <c r="A455" s="205">
        <f>Sales_Entry!A455</f>
        <v>66933</v>
      </c>
      <c r="B455" s="206">
        <f>Sales_Entry!B455</f>
        <v>46221</v>
      </c>
      <c r="C455" s="207" t="str">
        <f>Sales_Entry!D455</f>
        <v>SHARMA DAI</v>
      </c>
      <c r="D455" s="207" t="s">
        <v>1390</v>
      </c>
      <c r="E455" s="207" t="str">
        <f>Sales_Entry!C455</f>
        <v>BILL-6356</v>
      </c>
      <c r="F455" s="207" t="str">
        <f>Sales_Entry!E455</f>
        <v>Mix Milk</v>
      </c>
      <c r="G455" s="208">
        <f>N(Sales_Entry!J455)</f>
        <v>2520</v>
      </c>
      <c r="H455" s="208">
        <v>0</v>
      </c>
      <c r="I455" s="208">
        <f t="shared" si="7"/>
        <v>2520</v>
      </c>
      <c r="J455" s="207"/>
      <c r="K455" s="209" t="str" cm="1">
        <f t="array" ref="K455">IF($C455="","",IF(AND($C455=Party_Statement!$C$5,$B455&gt;=Party_Statement!$C$6,$B455&lt;=Party_Statement!$E$6),SUMPRODUCT(($C$3:$C455=Party_Statement!$C$5)*($B$3:$B455&gt;=Party_Statement!$C$6)*($B$3:$B455&lt;=Party_Statement!$E$6)),""))</f>
        <v/>
      </c>
    </row>
    <row r="456" spans="1:11" x14ac:dyDescent="0.25">
      <c r="A456" s="205">
        <f>Sales_Entry!A456</f>
        <v>66933</v>
      </c>
      <c r="B456" s="206">
        <f>Sales_Entry!B456</f>
        <v>46221</v>
      </c>
      <c r="C456" s="207" t="str">
        <f>Sales_Entry!D456</f>
        <v>GANGA NEUPANE</v>
      </c>
      <c r="D456" s="207" t="s">
        <v>1390</v>
      </c>
      <c r="E456" s="207" t="str">
        <f>Sales_Entry!C456</f>
        <v>BILL-6357</v>
      </c>
      <c r="F456" s="207" t="str">
        <f>Sales_Entry!E456</f>
        <v>Mix Milk</v>
      </c>
      <c r="G456" s="208">
        <f>N(Sales_Entry!J456)</f>
        <v>595</v>
      </c>
      <c r="H456" s="208">
        <v>0</v>
      </c>
      <c r="I456" s="208">
        <f t="shared" si="7"/>
        <v>595</v>
      </c>
      <c r="J456" s="207"/>
      <c r="K456" s="209" t="str" cm="1">
        <f t="array" ref="K456">IF($C456="","",IF(AND($C456=Party_Statement!$C$5,$B456&gt;=Party_Statement!$C$6,$B456&lt;=Party_Statement!$E$6),SUMPRODUCT(($C$3:$C456=Party_Statement!$C$5)*($B$3:$B456&gt;=Party_Statement!$C$6)*($B$3:$B456&lt;=Party_Statement!$E$6)),""))</f>
        <v/>
      </c>
    </row>
    <row r="457" spans="1:11" x14ac:dyDescent="0.25">
      <c r="A457" s="205">
        <f>Sales_Entry!A457</f>
        <v>66933</v>
      </c>
      <c r="B457" s="206">
        <f>Sales_Entry!B457</f>
        <v>46221</v>
      </c>
      <c r="C457" s="207" t="str">
        <f>Sales_Entry!D457</f>
        <v>BHUSAL JANARAL STORE</v>
      </c>
      <c r="D457" s="207" t="s">
        <v>1390</v>
      </c>
      <c r="E457" s="207" t="str">
        <f>Sales_Entry!C457</f>
        <v>BILL-6358</v>
      </c>
      <c r="F457" s="207" t="str">
        <f>Sales_Entry!E457</f>
        <v>Mix Milk</v>
      </c>
      <c r="G457" s="208">
        <f>N(Sales_Entry!J457)</f>
        <v>3400</v>
      </c>
      <c r="H457" s="208">
        <v>0</v>
      </c>
      <c r="I457" s="208">
        <f t="shared" si="7"/>
        <v>3400</v>
      </c>
      <c r="J457" s="207"/>
      <c r="K457" s="209" t="str" cm="1">
        <f t="array" ref="K457">IF($C457="","",IF(AND($C457=Party_Statement!$C$5,$B457&gt;=Party_Statement!$C$6,$B457&lt;=Party_Statement!$E$6),SUMPRODUCT(($C$3:$C457=Party_Statement!$C$5)*($B$3:$B457&gt;=Party_Statement!$C$6)*($B$3:$B457&lt;=Party_Statement!$E$6)),""))</f>
        <v/>
      </c>
    </row>
    <row r="458" spans="1:11" x14ac:dyDescent="0.25">
      <c r="A458" s="205">
        <f>Sales_Entry!A458</f>
        <v>66933</v>
      </c>
      <c r="B458" s="206">
        <f>Sales_Entry!B458</f>
        <v>46221</v>
      </c>
      <c r="C458" s="207" t="str">
        <f>Sales_Entry!D458</f>
        <v>BHUSAL JANARAL STORE</v>
      </c>
      <c r="D458" s="207" t="s">
        <v>1390</v>
      </c>
      <c r="E458" s="207" t="str">
        <f>Sales_Entry!C458</f>
        <v>BILL-6358</v>
      </c>
      <c r="F458" s="207" t="str">
        <f>Sales_Entry!E458</f>
        <v>Mix Milk</v>
      </c>
      <c r="G458" s="208">
        <f>N(Sales_Entry!J458)</f>
        <v>430</v>
      </c>
      <c r="H458" s="208">
        <v>0</v>
      </c>
      <c r="I458" s="208">
        <f t="shared" si="7"/>
        <v>430</v>
      </c>
      <c r="J458" s="207"/>
      <c r="K458" s="209" t="str" cm="1">
        <f t="array" ref="K458">IF($C458="","",IF(AND($C458=Party_Statement!$C$5,$B458&gt;=Party_Statement!$C$6,$B458&lt;=Party_Statement!$E$6),SUMPRODUCT(($C$3:$C458=Party_Statement!$C$5)*($B$3:$B458&gt;=Party_Statement!$C$6)*($B$3:$B458&lt;=Party_Statement!$E$6)),""))</f>
        <v/>
      </c>
    </row>
    <row r="459" spans="1:11" x14ac:dyDescent="0.25">
      <c r="A459" s="205">
        <f>Sales_Entry!A459</f>
        <v>66933</v>
      </c>
      <c r="B459" s="206">
        <f>Sales_Entry!B459</f>
        <v>46221</v>
      </c>
      <c r="C459" s="207" t="str">
        <f>Sales_Entry!D459</f>
        <v>NEUPANE KIRANA</v>
      </c>
      <c r="D459" s="207" t="s">
        <v>1390</v>
      </c>
      <c r="E459" s="207" t="str">
        <f>Sales_Entry!C459</f>
        <v>BILL-6359</v>
      </c>
      <c r="F459" s="207" t="str">
        <f>Sales_Entry!E459</f>
        <v>Mix Milk</v>
      </c>
      <c r="G459" s="208">
        <f>N(Sales_Entry!J459)</f>
        <v>180</v>
      </c>
      <c r="H459" s="208">
        <v>0</v>
      </c>
      <c r="I459" s="208">
        <f t="shared" si="7"/>
        <v>180</v>
      </c>
      <c r="J459" s="207"/>
      <c r="K459" s="209" t="str" cm="1">
        <f t="array" ref="K459">IF($C459="","",IF(AND($C459=Party_Statement!$C$5,$B459&gt;=Party_Statement!$C$6,$B459&lt;=Party_Statement!$E$6),SUMPRODUCT(($C$3:$C459=Party_Statement!$C$5)*($B$3:$B459&gt;=Party_Statement!$C$6)*($B$3:$B459&lt;=Party_Statement!$E$6)),""))</f>
        <v/>
      </c>
    </row>
    <row r="460" spans="1:11" x14ac:dyDescent="0.25">
      <c r="A460" s="205">
        <f>Sales_Entry!A460</f>
        <v>66934</v>
      </c>
      <c r="B460" s="206">
        <f>Sales_Entry!B460</f>
        <v>46222</v>
      </c>
      <c r="C460" s="207" t="str">
        <f>Sales_Entry!D460</f>
        <v>GANGA NEUPANE</v>
      </c>
      <c r="D460" s="207" t="s">
        <v>1390</v>
      </c>
      <c r="E460" s="207" t="str">
        <f>Sales_Entry!C460</f>
        <v>BILL-6361</v>
      </c>
      <c r="F460" s="207" t="str">
        <f>Sales_Entry!E460</f>
        <v>Mix Milk</v>
      </c>
      <c r="G460" s="208">
        <f>N(Sales_Entry!J460)</f>
        <v>510</v>
      </c>
      <c r="H460" s="208">
        <v>0</v>
      </c>
      <c r="I460" s="208">
        <f t="shared" si="7"/>
        <v>510</v>
      </c>
      <c r="J460" s="207"/>
      <c r="K460" s="209" t="str" cm="1">
        <f t="array" ref="K460">IF($C460="","",IF(AND($C460=Party_Statement!$C$5,$B460&gt;=Party_Statement!$C$6,$B460&lt;=Party_Statement!$E$6),SUMPRODUCT(($C$3:$C460=Party_Statement!$C$5)*($B$3:$B460&gt;=Party_Statement!$C$6)*($B$3:$B460&lt;=Party_Statement!$E$6)),""))</f>
        <v/>
      </c>
    </row>
    <row r="461" spans="1:11" x14ac:dyDescent="0.25">
      <c r="A461" s="205">
        <f>Sales_Entry!A461</f>
        <v>66934</v>
      </c>
      <c r="B461" s="206">
        <f>Sales_Entry!B461</f>
        <v>46222</v>
      </c>
      <c r="C461" s="207" t="str">
        <f>Sales_Entry!D461</f>
        <v>SRIJANA DAIRY</v>
      </c>
      <c r="D461" s="207" t="s">
        <v>1390</v>
      </c>
      <c r="E461" s="207" t="str">
        <f>Sales_Entry!C461</f>
        <v>BILL-6362</v>
      </c>
      <c r="F461" s="207" t="str">
        <f>Sales_Entry!E461</f>
        <v>Mix Milk</v>
      </c>
      <c r="G461" s="208">
        <f>N(Sales_Entry!J461)</f>
        <v>5100</v>
      </c>
      <c r="H461" s="208">
        <v>0</v>
      </c>
      <c r="I461" s="208">
        <f t="shared" si="7"/>
        <v>5100</v>
      </c>
      <c r="J461" s="207"/>
      <c r="K461" s="209" t="str" cm="1">
        <f t="array" ref="K461">IF($C461="","",IF(AND($C461=Party_Statement!$C$5,$B461&gt;=Party_Statement!$C$6,$B461&lt;=Party_Statement!$E$6),SUMPRODUCT(($C$3:$C461=Party_Statement!$C$5)*($B$3:$B461&gt;=Party_Statement!$C$6)*($B$3:$B461&lt;=Party_Statement!$E$6)),""))</f>
        <v/>
      </c>
    </row>
    <row r="462" spans="1:11" x14ac:dyDescent="0.25">
      <c r="A462" s="205">
        <f>Sales_Entry!A462</f>
        <v>66934</v>
      </c>
      <c r="B462" s="206">
        <f>Sales_Entry!B462</f>
        <v>46222</v>
      </c>
      <c r="C462" s="207" t="str">
        <f>Sales_Entry!D462</f>
        <v>KRISHNA KHAREL</v>
      </c>
      <c r="D462" s="207" t="s">
        <v>1390</v>
      </c>
      <c r="E462" s="207" t="str">
        <f>Sales_Entry!C462</f>
        <v>BILL-6363</v>
      </c>
      <c r="F462" s="207" t="str">
        <f>Sales_Entry!E462</f>
        <v>Mix Milk</v>
      </c>
      <c r="G462" s="208">
        <f>N(Sales_Entry!J462)</f>
        <v>301</v>
      </c>
      <c r="H462" s="208">
        <v>0</v>
      </c>
      <c r="I462" s="208">
        <f t="shared" si="7"/>
        <v>301</v>
      </c>
      <c r="J462" s="207"/>
      <c r="K462" s="209" t="str" cm="1">
        <f t="array" ref="K462">IF($C462="","",IF(AND($C462=Party_Statement!$C$5,$B462&gt;=Party_Statement!$C$6,$B462&lt;=Party_Statement!$E$6),SUMPRODUCT(($C$3:$C462=Party_Statement!$C$5)*($B$3:$B462&gt;=Party_Statement!$C$6)*($B$3:$B462&lt;=Party_Statement!$E$6)),""))</f>
        <v/>
      </c>
    </row>
    <row r="463" spans="1:11" x14ac:dyDescent="0.25">
      <c r="A463" s="205">
        <f>Sales_Entry!A463</f>
        <v>66934</v>
      </c>
      <c r="B463" s="206">
        <f>Sales_Entry!B463</f>
        <v>46222</v>
      </c>
      <c r="C463" s="207" t="str">
        <f>Sales_Entry!D463</f>
        <v>CHHATRABHUMI STORE</v>
      </c>
      <c r="D463" s="207" t="s">
        <v>1390</v>
      </c>
      <c r="E463" s="207" t="str">
        <f>Sales_Entry!C463</f>
        <v>BILL-6364</v>
      </c>
      <c r="F463" s="207" t="str">
        <f>Sales_Entry!E463</f>
        <v>Mix Milk</v>
      </c>
      <c r="G463" s="208">
        <f>N(Sales_Entry!J463)</f>
        <v>2580</v>
      </c>
      <c r="H463" s="208">
        <v>0</v>
      </c>
      <c r="I463" s="208">
        <f t="shared" si="7"/>
        <v>2580</v>
      </c>
      <c r="J463" s="207"/>
      <c r="K463" s="209" t="str" cm="1">
        <f t="array" ref="K463">IF($C463="","",IF(AND($C463=Party_Statement!$C$5,$B463&gt;=Party_Statement!$C$6,$B463&lt;=Party_Statement!$E$6),SUMPRODUCT(($C$3:$C463=Party_Statement!$C$5)*($B$3:$B463&gt;=Party_Statement!$C$6)*($B$3:$B463&lt;=Party_Statement!$E$6)),""))</f>
        <v/>
      </c>
    </row>
    <row r="464" spans="1:11" x14ac:dyDescent="0.25">
      <c r="A464" s="205">
        <f>Sales_Entry!A464</f>
        <v>66934</v>
      </c>
      <c r="B464" s="206">
        <f>Sales_Entry!B464</f>
        <v>46222</v>
      </c>
      <c r="C464" s="207" t="str">
        <f>Sales_Entry!D464</f>
        <v>KRITIKA KIRANA</v>
      </c>
      <c r="D464" s="207" t="s">
        <v>1390</v>
      </c>
      <c r="E464" s="207" t="str">
        <f>Sales_Entry!C464</f>
        <v>BILL-6365</v>
      </c>
      <c r="F464" s="207" t="str">
        <f>Sales_Entry!E464</f>
        <v>Mix Milk</v>
      </c>
      <c r="G464" s="208">
        <f>N(Sales_Entry!J464)</f>
        <v>1290</v>
      </c>
      <c r="H464" s="208">
        <v>0</v>
      </c>
      <c r="I464" s="208">
        <f t="shared" si="7"/>
        <v>1290</v>
      </c>
      <c r="J464" s="207"/>
      <c r="K464" s="209" t="str" cm="1">
        <f t="array" ref="K464">IF($C464="","",IF(AND($C464=Party_Statement!$C$5,$B464&gt;=Party_Statement!$C$6,$B464&lt;=Party_Statement!$E$6),SUMPRODUCT(($C$3:$C464=Party_Statement!$C$5)*($B$3:$B464&gt;=Party_Statement!$C$6)*($B$3:$B464&lt;=Party_Statement!$E$6)),""))</f>
        <v/>
      </c>
    </row>
    <row r="465" spans="1:11" x14ac:dyDescent="0.25">
      <c r="A465" s="205">
        <f>Sales_Entry!A465</f>
        <v>66934</v>
      </c>
      <c r="B465" s="206">
        <f>Sales_Entry!B465</f>
        <v>46222</v>
      </c>
      <c r="C465" s="207" t="str">
        <f>Sales_Entry!D465</f>
        <v>SOBHA BHATTARAI</v>
      </c>
      <c r="D465" s="207" t="s">
        <v>1390</v>
      </c>
      <c r="E465" s="207" t="str">
        <f>Sales_Entry!C465</f>
        <v>BILL-6366</v>
      </c>
      <c r="F465" s="207" t="str">
        <f>Sales_Entry!E465</f>
        <v>Mix Milk</v>
      </c>
      <c r="G465" s="208">
        <f>N(Sales_Entry!J465)</f>
        <v>2975</v>
      </c>
      <c r="H465" s="208">
        <v>0</v>
      </c>
      <c r="I465" s="208">
        <f t="shared" si="7"/>
        <v>2975</v>
      </c>
      <c r="J465" s="207"/>
      <c r="K465" s="209" t="str" cm="1">
        <f t="array" ref="K465">IF($C465="","",IF(AND($C465=Party_Statement!$C$5,$B465&gt;=Party_Statement!$C$6,$B465&lt;=Party_Statement!$E$6),SUMPRODUCT(($C$3:$C465=Party_Statement!$C$5)*($B$3:$B465&gt;=Party_Statement!$C$6)*($B$3:$B465&lt;=Party_Statement!$E$6)),""))</f>
        <v/>
      </c>
    </row>
    <row r="466" spans="1:11" x14ac:dyDescent="0.25">
      <c r="A466" s="205">
        <f>Sales_Entry!A466</f>
        <v>66934</v>
      </c>
      <c r="B466" s="206">
        <f>Sales_Entry!B466</f>
        <v>46222</v>
      </c>
      <c r="C466" s="207" t="str">
        <f>Sales_Entry!D466</f>
        <v>MANAKAMANA DAIRY</v>
      </c>
      <c r="D466" s="207" t="s">
        <v>1390</v>
      </c>
      <c r="E466" s="207" t="str">
        <f>Sales_Entry!C466</f>
        <v>BILL-6367</v>
      </c>
      <c r="F466" s="207" t="str">
        <f>Sales_Entry!E466</f>
        <v>Mix Milk</v>
      </c>
      <c r="G466" s="208">
        <f>N(Sales_Entry!J466)</f>
        <v>425</v>
      </c>
      <c r="H466" s="208">
        <v>0</v>
      </c>
      <c r="I466" s="208">
        <f t="shared" si="7"/>
        <v>425</v>
      </c>
      <c r="J466" s="207"/>
      <c r="K466" s="209" t="str" cm="1">
        <f t="array" ref="K466">IF($C466="","",IF(AND($C466=Party_Statement!$C$5,$B466&gt;=Party_Statement!$C$6,$B466&lt;=Party_Statement!$E$6),SUMPRODUCT(($C$3:$C466=Party_Statement!$C$5)*($B$3:$B466&gt;=Party_Statement!$C$6)*($B$3:$B466&lt;=Party_Statement!$E$6)),""))</f>
        <v/>
      </c>
    </row>
    <row r="467" spans="1:11" x14ac:dyDescent="0.25">
      <c r="A467" s="205">
        <f>Sales_Entry!A467</f>
        <v>66934</v>
      </c>
      <c r="B467" s="206">
        <f>Sales_Entry!B467</f>
        <v>46222</v>
      </c>
      <c r="C467" s="207" t="str">
        <f>Sales_Entry!D467</f>
        <v>YUBARAJ AND SAMRAT</v>
      </c>
      <c r="D467" s="207" t="s">
        <v>1390</v>
      </c>
      <c r="E467" s="207" t="str">
        <f>Sales_Entry!C467</f>
        <v>BILL-6368</v>
      </c>
      <c r="F467" s="207" t="str">
        <f>Sales_Entry!E467</f>
        <v>Mix Milk</v>
      </c>
      <c r="G467" s="208">
        <f>N(Sales_Entry!J467)</f>
        <v>1275</v>
      </c>
      <c r="H467" s="208">
        <v>0</v>
      </c>
      <c r="I467" s="208">
        <f t="shared" si="7"/>
        <v>1275</v>
      </c>
      <c r="J467" s="207"/>
      <c r="K467" s="209" t="str" cm="1">
        <f t="array" ref="K467">IF($C467="","",IF(AND($C467=Party_Statement!$C$5,$B467&gt;=Party_Statement!$C$6,$B467&lt;=Party_Statement!$E$6),SUMPRODUCT(($C$3:$C467=Party_Statement!$C$5)*($B$3:$B467&gt;=Party_Statement!$C$6)*($B$3:$B467&lt;=Party_Statement!$E$6)),""))</f>
        <v/>
      </c>
    </row>
    <row r="468" spans="1:11" x14ac:dyDescent="0.25">
      <c r="A468" s="205">
        <f>Sales_Entry!A468</f>
        <v>66934</v>
      </c>
      <c r="B468" s="206">
        <f>Sales_Entry!B468</f>
        <v>46222</v>
      </c>
      <c r="C468" s="207" t="str">
        <f>Sales_Entry!D468</f>
        <v>ORGANIC TARKALI</v>
      </c>
      <c r="D468" s="207" t="s">
        <v>1390</v>
      </c>
      <c r="E468" s="207" t="str">
        <f>Sales_Entry!C468</f>
        <v>BILL-6369</v>
      </c>
      <c r="F468" s="207" t="str">
        <f>Sales_Entry!E468</f>
        <v>Mix Milk</v>
      </c>
      <c r="G468" s="208">
        <f>N(Sales_Entry!J468)</f>
        <v>1995</v>
      </c>
      <c r="H468" s="208">
        <v>0</v>
      </c>
      <c r="I468" s="208">
        <f t="shared" si="7"/>
        <v>1995</v>
      </c>
      <c r="J468" s="207"/>
      <c r="K468" s="209" t="str" cm="1">
        <f t="array" ref="K468">IF($C468="","",IF(AND($C468=Party_Statement!$C$5,$B468&gt;=Party_Statement!$C$6,$B468&lt;=Party_Statement!$E$6),SUMPRODUCT(($C$3:$C468=Party_Statement!$C$5)*($B$3:$B468&gt;=Party_Statement!$C$6)*($B$3:$B468&lt;=Party_Statement!$E$6)),""))</f>
        <v/>
      </c>
    </row>
    <row r="469" spans="1:11" x14ac:dyDescent="0.25">
      <c r="A469" s="205">
        <f>Sales_Entry!A469</f>
        <v>66934</v>
      </c>
      <c r="B469" s="206">
        <f>Sales_Entry!B469</f>
        <v>46222</v>
      </c>
      <c r="C469" s="207" t="str">
        <f>Sales_Entry!D469</f>
        <v>PALPALI KIRANA</v>
      </c>
      <c r="D469" s="207" t="s">
        <v>1390</v>
      </c>
      <c r="E469" s="207" t="str">
        <f>Sales_Entry!C469</f>
        <v>BILL-6370</v>
      </c>
      <c r="F469" s="207" t="str">
        <f>Sales_Entry!E469</f>
        <v>Mix Milk</v>
      </c>
      <c r="G469" s="208">
        <f>N(Sales_Entry!J469)</f>
        <v>1700</v>
      </c>
      <c r="H469" s="208">
        <v>0</v>
      </c>
      <c r="I469" s="208">
        <f t="shared" si="7"/>
        <v>1700</v>
      </c>
      <c r="J469" s="207"/>
      <c r="K469" s="209" t="str" cm="1">
        <f t="array" ref="K469">IF($C469="","",IF(AND($C469=Party_Statement!$C$5,$B469&gt;=Party_Statement!$C$6,$B469&lt;=Party_Statement!$E$6),SUMPRODUCT(($C$3:$C469=Party_Statement!$C$5)*($B$3:$B469&gt;=Party_Statement!$C$6)*($B$3:$B469&lt;=Party_Statement!$E$6)),""))</f>
        <v/>
      </c>
    </row>
    <row r="470" spans="1:11" x14ac:dyDescent="0.25">
      <c r="A470" s="205">
        <f>Sales_Entry!A470</f>
        <v>66934</v>
      </c>
      <c r="B470" s="206">
        <f>Sales_Entry!B470</f>
        <v>46222</v>
      </c>
      <c r="C470" s="207" t="str">
        <f>Sales_Entry!D470</f>
        <v>GIRI KIRANA</v>
      </c>
      <c r="D470" s="207" t="s">
        <v>1390</v>
      </c>
      <c r="E470" s="207" t="str">
        <f>Sales_Entry!C470</f>
        <v>BILL-6371</v>
      </c>
      <c r="F470" s="207" t="str">
        <f>Sales_Entry!E470</f>
        <v>Mix Milk</v>
      </c>
      <c r="G470" s="208">
        <f>N(Sales_Entry!J470)</f>
        <v>1275</v>
      </c>
      <c r="H470" s="208">
        <v>0</v>
      </c>
      <c r="I470" s="208">
        <f t="shared" si="7"/>
        <v>1275</v>
      </c>
      <c r="J470" s="207"/>
      <c r="K470" s="209" t="str" cm="1">
        <f t="array" ref="K470">IF($C470="","",IF(AND($C470=Party_Statement!$C$5,$B470&gt;=Party_Statement!$C$6,$B470&lt;=Party_Statement!$E$6),SUMPRODUCT(($C$3:$C470=Party_Statement!$C$5)*($B$3:$B470&gt;=Party_Statement!$C$6)*($B$3:$B470&lt;=Party_Statement!$E$6)),""))</f>
        <v/>
      </c>
    </row>
    <row r="471" spans="1:11" x14ac:dyDescent="0.25">
      <c r="A471" s="205">
        <f>Sales_Entry!A471</f>
        <v>66934</v>
      </c>
      <c r="B471" s="206">
        <f>Sales_Entry!B471</f>
        <v>46222</v>
      </c>
      <c r="C471" s="207" t="str">
        <f>Sales_Entry!D471</f>
        <v>DEURALI KIRANA</v>
      </c>
      <c r="D471" s="207" t="s">
        <v>1390</v>
      </c>
      <c r="E471" s="207" t="str">
        <f>Sales_Entry!C471</f>
        <v>BILL-6372</v>
      </c>
      <c r="F471" s="207" t="str">
        <f>Sales_Entry!E471</f>
        <v>Mix Milk</v>
      </c>
      <c r="G471" s="208">
        <f>N(Sales_Entry!J471)</f>
        <v>425</v>
      </c>
      <c r="H471" s="208">
        <v>0</v>
      </c>
      <c r="I471" s="208">
        <f t="shared" si="7"/>
        <v>425</v>
      </c>
      <c r="J471" s="207"/>
      <c r="K471" s="209" t="str" cm="1">
        <f t="array" ref="K471">IF($C471="","",IF(AND($C471=Party_Statement!$C$5,$B471&gt;=Party_Statement!$C$6,$B471&lt;=Party_Statement!$E$6),SUMPRODUCT(($C$3:$C471=Party_Statement!$C$5)*($B$3:$B471&gt;=Party_Statement!$C$6)*($B$3:$B471&lt;=Party_Statement!$E$6)),""))</f>
        <v/>
      </c>
    </row>
    <row r="472" spans="1:11" x14ac:dyDescent="0.25">
      <c r="A472" s="205">
        <f>Sales_Entry!A472</f>
        <v>66934</v>
      </c>
      <c r="B472" s="206">
        <f>Sales_Entry!B472</f>
        <v>46222</v>
      </c>
      <c r="C472" s="207" t="str">
        <f>Sales_Entry!D472</f>
        <v>AAMOSH KIRANA</v>
      </c>
      <c r="D472" s="207" t="s">
        <v>1390</v>
      </c>
      <c r="E472" s="207" t="str">
        <f>Sales_Entry!C472</f>
        <v>BILL-6373</v>
      </c>
      <c r="F472" s="207" t="str">
        <f>Sales_Entry!E472</f>
        <v>Mix Milk</v>
      </c>
      <c r="G472" s="208">
        <f>N(Sales_Entry!J472)</f>
        <v>5950</v>
      </c>
      <c r="H472" s="208">
        <v>0</v>
      </c>
      <c r="I472" s="208">
        <f t="shared" si="7"/>
        <v>5950</v>
      </c>
      <c r="J472" s="207"/>
      <c r="K472" s="209" t="str" cm="1">
        <f t="array" ref="K472">IF($C472="","",IF(AND($C472=Party_Statement!$C$5,$B472&gt;=Party_Statement!$C$6,$B472&lt;=Party_Statement!$E$6),SUMPRODUCT(($C$3:$C472=Party_Statement!$C$5)*($B$3:$B472&gt;=Party_Statement!$C$6)*($B$3:$B472&lt;=Party_Statement!$E$6)),""))</f>
        <v/>
      </c>
    </row>
    <row r="473" spans="1:11" x14ac:dyDescent="0.25">
      <c r="A473" s="205">
        <f>Sales_Entry!A473</f>
        <v>66934</v>
      </c>
      <c r="B473" s="206">
        <f>Sales_Entry!B473</f>
        <v>46222</v>
      </c>
      <c r="C473" s="207" t="str">
        <f>Sales_Entry!D473</f>
        <v>AAMOSH KIRANA</v>
      </c>
      <c r="D473" s="207" t="s">
        <v>1390</v>
      </c>
      <c r="E473" s="207" t="str">
        <f>Sales_Entry!C473</f>
        <v>BILL-6373</v>
      </c>
      <c r="F473" s="207" t="str">
        <f>Sales_Entry!E473</f>
        <v>Mix Milk</v>
      </c>
      <c r="G473" s="208">
        <f>N(Sales_Entry!J473)</f>
        <v>2580</v>
      </c>
      <c r="H473" s="208">
        <v>0</v>
      </c>
      <c r="I473" s="208">
        <f t="shared" si="7"/>
        <v>2580</v>
      </c>
      <c r="J473" s="207"/>
      <c r="K473" s="209" t="str" cm="1">
        <f t="array" ref="K473">IF($C473="","",IF(AND($C473=Party_Statement!$C$5,$B473&gt;=Party_Statement!$C$6,$B473&lt;=Party_Statement!$E$6),SUMPRODUCT(($C$3:$C473=Party_Statement!$C$5)*($B$3:$B473&gt;=Party_Statement!$C$6)*($B$3:$B473&lt;=Party_Statement!$E$6)),""))</f>
        <v/>
      </c>
    </row>
    <row r="474" spans="1:11" x14ac:dyDescent="0.25">
      <c r="A474" s="205">
        <f>Sales_Entry!A474</f>
        <v>66934</v>
      </c>
      <c r="B474" s="206">
        <f>Sales_Entry!B474</f>
        <v>46222</v>
      </c>
      <c r="C474" s="207" t="str">
        <f>Sales_Entry!D474</f>
        <v>SAMIKSHYA KIRANA</v>
      </c>
      <c r="D474" s="207" t="s">
        <v>1390</v>
      </c>
      <c r="E474" s="207" t="str">
        <f>Sales_Entry!C474</f>
        <v>BILL-6374</v>
      </c>
      <c r="F474" s="207" t="str">
        <f>Sales_Entry!E474</f>
        <v>Mix Milk</v>
      </c>
      <c r="G474" s="208">
        <f>N(Sales_Entry!J474)</f>
        <v>680</v>
      </c>
      <c r="H474" s="208">
        <v>0</v>
      </c>
      <c r="I474" s="208">
        <f t="shared" si="7"/>
        <v>680</v>
      </c>
      <c r="J474" s="207"/>
      <c r="K474" s="209" t="str" cm="1">
        <f t="array" ref="K474">IF($C474="","",IF(AND($C474=Party_Statement!$C$5,$B474&gt;=Party_Statement!$C$6,$B474&lt;=Party_Statement!$E$6),SUMPRODUCT(($C$3:$C474=Party_Statement!$C$5)*($B$3:$B474&gt;=Party_Statement!$C$6)*($B$3:$B474&lt;=Party_Statement!$E$6)),""))</f>
        <v/>
      </c>
    </row>
    <row r="475" spans="1:11" ht="25.5" customHeight="1" x14ac:dyDescent="0.25">
      <c r="A475" s="205">
        <f>Sales_Entry!A475</f>
        <v>66934</v>
      </c>
      <c r="B475" s="206">
        <f>Sales_Entry!B475</f>
        <v>46222</v>
      </c>
      <c r="C475" s="207" t="str">
        <f>Sales_Entry!D475</f>
        <v>SHARMA DAI</v>
      </c>
      <c r="D475" s="207" t="s">
        <v>1390</v>
      </c>
      <c r="E475" s="207" t="str">
        <f>Sales_Entry!C475</f>
        <v>BILL-6375</v>
      </c>
      <c r="F475" s="207" t="str">
        <f>Sales_Entry!E475</f>
        <v>Mix Milk</v>
      </c>
      <c r="G475" s="208">
        <f>N(Sales_Entry!J475)</f>
        <v>2688</v>
      </c>
      <c r="H475" s="208">
        <v>0</v>
      </c>
      <c r="I475" s="208">
        <f t="shared" si="7"/>
        <v>2688</v>
      </c>
      <c r="J475" s="207"/>
      <c r="K475" s="209" t="str" cm="1">
        <f t="array" ref="K475">IF($C475="","",IF(AND($C475=Party_Statement!$C$5,$B475&gt;=Party_Statement!$C$6,$B475&lt;=Party_Statement!$E$6),SUMPRODUCT(($C$3:$C475=Party_Statement!$C$5)*($B$3:$B475&gt;=Party_Statement!$C$6)*($B$3:$B475&lt;=Party_Statement!$E$6)),""))</f>
        <v/>
      </c>
    </row>
    <row r="476" spans="1:11" ht="25.5" customHeight="1" x14ac:dyDescent="0.25">
      <c r="A476" s="205">
        <f>Sales_Entry!A476</f>
        <v>66934</v>
      </c>
      <c r="B476" s="206">
        <f>Sales_Entry!B476</f>
        <v>46222</v>
      </c>
      <c r="C476" s="207" t="str">
        <f>Sales_Entry!D476</f>
        <v>LOCAL</v>
      </c>
      <c r="D476" s="207" t="s">
        <v>1390</v>
      </c>
      <c r="E476" s="207" t="str">
        <f>Sales_Entry!C476</f>
        <v>BILL-6376</v>
      </c>
      <c r="F476" s="207" t="str">
        <f>Sales_Entry!E476</f>
        <v>Mix Milk</v>
      </c>
      <c r="G476" s="208">
        <f>N(Sales_Entry!J476)</f>
        <v>529.98</v>
      </c>
      <c r="H476" s="208">
        <v>0</v>
      </c>
      <c r="I476" s="208">
        <f t="shared" si="7"/>
        <v>529.98</v>
      </c>
      <c r="J476" s="207"/>
      <c r="K476" s="209" t="str" cm="1">
        <f t="array" ref="K476">IF($C476="","",IF(AND($C476=Party_Statement!$C$5,$B476&gt;=Party_Statement!$C$6,$B476&lt;=Party_Statement!$E$6),SUMPRODUCT(($C$3:$C476=Party_Statement!$C$5)*($B$3:$B476&gt;=Party_Statement!$C$6)*($B$3:$B476&lt;=Party_Statement!$E$6)),""))</f>
        <v/>
      </c>
    </row>
    <row r="477" spans="1:11" x14ac:dyDescent="0.25">
      <c r="A477" s="205">
        <f>Sales_Entry!A477</f>
        <v>66934</v>
      </c>
      <c r="B477" s="206">
        <f>Sales_Entry!B477</f>
        <v>46222</v>
      </c>
      <c r="C477" s="207" t="str">
        <f>Sales_Entry!D477</f>
        <v>SITALA ARYAL</v>
      </c>
      <c r="D477" s="207" t="s">
        <v>1390</v>
      </c>
      <c r="E477" s="207" t="str">
        <f>Sales_Entry!C477</f>
        <v>BILL-6377</v>
      </c>
      <c r="F477" s="207" t="str">
        <f>Sales_Entry!E477</f>
        <v>Mix Milk</v>
      </c>
      <c r="G477" s="208">
        <f>N(Sales_Entry!J477)</f>
        <v>45</v>
      </c>
      <c r="H477" s="208">
        <v>0</v>
      </c>
      <c r="I477" s="208">
        <f t="shared" si="7"/>
        <v>45</v>
      </c>
      <c r="J477" s="207"/>
      <c r="K477" s="209" t="str" cm="1">
        <f t="array" ref="K477">IF($C477="","",IF(AND($C477=Party_Statement!$C$5,$B477&gt;=Party_Statement!$C$6,$B477&lt;=Party_Statement!$E$6),SUMPRODUCT(($C$3:$C477=Party_Statement!$C$5)*($B$3:$B477&gt;=Party_Statement!$C$6)*($B$3:$B477&lt;=Party_Statement!$E$6)),""))</f>
        <v/>
      </c>
    </row>
    <row r="478" spans="1:11" x14ac:dyDescent="0.25">
      <c r="A478" s="205">
        <f>Sales_Entry!A478</f>
        <v>66935</v>
      </c>
      <c r="B478" s="206">
        <f>Sales_Entry!B478</f>
        <v>46223</v>
      </c>
      <c r="C478" s="207" t="str">
        <f>Sales_Entry!D478</f>
        <v>SRIJANA DAIRY</v>
      </c>
      <c r="D478" s="207" t="s">
        <v>1390</v>
      </c>
      <c r="E478" s="207" t="str">
        <f>Sales_Entry!C478</f>
        <v>BILL-6378</v>
      </c>
      <c r="F478" s="207" t="str">
        <f>Sales_Entry!E478</f>
        <v>Mix Milk</v>
      </c>
      <c r="G478" s="208">
        <f>N(Sales_Entry!J478)</f>
        <v>5100</v>
      </c>
      <c r="H478" s="208">
        <v>0</v>
      </c>
      <c r="I478" s="208">
        <f t="shared" si="7"/>
        <v>5100</v>
      </c>
      <c r="J478" s="207"/>
      <c r="K478" s="209" t="str" cm="1">
        <f t="array" ref="K478">IF($C478="","",IF(AND($C478=Party_Statement!$C$5,$B478&gt;=Party_Statement!$C$6,$B478&lt;=Party_Statement!$E$6),SUMPRODUCT(($C$3:$C478=Party_Statement!$C$5)*($B$3:$B478&gt;=Party_Statement!$C$6)*($B$3:$B478&lt;=Party_Statement!$E$6)),""))</f>
        <v/>
      </c>
    </row>
    <row r="479" spans="1:11" x14ac:dyDescent="0.25">
      <c r="A479" s="205">
        <f>Sales_Entry!A479</f>
        <v>66935</v>
      </c>
      <c r="B479" s="206">
        <f>Sales_Entry!B479</f>
        <v>46223</v>
      </c>
      <c r="C479" s="207" t="str">
        <f>Sales_Entry!D479</f>
        <v>SRIJANA DAIRY</v>
      </c>
      <c r="D479" s="207" t="s">
        <v>1390</v>
      </c>
      <c r="E479" s="207" t="str">
        <f>Sales_Entry!C479</f>
        <v>BILL-6378</v>
      </c>
      <c r="F479" s="207" t="str">
        <f>Sales_Entry!E479</f>
        <v>Cow Milk</v>
      </c>
      <c r="G479" s="208">
        <f>N(Sales_Entry!J479)</f>
        <v>80</v>
      </c>
      <c r="H479" s="208">
        <v>0</v>
      </c>
      <c r="I479" s="208">
        <f t="shared" si="7"/>
        <v>80</v>
      </c>
      <c r="J479" s="207"/>
      <c r="K479" s="209" t="str" cm="1">
        <f t="array" ref="K479">IF($C479="","",IF(AND($C479=Party_Statement!$C$5,$B479&gt;=Party_Statement!$C$6,$B479&lt;=Party_Statement!$E$6),SUMPRODUCT(($C$3:$C479=Party_Statement!$C$5)*($B$3:$B479&gt;=Party_Statement!$C$6)*($B$3:$B479&lt;=Party_Statement!$E$6)),""))</f>
        <v/>
      </c>
    </row>
    <row r="480" spans="1:11" x14ac:dyDescent="0.25">
      <c r="A480" s="205">
        <f>Sales_Entry!A480</f>
        <v>66935</v>
      </c>
      <c r="B480" s="206">
        <f>Sales_Entry!B480</f>
        <v>46223</v>
      </c>
      <c r="C480" s="207" t="str">
        <f>Sales_Entry!D480</f>
        <v>SOBHA BHATTARAI</v>
      </c>
      <c r="D480" s="207" t="s">
        <v>1390</v>
      </c>
      <c r="E480" s="207" t="str">
        <f>Sales_Entry!C480</f>
        <v>BILL-6379</v>
      </c>
      <c r="F480" s="207" t="str">
        <f>Sales_Entry!E480</f>
        <v>Mix Milk</v>
      </c>
      <c r="G480" s="208">
        <f>N(Sales_Entry!J480)</f>
        <v>2975</v>
      </c>
      <c r="H480" s="208">
        <v>0</v>
      </c>
      <c r="I480" s="208">
        <f t="shared" si="7"/>
        <v>2975</v>
      </c>
      <c r="J480" s="207"/>
      <c r="K480" s="209" t="str" cm="1">
        <f t="array" ref="K480">IF($C480="","",IF(AND($C480=Party_Statement!$C$5,$B480&gt;=Party_Statement!$C$6,$B480&lt;=Party_Statement!$E$6),SUMPRODUCT(($C$3:$C480=Party_Statement!$C$5)*($B$3:$B480&gt;=Party_Statement!$C$6)*($B$3:$B480&lt;=Party_Statement!$E$6)),""))</f>
        <v/>
      </c>
    </row>
    <row r="481" spans="1:11" x14ac:dyDescent="0.25">
      <c r="A481" s="205">
        <f>Sales_Entry!A481</f>
        <v>66935</v>
      </c>
      <c r="B481" s="206">
        <f>Sales_Entry!B481</f>
        <v>46223</v>
      </c>
      <c r="C481" s="207" t="str">
        <f>Sales_Entry!D481</f>
        <v>SAMIKSHYA KIRANA</v>
      </c>
      <c r="D481" s="207" t="s">
        <v>1390</v>
      </c>
      <c r="E481" s="207" t="str">
        <f>Sales_Entry!C481</f>
        <v>BILL-6380</v>
      </c>
      <c r="F481" s="207" t="str">
        <f>Sales_Entry!E481</f>
        <v>Mix Milk</v>
      </c>
      <c r="G481" s="208">
        <f>N(Sales_Entry!J481)</f>
        <v>680</v>
      </c>
      <c r="H481" s="208">
        <v>0</v>
      </c>
      <c r="I481" s="208">
        <f t="shared" si="7"/>
        <v>680</v>
      </c>
      <c r="J481" s="207"/>
      <c r="K481" s="209" t="str" cm="1">
        <f t="array" ref="K481">IF($C481="","",IF(AND($C481=Party_Statement!$C$5,$B481&gt;=Party_Statement!$C$6,$B481&lt;=Party_Statement!$E$6),SUMPRODUCT(($C$3:$C481=Party_Statement!$C$5)*($B$3:$B481&gt;=Party_Statement!$C$6)*($B$3:$B481&lt;=Party_Statement!$E$6)),""))</f>
        <v/>
      </c>
    </row>
    <row r="482" spans="1:11" x14ac:dyDescent="0.25">
      <c r="A482" s="205">
        <f>Sales_Entry!A482</f>
        <v>66935</v>
      </c>
      <c r="B482" s="206">
        <f>Sales_Entry!B482</f>
        <v>46223</v>
      </c>
      <c r="C482" s="207" t="str">
        <f>Sales_Entry!D482</f>
        <v>PALPALI KIRANA</v>
      </c>
      <c r="D482" s="207" t="s">
        <v>1390</v>
      </c>
      <c r="E482" s="207" t="str">
        <f>Sales_Entry!C482</f>
        <v>BILL-6381</v>
      </c>
      <c r="F482" s="207" t="str">
        <f>Sales_Entry!E482</f>
        <v>Mix Milk</v>
      </c>
      <c r="G482" s="208">
        <f>N(Sales_Entry!J482)</f>
        <v>2125</v>
      </c>
      <c r="H482" s="208">
        <v>0</v>
      </c>
      <c r="I482" s="208">
        <f t="shared" si="7"/>
        <v>2125</v>
      </c>
      <c r="J482" s="207"/>
      <c r="K482" s="209" t="str" cm="1">
        <f t="array" ref="K482">IF($C482="","",IF(AND($C482=Party_Statement!$C$5,$B482&gt;=Party_Statement!$C$6,$B482&lt;=Party_Statement!$E$6),SUMPRODUCT(($C$3:$C482=Party_Statement!$C$5)*($B$3:$B482&gt;=Party_Statement!$C$6)*($B$3:$B482&lt;=Party_Statement!$E$6)),""))</f>
        <v/>
      </c>
    </row>
    <row r="483" spans="1:11" x14ac:dyDescent="0.25">
      <c r="A483" s="205">
        <f>Sales_Entry!A483</f>
        <v>66935</v>
      </c>
      <c r="B483" s="206">
        <f>Sales_Entry!B483</f>
        <v>46223</v>
      </c>
      <c r="C483" s="207" t="str">
        <f>Sales_Entry!D483</f>
        <v>AAMOSH KIRANA</v>
      </c>
      <c r="D483" s="207" t="s">
        <v>1390</v>
      </c>
      <c r="E483" s="207" t="str">
        <f>Sales_Entry!C483</f>
        <v>BILL-6382</v>
      </c>
      <c r="F483" s="207" t="str">
        <f>Sales_Entry!E483</f>
        <v>Mix Milk</v>
      </c>
      <c r="G483" s="208">
        <f>N(Sales_Entry!J483)</f>
        <v>3440</v>
      </c>
      <c r="H483" s="208">
        <v>0</v>
      </c>
      <c r="I483" s="208">
        <f t="shared" si="7"/>
        <v>3440</v>
      </c>
      <c r="J483" s="207"/>
      <c r="K483" s="209" t="str" cm="1">
        <f t="array" ref="K483">IF($C483="","",IF(AND($C483=Party_Statement!$C$5,$B483&gt;=Party_Statement!$C$6,$B483&lt;=Party_Statement!$E$6),SUMPRODUCT(($C$3:$C483=Party_Statement!$C$5)*($B$3:$B483&gt;=Party_Statement!$C$6)*($B$3:$B483&lt;=Party_Statement!$E$6)),""))</f>
        <v/>
      </c>
    </row>
    <row r="484" spans="1:11" x14ac:dyDescent="0.25">
      <c r="A484" s="205">
        <f>Sales_Entry!A484</f>
        <v>66935</v>
      </c>
      <c r="B484" s="206">
        <f>Sales_Entry!B484</f>
        <v>46223</v>
      </c>
      <c r="C484" s="207" t="str">
        <f>Sales_Entry!D484</f>
        <v>AAMOSH KIRANA</v>
      </c>
      <c r="D484" s="207" t="s">
        <v>1390</v>
      </c>
      <c r="E484" s="207" t="str">
        <f>Sales_Entry!C484</f>
        <v>BILL-6382</v>
      </c>
      <c r="F484" s="207" t="str">
        <f>Sales_Entry!E484</f>
        <v>Mix Milk</v>
      </c>
      <c r="G484" s="208">
        <f>N(Sales_Entry!J484)</f>
        <v>6800</v>
      </c>
      <c r="H484" s="208">
        <v>0</v>
      </c>
      <c r="I484" s="208">
        <f t="shared" si="7"/>
        <v>6800</v>
      </c>
      <c r="J484" s="207"/>
      <c r="K484" s="209" t="str" cm="1">
        <f t="array" ref="K484">IF($C484="","",IF(AND($C484=Party_Statement!$C$5,$B484&gt;=Party_Statement!$C$6,$B484&lt;=Party_Statement!$E$6),SUMPRODUCT(($C$3:$C484=Party_Statement!$C$5)*($B$3:$B484&gt;=Party_Statement!$C$6)*($B$3:$B484&lt;=Party_Statement!$E$6)),""))</f>
        <v/>
      </c>
    </row>
    <row r="485" spans="1:11" x14ac:dyDescent="0.25">
      <c r="A485" s="205">
        <f>Sales_Entry!A485</f>
        <v>66935</v>
      </c>
      <c r="B485" s="206">
        <f>Sales_Entry!B485</f>
        <v>46223</v>
      </c>
      <c r="C485" s="207" t="str">
        <f>Sales_Entry!D485</f>
        <v>AAMOSH KIRANA</v>
      </c>
      <c r="D485" s="207" t="s">
        <v>1390</v>
      </c>
      <c r="E485" s="207" t="str">
        <f>Sales_Entry!C485</f>
        <v>BILL-6382</v>
      </c>
      <c r="F485" s="207" t="str">
        <f>Sales_Entry!E485</f>
        <v>PANEER</v>
      </c>
      <c r="G485" s="208">
        <f>N(Sales_Entry!J485)</f>
        <v>1600</v>
      </c>
      <c r="H485" s="208">
        <v>0</v>
      </c>
      <c r="I485" s="208">
        <f t="shared" si="7"/>
        <v>1600</v>
      </c>
      <c r="J485" s="207"/>
      <c r="K485" s="209" t="str" cm="1">
        <f t="array" ref="K485">IF($C485="","",IF(AND($C485=Party_Statement!$C$5,$B485&gt;=Party_Statement!$C$6,$B485&lt;=Party_Statement!$E$6),SUMPRODUCT(($C$3:$C485=Party_Statement!$C$5)*($B$3:$B485&gt;=Party_Statement!$C$6)*($B$3:$B485&lt;=Party_Statement!$E$6)),""))</f>
        <v/>
      </c>
    </row>
    <row r="486" spans="1:11" x14ac:dyDescent="0.25">
      <c r="A486" s="205">
        <f>Sales_Entry!A486</f>
        <v>66935</v>
      </c>
      <c r="B486" s="206">
        <f>Sales_Entry!B486</f>
        <v>46223</v>
      </c>
      <c r="C486" s="207" t="str">
        <f>Sales_Entry!D486</f>
        <v>DEURALI KIRANA</v>
      </c>
      <c r="D486" s="207" t="s">
        <v>1390</v>
      </c>
      <c r="E486" s="207" t="str">
        <f>Sales_Entry!C486</f>
        <v>BILL-6383</v>
      </c>
      <c r="F486" s="207" t="str">
        <f>Sales_Entry!E486</f>
        <v>Mix Milk</v>
      </c>
      <c r="G486" s="208">
        <f>N(Sales_Entry!J486)</f>
        <v>425</v>
      </c>
      <c r="H486" s="208">
        <v>0</v>
      </c>
      <c r="I486" s="208">
        <f t="shared" si="7"/>
        <v>425</v>
      </c>
      <c r="J486" s="207"/>
      <c r="K486" s="209" t="str" cm="1">
        <f t="array" ref="K486">IF($C486="","",IF(AND($C486=Party_Statement!$C$5,$B486&gt;=Party_Statement!$C$6,$B486&lt;=Party_Statement!$E$6),SUMPRODUCT(($C$3:$C486=Party_Statement!$C$5)*($B$3:$B486&gt;=Party_Statement!$C$6)*($B$3:$B486&lt;=Party_Statement!$E$6)),""))</f>
        <v/>
      </c>
    </row>
    <row r="487" spans="1:11" x14ac:dyDescent="0.25">
      <c r="A487" s="205">
        <f>Sales_Entry!A487</f>
        <v>66935</v>
      </c>
      <c r="B487" s="206">
        <f>Sales_Entry!B487</f>
        <v>46223</v>
      </c>
      <c r="C487" s="207" t="str">
        <f>Sales_Entry!D487</f>
        <v>GIRI KIRANA</v>
      </c>
      <c r="D487" s="207" t="s">
        <v>1390</v>
      </c>
      <c r="E487" s="207" t="str">
        <f>Sales_Entry!C487</f>
        <v>BILL-6384</v>
      </c>
      <c r="F487" s="207" t="str">
        <f>Sales_Entry!E487</f>
        <v>Mix Milk</v>
      </c>
      <c r="G487" s="208">
        <f>N(Sales_Entry!J487)</f>
        <v>1275</v>
      </c>
      <c r="H487" s="208">
        <v>0</v>
      </c>
      <c r="I487" s="208">
        <f t="shared" si="7"/>
        <v>1275</v>
      </c>
      <c r="J487" s="207"/>
      <c r="K487" s="209" t="str" cm="1">
        <f t="array" ref="K487">IF($C487="","",IF(AND($C487=Party_Statement!$C$5,$B487&gt;=Party_Statement!$C$6,$B487&lt;=Party_Statement!$E$6),SUMPRODUCT(($C$3:$C487=Party_Statement!$C$5)*($B$3:$B487&gt;=Party_Statement!$C$6)*($B$3:$B487&lt;=Party_Statement!$E$6)),""))</f>
        <v/>
      </c>
    </row>
    <row r="488" spans="1:11" x14ac:dyDescent="0.25">
      <c r="A488" s="205">
        <f>Sales_Entry!A488</f>
        <v>66935</v>
      </c>
      <c r="B488" s="206">
        <f>Sales_Entry!B488</f>
        <v>46223</v>
      </c>
      <c r="C488" s="207" t="str">
        <f>Sales_Entry!D488</f>
        <v>CHHATRABHUMI STORE</v>
      </c>
      <c r="D488" s="207" t="s">
        <v>1390</v>
      </c>
      <c r="E488" s="207" t="str">
        <f>Sales_Entry!C488</f>
        <v>BILL-6385</v>
      </c>
      <c r="F488" s="207" t="str">
        <f>Sales_Entry!E488</f>
        <v>Mix Milk</v>
      </c>
      <c r="G488" s="208">
        <f>N(Sales_Entry!J488)</f>
        <v>1720</v>
      </c>
      <c r="H488" s="208">
        <v>0</v>
      </c>
      <c r="I488" s="208">
        <f t="shared" si="7"/>
        <v>1720</v>
      </c>
      <c r="J488" s="207"/>
      <c r="K488" s="209" t="str" cm="1">
        <f t="array" ref="K488">IF($C488="","",IF(AND($C488=Party_Statement!$C$5,$B488&gt;=Party_Statement!$C$6,$B488&lt;=Party_Statement!$E$6),SUMPRODUCT(($C$3:$C488=Party_Statement!$C$5)*($B$3:$B488&gt;=Party_Statement!$C$6)*($B$3:$B488&lt;=Party_Statement!$E$6)),""))</f>
        <v/>
      </c>
    </row>
    <row r="489" spans="1:11" x14ac:dyDescent="0.25">
      <c r="A489" s="205">
        <f>Sales_Entry!A489</f>
        <v>66935</v>
      </c>
      <c r="B489" s="206">
        <f>Sales_Entry!B489</f>
        <v>46223</v>
      </c>
      <c r="C489" s="207" t="str">
        <f>Sales_Entry!D489</f>
        <v>YUBARAJ AND SAMRAT</v>
      </c>
      <c r="D489" s="207" t="s">
        <v>1390</v>
      </c>
      <c r="E489" s="207" t="str">
        <f>Sales_Entry!C489</f>
        <v>BILL-6386</v>
      </c>
      <c r="F489" s="207" t="str">
        <f>Sales_Entry!E489</f>
        <v>Mix Milk</v>
      </c>
      <c r="G489" s="208">
        <f>N(Sales_Entry!J489)</f>
        <v>1020</v>
      </c>
      <c r="H489" s="208">
        <v>0</v>
      </c>
      <c r="I489" s="208">
        <f t="shared" si="7"/>
        <v>1020</v>
      </c>
      <c r="J489" s="207"/>
      <c r="K489" s="209" t="str" cm="1">
        <f t="array" ref="K489">IF($C489="","",IF(AND($C489=Party_Statement!$C$5,$B489&gt;=Party_Statement!$C$6,$B489&lt;=Party_Statement!$E$6),SUMPRODUCT(($C$3:$C489=Party_Statement!$C$5)*($B$3:$B489&gt;=Party_Statement!$C$6)*($B$3:$B489&lt;=Party_Statement!$E$6)),""))</f>
        <v/>
      </c>
    </row>
    <row r="490" spans="1:11" x14ac:dyDescent="0.25">
      <c r="A490" s="205">
        <f>Sales_Entry!A490</f>
        <v>66935</v>
      </c>
      <c r="B490" s="206">
        <f>Sales_Entry!B490</f>
        <v>46223</v>
      </c>
      <c r="C490" s="207" t="str">
        <f>Sales_Entry!D490</f>
        <v>AAYUSH AND AAYUSHMA</v>
      </c>
      <c r="D490" s="207" t="s">
        <v>1390</v>
      </c>
      <c r="E490" s="207" t="str">
        <f>Sales_Entry!C490</f>
        <v>BILL-6387</v>
      </c>
      <c r="F490" s="207" t="str">
        <f>Sales_Entry!E490</f>
        <v>Mix Milk</v>
      </c>
      <c r="G490" s="208">
        <f>N(Sales_Entry!J490)</f>
        <v>680</v>
      </c>
      <c r="H490" s="208">
        <v>0</v>
      </c>
      <c r="I490" s="208">
        <f t="shared" si="7"/>
        <v>680</v>
      </c>
      <c r="J490" s="207"/>
      <c r="K490" s="209" t="str" cm="1">
        <f t="array" ref="K490">IF($C490="","",IF(AND($C490=Party_Statement!$C$5,$B490&gt;=Party_Statement!$C$6,$B490&lt;=Party_Statement!$E$6),SUMPRODUCT(($C$3:$C490=Party_Statement!$C$5)*($B$3:$B490&gt;=Party_Statement!$C$6)*($B$3:$B490&lt;=Party_Statement!$E$6)),""))</f>
        <v/>
      </c>
    </row>
    <row r="491" spans="1:11" x14ac:dyDescent="0.25">
      <c r="A491" s="205">
        <f>Sales_Entry!A491</f>
        <v>66935</v>
      </c>
      <c r="B491" s="206">
        <f>Sales_Entry!B491</f>
        <v>46223</v>
      </c>
      <c r="C491" s="207" t="str">
        <f>Sales_Entry!D491</f>
        <v>ORGANIC TARKALI</v>
      </c>
      <c r="D491" s="207" t="s">
        <v>1390</v>
      </c>
      <c r="E491" s="207" t="str">
        <f>Sales_Entry!C491</f>
        <v>BILL-6388</v>
      </c>
      <c r="F491" s="207" t="str">
        <f>Sales_Entry!E491</f>
        <v>Mix Milk</v>
      </c>
      <c r="G491" s="208">
        <f>N(Sales_Entry!J491)</f>
        <v>2850</v>
      </c>
      <c r="H491" s="208">
        <v>0</v>
      </c>
      <c r="I491" s="208">
        <f t="shared" si="7"/>
        <v>2850</v>
      </c>
      <c r="J491" s="207"/>
      <c r="K491" s="209" t="str" cm="1">
        <f t="array" ref="K491">IF($C491="","",IF(AND($C491=Party_Statement!$C$5,$B491&gt;=Party_Statement!$C$6,$B491&lt;=Party_Statement!$E$6),SUMPRODUCT(($C$3:$C491=Party_Statement!$C$5)*($B$3:$B491&gt;=Party_Statement!$C$6)*($B$3:$B491&lt;=Party_Statement!$E$6)),""))</f>
        <v/>
      </c>
    </row>
    <row r="492" spans="1:11" x14ac:dyDescent="0.25">
      <c r="A492" s="205">
        <f>Sales_Entry!A492</f>
        <v>66935</v>
      </c>
      <c r="B492" s="206">
        <f>Sales_Entry!B492</f>
        <v>46223</v>
      </c>
      <c r="C492" s="207" t="str">
        <f>Sales_Entry!D492</f>
        <v>ORGANIC TARKALI</v>
      </c>
      <c r="D492" s="207" t="s">
        <v>1390</v>
      </c>
      <c r="E492" s="207" t="str">
        <f>Sales_Entry!C492</f>
        <v>BILL-6388</v>
      </c>
      <c r="F492" s="207" t="str">
        <f>Sales_Entry!E492</f>
        <v>Ghee</v>
      </c>
      <c r="G492" s="208">
        <f>N(Sales_Entry!J492)</f>
        <v>2200</v>
      </c>
      <c r="H492" s="208">
        <v>0</v>
      </c>
      <c r="I492" s="208">
        <f t="shared" si="7"/>
        <v>2200</v>
      </c>
      <c r="J492" s="207"/>
      <c r="K492" s="209" t="str" cm="1">
        <f t="array" ref="K492">IF($C492="","",IF(AND($C492=Party_Statement!$C$5,$B492&gt;=Party_Statement!$C$6,$B492&lt;=Party_Statement!$E$6),SUMPRODUCT(($C$3:$C492=Party_Statement!$C$5)*($B$3:$B492&gt;=Party_Statement!$C$6)*($B$3:$B492&lt;=Party_Statement!$E$6)),""))</f>
        <v/>
      </c>
    </row>
    <row r="493" spans="1:11" x14ac:dyDescent="0.25">
      <c r="A493" s="205">
        <f>Sales_Entry!A493</f>
        <v>66935</v>
      </c>
      <c r="B493" s="206">
        <f>Sales_Entry!B493</f>
        <v>46223</v>
      </c>
      <c r="C493" s="207" t="str">
        <f>Sales_Entry!D493</f>
        <v>ORGANIC TARKALI</v>
      </c>
      <c r="D493" s="207" t="s">
        <v>1390</v>
      </c>
      <c r="E493" s="207" t="str">
        <f>Sales_Entry!C493</f>
        <v>BILL-6388</v>
      </c>
      <c r="F493" s="207" t="str">
        <f>Sales_Entry!E493</f>
        <v>PANEER</v>
      </c>
      <c r="G493" s="208">
        <f>N(Sales_Entry!J493)</f>
        <v>400</v>
      </c>
      <c r="H493" s="208">
        <v>0</v>
      </c>
      <c r="I493" s="208">
        <f t="shared" si="7"/>
        <v>400</v>
      </c>
      <c r="J493" s="207"/>
      <c r="K493" s="209" t="str" cm="1">
        <f t="array" ref="K493">IF($C493="","",IF(AND($C493=Party_Statement!$C$5,$B493&gt;=Party_Statement!$C$6,$B493&lt;=Party_Statement!$E$6),SUMPRODUCT(($C$3:$C493=Party_Statement!$C$5)*($B$3:$B493&gt;=Party_Statement!$C$6)*($B$3:$B493&lt;=Party_Statement!$E$6)),""))</f>
        <v/>
      </c>
    </row>
    <row r="494" spans="1:11" x14ac:dyDescent="0.25">
      <c r="A494" s="205">
        <f>Sales_Entry!A494</f>
        <v>66935</v>
      </c>
      <c r="B494" s="206">
        <f>Sales_Entry!B494</f>
        <v>46223</v>
      </c>
      <c r="C494" s="207" t="str">
        <f>Sales_Entry!D494</f>
        <v>GANGA NEUPANE</v>
      </c>
      <c r="D494" s="207" t="s">
        <v>1390</v>
      </c>
      <c r="E494" s="207" t="str">
        <f>Sales_Entry!C494</f>
        <v>BILL-6389</v>
      </c>
      <c r="F494" s="207" t="str">
        <f>Sales_Entry!E494</f>
        <v>Mix Milk</v>
      </c>
      <c r="G494" s="208">
        <f>N(Sales_Entry!J494)</f>
        <v>510</v>
      </c>
      <c r="H494" s="208">
        <v>0</v>
      </c>
      <c r="I494" s="208">
        <f t="shared" si="7"/>
        <v>510</v>
      </c>
      <c r="J494" s="207"/>
      <c r="K494" s="209" t="str" cm="1">
        <f t="array" ref="K494">IF($C494="","",IF(AND($C494=Party_Statement!$C$5,$B494&gt;=Party_Statement!$C$6,$B494&lt;=Party_Statement!$E$6),SUMPRODUCT(($C$3:$C494=Party_Statement!$C$5)*($B$3:$B494&gt;=Party_Statement!$C$6)*($B$3:$B494&lt;=Party_Statement!$E$6)),""))</f>
        <v/>
      </c>
    </row>
    <row r="495" spans="1:11" x14ac:dyDescent="0.25">
      <c r="A495" s="205">
        <f>Sales_Entry!A495</f>
        <v>66935</v>
      </c>
      <c r="B495" s="206">
        <f>Sales_Entry!B495</f>
        <v>46223</v>
      </c>
      <c r="C495" s="207" t="str">
        <f>Sales_Entry!D495</f>
        <v>SHARMA DAI</v>
      </c>
      <c r="D495" s="207" t="s">
        <v>1390</v>
      </c>
      <c r="E495" s="207" t="str">
        <f>Sales_Entry!C495</f>
        <v>BILL-6390</v>
      </c>
      <c r="F495" s="207" t="str">
        <f>Sales_Entry!E495</f>
        <v>Mix Milk</v>
      </c>
      <c r="G495" s="208">
        <f>N(Sales_Entry!J495)</f>
        <v>2268</v>
      </c>
      <c r="H495" s="208">
        <v>0</v>
      </c>
      <c r="I495" s="208">
        <f t="shared" si="7"/>
        <v>2268</v>
      </c>
      <c r="J495" s="207"/>
      <c r="K495" s="209" t="str" cm="1">
        <f t="array" ref="K495">IF($C495="","",IF(AND($C495=Party_Statement!$C$5,$B495&gt;=Party_Statement!$C$6,$B495&lt;=Party_Statement!$E$6),SUMPRODUCT(($C$3:$C495=Party_Statement!$C$5)*($B$3:$B495&gt;=Party_Statement!$C$6)*($B$3:$B495&lt;=Party_Statement!$E$6)),""))</f>
        <v/>
      </c>
    </row>
    <row r="496" spans="1:11" x14ac:dyDescent="0.25">
      <c r="A496" s="205">
        <f>Sales_Entry!A496</f>
        <v>66935</v>
      </c>
      <c r="B496" s="206">
        <f>Sales_Entry!B496</f>
        <v>46223</v>
      </c>
      <c r="C496" s="207" t="str">
        <f>Sales_Entry!D496</f>
        <v>LOCAL</v>
      </c>
      <c r="D496" s="207" t="s">
        <v>1390</v>
      </c>
      <c r="E496" s="207" t="str">
        <f>Sales_Entry!C496</f>
        <v>BILL-6391</v>
      </c>
      <c r="F496" s="207" t="str">
        <f>Sales_Entry!E496</f>
        <v>Mix Milk</v>
      </c>
      <c r="G496" s="208">
        <f>N(Sales_Entry!J496)</f>
        <v>550</v>
      </c>
      <c r="H496" s="208">
        <v>0</v>
      </c>
      <c r="I496" s="208">
        <f t="shared" si="7"/>
        <v>550</v>
      </c>
      <c r="J496" s="207"/>
      <c r="K496" s="209" t="str" cm="1">
        <f t="array" ref="K496">IF($C496="","",IF(AND($C496=Party_Statement!$C$5,$B496&gt;=Party_Statement!$C$6,$B496&lt;=Party_Statement!$E$6),SUMPRODUCT(($C$3:$C496=Party_Statement!$C$5)*($B$3:$B496&gt;=Party_Statement!$C$6)*($B$3:$B496&lt;=Party_Statement!$E$6)),""))</f>
        <v/>
      </c>
    </row>
    <row r="497" spans="1:11" x14ac:dyDescent="0.25">
      <c r="A497" s="205">
        <f>Sales_Entry!A497</f>
        <v>66935</v>
      </c>
      <c r="B497" s="206">
        <f>Sales_Entry!B497</f>
        <v>46223</v>
      </c>
      <c r="C497" s="207" t="str">
        <f>Sales_Entry!D497</f>
        <v>LOCAL</v>
      </c>
      <c r="D497" s="207" t="s">
        <v>1390</v>
      </c>
      <c r="E497" s="207" t="str">
        <f>Sales_Entry!C497</f>
        <v>BILL-6391</v>
      </c>
      <c r="F497" s="207" t="str">
        <f>Sales_Entry!E497</f>
        <v>NAUNI</v>
      </c>
      <c r="G497" s="208">
        <f>N(Sales_Entry!J497)</f>
        <v>800</v>
      </c>
      <c r="H497" s="208">
        <v>0</v>
      </c>
      <c r="I497" s="208">
        <f t="shared" si="7"/>
        <v>800</v>
      </c>
      <c r="J497" s="207"/>
      <c r="K497" s="209" t="str" cm="1">
        <f t="array" ref="K497">IF($C497="","",IF(AND($C497=Party_Statement!$C$5,$B497&gt;=Party_Statement!$C$6,$B497&lt;=Party_Statement!$E$6),SUMPRODUCT(($C$3:$C497=Party_Statement!$C$5)*($B$3:$B497&gt;=Party_Statement!$C$6)*($B$3:$B497&lt;=Party_Statement!$E$6)),""))</f>
        <v/>
      </c>
    </row>
    <row r="498" spans="1:11" x14ac:dyDescent="0.25">
      <c r="A498" s="205">
        <f>Sales_Entry!A498</f>
        <v>66935</v>
      </c>
      <c r="B498" s="206">
        <f>Sales_Entry!B498</f>
        <v>46223</v>
      </c>
      <c r="C498" s="207" t="str">
        <f>Sales_Entry!D498</f>
        <v>SITALA ARYAL</v>
      </c>
      <c r="D498" s="207" t="s">
        <v>1390</v>
      </c>
      <c r="E498" s="207" t="str">
        <f>Sales_Entry!C498</f>
        <v>BILL-6392</v>
      </c>
      <c r="F498" s="207" t="str">
        <f>Sales_Entry!E498</f>
        <v>Mix Milk</v>
      </c>
      <c r="G498" s="208">
        <f>N(Sales_Entry!J498)</f>
        <v>90</v>
      </c>
      <c r="H498" s="208">
        <v>0</v>
      </c>
      <c r="I498" s="208">
        <f t="shared" si="7"/>
        <v>90</v>
      </c>
      <c r="J498" s="207"/>
      <c r="K498" s="209" t="str" cm="1">
        <f t="array" ref="K498">IF($C498="","",IF(AND($C498=Party_Statement!$C$5,$B498&gt;=Party_Statement!$C$6,$B498&lt;=Party_Statement!$E$6),SUMPRODUCT(($C$3:$C498=Party_Statement!$C$5)*($B$3:$B498&gt;=Party_Statement!$C$6)*($B$3:$B498&lt;=Party_Statement!$E$6)),""))</f>
        <v/>
      </c>
    </row>
    <row r="499" spans="1:11" x14ac:dyDescent="0.25">
      <c r="A499" s="205">
        <f>Sales_Entry!A499</f>
        <v>66935</v>
      </c>
      <c r="B499" s="206">
        <f>Sales_Entry!B499</f>
        <v>46223</v>
      </c>
      <c r="C499" s="207" t="str">
        <f>Sales_Entry!D499</f>
        <v>NEUPANE KIRANA</v>
      </c>
      <c r="D499" s="207" t="s">
        <v>1390</v>
      </c>
      <c r="E499" s="207" t="str">
        <f>Sales_Entry!C499</f>
        <v>BILL-6393</v>
      </c>
      <c r="F499" s="207" t="str">
        <f>Sales_Entry!E499</f>
        <v>Mix Milk</v>
      </c>
      <c r="G499" s="208">
        <f>N(Sales_Entry!J499)</f>
        <v>400</v>
      </c>
      <c r="H499" s="208">
        <v>0</v>
      </c>
      <c r="I499" s="208">
        <f t="shared" si="7"/>
        <v>400</v>
      </c>
      <c r="J499" s="207"/>
      <c r="K499" s="209" t="str" cm="1">
        <f t="array" ref="K499">IF($C499="","",IF(AND($C499=Party_Statement!$C$5,$B499&gt;=Party_Statement!$C$6,$B499&lt;=Party_Statement!$E$6),SUMPRODUCT(($C$3:$C499=Party_Statement!$C$5)*($B$3:$B499&gt;=Party_Statement!$C$6)*($B$3:$B499&lt;=Party_Statement!$E$6)),""))</f>
        <v/>
      </c>
    </row>
    <row r="500" spans="1:11" x14ac:dyDescent="0.25">
      <c r="A500" s="205">
        <f>Sales_Entry!A500</f>
        <v>66936</v>
      </c>
      <c r="B500" s="206">
        <f>Sales_Entry!B500</f>
        <v>46224</v>
      </c>
      <c r="C500" s="207" t="str">
        <f>Sales_Entry!D500</f>
        <v>SRIJANA DAIRY</v>
      </c>
      <c r="D500" s="207" t="s">
        <v>1390</v>
      </c>
      <c r="E500" s="207" t="str">
        <f>Sales_Entry!C500</f>
        <v>BILL-6401</v>
      </c>
      <c r="F500" s="207" t="str">
        <f>Sales_Entry!E500</f>
        <v>Mix Milk</v>
      </c>
      <c r="G500" s="208">
        <f>N(Sales_Entry!J500)</f>
        <v>5100</v>
      </c>
      <c r="H500" s="208">
        <v>0</v>
      </c>
      <c r="I500" s="208">
        <f t="shared" si="7"/>
        <v>5100</v>
      </c>
      <c r="J500" s="207"/>
      <c r="K500" s="209" t="str" cm="1">
        <f t="array" ref="K500">IF($C500="","",IF(AND($C500=Party_Statement!$C$5,$B500&gt;=Party_Statement!$C$6,$B500&lt;=Party_Statement!$E$6),SUMPRODUCT(($C$3:$C500=Party_Statement!$C$5)*($B$3:$B500&gt;=Party_Statement!$C$6)*($B$3:$B500&lt;=Party_Statement!$E$6)),""))</f>
        <v/>
      </c>
    </row>
    <row r="501" spans="1:11" x14ac:dyDescent="0.25">
      <c r="A501" s="205">
        <f>Sales_Entry!A501</f>
        <v>66936</v>
      </c>
      <c r="B501" s="206">
        <f>Sales_Entry!B501</f>
        <v>46224</v>
      </c>
      <c r="C501" s="207" t="str">
        <f>Sales_Entry!D501</f>
        <v>SRIJANA DAIRY</v>
      </c>
      <c r="D501" s="207" t="s">
        <v>1390</v>
      </c>
      <c r="E501" s="207" t="str">
        <f>Sales_Entry!C501</f>
        <v>BILL-6401</v>
      </c>
      <c r="F501" s="207" t="str">
        <f>Sales_Entry!E501</f>
        <v>Cow Milk</v>
      </c>
      <c r="G501" s="208">
        <f>N(Sales_Entry!J501)</f>
        <v>80</v>
      </c>
      <c r="H501" s="208">
        <v>0</v>
      </c>
      <c r="I501" s="208">
        <f t="shared" si="7"/>
        <v>80</v>
      </c>
      <c r="J501" s="207"/>
      <c r="K501" s="209" t="str" cm="1">
        <f t="array" ref="K501">IF($C501="","",IF(AND($C501=Party_Statement!$C$5,$B501&gt;=Party_Statement!$C$6,$B501&lt;=Party_Statement!$E$6),SUMPRODUCT(($C$3:$C501=Party_Statement!$C$5)*($B$3:$B501&gt;=Party_Statement!$C$6)*($B$3:$B501&lt;=Party_Statement!$E$6)),""))</f>
        <v/>
      </c>
    </row>
    <row r="502" spans="1:11" ht="25.5" customHeight="1" x14ac:dyDescent="0.25">
      <c r="A502" s="205">
        <f>Sales_Entry!A502</f>
        <v>66936</v>
      </c>
      <c r="B502" s="206">
        <f>Sales_Entry!B502</f>
        <v>46224</v>
      </c>
      <c r="C502" s="207" t="str">
        <f>Sales_Entry!D502</f>
        <v>SOBHA BHATTARAI</v>
      </c>
      <c r="D502" s="207" t="s">
        <v>1390</v>
      </c>
      <c r="E502" s="207" t="str">
        <f>Sales_Entry!C502</f>
        <v>BILL-6402</v>
      </c>
      <c r="F502" s="207" t="str">
        <f>Sales_Entry!E502</f>
        <v>Mix Milk</v>
      </c>
      <c r="G502" s="208">
        <f>N(Sales_Entry!J502)</f>
        <v>2550</v>
      </c>
      <c r="H502" s="208">
        <v>0</v>
      </c>
      <c r="I502" s="208">
        <f t="shared" si="7"/>
        <v>2550</v>
      </c>
      <c r="J502" s="207"/>
      <c r="K502" s="209" t="str" cm="1">
        <f t="array" ref="K502">IF($C502="","",IF(AND($C502=Party_Statement!$C$5,$B502&gt;=Party_Statement!$C$6,$B502&lt;=Party_Statement!$E$6),SUMPRODUCT(($C$3:$C502=Party_Statement!$C$5)*($B$3:$B502&gt;=Party_Statement!$C$6)*($B$3:$B502&lt;=Party_Statement!$E$6)),""))</f>
        <v/>
      </c>
    </row>
    <row r="503" spans="1:11" ht="24" customHeight="1" x14ac:dyDescent="0.25">
      <c r="A503" s="205">
        <f>Sales_Entry!A503</f>
        <v>66936</v>
      </c>
      <c r="B503" s="206">
        <f>Sales_Entry!B503</f>
        <v>46224</v>
      </c>
      <c r="C503" s="207" t="str">
        <f>Sales_Entry!D503</f>
        <v>AAMOSH KIRANA</v>
      </c>
      <c r="D503" s="207" t="s">
        <v>1390</v>
      </c>
      <c r="E503" s="207" t="str">
        <f>Sales_Entry!C503</f>
        <v>BILL-6403</v>
      </c>
      <c r="F503" s="207" t="str">
        <f>Sales_Entry!E503</f>
        <v>Mix Milk</v>
      </c>
      <c r="G503" s="208">
        <f>N(Sales_Entry!J503)</f>
        <v>3440</v>
      </c>
      <c r="H503" s="208">
        <v>0</v>
      </c>
      <c r="I503" s="208">
        <f t="shared" si="7"/>
        <v>3440</v>
      </c>
      <c r="J503" s="209"/>
      <c r="K503" s="209" t="str" cm="1">
        <f t="array" ref="K503">IF($C503="","",IF(AND($C503=Party_Statement!$C$5,$B503&gt;=Party_Statement!$C$6,$B503&lt;=Party_Statement!$E$6),SUMPRODUCT(($C$3:$C503=Party_Statement!$C$5)*($B$3:$B503&gt;=Party_Statement!$C$6)*($B$3:$B503&lt;=Party_Statement!$E$6)),""))</f>
        <v/>
      </c>
    </row>
    <row r="504" spans="1:11" x14ac:dyDescent="0.25">
      <c r="A504" s="205">
        <f>Sales_Entry!A504</f>
        <v>66936</v>
      </c>
      <c r="B504" s="206">
        <f>Sales_Entry!B504</f>
        <v>46224</v>
      </c>
      <c r="C504" s="207" t="str">
        <f>Sales_Entry!D504</f>
        <v>AAMOSH KIRANA</v>
      </c>
      <c r="D504" s="207" t="s">
        <v>1390</v>
      </c>
      <c r="E504" s="207" t="str">
        <f>Sales_Entry!C504</f>
        <v>BILL-6403</v>
      </c>
      <c r="F504" s="207" t="str">
        <f>Sales_Entry!E504</f>
        <v>Mix Milk</v>
      </c>
      <c r="G504" s="208">
        <f>N(Sales_Entry!J504)</f>
        <v>5100</v>
      </c>
      <c r="H504" s="208">
        <v>0</v>
      </c>
      <c r="I504" s="208">
        <f t="shared" si="7"/>
        <v>5100</v>
      </c>
      <c r="J504" s="209"/>
      <c r="K504" s="209" t="str" cm="1">
        <f t="array" ref="K504">IF($C504="","",IF(AND($C504=Party_Statement!$C$5,$B504&gt;=Party_Statement!$C$6,$B504&lt;=Party_Statement!$E$6),SUMPRODUCT(($C$3:$C504=Party_Statement!$C$5)*($B$3:$B504&gt;=Party_Statement!$C$6)*($B$3:$B504&lt;=Party_Statement!$E$6)),""))</f>
        <v/>
      </c>
    </row>
    <row r="505" spans="1:11" x14ac:dyDescent="0.25">
      <c r="A505" s="205">
        <f>Sales_Entry!A505</f>
        <v>66936</v>
      </c>
      <c r="B505" s="206">
        <f>Sales_Entry!B505</f>
        <v>46224</v>
      </c>
      <c r="C505" s="207" t="str">
        <f>Sales_Entry!D505</f>
        <v>AAMOSH KIRANA</v>
      </c>
      <c r="D505" s="207" t="s">
        <v>1390</v>
      </c>
      <c r="E505" s="207" t="str">
        <f>Sales_Entry!C505</f>
        <v>BILL-6403</v>
      </c>
      <c r="F505" s="207" t="str">
        <f>Sales_Entry!E505</f>
        <v>Mix Milk</v>
      </c>
      <c r="G505" s="208">
        <f>N(Sales_Entry!J505)</f>
        <v>2200</v>
      </c>
      <c r="H505" s="208">
        <v>0</v>
      </c>
      <c r="I505" s="208">
        <f t="shared" si="7"/>
        <v>2200</v>
      </c>
      <c r="J505" s="209"/>
      <c r="K505" s="209" t="str" cm="1">
        <f t="array" ref="K505">IF($C505="","",IF(AND($C505=Party_Statement!$C$5,$B505&gt;=Party_Statement!$C$6,$B505&lt;=Party_Statement!$E$6),SUMPRODUCT(($C$3:$C505=Party_Statement!$C$5)*($B$3:$B505&gt;=Party_Statement!$C$6)*($B$3:$B505&lt;=Party_Statement!$E$6)),""))</f>
        <v/>
      </c>
    </row>
    <row r="506" spans="1:11" x14ac:dyDescent="0.25">
      <c r="A506" s="205">
        <f>Sales_Entry!A506</f>
        <v>66936</v>
      </c>
      <c r="B506" s="206">
        <f>Sales_Entry!B506</f>
        <v>46224</v>
      </c>
      <c r="C506" s="207" t="str">
        <f>Sales_Entry!D506</f>
        <v>CHHATRABHUMI STORE</v>
      </c>
      <c r="D506" s="207" t="s">
        <v>1390</v>
      </c>
      <c r="E506" s="207" t="str">
        <f>Sales_Entry!C506</f>
        <v>BILL-6404</v>
      </c>
      <c r="F506" s="207" t="str">
        <f>Sales_Entry!E506</f>
        <v>Mix Milk</v>
      </c>
      <c r="G506" s="208">
        <f>N(Sales_Entry!J506)</f>
        <v>1720</v>
      </c>
      <c r="H506" s="208">
        <v>0</v>
      </c>
      <c r="I506" s="208">
        <f t="shared" si="7"/>
        <v>1720</v>
      </c>
      <c r="J506" s="209"/>
      <c r="K506" s="209" t="str" cm="1">
        <f t="array" ref="K506">IF($C506="","",IF(AND($C506=Party_Statement!$C$5,$B506&gt;=Party_Statement!$C$6,$B506&lt;=Party_Statement!$E$6),SUMPRODUCT(($C$3:$C506=Party_Statement!$C$5)*($B$3:$B506&gt;=Party_Statement!$C$6)*($B$3:$B506&lt;=Party_Statement!$E$6)),""))</f>
        <v/>
      </c>
    </row>
    <row r="507" spans="1:11" x14ac:dyDescent="0.25">
      <c r="A507" s="205">
        <f>Sales_Entry!A507</f>
        <v>66936</v>
      </c>
      <c r="B507" s="206">
        <f>Sales_Entry!B507</f>
        <v>46224</v>
      </c>
      <c r="C507" s="207" t="str">
        <f>Sales_Entry!D507</f>
        <v>KRISHNA KHAREL</v>
      </c>
      <c r="D507" s="207" t="s">
        <v>1390</v>
      </c>
      <c r="E507" s="207" t="str">
        <f>Sales_Entry!C507</f>
        <v>BILL-6405</v>
      </c>
      <c r="F507" s="207" t="str">
        <f>Sales_Entry!E507</f>
        <v>Mix Milk</v>
      </c>
      <c r="G507" s="208">
        <f>N(Sales_Entry!J507)</f>
        <v>258</v>
      </c>
      <c r="H507" s="208">
        <v>0</v>
      </c>
      <c r="I507" s="208">
        <f t="shared" si="7"/>
        <v>258</v>
      </c>
      <c r="J507" s="209"/>
      <c r="K507" s="209" t="str" cm="1">
        <f t="array" ref="K507">IF($C507="","",IF(AND($C507=Party_Statement!$C$5,$B507&gt;=Party_Statement!$C$6,$B507&lt;=Party_Statement!$E$6),SUMPRODUCT(($C$3:$C507=Party_Statement!$C$5)*($B$3:$B507&gt;=Party_Statement!$C$6)*($B$3:$B507&lt;=Party_Statement!$E$6)),""))</f>
        <v/>
      </c>
    </row>
    <row r="508" spans="1:11" x14ac:dyDescent="0.25">
      <c r="A508" s="205">
        <f>Sales_Entry!A508</f>
        <v>66936</v>
      </c>
      <c r="B508" s="206">
        <f>Sales_Entry!B508</f>
        <v>46224</v>
      </c>
      <c r="C508" s="207" t="str">
        <f>Sales_Entry!D508</f>
        <v>MANAKAMANA DAIRY</v>
      </c>
      <c r="D508" s="207" t="s">
        <v>1390</v>
      </c>
      <c r="E508" s="207" t="str">
        <f>Sales_Entry!C508</f>
        <v>BILL-6406</v>
      </c>
      <c r="F508" s="207" t="str">
        <f>Sales_Entry!E508</f>
        <v>Mix Milk</v>
      </c>
      <c r="G508" s="208">
        <f>N(Sales_Entry!J508)</f>
        <v>850</v>
      </c>
      <c r="H508" s="208">
        <v>0</v>
      </c>
      <c r="I508" s="208">
        <f t="shared" si="7"/>
        <v>850</v>
      </c>
      <c r="J508" s="209"/>
      <c r="K508" s="209" t="str" cm="1">
        <f t="array" ref="K508">IF($C508="","",IF(AND($C508=Party_Statement!$C$5,$B508&gt;=Party_Statement!$C$6,$B508&lt;=Party_Statement!$E$6),SUMPRODUCT(($C$3:$C508=Party_Statement!$C$5)*($B$3:$B508&gt;=Party_Statement!$C$6)*($B$3:$B508&lt;=Party_Statement!$E$6)),""))</f>
        <v/>
      </c>
    </row>
    <row r="509" spans="1:11" x14ac:dyDescent="0.25">
      <c r="A509" s="205">
        <f>Sales_Entry!A509</f>
        <v>66936</v>
      </c>
      <c r="B509" s="206">
        <f>Sales_Entry!B509</f>
        <v>46224</v>
      </c>
      <c r="C509" s="207" t="str">
        <f>Sales_Entry!D509</f>
        <v>YUBARAJ AND SAMRAT</v>
      </c>
      <c r="D509" s="207" t="s">
        <v>1390</v>
      </c>
      <c r="E509" s="207" t="str">
        <f>Sales_Entry!C509</f>
        <v>BILL-6407</v>
      </c>
      <c r="F509" s="207" t="str">
        <f>Sales_Entry!E509</f>
        <v>Mix Milk</v>
      </c>
      <c r="G509" s="208">
        <f>N(Sales_Entry!J509)</f>
        <v>1020</v>
      </c>
      <c r="H509" s="208">
        <v>0</v>
      </c>
      <c r="I509" s="208">
        <f t="shared" si="7"/>
        <v>1020</v>
      </c>
      <c r="J509" s="209"/>
      <c r="K509" s="209" t="str" cm="1">
        <f t="array" ref="K509">IF($C509="","",IF(AND($C509=Party_Statement!$C$5,$B509&gt;=Party_Statement!$C$6,$B509&lt;=Party_Statement!$E$6),SUMPRODUCT(($C$3:$C509=Party_Statement!$C$5)*($B$3:$B509&gt;=Party_Statement!$C$6)*($B$3:$B509&lt;=Party_Statement!$E$6)),""))</f>
        <v/>
      </c>
    </row>
    <row r="510" spans="1:11" x14ac:dyDescent="0.25">
      <c r="A510" s="205">
        <f>Sales_Entry!A510</f>
        <v>66936</v>
      </c>
      <c r="B510" s="206">
        <f>Sales_Entry!B510</f>
        <v>46224</v>
      </c>
      <c r="C510" s="207" t="str">
        <f>Sales_Entry!D510</f>
        <v>SAMIKSHYA KIRANA</v>
      </c>
      <c r="D510" s="207" t="s">
        <v>1390</v>
      </c>
      <c r="E510" s="207" t="str">
        <f>Sales_Entry!C510</f>
        <v>BILL-6408</v>
      </c>
      <c r="F510" s="207" t="str">
        <f>Sales_Entry!E510</f>
        <v>Mix Milk</v>
      </c>
      <c r="G510" s="208">
        <f>N(Sales_Entry!J510)</f>
        <v>680</v>
      </c>
      <c r="H510" s="208">
        <v>0</v>
      </c>
      <c r="I510" s="208">
        <f t="shared" si="7"/>
        <v>680</v>
      </c>
      <c r="J510" s="209"/>
      <c r="K510" s="209" t="str" cm="1">
        <f t="array" ref="K510">IF($C510="","",IF(AND($C510=Party_Statement!$C$5,$B510&gt;=Party_Statement!$C$6,$B510&lt;=Party_Statement!$E$6),SUMPRODUCT(($C$3:$C510=Party_Statement!$C$5)*($B$3:$B510&gt;=Party_Statement!$C$6)*($B$3:$B510&lt;=Party_Statement!$E$6)),""))</f>
        <v/>
      </c>
    </row>
    <row r="511" spans="1:11" x14ac:dyDescent="0.25">
      <c r="A511" s="205">
        <f>Sales_Entry!A511</f>
        <v>66936</v>
      </c>
      <c r="B511" s="206">
        <f>Sales_Entry!B511</f>
        <v>46224</v>
      </c>
      <c r="C511" s="207" t="str">
        <f>Sales_Entry!D511</f>
        <v>PALPALI KIRANA</v>
      </c>
      <c r="D511" s="207" t="s">
        <v>1390</v>
      </c>
      <c r="E511" s="207" t="str">
        <f>Sales_Entry!C511</f>
        <v>BILL-6409</v>
      </c>
      <c r="F511" s="207" t="str">
        <f>Sales_Entry!E511</f>
        <v>Mix Milk</v>
      </c>
      <c r="G511" s="208">
        <f>N(Sales_Entry!J511)</f>
        <v>2125</v>
      </c>
      <c r="H511" s="208">
        <v>0</v>
      </c>
      <c r="I511" s="208">
        <f t="shared" si="7"/>
        <v>2125</v>
      </c>
      <c r="J511" s="209"/>
      <c r="K511" s="209" t="str" cm="1">
        <f t="array" ref="K511">IF($C511="","",IF(AND($C511=Party_Statement!$C$5,$B511&gt;=Party_Statement!$C$6,$B511&lt;=Party_Statement!$E$6),SUMPRODUCT(($C$3:$C511=Party_Statement!$C$5)*($B$3:$B511&gt;=Party_Statement!$C$6)*($B$3:$B511&lt;=Party_Statement!$E$6)),""))</f>
        <v/>
      </c>
    </row>
    <row r="512" spans="1:11" x14ac:dyDescent="0.25">
      <c r="A512" s="205">
        <f>Sales_Entry!A512</f>
        <v>66936</v>
      </c>
      <c r="B512" s="206">
        <f>Sales_Entry!B512</f>
        <v>46224</v>
      </c>
      <c r="C512" s="207" t="str">
        <f>Sales_Entry!D512</f>
        <v>DEURALI KIRANA</v>
      </c>
      <c r="D512" s="207" t="s">
        <v>1390</v>
      </c>
      <c r="E512" s="207" t="str">
        <f>Sales_Entry!C512</f>
        <v>BILL-6410</v>
      </c>
      <c r="F512" s="207" t="str">
        <f>Sales_Entry!E512</f>
        <v>Mix Milk</v>
      </c>
      <c r="G512" s="208">
        <f>N(Sales_Entry!J512)</f>
        <v>425</v>
      </c>
      <c r="H512" s="208">
        <v>0</v>
      </c>
      <c r="I512" s="208">
        <f t="shared" si="7"/>
        <v>425</v>
      </c>
      <c r="J512" s="209"/>
      <c r="K512" s="209" t="str" cm="1">
        <f t="array" ref="K512">IF($C512="","",IF(AND($C512=Party_Statement!$C$5,$B512&gt;=Party_Statement!$C$6,$B512&lt;=Party_Statement!$E$6),SUMPRODUCT(($C$3:$C512=Party_Statement!$C$5)*($B$3:$B512&gt;=Party_Statement!$C$6)*($B$3:$B512&lt;=Party_Statement!$E$6)),""))</f>
        <v/>
      </c>
    </row>
    <row r="513" spans="1:11" x14ac:dyDescent="0.25">
      <c r="A513" s="205">
        <f>Sales_Entry!A513</f>
        <v>66936</v>
      </c>
      <c r="B513" s="206">
        <f>Sales_Entry!B513</f>
        <v>46224</v>
      </c>
      <c r="C513" s="207" t="str">
        <f>Sales_Entry!D513</f>
        <v>GIRI KIRANA</v>
      </c>
      <c r="D513" s="207" t="s">
        <v>1390</v>
      </c>
      <c r="E513" s="207" t="str">
        <f>Sales_Entry!C513</f>
        <v>BILL-6411</v>
      </c>
      <c r="F513" s="207" t="str">
        <f>Sales_Entry!E513</f>
        <v>Mix Milk</v>
      </c>
      <c r="G513" s="208">
        <f>N(Sales_Entry!J513)</f>
        <v>1275</v>
      </c>
      <c r="H513" s="208">
        <v>0</v>
      </c>
      <c r="I513" s="208">
        <f t="shared" si="7"/>
        <v>1275</v>
      </c>
      <c r="J513" s="209"/>
      <c r="K513" s="209" t="str" cm="1">
        <f t="array" ref="K513">IF($C513="","",IF(AND($C513=Party_Statement!$C$5,$B513&gt;=Party_Statement!$C$6,$B513&lt;=Party_Statement!$E$6),SUMPRODUCT(($C$3:$C513=Party_Statement!$C$5)*($B$3:$B513&gt;=Party_Statement!$C$6)*($B$3:$B513&lt;=Party_Statement!$E$6)),""))</f>
        <v/>
      </c>
    </row>
    <row r="514" spans="1:11" x14ac:dyDescent="0.25">
      <c r="A514" s="205">
        <f>Sales_Entry!A514</f>
        <v>66936</v>
      </c>
      <c r="B514" s="206">
        <f>Sales_Entry!B514</f>
        <v>46224</v>
      </c>
      <c r="C514" s="207" t="str">
        <f>Sales_Entry!D514</f>
        <v>ORGANIC TARKALI</v>
      </c>
      <c r="D514" s="207" t="s">
        <v>1390</v>
      </c>
      <c r="E514" s="207" t="str">
        <f>Sales_Entry!C514</f>
        <v>BILL-6412</v>
      </c>
      <c r="F514" s="207" t="str">
        <f>Sales_Entry!E514</f>
        <v>Mix Milk</v>
      </c>
      <c r="G514" s="208">
        <f>N(Sales_Entry!J514)</f>
        <v>2850</v>
      </c>
      <c r="H514" s="208">
        <v>0</v>
      </c>
      <c r="I514" s="208">
        <f t="shared" si="7"/>
        <v>2850</v>
      </c>
      <c r="J514" s="209"/>
      <c r="K514" s="209" t="str" cm="1">
        <f t="array" ref="K514">IF($C514="","",IF(AND($C514=Party_Statement!$C$5,$B514&gt;=Party_Statement!$C$6,$B514&lt;=Party_Statement!$E$6),SUMPRODUCT(($C$3:$C514=Party_Statement!$C$5)*($B$3:$B514&gt;=Party_Statement!$C$6)*($B$3:$B514&lt;=Party_Statement!$E$6)),""))</f>
        <v/>
      </c>
    </row>
    <row r="515" spans="1:11" x14ac:dyDescent="0.25">
      <c r="A515" s="205">
        <f>Sales_Entry!A515</f>
        <v>66936</v>
      </c>
      <c r="B515" s="206">
        <f>Sales_Entry!B515</f>
        <v>46224</v>
      </c>
      <c r="C515" s="207" t="str">
        <f>Sales_Entry!D515</f>
        <v>ORGANIC TARKALI</v>
      </c>
      <c r="D515" s="207" t="s">
        <v>1390</v>
      </c>
      <c r="E515" s="207" t="str">
        <f>Sales_Entry!C515</f>
        <v>BILL-6412</v>
      </c>
      <c r="F515" s="207" t="str">
        <f>Sales_Entry!E515</f>
        <v>Mix Milk</v>
      </c>
      <c r="G515" s="208">
        <f>N(Sales_Entry!J515)</f>
        <v>1020</v>
      </c>
      <c r="H515" s="208">
        <v>0</v>
      </c>
      <c r="I515" s="208">
        <f t="shared" si="7"/>
        <v>1020</v>
      </c>
      <c r="J515" s="209"/>
      <c r="K515" s="209" t="str" cm="1">
        <f t="array" ref="K515">IF($C515="","",IF(AND($C515=Party_Statement!$C$5,$B515&gt;=Party_Statement!$C$6,$B515&lt;=Party_Statement!$E$6),SUMPRODUCT(($C$3:$C515=Party_Statement!$C$5)*($B$3:$B515&gt;=Party_Statement!$C$6)*($B$3:$B515&lt;=Party_Statement!$E$6)),""))</f>
        <v/>
      </c>
    </row>
    <row r="516" spans="1:11" x14ac:dyDescent="0.25">
      <c r="A516" s="205">
        <f>Sales_Entry!A516</f>
        <v>66936</v>
      </c>
      <c r="B516" s="206">
        <f>Sales_Entry!B516</f>
        <v>46224</v>
      </c>
      <c r="C516" s="207" t="str">
        <f>Sales_Entry!D516</f>
        <v>SHARMA DAI</v>
      </c>
      <c r="D516" s="207" t="s">
        <v>1390</v>
      </c>
      <c r="E516" s="207" t="str">
        <f>Sales_Entry!C516</f>
        <v>BILL-6414</v>
      </c>
      <c r="F516" s="207" t="str">
        <f>Sales_Entry!E516</f>
        <v>Mix Milk</v>
      </c>
      <c r="G516" s="208">
        <f>N(Sales_Entry!J516)</f>
        <v>2520</v>
      </c>
      <c r="H516" s="208">
        <v>0</v>
      </c>
      <c r="I516" s="208">
        <f t="shared" ref="I516:I579" si="8">IF($C516="","",$G516-$H516)</f>
        <v>2520</v>
      </c>
      <c r="J516" s="209"/>
      <c r="K516" s="209" t="str" cm="1">
        <f t="array" ref="K516">IF($C516="","",IF(AND($C516=Party_Statement!$C$5,$B516&gt;=Party_Statement!$C$6,$B516&lt;=Party_Statement!$E$6),SUMPRODUCT(($C$3:$C516=Party_Statement!$C$5)*($B$3:$B516&gt;=Party_Statement!$C$6)*($B$3:$B516&lt;=Party_Statement!$E$6)),""))</f>
        <v/>
      </c>
    </row>
    <row r="517" spans="1:11" x14ac:dyDescent="0.25">
      <c r="A517" s="205">
        <f>Sales_Entry!A517</f>
        <v>66936</v>
      </c>
      <c r="B517" s="206">
        <f>Sales_Entry!B517</f>
        <v>46224</v>
      </c>
      <c r="C517" s="207" t="str">
        <f>Sales_Entry!D517</f>
        <v>GANGA NEUPANE</v>
      </c>
      <c r="D517" s="207" t="s">
        <v>1390</v>
      </c>
      <c r="E517" s="207" t="str">
        <f>Sales_Entry!C517</f>
        <v>BILL-6415</v>
      </c>
      <c r="F517" s="207" t="str">
        <f>Sales_Entry!E517</f>
        <v>Mix Milk</v>
      </c>
      <c r="G517" s="208">
        <f>N(Sales_Entry!J517)</f>
        <v>510</v>
      </c>
      <c r="H517" s="208">
        <v>0</v>
      </c>
      <c r="I517" s="208">
        <f t="shared" si="8"/>
        <v>510</v>
      </c>
      <c r="J517" s="209"/>
      <c r="K517" s="209" t="str" cm="1">
        <f t="array" ref="K517">IF($C517="","",IF(AND($C517=Party_Statement!$C$5,$B517&gt;=Party_Statement!$C$6,$B517&lt;=Party_Statement!$E$6),SUMPRODUCT(($C$3:$C517=Party_Statement!$C$5)*($B$3:$B517&gt;=Party_Statement!$C$6)*($B$3:$B517&lt;=Party_Statement!$E$6)),""))</f>
        <v/>
      </c>
    </row>
    <row r="518" spans="1:11" x14ac:dyDescent="0.25">
      <c r="A518" s="205">
        <f>Sales_Entry!A518</f>
        <v>66936</v>
      </c>
      <c r="B518" s="206">
        <f>Sales_Entry!B518</f>
        <v>46224</v>
      </c>
      <c r="C518" s="207" t="str">
        <f>Sales_Entry!D518</f>
        <v>KRITIKA KIRANA</v>
      </c>
      <c r="D518" s="207" t="s">
        <v>1390</v>
      </c>
      <c r="E518" s="207" t="str">
        <f>Sales_Entry!C518</f>
        <v>BILL-6416</v>
      </c>
      <c r="F518" s="207" t="str">
        <f>Sales_Entry!E518</f>
        <v>Mix Milk</v>
      </c>
      <c r="G518" s="208">
        <f>N(Sales_Entry!J518)</f>
        <v>1548</v>
      </c>
      <c r="H518" s="208">
        <v>0</v>
      </c>
      <c r="I518" s="208">
        <f t="shared" si="8"/>
        <v>1548</v>
      </c>
      <c r="J518" s="209"/>
      <c r="K518" s="209" t="str" cm="1">
        <f t="array" ref="K518">IF($C518="","",IF(AND($C518=Party_Statement!$C$5,$B518&gt;=Party_Statement!$C$6,$B518&lt;=Party_Statement!$E$6),SUMPRODUCT(($C$3:$C518=Party_Statement!$C$5)*($B$3:$B518&gt;=Party_Statement!$C$6)*($B$3:$B518&lt;=Party_Statement!$E$6)),""))</f>
        <v/>
      </c>
    </row>
    <row r="519" spans="1:11" x14ac:dyDescent="0.25">
      <c r="A519" s="205">
        <f>Sales_Entry!A519</f>
        <v>66936</v>
      </c>
      <c r="B519" s="206">
        <f>Sales_Entry!B519</f>
        <v>46224</v>
      </c>
      <c r="C519" s="207" t="str">
        <f>Sales_Entry!D519</f>
        <v>LOCAL</v>
      </c>
      <c r="D519" s="207" t="s">
        <v>1390</v>
      </c>
      <c r="E519" s="207" t="str">
        <f>Sales_Entry!C519</f>
        <v>BILL-6417</v>
      </c>
      <c r="F519" s="207" t="str">
        <f>Sales_Entry!E519</f>
        <v>Mix Milk</v>
      </c>
      <c r="G519" s="208">
        <f>N(Sales_Entry!J519)</f>
        <v>570</v>
      </c>
      <c r="H519" s="208">
        <v>0</v>
      </c>
      <c r="I519" s="208">
        <f t="shared" si="8"/>
        <v>570</v>
      </c>
      <c r="J519" s="209"/>
      <c r="K519" s="209" t="str" cm="1">
        <f t="array" ref="K519">IF($C519="","",IF(AND($C519=Party_Statement!$C$5,$B519&gt;=Party_Statement!$C$6,$B519&lt;=Party_Statement!$E$6),SUMPRODUCT(($C$3:$C519=Party_Statement!$C$5)*($B$3:$B519&gt;=Party_Statement!$C$6)*($B$3:$B519&lt;=Party_Statement!$E$6)),""))</f>
        <v/>
      </c>
    </row>
    <row r="520" spans="1:11" x14ac:dyDescent="0.25">
      <c r="A520" s="205">
        <f>Sales_Entry!A520</f>
        <v>66936</v>
      </c>
      <c r="B520" s="206">
        <f>Sales_Entry!B520</f>
        <v>46224</v>
      </c>
      <c r="C520" s="207" t="str">
        <f>Sales_Entry!D520</f>
        <v>LOCAL</v>
      </c>
      <c r="D520" s="207" t="s">
        <v>1390</v>
      </c>
      <c r="E520" s="207" t="str">
        <f>Sales_Entry!C520</f>
        <v>BILL-6417</v>
      </c>
      <c r="F520" s="207" t="str">
        <f>Sales_Entry!E520</f>
        <v>Ghee</v>
      </c>
      <c r="G520" s="208">
        <f>N(Sales_Entry!J520)</f>
        <v>2200</v>
      </c>
      <c r="H520" s="208">
        <v>0</v>
      </c>
      <c r="I520" s="208">
        <f t="shared" si="8"/>
        <v>2200</v>
      </c>
      <c r="J520" s="209"/>
      <c r="K520" s="209" t="str" cm="1">
        <f t="array" ref="K520">IF($C520="","",IF(AND($C520=Party_Statement!$C$5,$B520&gt;=Party_Statement!$C$6,$B520&lt;=Party_Statement!$E$6),SUMPRODUCT(($C$3:$C520=Party_Statement!$C$5)*($B$3:$B520&gt;=Party_Statement!$C$6)*($B$3:$B520&lt;=Party_Statement!$E$6)),""))</f>
        <v/>
      </c>
    </row>
    <row r="521" spans="1:11" x14ac:dyDescent="0.25">
      <c r="A521" s="205">
        <f>Sales_Entry!A521</f>
        <v>66936</v>
      </c>
      <c r="B521" s="206">
        <f>Sales_Entry!B521</f>
        <v>46224</v>
      </c>
      <c r="C521" s="207" t="str">
        <f>Sales_Entry!D521</f>
        <v>LOCAL</v>
      </c>
      <c r="D521" s="207" t="s">
        <v>1390</v>
      </c>
      <c r="E521" s="207" t="str">
        <f>Sales_Entry!C521</f>
        <v>BILL-6417</v>
      </c>
      <c r="F521" s="207" t="str">
        <f>Sales_Entry!E521</f>
        <v>PANEER</v>
      </c>
      <c r="G521" s="208">
        <f>N(Sales_Entry!J521)</f>
        <v>800</v>
      </c>
      <c r="H521" s="208">
        <v>0</v>
      </c>
      <c r="I521" s="208">
        <f t="shared" si="8"/>
        <v>800</v>
      </c>
      <c r="J521" s="209"/>
      <c r="K521" s="209" t="str" cm="1">
        <f t="array" ref="K521">IF($C521="","",IF(AND($C521=Party_Statement!$C$5,$B521&gt;=Party_Statement!$C$6,$B521&lt;=Party_Statement!$E$6),SUMPRODUCT(($C$3:$C521=Party_Statement!$C$5)*($B$3:$B521&gt;=Party_Statement!$C$6)*($B$3:$B521&lt;=Party_Statement!$E$6)),""))</f>
        <v/>
      </c>
    </row>
    <row r="522" spans="1:11" x14ac:dyDescent="0.25">
      <c r="A522" s="205">
        <f>Sales_Entry!A522</f>
        <v>66936</v>
      </c>
      <c r="B522" s="206">
        <f>Sales_Entry!B522</f>
        <v>46224</v>
      </c>
      <c r="C522" s="207" t="str">
        <f>Sales_Entry!D522</f>
        <v>NEUPANE KIRANA</v>
      </c>
      <c r="D522" s="207" t="s">
        <v>1390</v>
      </c>
      <c r="E522" s="207" t="str">
        <f>Sales_Entry!C522</f>
        <v>BILL-6418</v>
      </c>
      <c r="F522" s="207" t="str">
        <f>Sales_Entry!E522</f>
        <v>Mix Milk</v>
      </c>
      <c r="G522" s="208">
        <f>N(Sales_Entry!J522)</f>
        <v>200</v>
      </c>
      <c r="H522" s="208">
        <v>0</v>
      </c>
      <c r="I522" s="208">
        <f t="shared" si="8"/>
        <v>200</v>
      </c>
      <c r="J522" s="209"/>
      <c r="K522" s="209" t="str" cm="1">
        <f t="array" ref="K522">IF($C522="","",IF(AND($C522=Party_Statement!$C$5,$B522&gt;=Party_Statement!$C$6,$B522&lt;=Party_Statement!$E$6),SUMPRODUCT(($C$3:$C522=Party_Statement!$C$5)*($B$3:$B522&gt;=Party_Statement!$C$6)*($B$3:$B522&lt;=Party_Statement!$E$6)),""))</f>
        <v/>
      </c>
    </row>
    <row r="523" spans="1:11" x14ac:dyDescent="0.25">
      <c r="A523" s="205">
        <f>Sales_Entry!A523</f>
        <v>66937</v>
      </c>
      <c r="B523" s="206">
        <f>Sales_Entry!B523</f>
        <v>46225</v>
      </c>
      <c r="C523" s="207" t="str">
        <f>Sales_Entry!D523</f>
        <v>SHARMA DAI</v>
      </c>
      <c r="D523" s="207" t="s">
        <v>1390</v>
      </c>
      <c r="E523" s="207" t="str">
        <f>Sales_Entry!C523</f>
        <v>BILL-6413</v>
      </c>
      <c r="F523" s="207" t="str">
        <f>Sales_Entry!E523</f>
        <v>Mix Milk</v>
      </c>
      <c r="G523" s="208">
        <f>N(Sales_Entry!J523)</f>
        <v>2940</v>
      </c>
      <c r="H523" s="208">
        <v>0</v>
      </c>
      <c r="I523" s="208">
        <f t="shared" si="8"/>
        <v>2940</v>
      </c>
      <c r="J523" s="209"/>
      <c r="K523" s="209" t="str" cm="1">
        <f t="array" ref="K523">IF($C523="","",IF(AND($C523=Party_Statement!$C$5,$B523&gt;=Party_Statement!$C$6,$B523&lt;=Party_Statement!$E$6),SUMPRODUCT(($C$3:$C523=Party_Statement!$C$5)*($B$3:$B523&gt;=Party_Statement!$C$6)*($B$3:$B523&lt;=Party_Statement!$E$6)),""))</f>
        <v/>
      </c>
    </row>
    <row r="524" spans="1:11" x14ac:dyDescent="0.25">
      <c r="A524" s="205">
        <f>Sales_Entry!A524</f>
        <v>66937</v>
      </c>
      <c r="B524" s="206">
        <f>Sales_Entry!B524</f>
        <v>46225</v>
      </c>
      <c r="C524" s="207" t="str">
        <f>Sales_Entry!D524</f>
        <v>SRIJANA DAIRY</v>
      </c>
      <c r="D524" s="207" t="s">
        <v>1390</v>
      </c>
      <c r="E524" s="207" t="str">
        <f>Sales_Entry!C524</f>
        <v>BILL-6419</v>
      </c>
      <c r="F524" s="207" t="str">
        <f>Sales_Entry!E524</f>
        <v>Mix Milk</v>
      </c>
      <c r="G524" s="208">
        <f>N(Sales_Entry!J524)</f>
        <v>5100</v>
      </c>
      <c r="H524" s="208">
        <v>0</v>
      </c>
      <c r="I524" s="208">
        <f t="shared" si="8"/>
        <v>5100</v>
      </c>
      <c r="J524" s="209"/>
      <c r="K524" s="209" t="str" cm="1">
        <f t="array" ref="K524">IF($C524="","",IF(AND($C524=Party_Statement!$C$5,$B524&gt;=Party_Statement!$C$6,$B524&lt;=Party_Statement!$E$6),SUMPRODUCT(($C$3:$C524=Party_Statement!$C$5)*($B$3:$B524&gt;=Party_Statement!$C$6)*($B$3:$B524&lt;=Party_Statement!$E$6)),""))</f>
        <v/>
      </c>
    </row>
    <row r="525" spans="1:11" x14ac:dyDescent="0.25">
      <c r="A525" s="205">
        <f>Sales_Entry!A525</f>
        <v>66937</v>
      </c>
      <c r="B525" s="206">
        <f>Sales_Entry!B525</f>
        <v>46225</v>
      </c>
      <c r="C525" s="207" t="str">
        <f>Sales_Entry!D525</f>
        <v>SRIJANA DAIRY</v>
      </c>
      <c r="D525" s="207" t="s">
        <v>1390</v>
      </c>
      <c r="E525" s="207" t="str">
        <f>Sales_Entry!C525</f>
        <v>BILL-6419</v>
      </c>
      <c r="F525" s="207" t="str">
        <f>Sales_Entry!E525</f>
        <v>Mix Milk</v>
      </c>
      <c r="G525" s="208">
        <f>N(Sales_Entry!J525)</f>
        <v>80</v>
      </c>
      <c r="H525" s="208">
        <v>0</v>
      </c>
      <c r="I525" s="208">
        <f t="shared" si="8"/>
        <v>80</v>
      </c>
      <c r="J525" s="209"/>
      <c r="K525" s="209" t="str" cm="1">
        <f t="array" ref="K525">IF($C525="","",IF(AND($C525=Party_Statement!$C$5,$B525&gt;=Party_Statement!$C$6,$B525&lt;=Party_Statement!$E$6),SUMPRODUCT(($C$3:$C525=Party_Statement!$C$5)*($B$3:$B525&gt;=Party_Statement!$C$6)*($B$3:$B525&lt;=Party_Statement!$E$6)),""))</f>
        <v/>
      </c>
    </row>
    <row r="526" spans="1:11" x14ac:dyDescent="0.25">
      <c r="A526" s="205">
        <f>Sales_Entry!A526</f>
        <v>66937</v>
      </c>
      <c r="B526" s="206">
        <f>Sales_Entry!B526</f>
        <v>46225</v>
      </c>
      <c r="C526" s="207" t="str">
        <f>Sales_Entry!D526</f>
        <v>SOBHA BHATTARAI</v>
      </c>
      <c r="D526" s="207" t="s">
        <v>1390</v>
      </c>
      <c r="E526" s="207" t="str">
        <f>Sales_Entry!C526</f>
        <v>BILL-6420</v>
      </c>
      <c r="F526" s="207" t="str">
        <f>Sales_Entry!E526</f>
        <v>Mix Milk</v>
      </c>
      <c r="G526" s="208">
        <f>N(Sales_Entry!J526)</f>
        <v>3825</v>
      </c>
      <c r="H526" s="208">
        <v>0</v>
      </c>
      <c r="I526" s="208">
        <f t="shared" si="8"/>
        <v>3825</v>
      </c>
      <c r="J526" s="209"/>
      <c r="K526" s="209" t="str" cm="1">
        <f t="array" ref="K526">IF($C526="","",IF(AND($C526=Party_Statement!$C$5,$B526&gt;=Party_Statement!$C$6,$B526&lt;=Party_Statement!$E$6),SUMPRODUCT(($C$3:$C526=Party_Statement!$C$5)*($B$3:$B526&gt;=Party_Statement!$C$6)*($B$3:$B526&lt;=Party_Statement!$E$6)),""))</f>
        <v/>
      </c>
    </row>
    <row r="527" spans="1:11" x14ac:dyDescent="0.25">
      <c r="A527" s="205">
        <f>Sales_Entry!A527</f>
        <v>66937</v>
      </c>
      <c r="B527" s="206">
        <f>Sales_Entry!B527</f>
        <v>46225</v>
      </c>
      <c r="C527" s="207" t="str">
        <f>Sales_Entry!D527</f>
        <v>MANAKAMANA DAIRY</v>
      </c>
      <c r="D527" s="207" t="s">
        <v>1390</v>
      </c>
      <c r="E527" s="207" t="str">
        <f>Sales_Entry!C527</f>
        <v>BILL-6421</v>
      </c>
      <c r="F527" s="207" t="str">
        <f>Sales_Entry!E527</f>
        <v>Mix Milk</v>
      </c>
      <c r="G527" s="208">
        <f>N(Sales_Entry!J527)</f>
        <v>850</v>
      </c>
      <c r="H527" s="208">
        <v>0</v>
      </c>
      <c r="I527" s="208">
        <f t="shared" si="8"/>
        <v>850</v>
      </c>
      <c r="J527" s="209"/>
      <c r="K527" s="209" t="str" cm="1">
        <f t="array" ref="K527">IF($C527="","",IF(AND($C527=Party_Statement!$C$5,$B527&gt;=Party_Statement!$C$6,$B527&lt;=Party_Statement!$E$6),SUMPRODUCT(($C$3:$C527=Party_Statement!$C$5)*($B$3:$B527&gt;=Party_Statement!$C$6)*($B$3:$B527&lt;=Party_Statement!$E$6)),""))</f>
        <v/>
      </c>
    </row>
    <row r="528" spans="1:11" x14ac:dyDescent="0.25">
      <c r="A528" s="205">
        <f>Sales_Entry!A528</f>
        <v>66937</v>
      </c>
      <c r="B528" s="206">
        <f>Sales_Entry!B528</f>
        <v>46225</v>
      </c>
      <c r="C528" s="207" t="str">
        <f>Sales_Entry!D528</f>
        <v>SAMIKSHYA KIRANA</v>
      </c>
      <c r="D528" s="207" t="s">
        <v>1390</v>
      </c>
      <c r="E528" s="207" t="str">
        <f>Sales_Entry!C528</f>
        <v>BILL-6422</v>
      </c>
      <c r="F528" s="207" t="str">
        <f>Sales_Entry!E528</f>
        <v>Mix Milk</v>
      </c>
      <c r="G528" s="208">
        <f>N(Sales_Entry!J528)</f>
        <v>680</v>
      </c>
      <c r="H528" s="208">
        <v>0</v>
      </c>
      <c r="I528" s="208">
        <f t="shared" si="8"/>
        <v>680</v>
      </c>
      <c r="J528" s="209"/>
      <c r="K528" s="209" t="str" cm="1">
        <f t="array" ref="K528">IF($C528="","",IF(AND($C528=Party_Statement!$C$5,$B528&gt;=Party_Statement!$C$6,$B528&lt;=Party_Statement!$E$6),SUMPRODUCT(($C$3:$C528=Party_Statement!$C$5)*($B$3:$B528&gt;=Party_Statement!$C$6)*($B$3:$B528&lt;=Party_Statement!$E$6)),""))</f>
        <v/>
      </c>
    </row>
    <row r="529" spans="1:11" x14ac:dyDescent="0.25">
      <c r="A529" s="205">
        <f>Sales_Entry!A529</f>
        <v>66937</v>
      </c>
      <c r="B529" s="206">
        <f>Sales_Entry!B529</f>
        <v>46225</v>
      </c>
      <c r="C529" s="207" t="str">
        <f>Sales_Entry!D529</f>
        <v>KRISHNA KHAREL</v>
      </c>
      <c r="D529" s="207" t="s">
        <v>1390</v>
      </c>
      <c r="E529" s="207" t="str">
        <f>Sales_Entry!C529</f>
        <v>BILL-6423</v>
      </c>
      <c r="F529" s="207" t="str">
        <f>Sales_Entry!E529</f>
        <v>Mix Milk</v>
      </c>
      <c r="G529" s="208">
        <f>N(Sales_Entry!J529)</f>
        <v>258</v>
      </c>
      <c r="H529" s="208">
        <v>0</v>
      </c>
      <c r="I529" s="208">
        <f t="shared" si="8"/>
        <v>258</v>
      </c>
      <c r="J529" s="209"/>
      <c r="K529" s="209" t="str" cm="1">
        <f t="array" ref="K529">IF($C529="","",IF(AND($C529=Party_Statement!$C$5,$B529&gt;=Party_Statement!$C$6,$B529&lt;=Party_Statement!$E$6),SUMPRODUCT(($C$3:$C529=Party_Statement!$C$5)*($B$3:$B529&gt;=Party_Statement!$C$6)*($B$3:$B529&lt;=Party_Statement!$E$6)),""))</f>
        <v/>
      </c>
    </row>
    <row r="530" spans="1:11" x14ac:dyDescent="0.25">
      <c r="A530" s="205">
        <f>Sales_Entry!A530</f>
        <v>66937</v>
      </c>
      <c r="B530" s="206">
        <f>Sales_Entry!B530</f>
        <v>46225</v>
      </c>
      <c r="C530" s="207" t="str">
        <f>Sales_Entry!D530</f>
        <v>DEURALI KIRANA</v>
      </c>
      <c r="D530" s="207" t="s">
        <v>1390</v>
      </c>
      <c r="E530" s="207" t="str">
        <f>Sales_Entry!C530</f>
        <v>BILL-6424</v>
      </c>
      <c r="F530" s="207" t="str">
        <f>Sales_Entry!E530</f>
        <v>Mix Milk</v>
      </c>
      <c r="G530" s="208">
        <f>N(Sales_Entry!J530)</f>
        <v>425</v>
      </c>
      <c r="H530" s="208">
        <v>0</v>
      </c>
      <c r="I530" s="208">
        <f t="shared" si="8"/>
        <v>425</v>
      </c>
      <c r="J530" s="209"/>
      <c r="K530" s="209" t="str" cm="1">
        <f t="array" ref="K530">IF($C530="","",IF(AND($C530=Party_Statement!$C$5,$B530&gt;=Party_Statement!$C$6,$B530&lt;=Party_Statement!$E$6),SUMPRODUCT(($C$3:$C530=Party_Statement!$C$5)*($B$3:$B530&gt;=Party_Statement!$C$6)*($B$3:$B530&lt;=Party_Statement!$E$6)),""))</f>
        <v/>
      </c>
    </row>
    <row r="531" spans="1:11" x14ac:dyDescent="0.25">
      <c r="A531" s="205">
        <f>Sales_Entry!A531</f>
        <v>66937</v>
      </c>
      <c r="B531" s="206">
        <f>Sales_Entry!B531</f>
        <v>46225</v>
      </c>
      <c r="C531" s="207" t="str">
        <f>Sales_Entry!D531</f>
        <v>KRITIKA KIRANA</v>
      </c>
      <c r="D531" s="207" t="s">
        <v>1390</v>
      </c>
      <c r="E531" s="207" t="str">
        <f>Sales_Entry!C531</f>
        <v>BILL-6425</v>
      </c>
      <c r="F531" s="207" t="str">
        <f>Sales_Entry!E531</f>
        <v>Mix Milk</v>
      </c>
      <c r="G531" s="208">
        <f>N(Sales_Entry!J531)</f>
        <v>1290</v>
      </c>
      <c r="H531" s="208">
        <v>0</v>
      </c>
      <c r="I531" s="208">
        <f t="shared" si="8"/>
        <v>1290</v>
      </c>
      <c r="J531" s="209"/>
      <c r="K531" s="209" t="str" cm="1">
        <f t="array" ref="K531">IF($C531="","",IF(AND($C531=Party_Statement!$C$5,$B531&gt;=Party_Statement!$C$6,$B531&lt;=Party_Statement!$E$6),SUMPRODUCT(($C$3:$C531=Party_Statement!$C$5)*($B$3:$B531&gt;=Party_Statement!$C$6)*($B$3:$B531&lt;=Party_Statement!$E$6)),""))</f>
        <v/>
      </c>
    </row>
    <row r="532" spans="1:11" x14ac:dyDescent="0.25">
      <c r="A532" s="205">
        <f>Sales_Entry!A532</f>
        <v>66937</v>
      </c>
      <c r="B532" s="206">
        <f>Sales_Entry!B532</f>
        <v>46225</v>
      </c>
      <c r="C532" s="207" t="str">
        <f>Sales_Entry!D532</f>
        <v>AAYUSH AND AAYUSHMA</v>
      </c>
      <c r="D532" s="207" t="s">
        <v>1390</v>
      </c>
      <c r="E532" s="207" t="str">
        <f>Sales_Entry!C532</f>
        <v>BILL-6426</v>
      </c>
      <c r="F532" s="207" t="str">
        <f>Sales_Entry!E532</f>
        <v>Mix Milk</v>
      </c>
      <c r="G532" s="208">
        <f>N(Sales_Entry!J532)</f>
        <v>425</v>
      </c>
      <c r="H532" s="208">
        <v>0</v>
      </c>
      <c r="I532" s="208">
        <f t="shared" si="8"/>
        <v>425</v>
      </c>
      <c r="J532" s="209"/>
      <c r="K532" s="209" t="str" cm="1">
        <f t="array" ref="K532">IF($C532="","",IF(AND($C532=Party_Statement!$C$5,$B532&gt;=Party_Statement!$C$6,$B532&lt;=Party_Statement!$E$6),SUMPRODUCT(($C$3:$C532=Party_Statement!$C$5)*($B$3:$B532&gt;=Party_Statement!$C$6)*($B$3:$B532&lt;=Party_Statement!$E$6)),""))</f>
        <v/>
      </c>
    </row>
    <row r="533" spans="1:11" x14ac:dyDescent="0.25">
      <c r="A533" s="205">
        <f>Sales_Entry!A533</f>
        <v>66937</v>
      </c>
      <c r="B533" s="206">
        <f>Sales_Entry!B533</f>
        <v>46225</v>
      </c>
      <c r="C533" s="207" t="str">
        <f>Sales_Entry!D533</f>
        <v>YUBARAJ AND SAMRAT</v>
      </c>
      <c r="D533" s="207" t="s">
        <v>1390</v>
      </c>
      <c r="E533" s="207" t="str">
        <f>Sales_Entry!C533</f>
        <v>BILL-6427</v>
      </c>
      <c r="F533" s="207" t="str">
        <f>Sales_Entry!E533</f>
        <v>Mix Milk</v>
      </c>
      <c r="G533" s="208">
        <f>N(Sales_Entry!J533)</f>
        <v>1020</v>
      </c>
      <c r="H533" s="208">
        <v>0</v>
      </c>
      <c r="I533" s="208">
        <f t="shared" si="8"/>
        <v>1020</v>
      </c>
      <c r="J533" s="209"/>
      <c r="K533" s="209" t="str" cm="1">
        <f t="array" ref="K533">IF($C533="","",IF(AND($C533=Party_Statement!$C$5,$B533&gt;=Party_Statement!$C$6,$B533&lt;=Party_Statement!$E$6),SUMPRODUCT(($C$3:$C533=Party_Statement!$C$5)*($B$3:$B533&gt;=Party_Statement!$C$6)*($B$3:$B533&lt;=Party_Statement!$E$6)),""))</f>
        <v/>
      </c>
    </row>
    <row r="534" spans="1:11" x14ac:dyDescent="0.25">
      <c r="A534" s="205">
        <f>Sales_Entry!A534</f>
        <v>66937</v>
      </c>
      <c r="B534" s="206">
        <f>Sales_Entry!B534</f>
        <v>46225</v>
      </c>
      <c r="C534" s="207" t="str">
        <f>Sales_Entry!D534</f>
        <v>CHHATRABHUMI STORE</v>
      </c>
      <c r="D534" s="207" t="s">
        <v>1390</v>
      </c>
      <c r="E534" s="207" t="str">
        <f>Sales_Entry!C534</f>
        <v>BILL-6428</v>
      </c>
      <c r="F534" s="207" t="str">
        <f>Sales_Entry!E534</f>
        <v>Mix Milk</v>
      </c>
      <c r="G534" s="208">
        <f>N(Sales_Entry!J534)</f>
        <v>2580</v>
      </c>
      <c r="H534" s="208">
        <v>0</v>
      </c>
      <c r="I534" s="208">
        <f t="shared" si="8"/>
        <v>2580</v>
      </c>
      <c r="J534" s="209"/>
      <c r="K534" s="209" t="str" cm="1">
        <f t="array" ref="K534">IF($C534="","",IF(AND($C534=Party_Statement!$C$5,$B534&gt;=Party_Statement!$C$6,$B534&lt;=Party_Statement!$E$6),SUMPRODUCT(($C$3:$C534=Party_Statement!$C$5)*($B$3:$B534&gt;=Party_Statement!$C$6)*($B$3:$B534&lt;=Party_Statement!$E$6)),""))</f>
        <v/>
      </c>
    </row>
    <row r="535" spans="1:11" x14ac:dyDescent="0.25">
      <c r="A535" s="205">
        <f>Sales_Entry!A535</f>
        <v>66937</v>
      </c>
      <c r="B535" s="206">
        <f>Sales_Entry!B535</f>
        <v>46225</v>
      </c>
      <c r="C535" s="207" t="str">
        <f>Sales_Entry!D535</f>
        <v>PALPALI KIRANA</v>
      </c>
      <c r="D535" s="207" t="s">
        <v>1390</v>
      </c>
      <c r="E535" s="207" t="str">
        <f>Sales_Entry!C535</f>
        <v>BILL-6429</v>
      </c>
      <c r="F535" s="207" t="str">
        <f>Sales_Entry!E535</f>
        <v>Mix Milk</v>
      </c>
      <c r="G535" s="208">
        <f>N(Sales_Entry!J535)</f>
        <v>1275</v>
      </c>
      <c r="H535" s="208">
        <v>0</v>
      </c>
      <c r="I535" s="208">
        <f t="shared" si="8"/>
        <v>1275</v>
      </c>
      <c r="J535" s="209"/>
      <c r="K535" s="209" t="str" cm="1">
        <f t="array" ref="K535">IF($C535="","",IF(AND($C535=Party_Statement!$C$5,$B535&gt;=Party_Statement!$C$6,$B535&lt;=Party_Statement!$E$6),SUMPRODUCT(($C$3:$C535=Party_Statement!$C$5)*($B$3:$B535&gt;=Party_Statement!$C$6)*($B$3:$B535&lt;=Party_Statement!$E$6)),""))</f>
        <v/>
      </c>
    </row>
    <row r="536" spans="1:11" x14ac:dyDescent="0.25">
      <c r="A536" s="205">
        <f>Sales_Entry!A536</f>
        <v>66937</v>
      </c>
      <c r="B536" s="206">
        <f>Sales_Entry!B536</f>
        <v>46225</v>
      </c>
      <c r="C536" s="207" t="str">
        <f>Sales_Entry!D536</f>
        <v>GIRI KIRANA</v>
      </c>
      <c r="D536" s="207" t="s">
        <v>1390</v>
      </c>
      <c r="E536" s="207" t="str">
        <f>Sales_Entry!C536</f>
        <v>BILL-6430</v>
      </c>
      <c r="F536" s="207" t="str">
        <f>Sales_Entry!E536</f>
        <v>Mix Milk</v>
      </c>
      <c r="G536" s="208">
        <f>N(Sales_Entry!J536)</f>
        <v>1275</v>
      </c>
      <c r="H536" s="208">
        <v>0</v>
      </c>
      <c r="I536" s="208">
        <f t="shared" si="8"/>
        <v>1275</v>
      </c>
      <c r="J536" s="209"/>
      <c r="K536" s="209" t="str" cm="1">
        <f t="array" ref="K536">IF($C536="","",IF(AND($C536=Party_Statement!$C$5,$B536&gt;=Party_Statement!$C$6,$B536&lt;=Party_Statement!$E$6),SUMPRODUCT(($C$3:$C536=Party_Statement!$C$5)*($B$3:$B536&gt;=Party_Statement!$C$6)*($B$3:$B536&lt;=Party_Statement!$E$6)),""))</f>
        <v/>
      </c>
    </row>
    <row r="537" spans="1:11" x14ac:dyDescent="0.25">
      <c r="A537" s="205">
        <f>Sales_Entry!A537</f>
        <v>66937</v>
      </c>
      <c r="B537" s="206">
        <f>Sales_Entry!B537</f>
        <v>46225</v>
      </c>
      <c r="C537" s="207" t="str">
        <f>Sales_Entry!D537</f>
        <v>AAMOSH KIRANA</v>
      </c>
      <c r="D537" s="207" t="s">
        <v>1390</v>
      </c>
      <c r="E537" s="207" t="str">
        <f>Sales_Entry!C537</f>
        <v>BILL-6431</v>
      </c>
      <c r="F537" s="207" t="str">
        <f>Sales_Entry!E537</f>
        <v>Mix Milk</v>
      </c>
      <c r="G537" s="208">
        <f>N(Sales_Entry!J537)</f>
        <v>1700</v>
      </c>
      <c r="H537" s="208">
        <v>0</v>
      </c>
      <c r="I537" s="208">
        <f t="shared" si="8"/>
        <v>1700</v>
      </c>
      <c r="J537" s="209"/>
      <c r="K537" s="209" t="str" cm="1">
        <f t="array" ref="K537">IF($C537="","",IF(AND($C537=Party_Statement!$C$5,$B537&gt;=Party_Statement!$C$6,$B537&lt;=Party_Statement!$E$6),SUMPRODUCT(($C$3:$C537=Party_Statement!$C$5)*($B$3:$B537&gt;=Party_Statement!$C$6)*($B$3:$B537&lt;=Party_Statement!$E$6)),""))</f>
        <v/>
      </c>
    </row>
    <row r="538" spans="1:11" x14ac:dyDescent="0.25">
      <c r="A538" s="205">
        <f>Sales_Entry!A538</f>
        <v>66937</v>
      </c>
      <c r="B538" s="206">
        <f>Sales_Entry!B538</f>
        <v>46225</v>
      </c>
      <c r="C538" s="207" t="str">
        <f>Sales_Entry!D538</f>
        <v>AAMOSH KIRANA</v>
      </c>
      <c r="D538" s="207" t="s">
        <v>1390</v>
      </c>
      <c r="E538" s="207" t="str">
        <f>Sales_Entry!C538</f>
        <v>BILL-6431</v>
      </c>
      <c r="F538" s="207" t="str">
        <f>Sales_Entry!E538</f>
        <v>NAUNI</v>
      </c>
      <c r="G538" s="208">
        <f>N(Sales_Entry!J538)</f>
        <v>3000</v>
      </c>
      <c r="H538" s="208">
        <v>0</v>
      </c>
      <c r="I538" s="208">
        <f t="shared" si="8"/>
        <v>3000</v>
      </c>
      <c r="J538" s="209"/>
      <c r="K538" s="209" t="str" cm="1">
        <f t="array" ref="K538">IF($C538="","",IF(AND($C538=Party_Statement!$C$5,$B538&gt;=Party_Statement!$C$6,$B538&lt;=Party_Statement!$E$6),SUMPRODUCT(($C$3:$C538=Party_Statement!$C$5)*($B$3:$B538&gt;=Party_Statement!$C$6)*($B$3:$B538&lt;=Party_Statement!$E$6)),""))</f>
        <v/>
      </c>
    </row>
    <row r="539" spans="1:11" x14ac:dyDescent="0.25">
      <c r="A539" s="205">
        <f>Sales_Entry!A539</f>
        <v>66937</v>
      </c>
      <c r="B539" s="206">
        <f>Sales_Entry!B539</f>
        <v>46225</v>
      </c>
      <c r="C539" s="207" t="str">
        <f>Sales_Entry!D539</f>
        <v>A KALIKA CANTEEN</v>
      </c>
      <c r="D539" s="207" t="s">
        <v>1390</v>
      </c>
      <c r="E539" s="207" t="str">
        <f>Sales_Entry!C539</f>
        <v>BILL-6432</v>
      </c>
      <c r="F539" s="207" t="str">
        <f>Sales_Entry!E539</f>
        <v>Mix Milk</v>
      </c>
      <c r="G539" s="208">
        <f>N(Sales_Entry!J539)</f>
        <v>2975</v>
      </c>
      <c r="H539" s="208">
        <v>0</v>
      </c>
      <c r="I539" s="208">
        <f t="shared" si="8"/>
        <v>2975</v>
      </c>
      <c r="J539" s="209"/>
      <c r="K539" s="209" t="str" cm="1">
        <f t="array" ref="K539">IF($C539="","",IF(AND($C539=Party_Statement!$C$5,$B539&gt;=Party_Statement!$C$6,$B539&lt;=Party_Statement!$E$6),SUMPRODUCT(($C$3:$C539=Party_Statement!$C$5)*($B$3:$B539&gt;=Party_Statement!$C$6)*($B$3:$B539&lt;=Party_Statement!$E$6)),""))</f>
        <v/>
      </c>
    </row>
    <row r="540" spans="1:11" x14ac:dyDescent="0.25">
      <c r="A540" s="205">
        <f>Sales_Entry!A540</f>
        <v>66937</v>
      </c>
      <c r="B540" s="206">
        <f>Sales_Entry!B540</f>
        <v>46225</v>
      </c>
      <c r="C540" s="207" t="str">
        <f>Sales_Entry!D540</f>
        <v>A1 KALIKA CANTEEN</v>
      </c>
      <c r="D540" s="207" t="s">
        <v>1390</v>
      </c>
      <c r="E540" s="207" t="str">
        <f>Sales_Entry!C540</f>
        <v>BILL-6433</v>
      </c>
      <c r="F540" s="207" t="str">
        <f>Sales_Entry!E540</f>
        <v>Mix Milk</v>
      </c>
      <c r="G540" s="208">
        <f>N(Sales_Entry!J540)</f>
        <v>2550</v>
      </c>
      <c r="H540" s="208">
        <v>0</v>
      </c>
      <c r="I540" s="208">
        <f t="shared" si="8"/>
        <v>2550</v>
      </c>
      <c r="J540" s="209"/>
      <c r="K540" s="209" t="str" cm="1">
        <f t="array" ref="K540">IF($C540="","",IF(AND($C540=Party_Statement!$C$5,$B540&gt;=Party_Statement!$C$6,$B540&lt;=Party_Statement!$E$6),SUMPRODUCT(($C$3:$C540=Party_Statement!$C$5)*($B$3:$B540&gt;=Party_Statement!$C$6)*($B$3:$B540&lt;=Party_Statement!$E$6)),""))</f>
        <v/>
      </c>
    </row>
    <row r="541" spans="1:11" x14ac:dyDescent="0.25">
      <c r="A541" s="205">
        <f>Sales_Entry!A541</f>
        <v>66937</v>
      </c>
      <c r="B541" s="206">
        <f>Sales_Entry!B541</f>
        <v>46225</v>
      </c>
      <c r="C541" s="207" t="str">
        <f>Sales_Entry!D541</f>
        <v>ORGANIC TARKALI</v>
      </c>
      <c r="D541" s="207" t="s">
        <v>1390</v>
      </c>
      <c r="E541" s="207" t="str">
        <f>Sales_Entry!C541</f>
        <v>BILL-6434</v>
      </c>
      <c r="F541" s="207" t="str">
        <f>Sales_Entry!E541</f>
        <v>Mix Milk</v>
      </c>
      <c r="G541" s="208">
        <f>N(Sales_Entry!J541)</f>
        <v>2375</v>
      </c>
      <c r="H541" s="208">
        <v>0</v>
      </c>
      <c r="I541" s="208">
        <f t="shared" si="8"/>
        <v>2375</v>
      </c>
      <c r="J541" s="209"/>
      <c r="K541" s="209" t="str" cm="1">
        <f t="array" ref="K541">IF($C541="","",IF(AND($C541=Party_Statement!$C$5,$B541&gt;=Party_Statement!$C$6,$B541&lt;=Party_Statement!$E$6),SUMPRODUCT(($C$3:$C541=Party_Statement!$C$5)*($B$3:$B541&gt;=Party_Statement!$C$6)*($B$3:$B541&lt;=Party_Statement!$E$6)),""))</f>
        <v/>
      </c>
    </row>
    <row r="542" spans="1:11" x14ac:dyDescent="0.25">
      <c r="A542" s="205">
        <f>Sales_Entry!A542</f>
        <v>66937</v>
      </c>
      <c r="B542" s="206">
        <f>Sales_Entry!B542</f>
        <v>46225</v>
      </c>
      <c r="C542" s="207" t="str">
        <f>Sales_Entry!D542</f>
        <v>GANGA NEUPANE</v>
      </c>
      <c r="D542" s="207" t="s">
        <v>1390</v>
      </c>
      <c r="E542" s="207" t="str">
        <f>Sales_Entry!C542</f>
        <v>BILL-6435</v>
      </c>
      <c r="F542" s="207" t="str">
        <f>Sales_Entry!E542</f>
        <v>Mix Milk</v>
      </c>
      <c r="G542" s="208">
        <f>N(Sales_Entry!J542)</f>
        <v>510</v>
      </c>
      <c r="H542" s="208">
        <v>0</v>
      </c>
      <c r="I542" s="208">
        <f t="shared" si="8"/>
        <v>510</v>
      </c>
      <c r="J542" s="209"/>
      <c r="K542" s="209" t="str" cm="1">
        <f t="array" ref="K542">IF($C542="","",IF(AND($C542=Party_Statement!$C$5,$B542&gt;=Party_Statement!$C$6,$B542&lt;=Party_Statement!$E$6),SUMPRODUCT(($C$3:$C542=Party_Statement!$C$5)*($B$3:$B542&gt;=Party_Statement!$C$6)*($B$3:$B542&lt;=Party_Statement!$E$6)),""))</f>
        <v/>
      </c>
    </row>
    <row r="543" spans="1:11" x14ac:dyDescent="0.25">
      <c r="A543" s="205">
        <f>Sales_Entry!A543</f>
        <v>66937</v>
      </c>
      <c r="B543" s="206">
        <f>Sales_Entry!B543</f>
        <v>46225</v>
      </c>
      <c r="C543" s="207" t="str">
        <f>Sales_Entry!D543</f>
        <v>LOCAL</v>
      </c>
      <c r="D543" s="207" t="s">
        <v>1390</v>
      </c>
      <c r="E543" s="207" t="str">
        <f>Sales_Entry!C543</f>
        <v>BILL-6436</v>
      </c>
      <c r="F543" s="207" t="str">
        <f>Sales_Entry!E543</f>
        <v>Mix Milk</v>
      </c>
      <c r="G543" s="208">
        <f>N(Sales_Entry!J543)</f>
        <v>500</v>
      </c>
      <c r="H543" s="208">
        <v>0</v>
      </c>
      <c r="I543" s="208">
        <f t="shared" si="8"/>
        <v>500</v>
      </c>
      <c r="J543" s="209"/>
      <c r="K543" s="209" t="str" cm="1">
        <f t="array" ref="K543">IF($C543="","",IF(AND($C543=Party_Statement!$C$5,$B543&gt;=Party_Statement!$C$6,$B543&lt;=Party_Statement!$E$6),SUMPRODUCT(($C$3:$C543=Party_Statement!$C$5)*($B$3:$B543&gt;=Party_Statement!$C$6)*($B$3:$B543&lt;=Party_Statement!$E$6)),""))</f>
        <v/>
      </c>
    </row>
    <row r="544" spans="1:11" x14ac:dyDescent="0.25">
      <c r="A544" s="205">
        <f>Sales_Entry!A544</f>
        <v>66937</v>
      </c>
      <c r="B544" s="206">
        <f>Sales_Entry!B544</f>
        <v>46225</v>
      </c>
      <c r="C544" s="207" t="str">
        <f>Sales_Entry!D544</f>
        <v>LOCAL</v>
      </c>
      <c r="D544" s="207" t="s">
        <v>1390</v>
      </c>
      <c r="E544" s="207" t="str">
        <f>Sales_Entry!C544</f>
        <v>BILL-6436</v>
      </c>
      <c r="F544" s="207" t="str">
        <f>Sales_Entry!E544</f>
        <v>Ghee</v>
      </c>
      <c r="G544" s="208">
        <f>N(Sales_Entry!J544)</f>
        <v>1100</v>
      </c>
      <c r="H544" s="208">
        <v>0</v>
      </c>
      <c r="I544" s="208">
        <f t="shared" si="8"/>
        <v>1100</v>
      </c>
      <c r="J544" s="209"/>
      <c r="K544" s="209" t="str" cm="1">
        <f t="array" ref="K544">IF($C544="","",IF(AND($C544=Party_Statement!$C$5,$B544&gt;=Party_Statement!$C$6,$B544&lt;=Party_Statement!$E$6),SUMPRODUCT(($C$3:$C544=Party_Statement!$C$5)*($B$3:$B544&gt;=Party_Statement!$C$6)*($B$3:$B544&lt;=Party_Statement!$E$6)),""))</f>
        <v/>
      </c>
    </row>
    <row r="545" spans="1:11" x14ac:dyDescent="0.25">
      <c r="A545" s="205">
        <f>Sales_Entry!A545</f>
        <v>66937</v>
      </c>
      <c r="B545" s="206">
        <f>Sales_Entry!B545</f>
        <v>46225</v>
      </c>
      <c r="C545" s="207" t="str">
        <f>Sales_Entry!D545</f>
        <v>NEUPANE KIRANA</v>
      </c>
      <c r="D545" s="207" t="s">
        <v>1390</v>
      </c>
      <c r="E545" s="207" t="str">
        <f>Sales_Entry!C545</f>
        <v>BILL-6437</v>
      </c>
      <c r="F545" s="207" t="str">
        <f>Sales_Entry!E545</f>
        <v>Mix Milk</v>
      </c>
      <c r="G545" s="208">
        <f>N(Sales_Entry!J545)</f>
        <v>200</v>
      </c>
      <c r="H545" s="208">
        <v>0</v>
      </c>
      <c r="I545" s="208">
        <f t="shared" si="8"/>
        <v>200</v>
      </c>
      <c r="J545" s="209"/>
      <c r="K545" s="209" t="str" cm="1">
        <f t="array" ref="K545">IF($C545="","",IF(AND($C545=Party_Statement!$C$5,$B545&gt;=Party_Statement!$C$6,$B545&lt;=Party_Statement!$E$6),SUMPRODUCT(($C$3:$C545=Party_Statement!$C$5)*($B$3:$B545&gt;=Party_Statement!$C$6)*($B$3:$B545&lt;=Party_Statement!$E$6)),""))</f>
        <v/>
      </c>
    </row>
    <row r="546" spans="1:11" x14ac:dyDescent="0.25">
      <c r="A546" s="205">
        <f>Sales_Entry!A546</f>
        <v>66938</v>
      </c>
      <c r="B546" s="206">
        <f>Sales_Entry!B546</f>
        <v>46226</v>
      </c>
      <c r="C546" s="207" t="str">
        <f>Sales_Entry!D546</f>
        <v>ORGANIC TARKALI</v>
      </c>
      <c r="D546" s="207" t="s">
        <v>1390</v>
      </c>
      <c r="E546" s="207" t="str">
        <f>Sales_Entry!C546</f>
        <v>BILL-6394</v>
      </c>
      <c r="F546" s="207" t="str">
        <f>Sales_Entry!E546</f>
        <v>Mix Milk</v>
      </c>
      <c r="G546" s="208">
        <f>N(Sales_Entry!J546)</f>
        <v>2375</v>
      </c>
      <c r="H546" s="208">
        <v>0</v>
      </c>
      <c r="I546" s="208">
        <f t="shared" si="8"/>
        <v>2375</v>
      </c>
      <c r="J546" s="209"/>
      <c r="K546" s="209" t="str" cm="1">
        <f t="array" ref="K546">IF($C546="","",IF(AND($C546=Party_Statement!$C$5,$B546&gt;=Party_Statement!$C$6,$B546&lt;=Party_Statement!$E$6),SUMPRODUCT(($C$3:$C546=Party_Statement!$C$5)*($B$3:$B546&gt;=Party_Statement!$C$6)*($B$3:$B546&lt;=Party_Statement!$E$6)),""))</f>
        <v/>
      </c>
    </row>
    <row r="547" spans="1:11" x14ac:dyDescent="0.25">
      <c r="A547" s="205">
        <f>Sales_Entry!A547</f>
        <v>66938</v>
      </c>
      <c r="B547" s="206">
        <f>Sales_Entry!B547</f>
        <v>46226</v>
      </c>
      <c r="C547" s="207" t="str">
        <f>Sales_Entry!D547</f>
        <v>SITALA ARYAL</v>
      </c>
      <c r="D547" s="207" t="s">
        <v>1390</v>
      </c>
      <c r="E547" s="207" t="str">
        <f>Sales_Entry!C547</f>
        <v>BILL-6395</v>
      </c>
      <c r="F547" s="207" t="str">
        <f>Sales_Entry!E547</f>
        <v>Mix Milk</v>
      </c>
      <c r="G547" s="208">
        <f>N(Sales_Entry!J547)</f>
        <v>90</v>
      </c>
      <c r="H547" s="208">
        <v>0</v>
      </c>
      <c r="I547" s="208">
        <f t="shared" si="8"/>
        <v>90</v>
      </c>
      <c r="J547" s="209"/>
      <c r="K547" s="209" t="str" cm="1">
        <f t="array" ref="K547">IF($C547="","",IF(AND($C547=Party_Statement!$C$5,$B547&gt;=Party_Statement!$C$6,$B547&lt;=Party_Statement!$E$6),SUMPRODUCT(($C$3:$C547=Party_Statement!$C$5)*($B$3:$B547&gt;=Party_Statement!$C$6)*($B$3:$B547&lt;=Party_Statement!$E$6)),""))</f>
        <v/>
      </c>
    </row>
    <row r="548" spans="1:11" x14ac:dyDescent="0.25">
      <c r="A548" s="205">
        <f>Sales_Entry!A548</f>
        <v>66938</v>
      </c>
      <c r="B548" s="206">
        <f>Sales_Entry!B548</f>
        <v>46226</v>
      </c>
      <c r="C548" s="207" t="str">
        <f>Sales_Entry!D548</f>
        <v>SHARMA DAI</v>
      </c>
      <c r="D548" s="207" t="s">
        <v>1390</v>
      </c>
      <c r="E548" s="207" t="str">
        <f>Sales_Entry!C548</f>
        <v>BILL-6396</v>
      </c>
      <c r="F548" s="207" t="str">
        <f>Sales_Entry!E548</f>
        <v>Mix Milk</v>
      </c>
      <c r="G548" s="208">
        <f>N(Sales_Entry!J548)</f>
        <v>2688</v>
      </c>
      <c r="H548" s="208">
        <v>0</v>
      </c>
      <c r="I548" s="208">
        <f t="shared" si="8"/>
        <v>2688</v>
      </c>
      <c r="J548" s="209"/>
      <c r="K548" s="209" t="str" cm="1">
        <f t="array" ref="K548">IF($C548="","",IF(AND($C548=Party_Statement!$C$5,$B548&gt;=Party_Statement!$C$6,$B548&lt;=Party_Statement!$E$6),SUMPRODUCT(($C$3:$C548=Party_Statement!$C$5)*($B$3:$B548&gt;=Party_Statement!$C$6)*($B$3:$B548&lt;=Party_Statement!$E$6)),""))</f>
        <v/>
      </c>
    </row>
    <row r="549" spans="1:11" x14ac:dyDescent="0.25">
      <c r="A549" s="205">
        <f>Sales_Entry!A549</f>
        <v>66938</v>
      </c>
      <c r="B549" s="206">
        <f>Sales_Entry!B549</f>
        <v>46226</v>
      </c>
      <c r="C549" s="207" t="str">
        <f>Sales_Entry!D549</f>
        <v>GANGA NEUPANE</v>
      </c>
      <c r="D549" s="207" t="s">
        <v>1390</v>
      </c>
      <c r="E549" s="207" t="str">
        <f>Sales_Entry!C549</f>
        <v>BILL-6397</v>
      </c>
      <c r="F549" s="207" t="str">
        <f>Sales_Entry!E549</f>
        <v>Mix Milk</v>
      </c>
      <c r="G549" s="208">
        <f>N(Sales_Entry!J549)</f>
        <v>510</v>
      </c>
      <c r="H549" s="208">
        <v>0</v>
      </c>
      <c r="I549" s="208">
        <f t="shared" si="8"/>
        <v>510</v>
      </c>
      <c r="J549" s="209"/>
      <c r="K549" s="209" t="str" cm="1">
        <f t="array" ref="K549">IF($C549="","",IF(AND($C549=Party_Statement!$C$5,$B549&gt;=Party_Statement!$C$6,$B549&lt;=Party_Statement!$E$6),SUMPRODUCT(($C$3:$C549=Party_Statement!$C$5)*($B$3:$B549&gt;=Party_Statement!$C$6)*($B$3:$B549&lt;=Party_Statement!$E$6)),""))</f>
        <v/>
      </c>
    </row>
    <row r="550" spans="1:11" x14ac:dyDescent="0.25">
      <c r="A550" s="205">
        <f>Sales_Entry!A550</f>
        <v>66938</v>
      </c>
      <c r="B550" s="206">
        <f>Sales_Entry!B550</f>
        <v>46226</v>
      </c>
      <c r="C550" s="207" t="str">
        <f>Sales_Entry!D550</f>
        <v>SOBHA BHATTARAI</v>
      </c>
      <c r="D550" s="207" t="s">
        <v>1390</v>
      </c>
      <c r="E550" s="207" t="str">
        <f>Sales_Entry!C550</f>
        <v>BILL-6398</v>
      </c>
      <c r="F550" s="207" t="str">
        <f>Sales_Entry!E550</f>
        <v>Mix Milk</v>
      </c>
      <c r="G550" s="208">
        <f>N(Sales_Entry!J550)</f>
        <v>4250</v>
      </c>
      <c r="H550" s="208">
        <v>0</v>
      </c>
      <c r="I550" s="208">
        <f t="shared" si="8"/>
        <v>4250</v>
      </c>
      <c r="J550" s="209"/>
      <c r="K550" s="209" t="str" cm="1">
        <f t="array" ref="K550">IF($C550="","",IF(AND($C550=Party_Statement!$C$5,$B550&gt;=Party_Statement!$C$6,$B550&lt;=Party_Statement!$E$6),SUMPRODUCT(($C$3:$C550=Party_Statement!$C$5)*($B$3:$B550&gt;=Party_Statement!$C$6)*($B$3:$B550&lt;=Party_Statement!$E$6)),""))</f>
        <v/>
      </c>
    </row>
    <row r="551" spans="1:11" x14ac:dyDescent="0.25">
      <c r="A551" s="205">
        <f>Sales_Entry!A551</f>
        <v>66938</v>
      </c>
      <c r="B551" s="206">
        <f>Sales_Entry!B551</f>
        <v>46226</v>
      </c>
      <c r="C551" s="207" t="str">
        <f>Sales_Entry!D551</f>
        <v>SRIJANA DAIRY</v>
      </c>
      <c r="D551" s="207" t="s">
        <v>1390</v>
      </c>
      <c r="E551" s="207" t="str">
        <f>Sales_Entry!C551</f>
        <v>BILL-6438</v>
      </c>
      <c r="F551" s="207" t="str">
        <f>Sales_Entry!E551</f>
        <v>Mix Milk</v>
      </c>
      <c r="G551" s="208">
        <f>N(Sales_Entry!J551)</f>
        <v>5100</v>
      </c>
      <c r="H551" s="208">
        <v>0</v>
      </c>
      <c r="I551" s="208">
        <f t="shared" si="8"/>
        <v>5100</v>
      </c>
      <c r="J551" s="209"/>
      <c r="K551" s="209" t="str" cm="1">
        <f t="array" ref="K551">IF($C551="","",IF(AND($C551=Party_Statement!$C$5,$B551&gt;=Party_Statement!$C$6,$B551&lt;=Party_Statement!$E$6),SUMPRODUCT(($C$3:$C551=Party_Statement!$C$5)*($B$3:$B551&gt;=Party_Statement!$C$6)*($B$3:$B551&lt;=Party_Statement!$E$6)),""))</f>
        <v/>
      </c>
    </row>
    <row r="552" spans="1:11" x14ac:dyDescent="0.25">
      <c r="A552" s="205">
        <f>Sales_Entry!A552</f>
        <v>66938</v>
      </c>
      <c r="B552" s="206">
        <f>Sales_Entry!B552</f>
        <v>46226</v>
      </c>
      <c r="C552" s="207" t="str">
        <f>Sales_Entry!D552</f>
        <v>SRIJANA DAIRY</v>
      </c>
      <c r="D552" s="207" t="s">
        <v>1390</v>
      </c>
      <c r="E552" s="207" t="str">
        <f>Sales_Entry!C552</f>
        <v>BILL-6438</v>
      </c>
      <c r="F552" s="207" t="str">
        <f>Sales_Entry!E552</f>
        <v>Mix Milk</v>
      </c>
      <c r="G552" s="208">
        <f>N(Sales_Entry!J552)</f>
        <v>80</v>
      </c>
      <c r="H552" s="208">
        <v>0</v>
      </c>
      <c r="I552" s="208">
        <f t="shared" si="8"/>
        <v>80</v>
      </c>
      <c r="J552" s="209"/>
      <c r="K552" s="209" t="str" cm="1">
        <f t="array" ref="K552">IF($C552="","",IF(AND($C552=Party_Statement!$C$5,$B552&gt;=Party_Statement!$C$6,$B552&lt;=Party_Statement!$E$6),SUMPRODUCT(($C$3:$C552=Party_Statement!$C$5)*($B$3:$B552&gt;=Party_Statement!$C$6)*($B$3:$B552&lt;=Party_Statement!$E$6)),""))</f>
        <v/>
      </c>
    </row>
    <row r="553" spans="1:11" x14ac:dyDescent="0.25">
      <c r="A553" s="205">
        <f>Sales_Entry!A553</f>
        <v>66938</v>
      </c>
      <c r="B553" s="206">
        <f>Sales_Entry!B553</f>
        <v>46226</v>
      </c>
      <c r="C553" s="207" t="str">
        <f>Sales_Entry!D553</f>
        <v>KRISHNA KHAREL</v>
      </c>
      <c r="D553" s="207" t="s">
        <v>1390</v>
      </c>
      <c r="E553" s="207" t="str">
        <f>Sales_Entry!C553</f>
        <v>BILL-6439</v>
      </c>
      <c r="F553" s="207" t="str">
        <f>Sales_Entry!E553</f>
        <v>Mix Milk</v>
      </c>
      <c r="G553" s="208">
        <f>N(Sales_Entry!J553)</f>
        <v>258</v>
      </c>
      <c r="H553" s="208">
        <v>0</v>
      </c>
      <c r="I553" s="208">
        <f t="shared" si="8"/>
        <v>258</v>
      </c>
      <c r="J553" s="209"/>
      <c r="K553" s="209" t="str" cm="1">
        <f t="array" ref="K553">IF($C553="","",IF(AND($C553=Party_Statement!$C$5,$B553&gt;=Party_Statement!$C$6,$B553&lt;=Party_Statement!$E$6),SUMPRODUCT(($C$3:$C553=Party_Statement!$C$5)*($B$3:$B553&gt;=Party_Statement!$C$6)*($B$3:$B553&lt;=Party_Statement!$E$6)),""))</f>
        <v/>
      </c>
    </row>
    <row r="554" spans="1:11" x14ac:dyDescent="0.25">
      <c r="A554" s="205">
        <f>Sales_Entry!A554</f>
        <v>66938</v>
      </c>
      <c r="B554" s="206">
        <f>Sales_Entry!B554</f>
        <v>46226</v>
      </c>
      <c r="C554" s="207" t="str">
        <f>Sales_Entry!D554</f>
        <v>CHHATRABHUMI STORE</v>
      </c>
      <c r="D554" s="207" t="s">
        <v>1390</v>
      </c>
      <c r="E554" s="207" t="str">
        <f>Sales_Entry!C554</f>
        <v>BILL-6440</v>
      </c>
      <c r="F554" s="207" t="str">
        <f>Sales_Entry!E554</f>
        <v>Mix Milk</v>
      </c>
      <c r="G554" s="208">
        <f>N(Sales_Entry!J554)</f>
        <v>1720</v>
      </c>
      <c r="H554" s="208">
        <v>0</v>
      </c>
      <c r="I554" s="208">
        <f t="shared" si="8"/>
        <v>1720</v>
      </c>
      <c r="J554" s="209"/>
      <c r="K554" s="209" t="str" cm="1">
        <f t="array" ref="K554">IF($C554="","",IF(AND($C554=Party_Statement!$C$5,$B554&gt;=Party_Statement!$C$6,$B554&lt;=Party_Statement!$E$6),SUMPRODUCT(($C$3:$C554=Party_Statement!$C$5)*($B$3:$B554&gt;=Party_Statement!$C$6)*($B$3:$B554&lt;=Party_Statement!$E$6)),""))</f>
        <v/>
      </c>
    </row>
    <row r="555" spans="1:11" x14ac:dyDescent="0.25">
      <c r="A555" s="205">
        <f>Sales_Entry!A555</f>
        <v>66938</v>
      </c>
      <c r="B555" s="206">
        <f>Sales_Entry!B555</f>
        <v>46226</v>
      </c>
      <c r="C555" s="207" t="str">
        <f>Sales_Entry!D555</f>
        <v>KRITIKA KIRANA</v>
      </c>
      <c r="D555" s="207" t="s">
        <v>1390</v>
      </c>
      <c r="E555" s="207" t="str">
        <f>Sales_Entry!C555</f>
        <v>BILL-6441</v>
      </c>
      <c r="F555" s="207" t="str">
        <f>Sales_Entry!E555</f>
        <v>Mix Milk</v>
      </c>
      <c r="G555" s="208">
        <f>N(Sales_Entry!J555)</f>
        <v>1290</v>
      </c>
      <c r="H555" s="208">
        <v>0</v>
      </c>
      <c r="I555" s="208">
        <f t="shared" si="8"/>
        <v>1290</v>
      </c>
      <c r="J555" s="209"/>
      <c r="K555" s="209" t="str" cm="1">
        <f t="array" ref="K555">IF($C555="","",IF(AND($C555=Party_Statement!$C$5,$B555&gt;=Party_Statement!$C$6,$B555&lt;=Party_Statement!$E$6),SUMPRODUCT(($C$3:$C555=Party_Statement!$C$5)*($B$3:$B555&gt;=Party_Statement!$C$6)*($B$3:$B555&lt;=Party_Statement!$E$6)),""))</f>
        <v/>
      </c>
    </row>
    <row r="556" spans="1:11" x14ac:dyDescent="0.25">
      <c r="A556" s="205">
        <f>Sales_Entry!A556</f>
        <v>66938</v>
      </c>
      <c r="B556" s="206">
        <f>Sales_Entry!B556</f>
        <v>46226</v>
      </c>
      <c r="C556" s="207" t="str">
        <f>Sales_Entry!D556</f>
        <v>SOBHA BHATTARAI</v>
      </c>
      <c r="D556" s="207" t="s">
        <v>1390</v>
      </c>
      <c r="E556" s="207" t="str">
        <f>Sales_Entry!C556</f>
        <v>BILL-6442</v>
      </c>
      <c r="F556" s="207" t="str">
        <f>Sales_Entry!E556</f>
        <v>Mix Milk</v>
      </c>
      <c r="G556" s="208">
        <f>N(Sales_Entry!J556)</f>
        <v>4250</v>
      </c>
      <c r="H556" s="208">
        <v>0</v>
      </c>
      <c r="I556" s="208">
        <f t="shared" si="8"/>
        <v>4250</v>
      </c>
      <c r="J556" s="209"/>
      <c r="K556" s="209" t="str" cm="1">
        <f t="array" ref="K556">IF($C556="","",IF(AND($C556=Party_Statement!$C$5,$B556&gt;=Party_Statement!$C$6,$B556&lt;=Party_Statement!$E$6),SUMPRODUCT(($C$3:$C556=Party_Statement!$C$5)*($B$3:$B556&gt;=Party_Statement!$C$6)*($B$3:$B556&lt;=Party_Statement!$E$6)),""))</f>
        <v/>
      </c>
    </row>
    <row r="557" spans="1:11" x14ac:dyDescent="0.25">
      <c r="A557" s="205">
        <f>Sales_Entry!A557</f>
        <v>66938</v>
      </c>
      <c r="B557" s="206">
        <f>Sales_Entry!B557</f>
        <v>46226</v>
      </c>
      <c r="C557" s="207" t="str">
        <f>Sales_Entry!D557</f>
        <v>MANAKAMANA DAIRY</v>
      </c>
      <c r="D557" s="207" t="s">
        <v>1390</v>
      </c>
      <c r="E557" s="207" t="str">
        <f>Sales_Entry!C557</f>
        <v>BILL-6443</v>
      </c>
      <c r="F557" s="207" t="str">
        <f>Sales_Entry!E557</f>
        <v>Mix Milk</v>
      </c>
      <c r="G557" s="208">
        <f>N(Sales_Entry!J557)</f>
        <v>850</v>
      </c>
      <c r="H557" s="208">
        <v>0</v>
      </c>
      <c r="I557" s="208">
        <f t="shared" si="8"/>
        <v>850</v>
      </c>
      <c r="J557" s="209"/>
      <c r="K557" s="209" t="str" cm="1">
        <f t="array" ref="K557">IF($C557="","",IF(AND($C557=Party_Statement!$C$5,$B557&gt;=Party_Statement!$C$6,$B557&lt;=Party_Statement!$E$6),SUMPRODUCT(($C$3:$C557=Party_Statement!$C$5)*($B$3:$B557&gt;=Party_Statement!$C$6)*($B$3:$B557&lt;=Party_Statement!$E$6)),""))</f>
        <v/>
      </c>
    </row>
    <row r="558" spans="1:11" x14ac:dyDescent="0.25">
      <c r="A558" s="205">
        <f>Sales_Entry!A558</f>
        <v>66938</v>
      </c>
      <c r="B558" s="206">
        <f>Sales_Entry!B558</f>
        <v>46226</v>
      </c>
      <c r="C558" s="207" t="str">
        <f>Sales_Entry!D558</f>
        <v>AAYUSH AND AAYUSHMA</v>
      </c>
      <c r="D558" s="207" t="s">
        <v>1390</v>
      </c>
      <c r="E558" s="207" t="str">
        <f>Sales_Entry!C558</f>
        <v>BILL-6444</v>
      </c>
      <c r="F558" s="207" t="str">
        <f>Sales_Entry!E558</f>
        <v>Mix Milk</v>
      </c>
      <c r="G558" s="208">
        <f>N(Sales_Entry!J558)</f>
        <v>425</v>
      </c>
      <c r="H558" s="208">
        <v>0</v>
      </c>
      <c r="I558" s="208">
        <f t="shared" si="8"/>
        <v>425</v>
      </c>
      <c r="J558" s="209"/>
      <c r="K558" s="209" t="str" cm="1">
        <f t="array" ref="K558">IF($C558="","",IF(AND($C558=Party_Statement!$C$5,$B558&gt;=Party_Statement!$C$6,$B558&lt;=Party_Statement!$E$6),SUMPRODUCT(($C$3:$C558=Party_Statement!$C$5)*($B$3:$B558&gt;=Party_Statement!$C$6)*($B$3:$B558&lt;=Party_Statement!$E$6)),""))</f>
        <v/>
      </c>
    </row>
    <row r="559" spans="1:11" x14ac:dyDescent="0.25">
      <c r="A559" s="205">
        <f>Sales_Entry!A559</f>
        <v>66938</v>
      </c>
      <c r="B559" s="206">
        <f>Sales_Entry!B559</f>
        <v>46226</v>
      </c>
      <c r="C559" s="207" t="str">
        <f>Sales_Entry!D559</f>
        <v>YUBARAJ AND SAMRAT</v>
      </c>
      <c r="D559" s="207" t="s">
        <v>1390</v>
      </c>
      <c r="E559" s="207" t="str">
        <f>Sales_Entry!C559</f>
        <v>BILL-6445</v>
      </c>
      <c r="F559" s="207" t="str">
        <f>Sales_Entry!E559</f>
        <v>Mix Milk</v>
      </c>
      <c r="G559" s="208">
        <f>N(Sales_Entry!J559)</f>
        <v>1020</v>
      </c>
      <c r="H559" s="208">
        <v>0</v>
      </c>
      <c r="I559" s="208">
        <f t="shared" si="8"/>
        <v>1020</v>
      </c>
      <c r="J559" s="209"/>
      <c r="K559" s="209" t="str" cm="1">
        <f t="array" ref="K559">IF($C559="","",IF(AND($C559=Party_Statement!$C$5,$B559&gt;=Party_Statement!$C$6,$B559&lt;=Party_Statement!$E$6),SUMPRODUCT(($C$3:$C559=Party_Statement!$C$5)*($B$3:$B559&gt;=Party_Statement!$C$6)*($B$3:$B559&lt;=Party_Statement!$E$6)),""))</f>
        <v/>
      </c>
    </row>
    <row r="560" spans="1:11" x14ac:dyDescent="0.25">
      <c r="A560" s="205">
        <f>Sales_Entry!A560</f>
        <v>66938</v>
      </c>
      <c r="B560" s="206">
        <f>Sales_Entry!B560</f>
        <v>46226</v>
      </c>
      <c r="C560" s="207" t="str">
        <f>Sales_Entry!D560</f>
        <v>SAMIKSHYA KIRANA</v>
      </c>
      <c r="D560" s="207" t="s">
        <v>1390</v>
      </c>
      <c r="E560" s="207" t="str">
        <f>Sales_Entry!C560</f>
        <v>BILL-6446</v>
      </c>
      <c r="F560" s="207" t="str">
        <f>Sales_Entry!E560</f>
        <v>Mix Milk</v>
      </c>
      <c r="G560" s="208">
        <f>N(Sales_Entry!J560)</f>
        <v>680</v>
      </c>
      <c r="H560" s="208">
        <v>0</v>
      </c>
      <c r="I560" s="208">
        <f t="shared" si="8"/>
        <v>680</v>
      </c>
      <c r="J560" s="209"/>
      <c r="K560" s="209" t="str" cm="1">
        <f t="array" ref="K560">IF($C560="","",IF(AND($C560=Party_Statement!$C$5,$B560&gt;=Party_Statement!$C$6,$B560&lt;=Party_Statement!$E$6),SUMPRODUCT(($C$3:$C560=Party_Statement!$C$5)*($B$3:$B560&gt;=Party_Statement!$C$6)*($B$3:$B560&lt;=Party_Statement!$E$6)),""))</f>
        <v/>
      </c>
    </row>
    <row r="561" spans="1:11" x14ac:dyDescent="0.25">
      <c r="A561" s="205">
        <f>Sales_Entry!A561</f>
        <v>66938</v>
      </c>
      <c r="B561" s="206">
        <f>Sales_Entry!B561</f>
        <v>46226</v>
      </c>
      <c r="C561" s="207" t="str">
        <f>Sales_Entry!D561</f>
        <v>PALPALI KIRANA</v>
      </c>
      <c r="D561" s="207" t="s">
        <v>1390</v>
      </c>
      <c r="E561" s="207" t="str">
        <f>Sales_Entry!C561</f>
        <v>BILL-6447</v>
      </c>
      <c r="F561" s="207" t="str">
        <f>Sales_Entry!E561</f>
        <v>Mix Milk</v>
      </c>
      <c r="G561" s="208">
        <f>N(Sales_Entry!J561)</f>
        <v>1700</v>
      </c>
      <c r="H561" s="208">
        <v>0</v>
      </c>
      <c r="I561" s="208">
        <f t="shared" si="8"/>
        <v>1700</v>
      </c>
      <c r="J561" s="209"/>
      <c r="K561" s="209" t="str" cm="1">
        <f t="array" ref="K561">IF($C561="","",IF(AND($C561=Party_Statement!$C$5,$B561&gt;=Party_Statement!$C$6,$B561&lt;=Party_Statement!$E$6),SUMPRODUCT(($C$3:$C561=Party_Statement!$C$5)*($B$3:$B561&gt;=Party_Statement!$C$6)*($B$3:$B561&lt;=Party_Statement!$E$6)),""))</f>
        <v/>
      </c>
    </row>
    <row r="562" spans="1:11" x14ac:dyDescent="0.25">
      <c r="A562" s="205">
        <f>Sales_Entry!A562</f>
        <v>66938</v>
      </c>
      <c r="B562" s="206">
        <f>Sales_Entry!B562</f>
        <v>46226</v>
      </c>
      <c r="C562" s="207" t="str">
        <f>Sales_Entry!D562</f>
        <v>AAMOSH KIRANA</v>
      </c>
      <c r="D562" s="207" t="s">
        <v>1390</v>
      </c>
      <c r="E562" s="207" t="str">
        <f>Sales_Entry!C562</f>
        <v>BILL-6448</v>
      </c>
      <c r="F562" s="207" t="str">
        <f>Sales_Entry!E562</f>
        <v>Mix Milk</v>
      </c>
      <c r="G562" s="208">
        <f>N(Sales_Entry!J562)</f>
        <v>3440</v>
      </c>
      <c r="H562" s="208">
        <v>0</v>
      </c>
      <c r="I562" s="208">
        <f t="shared" si="8"/>
        <v>3440</v>
      </c>
      <c r="J562" s="209"/>
      <c r="K562" s="209" t="str" cm="1">
        <f t="array" ref="K562">IF($C562="","",IF(AND($C562=Party_Statement!$C$5,$B562&gt;=Party_Statement!$C$6,$B562&lt;=Party_Statement!$E$6),SUMPRODUCT(($C$3:$C562=Party_Statement!$C$5)*($B$3:$B562&gt;=Party_Statement!$C$6)*($B$3:$B562&lt;=Party_Statement!$E$6)),""))</f>
        <v/>
      </c>
    </row>
    <row r="563" spans="1:11" x14ac:dyDescent="0.25">
      <c r="A563" s="205">
        <f>Sales_Entry!A563</f>
        <v>66938</v>
      </c>
      <c r="B563" s="206">
        <f>Sales_Entry!B563</f>
        <v>46226</v>
      </c>
      <c r="C563" s="207" t="str">
        <f>Sales_Entry!D563</f>
        <v>AAMOSH KIRANA</v>
      </c>
      <c r="D563" s="207" t="s">
        <v>1390</v>
      </c>
      <c r="E563" s="207" t="str">
        <f>Sales_Entry!C563</f>
        <v>BILL-6448</v>
      </c>
      <c r="F563" s="207" t="str">
        <f>Sales_Entry!E563</f>
        <v>Mix Milk</v>
      </c>
      <c r="G563" s="208">
        <f>N(Sales_Entry!J563)</f>
        <v>4675</v>
      </c>
      <c r="H563" s="208">
        <v>0</v>
      </c>
      <c r="I563" s="208">
        <f t="shared" si="8"/>
        <v>4675</v>
      </c>
      <c r="J563" s="209"/>
      <c r="K563" s="209" t="str" cm="1">
        <f t="array" ref="K563">IF($C563="","",IF(AND($C563=Party_Statement!$C$5,$B563&gt;=Party_Statement!$C$6,$B563&lt;=Party_Statement!$E$6),SUMPRODUCT(($C$3:$C563=Party_Statement!$C$5)*($B$3:$B563&gt;=Party_Statement!$C$6)*($B$3:$B563&lt;=Party_Statement!$E$6)),""))</f>
        <v/>
      </c>
    </row>
    <row r="564" spans="1:11" x14ac:dyDescent="0.25">
      <c r="A564" s="205">
        <f>Sales_Entry!A564</f>
        <v>66938</v>
      </c>
      <c r="B564" s="206">
        <f>Sales_Entry!B564</f>
        <v>46226</v>
      </c>
      <c r="C564" s="207" t="str">
        <f>Sales_Entry!D564</f>
        <v>AAMOSH KIRANA</v>
      </c>
      <c r="D564" s="207" t="s">
        <v>1390</v>
      </c>
      <c r="E564" s="207" t="str">
        <f>Sales_Entry!C564</f>
        <v>BILL-6448</v>
      </c>
      <c r="F564" s="207" t="str">
        <f>Sales_Entry!E564</f>
        <v>Cow Milk</v>
      </c>
      <c r="G564" s="208">
        <f>N(Sales_Entry!J564)</f>
        <v>80</v>
      </c>
      <c r="H564" s="208">
        <v>0</v>
      </c>
      <c r="I564" s="208">
        <f t="shared" si="8"/>
        <v>80</v>
      </c>
      <c r="J564" s="209"/>
      <c r="K564" s="209" t="str" cm="1">
        <f t="array" ref="K564">IF($C564="","",IF(AND($C564=Party_Statement!$C$5,$B564&gt;=Party_Statement!$C$6,$B564&lt;=Party_Statement!$E$6),SUMPRODUCT(($C$3:$C564=Party_Statement!$C$5)*($B$3:$B564&gt;=Party_Statement!$C$6)*($B$3:$B564&lt;=Party_Statement!$E$6)),""))</f>
        <v/>
      </c>
    </row>
    <row r="565" spans="1:11" x14ac:dyDescent="0.25">
      <c r="A565" s="205">
        <f>Sales_Entry!A565</f>
        <v>66938</v>
      </c>
      <c r="B565" s="206">
        <f>Sales_Entry!B565</f>
        <v>46226</v>
      </c>
      <c r="C565" s="207" t="str">
        <f>Sales_Entry!D565</f>
        <v>GIRI KIRANA</v>
      </c>
      <c r="D565" s="207" t="s">
        <v>1390</v>
      </c>
      <c r="E565" s="207" t="str">
        <f>Sales_Entry!C565</f>
        <v>BILL-6449</v>
      </c>
      <c r="F565" s="207" t="str">
        <f>Sales_Entry!E565</f>
        <v>Mix Milk</v>
      </c>
      <c r="G565" s="208">
        <f>N(Sales_Entry!J565)</f>
        <v>1275</v>
      </c>
      <c r="H565" s="208">
        <v>0</v>
      </c>
      <c r="I565" s="208">
        <f t="shared" si="8"/>
        <v>1275</v>
      </c>
      <c r="J565" s="209"/>
      <c r="K565" s="209" t="str" cm="1">
        <f t="array" ref="K565">IF($C565="","",IF(AND($C565=Party_Statement!$C$5,$B565&gt;=Party_Statement!$C$6,$B565&lt;=Party_Statement!$E$6),SUMPRODUCT(($C$3:$C565=Party_Statement!$C$5)*($B$3:$B565&gt;=Party_Statement!$C$6)*($B$3:$B565&lt;=Party_Statement!$E$6)),""))</f>
        <v/>
      </c>
    </row>
    <row r="566" spans="1:11" x14ac:dyDescent="0.25">
      <c r="A566" s="205">
        <f>Sales_Entry!A566</f>
        <v>66938</v>
      </c>
      <c r="B566" s="206">
        <f>Sales_Entry!B566</f>
        <v>46226</v>
      </c>
      <c r="C566" s="207" t="str">
        <f>Sales_Entry!D566</f>
        <v>DEURALI KIRANA</v>
      </c>
      <c r="D566" s="207" t="s">
        <v>1390</v>
      </c>
      <c r="E566" s="207" t="str">
        <f>Sales_Entry!C566</f>
        <v>BILL-6450</v>
      </c>
      <c r="F566" s="207" t="str">
        <f>Sales_Entry!E566</f>
        <v>Mix Milk</v>
      </c>
      <c r="G566" s="208">
        <f>N(Sales_Entry!J566)</f>
        <v>425</v>
      </c>
      <c r="H566" s="208">
        <v>0</v>
      </c>
      <c r="I566" s="208">
        <f t="shared" si="8"/>
        <v>425</v>
      </c>
      <c r="J566" s="209"/>
      <c r="K566" s="209" t="str" cm="1">
        <f t="array" ref="K566">IF($C566="","",IF(AND($C566=Party_Statement!$C$5,$B566&gt;=Party_Statement!$C$6,$B566&lt;=Party_Statement!$E$6),SUMPRODUCT(($C$3:$C566=Party_Statement!$C$5)*($B$3:$B566&gt;=Party_Statement!$C$6)*($B$3:$B566&lt;=Party_Statement!$E$6)),""))</f>
        <v/>
      </c>
    </row>
    <row r="567" spans="1:11" x14ac:dyDescent="0.25">
      <c r="A567" s="205">
        <f>Sales_Entry!A567</f>
        <v>66939</v>
      </c>
      <c r="B567" s="206">
        <f>Sales_Entry!B567</f>
        <v>46227</v>
      </c>
      <c r="C567" s="207" t="str">
        <f>Sales_Entry!D567</f>
        <v>SHARMA DAI</v>
      </c>
      <c r="D567" s="207" t="s">
        <v>1390</v>
      </c>
      <c r="E567" s="207" t="str">
        <f>Sales_Entry!C567</f>
        <v>BILL-6399</v>
      </c>
      <c r="F567" s="207" t="str">
        <f>Sales_Entry!E567</f>
        <v>Mix Milk</v>
      </c>
      <c r="G567" s="208">
        <f>N(Sales_Entry!J567)</f>
        <v>2688</v>
      </c>
      <c r="H567" s="208">
        <v>0</v>
      </c>
      <c r="I567" s="208">
        <f t="shared" si="8"/>
        <v>2688</v>
      </c>
      <c r="J567" s="209"/>
      <c r="K567" s="209" t="str" cm="1">
        <f t="array" ref="K567">IF($C567="","",IF(AND($C567=Party_Statement!$C$5,$B567&gt;=Party_Statement!$C$6,$B567&lt;=Party_Statement!$E$6),SUMPRODUCT(($C$3:$C567=Party_Statement!$C$5)*($B$3:$B567&gt;=Party_Statement!$C$6)*($B$3:$B567&lt;=Party_Statement!$E$6)),""))</f>
        <v/>
      </c>
    </row>
    <row r="568" spans="1:11" x14ac:dyDescent="0.25">
      <c r="A568" s="205">
        <f>Sales_Entry!A568</f>
        <v>66939</v>
      </c>
      <c r="B568" s="206">
        <f>Sales_Entry!B568</f>
        <v>46227</v>
      </c>
      <c r="C568" s="207" t="str">
        <f>Sales_Entry!D568</f>
        <v>GANGA NEUPANE</v>
      </c>
      <c r="D568" s="207" t="s">
        <v>1390</v>
      </c>
      <c r="E568" s="207" t="str">
        <f>Sales_Entry!C568</f>
        <v>BILL-6400</v>
      </c>
      <c r="F568" s="207" t="str">
        <f>Sales_Entry!E568</f>
        <v>Mix Milk</v>
      </c>
      <c r="G568" s="208">
        <f>N(Sales_Entry!J568)</f>
        <v>510</v>
      </c>
      <c r="H568" s="208">
        <v>0</v>
      </c>
      <c r="I568" s="208">
        <f t="shared" si="8"/>
        <v>510</v>
      </c>
      <c r="J568" s="209"/>
      <c r="K568" s="209" t="str" cm="1">
        <f t="array" ref="K568">IF($C568="","",IF(AND($C568=Party_Statement!$C$5,$B568&gt;=Party_Statement!$C$6,$B568&lt;=Party_Statement!$E$6),SUMPRODUCT(($C$3:$C568=Party_Statement!$C$5)*($B$3:$B568&gt;=Party_Statement!$C$6)*($B$3:$B568&lt;=Party_Statement!$E$6)),""))</f>
        <v/>
      </c>
    </row>
    <row r="569" spans="1:11" x14ac:dyDescent="0.25">
      <c r="A569" s="205">
        <f>Sales_Entry!A569</f>
        <v>66939</v>
      </c>
      <c r="B569" s="206">
        <f>Sales_Entry!B569</f>
        <v>46227</v>
      </c>
      <c r="C569" s="207" t="str">
        <f>Sales_Entry!D569</f>
        <v>SRIJANA DAIRY</v>
      </c>
      <c r="D569" s="207" t="s">
        <v>1390</v>
      </c>
      <c r="E569" s="207" t="str">
        <f>Sales_Entry!C569</f>
        <v>BILL-6501</v>
      </c>
      <c r="F569" s="207" t="str">
        <f>Sales_Entry!E569</f>
        <v>Mix Milk</v>
      </c>
      <c r="G569" s="208">
        <f>N(Sales_Entry!J569)</f>
        <v>5100</v>
      </c>
      <c r="H569" s="208">
        <v>0</v>
      </c>
      <c r="I569" s="208">
        <f t="shared" si="8"/>
        <v>5100</v>
      </c>
      <c r="J569" s="209"/>
      <c r="K569" s="209" t="str" cm="1">
        <f t="array" ref="K569">IF($C569="","",IF(AND($C569=Party_Statement!$C$5,$B569&gt;=Party_Statement!$C$6,$B569&lt;=Party_Statement!$E$6),SUMPRODUCT(($C$3:$C569=Party_Statement!$C$5)*($B$3:$B569&gt;=Party_Statement!$C$6)*($B$3:$B569&lt;=Party_Statement!$E$6)),""))</f>
        <v/>
      </c>
    </row>
    <row r="570" spans="1:11" x14ac:dyDescent="0.25">
      <c r="A570" s="205">
        <f>Sales_Entry!A570</f>
        <v>66939</v>
      </c>
      <c r="B570" s="206">
        <f>Sales_Entry!B570</f>
        <v>46227</v>
      </c>
      <c r="C570" s="207" t="str">
        <f>Sales_Entry!D570</f>
        <v>SRIJANA DAIRY</v>
      </c>
      <c r="D570" s="207" t="s">
        <v>1390</v>
      </c>
      <c r="E570" s="207" t="str">
        <f>Sales_Entry!C570</f>
        <v>BILL-6501</v>
      </c>
      <c r="F570" s="207" t="str">
        <f>Sales_Entry!E570</f>
        <v>Cow Milk</v>
      </c>
      <c r="G570" s="208">
        <f>N(Sales_Entry!J570)</f>
        <v>80</v>
      </c>
      <c r="H570" s="208">
        <v>0</v>
      </c>
      <c r="I570" s="208">
        <f t="shared" si="8"/>
        <v>80</v>
      </c>
      <c r="J570" s="209"/>
      <c r="K570" s="209" t="str" cm="1">
        <f t="array" ref="K570">IF($C570="","",IF(AND($C570=Party_Statement!$C$5,$B570&gt;=Party_Statement!$C$6,$B570&lt;=Party_Statement!$E$6),SUMPRODUCT(($C$3:$C570=Party_Statement!$C$5)*($B$3:$B570&gt;=Party_Statement!$C$6)*($B$3:$B570&lt;=Party_Statement!$E$6)),""))</f>
        <v/>
      </c>
    </row>
    <row r="571" spans="1:11" ht="25.5" x14ac:dyDescent="0.25">
      <c r="A571" s="205">
        <f>Sales_Entry!A571</f>
        <v>66939</v>
      </c>
      <c r="B571" s="206">
        <f>Sales_Entry!B571</f>
        <v>46227</v>
      </c>
      <c r="C571" s="207" t="str">
        <f>Sales_Entry!D571</f>
        <v>NEHA MISTHAN BHANDAR</v>
      </c>
      <c r="D571" s="207" t="s">
        <v>1390</v>
      </c>
      <c r="E571" s="207" t="str">
        <f>Sales_Entry!C571</f>
        <v>BILL-6502</v>
      </c>
      <c r="F571" s="207" t="str">
        <f>Sales_Entry!E571</f>
        <v>Mix Milk</v>
      </c>
      <c r="G571" s="208">
        <f>N(Sales_Entry!J571)</f>
        <v>3400</v>
      </c>
      <c r="H571" s="208">
        <v>0</v>
      </c>
      <c r="I571" s="208">
        <f t="shared" si="8"/>
        <v>3400</v>
      </c>
      <c r="J571" s="209"/>
      <c r="K571" s="209" t="str" cm="1">
        <f t="array" ref="K571">IF($C571="","",IF(AND($C571=Party_Statement!$C$5,$B571&gt;=Party_Statement!$C$6,$B571&lt;=Party_Statement!$E$6),SUMPRODUCT(($C$3:$C571=Party_Statement!$C$5)*($B$3:$B571&gt;=Party_Statement!$C$6)*($B$3:$B571&lt;=Party_Statement!$E$6)),""))</f>
        <v/>
      </c>
    </row>
    <row r="572" spans="1:11" x14ac:dyDescent="0.25">
      <c r="A572" s="205">
        <f>Sales_Entry!A572</f>
        <v>66939</v>
      </c>
      <c r="B572" s="206">
        <f>Sales_Entry!B572</f>
        <v>46227</v>
      </c>
      <c r="C572" s="207" t="str">
        <f>Sales_Entry!D572</f>
        <v>SOBHA BHATTARAI</v>
      </c>
      <c r="D572" s="207" t="s">
        <v>1390</v>
      </c>
      <c r="E572" s="207" t="str">
        <f>Sales_Entry!C572</f>
        <v>BILL-6503</v>
      </c>
      <c r="F572" s="207" t="str">
        <f>Sales_Entry!E572</f>
        <v>Mix Milk</v>
      </c>
      <c r="G572" s="208">
        <f>N(Sales_Entry!J572)</f>
        <v>5100</v>
      </c>
      <c r="H572" s="208">
        <v>0</v>
      </c>
      <c r="I572" s="208">
        <f t="shared" si="8"/>
        <v>5100</v>
      </c>
      <c r="J572" s="209"/>
      <c r="K572" s="209" t="str" cm="1">
        <f t="array" ref="K572">IF($C572="","",IF(AND($C572=Party_Statement!$C$5,$B572&gt;=Party_Statement!$C$6,$B572&lt;=Party_Statement!$E$6),SUMPRODUCT(($C$3:$C572=Party_Statement!$C$5)*($B$3:$B572&gt;=Party_Statement!$C$6)*($B$3:$B572&lt;=Party_Statement!$E$6)),""))</f>
        <v/>
      </c>
    </row>
    <row r="573" spans="1:11" x14ac:dyDescent="0.25">
      <c r="A573" s="205">
        <f>Sales_Entry!A573</f>
        <v>66939</v>
      </c>
      <c r="B573" s="206">
        <f>Sales_Entry!B573</f>
        <v>46227</v>
      </c>
      <c r="C573" s="207" t="str">
        <f>Sales_Entry!D573</f>
        <v>PALPALI KIRANA</v>
      </c>
      <c r="D573" s="207" t="s">
        <v>1390</v>
      </c>
      <c r="E573" s="207" t="str">
        <f>Sales_Entry!C573</f>
        <v>BILL-6504</v>
      </c>
      <c r="F573" s="207" t="str">
        <f>Sales_Entry!E573</f>
        <v>Mix Milk</v>
      </c>
      <c r="G573" s="208">
        <f>N(Sales_Entry!J573)</f>
        <v>1700</v>
      </c>
      <c r="H573" s="208">
        <v>0</v>
      </c>
      <c r="I573" s="208">
        <f t="shared" si="8"/>
        <v>1700</v>
      </c>
      <c r="J573" s="209"/>
      <c r="K573" s="209" t="str" cm="1">
        <f t="array" ref="K573">IF($C573="","",IF(AND($C573=Party_Statement!$C$5,$B573&gt;=Party_Statement!$C$6,$B573&lt;=Party_Statement!$E$6),SUMPRODUCT(($C$3:$C573=Party_Statement!$C$5)*($B$3:$B573&gt;=Party_Statement!$C$6)*($B$3:$B573&lt;=Party_Statement!$E$6)),""))</f>
        <v/>
      </c>
    </row>
    <row r="574" spans="1:11" x14ac:dyDescent="0.25">
      <c r="A574" s="205">
        <f>Sales_Entry!A574</f>
        <v>66939</v>
      </c>
      <c r="B574" s="206">
        <f>Sales_Entry!B574</f>
        <v>46227</v>
      </c>
      <c r="C574" s="207" t="str">
        <f>Sales_Entry!D574</f>
        <v>AAMOSH KIRANA</v>
      </c>
      <c r="D574" s="207" t="s">
        <v>1390</v>
      </c>
      <c r="E574" s="207" t="str">
        <f>Sales_Entry!C574</f>
        <v>BILL-6505</v>
      </c>
      <c r="F574" s="207" t="str">
        <f>Sales_Entry!E574</f>
        <v>Mix Milk</v>
      </c>
      <c r="G574" s="208">
        <f>N(Sales_Entry!J574)</f>
        <v>3956</v>
      </c>
      <c r="H574" s="208">
        <v>0</v>
      </c>
      <c r="I574" s="208">
        <f t="shared" si="8"/>
        <v>3956</v>
      </c>
      <c r="J574" s="209"/>
      <c r="K574" s="209" t="str" cm="1">
        <f t="array" ref="K574">IF($C574="","",IF(AND($C574=Party_Statement!$C$5,$B574&gt;=Party_Statement!$C$6,$B574&lt;=Party_Statement!$E$6),SUMPRODUCT(($C$3:$C574=Party_Statement!$C$5)*($B$3:$B574&gt;=Party_Statement!$C$6)*($B$3:$B574&lt;=Party_Statement!$E$6)),""))</f>
        <v/>
      </c>
    </row>
    <row r="575" spans="1:11" x14ac:dyDescent="0.25">
      <c r="A575" s="205">
        <f>Sales_Entry!A575</f>
        <v>66939</v>
      </c>
      <c r="B575" s="206">
        <f>Sales_Entry!B575</f>
        <v>46227</v>
      </c>
      <c r="C575" s="207" t="str">
        <f>Sales_Entry!D575</f>
        <v>AAMOSH KIRANA</v>
      </c>
      <c r="D575" s="207" t="s">
        <v>1390</v>
      </c>
      <c r="E575" s="207" t="str">
        <f>Sales_Entry!C575</f>
        <v>BILL-6505</v>
      </c>
      <c r="F575" s="207" t="str">
        <f>Sales_Entry!E575</f>
        <v>Mix Milk</v>
      </c>
      <c r="G575" s="208">
        <f>N(Sales_Entry!J575)</f>
        <v>3060</v>
      </c>
      <c r="H575" s="208">
        <v>0</v>
      </c>
      <c r="I575" s="208">
        <f t="shared" si="8"/>
        <v>3060</v>
      </c>
      <c r="J575" s="209"/>
      <c r="K575" s="209" t="str" cm="1">
        <f t="array" ref="K575">IF($C575="","",IF(AND($C575=Party_Statement!$C$5,$B575&gt;=Party_Statement!$C$6,$B575&lt;=Party_Statement!$E$6),SUMPRODUCT(($C$3:$C575=Party_Statement!$C$5)*($B$3:$B575&gt;=Party_Statement!$C$6)*($B$3:$B575&lt;=Party_Statement!$E$6)),""))</f>
        <v/>
      </c>
    </row>
    <row r="576" spans="1:11" x14ac:dyDescent="0.25">
      <c r="A576" s="205">
        <f>Sales_Entry!A576</f>
        <v>66939</v>
      </c>
      <c r="B576" s="206">
        <f>Sales_Entry!B576</f>
        <v>46227</v>
      </c>
      <c r="C576" s="207" t="str">
        <f>Sales_Entry!D576</f>
        <v>AAMOSH KIRANA</v>
      </c>
      <c r="D576" s="207" t="s">
        <v>1390</v>
      </c>
      <c r="E576" s="207" t="str">
        <f>Sales_Entry!C576</f>
        <v>BILL-6505</v>
      </c>
      <c r="F576" s="207" t="str">
        <f>Sales_Entry!E576</f>
        <v>Cow Milk</v>
      </c>
      <c r="G576" s="208">
        <f>N(Sales_Entry!J576)</f>
        <v>80</v>
      </c>
      <c r="H576" s="208">
        <v>0</v>
      </c>
      <c r="I576" s="208">
        <f t="shared" si="8"/>
        <v>80</v>
      </c>
      <c r="J576" s="209"/>
      <c r="K576" s="209" t="str" cm="1">
        <f t="array" ref="K576">IF($C576="","",IF(AND($C576=Party_Statement!$C$5,$B576&gt;=Party_Statement!$C$6,$B576&lt;=Party_Statement!$E$6),SUMPRODUCT(($C$3:$C576=Party_Statement!$C$5)*($B$3:$B576&gt;=Party_Statement!$C$6)*($B$3:$B576&lt;=Party_Statement!$E$6)),""))</f>
        <v/>
      </c>
    </row>
    <row r="577" spans="1:11" x14ac:dyDescent="0.25">
      <c r="A577" s="205">
        <f>Sales_Entry!A577</f>
        <v>66939</v>
      </c>
      <c r="B577" s="206">
        <f>Sales_Entry!B577</f>
        <v>46227</v>
      </c>
      <c r="C577" s="207" t="str">
        <f>Sales_Entry!D577</f>
        <v>DEURALI KIRANA</v>
      </c>
      <c r="D577" s="207" t="s">
        <v>1390</v>
      </c>
      <c r="E577" s="207" t="str">
        <f>Sales_Entry!C577</f>
        <v>BILL-6506</v>
      </c>
      <c r="F577" s="207" t="str">
        <f>Sales_Entry!E577</f>
        <v>Mix Milk</v>
      </c>
      <c r="G577" s="208">
        <f>N(Sales_Entry!J577)</f>
        <v>425</v>
      </c>
      <c r="H577" s="208">
        <v>0</v>
      </c>
      <c r="I577" s="208">
        <f t="shared" si="8"/>
        <v>425</v>
      </c>
      <c r="J577" s="209"/>
      <c r="K577" s="209" t="str" cm="1">
        <f t="array" ref="K577">IF($C577="","",IF(AND($C577=Party_Statement!$C$5,$B577&gt;=Party_Statement!$C$6,$B577&lt;=Party_Statement!$E$6),SUMPRODUCT(($C$3:$C577=Party_Statement!$C$5)*($B$3:$B577&gt;=Party_Statement!$C$6)*($B$3:$B577&lt;=Party_Statement!$E$6)),""))</f>
        <v/>
      </c>
    </row>
    <row r="578" spans="1:11" x14ac:dyDescent="0.25">
      <c r="A578" s="205">
        <f>Sales_Entry!A578</f>
        <v>66939</v>
      </c>
      <c r="B578" s="206">
        <f>Sales_Entry!B578</f>
        <v>46227</v>
      </c>
      <c r="C578" s="207" t="str">
        <f>Sales_Entry!D578</f>
        <v>GIRI KIRANA</v>
      </c>
      <c r="D578" s="207" t="s">
        <v>1390</v>
      </c>
      <c r="E578" s="207" t="str">
        <f>Sales_Entry!C578</f>
        <v>BILL-6507</v>
      </c>
      <c r="F578" s="207" t="str">
        <f>Sales_Entry!E578</f>
        <v>Mix Milk</v>
      </c>
      <c r="G578" s="208">
        <f>N(Sales_Entry!J578)</f>
        <v>1275</v>
      </c>
      <c r="H578" s="208">
        <v>0</v>
      </c>
      <c r="I578" s="208">
        <f t="shared" si="8"/>
        <v>1275</v>
      </c>
      <c r="J578" s="209"/>
      <c r="K578" s="209" t="str" cm="1">
        <f t="array" ref="K578">IF($C578="","",IF(AND($C578=Party_Statement!$C$5,$B578&gt;=Party_Statement!$C$6,$B578&lt;=Party_Statement!$E$6),SUMPRODUCT(($C$3:$C578=Party_Statement!$C$5)*($B$3:$B578&gt;=Party_Statement!$C$6)*($B$3:$B578&lt;=Party_Statement!$E$6)),""))</f>
        <v/>
      </c>
    </row>
    <row r="579" spans="1:11" x14ac:dyDescent="0.25">
      <c r="A579" s="205">
        <f>Sales_Entry!A579</f>
        <v>66939</v>
      </c>
      <c r="B579" s="206">
        <f>Sales_Entry!B579</f>
        <v>46227</v>
      </c>
      <c r="C579" s="207" t="str">
        <f>Sales_Entry!D579</f>
        <v>CHHATRABHUMI STORE</v>
      </c>
      <c r="D579" s="207" t="s">
        <v>1390</v>
      </c>
      <c r="E579" s="207" t="str">
        <f>Sales_Entry!C579</f>
        <v>BILL-6508</v>
      </c>
      <c r="F579" s="207" t="str">
        <f>Sales_Entry!E579</f>
        <v>Mix Milk</v>
      </c>
      <c r="G579" s="208">
        <f>N(Sales_Entry!J579)</f>
        <v>860</v>
      </c>
      <c r="H579" s="208">
        <v>0</v>
      </c>
      <c r="I579" s="208">
        <f t="shared" si="8"/>
        <v>860</v>
      </c>
      <c r="J579" s="209"/>
      <c r="K579" s="209" t="str" cm="1">
        <f t="array" ref="K579">IF($C579="","",IF(AND($C579=Party_Statement!$C$5,$B579&gt;=Party_Statement!$C$6,$B579&lt;=Party_Statement!$E$6),SUMPRODUCT(($C$3:$C579=Party_Statement!$C$5)*($B$3:$B579&gt;=Party_Statement!$C$6)*($B$3:$B579&lt;=Party_Statement!$E$6)),""))</f>
        <v/>
      </c>
    </row>
    <row r="580" spans="1:11" x14ac:dyDescent="0.25">
      <c r="A580" s="205">
        <f>Sales_Entry!A580</f>
        <v>66939</v>
      </c>
      <c r="B580" s="206">
        <f>Sales_Entry!B580</f>
        <v>46227</v>
      </c>
      <c r="C580" s="207" t="str">
        <f>Sales_Entry!D580</f>
        <v>KRISHNA KHAREL</v>
      </c>
      <c r="D580" s="207" t="s">
        <v>1390</v>
      </c>
      <c r="E580" s="207" t="str">
        <f>Sales_Entry!C580</f>
        <v>BILL-6509</v>
      </c>
      <c r="F580" s="207" t="str">
        <f>Sales_Entry!E580</f>
        <v>Mix Milk</v>
      </c>
      <c r="G580" s="208">
        <f>N(Sales_Entry!J580)</f>
        <v>258</v>
      </c>
      <c r="H580" s="208">
        <v>0</v>
      </c>
      <c r="I580" s="208">
        <f t="shared" ref="I580:I643" si="9">IF($C580="","",$G580-$H580)</f>
        <v>258</v>
      </c>
      <c r="J580" s="209"/>
      <c r="K580" s="209" t="str" cm="1">
        <f t="array" ref="K580">IF($C580="","",IF(AND($C580=Party_Statement!$C$5,$B580&gt;=Party_Statement!$C$6,$B580&lt;=Party_Statement!$E$6),SUMPRODUCT(($C$3:$C580=Party_Statement!$C$5)*($B$3:$B580&gt;=Party_Statement!$C$6)*($B$3:$B580&lt;=Party_Statement!$E$6)),""))</f>
        <v/>
      </c>
    </row>
    <row r="581" spans="1:11" x14ac:dyDescent="0.25">
      <c r="A581" s="205">
        <f>Sales_Entry!A581</f>
        <v>66939</v>
      </c>
      <c r="B581" s="206">
        <f>Sales_Entry!B581</f>
        <v>46227</v>
      </c>
      <c r="C581" s="207" t="str">
        <f>Sales_Entry!D581</f>
        <v>SAMIKSHYA KIRANA</v>
      </c>
      <c r="D581" s="207" t="s">
        <v>1390</v>
      </c>
      <c r="E581" s="207" t="str">
        <f>Sales_Entry!C581</f>
        <v>BILL-6510</v>
      </c>
      <c r="F581" s="207" t="str">
        <f>Sales_Entry!E581</f>
        <v>Mix Milk</v>
      </c>
      <c r="G581" s="208">
        <f>N(Sales_Entry!J581)</f>
        <v>680</v>
      </c>
      <c r="H581" s="208">
        <v>0</v>
      </c>
      <c r="I581" s="208">
        <f t="shared" si="9"/>
        <v>680</v>
      </c>
      <c r="J581" s="209"/>
      <c r="K581" s="209" t="str" cm="1">
        <f t="array" ref="K581">IF($C581="","",IF(AND($C581=Party_Statement!$C$5,$B581&gt;=Party_Statement!$C$6,$B581&lt;=Party_Statement!$E$6),SUMPRODUCT(($C$3:$C581=Party_Statement!$C$5)*($B$3:$B581&gt;=Party_Statement!$C$6)*($B$3:$B581&lt;=Party_Statement!$E$6)),""))</f>
        <v/>
      </c>
    </row>
    <row r="582" spans="1:11" x14ac:dyDescent="0.25">
      <c r="A582" s="205">
        <f>Sales_Entry!A582</f>
        <v>66939</v>
      </c>
      <c r="B582" s="206">
        <f>Sales_Entry!B582</f>
        <v>46227</v>
      </c>
      <c r="C582" s="207" t="str">
        <f>Sales_Entry!D582</f>
        <v>YUBARAJ AND SAMRAT</v>
      </c>
      <c r="D582" s="207" t="s">
        <v>1390</v>
      </c>
      <c r="E582" s="207" t="str">
        <f>Sales_Entry!C582</f>
        <v>BILL-6511</v>
      </c>
      <c r="F582" s="207" t="str">
        <f>Sales_Entry!E582</f>
        <v>Mix Milk</v>
      </c>
      <c r="G582" s="208">
        <f>N(Sales_Entry!J582)</f>
        <v>1020</v>
      </c>
      <c r="H582" s="208">
        <v>0</v>
      </c>
      <c r="I582" s="208">
        <f t="shared" si="9"/>
        <v>1020</v>
      </c>
      <c r="J582" s="209"/>
      <c r="K582" s="209" t="str" cm="1">
        <f t="array" ref="K582">IF($C582="","",IF(AND($C582=Party_Statement!$C$5,$B582&gt;=Party_Statement!$C$6,$B582&lt;=Party_Statement!$E$6),SUMPRODUCT(($C$3:$C582=Party_Statement!$C$5)*($B$3:$B582&gt;=Party_Statement!$C$6)*($B$3:$B582&lt;=Party_Statement!$E$6)),""))</f>
        <v/>
      </c>
    </row>
    <row r="583" spans="1:11" x14ac:dyDescent="0.25">
      <c r="A583" s="205">
        <f>Sales_Entry!A583</f>
        <v>66939</v>
      </c>
      <c r="B583" s="206">
        <f>Sales_Entry!B583</f>
        <v>46227</v>
      </c>
      <c r="C583" s="207" t="str">
        <f>Sales_Entry!D583</f>
        <v>MANAKAMANA DAIRY</v>
      </c>
      <c r="D583" s="207" t="s">
        <v>1390</v>
      </c>
      <c r="E583" s="207" t="str">
        <f>Sales_Entry!C583</f>
        <v>BILL-6512</v>
      </c>
      <c r="F583" s="207" t="str">
        <f>Sales_Entry!E583</f>
        <v>Mix Milk</v>
      </c>
      <c r="G583" s="208">
        <f>N(Sales_Entry!J583)</f>
        <v>850</v>
      </c>
      <c r="H583" s="208">
        <v>0</v>
      </c>
      <c r="I583" s="208">
        <f t="shared" si="9"/>
        <v>850</v>
      </c>
      <c r="J583" s="209"/>
      <c r="K583" s="209" t="str" cm="1">
        <f t="array" ref="K583">IF($C583="","",IF(AND($C583=Party_Statement!$C$5,$B583&gt;=Party_Statement!$C$6,$B583&lt;=Party_Statement!$E$6),SUMPRODUCT(($C$3:$C583=Party_Statement!$C$5)*($B$3:$B583&gt;=Party_Statement!$C$6)*($B$3:$B583&lt;=Party_Statement!$E$6)),""))</f>
        <v/>
      </c>
    </row>
    <row r="584" spans="1:11" x14ac:dyDescent="0.25">
      <c r="A584" s="205">
        <f>Sales_Entry!A584</f>
        <v>66939</v>
      </c>
      <c r="B584" s="206">
        <f>Sales_Entry!B584</f>
        <v>46227</v>
      </c>
      <c r="C584" s="207" t="str">
        <f>Sales_Entry!D584</f>
        <v>KRITIKA KIRANA</v>
      </c>
      <c r="D584" s="207" t="s">
        <v>1390</v>
      </c>
      <c r="E584" s="207" t="str">
        <f>Sales_Entry!C584</f>
        <v>BILL-6513</v>
      </c>
      <c r="F584" s="207" t="str">
        <f>Sales_Entry!E584</f>
        <v>Mix Milk</v>
      </c>
      <c r="G584" s="208">
        <f>N(Sales_Entry!J584)</f>
        <v>850</v>
      </c>
      <c r="H584" s="208">
        <v>0</v>
      </c>
      <c r="I584" s="208">
        <f t="shared" si="9"/>
        <v>850</v>
      </c>
      <c r="J584" s="209"/>
      <c r="K584" s="209" t="str" cm="1">
        <f t="array" ref="K584">IF($C584="","",IF(AND($C584=Party_Statement!$C$5,$B584&gt;=Party_Statement!$C$6,$B584&lt;=Party_Statement!$E$6),SUMPRODUCT(($C$3:$C584=Party_Statement!$C$5)*($B$3:$B584&gt;=Party_Statement!$C$6)*($B$3:$B584&lt;=Party_Statement!$E$6)),""))</f>
        <v/>
      </c>
    </row>
    <row r="585" spans="1:11" x14ac:dyDescent="0.25">
      <c r="A585" s="205">
        <f>Sales_Entry!A585</f>
        <v>66939</v>
      </c>
      <c r="B585" s="206">
        <f>Sales_Entry!B585</f>
        <v>46227</v>
      </c>
      <c r="C585" s="207" t="str">
        <f>Sales_Entry!D585</f>
        <v>KRITIKA KIRANA</v>
      </c>
      <c r="D585" s="207" t="s">
        <v>1390</v>
      </c>
      <c r="E585" s="207" t="str">
        <f>Sales_Entry!C585</f>
        <v>BILL-6513</v>
      </c>
      <c r="F585" s="207" t="str">
        <f>Sales_Entry!E585</f>
        <v>NAUNI</v>
      </c>
      <c r="G585" s="208">
        <f>N(Sales_Entry!J585)</f>
        <v>775</v>
      </c>
      <c r="H585" s="208">
        <v>0</v>
      </c>
      <c r="I585" s="208">
        <f t="shared" si="9"/>
        <v>775</v>
      </c>
      <c r="J585" s="209"/>
      <c r="K585" s="209" t="str" cm="1">
        <f t="array" ref="K585">IF($C585="","",IF(AND($C585=Party_Statement!$C$5,$B585&gt;=Party_Statement!$C$6,$B585&lt;=Party_Statement!$E$6),SUMPRODUCT(($C$3:$C585=Party_Statement!$C$5)*($B$3:$B585&gt;=Party_Statement!$C$6)*($B$3:$B585&lt;=Party_Statement!$E$6)),""))</f>
        <v/>
      </c>
    </row>
    <row r="586" spans="1:11" x14ac:dyDescent="0.25">
      <c r="A586" s="205">
        <f>Sales_Entry!A586</f>
        <v>66939</v>
      </c>
      <c r="B586" s="206">
        <f>Sales_Entry!B586</f>
        <v>46227</v>
      </c>
      <c r="C586" s="207" t="str">
        <f>Sales_Entry!D586</f>
        <v>ORGANIC TARKALI</v>
      </c>
      <c r="D586" s="207" t="s">
        <v>1390</v>
      </c>
      <c r="E586" s="207" t="str">
        <f>Sales_Entry!C586</f>
        <v>BILL-6514</v>
      </c>
      <c r="F586" s="207" t="str">
        <f>Sales_Entry!E586</f>
        <v>Mix Milk</v>
      </c>
      <c r="G586" s="208">
        <f>N(Sales_Entry!J586)</f>
        <v>1900</v>
      </c>
      <c r="H586" s="208">
        <v>0</v>
      </c>
      <c r="I586" s="208">
        <f t="shared" si="9"/>
        <v>1900</v>
      </c>
      <c r="J586" s="209"/>
      <c r="K586" s="209" t="str" cm="1">
        <f t="array" ref="K586">IF($C586="","",IF(AND($C586=Party_Statement!$C$5,$B586&gt;=Party_Statement!$C$6,$B586&lt;=Party_Statement!$E$6),SUMPRODUCT(($C$3:$C586=Party_Statement!$C$5)*($B$3:$B586&gt;=Party_Statement!$C$6)*($B$3:$B586&lt;=Party_Statement!$E$6)),""))</f>
        <v/>
      </c>
    </row>
    <row r="587" spans="1:11" x14ac:dyDescent="0.25">
      <c r="A587" s="205">
        <f>Sales_Entry!A587</f>
        <v>66939</v>
      </c>
      <c r="B587" s="206">
        <f>Sales_Entry!B587</f>
        <v>46227</v>
      </c>
      <c r="C587" s="207" t="str">
        <f>Sales_Entry!D587</f>
        <v>ORGANIC TARKALI</v>
      </c>
      <c r="D587" s="207" t="s">
        <v>1390</v>
      </c>
      <c r="E587" s="207" t="str">
        <f>Sales_Entry!C587</f>
        <v>BILL-6514</v>
      </c>
      <c r="F587" s="207" t="str">
        <f>Sales_Entry!E587</f>
        <v>Mix Milk</v>
      </c>
      <c r="G587" s="208">
        <f>N(Sales_Entry!J587)</f>
        <v>595</v>
      </c>
      <c r="H587" s="208">
        <v>0</v>
      </c>
      <c r="I587" s="208">
        <f t="shared" si="9"/>
        <v>595</v>
      </c>
      <c r="J587" s="209"/>
      <c r="K587" s="209" t="str" cm="1">
        <f t="array" ref="K587">IF($C587="","",IF(AND($C587=Party_Statement!$C$5,$B587&gt;=Party_Statement!$C$6,$B587&lt;=Party_Statement!$E$6),SUMPRODUCT(($C$3:$C587=Party_Statement!$C$5)*($B$3:$B587&gt;=Party_Statement!$C$6)*($B$3:$B587&lt;=Party_Statement!$E$6)),""))</f>
        <v/>
      </c>
    </row>
    <row r="588" spans="1:11" x14ac:dyDescent="0.25">
      <c r="A588" s="205">
        <f>Sales_Entry!A588</f>
        <v>66939</v>
      </c>
      <c r="B588" s="206">
        <f>Sales_Entry!B588</f>
        <v>46227</v>
      </c>
      <c r="C588" s="207" t="str">
        <f>Sales_Entry!D588</f>
        <v>LOCAL</v>
      </c>
      <c r="D588" s="207" t="s">
        <v>1390</v>
      </c>
      <c r="E588" s="207" t="str">
        <f>Sales_Entry!C588</f>
        <v>BILL-6452</v>
      </c>
      <c r="F588" s="207" t="str">
        <f>Sales_Entry!E588</f>
        <v>Mix Milk</v>
      </c>
      <c r="G588" s="208">
        <f>N(Sales_Entry!J588)</f>
        <v>650.02499999999998</v>
      </c>
      <c r="H588" s="208">
        <v>0</v>
      </c>
      <c r="I588" s="208">
        <f t="shared" si="9"/>
        <v>650.02499999999998</v>
      </c>
      <c r="J588" s="209"/>
      <c r="K588" s="209" t="str" cm="1">
        <f t="array" ref="K588">IF($C588="","",IF(AND($C588=Party_Statement!$C$5,$B588&gt;=Party_Statement!$C$6,$B588&lt;=Party_Statement!$E$6),SUMPRODUCT(($C$3:$C588=Party_Statement!$C$5)*($B$3:$B588&gt;=Party_Statement!$C$6)*($B$3:$B588&lt;=Party_Statement!$E$6)),""))</f>
        <v/>
      </c>
    </row>
    <row r="589" spans="1:11" x14ac:dyDescent="0.25">
      <c r="A589" s="205">
        <f>Sales_Entry!A589</f>
        <v>66940</v>
      </c>
      <c r="B589" s="206">
        <f>Sales_Entry!B589</f>
        <v>46228</v>
      </c>
      <c r="C589" s="207" t="str">
        <f>Sales_Entry!D589</f>
        <v>SRIJANA DAIRY</v>
      </c>
      <c r="D589" s="207" t="s">
        <v>1390</v>
      </c>
      <c r="E589" s="207" t="str">
        <f>Sales_Entry!C589</f>
        <v>BILL-6515</v>
      </c>
      <c r="F589" s="207" t="str">
        <f>Sales_Entry!E589</f>
        <v>Mix Milk</v>
      </c>
      <c r="G589" s="208">
        <f>N(Sales_Entry!J589)</f>
        <v>5100</v>
      </c>
      <c r="H589" s="208">
        <v>0</v>
      </c>
      <c r="I589" s="208">
        <f t="shared" si="9"/>
        <v>5100</v>
      </c>
      <c r="J589" s="209"/>
      <c r="K589" s="209" t="str" cm="1">
        <f t="array" ref="K589">IF($C589="","",IF(AND($C589=Party_Statement!$C$5,$B589&gt;=Party_Statement!$C$6,$B589&lt;=Party_Statement!$E$6),SUMPRODUCT(($C$3:$C589=Party_Statement!$C$5)*($B$3:$B589&gt;=Party_Statement!$C$6)*($B$3:$B589&lt;=Party_Statement!$E$6)),""))</f>
        <v/>
      </c>
    </row>
    <row r="590" spans="1:11" x14ac:dyDescent="0.25">
      <c r="A590" s="205">
        <f>Sales_Entry!A590</f>
        <v>66940</v>
      </c>
      <c r="B590" s="206">
        <f>Sales_Entry!B590</f>
        <v>46228</v>
      </c>
      <c r="C590" s="207" t="str">
        <f>Sales_Entry!D590</f>
        <v>SRIJANA DAIRY</v>
      </c>
      <c r="D590" s="207" t="s">
        <v>1390</v>
      </c>
      <c r="E590" s="207" t="str">
        <f>Sales_Entry!C590</f>
        <v>BILL-6515</v>
      </c>
      <c r="F590" s="207" t="str">
        <f>Sales_Entry!E590</f>
        <v>Cow Milk</v>
      </c>
      <c r="G590" s="208">
        <f>N(Sales_Entry!J590)</f>
        <v>80</v>
      </c>
      <c r="H590" s="208">
        <v>0</v>
      </c>
      <c r="I590" s="208">
        <f t="shared" si="9"/>
        <v>80</v>
      </c>
      <c r="J590" s="209"/>
      <c r="K590" s="209" t="str" cm="1">
        <f t="array" ref="K590">IF($C590="","",IF(AND($C590=Party_Statement!$C$5,$B590&gt;=Party_Statement!$C$6,$B590&lt;=Party_Statement!$E$6),SUMPRODUCT(($C$3:$C590=Party_Statement!$C$5)*($B$3:$B590&gt;=Party_Statement!$C$6)*($B$3:$B590&lt;=Party_Statement!$E$6)),""))</f>
        <v/>
      </c>
    </row>
    <row r="591" spans="1:11" s="64" customFormat="1" x14ac:dyDescent="0.25">
      <c r="A591" s="205">
        <f>Sales_Entry!A591</f>
        <v>66940</v>
      </c>
      <c r="B591" s="206">
        <f>Sales_Entry!B591</f>
        <v>46228</v>
      </c>
      <c r="C591" s="207" t="str">
        <f>Sales_Entry!D591</f>
        <v>SOBHA BHATTARAI</v>
      </c>
      <c r="D591" s="207" t="s">
        <v>1390</v>
      </c>
      <c r="E591" s="207" t="str">
        <f>Sales_Entry!C591</f>
        <v>BILL-6516</v>
      </c>
      <c r="F591" s="207" t="str">
        <f>Sales_Entry!E591</f>
        <v>Mix Milk</v>
      </c>
      <c r="G591" s="208">
        <f>N(Sales_Entry!J591)</f>
        <v>4250</v>
      </c>
      <c r="H591" s="208">
        <v>0</v>
      </c>
      <c r="I591" s="208">
        <f t="shared" si="9"/>
        <v>4250</v>
      </c>
      <c r="J591" s="211"/>
      <c r="K591" s="209" t="str" cm="1">
        <f t="array" ref="K591">IF($C591="","",IF(AND($C591=Party_Statement!$C$5,$B591&gt;=Party_Statement!$C$6,$B591&lt;=Party_Statement!$E$6),SUMPRODUCT(($C$3:$C591=Party_Statement!$C$5)*($B$3:$B591&gt;=Party_Statement!$C$6)*($B$3:$B591&lt;=Party_Statement!$E$6)),""))</f>
        <v/>
      </c>
    </row>
    <row r="592" spans="1:11" x14ac:dyDescent="0.25">
      <c r="A592" s="205">
        <f>Sales_Entry!A592</f>
        <v>66940</v>
      </c>
      <c r="B592" s="206">
        <f>Sales_Entry!B592</f>
        <v>46228</v>
      </c>
      <c r="C592" s="207" t="str">
        <f>Sales_Entry!D592</f>
        <v>SAMIKSHYA KIRANA</v>
      </c>
      <c r="D592" s="207" t="s">
        <v>1390</v>
      </c>
      <c r="E592" s="207" t="str">
        <f>Sales_Entry!C592</f>
        <v>BILL-6517</v>
      </c>
      <c r="F592" s="207" t="str">
        <f>Sales_Entry!E592</f>
        <v>Mix Milk</v>
      </c>
      <c r="G592" s="208">
        <f>N(Sales_Entry!J592)</f>
        <v>680</v>
      </c>
      <c r="H592" s="208">
        <v>0</v>
      </c>
      <c r="I592" s="208">
        <f t="shared" si="9"/>
        <v>680</v>
      </c>
      <c r="J592" s="209"/>
      <c r="K592" s="209" t="str" cm="1">
        <f t="array" ref="K592">IF($C592="","",IF(AND($C592=Party_Statement!$C$5,$B592&gt;=Party_Statement!$C$6,$B592&lt;=Party_Statement!$E$6),SUMPRODUCT(($C$3:$C592=Party_Statement!$C$5)*($B$3:$B592&gt;=Party_Statement!$C$6)*($B$3:$B592&lt;=Party_Statement!$E$6)),""))</f>
        <v/>
      </c>
    </row>
    <row r="593" spans="1:11" x14ac:dyDescent="0.25">
      <c r="A593" s="205">
        <f>Sales_Entry!A593</f>
        <v>66940</v>
      </c>
      <c r="B593" s="206">
        <f>Sales_Entry!B593</f>
        <v>46228</v>
      </c>
      <c r="C593" s="207" t="str">
        <f>Sales_Entry!D593</f>
        <v>KRISHNA KHAREL</v>
      </c>
      <c r="D593" s="207" t="s">
        <v>1390</v>
      </c>
      <c r="E593" s="207" t="str">
        <f>Sales_Entry!C593</f>
        <v>BILL-6518</v>
      </c>
      <c r="F593" s="207" t="str">
        <f>Sales_Entry!E593</f>
        <v>Mix Milk</v>
      </c>
      <c r="G593" s="208">
        <f>N(Sales_Entry!J593)</f>
        <v>258</v>
      </c>
      <c r="H593" s="208">
        <v>0</v>
      </c>
      <c r="I593" s="208">
        <f t="shared" si="9"/>
        <v>258</v>
      </c>
      <c r="J593" s="209"/>
      <c r="K593" s="209" t="str" cm="1">
        <f t="array" ref="K593">IF($C593="","",IF(AND($C593=Party_Statement!$C$5,$B593&gt;=Party_Statement!$C$6,$B593&lt;=Party_Statement!$E$6),SUMPRODUCT(($C$3:$C593=Party_Statement!$C$5)*($B$3:$B593&gt;=Party_Statement!$C$6)*($B$3:$B593&lt;=Party_Statement!$E$6)),""))</f>
        <v/>
      </c>
    </row>
    <row r="594" spans="1:11" x14ac:dyDescent="0.25">
      <c r="A594" s="205">
        <f>Sales_Entry!A594</f>
        <v>66940</v>
      </c>
      <c r="B594" s="206">
        <f>Sales_Entry!B594</f>
        <v>46228</v>
      </c>
      <c r="C594" s="207" t="str">
        <f>Sales_Entry!D594</f>
        <v>CHHATRABHUMI STORE</v>
      </c>
      <c r="D594" s="207" t="s">
        <v>1390</v>
      </c>
      <c r="E594" s="207" t="str">
        <f>Sales_Entry!C594</f>
        <v>BILL-6519</v>
      </c>
      <c r="F594" s="207" t="str">
        <f>Sales_Entry!E594</f>
        <v>Mix Milk</v>
      </c>
      <c r="G594" s="208">
        <f>N(Sales_Entry!J594)</f>
        <v>2580</v>
      </c>
      <c r="H594" s="208">
        <v>0</v>
      </c>
      <c r="I594" s="208">
        <f t="shared" si="9"/>
        <v>2580</v>
      </c>
      <c r="J594" s="209"/>
      <c r="K594" s="209" t="str" cm="1">
        <f t="array" ref="K594">IF($C594="","",IF(AND($C594=Party_Statement!$C$5,$B594&gt;=Party_Statement!$C$6,$B594&lt;=Party_Statement!$E$6),SUMPRODUCT(($C$3:$C594=Party_Statement!$C$5)*($B$3:$B594&gt;=Party_Statement!$C$6)*($B$3:$B594&lt;=Party_Statement!$E$6)),""))</f>
        <v/>
      </c>
    </row>
    <row r="595" spans="1:11" x14ac:dyDescent="0.25">
      <c r="A595" s="205">
        <f>Sales_Entry!A595</f>
        <v>66940</v>
      </c>
      <c r="B595" s="206">
        <f>Sales_Entry!B595</f>
        <v>46228</v>
      </c>
      <c r="C595" s="207" t="str">
        <f>Sales_Entry!D595</f>
        <v>AAMOSH KIRANA</v>
      </c>
      <c r="D595" s="207" t="s">
        <v>1390</v>
      </c>
      <c r="E595" s="207" t="str">
        <f>Sales_Entry!C595</f>
        <v>BILL-6520</v>
      </c>
      <c r="F595" s="207" t="str">
        <f>Sales_Entry!E595</f>
        <v>Mix Milk</v>
      </c>
      <c r="G595" s="208">
        <f>N(Sales_Entry!J595)</f>
        <v>3440</v>
      </c>
      <c r="H595" s="208">
        <v>0</v>
      </c>
      <c r="I595" s="208">
        <f t="shared" si="9"/>
        <v>3440</v>
      </c>
      <c r="J595" s="209"/>
      <c r="K595" s="209" t="str" cm="1">
        <f t="array" ref="K595">IF($C595="","",IF(AND($C595=Party_Statement!$C$5,$B595&gt;=Party_Statement!$C$6,$B595&lt;=Party_Statement!$E$6),SUMPRODUCT(($C$3:$C595=Party_Statement!$C$5)*($B$3:$B595&gt;=Party_Statement!$C$6)*($B$3:$B595&lt;=Party_Statement!$E$6)),""))</f>
        <v/>
      </c>
    </row>
    <row r="596" spans="1:11" x14ac:dyDescent="0.25">
      <c r="A596" s="205">
        <f>Sales_Entry!A596</f>
        <v>66940</v>
      </c>
      <c r="B596" s="206">
        <f>Sales_Entry!B596</f>
        <v>46228</v>
      </c>
      <c r="C596" s="207" t="str">
        <f>Sales_Entry!D596</f>
        <v>AAMOSH KIRANA</v>
      </c>
      <c r="D596" s="207" t="s">
        <v>1390</v>
      </c>
      <c r="E596" s="207" t="str">
        <f>Sales_Entry!C596</f>
        <v>BILL-6520</v>
      </c>
      <c r="F596" s="207" t="str">
        <f>Sales_Entry!E596</f>
        <v>Mix Milk</v>
      </c>
      <c r="G596" s="208">
        <f>N(Sales_Entry!J596)</f>
        <v>2550</v>
      </c>
      <c r="H596" s="208">
        <v>0</v>
      </c>
      <c r="I596" s="208">
        <f t="shared" si="9"/>
        <v>2550</v>
      </c>
      <c r="J596" s="209"/>
      <c r="K596" s="209" t="str" cm="1">
        <f t="array" ref="K596">IF($C596="","",IF(AND($C596=Party_Statement!$C$5,$B596&gt;=Party_Statement!$C$6,$B596&lt;=Party_Statement!$E$6),SUMPRODUCT(($C$3:$C596=Party_Statement!$C$5)*($B$3:$B596&gt;=Party_Statement!$C$6)*($B$3:$B596&lt;=Party_Statement!$E$6)),""))</f>
        <v/>
      </c>
    </row>
    <row r="597" spans="1:11" x14ac:dyDescent="0.25">
      <c r="A597" s="205">
        <f>Sales_Entry!A597</f>
        <v>66940</v>
      </c>
      <c r="B597" s="206">
        <f>Sales_Entry!B597</f>
        <v>46228</v>
      </c>
      <c r="C597" s="207" t="str">
        <f>Sales_Entry!D597</f>
        <v>AAMOSH KIRANA</v>
      </c>
      <c r="D597" s="207" t="s">
        <v>1390</v>
      </c>
      <c r="E597" s="207" t="str">
        <f>Sales_Entry!C597</f>
        <v>BILL-6520</v>
      </c>
      <c r="F597" s="207" t="str">
        <f>Sales_Entry!E597</f>
        <v>Cow Milk</v>
      </c>
      <c r="G597" s="208">
        <f>N(Sales_Entry!J597)</f>
        <v>80</v>
      </c>
      <c r="H597" s="208">
        <v>0</v>
      </c>
      <c r="I597" s="208">
        <f t="shared" si="9"/>
        <v>80</v>
      </c>
      <c r="J597" s="209"/>
      <c r="K597" s="209" t="str" cm="1">
        <f t="array" ref="K597">IF($C597="","",IF(AND($C597=Party_Statement!$C$5,$B597&gt;=Party_Statement!$C$6,$B597&lt;=Party_Statement!$E$6),SUMPRODUCT(($C$3:$C597=Party_Statement!$C$5)*($B$3:$B597&gt;=Party_Statement!$C$6)*($B$3:$B597&lt;=Party_Statement!$E$6)),""))</f>
        <v/>
      </c>
    </row>
    <row r="598" spans="1:11" x14ac:dyDescent="0.25">
      <c r="A598" s="205">
        <f>Sales_Entry!A598</f>
        <v>66940</v>
      </c>
      <c r="B598" s="206">
        <f>Sales_Entry!B598</f>
        <v>46228</v>
      </c>
      <c r="C598" s="207" t="str">
        <f>Sales_Entry!D598</f>
        <v>KRITIKA KIRANA</v>
      </c>
      <c r="D598" s="207" t="s">
        <v>1390</v>
      </c>
      <c r="E598" s="207" t="str">
        <f>Sales_Entry!C598</f>
        <v>BILL-6521</v>
      </c>
      <c r="F598" s="207" t="str">
        <f>Sales_Entry!E598</f>
        <v>Mix Milk</v>
      </c>
      <c r="G598" s="208">
        <f>N(Sales_Entry!J598)</f>
        <v>1290</v>
      </c>
      <c r="H598" s="208">
        <v>0</v>
      </c>
      <c r="I598" s="208">
        <f t="shared" si="9"/>
        <v>1290</v>
      </c>
      <c r="J598" s="209"/>
      <c r="K598" s="209" t="str" cm="1">
        <f t="array" ref="K598">IF($C598="","",IF(AND($C598=Party_Statement!$C$5,$B598&gt;=Party_Statement!$C$6,$B598&lt;=Party_Statement!$E$6),SUMPRODUCT(($C$3:$C598=Party_Statement!$C$5)*($B$3:$B598&gt;=Party_Statement!$C$6)*($B$3:$B598&lt;=Party_Statement!$E$6)),""))</f>
        <v/>
      </c>
    </row>
    <row r="599" spans="1:11" x14ac:dyDescent="0.25">
      <c r="A599" s="205">
        <f>Sales_Entry!A599</f>
        <v>66940</v>
      </c>
      <c r="B599" s="206">
        <f>Sales_Entry!B599</f>
        <v>46228</v>
      </c>
      <c r="C599" s="207" t="str">
        <f>Sales_Entry!D599</f>
        <v>MANAKAMANA DAIRY</v>
      </c>
      <c r="D599" s="207" t="s">
        <v>1390</v>
      </c>
      <c r="E599" s="207" t="str">
        <f>Sales_Entry!C599</f>
        <v>BILL-6522</v>
      </c>
      <c r="F599" s="207" t="str">
        <f>Sales_Entry!E599</f>
        <v>Mix Milk</v>
      </c>
      <c r="G599" s="208">
        <f>N(Sales_Entry!J599)</f>
        <v>850</v>
      </c>
      <c r="H599" s="208">
        <v>0</v>
      </c>
      <c r="I599" s="208">
        <f t="shared" si="9"/>
        <v>850</v>
      </c>
      <c r="J599" s="209"/>
      <c r="K599" s="209" t="str" cm="1">
        <f t="array" ref="K599">IF($C599="","",IF(AND($C599=Party_Statement!$C$5,$B599&gt;=Party_Statement!$C$6,$B599&lt;=Party_Statement!$E$6),SUMPRODUCT(($C$3:$C599=Party_Statement!$C$5)*($B$3:$B599&gt;=Party_Statement!$C$6)*($B$3:$B599&lt;=Party_Statement!$E$6)),""))</f>
        <v/>
      </c>
    </row>
    <row r="600" spans="1:11" x14ac:dyDescent="0.25">
      <c r="A600" s="205">
        <f>Sales_Entry!A600</f>
        <v>66940</v>
      </c>
      <c r="B600" s="206">
        <f>Sales_Entry!B600</f>
        <v>46228</v>
      </c>
      <c r="C600" s="207" t="str">
        <f>Sales_Entry!D600</f>
        <v>AAYUSH AND AAYUSHMA</v>
      </c>
      <c r="D600" s="207" t="s">
        <v>1390</v>
      </c>
      <c r="E600" s="207" t="str">
        <f>Sales_Entry!C600</f>
        <v>BILL-6523</v>
      </c>
      <c r="F600" s="207" t="str">
        <f>Sales_Entry!E600</f>
        <v>Mix Milk</v>
      </c>
      <c r="G600" s="208">
        <f>N(Sales_Entry!J600)</f>
        <v>425</v>
      </c>
      <c r="H600" s="208">
        <v>0</v>
      </c>
      <c r="I600" s="208">
        <f t="shared" si="9"/>
        <v>425</v>
      </c>
      <c r="J600" s="209"/>
      <c r="K600" s="209" t="str" cm="1">
        <f t="array" ref="K600">IF($C600="","",IF(AND($C600=Party_Statement!$C$5,$B600&gt;=Party_Statement!$C$6,$B600&lt;=Party_Statement!$E$6),SUMPRODUCT(($C$3:$C600=Party_Statement!$C$5)*($B$3:$B600&gt;=Party_Statement!$C$6)*($B$3:$B600&lt;=Party_Statement!$E$6)),""))</f>
        <v/>
      </c>
    </row>
    <row r="601" spans="1:11" x14ac:dyDescent="0.25">
      <c r="A601" s="205">
        <f>Sales_Entry!A601</f>
        <v>66940</v>
      </c>
      <c r="B601" s="206">
        <f>Sales_Entry!B601</f>
        <v>46228</v>
      </c>
      <c r="C601" s="207" t="str">
        <f>Sales_Entry!D601</f>
        <v>YUBARAJ AND SAMRAT</v>
      </c>
      <c r="D601" s="207" t="s">
        <v>1390</v>
      </c>
      <c r="E601" s="207" t="str">
        <f>Sales_Entry!C601</f>
        <v>BILL-6524</v>
      </c>
      <c r="F601" s="207" t="str">
        <f>Sales_Entry!E601</f>
        <v>Mix Milk</v>
      </c>
      <c r="G601" s="208">
        <f>N(Sales_Entry!J601)</f>
        <v>1020</v>
      </c>
      <c r="H601" s="208">
        <v>0</v>
      </c>
      <c r="I601" s="208">
        <f t="shared" si="9"/>
        <v>1020</v>
      </c>
      <c r="J601" s="209"/>
      <c r="K601" s="209" t="str" cm="1">
        <f t="array" ref="K601">IF($C601="","",IF(AND($C601=Party_Statement!$C$5,$B601&gt;=Party_Statement!$C$6,$B601&lt;=Party_Statement!$E$6),SUMPRODUCT(($C$3:$C601=Party_Statement!$C$5)*($B$3:$B601&gt;=Party_Statement!$C$6)*($B$3:$B601&lt;=Party_Statement!$E$6)),""))</f>
        <v/>
      </c>
    </row>
    <row r="602" spans="1:11" s="64" customFormat="1" x14ac:dyDescent="0.25">
      <c r="A602" s="205">
        <f>Sales_Entry!A602</f>
        <v>66940</v>
      </c>
      <c r="B602" s="206">
        <f>Sales_Entry!B602</f>
        <v>46228</v>
      </c>
      <c r="C602" s="207" t="str">
        <f>Sales_Entry!D602</f>
        <v>PALPALI KIRANA</v>
      </c>
      <c r="D602" s="207" t="s">
        <v>1390</v>
      </c>
      <c r="E602" s="207" t="str">
        <f>Sales_Entry!C602</f>
        <v>BILL-6525</v>
      </c>
      <c r="F602" s="207" t="str">
        <f>Sales_Entry!E602</f>
        <v>Mix Milk</v>
      </c>
      <c r="G602" s="208">
        <f>N(Sales_Entry!J602)</f>
        <v>2125</v>
      </c>
      <c r="H602" s="208">
        <v>0</v>
      </c>
      <c r="I602" s="208">
        <f t="shared" si="9"/>
        <v>2125</v>
      </c>
      <c r="J602" s="211"/>
      <c r="K602" s="209" t="str" cm="1">
        <f t="array" ref="K602">IF($C602="","",IF(AND($C602=Party_Statement!$C$5,$B602&gt;=Party_Statement!$C$6,$B602&lt;=Party_Statement!$E$6),SUMPRODUCT(($C$3:$C602=Party_Statement!$C$5)*($B$3:$B602&gt;=Party_Statement!$C$6)*($B$3:$B602&lt;=Party_Statement!$E$6)),""))</f>
        <v/>
      </c>
    </row>
    <row r="603" spans="1:11" x14ac:dyDescent="0.25">
      <c r="A603" s="205">
        <f>Sales_Entry!A603</f>
        <v>66940</v>
      </c>
      <c r="B603" s="206">
        <f>Sales_Entry!B603</f>
        <v>46228</v>
      </c>
      <c r="C603" s="207" t="str">
        <f>Sales_Entry!D603</f>
        <v>DEURALI KIRANA</v>
      </c>
      <c r="D603" s="207" t="s">
        <v>1390</v>
      </c>
      <c r="E603" s="207" t="str">
        <f>Sales_Entry!C603</f>
        <v>BILL-6526</v>
      </c>
      <c r="F603" s="207" t="str">
        <f>Sales_Entry!E603</f>
        <v>Mix Milk</v>
      </c>
      <c r="G603" s="208">
        <f>N(Sales_Entry!J603)</f>
        <v>425</v>
      </c>
      <c r="H603" s="208">
        <v>0</v>
      </c>
      <c r="I603" s="208">
        <f t="shared" si="9"/>
        <v>425</v>
      </c>
      <c r="J603" s="209"/>
      <c r="K603" s="209" t="str" cm="1">
        <f t="array" ref="K603">IF($C603="","",IF(AND($C603=Party_Statement!$C$5,$B603&gt;=Party_Statement!$C$6,$B603&lt;=Party_Statement!$E$6),SUMPRODUCT(($C$3:$C603=Party_Statement!$C$5)*($B$3:$B603&gt;=Party_Statement!$C$6)*($B$3:$B603&lt;=Party_Statement!$E$6)),""))</f>
        <v/>
      </c>
    </row>
    <row r="604" spans="1:11" x14ac:dyDescent="0.25">
      <c r="A604" s="205">
        <f>Sales_Entry!A604</f>
        <v>66940</v>
      </c>
      <c r="B604" s="206">
        <f>Sales_Entry!B604</f>
        <v>46228</v>
      </c>
      <c r="C604" s="207" t="str">
        <f>Sales_Entry!D604</f>
        <v>GIRI KIRANA</v>
      </c>
      <c r="D604" s="207" t="s">
        <v>1390</v>
      </c>
      <c r="E604" s="207" t="str">
        <f>Sales_Entry!C604</f>
        <v>BILL-6527</v>
      </c>
      <c r="F604" s="207" t="str">
        <f>Sales_Entry!E604</f>
        <v>Mix Milk</v>
      </c>
      <c r="G604" s="208">
        <f>N(Sales_Entry!J604)</f>
        <v>1700</v>
      </c>
      <c r="H604" s="208">
        <v>0</v>
      </c>
      <c r="I604" s="208">
        <f t="shared" si="9"/>
        <v>1700</v>
      </c>
      <c r="J604" s="209"/>
      <c r="K604" s="209" t="str" cm="1">
        <f t="array" ref="K604">IF($C604="","",IF(AND($C604=Party_Statement!$C$5,$B604&gt;=Party_Statement!$C$6,$B604&lt;=Party_Statement!$E$6),SUMPRODUCT(($C$3:$C604=Party_Statement!$C$5)*($B$3:$B604&gt;=Party_Statement!$C$6)*($B$3:$B604&lt;=Party_Statement!$E$6)),""))</f>
        <v/>
      </c>
    </row>
    <row r="605" spans="1:11" x14ac:dyDescent="0.25">
      <c r="A605" s="205">
        <f>Sales_Entry!A605</f>
        <v>66940</v>
      </c>
      <c r="B605" s="206">
        <f>Sales_Entry!B605</f>
        <v>46228</v>
      </c>
      <c r="C605" s="207" t="str">
        <f>Sales_Entry!D605</f>
        <v>ORGANIC TARKALI</v>
      </c>
      <c r="D605" s="207" t="s">
        <v>1390</v>
      </c>
      <c r="E605" s="207" t="str">
        <f>Sales_Entry!C605</f>
        <v>BILL-6528</v>
      </c>
      <c r="F605" s="207" t="str">
        <f>Sales_Entry!E605</f>
        <v>Mix Milk</v>
      </c>
      <c r="G605" s="208">
        <f>N(Sales_Entry!J605)</f>
        <v>3800</v>
      </c>
      <c r="H605" s="208">
        <v>0</v>
      </c>
      <c r="I605" s="208">
        <f t="shared" si="9"/>
        <v>3800</v>
      </c>
      <c r="J605" s="209"/>
      <c r="K605" s="209" t="str" cm="1">
        <f t="array" ref="K605">IF($C605="","",IF(AND($C605=Party_Statement!$C$5,$B605&gt;=Party_Statement!$C$6,$B605&lt;=Party_Statement!$E$6),SUMPRODUCT(($C$3:$C605=Party_Statement!$C$5)*($B$3:$B605&gt;=Party_Statement!$C$6)*($B$3:$B605&lt;=Party_Statement!$E$6)),""))</f>
        <v/>
      </c>
    </row>
    <row r="606" spans="1:11" x14ac:dyDescent="0.25">
      <c r="A606" s="205">
        <f>Sales_Entry!A606</f>
        <v>66940</v>
      </c>
      <c r="B606" s="206">
        <f>Sales_Entry!B606</f>
        <v>46228</v>
      </c>
      <c r="C606" s="207" t="str">
        <f>Sales_Entry!D606</f>
        <v>ORGANIC TARKALI</v>
      </c>
      <c r="D606" s="207" t="s">
        <v>1390</v>
      </c>
      <c r="E606" s="207" t="str">
        <f>Sales_Entry!C606</f>
        <v>BILL-6528</v>
      </c>
      <c r="F606" s="207" t="str">
        <f>Sales_Entry!E606</f>
        <v>Mix Milk</v>
      </c>
      <c r="G606" s="208">
        <f>N(Sales_Entry!J606)</f>
        <v>1020</v>
      </c>
      <c r="H606" s="208">
        <v>0</v>
      </c>
      <c r="I606" s="208">
        <f t="shared" si="9"/>
        <v>1020</v>
      </c>
      <c r="J606" s="209"/>
      <c r="K606" s="209" t="str" cm="1">
        <f t="array" ref="K606">IF($C606="","",IF(AND($C606=Party_Statement!$C$5,$B606&gt;=Party_Statement!$C$6,$B606&lt;=Party_Statement!$E$6),SUMPRODUCT(($C$3:$C606=Party_Statement!$C$5)*($B$3:$B606&gt;=Party_Statement!$C$6)*($B$3:$B606&lt;=Party_Statement!$E$6)),""))</f>
        <v/>
      </c>
    </row>
    <row r="607" spans="1:11" x14ac:dyDescent="0.25">
      <c r="A607" s="205">
        <f>Sales_Entry!A607</f>
        <v>66940</v>
      </c>
      <c r="B607" s="206">
        <f>Sales_Entry!B607</f>
        <v>46228</v>
      </c>
      <c r="C607" s="207" t="str">
        <f>Sales_Entry!D607</f>
        <v>SHARMA DAI</v>
      </c>
      <c r="D607" s="207" t="s">
        <v>1390</v>
      </c>
      <c r="E607" s="207" t="str">
        <f>Sales_Entry!C607</f>
        <v>BILL-6529</v>
      </c>
      <c r="F607" s="207" t="str">
        <f>Sales_Entry!E607</f>
        <v>Mix Milk</v>
      </c>
      <c r="G607" s="208">
        <f>N(Sales_Entry!J607)</f>
        <v>2940</v>
      </c>
      <c r="H607" s="208">
        <v>0</v>
      </c>
      <c r="I607" s="208">
        <f t="shared" si="9"/>
        <v>2940</v>
      </c>
      <c r="J607" s="209"/>
      <c r="K607" s="209" t="str" cm="1">
        <f t="array" ref="K607">IF($C607="","",IF(AND($C607=Party_Statement!$C$5,$B607&gt;=Party_Statement!$C$6,$B607&lt;=Party_Statement!$E$6),SUMPRODUCT(($C$3:$C607=Party_Statement!$C$5)*($B$3:$B607&gt;=Party_Statement!$C$6)*($B$3:$B607&lt;=Party_Statement!$E$6)),""))</f>
        <v/>
      </c>
    </row>
    <row r="608" spans="1:11" x14ac:dyDescent="0.25">
      <c r="A608" s="205">
        <f>Sales_Entry!A608</f>
        <v>66940</v>
      </c>
      <c r="B608" s="206">
        <f>Sales_Entry!B608</f>
        <v>46228</v>
      </c>
      <c r="C608" s="207" t="str">
        <f>Sales_Entry!D608</f>
        <v>GANGA NEUPANE</v>
      </c>
      <c r="D608" s="207" t="s">
        <v>1390</v>
      </c>
      <c r="E608" s="207" t="str">
        <f>Sales_Entry!C608</f>
        <v>BILL-6530</v>
      </c>
      <c r="F608" s="207" t="str">
        <f>Sales_Entry!E608</f>
        <v>Mix Milk</v>
      </c>
      <c r="G608" s="208">
        <f>N(Sales_Entry!J608)</f>
        <v>510</v>
      </c>
      <c r="H608" s="208">
        <v>0</v>
      </c>
      <c r="I608" s="208">
        <f t="shared" si="9"/>
        <v>510</v>
      </c>
      <c r="J608" s="209"/>
      <c r="K608" s="209" t="str" cm="1">
        <f t="array" ref="K608">IF($C608="","",IF(AND($C608=Party_Statement!$C$5,$B608&gt;=Party_Statement!$C$6,$B608&lt;=Party_Statement!$E$6),SUMPRODUCT(($C$3:$C608=Party_Statement!$C$5)*($B$3:$B608&gt;=Party_Statement!$C$6)*($B$3:$B608&lt;=Party_Statement!$E$6)),""))</f>
        <v/>
      </c>
    </row>
    <row r="609" spans="1:11" x14ac:dyDescent="0.25">
      <c r="A609" s="205">
        <f>Sales_Entry!A609</f>
        <v>66940</v>
      </c>
      <c r="B609" s="206">
        <f>Sales_Entry!B609</f>
        <v>46228</v>
      </c>
      <c r="C609" s="207" t="str">
        <f>Sales_Entry!D609</f>
        <v>SITALA ARYAL</v>
      </c>
      <c r="D609" s="207" t="s">
        <v>1390</v>
      </c>
      <c r="E609" s="207" t="str">
        <f>Sales_Entry!C609</f>
        <v>BILL-6531</v>
      </c>
      <c r="F609" s="207" t="str">
        <f>Sales_Entry!E609</f>
        <v>Mix Milk</v>
      </c>
      <c r="G609" s="208">
        <f>N(Sales_Entry!J609)</f>
        <v>90</v>
      </c>
      <c r="H609" s="208">
        <v>0</v>
      </c>
      <c r="I609" s="208">
        <f t="shared" si="9"/>
        <v>90</v>
      </c>
      <c r="J609" s="209"/>
      <c r="K609" s="209" t="str" cm="1">
        <f t="array" ref="K609">IF($C609="","",IF(AND($C609=Party_Statement!$C$5,$B609&gt;=Party_Statement!$C$6,$B609&lt;=Party_Statement!$E$6),SUMPRODUCT(($C$3:$C609=Party_Statement!$C$5)*($B$3:$B609&gt;=Party_Statement!$C$6)*($B$3:$B609&lt;=Party_Statement!$E$6)),""))</f>
        <v/>
      </c>
    </row>
    <row r="610" spans="1:11" x14ac:dyDescent="0.25">
      <c r="A610" s="205">
        <f>Sales_Entry!A610</f>
        <v>66940</v>
      </c>
      <c r="B610" s="206">
        <f>Sales_Entry!B610</f>
        <v>46228</v>
      </c>
      <c r="C610" s="207" t="str">
        <f>Sales_Entry!D610</f>
        <v>LOCAL</v>
      </c>
      <c r="D610" s="207" t="s">
        <v>1390</v>
      </c>
      <c r="E610" s="207" t="str">
        <f>Sales_Entry!C610</f>
        <v>BILL-6453</v>
      </c>
      <c r="F610" s="207" t="str">
        <f>Sales_Entry!E610</f>
        <v>Mix Milk</v>
      </c>
      <c r="G610" s="208">
        <f>N(Sales_Entry!J610)</f>
        <v>750</v>
      </c>
      <c r="H610" s="208">
        <v>0</v>
      </c>
      <c r="I610" s="208">
        <f t="shared" si="9"/>
        <v>750</v>
      </c>
      <c r="J610" s="209"/>
      <c r="K610" s="209" t="str" cm="1">
        <f t="array" ref="K610">IF($C610="","",IF(AND($C610=Party_Statement!$C$5,$B610&gt;=Party_Statement!$C$6,$B610&lt;=Party_Statement!$E$6),SUMPRODUCT(($C$3:$C610=Party_Statement!$C$5)*($B$3:$B610&gt;=Party_Statement!$C$6)*($B$3:$B610&lt;=Party_Statement!$E$6)),""))</f>
        <v/>
      </c>
    </row>
    <row r="611" spans="1:11" x14ac:dyDescent="0.25">
      <c r="A611" s="205">
        <f>Sales_Entry!A611</f>
        <v>66940</v>
      </c>
      <c r="B611" s="206">
        <f>Sales_Entry!B611</f>
        <v>46228</v>
      </c>
      <c r="C611" s="207" t="str">
        <f>Sales_Entry!D611</f>
        <v>LOCAL</v>
      </c>
      <c r="D611" s="207" t="s">
        <v>1390</v>
      </c>
      <c r="E611" s="207" t="str">
        <f>Sales_Entry!C611</f>
        <v>BILL-6453</v>
      </c>
      <c r="F611" s="207" t="str">
        <f>Sales_Entry!E611</f>
        <v>NAUNI</v>
      </c>
      <c r="G611" s="208">
        <f>N(Sales_Entry!J611)</f>
        <v>1600</v>
      </c>
      <c r="H611" s="208">
        <v>0</v>
      </c>
      <c r="I611" s="208">
        <f t="shared" si="9"/>
        <v>1600</v>
      </c>
      <c r="J611" s="209"/>
      <c r="K611" s="209" t="str" cm="1">
        <f t="array" ref="K611">IF($C611="","",IF(AND($C611=Party_Statement!$C$5,$B611&gt;=Party_Statement!$C$6,$B611&lt;=Party_Statement!$E$6),SUMPRODUCT(($C$3:$C611=Party_Statement!$C$5)*($B$3:$B611&gt;=Party_Statement!$C$6)*($B$3:$B611&lt;=Party_Statement!$E$6)),""))</f>
        <v/>
      </c>
    </row>
    <row r="612" spans="1:11" x14ac:dyDescent="0.25">
      <c r="A612" s="205" t="str">
        <f>Sales_Entry!A612</f>
        <v>2083/04/10</v>
      </c>
      <c r="B612" s="206">
        <f>Sales_Entry!B612</f>
        <v>46229</v>
      </c>
      <c r="C612" s="207" t="str">
        <f>Sales_Entry!D612</f>
        <v>NEUPANE KIRANA</v>
      </c>
      <c r="D612" s="207" t="s">
        <v>1390</v>
      </c>
      <c r="E612" s="207" t="str">
        <f>Sales_Entry!C612</f>
        <v>BILL-6532</v>
      </c>
      <c r="F612" s="207" t="str">
        <f>Sales_Entry!E612</f>
        <v>Mix Milk</v>
      </c>
      <c r="G612" s="208">
        <f>N(Sales_Entry!J612)</f>
        <v>400</v>
      </c>
      <c r="H612" s="208">
        <v>0</v>
      </c>
      <c r="I612" s="208">
        <f t="shared" si="9"/>
        <v>400</v>
      </c>
      <c r="J612" s="209"/>
      <c r="K612" s="209" t="str" cm="1">
        <f t="array" ref="K612">IF($C612="","",IF(AND($C612=Party_Statement!$C$5,$B612&gt;=Party_Statement!$C$6,$B612&lt;=Party_Statement!$E$6),SUMPRODUCT(($C$3:$C612=Party_Statement!$C$5)*($B$3:$B612&gt;=Party_Statement!$C$6)*($B$3:$B612&lt;=Party_Statement!$E$6)),""))</f>
        <v/>
      </c>
    </row>
    <row r="613" spans="1:11" s="64" customFormat="1" x14ac:dyDescent="0.25">
      <c r="A613" s="205" t="str">
        <f>Sales_Entry!A613</f>
        <v>2083/04/10</v>
      </c>
      <c r="B613" s="206">
        <f>Sales_Entry!B613</f>
        <v>46229</v>
      </c>
      <c r="C613" s="207" t="str">
        <f>Sales_Entry!D613</f>
        <v>SRIJANA DAIRY</v>
      </c>
      <c r="D613" s="207" t="s">
        <v>1390</v>
      </c>
      <c r="E613" s="207" t="str">
        <f>Sales_Entry!C613</f>
        <v>BILL-6533</v>
      </c>
      <c r="F613" s="207" t="str">
        <f>Sales_Entry!E613</f>
        <v>Mix Milk</v>
      </c>
      <c r="G613" s="208">
        <f>N(Sales_Entry!J613)</f>
        <v>4675</v>
      </c>
      <c r="H613" s="208">
        <v>0</v>
      </c>
      <c r="I613" s="208">
        <f t="shared" si="9"/>
        <v>4675</v>
      </c>
      <c r="J613" s="211"/>
      <c r="K613" s="209" t="str" cm="1">
        <f t="array" ref="K613">IF($C613="","",IF(AND($C613=Party_Statement!$C$5,$B613&gt;=Party_Statement!$C$6,$B613&lt;=Party_Statement!$E$6),SUMPRODUCT(($C$3:$C613=Party_Statement!$C$5)*($B$3:$B613&gt;=Party_Statement!$C$6)*($B$3:$B613&lt;=Party_Statement!$E$6)),""))</f>
        <v/>
      </c>
    </row>
    <row r="614" spans="1:11" x14ac:dyDescent="0.25">
      <c r="A614" s="205" t="str">
        <f>Sales_Entry!A614</f>
        <v>2083/04/10</v>
      </c>
      <c r="B614" s="206">
        <f>Sales_Entry!B614</f>
        <v>46229</v>
      </c>
      <c r="C614" s="207" t="str">
        <f>Sales_Entry!D614</f>
        <v>SRIJANA DAIRY</v>
      </c>
      <c r="D614" s="207" t="s">
        <v>1390</v>
      </c>
      <c r="E614" s="207" t="str">
        <f>Sales_Entry!C614</f>
        <v>BILL-6533</v>
      </c>
      <c r="F614" s="207" t="str">
        <f>Sales_Entry!E614</f>
        <v>Cow Milk</v>
      </c>
      <c r="G614" s="208">
        <f>N(Sales_Entry!J614)</f>
        <v>80</v>
      </c>
      <c r="H614" s="208">
        <v>0</v>
      </c>
      <c r="I614" s="208">
        <f t="shared" si="9"/>
        <v>80</v>
      </c>
      <c r="J614" s="209"/>
      <c r="K614" s="209" t="str" cm="1">
        <f t="array" ref="K614">IF($C614="","",IF(AND($C614=Party_Statement!$C$5,$B614&gt;=Party_Statement!$C$6,$B614&lt;=Party_Statement!$E$6),SUMPRODUCT(($C$3:$C614=Party_Statement!$C$5)*($B$3:$B614&gt;=Party_Statement!$C$6)*($B$3:$B614&lt;=Party_Statement!$E$6)),""))</f>
        <v/>
      </c>
    </row>
    <row r="615" spans="1:11" x14ac:dyDescent="0.25">
      <c r="A615" s="205" t="str">
        <f>Sales_Entry!A615</f>
        <v>2083/04/10</v>
      </c>
      <c r="B615" s="206">
        <f>Sales_Entry!B615</f>
        <v>46229</v>
      </c>
      <c r="C615" s="207" t="str">
        <f>Sales_Entry!D615</f>
        <v>CHHATRABHUMI STORE</v>
      </c>
      <c r="D615" s="207" t="s">
        <v>1390</v>
      </c>
      <c r="E615" s="207" t="str">
        <f>Sales_Entry!C615</f>
        <v>BILL-6534</v>
      </c>
      <c r="F615" s="207" t="str">
        <f>Sales_Entry!E615</f>
        <v>Mix Milk</v>
      </c>
      <c r="G615" s="208">
        <f>N(Sales_Entry!J615)</f>
        <v>3784</v>
      </c>
      <c r="H615" s="208">
        <v>0</v>
      </c>
      <c r="I615" s="208">
        <f t="shared" si="9"/>
        <v>3784</v>
      </c>
      <c r="J615" s="209"/>
      <c r="K615" s="209" t="str" cm="1">
        <f t="array" ref="K615">IF($C615="","",IF(AND($C615=Party_Statement!$C$5,$B615&gt;=Party_Statement!$C$6,$B615&lt;=Party_Statement!$E$6),SUMPRODUCT(($C$3:$C615=Party_Statement!$C$5)*($B$3:$B615&gt;=Party_Statement!$C$6)*($B$3:$B615&lt;=Party_Statement!$E$6)),""))</f>
        <v/>
      </c>
    </row>
    <row r="616" spans="1:11" x14ac:dyDescent="0.25">
      <c r="A616" s="205" t="str">
        <f>Sales_Entry!A616</f>
        <v>2083/04/10</v>
      </c>
      <c r="B616" s="206">
        <f>Sales_Entry!B616</f>
        <v>46229</v>
      </c>
      <c r="C616" s="207" t="str">
        <f>Sales_Entry!D616</f>
        <v>CHHATRABHUMI STORE</v>
      </c>
      <c r="D616" s="207" t="s">
        <v>1390</v>
      </c>
      <c r="E616" s="207" t="str">
        <f>Sales_Entry!C616</f>
        <v>BILL-6534</v>
      </c>
      <c r="F616" s="207" t="str">
        <f>Sales_Entry!E616</f>
        <v>NAUNI</v>
      </c>
      <c r="G616" s="208">
        <f>N(Sales_Entry!J616)</f>
        <v>800</v>
      </c>
      <c r="H616" s="208">
        <v>0</v>
      </c>
      <c r="I616" s="208">
        <f t="shared" si="9"/>
        <v>800</v>
      </c>
      <c r="J616" s="209"/>
      <c r="K616" s="209" t="str" cm="1">
        <f t="array" ref="K616">IF($C616="","",IF(AND($C616=Party_Statement!$C$5,$B616&gt;=Party_Statement!$C$6,$B616&lt;=Party_Statement!$E$6),SUMPRODUCT(($C$3:$C616=Party_Statement!$C$5)*($B$3:$B616&gt;=Party_Statement!$C$6)*($B$3:$B616&lt;=Party_Statement!$E$6)),""))</f>
        <v/>
      </c>
    </row>
    <row r="617" spans="1:11" x14ac:dyDescent="0.25">
      <c r="A617" s="205" t="str">
        <f>Sales_Entry!A617</f>
        <v>2083/04/10</v>
      </c>
      <c r="B617" s="206">
        <f>Sales_Entry!B617</f>
        <v>46229</v>
      </c>
      <c r="C617" s="207" t="str">
        <f>Sales_Entry!D617</f>
        <v>KRISHNA KHAREL</v>
      </c>
      <c r="D617" s="207" t="s">
        <v>1390</v>
      </c>
      <c r="E617" s="207" t="str">
        <f>Sales_Entry!C617</f>
        <v>BILL-6535</v>
      </c>
      <c r="F617" s="207" t="str">
        <f>Sales_Entry!E617</f>
        <v>Mix Milk</v>
      </c>
      <c r="G617" s="208">
        <f>N(Sales_Entry!J617)</f>
        <v>258</v>
      </c>
      <c r="H617" s="208">
        <v>0</v>
      </c>
      <c r="I617" s="208">
        <f t="shared" si="9"/>
        <v>258</v>
      </c>
      <c r="J617" s="209"/>
      <c r="K617" s="209" t="str" cm="1">
        <f t="array" ref="K617">IF($C617="","",IF(AND($C617=Party_Statement!$C$5,$B617&gt;=Party_Statement!$C$6,$B617&lt;=Party_Statement!$E$6),SUMPRODUCT(($C$3:$C617=Party_Statement!$C$5)*($B$3:$B617&gt;=Party_Statement!$C$6)*($B$3:$B617&lt;=Party_Statement!$E$6)),""))</f>
        <v/>
      </c>
    </row>
    <row r="618" spans="1:11" x14ac:dyDescent="0.25">
      <c r="A618" s="205" t="str">
        <f>Sales_Entry!A618</f>
        <v>2083/04/10</v>
      </c>
      <c r="B618" s="206">
        <f>Sales_Entry!B618</f>
        <v>46229</v>
      </c>
      <c r="C618" s="207" t="str">
        <f>Sales_Entry!D618</f>
        <v>KRITIKA KIRANA</v>
      </c>
      <c r="D618" s="207" t="s">
        <v>1390</v>
      </c>
      <c r="E618" s="207" t="str">
        <f>Sales_Entry!C618</f>
        <v>BILL-6536</v>
      </c>
      <c r="F618" s="207" t="str">
        <f>Sales_Entry!E618</f>
        <v>Mix Milk</v>
      </c>
      <c r="G618" s="208">
        <f>N(Sales_Entry!J618)</f>
        <v>1548</v>
      </c>
      <c r="H618" s="208">
        <v>0</v>
      </c>
      <c r="I618" s="208">
        <f t="shared" si="9"/>
        <v>1548</v>
      </c>
      <c r="J618" s="209"/>
      <c r="K618" s="209" t="str" cm="1">
        <f t="array" ref="K618">IF($C618="","",IF(AND($C618=Party_Statement!$C$5,$B618&gt;=Party_Statement!$C$6,$B618&lt;=Party_Statement!$E$6),SUMPRODUCT(($C$3:$C618=Party_Statement!$C$5)*($B$3:$B618&gt;=Party_Statement!$C$6)*($B$3:$B618&lt;=Party_Statement!$E$6)),""))</f>
        <v/>
      </c>
    </row>
    <row r="619" spans="1:11" x14ac:dyDescent="0.25">
      <c r="A619" s="205" t="str">
        <f>Sales_Entry!A619</f>
        <v>2083/04/10</v>
      </c>
      <c r="B619" s="206">
        <f>Sales_Entry!B619</f>
        <v>46229</v>
      </c>
      <c r="C619" s="207" t="str">
        <f>Sales_Entry!D619</f>
        <v>KRITIKA KIRANA</v>
      </c>
      <c r="D619" s="207" t="s">
        <v>1390</v>
      </c>
      <c r="E619" s="207" t="str">
        <f>Sales_Entry!C619</f>
        <v>BILL-6536</v>
      </c>
      <c r="F619" s="207" t="str">
        <f>Sales_Entry!E619</f>
        <v>NAUNI</v>
      </c>
      <c r="G619" s="208">
        <f>N(Sales_Entry!J619)</f>
        <v>5425</v>
      </c>
      <c r="H619" s="208">
        <v>0</v>
      </c>
      <c r="I619" s="208">
        <f t="shared" si="9"/>
        <v>5425</v>
      </c>
      <c r="J619" s="209"/>
      <c r="K619" s="209" t="str" cm="1">
        <f t="array" ref="K619">IF($C619="","",IF(AND($C619=Party_Statement!$C$5,$B619&gt;=Party_Statement!$C$6,$B619&lt;=Party_Statement!$E$6),SUMPRODUCT(($C$3:$C619=Party_Statement!$C$5)*($B$3:$B619&gt;=Party_Statement!$C$6)*($B$3:$B619&lt;=Party_Statement!$E$6)),""))</f>
        <v/>
      </c>
    </row>
    <row r="620" spans="1:11" x14ac:dyDescent="0.25">
      <c r="A620" s="205" t="str">
        <f>Sales_Entry!A620</f>
        <v>2083/04/10</v>
      </c>
      <c r="B620" s="206">
        <f>Sales_Entry!B620</f>
        <v>46229</v>
      </c>
      <c r="C620" s="207" t="str">
        <f>Sales_Entry!D620</f>
        <v>SOBHA BHATTARAI</v>
      </c>
      <c r="D620" s="207" t="s">
        <v>1390</v>
      </c>
      <c r="E620" s="207" t="str">
        <f>Sales_Entry!C620</f>
        <v>BILL-6537</v>
      </c>
      <c r="F620" s="207" t="str">
        <f>Sales_Entry!E620</f>
        <v>Mix Milk</v>
      </c>
      <c r="G620" s="208">
        <f>N(Sales_Entry!J620)</f>
        <v>4250</v>
      </c>
      <c r="H620" s="208">
        <v>0</v>
      </c>
      <c r="I620" s="208">
        <f t="shared" si="9"/>
        <v>4250</v>
      </c>
      <c r="J620" s="209"/>
      <c r="K620" s="209" t="str" cm="1">
        <f t="array" ref="K620">IF($C620="","",IF(AND($C620=Party_Statement!$C$5,$B620&gt;=Party_Statement!$C$6,$B620&lt;=Party_Statement!$E$6),SUMPRODUCT(($C$3:$C620=Party_Statement!$C$5)*($B$3:$B620&gt;=Party_Statement!$C$6)*($B$3:$B620&lt;=Party_Statement!$E$6)),""))</f>
        <v/>
      </c>
    </row>
    <row r="621" spans="1:11" x14ac:dyDescent="0.25">
      <c r="A621" s="205" t="str">
        <f>Sales_Entry!A621</f>
        <v>2083/04/10</v>
      </c>
      <c r="B621" s="206">
        <f>Sales_Entry!B621</f>
        <v>46229</v>
      </c>
      <c r="C621" s="207" t="str">
        <f>Sales_Entry!D621</f>
        <v>PALPALI KIRANA</v>
      </c>
      <c r="D621" s="207" t="s">
        <v>1390</v>
      </c>
      <c r="E621" s="207" t="str">
        <f>Sales_Entry!C621</f>
        <v>BILL-6538</v>
      </c>
      <c r="F621" s="207" t="str">
        <f>Sales_Entry!E621</f>
        <v>Mix Milk</v>
      </c>
      <c r="G621" s="208">
        <f>N(Sales_Entry!J621)</f>
        <v>2125</v>
      </c>
      <c r="H621" s="208">
        <v>0</v>
      </c>
      <c r="I621" s="208">
        <f t="shared" si="9"/>
        <v>2125</v>
      </c>
      <c r="J621" s="209"/>
      <c r="K621" s="209" t="str" cm="1">
        <f t="array" ref="K621">IF($C621="","",IF(AND($C621=Party_Statement!$C$5,$B621&gt;=Party_Statement!$C$6,$B621&lt;=Party_Statement!$E$6),SUMPRODUCT(($C$3:$C621=Party_Statement!$C$5)*($B$3:$B621&gt;=Party_Statement!$C$6)*($B$3:$B621&lt;=Party_Statement!$E$6)),""))</f>
        <v/>
      </c>
    </row>
    <row r="622" spans="1:11" x14ac:dyDescent="0.25">
      <c r="A622" s="205" t="str">
        <f>Sales_Entry!A622</f>
        <v>2083/04/10</v>
      </c>
      <c r="B622" s="206">
        <f>Sales_Entry!B622</f>
        <v>46229</v>
      </c>
      <c r="C622" s="207" t="str">
        <f>Sales_Entry!D622</f>
        <v>AAMOSH KIRANA</v>
      </c>
      <c r="D622" s="207" t="s">
        <v>1390</v>
      </c>
      <c r="E622" s="207" t="str">
        <f>Sales_Entry!C622</f>
        <v>BILL-6539</v>
      </c>
      <c r="F622" s="207" t="str">
        <f>Sales_Entry!E622</f>
        <v>Mix Milk</v>
      </c>
      <c r="G622" s="208">
        <f>N(Sales_Entry!J622)</f>
        <v>3440</v>
      </c>
      <c r="H622" s="208">
        <v>0</v>
      </c>
      <c r="I622" s="208">
        <f t="shared" si="9"/>
        <v>3440</v>
      </c>
      <c r="J622" s="209"/>
      <c r="K622" s="209" t="str" cm="1">
        <f t="array" ref="K622">IF($C622="","",IF(AND($C622=Party_Statement!$C$5,$B622&gt;=Party_Statement!$C$6,$B622&lt;=Party_Statement!$E$6),SUMPRODUCT(($C$3:$C622=Party_Statement!$C$5)*($B$3:$B622&gt;=Party_Statement!$C$6)*($B$3:$B622&lt;=Party_Statement!$E$6)),""))</f>
        <v/>
      </c>
    </row>
    <row r="623" spans="1:11" x14ac:dyDescent="0.25">
      <c r="A623" s="205" t="str">
        <f>Sales_Entry!A623</f>
        <v>2083/04/10</v>
      </c>
      <c r="B623" s="206">
        <f>Sales_Entry!B623</f>
        <v>46229</v>
      </c>
      <c r="C623" s="207" t="str">
        <f>Sales_Entry!D623</f>
        <v>AAMOSH KIRANA</v>
      </c>
      <c r="D623" s="207" t="s">
        <v>1390</v>
      </c>
      <c r="E623" s="207" t="str">
        <f>Sales_Entry!C623</f>
        <v>BILL-6539</v>
      </c>
      <c r="F623" s="207" t="str">
        <f>Sales_Entry!E623</f>
        <v>Mix Milk</v>
      </c>
      <c r="G623" s="208">
        <f>N(Sales_Entry!J623)</f>
        <v>4250</v>
      </c>
      <c r="H623" s="208">
        <v>0</v>
      </c>
      <c r="I623" s="208">
        <f t="shared" si="9"/>
        <v>4250</v>
      </c>
      <c r="J623" s="209"/>
      <c r="K623" s="209" t="str" cm="1">
        <f t="array" ref="K623">IF($C623="","",IF(AND($C623=Party_Statement!$C$5,$B623&gt;=Party_Statement!$C$6,$B623&lt;=Party_Statement!$E$6),SUMPRODUCT(($C$3:$C623=Party_Statement!$C$5)*($B$3:$B623&gt;=Party_Statement!$C$6)*($B$3:$B623&lt;=Party_Statement!$E$6)),""))</f>
        <v/>
      </c>
    </row>
    <row r="624" spans="1:11" s="64" customFormat="1" x14ac:dyDescent="0.25">
      <c r="A624" s="205" t="str">
        <f>Sales_Entry!A624</f>
        <v>2083/04/10</v>
      </c>
      <c r="B624" s="206">
        <f>Sales_Entry!B624</f>
        <v>46229</v>
      </c>
      <c r="C624" s="207" t="str">
        <f>Sales_Entry!D624</f>
        <v>AAMOSH KIRANA</v>
      </c>
      <c r="D624" s="207" t="s">
        <v>1390</v>
      </c>
      <c r="E624" s="207" t="str">
        <f>Sales_Entry!C624</f>
        <v>BILL-6539</v>
      </c>
      <c r="F624" s="207" t="str">
        <f>Sales_Entry!E624</f>
        <v>Ghee</v>
      </c>
      <c r="G624" s="208">
        <f>N(Sales_Entry!J624)</f>
        <v>3300</v>
      </c>
      <c r="H624" s="208">
        <v>0</v>
      </c>
      <c r="I624" s="208">
        <f t="shared" si="9"/>
        <v>3300</v>
      </c>
      <c r="J624" s="211"/>
      <c r="K624" s="209" t="str" cm="1">
        <f t="array" ref="K624">IF($C624="","",IF(AND($C624=Party_Statement!$C$5,$B624&gt;=Party_Statement!$C$6,$B624&lt;=Party_Statement!$E$6),SUMPRODUCT(($C$3:$C624=Party_Statement!$C$5)*($B$3:$B624&gt;=Party_Statement!$C$6)*($B$3:$B624&lt;=Party_Statement!$E$6)),""))</f>
        <v/>
      </c>
    </row>
    <row r="625" spans="1:11" x14ac:dyDescent="0.25">
      <c r="A625" s="205" t="str">
        <f>Sales_Entry!A625</f>
        <v>2083/04/10</v>
      </c>
      <c r="B625" s="206">
        <f>Sales_Entry!B625</f>
        <v>46229</v>
      </c>
      <c r="C625" s="207" t="str">
        <f>Sales_Entry!D625</f>
        <v>AAMOSH KIRANA</v>
      </c>
      <c r="D625" s="207" t="s">
        <v>1390</v>
      </c>
      <c r="E625" s="207" t="str">
        <f>Sales_Entry!C625</f>
        <v>BILL-6539</v>
      </c>
      <c r="F625" s="207" t="str">
        <f>Sales_Entry!E625</f>
        <v>NAUNI</v>
      </c>
      <c r="G625" s="208">
        <f>N(Sales_Entry!J625)</f>
        <v>800</v>
      </c>
      <c r="H625" s="208">
        <v>0</v>
      </c>
      <c r="I625" s="208">
        <f t="shared" si="9"/>
        <v>800</v>
      </c>
      <c r="J625" s="209"/>
      <c r="K625" s="209" t="str" cm="1">
        <f t="array" ref="K625">IF($C625="","",IF(AND($C625=Party_Statement!$C$5,$B625&gt;=Party_Statement!$C$6,$B625&lt;=Party_Statement!$E$6),SUMPRODUCT(($C$3:$C625=Party_Statement!$C$5)*($B$3:$B625&gt;=Party_Statement!$C$6)*($B$3:$B625&lt;=Party_Statement!$E$6)),""))</f>
        <v/>
      </c>
    </row>
    <row r="626" spans="1:11" x14ac:dyDescent="0.25">
      <c r="A626" s="205" t="str">
        <f>Sales_Entry!A626</f>
        <v>2083/04/10</v>
      </c>
      <c r="B626" s="206">
        <f>Sales_Entry!B626</f>
        <v>46229</v>
      </c>
      <c r="C626" s="207" t="str">
        <f>Sales_Entry!D626</f>
        <v>AAMOSH KIRANA</v>
      </c>
      <c r="D626" s="207" t="s">
        <v>1390</v>
      </c>
      <c r="E626" s="207" t="str">
        <f>Sales_Entry!C626</f>
        <v>BILL-6539</v>
      </c>
      <c r="F626" s="207" t="str">
        <f>Sales_Entry!E626</f>
        <v>Cow Milk</v>
      </c>
      <c r="G626" s="208">
        <f>N(Sales_Entry!J626)</f>
        <v>80</v>
      </c>
      <c r="H626" s="208">
        <v>0</v>
      </c>
      <c r="I626" s="208">
        <f t="shared" si="9"/>
        <v>80</v>
      </c>
      <c r="J626" s="209"/>
      <c r="K626" s="209" t="str" cm="1">
        <f t="array" ref="K626">IF($C626="","",IF(AND($C626=Party_Statement!$C$5,$B626&gt;=Party_Statement!$C$6,$B626&lt;=Party_Statement!$E$6),SUMPRODUCT(($C$3:$C626=Party_Statement!$C$5)*($B$3:$B626&gt;=Party_Statement!$C$6)*($B$3:$B626&lt;=Party_Statement!$E$6)),""))</f>
        <v/>
      </c>
    </row>
    <row r="627" spans="1:11" x14ac:dyDescent="0.25">
      <c r="A627" s="205" t="str">
        <f>Sales_Entry!A627</f>
        <v>2083/04/10</v>
      </c>
      <c r="B627" s="206">
        <f>Sales_Entry!B627</f>
        <v>46229</v>
      </c>
      <c r="C627" s="207" t="str">
        <f>Sales_Entry!D627</f>
        <v>GIRI KIRANA</v>
      </c>
      <c r="D627" s="207" t="s">
        <v>1390</v>
      </c>
      <c r="E627" s="207" t="str">
        <f>Sales_Entry!C627</f>
        <v>BILL-6540</v>
      </c>
      <c r="F627" s="207" t="str">
        <f>Sales_Entry!E627</f>
        <v>Mix Milk</v>
      </c>
      <c r="G627" s="208">
        <f>N(Sales_Entry!J627)</f>
        <v>1275</v>
      </c>
      <c r="H627" s="208">
        <v>0</v>
      </c>
      <c r="I627" s="208">
        <f t="shared" si="9"/>
        <v>1275</v>
      </c>
      <c r="J627" s="209"/>
      <c r="K627" s="209" t="str" cm="1">
        <f t="array" ref="K627">IF($C627="","",IF(AND($C627=Party_Statement!$C$5,$B627&gt;=Party_Statement!$C$6,$B627&lt;=Party_Statement!$E$6),SUMPRODUCT(($C$3:$C627=Party_Statement!$C$5)*($B$3:$B627&gt;=Party_Statement!$C$6)*($B$3:$B627&lt;=Party_Statement!$E$6)),""))</f>
        <v/>
      </c>
    </row>
    <row r="628" spans="1:11" x14ac:dyDescent="0.25">
      <c r="A628" s="205" t="str">
        <f>Sales_Entry!A628</f>
        <v>2083/04/10</v>
      </c>
      <c r="B628" s="206">
        <f>Sales_Entry!B628</f>
        <v>46229</v>
      </c>
      <c r="C628" s="207" t="str">
        <f>Sales_Entry!D628</f>
        <v>SAMIKSHYA KIRANA</v>
      </c>
      <c r="D628" s="207" t="s">
        <v>1390</v>
      </c>
      <c r="E628" s="207" t="str">
        <f>Sales_Entry!C628</f>
        <v>BILL-6541</v>
      </c>
      <c r="F628" s="207" t="str">
        <f>Sales_Entry!E628</f>
        <v>Mix Milk</v>
      </c>
      <c r="G628" s="208">
        <f>N(Sales_Entry!J628)</f>
        <v>680</v>
      </c>
      <c r="H628" s="208">
        <v>0</v>
      </c>
      <c r="I628" s="208">
        <f t="shared" si="9"/>
        <v>680</v>
      </c>
      <c r="J628" s="209"/>
      <c r="K628" s="209" t="str" cm="1">
        <f t="array" ref="K628">IF($C628="","",IF(AND($C628=Party_Statement!$C$5,$B628&gt;=Party_Statement!$C$6,$B628&lt;=Party_Statement!$E$6),SUMPRODUCT(($C$3:$C628=Party_Statement!$C$5)*($B$3:$B628&gt;=Party_Statement!$C$6)*($B$3:$B628&lt;=Party_Statement!$E$6)),""))</f>
        <v/>
      </c>
    </row>
    <row r="629" spans="1:11" x14ac:dyDescent="0.25">
      <c r="A629" s="205" t="str">
        <f>Sales_Entry!A629</f>
        <v>2083/04/10</v>
      </c>
      <c r="B629" s="206">
        <f>Sales_Entry!B629</f>
        <v>46229</v>
      </c>
      <c r="C629" s="207" t="str">
        <f>Sales_Entry!D629</f>
        <v>YUBARAJ AND SAMRAT</v>
      </c>
      <c r="D629" s="207" t="s">
        <v>1390</v>
      </c>
      <c r="E629" s="207" t="str">
        <f>Sales_Entry!C629</f>
        <v>BILL-6542</v>
      </c>
      <c r="F629" s="207" t="str">
        <f>Sales_Entry!E629</f>
        <v>Mix Milk</v>
      </c>
      <c r="G629" s="208">
        <f>N(Sales_Entry!J629)</f>
        <v>1020</v>
      </c>
      <c r="H629" s="208">
        <v>0</v>
      </c>
      <c r="I629" s="208">
        <f t="shared" si="9"/>
        <v>1020</v>
      </c>
      <c r="J629" s="209"/>
      <c r="K629" s="209" t="str" cm="1">
        <f t="array" ref="K629">IF($C629="","",IF(AND($C629=Party_Statement!$C$5,$B629&gt;=Party_Statement!$C$6,$B629&lt;=Party_Statement!$E$6),SUMPRODUCT(($C$3:$C629=Party_Statement!$C$5)*($B$3:$B629&gt;=Party_Statement!$C$6)*($B$3:$B629&lt;=Party_Statement!$E$6)),""))</f>
        <v/>
      </c>
    </row>
    <row r="630" spans="1:11" x14ac:dyDescent="0.25">
      <c r="A630" s="205" t="str">
        <f>Sales_Entry!A630</f>
        <v>2083/04/10</v>
      </c>
      <c r="B630" s="206">
        <f>Sales_Entry!B630</f>
        <v>46229</v>
      </c>
      <c r="C630" s="207" t="str">
        <f>Sales_Entry!D630</f>
        <v>ORGANIC TARKALI</v>
      </c>
      <c r="D630" s="207" t="s">
        <v>1390</v>
      </c>
      <c r="E630" s="207" t="str">
        <f>Sales_Entry!C630</f>
        <v>BILL-6543</v>
      </c>
      <c r="F630" s="207" t="str">
        <f>Sales_Entry!E630</f>
        <v>Mix Milk</v>
      </c>
      <c r="G630" s="208">
        <f>N(Sales_Entry!J630)</f>
        <v>2375</v>
      </c>
      <c r="H630" s="208">
        <v>0</v>
      </c>
      <c r="I630" s="208">
        <f t="shared" si="9"/>
        <v>2375</v>
      </c>
      <c r="J630" s="209"/>
      <c r="K630" s="209" t="str" cm="1">
        <f t="array" ref="K630">IF($C630="","",IF(AND($C630=Party_Statement!$C$5,$B630&gt;=Party_Statement!$C$6,$B630&lt;=Party_Statement!$E$6),SUMPRODUCT(($C$3:$C630=Party_Statement!$C$5)*($B$3:$B630&gt;=Party_Statement!$C$6)*($B$3:$B630&lt;=Party_Statement!$E$6)),""))</f>
        <v/>
      </c>
    </row>
    <row r="631" spans="1:11" x14ac:dyDescent="0.25">
      <c r="A631" s="205" t="str">
        <f>Sales_Entry!A631</f>
        <v>2083/04/10</v>
      </c>
      <c r="B631" s="206">
        <f>Sales_Entry!B631</f>
        <v>46229</v>
      </c>
      <c r="C631" s="207" t="str">
        <f>Sales_Entry!D631</f>
        <v>ORGANIC TARKALI</v>
      </c>
      <c r="D631" s="207" t="s">
        <v>1390</v>
      </c>
      <c r="E631" s="207" t="str">
        <f>Sales_Entry!C631</f>
        <v>BILL-6543</v>
      </c>
      <c r="F631" s="207" t="str">
        <f>Sales_Entry!E631</f>
        <v>Mix Milk</v>
      </c>
      <c r="G631" s="208">
        <f>N(Sales_Entry!J631)</f>
        <v>1020</v>
      </c>
      <c r="H631" s="208">
        <v>0</v>
      </c>
      <c r="I631" s="208">
        <f t="shared" si="9"/>
        <v>1020</v>
      </c>
      <c r="J631" s="209"/>
      <c r="K631" s="209" t="str" cm="1">
        <f t="array" ref="K631">IF($C631="","",IF(AND($C631=Party_Statement!$C$5,$B631&gt;=Party_Statement!$C$6,$B631&lt;=Party_Statement!$E$6),SUMPRODUCT(($C$3:$C631=Party_Statement!$C$5)*($B$3:$B631&gt;=Party_Statement!$C$6)*($B$3:$B631&lt;=Party_Statement!$E$6)),""))</f>
        <v/>
      </c>
    </row>
    <row r="632" spans="1:11" x14ac:dyDescent="0.25">
      <c r="A632" s="205" t="str">
        <f>Sales_Entry!A632</f>
        <v>2083/04/10</v>
      </c>
      <c r="B632" s="206">
        <f>Sales_Entry!B632</f>
        <v>46229</v>
      </c>
      <c r="C632" s="207" t="str">
        <f>Sales_Entry!D632</f>
        <v>DEURALI KIRANA</v>
      </c>
      <c r="D632" s="207" t="s">
        <v>1390</v>
      </c>
      <c r="E632" s="207" t="str">
        <f>Sales_Entry!C632</f>
        <v>BILL-6544</v>
      </c>
      <c r="F632" s="207" t="str">
        <f>Sales_Entry!E632</f>
        <v>Mix Milk</v>
      </c>
      <c r="G632" s="208">
        <f>N(Sales_Entry!J632)</f>
        <v>425</v>
      </c>
      <c r="H632" s="208">
        <v>0</v>
      </c>
      <c r="I632" s="208">
        <f t="shared" si="9"/>
        <v>425</v>
      </c>
      <c r="J632" s="209"/>
      <c r="K632" s="209" t="str" cm="1">
        <f t="array" ref="K632">IF($C632="","",IF(AND($C632=Party_Statement!$C$5,$B632&gt;=Party_Statement!$C$6,$B632&lt;=Party_Statement!$E$6),SUMPRODUCT(($C$3:$C632=Party_Statement!$C$5)*($B$3:$B632&gt;=Party_Statement!$C$6)*($B$3:$B632&lt;=Party_Statement!$E$6)),""))</f>
        <v/>
      </c>
    </row>
    <row r="633" spans="1:11" x14ac:dyDescent="0.25">
      <c r="A633" s="205" t="str">
        <f>Sales_Entry!A633</f>
        <v>2083/04/10</v>
      </c>
      <c r="B633" s="206">
        <f>Sales_Entry!B633</f>
        <v>46229</v>
      </c>
      <c r="C633" s="207" t="str">
        <f>Sales_Entry!D633</f>
        <v>SHARMA DAI</v>
      </c>
      <c r="D633" s="207" t="s">
        <v>1390</v>
      </c>
      <c r="E633" s="207" t="str">
        <f>Sales_Entry!C633</f>
        <v>BILL-6545</v>
      </c>
      <c r="F633" s="207" t="str">
        <f>Sales_Entry!E633</f>
        <v>Mix Milk</v>
      </c>
      <c r="G633" s="208">
        <f>N(Sales_Entry!J633)</f>
        <v>2940</v>
      </c>
      <c r="H633" s="208">
        <v>0</v>
      </c>
      <c r="I633" s="208">
        <f t="shared" si="9"/>
        <v>2940</v>
      </c>
      <c r="J633" s="209"/>
      <c r="K633" s="209" t="str" cm="1">
        <f t="array" ref="K633">IF($C633="","",IF(AND($C633=Party_Statement!$C$5,$B633&gt;=Party_Statement!$C$6,$B633&lt;=Party_Statement!$E$6),SUMPRODUCT(($C$3:$C633=Party_Statement!$C$5)*($B$3:$B633&gt;=Party_Statement!$C$6)*($B$3:$B633&lt;=Party_Statement!$E$6)),""))</f>
        <v/>
      </c>
    </row>
    <row r="634" spans="1:11" x14ac:dyDescent="0.25">
      <c r="A634" s="205" t="str">
        <f>Sales_Entry!A634</f>
        <v>2083/04/10</v>
      </c>
      <c r="B634" s="206">
        <f>Sales_Entry!B634</f>
        <v>46229</v>
      </c>
      <c r="C634" s="207" t="str">
        <f>Sales_Entry!D634</f>
        <v>GANGA NEUPANE</v>
      </c>
      <c r="D634" s="207" t="s">
        <v>1390</v>
      </c>
      <c r="E634" s="207" t="str">
        <f>Sales_Entry!C634</f>
        <v>BILL-6546</v>
      </c>
      <c r="F634" s="207" t="str">
        <f>Sales_Entry!E634</f>
        <v>Mix Milk</v>
      </c>
      <c r="G634" s="208">
        <f>N(Sales_Entry!J634)</f>
        <v>510</v>
      </c>
      <c r="H634" s="208">
        <v>0</v>
      </c>
      <c r="I634" s="208">
        <f t="shared" si="9"/>
        <v>510</v>
      </c>
      <c r="J634" s="209"/>
      <c r="K634" s="209" t="str" cm="1">
        <f t="array" ref="K634">IF($C634="","",IF(AND($C634=Party_Statement!$C$5,$B634&gt;=Party_Statement!$C$6,$B634&lt;=Party_Statement!$E$6),SUMPRODUCT(($C$3:$C634=Party_Statement!$C$5)*($B$3:$B634&gt;=Party_Statement!$C$6)*($B$3:$B634&lt;=Party_Statement!$E$6)),""))</f>
        <v/>
      </c>
    </row>
    <row r="635" spans="1:11" s="64" customFormat="1" x14ac:dyDescent="0.25">
      <c r="A635" s="205" t="str">
        <f>Sales_Entry!A635</f>
        <v>2083/04/10</v>
      </c>
      <c r="B635" s="206">
        <f>Sales_Entry!B635</f>
        <v>46229</v>
      </c>
      <c r="C635" s="207" t="str">
        <f>Sales_Entry!D635</f>
        <v>LOCAL</v>
      </c>
      <c r="D635" s="207" t="s">
        <v>1390</v>
      </c>
      <c r="E635" s="207" t="str">
        <f>Sales_Entry!C635</f>
        <v>BILL-6451</v>
      </c>
      <c r="F635" s="207" t="str">
        <f>Sales_Entry!E635</f>
        <v>Mix Milk</v>
      </c>
      <c r="G635" s="208">
        <f>N(Sales_Entry!J635)</f>
        <v>350</v>
      </c>
      <c r="H635" s="208">
        <v>0</v>
      </c>
      <c r="I635" s="208">
        <f t="shared" si="9"/>
        <v>350</v>
      </c>
      <c r="J635" s="211"/>
      <c r="K635" s="209" t="str" cm="1">
        <f t="array" ref="K635">IF($C635="","",IF(AND($C635=Party_Statement!$C$5,$B635&gt;=Party_Statement!$C$6,$B635&lt;=Party_Statement!$E$6),SUMPRODUCT(($C$3:$C635=Party_Statement!$C$5)*($B$3:$B635&gt;=Party_Statement!$C$6)*($B$3:$B635&lt;=Party_Statement!$E$6)),""))</f>
        <v/>
      </c>
    </row>
    <row r="636" spans="1:11" x14ac:dyDescent="0.25">
      <c r="A636" s="205" t="str">
        <f>Sales_Entry!A636</f>
        <v>2083/04/11</v>
      </c>
      <c r="B636" s="206">
        <f>Sales_Entry!B636</f>
        <v>46230</v>
      </c>
      <c r="C636" s="207" t="str">
        <f>Sales_Entry!D636</f>
        <v>SRIJANA DAIRY</v>
      </c>
      <c r="D636" s="207" t="s">
        <v>1390</v>
      </c>
      <c r="E636" s="207" t="str">
        <f>Sales_Entry!C636</f>
        <v>BILL-6547</v>
      </c>
      <c r="F636" s="207" t="str">
        <f>Sales_Entry!E636</f>
        <v>Mix Milk</v>
      </c>
      <c r="G636" s="208">
        <f>N(Sales_Entry!J636)</f>
        <v>5100</v>
      </c>
      <c r="H636" s="208">
        <v>0</v>
      </c>
      <c r="I636" s="208">
        <f t="shared" si="9"/>
        <v>5100</v>
      </c>
      <c r="J636" s="209"/>
      <c r="K636" s="209" t="str" cm="1">
        <f t="array" ref="K636">IF($C636="","",IF(AND($C636=Party_Statement!$C$5,$B636&gt;=Party_Statement!$C$6,$B636&lt;=Party_Statement!$E$6),SUMPRODUCT(($C$3:$C636=Party_Statement!$C$5)*($B$3:$B636&gt;=Party_Statement!$C$6)*($B$3:$B636&lt;=Party_Statement!$E$6)),""))</f>
        <v/>
      </c>
    </row>
    <row r="637" spans="1:11" x14ac:dyDescent="0.25">
      <c r="A637" s="205" t="str">
        <f>Sales_Entry!A637</f>
        <v>2083/04/11</v>
      </c>
      <c r="B637" s="206">
        <f>Sales_Entry!B637</f>
        <v>46230</v>
      </c>
      <c r="C637" s="207" t="str">
        <f>Sales_Entry!D637</f>
        <v>SRIJANA DAIRY</v>
      </c>
      <c r="D637" s="207" t="s">
        <v>1390</v>
      </c>
      <c r="E637" s="207" t="str">
        <f>Sales_Entry!C637</f>
        <v>BILL-6547</v>
      </c>
      <c r="F637" s="207" t="str">
        <f>Sales_Entry!E637</f>
        <v>Cow Milk</v>
      </c>
      <c r="G637" s="208">
        <f>N(Sales_Entry!J637)</f>
        <v>80</v>
      </c>
      <c r="H637" s="208">
        <v>0</v>
      </c>
      <c r="I637" s="208">
        <f t="shared" si="9"/>
        <v>80</v>
      </c>
      <c r="J637" s="209"/>
      <c r="K637" s="209" t="str" cm="1">
        <f t="array" ref="K637">IF($C637="","",IF(AND($C637=Party_Statement!$C$5,$B637&gt;=Party_Statement!$C$6,$B637&lt;=Party_Statement!$E$6),SUMPRODUCT(($C$3:$C637=Party_Statement!$C$5)*($B$3:$B637&gt;=Party_Statement!$C$6)*($B$3:$B637&lt;=Party_Statement!$E$6)),""))</f>
        <v/>
      </c>
    </row>
    <row r="638" spans="1:11" x14ac:dyDescent="0.25">
      <c r="A638" s="205" t="str">
        <f>Sales_Entry!A638</f>
        <v>2083/04/11</v>
      </c>
      <c r="B638" s="206">
        <f>Sales_Entry!B638</f>
        <v>46230</v>
      </c>
      <c r="C638" s="207" t="str">
        <f>Sales_Entry!D638</f>
        <v>SOBHA BHATTARAI</v>
      </c>
      <c r="D638" s="207" t="s">
        <v>1390</v>
      </c>
      <c r="E638" s="207" t="str">
        <f>Sales_Entry!C638</f>
        <v>BILL-6548</v>
      </c>
      <c r="F638" s="207" t="str">
        <f>Sales_Entry!E638</f>
        <v>Mix Milk</v>
      </c>
      <c r="G638" s="208">
        <f>N(Sales_Entry!J638)</f>
        <v>3825</v>
      </c>
      <c r="H638" s="208">
        <v>0</v>
      </c>
      <c r="I638" s="208">
        <f t="shared" si="9"/>
        <v>3825</v>
      </c>
      <c r="J638" s="209"/>
      <c r="K638" s="209" t="str" cm="1">
        <f t="array" ref="K638">IF($C638="","",IF(AND($C638=Party_Statement!$C$5,$B638&gt;=Party_Statement!$C$6,$B638&lt;=Party_Statement!$E$6),SUMPRODUCT(($C$3:$C638=Party_Statement!$C$5)*($B$3:$B638&gt;=Party_Statement!$C$6)*($B$3:$B638&lt;=Party_Statement!$E$6)),""))</f>
        <v/>
      </c>
    </row>
    <row r="639" spans="1:11" x14ac:dyDescent="0.25">
      <c r="A639" s="205" t="str">
        <f>Sales_Entry!A639</f>
        <v>2083/04/11</v>
      </c>
      <c r="B639" s="206">
        <f>Sales_Entry!B639</f>
        <v>46230</v>
      </c>
      <c r="C639" s="207" t="str">
        <f>Sales_Entry!D639</f>
        <v>CHHATRABHUMI STORE</v>
      </c>
      <c r="D639" s="207" t="s">
        <v>1390</v>
      </c>
      <c r="E639" s="207" t="str">
        <f>Sales_Entry!C639</f>
        <v>BILL-6549</v>
      </c>
      <c r="F639" s="207" t="str">
        <f>Sales_Entry!E639</f>
        <v>Mix Milk</v>
      </c>
      <c r="G639" s="208">
        <f>N(Sales_Entry!J639)</f>
        <v>2150</v>
      </c>
      <c r="H639" s="208">
        <v>0</v>
      </c>
      <c r="I639" s="208">
        <f t="shared" si="9"/>
        <v>2150</v>
      </c>
      <c r="J639" s="209"/>
      <c r="K639" s="209" t="str" cm="1">
        <f t="array" ref="K639">IF($C639="","",IF(AND($C639=Party_Statement!$C$5,$B639&gt;=Party_Statement!$C$6,$B639&lt;=Party_Statement!$E$6),SUMPRODUCT(($C$3:$C639=Party_Statement!$C$5)*($B$3:$B639&gt;=Party_Statement!$C$6)*($B$3:$B639&lt;=Party_Statement!$E$6)),""))</f>
        <v/>
      </c>
    </row>
    <row r="640" spans="1:11" x14ac:dyDescent="0.25">
      <c r="A640" s="205" t="str">
        <f>Sales_Entry!A640</f>
        <v>2083/04/11</v>
      </c>
      <c r="B640" s="206">
        <f>Sales_Entry!B640</f>
        <v>46230</v>
      </c>
      <c r="C640" s="207" t="str">
        <f>Sales_Entry!D640</f>
        <v>KRISHNA KHAREL</v>
      </c>
      <c r="D640" s="207" t="s">
        <v>1390</v>
      </c>
      <c r="E640" s="207" t="str">
        <f>Sales_Entry!C640</f>
        <v>BILL-6550</v>
      </c>
      <c r="F640" s="207" t="str">
        <f>Sales_Entry!E640</f>
        <v>Mix Milk</v>
      </c>
      <c r="G640" s="208">
        <f>N(Sales_Entry!J640)</f>
        <v>258</v>
      </c>
      <c r="H640" s="208">
        <v>0</v>
      </c>
      <c r="I640" s="208">
        <f t="shared" si="9"/>
        <v>258</v>
      </c>
      <c r="J640" s="209"/>
      <c r="K640" s="209" t="str" cm="1">
        <f t="array" ref="K640">IF($C640="","",IF(AND($C640=Party_Statement!$C$5,$B640&gt;=Party_Statement!$C$6,$B640&lt;=Party_Statement!$E$6),SUMPRODUCT(($C$3:$C640=Party_Statement!$C$5)*($B$3:$B640&gt;=Party_Statement!$C$6)*($B$3:$B640&lt;=Party_Statement!$E$6)),""))</f>
        <v/>
      </c>
    </row>
    <row r="641" spans="1:11" x14ac:dyDescent="0.25">
      <c r="A641" s="205" t="str">
        <f>Sales_Entry!A641</f>
        <v>2083/04/11</v>
      </c>
      <c r="B641" s="206">
        <f>Sales_Entry!B641</f>
        <v>46230</v>
      </c>
      <c r="C641" s="207" t="str">
        <f>Sales_Entry!D641</f>
        <v>SAMIKSHYA KIRANA</v>
      </c>
      <c r="D641" s="207" t="s">
        <v>1390</v>
      </c>
      <c r="E641" s="207" t="str">
        <f>Sales_Entry!C641</f>
        <v>BILL-6551</v>
      </c>
      <c r="F641" s="207" t="str">
        <f>Sales_Entry!E641</f>
        <v>Mix Milk</v>
      </c>
      <c r="G641" s="208">
        <f>N(Sales_Entry!J641)</f>
        <v>680</v>
      </c>
      <c r="H641" s="208">
        <v>0</v>
      </c>
      <c r="I641" s="208">
        <f t="shared" si="9"/>
        <v>680</v>
      </c>
      <c r="J641" s="209"/>
      <c r="K641" s="209" t="str" cm="1">
        <f t="array" ref="K641">IF($C641="","",IF(AND($C641=Party_Statement!$C$5,$B641&gt;=Party_Statement!$C$6,$B641&lt;=Party_Statement!$E$6),SUMPRODUCT(($C$3:$C641=Party_Statement!$C$5)*($B$3:$B641&gt;=Party_Statement!$C$6)*($B$3:$B641&lt;=Party_Statement!$E$6)),""))</f>
        <v/>
      </c>
    </row>
    <row r="642" spans="1:11" x14ac:dyDescent="0.25">
      <c r="A642" s="205" t="str">
        <f>Sales_Entry!A642</f>
        <v>2083/04/11</v>
      </c>
      <c r="B642" s="206">
        <f>Sales_Entry!B642</f>
        <v>46230</v>
      </c>
      <c r="C642" s="207" t="str">
        <f>Sales_Entry!D642</f>
        <v>MANAKAMANA DAIRY</v>
      </c>
      <c r="D642" s="207" t="s">
        <v>1390</v>
      </c>
      <c r="E642" s="207" t="str">
        <f>Sales_Entry!C642</f>
        <v>BILL-6552</v>
      </c>
      <c r="F642" s="207" t="str">
        <f>Sales_Entry!E642</f>
        <v>Mix Milk</v>
      </c>
      <c r="G642" s="208">
        <f>N(Sales_Entry!J642)</f>
        <v>850</v>
      </c>
      <c r="H642" s="208">
        <v>0</v>
      </c>
      <c r="I642" s="208">
        <f t="shared" si="9"/>
        <v>850</v>
      </c>
      <c r="J642" s="209"/>
      <c r="K642" s="209" t="str" cm="1">
        <f t="array" ref="K642">IF($C642="","",IF(AND($C642=Party_Statement!$C$5,$B642&gt;=Party_Statement!$C$6,$B642&lt;=Party_Statement!$E$6),SUMPRODUCT(($C$3:$C642=Party_Statement!$C$5)*($B$3:$B642&gt;=Party_Statement!$C$6)*($B$3:$B642&lt;=Party_Statement!$E$6)),""))</f>
        <v/>
      </c>
    </row>
    <row r="643" spans="1:11" x14ac:dyDescent="0.25">
      <c r="A643" s="205" t="str">
        <f>Sales_Entry!A643</f>
        <v>2083/04/11</v>
      </c>
      <c r="B643" s="206">
        <f>Sales_Entry!B643</f>
        <v>46230</v>
      </c>
      <c r="C643" s="207" t="str">
        <f>Sales_Entry!D643</f>
        <v>YUBARAJ AND SAMRAT</v>
      </c>
      <c r="D643" s="207" t="s">
        <v>1390</v>
      </c>
      <c r="E643" s="207" t="str">
        <f>Sales_Entry!C643</f>
        <v>BILL-6553</v>
      </c>
      <c r="F643" s="207" t="str">
        <f>Sales_Entry!E643</f>
        <v>Mix Milk</v>
      </c>
      <c r="G643" s="208">
        <f>N(Sales_Entry!J643)</f>
        <v>1275</v>
      </c>
      <c r="H643" s="208">
        <v>0</v>
      </c>
      <c r="I643" s="208">
        <f t="shared" si="9"/>
        <v>1275</v>
      </c>
      <c r="J643" s="209"/>
      <c r="K643" s="209" t="str" cm="1">
        <f t="array" ref="K643">IF($C643="","",IF(AND($C643=Party_Statement!$C$5,$B643&gt;=Party_Statement!$C$6,$B643&lt;=Party_Statement!$E$6),SUMPRODUCT(($C$3:$C643=Party_Statement!$C$5)*($B$3:$B643&gt;=Party_Statement!$C$6)*($B$3:$B643&lt;=Party_Statement!$E$6)),""))</f>
        <v/>
      </c>
    </row>
    <row r="644" spans="1:11" x14ac:dyDescent="0.25">
      <c r="A644" s="205" t="str">
        <f>Sales_Entry!A644</f>
        <v>2083/04/11</v>
      </c>
      <c r="B644" s="206">
        <f>Sales_Entry!B644</f>
        <v>46230</v>
      </c>
      <c r="C644" s="207" t="str">
        <f>Sales_Entry!D644</f>
        <v>AAYUSH AND AAYUSHMA</v>
      </c>
      <c r="D644" s="207" t="s">
        <v>1390</v>
      </c>
      <c r="E644" s="207" t="str">
        <f>Sales_Entry!C644</f>
        <v>BILL-6554</v>
      </c>
      <c r="F644" s="207" t="str">
        <f>Sales_Entry!E644</f>
        <v>Mix Milk</v>
      </c>
      <c r="G644" s="208">
        <f>N(Sales_Entry!J644)</f>
        <v>595</v>
      </c>
      <c r="H644" s="208">
        <v>0</v>
      </c>
      <c r="I644" s="208">
        <f t="shared" ref="I644:I707" si="10">IF($C644="","",$G644-$H644)</f>
        <v>595</v>
      </c>
      <c r="J644" s="209"/>
      <c r="K644" s="209" t="str" cm="1">
        <f t="array" ref="K644">IF($C644="","",IF(AND($C644=Party_Statement!$C$5,$B644&gt;=Party_Statement!$C$6,$B644&lt;=Party_Statement!$E$6),SUMPRODUCT(($C$3:$C644=Party_Statement!$C$5)*($B$3:$B644&gt;=Party_Statement!$C$6)*($B$3:$B644&lt;=Party_Statement!$E$6)),""))</f>
        <v/>
      </c>
    </row>
    <row r="645" spans="1:11" x14ac:dyDescent="0.25">
      <c r="A645" s="205" t="str">
        <f>Sales_Entry!A645</f>
        <v>2083/04/11</v>
      </c>
      <c r="B645" s="206">
        <f>Sales_Entry!B645</f>
        <v>46230</v>
      </c>
      <c r="C645" s="207" t="str">
        <f>Sales_Entry!D645</f>
        <v>KRITIKA KIRANA</v>
      </c>
      <c r="D645" s="207" t="s">
        <v>1390</v>
      </c>
      <c r="E645" s="207" t="str">
        <f>Sales_Entry!C645</f>
        <v>BILL-6555</v>
      </c>
      <c r="F645" s="207" t="str">
        <f>Sales_Entry!E645</f>
        <v>Mix Milk</v>
      </c>
      <c r="G645" s="208">
        <f>N(Sales_Entry!J645)</f>
        <v>1290</v>
      </c>
      <c r="H645" s="208">
        <v>0</v>
      </c>
      <c r="I645" s="208">
        <f t="shared" si="10"/>
        <v>1290</v>
      </c>
      <c r="J645" s="209"/>
      <c r="K645" s="209" t="str" cm="1">
        <f t="array" ref="K645">IF($C645="","",IF(AND($C645=Party_Statement!$C$5,$B645&gt;=Party_Statement!$C$6,$B645&lt;=Party_Statement!$E$6),SUMPRODUCT(($C$3:$C645=Party_Statement!$C$5)*($B$3:$B645&gt;=Party_Statement!$C$6)*($B$3:$B645&lt;=Party_Statement!$E$6)),""))</f>
        <v/>
      </c>
    </row>
    <row r="646" spans="1:11" s="64" customFormat="1" x14ac:dyDescent="0.25">
      <c r="A646" s="205" t="str">
        <f>Sales_Entry!A646</f>
        <v>2083/04/11</v>
      </c>
      <c r="B646" s="206">
        <f>Sales_Entry!B646</f>
        <v>46230</v>
      </c>
      <c r="C646" s="207" t="str">
        <f>Sales_Entry!D646</f>
        <v>KRITIKA KIRANA</v>
      </c>
      <c r="D646" s="207" t="s">
        <v>1390</v>
      </c>
      <c r="E646" s="207" t="str">
        <f>Sales_Entry!C646</f>
        <v>BILL-6555</v>
      </c>
      <c r="F646" s="207" t="str">
        <f>Sales_Entry!E646</f>
        <v>NAUNI</v>
      </c>
      <c r="G646" s="208">
        <f>N(Sales_Entry!J646)</f>
        <v>775</v>
      </c>
      <c r="H646" s="208">
        <v>0</v>
      </c>
      <c r="I646" s="208">
        <f t="shared" si="10"/>
        <v>775</v>
      </c>
      <c r="J646" s="211"/>
      <c r="K646" s="209" t="str" cm="1">
        <f t="array" ref="K646">IF($C646="","",IF(AND($C646=Party_Statement!$C$5,$B646&gt;=Party_Statement!$C$6,$B646&lt;=Party_Statement!$E$6),SUMPRODUCT(($C$3:$C646=Party_Statement!$C$5)*($B$3:$B646&gt;=Party_Statement!$C$6)*($B$3:$B646&lt;=Party_Statement!$E$6)),""))</f>
        <v/>
      </c>
    </row>
    <row r="647" spans="1:11" x14ac:dyDescent="0.25">
      <c r="A647" s="205" t="str">
        <f>Sales_Entry!A647</f>
        <v>2083/04/11</v>
      </c>
      <c r="B647" s="206">
        <f>Sales_Entry!B647</f>
        <v>46230</v>
      </c>
      <c r="C647" s="207" t="str">
        <f>Sales_Entry!D647</f>
        <v>PALPALI KIRANA</v>
      </c>
      <c r="D647" s="207" t="s">
        <v>1390</v>
      </c>
      <c r="E647" s="207" t="str">
        <f>Sales_Entry!C647</f>
        <v>BILL-6556</v>
      </c>
      <c r="F647" s="207" t="str">
        <f>Sales_Entry!E647</f>
        <v>Mix Milk</v>
      </c>
      <c r="G647" s="208">
        <f>N(Sales_Entry!J647)</f>
        <v>2975</v>
      </c>
      <c r="H647" s="208">
        <v>0</v>
      </c>
      <c r="I647" s="208">
        <f t="shared" si="10"/>
        <v>2975</v>
      </c>
      <c r="J647" s="209"/>
      <c r="K647" s="209" t="str" cm="1">
        <f t="array" ref="K647">IF($C647="","",IF(AND($C647=Party_Statement!$C$5,$B647&gt;=Party_Statement!$C$6,$B647&lt;=Party_Statement!$E$6),SUMPRODUCT(($C$3:$C647=Party_Statement!$C$5)*($B$3:$B647&gt;=Party_Statement!$C$6)*($B$3:$B647&lt;=Party_Statement!$E$6)),""))</f>
        <v/>
      </c>
    </row>
    <row r="648" spans="1:11" x14ac:dyDescent="0.25">
      <c r="A648" s="205" t="str">
        <f>Sales_Entry!A648</f>
        <v>2083/04/11</v>
      </c>
      <c r="B648" s="206">
        <f>Sales_Entry!B648</f>
        <v>46230</v>
      </c>
      <c r="C648" s="207" t="str">
        <f>Sales_Entry!D648</f>
        <v>GIRI KIRANA</v>
      </c>
      <c r="D648" s="207" t="s">
        <v>1390</v>
      </c>
      <c r="E648" s="207" t="str">
        <f>Sales_Entry!C648</f>
        <v>BILL-6557</v>
      </c>
      <c r="F648" s="207" t="str">
        <f>Sales_Entry!E648</f>
        <v>Mix Milk</v>
      </c>
      <c r="G648" s="208">
        <f>N(Sales_Entry!J648)</f>
        <v>1275</v>
      </c>
      <c r="H648" s="208">
        <v>0</v>
      </c>
      <c r="I648" s="208">
        <f t="shared" si="10"/>
        <v>1275</v>
      </c>
      <c r="J648" s="209"/>
      <c r="K648" s="209" t="str" cm="1">
        <f t="array" ref="K648">IF($C648="","",IF(AND($C648=Party_Statement!$C$5,$B648&gt;=Party_Statement!$C$6,$B648&lt;=Party_Statement!$E$6),SUMPRODUCT(($C$3:$C648=Party_Statement!$C$5)*($B$3:$B648&gt;=Party_Statement!$C$6)*($B$3:$B648&lt;=Party_Statement!$E$6)),""))</f>
        <v/>
      </c>
    </row>
    <row r="649" spans="1:11" x14ac:dyDescent="0.25">
      <c r="A649" s="205" t="str">
        <f>Sales_Entry!A649</f>
        <v>2083/04/11</v>
      </c>
      <c r="B649" s="206">
        <f>Sales_Entry!B649</f>
        <v>46230</v>
      </c>
      <c r="C649" s="207" t="str">
        <f>Sales_Entry!D649</f>
        <v>DEURALI KIRANA</v>
      </c>
      <c r="D649" s="207" t="s">
        <v>1390</v>
      </c>
      <c r="E649" s="207" t="str">
        <f>Sales_Entry!C649</f>
        <v>BILL-6558</v>
      </c>
      <c r="F649" s="207" t="str">
        <f>Sales_Entry!E649</f>
        <v>Mix Milk</v>
      </c>
      <c r="G649" s="208">
        <f>N(Sales_Entry!J649)</f>
        <v>425</v>
      </c>
      <c r="H649" s="208">
        <v>0</v>
      </c>
      <c r="I649" s="208">
        <f t="shared" si="10"/>
        <v>425</v>
      </c>
      <c r="J649" s="209"/>
      <c r="K649" s="209" t="str" cm="1">
        <f t="array" ref="K649">IF($C649="","",IF(AND($C649=Party_Statement!$C$5,$B649&gt;=Party_Statement!$C$6,$B649&lt;=Party_Statement!$E$6),SUMPRODUCT(($C$3:$C649=Party_Statement!$C$5)*($B$3:$B649&gt;=Party_Statement!$C$6)*($B$3:$B649&lt;=Party_Statement!$E$6)),""))</f>
        <v/>
      </c>
    </row>
    <row r="650" spans="1:11" x14ac:dyDescent="0.25">
      <c r="A650" s="205" t="str">
        <f>Sales_Entry!A650</f>
        <v>2083/04/11</v>
      </c>
      <c r="B650" s="206">
        <f>Sales_Entry!B650</f>
        <v>46230</v>
      </c>
      <c r="C650" s="207" t="str">
        <f>Sales_Entry!D650</f>
        <v>AAMOSH KIRANA</v>
      </c>
      <c r="D650" s="207" t="s">
        <v>1390</v>
      </c>
      <c r="E650" s="207" t="str">
        <f>Sales_Entry!C650</f>
        <v>BILL-6559</v>
      </c>
      <c r="F650" s="207" t="str">
        <f>Sales_Entry!E650</f>
        <v>Mix Milk</v>
      </c>
      <c r="G650" s="208">
        <f>N(Sales_Entry!J650)</f>
        <v>3440</v>
      </c>
      <c r="H650" s="208">
        <v>0</v>
      </c>
      <c r="I650" s="208">
        <f t="shared" si="10"/>
        <v>3440</v>
      </c>
      <c r="J650" s="209"/>
      <c r="K650" s="209" t="str" cm="1">
        <f t="array" ref="K650">IF($C650="","",IF(AND($C650=Party_Statement!$C$5,$B650&gt;=Party_Statement!$C$6,$B650&lt;=Party_Statement!$E$6),SUMPRODUCT(($C$3:$C650=Party_Statement!$C$5)*($B$3:$B650&gt;=Party_Statement!$C$6)*($B$3:$B650&lt;=Party_Statement!$E$6)),""))</f>
        <v/>
      </c>
    </row>
    <row r="651" spans="1:11" x14ac:dyDescent="0.25">
      <c r="A651" s="205" t="str">
        <f>Sales_Entry!A651</f>
        <v>2083/04/11</v>
      </c>
      <c r="B651" s="206">
        <f>Sales_Entry!B651</f>
        <v>46230</v>
      </c>
      <c r="C651" s="207" t="str">
        <f>Sales_Entry!D651</f>
        <v>AAMOSH KIRANA</v>
      </c>
      <c r="D651" s="207" t="s">
        <v>1390</v>
      </c>
      <c r="E651" s="207" t="str">
        <f>Sales_Entry!C651</f>
        <v>BILL-6559</v>
      </c>
      <c r="F651" s="207" t="str">
        <f>Sales_Entry!E651</f>
        <v>Mix Milk</v>
      </c>
      <c r="G651" s="208">
        <f>N(Sales_Entry!J651)</f>
        <v>5100</v>
      </c>
      <c r="H651" s="208">
        <v>0</v>
      </c>
      <c r="I651" s="208">
        <f t="shared" si="10"/>
        <v>5100</v>
      </c>
      <c r="J651" s="209"/>
      <c r="K651" s="209" t="str" cm="1">
        <f t="array" ref="K651">IF($C651="","",IF(AND($C651=Party_Statement!$C$5,$B651&gt;=Party_Statement!$C$6,$B651&lt;=Party_Statement!$E$6),SUMPRODUCT(($C$3:$C651=Party_Statement!$C$5)*($B$3:$B651&gt;=Party_Statement!$C$6)*($B$3:$B651&lt;=Party_Statement!$E$6)),""))</f>
        <v/>
      </c>
    </row>
    <row r="652" spans="1:11" x14ac:dyDescent="0.25">
      <c r="A652" s="205" t="str">
        <f>Sales_Entry!A652</f>
        <v>2083/04/11</v>
      </c>
      <c r="B652" s="206">
        <f>Sales_Entry!B652</f>
        <v>46230</v>
      </c>
      <c r="C652" s="207" t="str">
        <f>Sales_Entry!D652</f>
        <v>AAMOSH KIRANA</v>
      </c>
      <c r="D652" s="207" t="s">
        <v>1390</v>
      </c>
      <c r="E652" s="207" t="str">
        <f>Sales_Entry!C652</f>
        <v>BILL-6559</v>
      </c>
      <c r="F652" s="207" t="str">
        <f>Sales_Entry!E652</f>
        <v>Cow Milk</v>
      </c>
      <c r="G652" s="208">
        <f>N(Sales_Entry!J652)</f>
        <v>80</v>
      </c>
      <c r="H652" s="208">
        <v>0</v>
      </c>
      <c r="I652" s="208">
        <f t="shared" si="10"/>
        <v>80</v>
      </c>
      <c r="J652" s="209"/>
      <c r="K652" s="209" t="str" cm="1">
        <f t="array" ref="K652">IF($C652="","",IF(AND($C652=Party_Statement!$C$5,$B652&gt;=Party_Statement!$C$6,$B652&lt;=Party_Statement!$E$6),SUMPRODUCT(($C$3:$C652=Party_Statement!$C$5)*($B$3:$B652&gt;=Party_Statement!$C$6)*($B$3:$B652&lt;=Party_Statement!$E$6)),""))</f>
        <v/>
      </c>
    </row>
    <row r="653" spans="1:11" x14ac:dyDescent="0.25">
      <c r="A653" s="205" t="str">
        <f>Sales_Entry!A653</f>
        <v>2083/04/11</v>
      </c>
      <c r="B653" s="206">
        <f>Sales_Entry!B653</f>
        <v>46230</v>
      </c>
      <c r="C653" s="207" t="str">
        <f>Sales_Entry!D653</f>
        <v>AAMOSH KIRANA</v>
      </c>
      <c r="D653" s="207" t="s">
        <v>1390</v>
      </c>
      <c r="E653" s="207" t="str">
        <f>Sales_Entry!C653</f>
        <v>BILL-6559</v>
      </c>
      <c r="F653" s="207" t="str">
        <f>Sales_Entry!E653</f>
        <v>NAUNI</v>
      </c>
      <c r="G653" s="208">
        <f>N(Sales_Entry!J653)</f>
        <v>1500</v>
      </c>
      <c r="H653" s="208">
        <v>0</v>
      </c>
      <c r="I653" s="208">
        <f t="shared" si="10"/>
        <v>1500</v>
      </c>
      <c r="J653" s="209"/>
      <c r="K653" s="209" t="str" cm="1">
        <f t="array" ref="K653">IF($C653="","",IF(AND($C653=Party_Statement!$C$5,$B653&gt;=Party_Statement!$C$6,$B653&lt;=Party_Statement!$E$6),SUMPRODUCT(($C$3:$C653=Party_Statement!$C$5)*($B$3:$B653&gt;=Party_Statement!$C$6)*($B$3:$B653&lt;=Party_Statement!$E$6)),""))</f>
        <v/>
      </c>
    </row>
    <row r="654" spans="1:11" x14ac:dyDescent="0.25">
      <c r="A654" s="205" t="str">
        <f>Sales_Entry!A654</f>
        <v>2083/04/11</v>
      </c>
      <c r="B654" s="206">
        <f>Sales_Entry!B654</f>
        <v>46230</v>
      </c>
      <c r="C654" s="207" t="str">
        <f>Sales_Entry!D654</f>
        <v>NEUPANE KIRANA</v>
      </c>
      <c r="D654" s="207" t="s">
        <v>1390</v>
      </c>
      <c r="E654" s="207" t="str">
        <f>Sales_Entry!C654</f>
        <v>BILL-6560</v>
      </c>
      <c r="F654" s="207" t="str">
        <f>Sales_Entry!E654</f>
        <v>Mix Milk</v>
      </c>
      <c r="G654" s="208">
        <f>N(Sales_Entry!J654)</f>
        <v>200</v>
      </c>
      <c r="H654" s="208">
        <v>0</v>
      </c>
      <c r="I654" s="208">
        <f t="shared" si="10"/>
        <v>200</v>
      </c>
      <c r="J654" s="209"/>
      <c r="K654" s="209" t="str" cm="1">
        <f t="array" ref="K654">IF($C654="","",IF(AND($C654=Party_Statement!$C$5,$B654&gt;=Party_Statement!$C$6,$B654&lt;=Party_Statement!$E$6),SUMPRODUCT(($C$3:$C654=Party_Statement!$C$5)*($B$3:$B654&gt;=Party_Statement!$C$6)*($B$3:$B654&lt;=Party_Statement!$E$6)),""))</f>
        <v/>
      </c>
    </row>
    <row r="655" spans="1:11" x14ac:dyDescent="0.25">
      <c r="A655" s="205" t="str">
        <f>Sales_Entry!A655</f>
        <v>2083/04/11</v>
      </c>
      <c r="B655" s="206">
        <f>Sales_Entry!B655</f>
        <v>46230</v>
      </c>
      <c r="C655" s="207" t="str">
        <f>Sales_Entry!D655</f>
        <v>SHARMA DAI</v>
      </c>
      <c r="D655" s="207" t="s">
        <v>1390</v>
      </c>
      <c r="E655" s="207" t="str">
        <f>Sales_Entry!C655</f>
        <v>BILL-6561</v>
      </c>
      <c r="F655" s="207" t="str">
        <f>Sales_Entry!E655</f>
        <v>Mix Milk</v>
      </c>
      <c r="G655" s="208">
        <f>N(Sales_Entry!J655)</f>
        <v>2688</v>
      </c>
      <c r="H655" s="208">
        <v>0</v>
      </c>
      <c r="I655" s="208">
        <f t="shared" si="10"/>
        <v>2688</v>
      </c>
      <c r="J655" s="209"/>
      <c r="K655" s="209" t="str" cm="1">
        <f t="array" ref="K655">IF($C655="","",IF(AND($C655=Party_Statement!$C$5,$B655&gt;=Party_Statement!$C$6,$B655&lt;=Party_Statement!$E$6),SUMPRODUCT(($C$3:$C655=Party_Statement!$C$5)*($B$3:$B655&gt;=Party_Statement!$C$6)*($B$3:$B655&lt;=Party_Statement!$E$6)),""))</f>
        <v/>
      </c>
    </row>
    <row r="656" spans="1:11" x14ac:dyDescent="0.25">
      <c r="A656" s="205" t="str">
        <f>Sales_Entry!A656</f>
        <v>2083/04/11</v>
      </c>
      <c r="B656" s="206">
        <f>Sales_Entry!B656</f>
        <v>46230</v>
      </c>
      <c r="C656" s="207" t="str">
        <f>Sales_Entry!D656</f>
        <v>GANGA NEUPANE</v>
      </c>
      <c r="D656" s="207" t="s">
        <v>1390</v>
      </c>
      <c r="E656" s="207" t="str">
        <f>Sales_Entry!C656</f>
        <v>BILL-6562</v>
      </c>
      <c r="F656" s="207" t="str">
        <f>Sales_Entry!E656</f>
        <v>Mix Milk</v>
      </c>
      <c r="G656" s="208">
        <f>N(Sales_Entry!J656)</f>
        <v>510</v>
      </c>
      <c r="H656" s="208">
        <v>0</v>
      </c>
      <c r="I656" s="208">
        <f t="shared" si="10"/>
        <v>510</v>
      </c>
      <c r="J656" s="209"/>
      <c r="K656" s="209" t="str" cm="1">
        <f t="array" ref="K656">IF($C656="","",IF(AND($C656=Party_Statement!$C$5,$B656&gt;=Party_Statement!$C$6,$B656&lt;=Party_Statement!$E$6),SUMPRODUCT(($C$3:$C656=Party_Statement!$C$5)*($B$3:$B656&gt;=Party_Statement!$C$6)*($B$3:$B656&lt;=Party_Statement!$E$6)),""))</f>
        <v/>
      </c>
    </row>
    <row r="657" spans="1:11" s="64" customFormat="1" x14ac:dyDescent="0.25">
      <c r="A657" s="205" t="str">
        <f>Sales_Entry!A657</f>
        <v>2083/04/11</v>
      </c>
      <c r="B657" s="206">
        <f>Sales_Entry!B657</f>
        <v>46230</v>
      </c>
      <c r="C657" s="207" t="str">
        <f>Sales_Entry!D657</f>
        <v>NAWA DURGA -317</v>
      </c>
      <c r="D657" s="207" t="s">
        <v>1390</v>
      </c>
      <c r="E657" s="207" t="str">
        <f>Sales_Entry!C657</f>
        <v>BILL-6563</v>
      </c>
      <c r="F657" s="207" t="str">
        <f>Sales_Entry!E657</f>
        <v>NAUNI</v>
      </c>
      <c r="G657" s="208">
        <f>N(Sales_Entry!J657)</f>
        <v>800</v>
      </c>
      <c r="H657" s="208">
        <v>0</v>
      </c>
      <c r="I657" s="208">
        <f t="shared" si="10"/>
        <v>800</v>
      </c>
      <c r="J657" s="211"/>
      <c r="K657" s="209" t="str" cm="1">
        <f t="array" ref="K657">IF($C657="","",IF(AND($C657=Party_Statement!$C$5,$B657&gt;=Party_Statement!$C$6,$B657&lt;=Party_Statement!$E$6),SUMPRODUCT(($C$3:$C657=Party_Statement!$C$5)*($B$3:$B657&gt;=Party_Statement!$C$6)*($B$3:$B657&lt;=Party_Statement!$E$6)),""))</f>
        <v/>
      </c>
    </row>
    <row r="658" spans="1:11" x14ac:dyDescent="0.25">
      <c r="A658" s="205" t="str">
        <f>Sales_Entry!A658</f>
        <v>2083/04/11</v>
      </c>
      <c r="B658" s="206">
        <f>Sales_Entry!B658</f>
        <v>46230</v>
      </c>
      <c r="C658" s="207" t="str">
        <f>Sales_Entry!D658</f>
        <v>ORGANIC TARKALI</v>
      </c>
      <c r="D658" s="207" t="s">
        <v>1390</v>
      </c>
      <c r="E658" s="207" t="str">
        <f>Sales_Entry!C658</f>
        <v>BILL-6564</v>
      </c>
      <c r="F658" s="207" t="str">
        <f>Sales_Entry!E658</f>
        <v>Mix Milk</v>
      </c>
      <c r="G658" s="208">
        <f>N(Sales_Entry!J658)</f>
        <v>2850</v>
      </c>
      <c r="H658" s="208">
        <v>0</v>
      </c>
      <c r="I658" s="208">
        <f t="shared" si="10"/>
        <v>2850</v>
      </c>
      <c r="J658" s="209"/>
      <c r="K658" s="209" t="str" cm="1">
        <f t="array" ref="K658">IF($C658="","",IF(AND($C658=Party_Statement!$C$5,$B658&gt;=Party_Statement!$C$6,$B658&lt;=Party_Statement!$E$6),SUMPRODUCT(($C$3:$C658=Party_Statement!$C$5)*($B$3:$B658&gt;=Party_Statement!$C$6)*($B$3:$B658&lt;=Party_Statement!$E$6)),""))</f>
        <v/>
      </c>
    </row>
    <row r="659" spans="1:11" x14ac:dyDescent="0.25">
      <c r="A659" s="205" t="str">
        <f>Sales_Entry!A659</f>
        <v>2083/04/11</v>
      </c>
      <c r="B659" s="206">
        <f>Sales_Entry!B659</f>
        <v>46230</v>
      </c>
      <c r="C659" s="207" t="str">
        <f>Sales_Entry!D659</f>
        <v>ORGANIC TARKALI</v>
      </c>
      <c r="D659" s="207" t="s">
        <v>1390</v>
      </c>
      <c r="E659" s="207" t="str">
        <f>Sales_Entry!C659</f>
        <v>BILL-6564</v>
      </c>
      <c r="F659" s="207" t="str">
        <f>Sales_Entry!E659</f>
        <v>PANEER</v>
      </c>
      <c r="G659" s="208">
        <f>N(Sales_Entry!J659)</f>
        <v>1600</v>
      </c>
      <c r="H659" s="208">
        <v>0</v>
      </c>
      <c r="I659" s="208">
        <f t="shared" si="10"/>
        <v>1600</v>
      </c>
      <c r="J659" s="209"/>
      <c r="K659" s="209" t="str" cm="1">
        <f t="array" ref="K659">IF($C659="","",IF(AND($C659=Party_Statement!$C$5,$B659&gt;=Party_Statement!$C$6,$B659&lt;=Party_Statement!$E$6),SUMPRODUCT(($C$3:$C659=Party_Statement!$C$5)*($B$3:$B659&gt;=Party_Statement!$C$6)*($B$3:$B659&lt;=Party_Statement!$E$6)),""))</f>
        <v/>
      </c>
    </row>
    <row r="660" spans="1:11" x14ac:dyDescent="0.25">
      <c r="A660" s="205" t="str">
        <f>Sales_Entry!A660</f>
        <v>2083/04/11</v>
      </c>
      <c r="B660" s="206">
        <f>Sales_Entry!B660</f>
        <v>46230</v>
      </c>
      <c r="C660" s="207" t="str">
        <f>Sales_Entry!D660</f>
        <v>BHUSAL JANARAL STORE</v>
      </c>
      <c r="D660" s="207" t="s">
        <v>1390</v>
      </c>
      <c r="E660" s="207" t="str">
        <f>Sales_Entry!C660</f>
        <v>BILL-6565</v>
      </c>
      <c r="F660" s="207" t="str">
        <f>Sales_Entry!E660</f>
        <v>Mix Milk</v>
      </c>
      <c r="G660" s="208">
        <f>N(Sales_Entry!J660)</f>
        <v>430</v>
      </c>
      <c r="H660" s="208">
        <v>0</v>
      </c>
      <c r="I660" s="208">
        <f t="shared" si="10"/>
        <v>430</v>
      </c>
      <c r="J660" s="209"/>
      <c r="K660" s="209" t="str" cm="1">
        <f t="array" ref="K660">IF($C660="","",IF(AND($C660=Party_Statement!$C$5,$B660&gt;=Party_Statement!$C$6,$B660&lt;=Party_Statement!$E$6),SUMPRODUCT(($C$3:$C660=Party_Statement!$C$5)*($B$3:$B660&gt;=Party_Statement!$C$6)*($B$3:$B660&lt;=Party_Statement!$E$6)),""))</f>
        <v/>
      </c>
    </row>
    <row r="661" spans="1:11" x14ac:dyDescent="0.25">
      <c r="A661" s="205" t="str">
        <f>Sales_Entry!A661</f>
        <v>2083/04/11</v>
      </c>
      <c r="B661" s="206">
        <f>Sales_Entry!B661</f>
        <v>46230</v>
      </c>
      <c r="C661" s="207" t="str">
        <f>Sales_Entry!D661</f>
        <v>SITALA ARYAL</v>
      </c>
      <c r="D661" s="207" t="s">
        <v>1390</v>
      </c>
      <c r="E661" s="207" t="str">
        <f>Sales_Entry!C661</f>
        <v>BILL-6566</v>
      </c>
      <c r="F661" s="207" t="str">
        <f>Sales_Entry!E661</f>
        <v>Mix Milk</v>
      </c>
      <c r="G661" s="208">
        <f>N(Sales_Entry!J661)</f>
        <v>90</v>
      </c>
      <c r="H661" s="208">
        <v>0</v>
      </c>
      <c r="I661" s="208">
        <f t="shared" si="10"/>
        <v>90</v>
      </c>
      <c r="J661" s="209"/>
      <c r="K661" s="209" t="str" cm="1">
        <f t="array" ref="K661">IF($C661="","",IF(AND($C661=Party_Statement!$C$5,$B661&gt;=Party_Statement!$C$6,$B661&lt;=Party_Statement!$E$6),SUMPRODUCT(($C$3:$C661=Party_Statement!$C$5)*($B$3:$B661&gt;=Party_Statement!$C$6)*($B$3:$B661&lt;=Party_Statement!$E$6)),""))</f>
        <v/>
      </c>
    </row>
    <row r="662" spans="1:11" x14ac:dyDescent="0.25">
      <c r="A662" s="205" t="str">
        <f>Sales_Entry!A662</f>
        <v>2083/04/11</v>
      </c>
      <c r="B662" s="206">
        <f>Sales_Entry!B662</f>
        <v>46230</v>
      </c>
      <c r="C662" s="207" t="str">
        <f>Sales_Entry!D662</f>
        <v>LOCAL</v>
      </c>
      <c r="D662" s="207" t="s">
        <v>1390</v>
      </c>
      <c r="E662" s="207" t="str">
        <f>Sales_Entry!C662</f>
        <v>BILL-6455</v>
      </c>
      <c r="F662" s="207" t="str">
        <f>Sales_Entry!E662</f>
        <v>Mix Milk</v>
      </c>
      <c r="G662" s="208">
        <f>N(Sales_Entry!J662)</f>
        <v>600</v>
      </c>
      <c r="H662" s="208">
        <v>0</v>
      </c>
      <c r="I662" s="208">
        <f t="shared" si="10"/>
        <v>600</v>
      </c>
      <c r="J662" s="209"/>
      <c r="K662" s="209" t="str" cm="1">
        <f t="array" ref="K662">IF($C662="","",IF(AND($C662=Party_Statement!$C$5,$B662&gt;=Party_Statement!$C$6,$B662&lt;=Party_Statement!$E$6),SUMPRODUCT(($C$3:$C662=Party_Statement!$C$5)*($B$3:$B662&gt;=Party_Statement!$C$6)*($B$3:$B662&lt;=Party_Statement!$E$6)),""))</f>
        <v/>
      </c>
    </row>
    <row r="663" spans="1:11" x14ac:dyDescent="0.25">
      <c r="A663" s="205" t="str">
        <f>Sales_Entry!A663</f>
        <v>2083/04/12</v>
      </c>
      <c r="B663" s="206">
        <f>Sales_Entry!B663</f>
        <v>46231</v>
      </c>
      <c r="C663" s="207" t="str">
        <f>Sales_Entry!D663</f>
        <v>SRIJANA DAIRY</v>
      </c>
      <c r="D663" s="207" t="s">
        <v>1390</v>
      </c>
      <c r="E663" s="207" t="str">
        <f>Sales_Entry!C663</f>
        <v>BILL-6567</v>
      </c>
      <c r="F663" s="207" t="str">
        <f>Sales_Entry!E663</f>
        <v>Mix Milk</v>
      </c>
      <c r="G663" s="208">
        <f>N(Sales_Entry!J663)</f>
        <v>5100</v>
      </c>
      <c r="H663" s="208">
        <v>0</v>
      </c>
      <c r="I663" s="208">
        <f t="shared" si="10"/>
        <v>5100</v>
      </c>
      <c r="J663" s="209"/>
      <c r="K663" s="209" t="str" cm="1">
        <f t="array" ref="K663">IF($C663="","",IF(AND($C663=Party_Statement!$C$5,$B663&gt;=Party_Statement!$C$6,$B663&lt;=Party_Statement!$E$6),SUMPRODUCT(($C$3:$C663=Party_Statement!$C$5)*($B$3:$B663&gt;=Party_Statement!$C$6)*($B$3:$B663&lt;=Party_Statement!$E$6)),""))</f>
        <v/>
      </c>
    </row>
    <row r="664" spans="1:11" x14ac:dyDescent="0.25">
      <c r="A664" s="205" t="str">
        <f>Sales_Entry!A664</f>
        <v>2083/04/12</v>
      </c>
      <c r="B664" s="206">
        <f>Sales_Entry!B664</f>
        <v>46231</v>
      </c>
      <c r="C664" s="207" t="str">
        <f>Sales_Entry!D664</f>
        <v>SRIJANA DAIRY</v>
      </c>
      <c r="D664" s="207" t="s">
        <v>1390</v>
      </c>
      <c r="E664" s="207" t="str">
        <f>Sales_Entry!C664</f>
        <v>BILL-6567</v>
      </c>
      <c r="F664" s="207" t="str">
        <f>Sales_Entry!E664</f>
        <v>Cow Milk</v>
      </c>
      <c r="G664" s="208">
        <f>N(Sales_Entry!J664)</f>
        <v>80</v>
      </c>
      <c r="H664" s="208">
        <v>0</v>
      </c>
      <c r="I664" s="208">
        <f t="shared" si="10"/>
        <v>80</v>
      </c>
      <c r="J664" s="209"/>
      <c r="K664" s="209" t="str" cm="1">
        <f t="array" ref="K664">IF($C664="","",IF(AND($C664=Party_Statement!$C$5,$B664&gt;=Party_Statement!$C$6,$B664&lt;=Party_Statement!$E$6),SUMPRODUCT(($C$3:$C664=Party_Statement!$C$5)*($B$3:$B664&gt;=Party_Statement!$C$6)*($B$3:$B664&lt;=Party_Statement!$E$6)),""))</f>
        <v/>
      </c>
    </row>
    <row r="665" spans="1:11" x14ac:dyDescent="0.25">
      <c r="A665" s="205" t="str">
        <f>Sales_Entry!A665</f>
        <v>2083/04/12</v>
      </c>
      <c r="B665" s="206">
        <f>Sales_Entry!B665</f>
        <v>46231</v>
      </c>
      <c r="C665" s="207" t="str">
        <f>Sales_Entry!D665</f>
        <v>SOBHA BHATTARAI</v>
      </c>
      <c r="D665" s="207" t="s">
        <v>1390</v>
      </c>
      <c r="E665" s="207" t="str">
        <f>Sales_Entry!C665</f>
        <v>BILL-6568</v>
      </c>
      <c r="F665" s="207" t="str">
        <f>Sales_Entry!E665</f>
        <v>Mix Milk</v>
      </c>
      <c r="G665" s="208">
        <f>N(Sales_Entry!J665)</f>
        <v>1700</v>
      </c>
      <c r="H665" s="208">
        <v>0</v>
      </c>
      <c r="I665" s="208">
        <f t="shared" si="10"/>
        <v>1700</v>
      </c>
      <c r="J665" s="209"/>
      <c r="K665" s="209" t="str" cm="1">
        <f t="array" ref="K665">IF($C665="","",IF(AND($C665=Party_Statement!$C$5,$B665&gt;=Party_Statement!$C$6,$B665&lt;=Party_Statement!$E$6),SUMPRODUCT(($C$3:$C665=Party_Statement!$C$5)*($B$3:$B665&gt;=Party_Statement!$C$6)*($B$3:$B665&lt;=Party_Statement!$E$6)),""))</f>
        <v/>
      </c>
    </row>
    <row r="666" spans="1:11" x14ac:dyDescent="0.25">
      <c r="A666" s="205" t="str">
        <f>Sales_Entry!A666</f>
        <v>2083/04/12</v>
      </c>
      <c r="B666" s="206">
        <f>Sales_Entry!B666</f>
        <v>46231</v>
      </c>
      <c r="C666" s="207" t="str">
        <f>Sales_Entry!D666</f>
        <v>GIRI KIRANA</v>
      </c>
      <c r="D666" s="207" t="s">
        <v>1390</v>
      </c>
      <c r="E666" s="207" t="str">
        <f>Sales_Entry!C666</f>
        <v>BILL-6569</v>
      </c>
      <c r="F666" s="207" t="str">
        <f>Sales_Entry!E666</f>
        <v>Mix Milk</v>
      </c>
      <c r="G666" s="208">
        <f>N(Sales_Entry!J666)</f>
        <v>1275</v>
      </c>
      <c r="H666" s="208">
        <v>0</v>
      </c>
      <c r="I666" s="208">
        <f t="shared" si="10"/>
        <v>1275</v>
      </c>
      <c r="J666" s="209"/>
      <c r="K666" s="209" t="str" cm="1">
        <f t="array" ref="K666">IF($C666="","",IF(AND($C666=Party_Statement!$C$5,$B666&gt;=Party_Statement!$C$6,$B666&lt;=Party_Statement!$E$6),SUMPRODUCT(($C$3:$C666=Party_Statement!$C$5)*($B$3:$B666&gt;=Party_Statement!$C$6)*($B$3:$B666&lt;=Party_Statement!$E$6)),""))</f>
        <v/>
      </c>
    </row>
    <row r="667" spans="1:11" x14ac:dyDescent="0.25">
      <c r="A667" s="205" t="str">
        <f>Sales_Entry!A667</f>
        <v>2083/04/12</v>
      </c>
      <c r="B667" s="206">
        <f>Sales_Entry!B667</f>
        <v>46231</v>
      </c>
      <c r="C667" s="207" t="str">
        <f>Sales_Entry!D667</f>
        <v>DEURALI KIRANA</v>
      </c>
      <c r="D667" s="207" t="s">
        <v>1390</v>
      </c>
      <c r="E667" s="207" t="str">
        <f>Sales_Entry!C667</f>
        <v>BILL-6570</v>
      </c>
      <c r="F667" s="207" t="str">
        <f>Sales_Entry!E667</f>
        <v>Mix Milk</v>
      </c>
      <c r="G667" s="208">
        <f>N(Sales_Entry!J667)</f>
        <v>425</v>
      </c>
      <c r="H667" s="208">
        <v>0</v>
      </c>
      <c r="I667" s="208">
        <f t="shared" si="10"/>
        <v>425</v>
      </c>
      <c r="J667" s="209"/>
      <c r="K667" s="209" t="str" cm="1">
        <f t="array" ref="K667">IF($C667="","",IF(AND($C667=Party_Statement!$C$5,$B667&gt;=Party_Statement!$C$6,$B667&lt;=Party_Statement!$E$6),SUMPRODUCT(($C$3:$C667=Party_Statement!$C$5)*($B$3:$B667&gt;=Party_Statement!$C$6)*($B$3:$B667&lt;=Party_Statement!$E$6)),""))</f>
        <v/>
      </c>
    </row>
    <row r="668" spans="1:11" s="64" customFormat="1" x14ac:dyDescent="0.25">
      <c r="A668" s="205" t="str">
        <f>Sales_Entry!A668</f>
        <v>2083/04/12</v>
      </c>
      <c r="B668" s="206">
        <f>Sales_Entry!B668</f>
        <v>46231</v>
      </c>
      <c r="C668" s="207" t="str">
        <f>Sales_Entry!D668</f>
        <v>AAMOSH KIRANA</v>
      </c>
      <c r="D668" s="207" t="s">
        <v>1390</v>
      </c>
      <c r="E668" s="207" t="str">
        <f>Sales_Entry!C668</f>
        <v>BILL-6571</v>
      </c>
      <c r="F668" s="207" t="str">
        <f>Sales_Entry!E668</f>
        <v>Mix Milk</v>
      </c>
      <c r="G668" s="208">
        <f>N(Sales_Entry!J668)</f>
        <v>3440</v>
      </c>
      <c r="H668" s="208">
        <v>0</v>
      </c>
      <c r="I668" s="208">
        <f t="shared" si="10"/>
        <v>3440</v>
      </c>
      <c r="J668" s="211"/>
      <c r="K668" s="209" t="str" cm="1">
        <f t="array" ref="K668">IF($C668="","",IF(AND($C668=Party_Statement!$C$5,$B668&gt;=Party_Statement!$C$6,$B668&lt;=Party_Statement!$E$6),SUMPRODUCT(($C$3:$C668=Party_Statement!$C$5)*($B$3:$B668&gt;=Party_Statement!$C$6)*($B$3:$B668&lt;=Party_Statement!$E$6)),""))</f>
        <v/>
      </c>
    </row>
    <row r="669" spans="1:11" x14ac:dyDescent="0.25">
      <c r="A669" s="205" t="str">
        <f>Sales_Entry!A669</f>
        <v>2083/04/12</v>
      </c>
      <c r="B669" s="206">
        <f>Sales_Entry!B669</f>
        <v>46231</v>
      </c>
      <c r="C669" s="207" t="str">
        <f>Sales_Entry!D669</f>
        <v>AAMOSH KIRANA</v>
      </c>
      <c r="D669" s="207" t="s">
        <v>1390</v>
      </c>
      <c r="E669" s="207" t="str">
        <f>Sales_Entry!C669</f>
        <v>BILL-6571</v>
      </c>
      <c r="F669" s="207" t="str">
        <f>Sales_Entry!E669</f>
        <v>Mix Milk</v>
      </c>
      <c r="G669" s="208">
        <f>N(Sales_Entry!J669)</f>
        <v>4250</v>
      </c>
      <c r="H669" s="208">
        <v>0</v>
      </c>
      <c r="I669" s="208">
        <f t="shared" si="10"/>
        <v>4250</v>
      </c>
      <c r="J669" s="209"/>
      <c r="K669" s="209" t="str" cm="1">
        <f t="array" ref="K669">IF($C669="","",IF(AND($C669=Party_Statement!$C$5,$B669&gt;=Party_Statement!$C$6,$B669&lt;=Party_Statement!$E$6),SUMPRODUCT(($C$3:$C669=Party_Statement!$C$5)*($B$3:$B669&gt;=Party_Statement!$C$6)*($B$3:$B669&lt;=Party_Statement!$E$6)),""))</f>
        <v/>
      </c>
    </row>
    <row r="670" spans="1:11" x14ac:dyDescent="0.25">
      <c r="A670" s="205" t="str">
        <f>Sales_Entry!A670</f>
        <v>2083/04/12</v>
      </c>
      <c r="B670" s="206">
        <f>Sales_Entry!B670</f>
        <v>46231</v>
      </c>
      <c r="C670" s="207" t="str">
        <f>Sales_Entry!D670</f>
        <v>AAMOSH KIRANA</v>
      </c>
      <c r="D670" s="207" t="s">
        <v>1390</v>
      </c>
      <c r="E670" s="207" t="str">
        <f>Sales_Entry!C670</f>
        <v>BILL-6571</v>
      </c>
      <c r="F670" s="207" t="str">
        <f>Sales_Entry!E670</f>
        <v>Cow Milk</v>
      </c>
      <c r="G670" s="208">
        <f>N(Sales_Entry!J670)</f>
        <v>80</v>
      </c>
      <c r="H670" s="208">
        <v>0</v>
      </c>
      <c r="I670" s="208">
        <f t="shared" si="10"/>
        <v>80</v>
      </c>
      <c r="J670" s="209"/>
      <c r="K670" s="209" t="str" cm="1">
        <f t="array" ref="K670">IF($C670="","",IF(AND($C670=Party_Statement!$C$5,$B670&gt;=Party_Statement!$C$6,$B670&lt;=Party_Statement!$E$6),SUMPRODUCT(($C$3:$C670=Party_Statement!$C$5)*($B$3:$B670&gt;=Party_Statement!$C$6)*($B$3:$B670&lt;=Party_Statement!$E$6)),""))</f>
        <v/>
      </c>
    </row>
    <row r="671" spans="1:11" x14ac:dyDescent="0.25">
      <c r="A671" s="205" t="str">
        <f>Sales_Entry!A671</f>
        <v>2083/04/12</v>
      </c>
      <c r="B671" s="206">
        <f>Sales_Entry!B671</f>
        <v>46231</v>
      </c>
      <c r="C671" s="207" t="str">
        <f>Sales_Entry!D671</f>
        <v>PALPALI KIRANA</v>
      </c>
      <c r="D671" s="207" t="s">
        <v>1390</v>
      </c>
      <c r="E671" s="207" t="str">
        <f>Sales_Entry!C671</f>
        <v>BILL-6572</v>
      </c>
      <c r="F671" s="207" t="str">
        <f>Sales_Entry!E671</f>
        <v>Mix Milk</v>
      </c>
      <c r="G671" s="208">
        <f>N(Sales_Entry!J671)</f>
        <v>1700</v>
      </c>
      <c r="H671" s="208">
        <v>0</v>
      </c>
      <c r="I671" s="208">
        <f t="shared" si="10"/>
        <v>1700</v>
      </c>
      <c r="J671" s="209"/>
      <c r="K671" s="209" t="str" cm="1">
        <f t="array" ref="K671">IF($C671="","",IF(AND($C671=Party_Statement!$C$5,$B671&gt;=Party_Statement!$C$6,$B671&lt;=Party_Statement!$E$6),SUMPRODUCT(($C$3:$C671=Party_Statement!$C$5)*($B$3:$B671&gt;=Party_Statement!$C$6)*($B$3:$B671&lt;=Party_Statement!$E$6)),""))</f>
        <v/>
      </c>
    </row>
    <row r="672" spans="1:11" x14ac:dyDescent="0.25">
      <c r="A672" s="205" t="str">
        <f>Sales_Entry!A672</f>
        <v>2083/04/12</v>
      </c>
      <c r="B672" s="206">
        <f>Sales_Entry!B672</f>
        <v>46231</v>
      </c>
      <c r="C672" s="207" t="str">
        <f>Sales_Entry!D672</f>
        <v>CHHATRABHUMI STORE</v>
      </c>
      <c r="D672" s="207" t="s">
        <v>1390</v>
      </c>
      <c r="E672" s="207" t="str">
        <f>Sales_Entry!C672</f>
        <v>BILL-6573</v>
      </c>
      <c r="F672" s="207" t="str">
        <f>Sales_Entry!E672</f>
        <v>Mix Milk</v>
      </c>
      <c r="G672" s="208">
        <f>N(Sales_Entry!J672)</f>
        <v>2150</v>
      </c>
      <c r="H672" s="208">
        <v>0</v>
      </c>
      <c r="I672" s="208">
        <f t="shared" si="10"/>
        <v>2150</v>
      </c>
      <c r="J672" s="209"/>
      <c r="K672" s="209" t="str" cm="1">
        <f t="array" ref="K672">IF($C672="","",IF(AND($C672=Party_Statement!$C$5,$B672&gt;=Party_Statement!$C$6,$B672&lt;=Party_Statement!$E$6),SUMPRODUCT(($C$3:$C672=Party_Statement!$C$5)*($B$3:$B672&gt;=Party_Statement!$C$6)*($B$3:$B672&lt;=Party_Statement!$E$6)),""))</f>
        <v/>
      </c>
    </row>
    <row r="673" spans="1:11" x14ac:dyDescent="0.25">
      <c r="A673" s="205" t="str">
        <f>Sales_Entry!A673</f>
        <v>2083/04/12</v>
      </c>
      <c r="B673" s="206">
        <f>Sales_Entry!B673</f>
        <v>46231</v>
      </c>
      <c r="C673" s="207" t="str">
        <f>Sales_Entry!D673</f>
        <v>KRISHNA KHAREL</v>
      </c>
      <c r="D673" s="207" t="s">
        <v>1390</v>
      </c>
      <c r="E673" s="207" t="str">
        <f>Sales_Entry!C673</f>
        <v>BILL-6574</v>
      </c>
      <c r="F673" s="207" t="str">
        <f>Sales_Entry!E673</f>
        <v>Mix Milk</v>
      </c>
      <c r="G673" s="208">
        <f>N(Sales_Entry!J673)</f>
        <v>258</v>
      </c>
      <c r="H673" s="208">
        <v>0</v>
      </c>
      <c r="I673" s="208">
        <f t="shared" si="10"/>
        <v>258</v>
      </c>
      <c r="J673" s="209"/>
      <c r="K673" s="209" t="str" cm="1">
        <f t="array" ref="K673">IF($C673="","",IF(AND($C673=Party_Statement!$C$5,$B673&gt;=Party_Statement!$C$6,$B673&lt;=Party_Statement!$E$6),SUMPRODUCT(($C$3:$C673=Party_Statement!$C$5)*($B$3:$B673&gt;=Party_Statement!$C$6)*($B$3:$B673&lt;=Party_Statement!$E$6)),""))</f>
        <v/>
      </c>
    </row>
    <row r="674" spans="1:11" x14ac:dyDescent="0.25">
      <c r="A674" s="205" t="str">
        <f>Sales_Entry!A674</f>
        <v>2083/04/12</v>
      </c>
      <c r="B674" s="206">
        <f>Sales_Entry!B674</f>
        <v>46231</v>
      </c>
      <c r="C674" s="207" t="str">
        <f>Sales_Entry!D674</f>
        <v>SAMIKSHYA KIRANA</v>
      </c>
      <c r="D674" s="207" t="s">
        <v>1390</v>
      </c>
      <c r="E674" s="207" t="str">
        <f>Sales_Entry!C674</f>
        <v>BILL-6575</v>
      </c>
      <c r="F674" s="207" t="str">
        <f>Sales_Entry!E674</f>
        <v>Mix Milk</v>
      </c>
      <c r="G674" s="208">
        <f>N(Sales_Entry!J674)</f>
        <v>680</v>
      </c>
      <c r="H674" s="208">
        <v>0</v>
      </c>
      <c r="I674" s="208">
        <f t="shared" si="10"/>
        <v>680</v>
      </c>
      <c r="J674" s="209"/>
      <c r="K674" s="209" t="str" cm="1">
        <f t="array" ref="K674">IF($C674="","",IF(AND($C674=Party_Statement!$C$5,$B674&gt;=Party_Statement!$C$6,$B674&lt;=Party_Statement!$E$6),SUMPRODUCT(($C$3:$C674=Party_Statement!$C$5)*($B$3:$B674&gt;=Party_Statement!$C$6)*($B$3:$B674&lt;=Party_Statement!$E$6)),""))</f>
        <v/>
      </c>
    </row>
    <row r="675" spans="1:11" x14ac:dyDescent="0.25">
      <c r="A675" s="205" t="str">
        <f>Sales_Entry!A675</f>
        <v>2083/04/12</v>
      </c>
      <c r="B675" s="206">
        <f>Sales_Entry!B675</f>
        <v>46231</v>
      </c>
      <c r="C675" s="207" t="str">
        <f>Sales_Entry!D675</f>
        <v>MANAKAMANA DAIRY</v>
      </c>
      <c r="D675" s="207" t="s">
        <v>1390</v>
      </c>
      <c r="E675" s="207" t="str">
        <f>Sales_Entry!C675</f>
        <v>BILL-6576</v>
      </c>
      <c r="F675" s="207" t="str">
        <f>Sales_Entry!E675</f>
        <v>Mix Milk</v>
      </c>
      <c r="G675" s="208">
        <f>N(Sales_Entry!J675)</f>
        <v>850</v>
      </c>
      <c r="H675" s="208">
        <v>0</v>
      </c>
      <c r="I675" s="208">
        <f t="shared" si="10"/>
        <v>850</v>
      </c>
      <c r="J675" s="209"/>
      <c r="K675" s="209" t="str" cm="1">
        <f t="array" ref="K675">IF($C675="","",IF(AND($C675=Party_Statement!$C$5,$B675&gt;=Party_Statement!$C$6,$B675&lt;=Party_Statement!$E$6),SUMPRODUCT(($C$3:$C675=Party_Statement!$C$5)*($B$3:$B675&gt;=Party_Statement!$C$6)*($B$3:$B675&lt;=Party_Statement!$E$6)),""))</f>
        <v/>
      </c>
    </row>
    <row r="676" spans="1:11" x14ac:dyDescent="0.25">
      <c r="A676" s="205" t="str">
        <f>Sales_Entry!A676</f>
        <v>2083/04/12</v>
      </c>
      <c r="B676" s="206">
        <f>Sales_Entry!B676</f>
        <v>46231</v>
      </c>
      <c r="C676" s="207" t="str">
        <f>Sales_Entry!D676</f>
        <v>YUBARAJ AND SAMRAT</v>
      </c>
      <c r="D676" s="207" t="s">
        <v>1390</v>
      </c>
      <c r="E676" s="207" t="str">
        <f>Sales_Entry!C676</f>
        <v>BILL-6577</v>
      </c>
      <c r="F676" s="207" t="str">
        <f>Sales_Entry!E676</f>
        <v>Mix Milk</v>
      </c>
      <c r="G676" s="208">
        <f>N(Sales_Entry!J676)</f>
        <v>1360</v>
      </c>
      <c r="H676" s="208">
        <v>0</v>
      </c>
      <c r="I676" s="208">
        <f t="shared" si="10"/>
        <v>1360</v>
      </c>
      <c r="J676" s="209"/>
      <c r="K676" s="209" t="str" cm="1">
        <f t="array" ref="K676">IF($C676="","",IF(AND($C676=Party_Statement!$C$5,$B676&gt;=Party_Statement!$C$6,$B676&lt;=Party_Statement!$E$6),SUMPRODUCT(($C$3:$C676=Party_Statement!$C$5)*($B$3:$B676&gt;=Party_Statement!$C$6)*($B$3:$B676&lt;=Party_Statement!$E$6)),""))</f>
        <v/>
      </c>
    </row>
    <row r="677" spans="1:11" x14ac:dyDescent="0.25">
      <c r="A677" s="205" t="str">
        <f>Sales_Entry!A677</f>
        <v>2083/04/12</v>
      </c>
      <c r="B677" s="206">
        <f>Sales_Entry!B677</f>
        <v>46231</v>
      </c>
      <c r="C677" s="207" t="str">
        <f>Sales_Entry!D677</f>
        <v>AAYUSH AND AAYUSHMA</v>
      </c>
      <c r="D677" s="207" t="s">
        <v>1390</v>
      </c>
      <c r="E677" s="207" t="str">
        <f>Sales_Entry!C677</f>
        <v>BILL-6578</v>
      </c>
      <c r="F677" s="207" t="str">
        <f>Sales_Entry!E677</f>
        <v>Mix Milk</v>
      </c>
      <c r="G677" s="208">
        <f>N(Sales_Entry!J677)</f>
        <v>425</v>
      </c>
      <c r="H677" s="208">
        <v>0</v>
      </c>
      <c r="I677" s="208">
        <f t="shared" si="10"/>
        <v>425</v>
      </c>
      <c r="J677" s="209"/>
      <c r="K677" s="209" t="str" cm="1">
        <f t="array" ref="K677">IF($C677="","",IF(AND($C677=Party_Statement!$C$5,$B677&gt;=Party_Statement!$C$6,$B677&lt;=Party_Statement!$E$6),SUMPRODUCT(($C$3:$C677=Party_Statement!$C$5)*($B$3:$B677&gt;=Party_Statement!$C$6)*($B$3:$B677&lt;=Party_Statement!$E$6)),""))</f>
        <v/>
      </c>
    </row>
    <row r="678" spans="1:11" x14ac:dyDescent="0.25">
      <c r="A678" s="205" t="str">
        <f>Sales_Entry!A678</f>
        <v>2083/04/12</v>
      </c>
      <c r="B678" s="206">
        <f>Sales_Entry!B678</f>
        <v>46231</v>
      </c>
      <c r="C678" s="207" t="str">
        <f>Sales_Entry!D678</f>
        <v>KRITIKA KIRANA</v>
      </c>
      <c r="D678" s="207" t="s">
        <v>1390</v>
      </c>
      <c r="E678" s="207" t="str">
        <f>Sales_Entry!C678</f>
        <v>BILL-6579</v>
      </c>
      <c r="F678" s="207" t="str">
        <f>Sales_Entry!E678</f>
        <v>Mix Milk</v>
      </c>
      <c r="G678" s="208">
        <f>N(Sales_Entry!J678)</f>
        <v>1290</v>
      </c>
      <c r="H678" s="208">
        <v>0</v>
      </c>
      <c r="I678" s="208">
        <f t="shared" si="10"/>
        <v>1290</v>
      </c>
      <c r="J678" s="209"/>
      <c r="K678" s="209" t="str" cm="1">
        <f t="array" ref="K678">IF($C678="","",IF(AND($C678=Party_Statement!$C$5,$B678&gt;=Party_Statement!$C$6,$B678&lt;=Party_Statement!$E$6),SUMPRODUCT(($C$3:$C678=Party_Statement!$C$5)*($B$3:$B678&gt;=Party_Statement!$C$6)*($B$3:$B678&lt;=Party_Statement!$E$6)),""))</f>
        <v/>
      </c>
    </row>
    <row r="679" spans="1:11" s="64" customFormat="1" x14ac:dyDescent="0.25">
      <c r="A679" s="205" t="str">
        <f>Sales_Entry!A679</f>
        <v>2083/04/12</v>
      </c>
      <c r="B679" s="206">
        <f>Sales_Entry!B679</f>
        <v>46231</v>
      </c>
      <c r="C679" s="207" t="str">
        <f>Sales_Entry!D679</f>
        <v>KRITIKA KIRANA</v>
      </c>
      <c r="D679" s="207" t="s">
        <v>1390</v>
      </c>
      <c r="E679" s="207" t="str">
        <f>Sales_Entry!C679</f>
        <v>BILL-6579</v>
      </c>
      <c r="F679" s="207" t="str">
        <f>Sales_Entry!E679</f>
        <v>NAUNI</v>
      </c>
      <c r="G679" s="208">
        <f>N(Sales_Entry!J679)</f>
        <v>1162.5</v>
      </c>
      <c r="H679" s="208">
        <v>0</v>
      </c>
      <c r="I679" s="208">
        <f t="shared" si="10"/>
        <v>1162.5</v>
      </c>
      <c r="J679" s="211"/>
      <c r="K679" s="209" t="str" cm="1">
        <f t="array" ref="K679">IF($C679="","",IF(AND($C679=Party_Statement!$C$5,$B679&gt;=Party_Statement!$C$6,$B679&lt;=Party_Statement!$E$6),SUMPRODUCT(($C$3:$C679=Party_Statement!$C$5)*($B$3:$B679&gt;=Party_Statement!$C$6)*($B$3:$B679&lt;=Party_Statement!$E$6)),""))</f>
        <v/>
      </c>
    </row>
    <row r="680" spans="1:11" x14ac:dyDescent="0.25">
      <c r="A680" s="205" t="str">
        <f>Sales_Entry!A680</f>
        <v>2083/04/12</v>
      </c>
      <c r="B680" s="206">
        <f>Sales_Entry!B680</f>
        <v>46231</v>
      </c>
      <c r="C680" s="207" t="str">
        <f>Sales_Entry!D680</f>
        <v>ORGANIC TARKALI</v>
      </c>
      <c r="D680" s="207" t="s">
        <v>1390</v>
      </c>
      <c r="E680" s="207" t="str">
        <f>Sales_Entry!C680</f>
        <v>BILL-6580</v>
      </c>
      <c r="F680" s="207" t="str">
        <f>Sales_Entry!E680</f>
        <v>Mix Milk</v>
      </c>
      <c r="G680" s="208">
        <f>N(Sales_Entry!J680)</f>
        <v>2375</v>
      </c>
      <c r="H680" s="208">
        <v>0</v>
      </c>
      <c r="I680" s="208">
        <f t="shared" si="10"/>
        <v>2375</v>
      </c>
      <c r="J680" s="209"/>
      <c r="K680" s="209" t="str" cm="1">
        <f t="array" ref="K680">IF($C680="","",IF(AND($C680=Party_Statement!$C$5,$B680&gt;=Party_Statement!$C$6,$B680&lt;=Party_Statement!$E$6),SUMPRODUCT(($C$3:$C680=Party_Statement!$C$5)*($B$3:$B680&gt;=Party_Statement!$C$6)*($B$3:$B680&lt;=Party_Statement!$E$6)),""))</f>
        <v/>
      </c>
    </row>
    <row r="681" spans="1:11" x14ac:dyDescent="0.25">
      <c r="A681" s="205" t="str">
        <f>Sales_Entry!A681</f>
        <v>2083/04/12</v>
      </c>
      <c r="B681" s="206">
        <f>Sales_Entry!B681</f>
        <v>46231</v>
      </c>
      <c r="C681" s="207" t="str">
        <f>Sales_Entry!D681</f>
        <v>ORGANIC TARKALI</v>
      </c>
      <c r="D681" s="207" t="s">
        <v>1390</v>
      </c>
      <c r="E681" s="207" t="str">
        <f>Sales_Entry!C681</f>
        <v>BILL-6580</v>
      </c>
      <c r="F681" s="207" t="str">
        <f>Sales_Entry!E681</f>
        <v>Mix Milk</v>
      </c>
      <c r="G681" s="208">
        <f>N(Sales_Entry!J681)</f>
        <v>1020</v>
      </c>
      <c r="H681" s="208">
        <v>0</v>
      </c>
      <c r="I681" s="208">
        <f t="shared" si="10"/>
        <v>1020</v>
      </c>
      <c r="J681" s="209"/>
      <c r="K681" s="209" t="str" cm="1">
        <f t="array" ref="K681">IF($C681="","",IF(AND($C681=Party_Statement!$C$5,$B681&gt;=Party_Statement!$C$6,$B681&lt;=Party_Statement!$E$6),SUMPRODUCT(($C$3:$C681=Party_Statement!$C$5)*($B$3:$B681&gt;=Party_Statement!$C$6)*($B$3:$B681&lt;=Party_Statement!$E$6)),""))</f>
        <v/>
      </c>
    </row>
    <row r="682" spans="1:11" x14ac:dyDescent="0.25">
      <c r="A682" s="205" t="str">
        <f>Sales_Entry!A682</f>
        <v>2083/04/12</v>
      </c>
      <c r="B682" s="206">
        <f>Sales_Entry!B682</f>
        <v>46231</v>
      </c>
      <c r="C682" s="207" t="str">
        <f>Sales_Entry!D682</f>
        <v>SHARMA DAI</v>
      </c>
      <c r="D682" s="207" t="s">
        <v>1390</v>
      </c>
      <c r="E682" s="207" t="str">
        <f>Sales_Entry!C682</f>
        <v>BILL-6581</v>
      </c>
      <c r="F682" s="207" t="str">
        <f>Sales_Entry!E682</f>
        <v>Mix Milk</v>
      </c>
      <c r="G682" s="208">
        <f>N(Sales_Entry!J682)</f>
        <v>2856</v>
      </c>
      <c r="H682" s="208">
        <v>0</v>
      </c>
      <c r="I682" s="208">
        <f t="shared" si="10"/>
        <v>2856</v>
      </c>
      <c r="J682" s="209"/>
      <c r="K682" s="209" t="str" cm="1">
        <f t="array" ref="K682">IF($C682="","",IF(AND($C682=Party_Statement!$C$5,$B682&gt;=Party_Statement!$C$6,$B682&lt;=Party_Statement!$E$6),SUMPRODUCT(($C$3:$C682=Party_Statement!$C$5)*($B$3:$B682&gt;=Party_Statement!$C$6)*($B$3:$B682&lt;=Party_Statement!$E$6)),""))</f>
        <v/>
      </c>
    </row>
    <row r="683" spans="1:11" x14ac:dyDescent="0.25">
      <c r="A683" s="205" t="str">
        <f>Sales_Entry!A683</f>
        <v>2083/04/12</v>
      </c>
      <c r="B683" s="206">
        <f>Sales_Entry!B683</f>
        <v>46231</v>
      </c>
      <c r="C683" s="207" t="str">
        <f>Sales_Entry!D683</f>
        <v>GANGA NEUPANE</v>
      </c>
      <c r="D683" s="207" t="s">
        <v>1390</v>
      </c>
      <c r="E683" s="207" t="str">
        <f>Sales_Entry!C683</f>
        <v>BILL-6582</v>
      </c>
      <c r="F683" s="207" t="str">
        <f>Sales_Entry!E683</f>
        <v>Mix Milk</v>
      </c>
      <c r="G683" s="208">
        <f>N(Sales_Entry!J683)</f>
        <v>510</v>
      </c>
      <c r="H683" s="208">
        <v>0</v>
      </c>
      <c r="I683" s="208">
        <f t="shared" si="10"/>
        <v>510</v>
      </c>
      <c r="J683" s="209"/>
      <c r="K683" s="209" t="str" cm="1">
        <f t="array" ref="K683">IF($C683="","",IF(AND($C683=Party_Statement!$C$5,$B683&gt;=Party_Statement!$C$6,$B683&lt;=Party_Statement!$E$6),SUMPRODUCT(($C$3:$C683=Party_Statement!$C$5)*($B$3:$B683&gt;=Party_Statement!$C$6)*($B$3:$B683&lt;=Party_Statement!$E$6)),""))</f>
        <v/>
      </c>
    </row>
    <row r="684" spans="1:11" x14ac:dyDescent="0.25">
      <c r="A684" s="205" t="str">
        <f>Sales_Entry!A684</f>
        <v>2083/04/12</v>
      </c>
      <c r="B684" s="206">
        <f>Sales_Entry!B684</f>
        <v>46231</v>
      </c>
      <c r="C684" s="207" t="str">
        <f>Sales_Entry!D684</f>
        <v>SITALA ARYAL</v>
      </c>
      <c r="D684" s="207" t="s">
        <v>1390</v>
      </c>
      <c r="E684" s="207" t="str">
        <f>Sales_Entry!C684</f>
        <v>BILL-6583</v>
      </c>
      <c r="F684" s="207" t="str">
        <f>Sales_Entry!E684</f>
        <v>Mix Milk</v>
      </c>
      <c r="G684" s="208">
        <f>N(Sales_Entry!J684)</f>
        <v>180</v>
      </c>
      <c r="H684" s="208">
        <v>0</v>
      </c>
      <c r="I684" s="208">
        <f t="shared" si="10"/>
        <v>180</v>
      </c>
      <c r="J684" s="209"/>
      <c r="K684" s="209" t="str" cm="1">
        <f t="array" ref="K684">IF($C684="","",IF(AND($C684=Party_Statement!$C$5,$B684&gt;=Party_Statement!$C$6,$B684&lt;=Party_Statement!$E$6),SUMPRODUCT(($C$3:$C684=Party_Statement!$C$5)*($B$3:$B684&gt;=Party_Statement!$C$6)*($B$3:$B684&lt;=Party_Statement!$E$6)),""))</f>
        <v/>
      </c>
    </row>
    <row r="685" spans="1:11" x14ac:dyDescent="0.25">
      <c r="A685" s="205" t="str">
        <f>Sales_Entry!A685</f>
        <v>2083/04/12</v>
      </c>
      <c r="B685" s="206">
        <f>Sales_Entry!B685</f>
        <v>46231</v>
      </c>
      <c r="C685" s="207" t="str">
        <f>Sales_Entry!D685</f>
        <v>LOCAL</v>
      </c>
      <c r="D685" s="207" t="s">
        <v>1390</v>
      </c>
      <c r="E685" s="207" t="str">
        <f>Sales_Entry!C685</f>
        <v>BILL-6456</v>
      </c>
      <c r="F685" s="207" t="str">
        <f>Sales_Entry!E685</f>
        <v>Mix Milk</v>
      </c>
      <c r="G685" s="208">
        <f>N(Sales_Entry!J685)</f>
        <v>575</v>
      </c>
      <c r="H685" s="208">
        <v>0</v>
      </c>
      <c r="I685" s="208">
        <f t="shared" si="10"/>
        <v>575</v>
      </c>
      <c r="J685" s="209"/>
      <c r="K685" s="209" t="str" cm="1">
        <f t="array" ref="K685">IF($C685="","",IF(AND($C685=Party_Statement!$C$5,$B685&gt;=Party_Statement!$C$6,$B685&lt;=Party_Statement!$E$6),SUMPRODUCT(($C$3:$C685=Party_Statement!$C$5)*($B$3:$B685&gt;=Party_Statement!$C$6)*($B$3:$B685&lt;=Party_Statement!$E$6)),""))</f>
        <v/>
      </c>
    </row>
    <row r="686" spans="1:11" x14ac:dyDescent="0.25">
      <c r="A686" s="205" t="str">
        <f>Sales_Entry!A686</f>
        <v>2083/04/12</v>
      </c>
      <c r="B686" s="206">
        <f>Sales_Entry!B686</f>
        <v>46231</v>
      </c>
      <c r="C686" s="207" t="str">
        <f>Sales_Entry!D686</f>
        <v>LOCAL</v>
      </c>
      <c r="D686" s="207" t="s">
        <v>1390</v>
      </c>
      <c r="E686" s="207" t="str">
        <f>Sales_Entry!C686</f>
        <v>BILL-6456</v>
      </c>
      <c r="F686" s="207" t="str">
        <f>Sales_Entry!E686</f>
        <v>Mix Milk</v>
      </c>
      <c r="G686" s="208">
        <f>N(Sales_Entry!J686)</f>
        <v>1100</v>
      </c>
      <c r="H686" s="208">
        <v>0</v>
      </c>
      <c r="I686" s="208">
        <f t="shared" si="10"/>
        <v>1100</v>
      </c>
      <c r="J686" s="209"/>
      <c r="K686" s="209" t="str" cm="1">
        <f t="array" ref="K686">IF($C686="","",IF(AND($C686=Party_Statement!$C$5,$B686&gt;=Party_Statement!$C$6,$B686&lt;=Party_Statement!$E$6),SUMPRODUCT(($C$3:$C686=Party_Statement!$C$5)*($B$3:$B686&gt;=Party_Statement!$C$6)*($B$3:$B686&lt;=Party_Statement!$E$6)),""))</f>
        <v/>
      </c>
    </row>
    <row r="687" spans="1:11" x14ac:dyDescent="0.25">
      <c r="A687" s="205" t="str">
        <f>Sales_Entry!A687</f>
        <v>2083/04/13</v>
      </c>
      <c r="B687" s="206">
        <f>Sales_Entry!B687</f>
        <v>46232</v>
      </c>
      <c r="C687" s="207" t="str">
        <f>Sales_Entry!D687</f>
        <v>SRIJANA DAIRY</v>
      </c>
      <c r="D687" s="207" t="s">
        <v>1390</v>
      </c>
      <c r="E687" s="207" t="str">
        <f>Sales_Entry!C687</f>
        <v>BILL-6584</v>
      </c>
      <c r="F687" s="207" t="str">
        <f>Sales_Entry!E687</f>
        <v>Mix Milk</v>
      </c>
      <c r="G687" s="208">
        <f>N(Sales_Entry!J687)</f>
        <v>5100</v>
      </c>
      <c r="H687" s="208">
        <v>0</v>
      </c>
      <c r="I687" s="208">
        <f t="shared" si="10"/>
        <v>5100</v>
      </c>
      <c r="J687" s="209"/>
      <c r="K687" s="209" t="str" cm="1">
        <f t="array" ref="K687">IF($C687="","",IF(AND($C687=Party_Statement!$C$5,$B687&gt;=Party_Statement!$C$6,$B687&lt;=Party_Statement!$E$6),SUMPRODUCT(($C$3:$C687=Party_Statement!$C$5)*($B$3:$B687&gt;=Party_Statement!$C$6)*($B$3:$B687&lt;=Party_Statement!$E$6)),""))</f>
        <v/>
      </c>
    </row>
    <row r="688" spans="1:11" x14ac:dyDescent="0.25">
      <c r="A688" s="205" t="str">
        <f>Sales_Entry!A688</f>
        <v>2083/04/13</v>
      </c>
      <c r="B688" s="206">
        <f>Sales_Entry!B688</f>
        <v>46232</v>
      </c>
      <c r="C688" s="207" t="str">
        <f>Sales_Entry!D688</f>
        <v>SRIJANA DAIRY</v>
      </c>
      <c r="D688" s="207" t="s">
        <v>1390</v>
      </c>
      <c r="E688" s="207" t="str">
        <f>Sales_Entry!C688</f>
        <v>BILL-6584</v>
      </c>
      <c r="F688" s="207" t="str">
        <f>Sales_Entry!E688</f>
        <v>Cow Milk</v>
      </c>
      <c r="G688" s="208">
        <f>N(Sales_Entry!J688)</f>
        <v>80</v>
      </c>
      <c r="H688" s="208">
        <v>0</v>
      </c>
      <c r="I688" s="208">
        <f t="shared" si="10"/>
        <v>80</v>
      </c>
      <c r="J688" s="209"/>
      <c r="K688" s="209" t="str" cm="1">
        <f t="array" ref="K688">IF($C688="","",IF(AND($C688=Party_Statement!$C$5,$B688&gt;=Party_Statement!$C$6,$B688&lt;=Party_Statement!$E$6),SUMPRODUCT(($C$3:$C688=Party_Statement!$C$5)*($B$3:$B688&gt;=Party_Statement!$C$6)*($B$3:$B688&lt;=Party_Statement!$E$6)),""))</f>
        <v/>
      </c>
    </row>
    <row r="689" spans="1:11" x14ac:dyDescent="0.25">
      <c r="A689" s="205" t="str">
        <f>Sales_Entry!A689</f>
        <v>2083/04/13</v>
      </c>
      <c r="B689" s="206">
        <f>Sales_Entry!B689</f>
        <v>46232</v>
      </c>
      <c r="C689" s="207" t="str">
        <f>Sales_Entry!D689</f>
        <v>SRIJANA DAIRY</v>
      </c>
      <c r="D689" s="207" t="s">
        <v>1390</v>
      </c>
      <c r="E689" s="207" t="str">
        <f>Sales_Entry!C689</f>
        <v>BILL-6584</v>
      </c>
      <c r="F689" s="207" t="str">
        <f>Sales_Entry!E689</f>
        <v>NAUNI</v>
      </c>
      <c r="G689" s="208">
        <f>N(Sales_Entry!J689)</f>
        <v>4000</v>
      </c>
      <c r="H689" s="208">
        <v>0</v>
      </c>
      <c r="I689" s="208">
        <f t="shared" si="10"/>
        <v>4000</v>
      </c>
      <c r="J689" s="209"/>
      <c r="K689" s="209" t="str" cm="1">
        <f t="array" ref="K689">IF($C689="","",IF(AND($C689=Party_Statement!$C$5,$B689&gt;=Party_Statement!$C$6,$B689&lt;=Party_Statement!$E$6),SUMPRODUCT(($C$3:$C689=Party_Statement!$C$5)*($B$3:$B689&gt;=Party_Statement!$C$6)*($B$3:$B689&lt;=Party_Statement!$E$6)),""))</f>
        <v/>
      </c>
    </row>
    <row r="690" spans="1:11" s="64" customFormat="1" x14ac:dyDescent="0.25">
      <c r="A690" s="205" t="str">
        <f>Sales_Entry!A690</f>
        <v>2083/04/13</v>
      </c>
      <c r="B690" s="206">
        <f>Sales_Entry!B690</f>
        <v>46232</v>
      </c>
      <c r="C690" s="207" t="str">
        <f>Sales_Entry!D690</f>
        <v>SOBHA BHATTARAI</v>
      </c>
      <c r="D690" s="207" t="s">
        <v>1390</v>
      </c>
      <c r="E690" s="207" t="str">
        <f>Sales_Entry!C690</f>
        <v>BILL-6585</v>
      </c>
      <c r="F690" s="207" t="str">
        <f>Sales_Entry!E690</f>
        <v>Mix Milk</v>
      </c>
      <c r="G690" s="208">
        <f>N(Sales_Entry!J690)</f>
        <v>5100</v>
      </c>
      <c r="H690" s="208">
        <v>0</v>
      </c>
      <c r="I690" s="208">
        <f t="shared" si="10"/>
        <v>5100</v>
      </c>
      <c r="J690" s="211"/>
      <c r="K690" s="209" t="str" cm="1">
        <f t="array" ref="K690">IF($C690="","",IF(AND($C690=Party_Statement!$C$5,$B690&gt;=Party_Statement!$C$6,$B690&lt;=Party_Statement!$E$6),SUMPRODUCT(($C$3:$C690=Party_Statement!$C$5)*($B$3:$B690&gt;=Party_Statement!$C$6)*($B$3:$B690&lt;=Party_Statement!$E$6)),""))</f>
        <v/>
      </c>
    </row>
    <row r="691" spans="1:11" x14ac:dyDescent="0.25">
      <c r="A691" s="205" t="str">
        <f>Sales_Entry!A691</f>
        <v>2083/04/13</v>
      </c>
      <c r="B691" s="206">
        <f>Sales_Entry!B691</f>
        <v>46232</v>
      </c>
      <c r="C691" s="207" t="str">
        <f>Sales_Entry!D691</f>
        <v>GIRI KIRANA</v>
      </c>
      <c r="D691" s="207" t="s">
        <v>1390</v>
      </c>
      <c r="E691" s="207" t="str">
        <f>Sales_Entry!C691</f>
        <v>BILL-6586</v>
      </c>
      <c r="F691" s="207" t="str">
        <f>Sales_Entry!E691</f>
        <v>Mix Milk</v>
      </c>
      <c r="G691" s="208">
        <f>N(Sales_Entry!J691)</f>
        <v>1275</v>
      </c>
      <c r="H691" s="208">
        <v>0</v>
      </c>
      <c r="I691" s="208">
        <f t="shared" si="10"/>
        <v>1275</v>
      </c>
      <c r="J691" s="209"/>
      <c r="K691" s="209" t="str" cm="1">
        <f t="array" ref="K691">IF($C691="","",IF(AND($C691=Party_Statement!$C$5,$B691&gt;=Party_Statement!$C$6,$B691&lt;=Party_Statement!$E$6),SUMPRODUCT(($C$3:$C691=Party_Statement!$C$5)*($B$3:$B691&gt;=Party_Statement!$C$6)*($B$3:$B691&lt;=Party_Statement!$E$6)),""))</f>
        <v/>
      </c>
    </row>
    <row r="692" spans="1:11" x14ac:dyDescent="0.25">
      <c r="A692" s="205" t="str">
        <f>Sales_Entry!A692</f>
        <v>2083/04/13</v>
      </c>
      <c r="B692" s="206">
        <f>Sales_Entry!B692</f>
        <v>46232</v>
      </c>
      <c r="C692" s="207" t="str">
        <f>Sales_Entry!D692</f>
        <v>DEURALI KIRANA</v>
      </c>
      <c r="D692" s="207" t="s">
        <v>1390</v>
      </c>
      <c r="E692" s="207" t="str">
        <f>Sales_Entry!C692</f>
        <v>BILL-6587</v>
      </c>
      <c r="F692" s="207" t="str">
        <f>Sales_Entry!E692</f>
        <v>Mix Milk</v>
      </c>
      <c r="G692" s="208">
        <f>N(Sales_Entry!J692)</f>
        <v>425</v>
      </c>
      <c r="H692" s="208">
        <v>0</v>
      </c>
      <c r="I692" s="208">
        <f t="shared" si="10"/>
        <v>425</v>
      </c>
      <c r="J692" s="209"/>
      <c r="K692" s="209" t="str" cm="1">
        <f t="array" ref="K692">IF($C692="","",IF(AND($C692=Party_Statement!$C$5,$B692&gt;=Party_Statement!$C$6,$B692&lt;=Party_Statement!$E$6),SUMPRODUCT(($C$3:$C692=Party_Statement!$C$5)*($B$3:$B692&gt;=Party_Statement!$C$6)*($B$3:$B692&lt;=Party_Statement!$E$6)),""))</f>
        <v/>
      </c>
    </row>
    <row r="693" spans="1:11" x14ac:dyDescent="0.25">
      <c r="A693" s="205" t="str">
        <f>Sales_Entry!A693</f>
        <v>2083/04/13</v>
      </c>
      <c r="B693" s="206">
        <f>Sales_Entry!B693</f>
        <v>46232</v>
      </c>
      <c r="C693" s="207" t="str">
        <f>Sales_Entry!D693</f>
        <v>AAMOSH KIRANA</v>
      </c>
      <c r="D693" s="207" t="s">
        <v>1390</v>
      </c>
      <c r="E693" s="207" t="str">
        <f>Sales_Entry!C693</f>
        <v>BILL-6588</v>
      </c>
      <c r="F693" s="207" t="str">
        <f>Sales_Entry!E693</f>
        <v>Mix Milk</v>
      </c>
      <c r="G693" s="208">
        <f>N(Sales_Entry!J693)</f>
        <v>3440</v>
      </c>
      <c r="H693" s="208">
        <v>0</v>
      </c>
      <c r="I693" s="208">
        <f t="shared" si="10"/>
        <v>3440</v>
      </c>
      <c r="J693" s="209"/>
      <c r="K693" s="209" t="str" cm="1">
        <f t="array" ref="K693">IF($C693="","",IF(AND($C693=Party_Statement!$C$5,$B693&gt;=Party_Statement!$C$6,$B693&lt;=Party_Statement!$E$6),SUMPRODUCT(($C$3:$C693=Party_Statement!$C$5)*($B$3:$B693&gt;=Party_Statement!$C$6)*($B$3:$B693&lt;=Party_Statement!$E$6)),""))</f>
        <v/>
      </c>
    </row>
    <row r="694" spans="1:11" x14ac:dyDescent="0.25">
      <c r="A694" s="205" t="str">
        <f>Sales_Entry!A694</f>
        <v>2083/04/13</v>
      </c>
      <c r="B694" s="206">
        <f>Sales_Entry!B694</f>
        <v>46232</v>
      </c>
      <c r="C694" s="207" t="str">
        <f>Sales_Entry!D694</f>
        <v>AAMOSH KIRANA</v>
      </c>
      <c r="D694" s="207" t="s">
        <v>1390</v>
      </c>
      <c r="E694" s="207" t="str">
        <f>Sales_Entry!C694</f>
        <v>BILL-6588</v>
      </c>
      <c r="F694" s="207" t="str">
        <f>Sales_Entry!E694</f>
        <v>Mix Milk</v>
      </c>
      <c r="G694" s="208">
        <f>N(Sales_Entry!J694)</f>
        <v>5100</v>
      </c>
      <c r="H694" s="208">
        <v>0</v>
      </c>
      <c r="I694" s="208">
        <f t="shared" si="10"/>
        <v>5100</v>
      </c>
      <c r="J694" s="209"/>
      <c r="K694" s="209" t="str" cm="1">
        <f t="array" ref="K694">IF($C694="","",IF(AND($C694=Party_Statement!$C$5,$B694&gt;=Party_Statement!$C$6,$B694&lt;=Party_Statement!$E$6),SUMPRODUCT(($C$3:$C694=Party_Statement!$C$5)*($B$3:$B694&gt;=Party_Statement!$C$6)*($B$3:$B694&lt;=Party_Statement!$E$6)),""))</f>
        <v/>
      </c>
    </row>
    <row r="695" spans="1:11" x14ac:dyDescent="0.25">
      <c r="A695" s="205" t="str">
        <f>Sales_Entry!A695</f>
        <v>2083/04/13</v>
      </c>
      <c r="B695" s="206">
        <f>Sales_Entry!B695</f>
        <v>46232</v>
      </c>
      <c r="C695" s="207" t="str">
        <f>Sales_Entry!D695</f>
        <v>AAMOSH KIRANA</v>
      </c>
      <c r="D695" s="207" t="s">
        <v>1390</v>
      </c>
      <c r="E695" s="207" t="str">
        <f>Sales_Entry!C695</f>
        <v>BILL-6588</v>
      </c>
      <c r="F695" s="207" t="str">
        <f>Sales_Entry!E695</f>
        <v>Cow Milk</v>
      </c>
      <c r="G695" s="208">
        <f>N(Sales_Entry!J695)</f>
        <v>80</v>
      </c>
      <c r="H695" s="208">
        <v>0</v>
      </c>
      <c r="I695" s="208">
        <f t="shared" si="10"/>
        <v>80</v>
      </c>
      <c r="J695" s="209"/>
      <c r="K695" s="209" t="str" cm="1">
        <f t="array" ref="K695">IF($C695="","",IF(AND($C695=Party_Statement!$C$5,$B695&gt;=Party_Statement!$C$6,$B695&lt;=Party_Statement!$E$6),SUMPRODUCT(($C$3:$C695=Party_Statement!$C$5)*($B$3:$B695&gt;=Party_Statement!$C$6)*($B$3:$B695&lt;=Party_Statement!$E$6)),""))</f>
        <v/>
      </c>
    </row>
    <row r="696" spans="1:11" x14ac:dyDescent="0.25">
      <c r="A696" s="205" t="str">
        <f>Sales_Entry!A696</f>
        <v>2083/04/13</v>
      </c>
      <c r="B696" s="206">
        <f>Sales_Entry!B696</f>
        <v>46232</v>
      </c>
      <c r="C696" s="207" t="str">
        <f>Sales_Entry!D696</f>
        <v>PALPALI KIRANA</v>
      </c>
      <c r="D696" s="207" t="s">
        <v>1390</v>
      </c>
      <c r="E696" s="207" t="str">
        <f>Sales_Entry!C696</f>
        <v>BILL-6589</v>
      </c>
      <c r="F696" s="207" t="str">
        <f>Sales_Entry!E696</f>
        <v>Mix Milk</v>
      </c>
      <c r="G696" s="208">
        <f>N(Sales_Entry!J696)</f>
        <v>2125</v>
      </c>
      <c r="H696" s="208">
        <v>0</v>
      </c>
      <c r="I696" s="208">
        <f t="shared" si="10"/>
        <v>2125</v>
      </c>
      <c r="J696" s="209"/>
      <c r="K696" s="209" t="str" cm="1">
        <f t="array" ref="K696">IF($C696="","",IF(AND($C696=Party_Statement!$C$5,$B696&gt;=Party_Statement!$C$6,$B696&lt;=Party_Statement!$E$6),SUMPRODUCT(($C$3:$C696=Party_Statement!$C$5)*($B$3:$B696&gt;=Party_Statement!$C$6)*($B$3:$B696&lt;=Party_Statement!$E$6)),""))</f>
        <v/>
      </c>
    </row>
    <row r="697" spans="1:11" x14ac:dyDescent="0.25">
      <c r="A697" s="205" t="str">
        <f>Sales_Entry!A697</f>
        <v>2083/04/13</v>
      </c>
      <c r="B697" s="206">
        <f>Sales_Entry!B697</f>
        <v>46232</v>
      </c>
      <c r="C697" s="207" t="str">
        <f>Sales_Entry!D697</f>
        <v>CHHATRABHUMI STORE</v>
      </c>
      <c r="D697" s="207" t="s">
        <v>1390</v>
      </c>
      <c r="E697" s="207" t="str">
        <f>Sales_Entry!C697</f>
        <v>BILL-6590</v>
      </c>
      <c r="F697" s="207" t="str">
        <f>Sales_Entry!E697</f>
        <v>Mix Milk</v>
      </c>
      <c r="G697" s="208">
        <f>N(Sales_Entry!J697)</f>
        <v>2580</v>
      </c>
      <c r="H697" s="208">
        <v>0</v>
      </c>
      <c r="I697" s="208">
        <f t="shared" si="10"/>
        <v>2580</v>
      </c>
      <c r="J697" s="209"/>
      <c r="K697" s="209" t="str" cm="1">
        <f t="array" ref="K697">IF($C697="","",IF(AND($C697=Party_Statement!$C$5,$B697&gt;=Party_Statement!$C$6,$B697&lt;=Party_Statement!$E$6),SUMPRODUCT(($C$3:$C697=Party_Statement!$C$5)*($B$3:$B697&gt;=Party_Statement!$C$6)*($B$3:$B697&lt;=Party_Statement!$E$6)),""))</f>
        <v/>
      </c>
    </row>
    <row r="698" spans="1:11" x14ac:dyDescent="0.25">
      <c r="A698" s="205" t="str">
        <f>Sales_Entry!A698</f>
        <v>2083/04/13</v>
      </c>
      <c r="B698" s="206">
        <f>Sales_Entry!B698</f>
        <v>46232</v>
      </c>
      <c r="C698" s="207" t="str">
        <f>Sales_Entry!D698</f>
        <v>KRISHNA KHAREL</v>
      </c>
      <c r="D698" s="207" t="s">
        <v>1390</v>
      </c>
      <c r="E698" s="207" t="str">
        <f>Sales_Entry!C698</f>
        <v>BILL-6591</v>
      </c>
      <c r="F698" s="207" t="str">
        <f>Sales_Entry!E698</f>
        <v>Mix Milk</v>
      </c>
      <c r="G698" s="208">
        <f>N(Sales_Entry!J698)</f>
        <v>258</v>
      </c>
      <c r="H698" s="208">
        <v>0</v>
      </c>
      <c r="I698" s="208">
        <f t="shared" si="10"/>
        <v>258</v>
      </c>
      <c r="J698" s="209"/>
      <c r="K698" s="209" t="str" cm="1">
        <f t="array" ref="K698">IF($C698="","",IF(AND($C698=Party_Statement!$C$5,$B698&gt;=Party_Statement!$C$6,$B698&lt;=Party_Statement!$E$6),SUMPRODUCT(($C$3:$C698=Party_Statement!$C$5)*($B$3:$B698&gt;=Party_Statement!$C$6)*($B$3:$B698&lt;=Party_Statement!$E$6)),""))</f>
        <v/>
      </c>
    </row>
    <row r="699" spans="1:11" x14ac:dyDescent="0.25">
      <c r="A699" s="205" t="str">
        <f>Sales_Entry!A699</f>
        <v>2083/04/13</v>
      </c>
      <c r="B699" s="206">
        <f>Sales_Entry!B699</f>
        <v>46232</v>
      </c>
      <c r="C699" s="207" t="str">
        <f>Sales_Entry!D699</f>
        <v>SAMIKSHYA KIRANA</v>
      </c>
      <c r="D699" s="207" t="s">
        <v>1390</v>
      </c>
      <c r="E699" s="207" t="str">
        <f>Sales_Entry!C699</f>
        <v>BILL-6592</v>
      </c>
      <c r="F699" s="207" t="str">
        <f>Sales_Entry!E699</f>
        <v>Mix Milk</v>
      </c>
      <c r="G699" s="208">
        <f>N(Sales_Entry!J699)</f>
        <v>680</v>
      </c>
      <c r="H699" s="208">
        <v>0</v>
      </c>
      <c r="I699" s="208">
        <f t="shared" si="10"/>
        <v>680</v>
      </c>
      <c r="J699" s="209"/>
      <c r="K699" s="209" t="str" cm="1">
        <f t="array" ref="K699">IF($C699="","",IF(AND($C699=Party_Statement!$C$5,$B699&gt;=Party_Statement!$C$6,$B699&lt;=Party_Statement!$E$6),SUMPRODUCT(($C$3:$C699=Party_Statement!$C$5)*($B$3:$B699&gt;=Party_Statement!$C$6)*($B$3:$B699&lt;=Party_Statement!$E$6)),""))</f>
        <v/>
      </c>
    </row>
    <row r="700" spans="1:11" x14ac:dyDescent="0.25">
      <c r="A700" s="205" t="str">
        <f>Sales_Entry!A700</f>
        <v>2083/04/13</v>
      </c>
      <c r="B700" s="206">
        <f>Sales_Entry!B700</f>
        <v>46232</v>
      </c>
      <c r="C700" s="207" t="str">
        <f>Sales_Entry!D700</f>
        <v>YUBARAJ AND SAMRAT</v>
      </c>
      <c r="D700" s="207" t="s">
        <v>1390</v>
      </c>
      <c r="E700" s="207" t="str">
        <f>Sales_Entry!C700</f>
        <v>BILL-6593</v>
      </c>
      <c r="F700" s="207" t="str">
        <f>Sales_Entry!E700</f>
        <v>Mix Milk</v>
      </c>
      <c r="G700" s="208">
        <f>N(Sales_Entry!J700)</f>
        <v>1020</v>
      </c>
      <c r="H700" s="208">
        <v>0</v>
      </c>
      <c r="I700" s="208">
        <f t="shared" si="10"/>
        <v>1020</v>
      </c>
      <c r="J700" s="209"/>
      <c r="K700" s="209" t="str" cm="1">
        <f t="array" ref="K700">IF($C700="","",IF(AND($C700=Party_Statement!$C$5,$B700&gt;=Party_Statement!$C$6,$B700&lt;=Party_Statement!$E$6),SUMPRODUCT(($C$3:$C700=Party_Statement!$C$5)*($B$3:$B700&gt;=Party_Statement!$C$6)*($B$3:$B700&lt;=Party_Statement!$E$6)),""))</f>
        <v/>
      </c>
    </row>
    <row r="701" spans="1:11" s="64" customFormat="1" x14ac:dyDescent="0.25">
      <c r="A701" s="205" t="str">
        <f>Sales_Entry!A701</f>
        <v>2083/04/13</v>
      </c>
      <c r="B701" s="206">
        <f>Sales_Entry!B701</f>
        <v>46232</v>
      </c>
      <c r="C701" s="207" t="str">
        <f>Sales_Entry!D701</f>
        <v>KRITIKA KIRANA</v>
      </c>
      <c r="D701" s="207" t="s">
        <v>1390</v>
      </c>
      <c r="E701" s="207" t="str">
        <f>Sales_Entry!C701</f>
        <v>BILL-6594</v>
      </c>
      <c r="F701" s="207" t="str">
        <f>Sales_Entry!E701</f>
        <v>Mix Milk</v>
      </c>
      <c r="G701" s="208">
        <f>N(Sales_Entry!J701)</f>
        <v>1290</v>
      </c>
      <c r="H701" s="208">
        <v>0</v>
      </c>
      <c r="I701" s="208">
        <f t="shared" si="10"/>
        <v>1290</v>
      </c>
      <c r="J701" s="211"/>
      <c r="K701" s="209" t="str" cm="1">
        <f t="array" ref="K701">IF($C701="","",IF(AND($C701=Party_Statement!$C$5,$B701&gt;=Party_Statement!$C$6,$B701&lt;=Party_Statement!$E$6),SUMPRODUCT(($C$3:$C701=Party_Statement!$C$5)*($B$3:$B701&gt;=Party_Statement!$C$6)*($B$3:$B701&lt;=Party_Statement!$E$6)),""))</f>
        <v/>
      </c>
    </row>
    <row r="702" spans="1:11" x14ac:dyDescent="0.25">
      <c r="A702" s="205" t="str">
        <f>Sales_Entry!A702</f>
        <v>2083/04/13</v>
      </c>
      <c r="B702" s="206">
        <f>Sales_Entry!B702</f>
        <v>46232</v>
      </c>
      <c r="C702" s="207" t="str">
        <f>Sales_Entry!D702</f>
        <v>A KALIKA CANTEEN</v>
      </c>
      <c r="D702" s="207" t="s">
        <v>1390</v>
      </c>
      <c r="E702" s="207" t="str">
        <f>Sales_Entry!C702</f>
        <v>BILL-6595</v>
      </c>
      <c r="F702" s="207" t="str">
        <f>Sales_Entry!E702</f>
        <v>Mix Milk</v>
      </c>
      <c r="G702" s="208">
        <f>N(Sales_Entry!J702)</f>
        <v>2975</v>
      </c>
      <c r="H702" s="208">
        <v>0</v>
      </c>
      <c r="I702" s="208">
        <f t="shared" si="10"/>
        <v>2975</v>
      </c>
      <c r="J702" s="209"/>
      <c r="K702" s="209" t="str" cm="1">
        <f t="array" ref="K702">IF($C702="","",IF(AND($C702=Party_Statement!$C$5,$B702&gt;=Party_Statement!$C$6,$B702&lt;=Party_Statement!$E$6),SUMPRODUCT(($C$3:$C702=Party_Statement!$C$5)*($B$3:$B702&gt;=Party_Statement!$C$6)*($B$3:$B702&lt;=Party_Statement!$E$6)),""))</f>
        <v/>
      </c>
    </row>
    <row r="703" spans="1:11" x14ac:dyDescent="0.25">
      <c r="A703" s="205" t="str">
        <f>Sales_Entry!A703</f>
        <v>2083/04/13</v>
      </c>
      <c r="B703" s="206">
        <f>Sales_Entry!B703</f>
        <v>46232</v>
      </c>
      <c r="C703" s="207" t="str">
        <f>Sales_Entry!D703</f>
        <v>A1 KALIKA CANTEEN</v>
      </c>
      <c r="D703" s="207" t="s">
        <v>1390</v>
      </c>
      <c r="E703" s="207" t="str">
        <f>Sales_Entry!C703</f>
        <v>BILL-6596</v>
      </c>
      <c r="F703" s="207" t="str">
        <f>Sales_Entry!E703</f>
        <v>Mix Milk</v>
      </c>
      <c r="G703" s="208">
        <f>N(Sales_Entry!J703)</f>
        <v>2550</v>
      </c>
      <c r="H703" s="208">
        <v>0</v>
      </c>
      <c r="I703" s="208">
        <f t="shared" si="10"/>
        <v>2550</v>
      </c>
      <c r="J703" s="209"/>
      <c r="K703" s="209" t="str" cm="1">
        <f t="array" ref="K703">IF($C703="","",IF(AND($C703=Party_Statement!$C$5,$B703&gt;=Party_Statement!$C$6,$B703&lt;=Party_Statement!$E$6),SUMPRODUCT(($C$3:$C703=Party_Statement!$C$5)*($B$3:$B703&gt;=Party_Statement!$C$6)*($B$3:$B703&lt;=Party_Statement!$E$6)),""))</f>
        <v/>
      </c>
    </row>
    <row r="704" spans="1:11" x14ac:dyDescent="0.25">
      <c r="A704" s="205" t="str">
        <f>Sales_Entry!A704</f>
        <v>2083/04/13</v>
      </c>
      <c r="B704" s="206">
        <f>Sales_Entry!B704</f>
        <v>46232</v>
      </c>
      <c r="C704" s="207" t="str">
        <f>Sales_Entry!D704</f>
        <v>ORGANIC TARKALI</v>
      </c>
      <c r="D704" s="207" t="s">
        <v>1390</v>
      </c>
      <c r="E704" s="207" t="str">
        <f>Sales_Entry!C704</f>
        <v>BILL-6597</v>
      </c>
      <c r="F704" s="207" t="str">
        <f>Sales_Entry!E704</f>
        <v>Mix Milk</v>
      </c>
      <c r="G704" s="208">
        <f>N(Sales_Entry!J704)</f>
        <v>2375</v>
      </c>
      <c r="H704" s="208">
        <v>0</v>
      </c>
      <c r="I704" s="208">
        <f t="shared" si="10"/>
        <v>2375</v>
      </c>
      <c r="J704" s="209"/>
      <c r="K704" s="209" t="str" cm="1">
        <f t="array" ref="K704">IF($C704="","",IF(AND($C704=Party_Statement!$C$5,$B704&gt;=Party_Statement!$C$6,$B704&lt;=Party_Statement!$E$6),SUMPRODUCT(($C$3:$C704=Party_Statement!$C$5)*($B$3:$B704&gt;=Party_Statement!$C$6)*($B$3:$B704&lt;=Party_Statement!$E$6)),""))</f>
        <v/>
      </c>
    </row>
    <row r="705" spans="1:11" x14ac:dyDescent="0.25">
      <c r="A705" s="205" t="str">
        <f>Sales_Entry!A705</f>
        <v>2083/04/13</v>
      </c>
      <c r="B705" s="206">
        <f>Sales_Entry!B705</f>
        <v>46232</v>
      </c>
      <c r="C705" s="207" t="str">
        <f>Sales_Entry!D705</f>
        <v>SHARMA DAI</v>
      </c>
      <c r="D705" s="207" t="s">
        <v>1390</v>
      </c>
      <c r="E705" s="207" t="str">
        <f>Sales_Entry!C705</f>
        <v>BILL-6598</v>
      </c>
      <c r="F705" s="207" t="str">
        <f>Sales_Entry!E705</f>
        <v>Mix Milk</v>
      </c>
      <c r="G705" s="208">
        <f>N(Sales_Entry!J705)</f>
        <v>2772</v>
      </c>
      <c r="H705" s="208">
        <v>0</v>
      </c>
      <c r="I705" s="208">
        <f t="shared" si="10"/>
        <v>2772</v>
      </c>
      <c r="J705" s="209"/>
      <c r="K705" s="209" t="str" cm="1">
        <f t="array" ref="K705">IF($C705="","",IF(AND($C705=Party_Statement!$C$5,$B705&gt;=Party_Statement!$C$6,$B705&lt;=Party_Statement!$E$6),SUMPRODUCT(($C$3:$C705=Party_Statement!$C$5)*($B$3:$B705&gt;=Party_Statement!$C$6)*($B$3:$B705&lt;=Party_Statement!$E$6)),""))</f>
        <v/>
      </c>
    </row>
    <row r="706" spans="1:11" x14ac:dyDescent="0.25">
      <c r="A706" s="205" t="str">
        <f>Sales_Entry!A706</f>
        <v>2083/04/13</v>
      </c>
      <c r="B706" s="206">
        <f>Sales_Entry!B706</f>
        <v>46232</v>
      </c>
      <c r="C706" s="207" t="str">
        <f>Sales_Entry!D706</f>
        <v>GANGA NEUPANE</v>
      </c>
      <c r="D706" s="207" t="s">
        <v>1390</v>
      </c>
      <c r="E706" s="207" t="str">
        <f>Sales_Entry!C706</f>
        <v>BILL-6599</v>
      </c>
      <c r="F706" s="207" t="str">
        <f>Sales_Entry!E706</f>
        <v>Mix Milk</v>
      </c>
      <c r="G706" s="208">
        <f>N(Sales_Entry!J706)</f>
        <v>510</v>
      </c>
      <c r="H706" s="208">
        <v>0</v>
      </c>
      <c r="I706" s="208">
        <f t="shared" si="10"/>
        <v>510</v>
      </c>
      <c r="J706" s="209"/>
      <c r="K706" s="209" t="str" cm="1">
        <f t="array" ref="K706">IF($C706="","",IF(AND($C706=Party_Statement!$C$5,$B706&gt;=Party_Statement!$C$6,$B706&lt;=Party_Statement!$E$6),SUMPRODUCT(($C$3:$C706=Party_Statement!$C$5)*($B$3:$B706&gt;=Party_Statement!$C$6)*($B$3:$B706&lt;=Party_Statement!$E$6)),""))</f>
        <v/>
      </c>
    </row>
    <row r="707" spans="1:11" x14ac:dyDescent="0.25">
      <c r="A707" s="205" t="str">
        <f>Sales_Entry!A707</f>
        <v>2083/04/13</v>
      </c>
      <c r="B707" s="206">
        <f>Sales_Entry!B707</f>
        <v>46232</v>
      </c>
      <c r="C707" s="207" t="str">
        <f>Sales_Entry!D707</f>
        <v>NEUPANE KIRANA</v>
      </c>
      <c r="D707" s="207" t="s">
        <v>1390</v>
      </c>
      <c r="E707" s="207" t="str">
        <f>Sales_Entry!C707</f>
        <v>BILL-6600</v>
      </c>
      <c r="F707" s="207" t="str">
        <f>Sales_Entry!E707</f>
        <v>Mix Milk</v>
      </c>
      <c r="G707" s="208">
        <f>N(Sales_Entry!J707)</f>
        <v>200</v>
      </c>
      <c r="H707" s="208">
        <v>0</v>
      </c>
      <c r="I707" s="208">
        <f t="shared" si="10"/>
        <v>200</v>
      </c>
      <c r="J707" s="209"/>
      <c r="K707" s="209" t="str" cm="1">
        <f t="array" ref="K707">IF($C707="","",IF(AND($C707=Party_Statement!$C$5,$B707&gt;=Party_Statement!$C$6,$B707&lt;=Party_Statement!$E$6),SUMPRODUCT(($C$3:$C707=Party_Statement!$C$5)*($B$3:$B707&gt;=Party_Statement!$C$6)*($B$3:$B707&lt;=Party_Statement!$E$6)),""))</f>
        <v/>
      </c>
    </row>
    <row r="708" spans="1:11" x14ac:dyDescent="0.25">
      <c r="A708" s="205" t="str">
        <f>Sales_Entry!A708</f>
        <v>2083/04/13</v>
      </c>
      <c r="B708" s="206">
        <f>Sales_Entry!B708</f>
        <v>46232</v>
      </c>
      <c r="C708" s="207" t="str">
        <f>Sales_Entry!D708</f>
        <v>LOCAL</v>
      </c>
      <c r="D708" s="207" t="s">
        <v>1390</v>
      </c>
      <c r="E708" s="207" t="str">
        <f>Sales_Entry!C708</f>
        <v>BILL-6557</v>
      </c>
      <c r="F708" s="207" t="str">
        <f>Sales_Entry!E708</f>
        <v>Mix Milk</v>
      </c>
      <c r="G708" s="208">
        <f>N(Sales_Entry!J708)</f>
        <v>500</v>
      </c>
      <c r="H708" s="208">
        <v>0</v>
      </c>
      <c r="I708" s="208">
        <f t="shared" ref="I708:I771" si="11">IF($C708="","",$G708-$H708)</f>
        <v>500</v>
      </c>
      <c r="J708" s="209"/>
      <c r="K708" s="209" t="str" cm="1">
        <f t="array" ref="K708">IF($C708="","",IF(AND($C708=Party_Statement!$C$5,$B708&gt;=Party_Statement!$C$6,$B708&lt;=Party_Statement!$E$6),SUMPRODUCT(($C$3:$C708=Party_Statement!$C$5)*($B$3:$B708&gt;=Party_Statement!$C$6)*($B$3:$B708&lt;=Party_Statement!$E$6)),""))</f>
        <v/>
      </c>
    </row>
    <row r="709" spans="1:11" x14ac:dyDescent="0.25">
      <c r="A709" s="205" t="str">
        <f>Sales_Entry!A709</f>
        <v>2083/04/13</v>
      </c>
      <c r="B709" s="206">
        <f>Sales_Entry!B709</f>
        <v>46232</v>
      </c>
      <c r="C709" s="207" t="str">
        <f>Sales_Entry!D709</f>
        <v>LOCAL</v>
      </c>
      <c r="D709" s="207" t="s">
        <v>1390</v>
      </c>
      <c r="E709" s="207" t="str">
        <f>Sales_Entry!C709</f>
        <v>BILL-6557</v>
      </c>
      <c r="F709" s="207" t="str">
        <f>Sales_Entry!E709</f>
        <v>NAUNI</v>
      </c>
      <c r="G709" s="208">
        <f>N(Sales_Entry!J709)</f>
        <v>1600</v>
      </c>
      <c r="H709" s="208">
        <v>0</v>
      </c>
      <c r="I709" s="208">
        <f t="shared" si="11"/>
        <v>1600</v>
      </c>
      <c r="J709" s="209"/>
      <c r="K709" s="209" t="str" cm="1">
        <f t="array" ref="K709">IF($C709="","",IF(AND($C709=Party_Statement!$C$5,$B709&gt;=Party_Statement!$C$6,$B709&lt;=Party_Statement!$E$6),SUMPRODUCT(($C$3:$C709=Party_Statement!$C$5)*($B$3:$B709&gt;=Party_Statement!$C$6)*($B$3:$B709&lt;=Party_Statement!$E$6)),""))</f>
        <v/>
      </c>
    </row>
    <row r="710" spans="1:11" x14ac:dyDescent="0.25">
      <c r="A710" s="205" t="str">
        <f>Sales_Entry!A710</f>
        <v>2083/04/14</v>
      </c>
      <c r="B710" s="206">
        <f>Sales_Entry!B710</f>
        <v>46233</v>
      </c>
      <c r="C710" s="207" t="str">
        <f>Sales_Entry!D710</f>
        <v>SRIJANA DAIRY</v>
      </c>
      <c r="D710" s="207" t="s">
        <v>1390</v>
      </c>
      <c r="E710" s="207" t="str">
        <f>Sales_Entry!C710</f>
        <v>BILL-6601</v>
      </c>
      <c r="F710" s="207" t="str">
        <f>Sales_Entry!E710</f>
        <v>Mix Milk</v>
      </c>
      <c r="G710" s="208">
        <f>N(Sales_Entry!J710)</f>
        <v>5100</v>
      </c>
      <c r="H710" s="208">
        <v>0</v>
      </c>
      <c r="I710" s="208">
        <f t="shared" si="11"/>
        <v>5100</v>
      </c>
      <c r="J710" s="209"/>
      <c r="K710" s="209" t="str" cm="1">
        <f t="array" ref="K710">IF($C710="","",IF(AND($C710=Party_Statement!$C$5,$B710&gt;=Party_Statement!$C$6,$B710&lt;=Party_Statement!$E$6),SUMPRODUCT(($C$3:$C710=Party_Statement!$C$5)*($B$3:$B710&gt;=Party_Statement!$C$6)*($B$3:$B710&lt;=Party_Statement!$E$6)),""))</f>
        <v/>
      </c>
    </row>
    <row r="711" spans="1:11" x14ac:dyDescent="0.25">
      <c r="A711" s="205" t="str">
        <f>Sales_Entry!A711</f>
        <v>2083/04/14</v>
      </c>
      <c r="B711" s="206">
        <f>Sales_Entry!B711</f>
        <v>46233</v>
      </c>
      <c r="C711" s="207" t="str">
        <f>Sales_Entry!D711</f>
        <v>SRIJANA DAIRY</v>
      </c>
      <c r="D711" s="207" t="s">
        <v>1390</v>
      </c>
      <c r="E711" s="207" t="str">
        <f>Sales_Entry!C711</f>
        <v>BILL-6601</v>
      </c>
      <c r="F711" s="207" t="str">
        <f>Sales_Entry!E711</f>
        <v>Cow Milk</v>
      </c>
      <c r="G711" s="208">
        <f>N(Sales_Entry!J711)</f>
        <v>80</v>
      </c>
      <c r="H711" s="208">
        <v>0</v>
      </c>
      <c r="I711" s="208">
        <f t="shared" si="11"/>
        <v>80</v>
      </c>
      <c r="J711" s="209"/>
      <c r="K711" s="209" t="str" cm="1">
        <f t="array" ref="K711">IF($C711="","",IF(AND($C711=Party_Statement!$C$5,$B711&gt;=Party_Statement!$C$6,$B711&lt;=Party_Statement!$E$6),SUMPRODUCT(($C$3:$C711=Party_Statement!$C$5)*($B$3:$B711&gt;=Party_Statement!$C$6)*($B$3:$B711&lt;=Party_Statement!$E$6)),""))</f>
        <v/>
      </c>
    </row>
    <row r="712" spans="1:11" s="64" customFormat="1" x14ac:dyDescent="0.25">
      <c r="A712" s="205" t="str">
        <f>Sales_Entry!A712</f>
        <v>2083/04/14</v>
      </c>
      <c r="B712" s="206">
        <f>Sales_Entry!B712</f>
        <v>46233</v>
      </c>
      <c r="C712" s="207" t="str">
        <f>Sales_Entry!D712</f>
        <v>SOBHA BHATTARAI</v>
      </c>
      <c r="D712" s="207" t="s">
        <v>1390</v>
      </c>
      <c r="E712" s="207" t="str">
        <f>Sales_Entry!C712</f>
        <v>BILL-6602</v>
      </c>
      <c r="F712" s="207" t="str">
        <f>Sales_Entry!E712</f>
        <v>Mix Milk</v>
      </c>
      <c r="G712" s="208">
        <f>N(Sales_Entry!J712)</f>
        <v>5100</v>
      </c>
      <c r="H712" s="208">
        <v>0</v>
      </c>
      <c r="I712" s="208">
        <f t="shared" si="11"/>
        <v>5100</v>
      </c>
      <c r="J712" s="211"/>
      <c r="K712" s="209" t="str" cm="1">
        <f t="array" ref="K712">IF($C712="","",IF(AND($C712=Party_Statement!$C$5,$B712&gt;=Party_Statement!$C$6,$B712&lt;=Party_Statement!$E$6),SUMPRODUCT(($C$3:$C712=Party_Statement!$C$5)*($B$3:$B712&gt;=Party_Statement!$C$6)*($B$3:$B712&lt;=Party_Statement!$E$6)),""))</f>
        <v/>
      </c>
    </row>
    <row r="713" spans="1:11" x14ac:dyDescent="0.25">
      <c r="A713" s="205" t="str">
        <f>Sales_Entry!A713</f>
        <v>2083/04/14</v>
      </c>
      <c r="B713" s="206">
        <f>Sales_Entry!B713</f>
        <v>46233</v>
      </c>
      <c r="C713" s="207" t="str">
        <f>Sales_Entry!D713</f>
        <v>GIRI KIRANA</v>
      </c>
      <c r="D713" s="207" t="s">
        <v>1390</v>
      </c>
      <c r="E713" s="207" t="str">
        <f>Sales_Entry!C713</f>
        <v>BILL-6603</v>
      </c>
      <c r="F713" s="207" t="str">
        <f>Sales_Entry!E713</f>
        <v>Mix Milk</v>
      </c>
      <c r="G713" s="208">
        <f>N(Sales_Entry!J713)</f>
        <v>1275</v>
      </c>
      <c r="H713" s="208">
        <v>0</v>
      </c>
      <c r="I713" s="208">
        <f t="shared" si="11"/>
        <v>1275</v>
      </c>
      <c r="J713" s="209"/>
      <c r="K713" s="209" t="str" cm="1">
        <f t="array" ref="K713">IF($C713="","",IF(AND($C713=Party_Statement!$C$5,$B713&gt;=Party_Statement!$C$6,$B713&lt;=Party_Statement!$E$6),SUMPRODUCT(($C$3:$C713=Party_Statement!$C$5)*($B$3:$B713&gt;=Party_Statement!$C$6)*($B$3:$B713&lt;=Party_Statement!$E$6)),""))</f>
        <v/>
      </c>
    </row>
    <row r="714" spans="1:11" x14ac:dyDescent="0.25">
      <c r="A714" s="205" t="str">
        <f>Sales_Entry!A714</f>
        <v>2083/04/14</v>
      </c>
      <c r="B714" s="206">
        <f>Sales_Entry!B714</f>
        <v>46233</v>
      </c>
      <c r="C714" s="207" t="str">
        <f>Sales_Entry!D714</f>
        <v>AAMOSH KIRANA</v>
      </c>
      <c r="D714" s="207" t="s">
        <v>1390</v>
      </c>
      <c r="E714" s="207" t="str">
        <f>Sales_Entry!C714</f>
        <v>BILL-6604</v>
      </c>
      <c r="F714" s="207" t="str">
        <f>Sales_Entry!E714</f>
        <v>Mix Milk</v>
      </c>
      <c r="G714" s="208">
        <f>N(Sales_Entry!J714)</f>
        <v>3440</v>
      </c>
      <c r="H714" s="208">
        <v>0</v>
      </c>
      <c r="I714" s="208">
        <f t="shared" si="11"/>
        <v>3440</v>
      </c>
      <c r="J714" s="209"/>
      <c r="K714" s="209" t="str" cm="1">
        <f t="array" ref="K714">IF($C714="","",IF(AND($C714=Party_Statement!$C$5,$B714&gt;=Party_Statement!$C$6,$B714&lt;=Party_Statement!$E$6),SUMPRODUCT(($C$3:$C714=Party_Statement!$C$5)*($B$3:$B714&gt;=Party_Statement!$C$6)*($B$3:$B714&lt;=Party_Statement!$E$6)),""))</f>
        <v/>
      </c>
    </row>
    <row r="715" spans="1:11" x14ac:dyDescent="0.25">
      <c r="A715" s="205" t="str">
        <f>Sales_Entry!A715</f>
        <v>2083/04/14</v>
      </c>
      <c r="B715" s="206">
        <f>Sales_Entry!B715</f>
        <v>46233</v>
      </c>
      <c r="C715" s="207" t="str">
        <f>Sales_Entry!D715</f>
        <v>AAMOSH KIRANA</v>
      </c>
      <c r="D715" s="207" t="s">
        <v>1390</v>
      </c>
      <c r="E715" s="207" t="str">
        <f>Sales_Entry!C715</f>
        <v>BILL-6604</v>
      </c>
      <c r="F715" s="207" t="str">
        <f>Sales_Entry!E715</f>
        <v>Mix Milk</v>
      </c>
      <c r="G715" s="208">
        <f>N(Sales_Entry!J715)</f>
        <v>3400</v>
      </c>
      <c r="H715" s="208">
        <v>0</v>
      </c>
      <c r="I715" s="208">
        <f t="shared" si="11"/>
        <v>3400</v>
      </c>
      <c r="J715" s="209"/>
      <c r="K715" s="209" t="str" cm="1">
        <f t="array" ref="K715">IF($C715="","",IF(AND($C715=Party_Statement!$C$5,$B715&gt;=Party_Statement!$C$6,$B715&lt;=Party_Statement!$E$6),SUMPRODUCT(($C$3:$C715=Party_Statement!$C$5)*($B$3:$B715&gt;=Party_Statement!$C$6)*($B$3:$B715&lt;=Party_Statement!$E$6)),""))</f>
        <v/>
      </c>
    </row>
    <row r="716" spans="1:11" x14ac:dyDescent="0.25">
      <c r="A716" s="205" t="str">
        <f>Sales_Entry!A716</f>
        <v>2083/04/14</v>
      </c>
      <c r="B716" s="206">
        <f>Sales_Entry!B716</f>
        <v>46233</v>
      </c>
      <c r="C716" s="207" t="str">
        <f>Sales_Entry!D716</f>
        <v>AAMOSH KIRANA</v>
      </c>
      <c r="D716" s="207" t="s">
        <v>1390</v>
      </c>
      <c r="E716" s="207" t="str">
        <f>Sales_Entry!C716</f>
        <v>BILL-6604</v>
      </c>
      <c r="F716" s="207" t="str">
        <f>Sales_Entry!E716</f>
        <v>Cow Milk</v>
      </c>
      <c r="G716" s="208">
        <f>N(Sales_Entry!J716)</f>
        <v>80</v>
      </c>
      <c r="H716" s="208">
        <v>0</v>
      </c>
      <c r="I716" s="208">
        <f t="shared" si="11"/>
        <v>80</v>
      </c>
      <c r="J716" s="209"/>
      <c r="K716" s="209" t="str" cm="1">
        <f t="array" ref="K716">IF($C716="","",IF(AND($C716=Party_Statement!$C$5,$B716&gt;=Party_Statement!$C$6,$B716&lt;=Party_Statement!$E$6),SUMPRODUCT(($C$3:$C716=Party_Statement!$C$5)*($B$3:$B716&gt;=Party_Statement!$C$6)*($B$3:$B716&lt;=Party_Statement!$E$6)),""))</f>
        <v/>
      </c>
    </row>
    <row r="717" spans="1:11" x14ac:dyDescent="0.25">
      <c r="A717" s="205" t="str">
        <f>Sales_Entry!A717</f>
        <v>2083/04/14</v>
      </c>
      <c r="B717" s="206">
        <f>Sales_Entry!B717</f>
        <v>46233</v>
      </c>
      <c r="C717" s="207" t="str">
        <f>Sales_Entry!D717</f>
        <v>DEURALI KIRANA</v>
      </c>
      <c r="D717" s="207" t="s">
        <v>1390</v>
      </c>
      <c r="E717" s="207" t="str">
        <f>Sales_Entry!C717</f>
        <v>BILL-6605</v>
      </c>
      <c r="F717" s="207" t="str">
        <f>Sales_Entry!E717</f>
        <v>Mix Milk</v>
      </c>
      <c r="G717" s="208">
        <f>N(Sales_Entry!J717)</f>
        <v>425</v>
      </c>
      <c r="H717" s="208">
        <v>0</v>
      </c>
      <c r="I717" s="208">
        <f t="shared" si="11"/>
        <v>425</v>
      </c>
      <c r="J717" s="209"/>
      <c r="K717" s="209" t="str" cm="1">
        <f t="array" ref="K717">IF($C717="","",IF(AND($C717=Party_Statement!$C$5,$B717&gt;=Party_Statement!$C$6,$B717&lt;=Party_Statement!$E$6),SUMPRODUCT(($C$3:$C717=Party_Statement!$C$5)*($B$3:$B717&gt;=Party_Statement!$C$6)*($B$3:$B717&lt;=Party_Statement!$E$6)),""))</f>
        <v/>
      </c>
    </row>
    <row r="718" spans="1:11" x14ac:dyDescent="0.25">
      <c r="A718" s="205" t="str">
        <f>Sales_Entry!A718</f>
        <v>2083/04/14</v>
      </c>
      <c r="B718" s="206">
        <f>Sales_Entry!B718</f>
        <v>46233</v>
      </c>
      <c r="C718" s="207" t="str">
        <f>Sales_Entry!D718</f>
        <v>PALPALI KIRANA</v>
      </c>
      <c r="D718" s="207" t="s">
        <v>1390</v>
      </c>
      <c r="E718" s="207" t="str">
        <f>Sales_Entry!C718</f>
        <v>BILL-6606</v>
      </c>
      <c r="F718" s="207" t="str">
        <f>Sales_Entry!E718</f>
        <v>Mix Milk</v>
      </c>
      <c r="G718" s="208">
        <f>N(Sales_Entry!J718)</f>
        <v>1700</v>
      </c>
      <c r="H718" s="208">
        <v>0</v>
      </c>
      <c r="I718" s="208">
        <f t="shared" si="11"/>
        <v>1700</v>
      </c>
      <c r="J718" s="209"/>
      <c r="K718" s="209" t="str" cm="1">
        <f t="array" ref="K718">IF($C718="","",IF(AND($C718=Party_Statement!$C$5,$B718&gt;=Party_Statement!$C$6,$B718&lt;=Party_Statement!$E$6),SUMPRODUCT(($C$3:$C718=Party_Statement!$C$5)*($B$3:$B718&gt;=Party_Statement!$C$6)*($B$3:$B718&lt;=Party_Statement!$E$6)),""))</f>
        <v/>
      </c>
    </row>
    <row r="719" spans="1:11" x14ac:dyDescent="0.25">
      <c r="A719" s="205" t="str">
        <f>Sales_Entry!A719</f>
        <v>2083/04/14</v>
      </c>
      <c r="B719" s="206">
        <f>Sales_Entry!B719</f>
        <v>46233</v>
      </c>
      <c r="C719" s="207" t="str">
        <f>Sales_Entry!D719</f>
        <v>CHHATRABHUMI STORE</v>
      </c>
      <c r="D719" s="207" t="s">
        <v>1390</v>
      </c>
      <c r="E719" s="207" t="str">
        <f>Sales_Entry!C719</f>
        <v>BILL-6607</v>
      </c>
      <c r="F719" s="207" t="str">
        <f>Sales_Entry!E719</f>
        <v>Mix Milk</v>
      </c>
      <c r="G719" s="208">
        <f>N(Sales_Entry!J719)</f>
        <v>2580</v>
      </c>
      <c r="H719" s="208">
        <v>0</v>
      </c>
      <c r="I719" s="208">
        <f t="shared" si="11"/>
        <v>2580</v>
      </c>
      <c r="J719" s="209"/>
      <c r="K719" s="209" t="str" cm="1">
        <f t="array" ref="K719">IF($C719="","",IF(AND($C719=Party_Statement!$C$5,$B719&gt;=Party_Statement!$C$6,$B719&lt;=Party_Statement!$E$6),SUMPRODUCT(($C$3:$C719=Party_Statement!$C$5)*($B$3:$B719&gt;=Party_Statement!$C$6)*($B$3:$B719&lt;=Party_Statement!$E$6)),""))</f>
        <v/>
      </c>
    </row>
    <row r="720" spans="1:11" x14ac:dyDescent="0.25">
      <c r="A720" s="205" t="str">
        <f>Sales_Entry!A720</f>
        <v>2083/04/14</v>
      </c>
      <c r="B720" s="206">
        <f>Sales_Entry!B720</f>
        <v>46233</v>
      </c>
      <c r="C720" s="207" t="str">
        <f>Sales_Entry!D720</f>
        <v>CHHATRABHUMI STORE</v>
      </c>
      <c r="D720" s="207" t="s">
        <v>1390</v>
      </c>
      <c r="E720" s="207" t="str">
        <f>Sales_Entry!C720</f>
        <v>BILL-6607</v>
      </c>
      <c r="F720" s="207" t="str">
        <f>Sales_Entry!E720</f>
        <v>NAUNI</v>
      </c>
      <c r="G720" s="208">
        <f>N(Sales_Entry!J720)</f>
        <v>4000</v>
      </c>
      <c r="H720" s="208">
        <v>0</v>
      </c>
      <c r="I720" s="208">
        <f t="shared" si="11"/>
        <v>4000</v>
      </c>
      <c r="J720" s="209"/>
      <c r="K720" s="209" t="str" cm="1">
        <f t="array" ref="K720">IF($C720="","",IF(AND($C720=Party_Statement!$C$5,$B720&gt;=Party_Statement!$C$6,$B720&lt;=Party_Statement!$E$6),SUMPRODUCT(($C$3:$C720=Party_Statement!$C$5)*($B$3:$B720&gt;=Party_Statement!$C$6)*($B$3:$B720&lt;=Party_Statement!$E$6)),""))</f>
        <v/>
      </c>
    </row>
    <row r="721" spans="1:11" x14ac:dyDescent="0.25">
      <c r="A721" s="205" t="str">
        <f>Sales_Entry!A721</f>
        <v>2083/04/14</v>
      </c>
      <c r="B721" s="206">
        <f>Sales_Entry!B721</f>
        <v>46233</v>
      </c>
      <c r="C721" s="207" t="str">
        <f>Sales_Entry!D721</f>
        <v>KRISHNA KHAREL</v>
      </c>
      <c r="D721" s="207" t="s">
        <v>1390</v>
      </c>
      <c r="E721" s="207" t="str">
        <f>Sales_Entry!C721</f>
        <v>BILL-6608</v>
      </c>
      <c r="F721" s="207" t="str">
        <f>Sales_Entry!E721</f>
        <v>Mix Milk</v>
      </c>
      <c r="G721" s="208">
        <f>N(Sales_Entry!J721)</f>
        <v>301</v>
      </c>
      <c r="H721" s="208">
        <v>0</v>
      </c>
      <c r="I721" s="208">
        <f t="shared" si="11"/>
        <v>301</v>
      </c>
      <c r="J721" s="209"/>
      <c r="K721" s="209" t="str" cm="1">
        <f t="array" ref="K721">IF($C721="","",IF(AND($C721=Party_Statement!$C$5,$B721&gt;=Party_Statement!$C$6,$B721&lt;=Party_Statement!$E$6),SUMPRODUCT(($C$3:$C721=Party_Statement!$C$5)*($B$3:$B721&gt;=Party_Statement!$C$6)*($B$3:$B721&lt;=Party_Statement!$E$6)),""))</f>
        <v/>
      </c>
    </row>
    <row r="722" spans="1:11" x14ac:dyDescent="0.25">
      <c r="A722" s="205" t="str">
        <f>Sales_Entry!A722</f>
        <v>2083/04/14</v>
      </c>
      <c r="B722" s="206">
        <f>Sales_Entry!B722</f>
        <v>46233</v>
      </c>
      <c r="C722" s="207" t="str">
        <f>Sales_Entry!D722</f>
        <v>SAMIKSHYA KIRANA</v>
      </c>
      <c r="D722" s="207" t="s">
        <v>1390</v>
      </c>
      <c r="E722" s="207" t="str">
        <f>Sales_Entry!C722</f>
        <v>BILL-6609</v>
      </c>
      <c r="F722" s="207" t="str">
        <f>Sales_Entry!E722</f>
        <v>Mix Milk</v>
      </c>
      <c r="G722" s="208">
        <f>N(Sales_Entry!J722)</f>
        <v>680</v>
      </c>
      <c r="H722" s="208">
        <v>0</v>
      </c>
      <c r="I722" s="208">
        <f t="shared" si="11"/>
        <v>680</v>
      </c>
      <c r="J722" s="209"/>
      <c r="K722" s="209" t="str" cm="1">
        <f t="array" ref="K722">IF($C722="","",IF(AND($C722=Party_Statement!$C$5,$B722&gt;=Party_Statement!$C$6,$B722&lt;=Party_Statement!$E$6),SUMPRODUCT(($C$3:$C722=Party_Statement!$C$5)*($B$3:$B722&gt;=Party_Statement!$C$6)*($B$3:$B722&lt;=Party_Statement!$E$6)),""))</f>
        <v/>
      </c>
    </row>
    <row r="723" spans="1:11" s="64" customFormat="1" x14ac:dyDescent="0.25">
      <c r="A723" s="205" t="str">
        <f>Sales_Entry!A723</f>
        <v>2083/04/14</v>
      </c>
      <c r="B723" s="206">
        <f>Sales_Entry!B723</f>
        <v>46233</v>
      </c>
      <c r="C723" s="207" t="str">
        <f>Sales_Entry!D723</f>
        <v>MANAKAMANA DAIRY</v>
      </c>
      <c r="D723" s="207" t="s">
        <v>1390</v>
      </c>
      <c r="E723" s="207" t="str">
        <f>Sales_Entry!C723</f>
        <v>BILL-6610</v>
      </c>
      <c r="F723" s="207" t="str">
        <f>Sales_Entry!E723</f>
        <v>Mix Milk</v>
      </c>
      <c r="G723" s="208">
        <f>N(Sales_Entry!J723)</f>
        <v>850</v>
      </c>
      <c r="H723" s="208">
        <v>0</v>
      </c>
      <c r="I723" s="208">
        <f t="shared" si="11"/>
        <v>850</v>
      </c>
      <c r="J723" s="211"/>
      <c r="K723" s="209" t="str" cm="1">
        <f t="array" ref="K723">IF($C723="","",IF(AND($C723=Party_Statement!$C$5,$B723&gt;=Party_Statement!$C$6,$B723&lt;=Party_Statement!$E$6),SUMPRODUCT(($C$3:$C723=Party_Statement!$C$5)*($B$3:$B723&gt;=Party_Statement!$C$6)*($B$3:$B723&lt;=Party_Statement!$E$6)),""))</f>
        <v/>
      </c>
    </row>
    <row r="724" spans="1:11" x14ac:dyDescent="0.25">
      <c r="A724" s="205" t="str">
        <f>Sales_Entry!A724</f>
        <v>2083/04/14</v>
      </c>
      <c r="B724" s="206">
        <f>Sales_Entry!B724</f>
        <v>46233</v>
      </c>
      <c r="C724" s="207" t="str">
        <f>Sales_Entry!D724</f>
        <v>YUBARAJ AND SAMRAT</v>
      </c>
      <c r="D724" s="207" t="s">
        <v>1390</v>
      </c>
      <c r="E724" s="207" t="str">
        <f>Sales_Entry!C724</f>
        <v>BILL-6611</v>
      </c>
      <c r="F724" s="207" t="str">
        <f>Sales_Entry!E724</f>
        <v>Mix Milk</v>
      </c>
      <c r="G724" s="208">
        <f>N(Sales_Entry!J724)</f>
        <v>1020</v>
      </c>
      <c r="H724" s="208">
        <v>0</v>
      </c>
      <c r="I724" s="208">
        <f t="shared" si="11"/>
        <v>1020</v>
      </c>
      <c r="J724" s="209"/>
      <c r="K724" s="209" t="str" cm="1">
        <f t="array" ref="K724">IF($C724="","",IF(AND($C724=Party_Statement!$C$5,$B724&gt;=Party_Statement!$C$6,$B724&lt;=Party_Statement!$E$6),SUMPRODUCT(($C$3:$C724=Party_Statement!$C$5)*($B$3:$B724&gt;=Party_Statement!$C$6)*($B$3:$B724&lt;=Party_Statement!$E$6)),""))</f>
        <v/>
      </c>
    </row>
    <row r="725" spans="1:11" x14ac:dyDescent="0.25">
      <c r="A725" s="205" t="str">
        <f>Sales_Entry!A725</f>
        <v>2083/04/14</v>
      </c>
      <c r="B725" s="206">
        <f>Sales_Entry!B725</f>
        <v>46233</v>
      </c>
      <c r="C725" s="207" t="str">
        <f>Sales_Entry!D725</f>
        <v>AAYUSH AND AAYUSHMA</v>
      </c>
      <c r="D725" s="207" t="s">
        <v>1390</v>
      </c>
      <c r="E725" s="207" t="str">
        <f>Sales_Entry!C725</f>
        <v>BILL-6612</v>
      </c>
      <c r="F725" s="207" t="str">
        <f>Sales_Entry!E725</f>
        <v>Mix Milk</v>
      </c>
      <c r="G725" s="208">
        <f>N(Sales_Entry!J725)</f>
        <v>425</v>
      </c>
      <c r="H725" s="208">
        <v>0</v>
      </c>
      <c r="I725" s="208">
        <f t="shared" si="11"/>
        <v>425</v>
      </c>
      <c r="J725" s="209"/>
      <c r="K725" s="209" t="str" cm="1">
        <f t="array" ref="K725">IF($C725="","",IF(AND($C725=Party_Statement!$C$5,$B725&gt;=Party_Statement!$C$6,$B725&lt;=Party_Statement!$E$6),SUMPRODUCT(($C$3:$C725=Party_Statement!$C$5)*($B$3:$B725&gt;=Party_Statement!$C$6)*($B$3:$B725&lt;=Party_Statement!$E$6)),""))</f>
        <v/>
      </c>
    </row>
    <row r="726" spans="1:11" x14ac:dyDescent="0.25">
      <c r="A726" s="205" t="str">
        <f>Sales_Entry!A726</f>
        <v>2083/04/14</v>
      </c>
      <c r="B726" s="206">
        <f>Sales_Entry!B726</f>
        <v>46233</v>
      </c>
      <c r="C726" s="207" t="str">
        <f>Sales_Entry!D726</f>
        <v>KRITIKA KIRANA</v>
      </c>
      <c r="D726" s="207" t="s">
        <v>1390</v>
      </c>
      <c r="E726" s="207" t="str">
        <f>Sales_Entry!C726</f>
        <v>BILL-6613</v>
      </c>
      <c r="F726" s="207" t="str">
        <f>Sales_Entry!E726</f>
        <v>Mix Milk</v>
      </c>
      <c r="G726" s="208">
        <f>N(Sales_Entry!J726)</f>
        <v>1290</v>
      </c>
      <c r="H726" s="208">
        <v>0</v>
      </c>
      <c r="I726" s="208">
        <f t="shared" si="11"/>
        <v>1290</v>
      </c>
      <c r="J726" s="209"/>
      <c r="K726" s="209" t="str" cm="1">
        <f t="array" ref="K726">IF($C726="","",IF(AND($C726=Party_Statement!$C$5,$B726&gt;=Party_Statement!$C$6,$B726&lt;=Party_Statement!$E$6),SUMPRODUCT(($C$3:$C726=Party_Statement!$C$5)*($B$3:$B726&gt;=Party_Statement!$C$6)*($B$3:$B726&lt;=Party_Statement!$E$6)),""))</f>
        <v/>
      </c>
    </row>
    <row r="727" spans="1:11" x14ac:dyDescent="0.25">
      <c r="A727" s="205" t="str">
        <f>Sales_Entry!A727</f>
        <v>2083/04/14</v>
      </c>
      <c r="B727" s="206">
        <f>Sales_Entry!B727</f>
        <v>46233</v>
      </c>
      <c r="C727" s="207" t="str">
        <f>Sales_Entry!D727</f>
        <v xml:space="preserve">RISHI ARYAL </v>
      </c>
      <c r="D727" s="207" t="s">
        <v>1390</v>
      </c>
      <c r="E727" s="207" t="str">
        <f>Sales_Entry!C727</f>
        <v>BILL-6614</v>
      </c>
      <c r="F727" s="207" t="str">
        <f>Sales_Entry!E727</f>
        <v>Mix Milk</v>
      </c>
      <c r="G727" s="208">
        <f>N(Sales_Entry!J727)</f>
        <v>850</v>
      </c>
      <c r="H727" s="208">
        <v>0</v>
      </c>
      <c r="I727" s="208">
        <f t="shared" si="11"/>
        <v>850</v>
      </c>
      <c r="J727" s="209"/>
      <c r="K727" s="209" t="str" cm="1">
        <f t="array" ref="K727">IF($C727="","",IF(AND($C727=Party_Statement!$C$5,$B727&gt;=Party_Statement!$C$6,$B727&lt;=Party_Statement!$E$6),SUMPRODUCT(($C$3:$C727=Party_Statement!$C$5)*($B$3:$B727&gt;=Party_Statement!$C$6)*($B$3:$B727&lt;=Party_Statement!$E$6)),""))</f>
        <v/>
      </c>
    </row>
    <row r="728" spans="1:11" x14ac:dyDescent="0.25">
      <c r="A728" s="205" t="str">
        <f>Sales_Entry!A728</f>
        <v>2083/04/14</v>
      </c>
      <c r="B728" s="206">
        <f>Sales_Entry!B728</f>
        <v>46233</v>
      </c>
      <c r="C728" s="207" t="str">
        <f>Sales_Entry!D728</f>
        <v>ORGANIC TARKALI</v>
      </c>
      <c r="D728" s="207" t="s">
        <v>1390</v>
      </c>
      <c r="E728" s="207" t="str">
        <f>Sales_Entry!C728</f>
        <v>BILL-6615</v>
      </c>
      <c r="F728" s="207" t="str">
        <f>Sales_Entry!E728</f>
        <v>Mix Milk</v>
      </c>
      <c r="G728" s="208">
        <f>N(Sales_Entry!J728)</f>
        <v>2375</v>
      </c>
      <c r="H728" s="208">
        <v>0</v>
      </c>
      <c r="I728" s="208">
        <f t="shared" si="11"/>
        <v>2375</v>
      </c>
      <c r="J728" s="209"/>
      <c r="K728" s="209" t="str" cm="1">
        <f t="array" ref="K728">IF($C728="","",IF(AND($C728=Party_Statement!$C$5,$B728&gt;=Party_Statement!$C$6,$B728&lt;=Party_Statement!$E$6),SUMPRODUCT(($C$3:$C728=Party_Statement!$C$5)*($B$3:$B728&gt;=Party_Statement!$C$6)*($B$3:$B728&lt;=Party_Statement!$E$6)),""))</f>
        <v/>
      </c>
    </row>
    <row r="729" spans="1:11" x14ac:dyDescent="0.25">
      <c r="A729" s="205" t="str">
        <f>Sales_Entry!A729</f>
        <v>2083/04/14</v>
      </c>
      <c r="B729" s="206">
        <f>Sales_Entry!B729</f>
        <v>46233</v>
      </c>
      <c r="C729" s="207" t="str">
        <f>Sales_Entry!D729</f>
        <v>ORGANIC TARKALI</v>
      </c>
      <c r="D729" s="207" t="s">
        <v>1390</v>
      </c>
      <c r="E729" s="207" t="str">
        <f>Sales_Entry!C729</f>
        <v>BILL-6615</v>
      </c>
      <c r="F729" s="207" t="str">
        <f>Sales_Entry!E729</f>
        <v>Mix Milk</v>
      </c>
      <c r="G729" s="208">
        <f>N(Sales_Entry!J729)</f>
        <v>1020</v>
      </c>
      <c r="H729" s="208">
        <v>0</v>
      </c>
      <c r="I729" s="208">
        <f t="shared" si="11"/>
        <v>1020</v>
      </c>
      <c r="J729" s="209"/>
      <c r="K729" s="209" t="str" cm="1">
        <f t="array" ref="K729">IF($C729="","",IF(AND($C729=Party_Statement!$C$5,$B729&gt;=Party_Statement!$C$6,$B729&lt;=Party_Statement!$E$6),SUMPRODUCT(($C$3:$C729=Party_Statement!$C$5)*($B$3:$B729&gt;=Party_Statement!$C$6)*($B$3:$B729&lt;=Party_Statement!$E$6)),""))</f>
        <v/>
      </c>
    </row>
    <row r="730" spans="1:11" x14ac:dyDescent="0.25">
      <c r="A730" s="205" t="str">
        <f>Sales_Entry!A730</f>
        <v>2083/04/14</v>
      </c>
      <c r="B730" s="206">
        <f>Sales_Entry!B730</f>
        <v>46233</v>
      </c>
      <c r="C730" s="207" t="str">
        <f>Sales_Entry!D730</f>
        <v>SHARMA DAI</v>
      </c>
      <c r="D730" s="207" t="s">
        <v>1390</v>
      </c>
      <c r="E730" s="207" t="str">
        <f>Sales_Entry!C730</f>
        <v>BILL-6616</v>
      </c>
      <c r="F730" s="207" t="str">
        <f>Sales_Entry!E730</f>
        <v>Mix Milk</v>
      </c>
      <c r="G730" s="208">
        <f>N(Sales_Entry!J730)</f>
        <v>3360</v>
      </c>
      <c r="H730" s="208">
        <v>0</v>
      </c>
      <c r="I730" s="208">
        <f t="shared" si="11"/>
        <v>3360</v>
      </c>
      <c r="J730" s="209"/>
      <c r="K730" s="209" t="str" cm="1">
        <f t="array" ref="K730">IF($C730="","",IF(AND($C730=Party_Statement!$C$5,$B730&gt;=Party_Statement!$C$6,$B730&lt;=Party_Statement!$E$6),SUMPRODUCT(($C$3:$C730=Party_Statement!$C$5)*($B$3:$B730&gt;=Party_Statement!$C$6)*($B$3:$B730&lt;=Party_Statement!$E$6)),""))</f>
        <v/>
      </c>
    </row>
    <row r="731" spans="1:11" x14ac:dyDescent="0.25">
      <c r="A731" s="205" t="str">
        <f>Sales_Entry!A731</f>
        <v>2083/04/14</v>
      </c>
      <c r="B731" s="206">
        <f>Sales_Entry!B731</f>
        <v>46233</v>
      </c>
      <c r="C731" s="207" t="str">
        <f>Sales_Entry!D731</f>
        <v>GANGA NEUPANE</v>
      </c>
      <c r="D731" s="207" t="s">
        <v>1390</v>
      </c>
      <c r="E731" s="207" t="str">
        <f>Sales_Entry!C731</f>
        <v>BILL-6617</v>
      </c>
      <c r="F731" s="207" t="str">
        <f>Sales_Entry!E731</f>
        <v>Mix Milk</v>
      </c>
      <c r="G731" s="208">
        <f>N(Sales_Entry!J731)</f>
        <v>510</v>
      </c>
      <c r="H731" s="208">
        <v>0</v>
      </c>
      <c r="I731" s="208">
        <f t="shared" si="11"/>
        <v>510</v>
      </c>
      <c r="J731" s="209"/>
      <c r="K731" s="209" t="str" cm="1">
        <f t="array" ref="K731">IF($C731="","",IF(AND($C731=Party_Statement!$C$5,$B731&gt;=Party_Statement!$C$6,$B731&lt;=Party_Statement!$E$6),SUMPRODUCT(($C$3:$C731=Party_Statement!$C$5)*($B$3:$B731&gt;=Party_Statement!$C$6)*($B$3:$B731&lt;=Party_Statement!$E$6)),""))</f>
        <v/>
      </c>
    </row>
    <row r="732" spans="1:11" x14ac:dyDescent="0.25">
      <c r="A732" s="205" t="str">
        <f>Sales_Entry!A732</f>
        <v>2083/04/14</v>
      </c>
      <c r="B732" s="206">
        <f>Sales_Entry!B732</f>
        <v>46233</v>
      </c>
      <c r="C732" s="207" t="str">
        <f>Sales_Entry!D732</f>
        <v>NEUPANE KIRANA</v>
      </c>
      <c r="D732" s="207" t="s">
        <v>1390</v>
      </c>
      <c r="E732" s="207" t="str">
        <f>Sales_Entry!C732</f>
        <v>BILL-6618</v>
      </c>
      <c r="F732" s="207" t="str">
        <f>Sales_Entry!E732</f>
        <v>Mix Milk</v>
      </c>
      <c r="G732" s="208">
        <f>N(Sales_Entry!J732)</f>
        <v>200</v>
      </c>
      <c r="H732" s="208">
        <v>0</v>
      </c>
      <c r="I732" s="208">
        <f t="shared" si="11"/>
        <v>200</v>
      </c>
      <c r="J732" s="209"/>
      <c r="K732" s="209" t="str" cm="1">
        <f t="array" ref="K732">IF($C732="","",IF(AND($C732=Party_Statement!$C$5,$B732&gt;=Party_Statement!$C$6,$B732&lt;=Party_Statement!$E$6),SUMPRODUCT(($C$3:$C732=Party_Statement!$C$5)*($B$3:$B732&gt;=Party_Statement!$C$6)*($B$3:$B732&lt;=Party_Statement!$E$6)),""))</f>
        <v/>
      </c>
    </row>
    <row r="733" spans="1:11" x14ac:dyDescent="0.25">
      <c r="A733" s="205" t="str">
        <f>Sales_Entry!A733</f>
        <v>2083/04/14</v>
      </c>
      <c r="B733" s="206">
        <f>Sales_Entry!B733</f>
        <v>46233</v>
      </c>
      <c r="C733" s="207" t="str">
        <f>Sales_Entry!D733</f>
        <v>BHUSAL JANARAL STORE</v>
      </c>
      <c r="D733" s="207" t="s">
        <v>1390</v>
      </c>
      <c r="E733" s="207" t="str">
        <f>Sales_Entry!C733</f>
        <v>BILL-6619</v>
      </c>
      <c r="F733" s="207" t="str">
        <f>Sales_Entry!E733</f>
        <v>Mix Milk</v>
      </c>
      <c r="G733" s="208">
        <f>N(Sales_Entry!J733)</f>
        <v>860</v>
      </c>
      <c r="H733" s="208">
        <v>0</v>
      </c>
      <c r="I733" s="208">
        <f t="shared" si="11"/>
        <v>860</v>
      </c>
      <c r="J733" s="209"/>
      <c r="K733" s="209" t="str" cm="1">
        <f t="array" ref="K733">IF($C733="","",IF(AND($C733=Party_Statement!$C$5,$B733&gt;=Party_Statement!$C$6,$B733&lt;=Party_Statement!$E$6),SUMPRODUCT(($C$3:$C733=Party_Statement!$C$5)*($B$3:$B733&gt;=Party_Statement!$C$6)*($B$3:$B733&lt;=Party_Statement!$E$6)),""))</f>
        <v/>
      </c>
    </row>
    <row r="734" spans="1:11" s="64" customFormat="1" x14ac:dyDescent="0.25">
      <c r="A734" s="205" t="str">
        <f>Sales_Entry!A734</f>
        <v>2083/04/14</v>
      </c>
      <c r="B734" s="206">
        <f>Sales_Entry!B734</f>
        <v>46233</v>
      </c>
      <c r="C734" s="207" t="str">
        <f>Sales_Entry!D734</f>
        <v>SITALA ARYAL</v>
      </c>
      <c r="D734" s="207" t="s">
        <v>1390</v>
      </c>
      <c r="E734" s="207" t="str">
        <f>Sales_Entry!C734</f>
        <v>BILL-6620</v>
      </c>
      <c r="F734" s="207" t="str">
        <f>Sales_Entry!E734</f>
        <v>Mix Milk</v>
      </c>
      <c r="G734" s="208">
        <f>N(Sales_Entry!J734)</f>
        <v>180</v>
      </c>
      <c r="H734" s="208">
        <v>0</v>
      </c>
      <c r="I734" s="208">
        <f t="shared" si="11"/>
        <v>180</v>
      </c>
      <c r="J734" s="211"/>
      <c r="K734" s="209" t="str" cm="1">
        <f t="array" ref="K734">IF($C734="","",IF(AND($C734=Party_Statement!$C$5,$B734&gt;=Party_Statement!$C$6,$B734&lt;=Party_Statement!$E$6),SUMPRODUCT(($C$3:$C734=Party_Statement!$C$5)*($B$3:$B734&gt;=Party_Statement!$C$6)*($B$3:$B734&lt;=Party_Statement!$E$6)),""))</f>
        <v/>
      </c>
    </row>
    <row r="735" spans="1:11" x14ac:dyDescent="0.25">
      <c r="A735" s="205" t="str">
        <f>Sales_Entry!A735</f>
        <v>2083/04/14</v>
      </c>
      <c r="B735" s="206">
        <f>Sales_Entry!B735</f>
        <v>46233</v>
      </c>
      <c r="C735" s="207" t="str">
        <f>Sales_Entry!D735</f>
        <v>NEUPANE KIRANA</v>
      </c>
      <c r="D735" s="207" t="s">
        <v>1390</v>
      </c>
      <c r="E735" s="207" t="str">
        <f>Sales_Entry!C735</f>
        <v>BILL-6621</v>
      </c>
      <c r="F735" s="207" t="str">
        <f>Sales_Entry!E735</f>
        <v>Mix Milk</v>
      </c>
      <c r="G735" s="208">
        <f>N(Sales_Entry!J735)</f>
        <v>200</v>
      </c>
      <c r="H735" s="208">
        <v>0</v>
      </c>
      <c r="I735" s="208">
        <f t="shared" si="11"/>
        <v>200</v>
      </c>
      <c r="J735" s="209"/>
      <c r="K735" s="209" t="str" cm="1">
        <f t="array" ref="K735">IF($C735="","",IF(AND($C735=Party_Statement!$C$5,$B735&gt;=Party_Statement!$C$6,$B735&lt;=Party_Statement!$E$6),SUMPRODUCT(($C$3:$C735=Party_Statement!$C$5)*($B$3:$B735&gt;=Party_Statement!$C$6)*($B$3:$B735&lt;=Party_Statement!$E$6)),""))</f>
        <v/>
      </c>
    </row>
    <row r="736" spans="1:11" x14ac:dyDescent="0.25">
      <c r="A736" s="205" t="str">
        <f>Sales_Entry!A736</f>
        <v>2083/04/14</v>
      </c>
      <c r="B736" s="206">
        <f>Sales_Entry!B736</f>
        <v>46233</v>
      </c>
      <c r="C736" s="207" t="str">
        <f>Sales_Entry!D736</f>
        <v>J AND J SISTERS</v>
      </c>
      <c r="D736" s="207" t="s">
        <v>1390</v>
      </c>
      <c r="E736" s="207" t="str">
        <f>Sales_Entry!C736</f>
        <v>BILL-6458</v>
      </c>
      <c r="F736" s="207" t="str">
        <f>Sales_Entry!E736</f>
        <v>Mix Milk</v>
      </c>
      <c r="G736" s="208">
        <f>N(Sales_Entry!J736)</f>
        <v>85</v>
      </c>
      <c r="H736" s="208">
        <v>0</v>
      </c>
      <c r="I736" s="208">
        <f t="shared" si="11"/>
        <v>85</v>
      </c>
      <c r="J736" s="209"/>
      <c r="K736" s="209" t="str" cm="1">
        <f t="array" ref="K736">IF($C736="","",IF(AND($C736=Party_Statement!$C$5,$B736&gt;=Party_Statement!$C$6,$B736&lt;=Party_Statement!$E$6),SUMPRODUCT(($C$3:$C736=Party_Statement!$C$5)*($B$3:$B736&gt;=Party_Statement!$C$6)*($B$3:$B736&lt;=Party_Statement!$E$6)),""))</f>
        <v/>
      </c>
    </row>
    <row r="737" spans="1:11" x14ac:dyDescent="0.25">
      <c r="A737" s="205" t="str">
        <f>Sales_Entry!A737</f>
        <v>2083/04/14</v>
      </c>
      <c r="B737" s="206">
        <f>Sales_Entry!B737</f>
        <v>46233</v>
      </c>
      <c r="C737" s="207" t="str">
        <f>Sales_Entry!D737</f>
        <v>J AND J SISTERS</v>
      </c>
      <c r="D737" s="207" t="s">
        <v>1390</v>
      </c>
      <c r="E737" s="207" t="str">
        <f>Sales_Entry!C737</f>
        <v>BILL-6458</v>
      </c>
      <c r="F737" s="207" t="str">
        <f>Sales_Entry!E737</f>
        <v>GHEE</v>
      </c>
      <c r="G737" s="208">
        <f>N(Sales_Entry!J737)</f>
        <v>6600</v>
      </c>
      <c r="H737" s="208">
        <v>0</v>
      </c>
      <c r="I737" s="208">
        <f t="shared" si="11"/>
        <v>6600</v>
      </c>
      <c r="J737" s="209"/>
      <c r="K737" s="209" t="str" cm="1">
        <f t="array" ref="K737">IF($C737="","",IF(AND($C737=Party_Statement!$C$5,$B737&gt;=Party_Statement!$C$6,$B737&lt;=Party_Statement!$E$6),SUMPRODUCT(($C$3:$C737=Party_Statement!$C$5)*($B$3:$B737&gt;=Party_Statement!$C$6)*($B$3:$B737&lt;=Party_Statement!$E$6)),""))</f>
        <v/>
      </c>
    </row>
    <row r="738" spans="1:11" x14ac:dyDescent="0.25">
      <c r="A738" s="205" t="str">
        <f>Sales_Entry!A738</f>
        <v>2083/04/14</v>
      </c>
      <c r="B738" s="206">
        <f>Sales_Entry!B738</f>
        <v>46233</v>
      </c>
      <c r="C738" s="207" t="str">
        <f>Sales_Entry!D738</f>
        <v>J AND J SISTERS</v>
      </c>
      <c r="D738" s="207" t="s">
        <v>1390</v>
      </c>
      <c r="E738" s="207" t="str">
        <f>Sales_Entry!C738</f>
        <v>BILL-6458</v>
      </c>
      <c r="F738" s="207" t="str">
        <f>Sales_Entry!E738</f>
        <v>NAUNI</v>
      </c>
      <c r="G738" s="208">
        <f>N(Sales_Entry!J738)</f>
        <v>4000</v>
      </c>
      <c r="H738" s="208">
        <v>0</v>
      </c>
      <c r="I738" s="208">
        <f t="shared" si="11"/>
        <v>4000</v>
      </c>
      <c r="J738" s="209"/>
      <c r="K738" s="209" t="str" cm="1">
        <f t="array" ref="K738">IF($C738="","",IF(AND($C738=Party_Statement!$C$5,$B738&gt;=Party_Statement!$C$6,$B738&lt;=Party_Statement!$E$6),SUMPRODUCT(($C$3:$C738=Party_Statement!$C$5)*($B$3:$B738&gt;=Party_Statement!$C$6)*($B$3:$B738&lt;=Party_Statement!$E$6)),""))</f>
        <v/>
      </c>
    </row>
    <row r="739" spans="1:11" x14ac:dyDescent="0.25">
      <c r="A739" s="205" t="str">
        <f>Sales_Entry!A739</f>
        <v>2083/04/14</v>
      </c>
      <c r="B739" s="206">
        <f>Sales_Entry!B739</f>
        <v>46233</v>
      </c>
      <c r="C739" s="207" t="str">
        <f>Sales_Entry!D739</f>
        <v>LOCAL</v>
      </c>
      <c r="D739" s="207" t="s">
        <v>1390</v>
      </c>
      <c r="E739" s="207" t="str">
        <f>Sales_Entry!C739</f>
        <v>BILL-6458</v>
      </c>
      <c r="F739" s="207" t="str">
        <f>Sales_Entry!E739</f>
        <v>Mix Milk</v>
      </c>
      <c r="G739" s="208">
        <f>N(Sales_Entry!J739)</f>
        <v>200</v>
      </c>
      <c r="H739" s="208">
        <v>0</v>
      </c>
      <c r="I739" s="208">
        <f t="shared" si="11"/>
        <v>200</v>
      </c>
      <c r="J739" s="209"/>
      <c r="K739" s="209" t="str" cm="1">
        <f t="array" ref="K739">IF($C739="","",IF(AND($C739=Party_Statement!$C$5,$B739&gt;=Party_Statement!$C$6,$B739&lt;=Party_Statement!$E$6),SUMPRODUCT(($C$3:$C739=Party_Statement!$C$5)*($B$3:$B739&gt;=Party_Statement!$C$6)*($B$3:$B739&lt;=Party_Statement!$E$6)),""))</f>
        <v/>
      </c>
    </row>
    <row r="740" spans="1:11" x14ac:dyDescent="0.25">
      <c r="A740" s="205" t="str">
        <f>Sales_Entry!A740</f>
        <v>2083/04/15</v>
      </c>
      <c r="B740" s="206">
        <f>Sales_Entry!B740</f>
        <v>46234</v>
      </c>
      <c r="C740" s="207" t="str">
        <f>Sales_Entry!D740</f>
        <v>SRIJANA DAIRY</v>
      </c>
      <c r="D740" s="207" t="s">
        <v>1390</v>
      </c>
      <c r="E740" s="207" t="str">
        <f>Sales_Entry!C740</f>
        <v>BILL-6622</v>
      </c>
      <c r="F740" s="207" t="str">
        <f>Sales_Entry!E740</f>
        <v>Mix Milk</v>
      </c>
      <c r="G740" s="208">
        <f>N(Sales_Entry!J740)</f>
        <v>8500</v>
      </c>
      <c r="H740" s="208">
        <v>0</v>
      </c>
      <c r="I740" s="208">
        <f t="shared" si="11"/>
        <v>8500</v>
      </c>
      <c r="J740" s="209"/>
      <c r="K740" s="209" t="str" cm="1">
        <f t="array" ref="K740">IF($C740="","",IF(AND($C740=Party_Statement!$C$5,$B740&gt;=Party_Statement!$C$6,$B740&lt;=Party_Statement!$E$6),SUMPRODUCT(($C$3:$C740=Party_Statement!$C$5)*($B$3:$B740&gt;=Party_Statement!$C$6)*($B$3:$B740&lt;=Party_Statement!$E$6)),""))</f>
        <v/>
      </c>
    </row>
    <row r="741" spans="1:11" x14ac:dyDescent="0.25">
      <c r="A741" s="205" t="str">
        <f>Sales_Entry!A741</f>
        <v>2083/04/15</v>
      </c>
      <c r="B741" s="206">
        <f>Sales_Entry!B741</f>
        <v>46234</v>
      </c>
      <c r="C741" s="207" t="str">
        <f>Sales_Entry!D741</f>
        <v>SRIJANA DAIRY</v>
      </c>
      <c r="D741" s="207" t="s">
        <v>1390</v>
      </c>
      <c r="E741" s="207" t="str">
        <f>Sales_Entry!C741</f>
        <v>BILL-6622</v>
      </c>
      <c r="F741" s="207" t="str">
        <f>Sales_Entry!E741</f>
        <v>Cow Milk</v>
      </c>
      <c r="G741" s="208">
        <f>N(Sales_Entry!J741)</f>
        <v>80</v>
      </c>
      <c r="H741" s="208">
        <v>0</v>
      </c>
      <c r="I741" s="208">
        <f t="shared" si="11"/>
        <v>80</v>
      </c>
      <c r="J741" s="209"/>
      <c r="K741" s="209" t="str" cm="1">
        <f t="array" ref="K741">IF($C741="","",IF(AND($C741=Party_Statement!$C$5,$B741&gt;=Party_Statement!$C$6,$B741&lt;=Party_Statement!$E$6),SUMPRODUCT(($C$3:$C741=Party_Statement!$C$5)*($B$3:$B741&gt;=Party_Statement!$C$6)*($B$3:$B741&lt;=Party_Statement!$E$6)),""))</f>
        <v/>
      </c>
    </row>
    <row r="742" spans="1:11" x14ac:dyDescent="0.25">
      <c r="A742" s="205" t="str">
        <f>Sales_Entry!A742</f>
        <v>2083/04/15</v>
      </c>
      <c r="B742" s="206">
        <f>Sales_Entry!B742</f>
        <v>46234</v>
      </c>
      <c r="C742" s="207" t="str">
        <f>Sales_Entry!D742</f>
        <v>SOBHA BHATTARAI</v>
      </c>
      <c r="D742" s="207" t="s">
        <v>1390</v>
      </c>
      <c r="E742" s="207" t="str">
        <f>Sales_Entry!C742</f>
        <v>BILL-6623</v>
      </c>
      <c r="F742" s="207" t="str">
        <f>Sales_Entry!E742</f>
        <v>Mix Milk</v>
      </c>
      <c r="G742" s="208">
        <f>N(Sales_Entry!J742)</f>
        <v>8500</v>
      </c>
      <c r="H742" s="208">
        <v>0</v>
      </c>
      <c r="I742" s="208">
        <f t="shared" si="11"/>
        <v>8500</v>
      </c>
      <c r="J742" s="209"/>
      <c r="K742" s="209" t="str" cm="1">
        <f t="array" ref="K742">IF($C742="","",IF(AND($C742=Party_Statement!$C$5,$B742&gt;=Party_Statement!$C$6,$B742&lt;=Party_Statement!$E$6),SUMPRODUCT(($C$3:$C742=Party_Statement!$C$5)*($B$3:$B742&gt;=Party_Statement!$C$6)*($B$3:$B742&lt;=Party_Statement!$E$6)),""))</f>
        <v/>
      </c>
    </row>
    <row r="743" spans="1:11" x14ac:dyDescent="0.25">
      <c r="A743" s="205" t="str">
        <f>Sales_Entry!A743</f>
        <v>2083/04/15</v>
      </c>
      <c r="B743" s="206">
        <f>Sales_Entry!B743</f>
        <v>46234</v>
      </c>
      <c r="C743" s="207" t="str">
        <f>Sales_Entry!D743</f>
        <v>GIRI KIRANA</v>
      </c>
      <c r="D743" s="207" t="s">
        <v>1390</v>
      </c>
      <c r="E743" s="207" t="str">
        <f>Sales_Entry!C743</f>
        <v>BILL-6624</v>
      </c>
      <c r="F743" s="207" t="str">
        <f>Sales_Entry!E743</f>
        <v>Mix Milk</v>
      </c>
      <c r="G743" s="208">
        <f>N(Sales_Entry!J743)</f>
        <v>3400</v>
      </c>
      <c r="H743" s="208">
        <v>0</v>
      </c>
      <c r="I743" s="208">
        <f t="shared" si="11"/>
        <v>3400</v>
      </c>
      <c r="J743" s="209"/>
      <c r="K743" s="209" t="str" cm="1">
        <f t="array" ref="K743">IF($C743="","",IF(AND($C743=Party_Statement!$C$5,$B743&gt;=Party_Statement!$C$6,$B743&lt;=Party_Statement!$E$6),SUMPRODUCT(($C$3:$C743=Party_Statement!$C$5)*($B$3:$B743&gt;=Party_Statement!$C$6)*($B$3:$B743&lt;=Party_Statement!$E$6)),""))</f>
        <v/>
      </c>
    </row>
    <row r="744" spans="1:11" x14ac:dyDescent="0.25">
      <c r="A744" s="205" t="str">
        <f>Sales_Entry!A744</f>
        <v>2083/04/15</v>
      </c>
      <c r="B744" s="206">
        <f>Sales_Entry!B744</f>
        <v>46234</v>
      </c>
      <c r="C744" s="207" t="str">
        <f>Sales_Entry!D744</f>
        <v>AAMOSH KIRANA</v>
      </c>
      <c r="D744" s="207" t="s">
        <v>1390</v>
      </c>
      <c r="E744" s="207" t="str">
        <f>Sales_Entry!C744</f>
        <v>BILL-6625</v>
      </c>
      <c r="F744" s="207" t="str">
        <f>Sales_Entry!E744</f>
        <v>Mix Milk</v>
      </c>
      <c r="G744" s="208">
        <f>N(Sales_Entry!J744)</f>
        <v>3440</v>
      </c>
      <c r="H744" s="208">
        <v>0</v>
      </c>
      <c r="I744" s="208">
        <f t="shared" si="11"/>
        <v>3440</v>
      </c>
      <c r="J744" s="209"/>
      <c r="K744" s="209" t="str" cm="1">
        <f t="array" ref="K744">IF($C744="","",IF(AND($C744=Party_Statement!$C$5,$B744&gt;=Party_Statement!$C$6,$B744&lt;=Party_Statement!$E$6),SUMPRODUCT(($C$3:$C744=Party_Statement!$C$5)*($B$3:$B744&gt;=Party_Statement!$C$6)*($B$3:$B744&lt;=Party_Statement!$E$6)),""))</f>
        <v/>
      </c>
    </row>
    <row r="745" spans="1:11" s="64" customFormat="1" x14ac:dyDescent="0.25">
      <c r="A745" s="205" t="str">
        <f>Sales_Entry!A745</f>
        <v>2083/04/15</v>
      </c>
      <c r="B745" s="206">
        <f>Sales_Entry!B745</f>
        <v>46234</v>
      </c>
      <c r="C745" s="207" t="str">
        <f>Sales_Entry!D745</f>
        <v>AAMOSH KIRANA</v>
      </c>
      <c r="D745" s="207" t="s">
        <v>1390</v>
      </c>
      <c r="E745" s="207" t="str">
        <f>Sales_Entry!C745</f>
        <v>BILL-6625</v>
      </c>
      <c r="F745" s="207" t="str">
        <f>Sales_Entry!E745</f>
        <v>Mix Milk</v>
      </c>
      <c r="G745" s="208">
        <f>N(Sales_Entry!J745)</f>
        <v>11900</v>
      </c>
      <c r="H745" s="208">
        <v>0</v>
      </c>
      <c r="I745" s="208">
        <f t="shared" si="11"/>
        <v>11900</v>
      </c>
      <c r="J745" s="211"/>
      <c r="K745" s="209" t="str" cm="1">
        <f t="array" ref="K745">IF($C745="","",IF(AND($C745=Party_Statement!$C$5,$B745&gt;=Party_Statement!$C$6,$B745&lt;=Party_Statement!$E$6),SUMPRODUCT(($C$3:$C745=Party_Statement!$C$5)*($B$3:$B745&gt;=Party_Statement!$C$6)*($B$3:$B745&lt;=Party_Statement!$E$6)),""))</f>
        <v/>
      </c>
    </row>
    <row r="746" spans="1:11" x14ac:dyDescent="0.25">
      <c r="A746" s="205" t="str">
        <f>Sales_Entry!A746</f>
        <v>2083/04/15</v>
      </c>
      <c r="B746" s="206">
        <f>Sales_Entry!B746</f>
        <v>46234</v>
      </c>
      <c r="C746" s="207" t="str">
        <f>Sales_Entry!D746</f>
        <v>DEURALI KIRANA</v>
      </c>
      <c r="D746" s="207" t="s">
        <v>1390</v>
      </c>
      <c r="E746" s="207" t="str">
        <f>Sales_Entry!C746</f>
        <v>BILL-6626</v>
      </c>
      <c r="F746" s="207" t="str">
        <f>Sales_Entry!E746</f>
        <v>Mix Milk</v>
      </c>
      <c r="G746" s="208">
        <f>N(Sales_Entry!J746)</f>
        <v>425</v>
      </c>
      <c r="H746" s="208">
        <v>0</v>
      </c>
      <c r="I746" s="208">
        <f t="shared" si="11"/>
        <v>425</v>
      </c>
      <c r="J746" s="209"/>
      <c r="K746" s="209" t="str" cm="1">
        <f t="array" ref="K746">IF($C746="","",IF(AND($C746=Party_Statement!$C$5,$B746&gt;=Party_Statement!$C$6,$B746&lt;=Party_Statement!$E$6),SUMPRODUCT(($C$3:$C746=Party_Statement!$C$5)*($B$3:$B746&gt;=Party_Statement!$C$6)*($B$3:$B746&lt;=Party_Statement!$E$6)),""))</f>
        <v/>
      </c>
    </row>
    <row r="747" spans="1:11" x14ac:dyDescent="0.25">
      <c r="A747" s="205" t="str">
        <f>Sales_Entry!A747</f>
        <v>2083/04/15</v>
      </c>
      <c r="B747" s="206">
        <f>Sales_Entry!B747</f>
        <v>46234</v>
      </c>
      <c r="C747" s="207" t="str">
        <f>Sales_Entry!D747</f>
        <v>PALPALI KIRANA</v>
      </c>
      <c r="D747" s="207" t="s">
        <v>1390</v>
      </c>
      <c r="E747" s="207" t="str">
        <f>Sales_Entry!C747</f>
        <v>BILL-6627</v>
      </c>
      <c r="F747" s="207" t="str">
        <f>Sales_Entry!E747</f>
        <v>Mix Milk</v>
      </c>
      <c r="G747" s="208">
        <f>N(Sales_Entry!J747)</f>
        <v>3400</v>
      </c>
      <c r="H747" s="208">
        <v>0</v>
      </c>
      <c r="I747" s="208">
        <f t="shared" si="11"/>
        <v>3400</v>
      </c>
      <c r="J747" s="209"/>
      <c r="K747" s="209" t="str" cm="1">
        <f t="array" ref="K747">IF($C747="","",IF(AND($C747=Party_Statement!$C$5,$B747&gt;=Party_Statement!$C$6,$B747&lt;=Party_Statement!$E$6),SUMPRODUCT(($C$3:$C747=Party_Statement!$C$5)*($B$3:$B747&gt;=Party_Statement!$C$6)*($B$3:$B747&lt;=Party_Statement!$E$6)),""))</f>
        <v/>
      </c>
    </row>
    <row r="748" spans="1:11" x14ac:dyDescent="0.25">
      <c r="A748" s="205" t="str">
        <f>Sales_Entry!A748</f>
        <v>2083/04/15</v>
      </c>
      <c r="B748" s="206">
        <f>Sales_Entry!B748</f>
        <v>46234</v>
      </c>
      <c r="C748" s="207" t="str">
        <f>Sales_Entry!D748</f>
        <v>CHHATRABHUMI STORE</v>
      </c>
      <c r="D748" s="207" t="s">
        <v>1390</v>
      </c>
      <c r="E748" s="207" t="str">
        <f>Sales_Entry!C748</f>
        <v>BILL-6628</v>
      </c>
      <c r="F748" s="207" t="str">
        <f>Sales_Entry!E748</f>
        <v>Mix Milk</v>
      </c>
      <c r="G748" s="208">
        <f>N(Sales_Entry!J748)</f>
        <v>3440</v>
      </c>
      <c r="H748" s="208">
        <v>0</v>
      </c>
      <c r="I748" s="208">
        <f t="shared" si="11"/>
        <v>3440</v>
      </c>
      <c r="J748" s="209"/>
      <c r="K748" s="209" t="str" cm="1">
        <f t="array" ref="K748">IF($C748="","",IF(AND($C748=Party_Statement!$C$5,$B748&gt;=Party_Statement!$C$6,$B748&lt;=Party_Statement!$E$6),SUMPRODUCT(($C$3:$C748=Party_Statement!$C$5)*($B$3:$B748&gt;=Party_Statement!$C$6)*($B$3:$B748&lt;=Party_Statement!$E$6)),""))</f>
        <v/>
      </c>
    </row>
    <row r="749" spans="1:11" x14ac:dyDescent="0.25">
      <c r="A749" s="205" t="str">
        <f>Sales_Entry!A749</f>
        <v>2083/04/15</v>
      </c>
      <c r="B749" s="206">
        <f>Sales_Entry!B749</f>
        <v>46234</v>
      </c>
      <c r="C749" s="207" t="str">
        <f>Sales_Entry!D749</f>
        <v>KRISHNA KHAREL</v>
      </c>
      <c r="D749" s="207" t="s">
        <v>1390</v>
      </c>
      <c r="E749" s="207" t="str">
        <f>Sales_Entry!C749</f>
        <v>BILL-6629</v>
      </c>
      <c r="F749" s="207" t="str">
        <f>Sales_Entry!E749</f>
        <v>Mix Milk</v>
      </c>
      <c r="G749" s="208">
        <f>N(Sales_Entry!J749)</f>
        <v>301</v>
      </c>
      <c r="H749" s="208">
        <v>0</v>
      </c>
      <c r="I749" s="208">
        <f t="shared" si="11"/>
        <v>301</v>
      </c>
      <c r="J749" s="209"/>
      <c r="K749" s="209" t="str" cm="1">
        <f t="array" ref="K749">IF($C749="","",IF(AND($C749=Party_Statement!$C$5,$B749&gt;=Party_Statement!$C$6,$B749&lt;=Party_Statement!$E$6),SUMPRODUCT(($C$3:$C749=Party_Statement!$C$5)*($B$3:$B749&gt;=Party_Statement!$C$6)*($B$3:$B749&lt;=Party_Statement!$E$6)),""))</f>
        <v/>
      </c>
    </row>
    <row r="750" spans="1:11" x14ac:dyDescent="0.25">
      <c r="A750" s="205" t="str">
        <f>Sales_Entry!A750</f>
        <v>2083/04/15</v>
      </c>
      <c r="B750" s="206">
        <f>Sales_Entry!B750</f>
        <v>46234</v>
      </c>
      <c r="C750" s="207" t="str">
        <f>Sales_Entry!D750</f>
        <v>SAMIKSHYA KIRANA</v>
      </c>
      <c r="D750" s="207" t="s">
        <v>1390</v>
      </c>
      <c r="E750" s="207" t="str">
        <f>Sales_Entry!C750</f>
        <v>BILL-6630</v>
      </c>
      <c r="F750" s="207" t="str">
        <f>Sales_Entry!E750</f>
        <v>Mix Milk</v>
      </c>
      <c r="G750" s="208">
        <f>N(Sales_Entry!J750)</f>
        <v>850</v>
      </c>
      <c r="H750" s="208">
        <v>0</v>
      </c>
      <c r="I750" s="208">
        <f t="shared" si="11"/>
        <v>850</v>
      </c>
      <c r="J750" s="209"/>
      <c r="K750" s="209" t="str" cm="1">
        <f t="array" ref="K750">IF($C750="","",IF(AND($C750=Party_Statement!$C$5,$B750&gt;=Party_Statement!$C$6,$B750&lt;=Party_Statement!$E$6),SUMPRODUCT(($C$3:$C750=Party_Statement!$C$5)*($B$3:$B750&gt;=Party_Statement!$C$6)*($B$3:$B750&lt;=Party_Statement!$E$6)),""))</f>
        <v/>
      </c>
    </row>
    <row r="751" spans="1:11" x14ac:dyDescent="0.25">
      <c r="A751" s="205" t="str">
        <f>Sales_Entry!A751</f>
        <v>2083/04/15</v>
      </c>
      <c r="B751" s="206">
        <f>Sales_Entry!B751</f>
        <v>46234</v>
      </c>
      <c r="C751" s="207" t="str">
        <f>Sales_Entry!D751</f>
        <v>YUBARAJ AND SAMRAT</v>
      </c>
      <c r="D751" s="207" t="s">
        <v>1390</v>
      </c>
      <c r="E751" s="207" t="str">
        <f>Sales_Entry!C751</f>
        <v>BILL-6631</v>
      </c>
      <c r="F751" s="207" t="str">
        <f>Sales_Entry!E751</f>
        <v>Mix Milk</v>
      </c>
      <c r="G751" s="208">
        <f>N(Sales_Entry!J751)</f>
        <v>1360</v>
      </c>
      <c r="H751" s="208">
        <v>0</v>
      </c>
      <c r="I751" s="208">
        <f t="shared" si="11"/>
        <v>1360</v>
      </c>
      <c r="J751" s="209"/>
      <c r="K751" s="209" t="str" cm="1">
        <f t="array" ref="K751">IF($C751="","",IF(AND($C751=Party_Statement!$C$5,$B751&gt;=Party_Statement!$C$6,$B751&lt;=Party_Statement!$E$6),SUMPRODUCT(($C$3:$C751=Party_Statement!$C$5)*($B$3:$B751&gt;=Party_Statement!$C$6)*($B$3:$B751&lt;=Party_Statement!$E$6)),""))</f>
        <v/>
      </c>
    </row>
    <row r="752" spans="1:11" x14ac:dyDescent="0.25">
      <c r="A752" s="205" t="str">
        <f>Sales_Entry!A752</f>
        <v>2083/04/15</v>
      </c>
      <c r="B752" s="206">
        <f>Sales_Entry!B752</f>
        <v>46234</v>
      </c>
      <c r="C752" s="207" t="str">
        <f>Sales_Entry!D752</f>
        <v>MANAKAMANA DAIRY</v>
      </c>
      <c r="D752" s="207" t="s">
        <v>1390</v>
      </c>
      <c r="E752" s="207" t="str">
        <f>Sales_Entry!C752</f>
        <v>BILL-6632</v>
      </c>
      <c r="F752" s="207" t="str">
        <f>Sales_Entry!E752</f>
        <v>Mix Milk</v>
      </c>
      <c r="G752" s="208">
        <f>N(Sales_Entry!J752)</f>
        <v>850</v>
      </c>
      <c r="H752" s="208">
        <v>0</v>
      </c>
      <c r="I752" s="208">
        <f t="shared" si="11"/>
        <v>850</v>
      </c>
      <c r="J752" s="209"/>
      <c r="K752" s="209" t="str" cm="1">
        <f t="array" ref="K752">IF($C752="","",IF(AND($C752=Party_Statement!$C$5,$B752&gt;=Party_Statement!$C$6,$B752&lt;=Party_Statement!$E$6),SUMPRODUCT(($C$3:$C752=Party_Statement!$C$5)*($B$3:$B752&gt;=Party_Statement!$C$6)*($B$3:$B752&lt;=Party_Statement!$E$6)),""))</f>
        <v/>
      </c>
    </row>
    <row r="753" spans="1:11" x14ac:dyDescent="0.25">
      <c r="A753" s="205" t="str">
        <f>Sales_Entry!A753</f>
        <v>2083/04/15</v>
      </c>
      <c r="B753" s="206">
        <f>Sales_Entry!B753</f>
        <v>46234</v>
      </c>
      <c r="C753" s="207" t="str">
        <f>Sales_Entry!D753</f>
        <v>KRITIKA KIRANA</v>
      </c>
      <c r="D753" s="207" t="s">
        <v>1390</v>
      </c>
      <c r="E753" s="207" t="str">
        <f>Sales_Entry!C753</f>
        <v>BILL-6633</v>
      </c>
      <c r="F753" s="207" t="str">
        <f>Sales_Entry!E753</f>
        <v>Mix Milk</v>
      </c>
      <c r="G753" s="208">
        <f>N(Sales_Entry!J753)</f>
        <v>1290</v>
      </c>
      <c r="H753" s="208">
        <v>0</v>
      </c>
      <c r="I753" s="208">
        <f t="shared" si="11"/>
        <v>1290</v>
      </c>
      <c r="J753" s="209"/>
      <c r="K753" s="209" t="str" cm="1">
        <f t="array" ref="K753">IF($C753="","",IF(AND($C753=Party_Statement!$C$5,$B753&gt;=Party_Statement!$C$6,$B753&lt;=Party_Statement!$E$6),SUMPRODUCT(($C$3:$C753=Party_Statement!$C$5)*($B$3:$B753&gt;=Party_Statement!$C$6)*($B$3:$B753&lt;=Party_Statement!$E$6)),""))</f>
        <v/>
      </c>
    </row>
    <row r="754" spans="1:11" x14ac:dyDescent="0.25">
      <c r="A754" s="205" t="str">
        <f>Sales_Entry!A754</f>
        <v>2083/04/15</v>
      </c>
      <c r="B754" s="206">
        <f>Sales_Entry!B754</f>
        <v>46234</v>
      </c>
      <c r="C754" s="207" t="str">
        <f>Sales_Entry!D754</f>
        <v>A KALIKA CANTEEN</v>
      </c>
      <c r="D754" s="207" t="s">
        <v>1390</v>
      </c>
      <c r="E754" s="207" t="str">
        <f>Sales_Entry!C754</f>
        <v>BILL-6634</v>
      </c>
      <c r="F754" s="207" t="str">
        <f>Sales_Entry!E754</f>
        <v>Mix Milk</v>
      </c>
      <c r="G754" s="208">
        <f>N(Sales_Entry!J754)</f>
        <v>2975</v>
      </c>
      <c r="H754" s="208">
        <v>0</v>
      </c>
      <c r="I754" s="208">
        <f t="shared" si="11"/>
        <v>2975</v>
      </c>
      <c r="J754" s="209"/>
      <c r="K754" s="209" t="str" cm="1">
        <f t="array" ref="K754">IF($C754="","",IF(AND($C754=Party_Statement!$C$5,$B754&gt;=Party_Statement!$C$6,$B754&lt;=Party_Statement!$E$6),SUMPRODUCT(($C$3:$C754=Party_Statement!$C$5)*($B$3:$B754&gt;=Party_Statement!$C$6)*($B$3:$B754&lt;=Party_Statement!$E$6)),""))</f>
        <v/>
      </c>
    </row>
    <row r="755" spans="1:11" x14ac:dyDescent="0.25">
      <c r="A755" s="205" t="str">
        <f>Sales_Entry!A755</f>
        <v>2083/04/15</v>
      </c>
      <c r="B755" s="206">
        <f>Sales_Entry!B755</f>
        <v>46234</v>
      </c>
      <c r="C755" s="207" t="str">
        <f>Sales_Entry!D755</f>
        <v>A1 KALIKA CANTEEN</v>
      </c>
      <c r="D755" s="207" t="s">
        <v>1390</v>
      </c>
      <c r="E755" s="207" t="str">
        <f>Sales_Entry!C755</f>
        <v>BILL-6635</v>
      </c>
      <c r="F755" s="207" t="str">
        <f>Sales_Entry!E755</f>
        <v>Mix Milk</v>
      </c>
      <c r="G755" s="208">
        <f>N(Sales_Entry!J755)</f>
        <v>2550</v>
      </c>
      <c r="H755" s="208">
        <v>0</v>
      </c>
      <c r="I755" s="208">
        <f t="shared" si="11"/>
        <v>2550</v>
      </c>
      <c r="J755" s="209"/>
      <c r="K755" s="209" t="str" cm="1">
        <f t="array" ref="K755">IF($C755="","",IF(AND($C755=Party_Statement!$C$5,$B755&gt;=Party_Statement!$C$6,$B755&lt;=Party_Statement!$E$6),SUMPRODUCT(($C$3:$C755=Party_Statement!$C$5)*($B$3:$B755&gt;=Party_Statement!$C$6)*($B$3:$B755&lt;=Party_Statement!$E$6)),""))</f>
        <v/>
      </c>
    </row>
    <row r="756" spans="1:11" s="64" customFormat="1" x14ac:dyDescent="0.25">
      <c r="A756" s="205" t="str">
        <f>Sales_Entry!A756</f>
        <v>2083/04/15</v>
      </c>
      <c r="B756" s="206">
        <f>Sales_Entry!B756</f>
        <v>46234</v>
      </c>
      <c r="C756" s="207" t="str">
        <f>Sales_Entry!D756</f>
        <v>ORGANIC TARKALI</v>
      </c>
      <c r="D756" s="207" t="s">
        <v>1390</v>
      </c>
      <c r="E756" s="207" t="str">
        <f>Sales_Entry!C756</f>
        <v>BILL-6636</v>
      </c>
      <c r="F756" s="207" t="str">
        <f>Sales_Entry!E756</f>
        <v>Mix Milk</v>
      </c>
      <c r="G756" s="208">
        <f>N(Sales_Entry!J756)</f>
        <v>4750</v>
      </c>
      <c r="H756" s="208">
        <v>0</v>
      </c>
      <c r="I756" s="208">
        <f t="shared" si="11"/>
        <v>4750</v>
      </c>
      <c r="J756" s="211"/>
      <c r="K756" s="209" t="str" cm="1">
        <f t="array" ref="K756">IF($C756="","",IF(AND($C756=Party_Statement!$C$5,$B756&gt;=Party_Statement!$C$6,$B756&lt;=Party_Statement!$E$6),SUMPRODUCT(($C$3:$C756=Party_Statement!$C$5)*($B$3:$B756&gt;=Party_Statement!$C$6)*($B$3:$B756&lt;=Party_Statement!$E$6)),""))</f>
        <v/>
      </c>
    </row>
    <row r="757" spans="1:11" x14ac:dyDescent="0.25">
      <c r="A757" s="205" t="str">
        <f>Sales_Entry!A757</f>
        <v>2083/04/15</v>
      </c>
      <c r="B757" s="206">
        <f>Sales_Entry!B757</f>
        <v>46234</v>
      </c>
      <c r="C757" s="207" t="str">
        <f>Sales_Entry!D757</f>
        <v>ORGANIC TARKALI</v>
      </c>
      <c r="D757" s="207" t="s">
        <v>1390</v>
      </c>
      <c r="E757" s="207" t="str">
        <f>Sales_Entry!C757</f>
        <v>BILL-6636</v>
      </c>
      <c r="F757" s="207" t="str">
        <f>Sales_Entry!E757</f>
        <v>Mix Milk</v>
      </c>
      <c r="G757" s="208">
        <f>N(Sales_Entry!J757)</f>
        <v>850</v>
      </c>
      <c r="H757" s="208">
        <v>0</v>
      </c>
      <c r="I757" s="208">
        <f t="shared" si="11"/>
        <v>850</v>
      </c>
      <c r="J757" s="209"/>
      <c r="K757" s="209" t="str" cm="1">
        <f t="array" ref="K757">IF($C757="","",IF(AND($C757=Party_Statement!$C$5,$B757&gt;=Party_Statement!$C$6,$B757&lt;=Party_Statement!$E$6),SUMPRODUCT(($C$3:$C757=Party_Statement!$C$5)*($B$3:$B757&gt;=Party_Statement!$C$6)*($B$3:$B757&lt;=Party_Statement!$E$6)),""))</f>
        <v/>
      </c>
    </row>
    <row r="758" spans="1:11" x14ac:dyDescent="0.25">
      <c r="A758" s="205" t="str">
        <f>Sales_Entry!A758</f>
        <v>2083/04/15</v>
      </c>
      <c r="B758" s="206">
        <f>Sales_Entry!B758</f>
        <v>46234</v>
      </c>
      <c r="C758" s="207" t="str">
        <f>Sales_Entry!D758</f>
        <v>SHARMA DAI</v>
      </c>
      <c r="D758" s="207" t="s">
        <v>1390</v>
      </c>
      <c r="E758" s="207" t="str">
        <f>Sales_Entry!C758</f>
        <v>BILL-6637</v>
      </c>
      <c r="F758" s="207" t="str">
        <f>Sales_Entry!E758</f>
        <v>Mix Milk</v>
      </c>
      <c r="G758" s="208">
        <f>N(Sales_Entry!J758)</f>
        <v>4872</v>
      </c>
      <c r="H758" s="208">
        <v>0</v>
      </c>
      <c r="I758" s="208">
        <f t="shared" si="11"/>
        <v>4872</v>
      </c>
      <c r="J758" s="209"/>
      <c r="K758" s="209" t="str" cm="1">
        <f t="array" ref="K758">IF($C758="","",IF(AND($C758=Party_Statement!$C$5,$B758&gt;=Party_Statement!$C$6,$B758&lt;=Party_Statement!$E$6),SUMPRODUCT(($C$3:$C758=Party_Statement!$C$5)*($B$3:$B758&gt;=Party_Statement!$C$6)*($B$3:$B758&lt;=Party_Statement!$E$6)),""))</f>
        <v/>
      </c>
    </row>
    <row r="759" spans="1:11" x14ac:dyDescent="0.25">
      <c r="A759" s="205" t="str">
        <f>Sales_Entry!A759</f>
        <v>2083/04/15</v>
      </c>
      <c r="B759" s="206">
        <f>Sales_Entry!B759</f>
        <v>46234</v>
      </c>
      <c r="C759" s="207" t="str">
        <f>Sales_Entry!D759</f>
        <v>GANGA NEUPANE</v>
      </c>
      <c r="D759" s="207" t="s">
        <v>1390</v>
      </c>
      <c r="E759" s="207" t="str">
        <f>Sales_Entry!C759</f>
        <v>BILL-6638</v>
      </c>
      <c r="F759" s="207" t="str">
        <f>Sales_Entry!E759</f>
        <v>Mix Milk</v>
      </c>
      <c r="G759" s="208">
        <f>N(Sales_Entry!J759)</f>
        <v>510</v>
      </c>
      <c r="H759" s="208">
        <v>0</v>
      </c>
      <c r="I759" s="208">
        <f t="shared" si="11"/>
        <v>510</v>
      </c>
      <c r="J759" s="209"/>
      <c r="K759" s="209" t="str" cm="1">
        <f t="array" ref="K759">IF($C759="","",IF(AND($C759=Party_Statement!$C$5,$B759&gt;=Party_Statement!$C$6,$B759&lt;=Party_Statement!$E$6),SUMPRODUCT(($C$3:$C759=Party_Statement!$C$5)*($B$3:$B759&gt;=Party_Statement!$C$6)*($B$3:$B759&lt;=Party_Statement!$E$6)),""))</f>
        <v/>
      </c>
    </row>
    <row r="760" spans="1:11" x14ac:dyDescent="0.25">
      <c r="A760" s="205" t="str">
        <f>Sales_Entry!A760</f>
        <v>2083/04/15</v>
      </c>
      <c r="B760" s="206">
        <f>Sales_Entry!B760</f>
        <v>46234</v>
      </c>
      <c r="C760" s="207" t="str">
        <f>Sales_Entry!D760</f>
        <v>SITALA ARYAL</v>
      </c>
      <c r="D760" s="207" t="s">
        <v>1390</v>
      </c>
      <c r="E760" s="207" t="str">
        <f>Sales_Entry!C760</f>
        <v>BILL-6639</v>
      </c>
      <c r="F760" s="207" t="str">
        <f>Sales_Entry!E760</f>
        <v>Mix Milk</v>
      </c>
      <c r="G760" s="208">
        <f>N(Sales_Entry!J760)</f>
        <v>270</v>
      </c>
      <c r="H760" s="208">
        <v>0</v>
      </c>
      <c r="I760" s="208">
        <f t="shared" si="11"/>
        <v>270</v>
      </c>
      <c r="J760" s="209"/>
      <c r="K760" s="209" t="str" cm="1">
        <f t="array" ref="K760">IF($C760="","",IF(AND($C760=Party_Statement!$C$5,$B760&gt;=Party_Statement!$C$6,$B760&lt;=Party_Statement!$E$6),SUMPRODUCT(($C$3:$C760=Party_Statement!$C$5)*($B$3:$B760&gt;=Party_Statement!$C$6)*($B$3:$B760&lt;=Party_Statement!$E$6)),""))</f>
        <v/>
      </c>
    </row>
    <row r="761" spans="1:11" x14ac:dyDescent="0.25">
      <c r="A761" s="205" t="str">
        <f>Sales_Entry!A761</f>
        <v>2083/04/15</v>
      </c>
      <c r="B761" s="206">
        <f>Sales_Entry!B761</f>
        <v>46234</v>
      </c>
      <c r="C761" s="207" t="str">
        <f>Sales_Entry!D761</f>
        <v>NEUPANE KIRANA</v>
      </c>
      <c r="D761" s="207" t="s">
        <v>1390</v>
      </c>
      <c r="E761" s="207" t="str">
        <f>Sales_Entry!C761</f>
        <v>BILL-6640</v>
      </c>
      <c r="F761" s="207" t="str">
        <f>Sales_Entry!E761</f>
        <v>Mix Milk</v>
      </c>
      <c r="G761" s="208">
        <f>N(Sales_Entry!J761)</f>
        <v>600</v>
      </c>
      <c r="H761" s="208">
        <v>0</v>
      </c>
      <c r="I761" s="208">
        <f t="shared" si="11"/>
        <v>600</v>
      </c>
      <c r="J761" s="209"/>
      <c r="K761" s="209" t="str" cm="1">
        <f t="array" ref="K761">IF($C761="","",IF(AND($C761=Party_Statement!$C$5,$B761&gt;=Party_Statement!$C$6,$B761&lt;=Party_Statement!$E$6),SUMPRODUCT(($C$3:$C761=Party_Statement!$C$5)*($B$3:$B761&gt;=Party_Statement!$C$6)*($B$3:$B761&lt;=Party_Statement!$E$6)),""))</f>
        <v/>
      </c>
    </row>
    <row r="762" spans="1:11" x14ac:dyDescent="0.25">
      <c r="A762" s="205" t="str">
        <f>Sales_Entry!A762</f>
        <v>2083/04/15</v>
      </c>
      <c r="B762" s="206">
        <f>Sales_Entry!B762</f>
        <v>46234</v>
      </c>
      <c r="C762" s="207" t="str">
        <f>Sales_Entry!D762</f>
        <v>LOCAL</v>
      </c>
      <c r="D762" s="207" t="s">
        <v>1390</v>
      </c>
      <c r="E762" s="207" t="str">
        <f>Sales_Entry!C762</f>
        <v>BILL-6459</v>
      </c>
      <c r="F762" s="207" t="str">
        <f>Sales_Entry!E762</f>
        <v>Mix Milk</v>
      </c>
      <c r="G762" s="208">
        <f>N(Sales_Entry!J762)</f>
        <v>5750.25</v>
      </c>
      <c r="H762" s="208">
        <v>0</v>
      </c>
      <c r="I762" s="208">
        <f t="shared" si="11"/>
        <v>5750.25</v>
      </c>
      <c r="J762" s="209"/>
      <c r="K762" s="209" t="str" cm="1">
        <f t="array" ref="K762">IF($C762="","",IF(AND($C762=Party_Statement!$C$5,$B762&gt;=Party_Statement!$C$6,$B762&lt;=Party_Statement!$E$6),SUMPRODUCT(($C$3:$C762=Party_Statement!$C$5)*($B$3:$B762&gt;=Party_Statement!$C$6)*($B$3:$B762&lt;=Party_Statement!$E$6)),""))</f>
        <v/>
      </c>
    </row>
    <row r="763" spans="1:11" x14ac:dyDescent="0.25">
      <c r="A763" s="205" t="str">
        <f>Sales_Entry!A763</f>
        <v>2083/04/15</v>
      </c>
      <c r="B763" s="206">
        <f>Sales_Entry!B763</f>
        <v>46234</v>
      </c>
      <c r="C763" s="207" t="str">
        <f>Sales_Entry!D763</f>
        <v>LOCAL</v>
      </c>
      <c r="D763" s="207" t="s">
        <v>1390</v>
      </c>
      <c r="E763" s="207" t="str">
        <f>Sales_Entry!C763</f>
        <v>BILL-6460</v>
      </c>
      <c r="F763" s="207" t="str">
        <f>Sales_Entry!E763</f>
        <v>Mix Milk</v>
      </c>
      <c r="G763" s="208">
        <f>N(Sales_Entry!J763)</f>
        <v>1080</v>
      </c>
      <c r="H763" s="208">
        <v>0</v>
      </c>
      <c r="I763" s="208">
        <f t="shared" si="11"/>
        <v>1080</v>
      </c>
      <c r="J763" s="209"/>
      <c r="K763" s="209" t="str" cm="1">
        <f t="array" ref="K763">IF($C763="","",IF(AND($C763=Party_Statement!$C$5,$B763&gt;=Party_Statement!$C$6,$B763&lt;=Party_Statement!$E$6),SUMPRODUCT(($C$3:$C763=Party_Statement!$C$5)*($B$3:$B763&gt;=Party_Statement!$C$6)*($B$3:$B763&lt;=Party_Statement!$E$6)),""))</f>
        <v/>
      </c>
    </row>
    <row r="764" spans="1:11" x14ac:dyDescent="0.25">
      <c r="A764" s="205" t="str">
        <f>Sales_Entry!A764</f>
        <v>2083/04/15</v>
      </c>
      <c r="B764" s="206">
        <f>Sales_Entry!B764</f>
        <v>46234</v>
      </c>
      <c r="C764" s="207" t="str">
        <f>Sales_Entry!D764</f>
        <v>LOCAL</v>
      </c>
      <c r="D764" s="207" t="s">
        <v>1390</v>
      </c>
      <c r="E764" s="207" t="str">
        <f>Sales_Entry!C764</f>
        <v>BILL-6460</v>
      </c>
      <c r="F764" s="207" t="str">
        <f>Sales_Entry!E764</f>
        <v>GHEE</v>
      </c>
      <c r="G764" s="208">
        <f>N(Sales_Entry!J764)</f>
        <v>550</v>
      </c>
      <c r="H764" s="208">
        <v>0</v>
      </c>
      <c r="I764" s="208">
        <f t="shared" si="11"/>
        <v>550</v>
      </c>
      <c r="J764" s="209"/>
      <c r="K764" s="209" t="str" cm="1">
        <f t="array" ref="K764">IF($C764="","",IF(AND($C764=Party_Statement!$C$5,$B764&gt;=Party_Statement!$C$6,$B764&lt;=Party_Statement!$E$6),SUMPRODUCT(($C$3:$C764=Party_Statement!$C$5)*($B$3:$B764&gt;=Party_Statement!$C$6)*($B$3:$B764&lt;=Party_Statement!$E$6)),""))</f>
        <v/>
      </c>
    </row>
    <row r="765" spans="1:11" x14ac:dyDescent="0.25">
      <c r="A765" s="205" t="str">
        <f>Sales_Entry!A765</f>
        <v>2083/04/16</v>
      </c>
      <c r="B765" s="206">
        <f>Sales_Entry!B765</f>
        <v>46235</v>
      </c>
      <c r="C765" s="207" t="str">
        <f>Sales_Entry!D765</f>
        <v>SRIJANA DAIRY</v>
      </c>
      <c r="D765" s="207" t="s">
        <v>1390</v>
      </c>
      <c r="E765" s="207" t="str">
        <f>Sales_Entry!C765</f>
        <v>BILL-6641</v>
      </c>
      <c r="F765" s="207" t="str">
        <f>Sales_Entry!E765</f>
        <v>Mix Milk</v>
      </c>
      <c r="G765" s="208">
        <f>N(Sales_Entry!J765)</f>
        <v>5100</v>
      </c>
      <c r="H765" s="208">
        <v>0</v>
      </c>
      <c r="I765" s="208">
        <f t="shared" si="11"/>
        <v>5100</v>
      </c>
      <c r="J765" s="209"/>
      <c r="K765" s="209" t="str" cm="1">
        <f t="array" ref="K765">IF($C765="","",IF(AND($C765=Party_Statement!$C$5,$B765&gt;=Party_Statement!$C$6,$B765&lt;=Party_Statement!$E$6),SUMPRODUCT(($C$3:$C765=Party_Statement!$C$5)*($B$3:$B765&gt;=Party_Statement!$C$6)*($B$3:$B765&lt;=Party_Statement!$E$6)),""))</f>
        <v/>
      </c>
    </row>
    <row r="766" spans="1:11" x14ac:dyDescent="0.25">
      <c r="A766" s="205" t="str">
        <f>Sales_Entry!A766</f>
        <v>2083/04/16</v>
      </c>
      <c r="B766" s="206">
        <f>Sales_Entry!B766</f>
        <v>46235</v>
      </c>
      <c r="C766" s="207" t="str">
        <f>Sales_Entry!D766</f>
        <v>SRIJANA DAIRY</v>
      </c>
      <c r="D766" s="207" t="s">
        <v>1390</v>
      </c>
      <c r="E766" s="207" t="str">
        <f>Sales_Entry!C766</f>
        <v>BILL-6641</v>
      </c>
      <c r="F766" s="207" t="str">
        <f>Sales_Entry!E766</f>
        <v>Cow Milk</v>
      </c>
      <c r="G766" s="208">
        <f>N(Sales_Entry!J766)</f>
        <v>80</v>
      </c>
      <c r="H766" s="208">
        <v>0</v>
      </c>
      <c r="I766" s="208">
        <f t="shared" si="11"/>
        <v>80</v>
      </c>
      <c r="J766" s="209"/>
      <c r="K766" s="209" t="str" cm="1">
        <f t="array" ref="K766">IF($C766="","",IF(AND($C766=Party_Statement!$C$5,$B766&gt;=Party_Statement!$C$6,$B766&lt;=Party_Statement!$E$6),SUMPRODUCT(($C$3:$C766=Party_Statement!$C$5)*($B$3:$B766&gt;=Party_Statement!$C$6)*($B$3:$B766&lt;=Party_Statement!$E$6)),""))</f>
        <v/>
      </c>
    </row>
    <row r="767" spans="1:11" s="64" customFormat="1" x14ac:dyDescent="0.25">
      <c r="A767" s="205" t="str">
        <f>Sales_Entry!A767</f>
        <v>2083/04/16</v>
      </c>
      <c r="B767" s="206">
        <f>Sales_Entry!B767</f>
        <v>46235</v>
      </c>
      <c r="C767" s="207" t="str">
        <f>Sales_Entry!D767</f>
        <v>SOBHA BHATTARAI</v>
      </c>
      <c r="D767" s="207" t="s">
        <v>1390</v>
      </c>
      <c r="E767" s="207" t="str">
        <f>Sales_Entry!C767</f>
        <v>BILL-6642</v>
      </c>
      <c r="F767" s="207" t="str">
        <f>Sales_Entry!E767</f>
        <v>Mix Milk</v>
      </c>
      <c r="G767" s="208">
        <f>N(Sales_Entry!J767)</f>
        <v>2550</v>
      </c>
      <c r="H767" s="208">
        <v>0</v>
      </c>
      <c r="I767" s="208">
        <f t="shared" si="11"/>
        <v>2550</v>
      </c>
      <c r="J767" s="211"/>
      <c r="K767" s="209" t="str" cm="1">
        <f t="array" ref="K767">IF($C767="","",IF(AND($C767=Party_Statement!$C$5,$B767&gt;=Party_Statement!$C$6,$B767&lt;=Party_Statement!$E$6),SUMPRODUCT(($C$3:$C767=Party_Statement!$C$5)*($B$3:$B767&gt;=Party_Statement!$C$6)*($B$3:$B767&lt;=Party_Statement!$E$6)),""))</f>
        <v/>
      </c>
    </row>
    <row r="768" spans="1:11" x14ac:dyDescent="0.25">
      <c r="A768" s="205" t="str">
        <f>Sales_Entry!A768</f>
        <v>2083/04/16</v>
      </c>
      <c r="B768" s="206">
        <f>Sales_Entry!B768</f>
        <v>46235</v>
      </c>
      <c r="C768" s="207" t="str">
        <f>Sales_Entry!D768</f>
        <v>AAMOSH KIRANA</v>
      </c>
      <c r="D768" s="207" t="s">
        <v>1390</v>
      </c>
      <c r="E768" s="207" t="str">
        <f>Sales_Entry!C768</f>
        <v>BILL-6643</v>
      </c>
      <c r="F768" s="207" t="str">
        <f>Sales_Entry!E768</f>
        <v>Mix Milk</v>
      </c>
      <c r="G768" s="208">
        <f>N(Sales_Entry!J768)</f>
        <v>6800</v>
      </c>
      <c r="H768" s="208">
        <v>0</v>
      </c>
      <c r="I768" s="208">
        <f t="shared" si="11"/>
        <v>6800</v>
      </c>
      <c r="J768" s="209"/>
      <c r="K768" s="209" t="str" cm="1">
        <f t="array" ref="K768">IF($C768="","",IF(AND($C768=Party_Statement!$C$5,$B768&gt;=Party_Statement!$C$6,$B768&lt;=Party_Statement!$E$6),SUMPRODUCT(($C$3:$C768=Party_Statement!$C$5)*($B$3:$B768&gt;=Party_Statement!$C$6)*($B$3:$B768&lt;=Party_Statement!$E$6)),""))</f>
        <v/>
      </c>
    </row>
    <row r="769" spans="1:11" x14ac:dyDescent="0.25">
      <c r="A769" s="205" t="str">
        <f>Sales_Entry!A769</f>
        <v>2083/04/16</v>
      </c>
      <c r="B769" s="206">
        <f>Sales_Entry!B769</f>
        <v>46235</v>
      </c>
      <c r="C769" s="207" t="str">
        <f>Sales_Entry!D769</f>
        <v>KRISHNA KHAREL</v>
      </c>
      <c r="D769" s="207" t="s">
        <v>1390</v>
      </c>
      <c r="E769" s="207" t="str">
        <f>Sales_Entry!C769</f>
        <v>BILL-6644</v>
      </c>
      <c r="F769" s="207" t="str">
        <f>Sales_Entry!E769</f>
        <v>Mix Milk</v>
      </c>
      <c r="G769" s="208">
        <f>N(Sales_Entry!J769)</f>
        <v>301</v>
      </c>
      <c r="H769" s="208">
        <v>0</v>
      </c>
      <c r="I769" s="208">
        <f t="shared" si="11"/>
        <v>301</v>
      </c>
      <c r="J769" s="209"/>
      <c r="K769" s="209" t="str" cm="1">
        <f t="array" ref="K769">IF($C769="","",IF(AND($C769=Party_Statement!$C$5,$B769&gt;=Party_Statement!$C$6,$B769&lt;=Party_Statement!$E$6),SUMPRODUCT(($C$3:$C769=Party_Statement!$C$5)*($B$3:$B769&gt;=Party_Statement!$C$6)*($B$3:$B769&lt;=Party_Statement!$E$6)),""))</f>
        <v/>
      </c>
    </row>
    <row r="770" spans="1:11" x14ac:dyDescent="0.25">
      <c r="A770" s="205" t="str">
        <f>Sales_Entry!A770</f>
        <v>2083/04/16</v>
      </c>
      <c r="B770" s="206">
        <f>Sales_Entry!B770</f>
        <v>46235</v>
      </c>
      <c r="C770" s="207" t="str">
        <f>Sales_Entry!D770</f>
        <v>SAMIKSHYA KIRANA</v>
      </c>
      <c r="D770" s="207" t="s">
        <v>1390</v>
      </c>
      <c r="E770" s="207" t="str">
        <f>Sales_Entry!C770</f>
        <v>BILL-6645</v>
      </c>
      <c r="F770" s="207" t="str">
        <f>Sales_Entry!E770</f>
        <v>Mix Milk</v>
      </c>
      <c r="G770" s="208">
        <f>N(Sales_Entry!J770)</f>
        <v>680</v>
      </c>
      <c r="H770" s="208">
        <v>0</v>
      </c>
      <c r="I770" s="208">
        <f t="shared" si="11"/>
        <v>680</v>
      </c>
      <c r="J770" s="209"/>
      <c r="K770" s="209" t="str" cm="1">
        <f t="array" ref="K770">IF($C770="","",IF(AND($C770=Party_Statement!$C$5,$B770&gt;=Party_Statement!$C$6,$B770&lt;=Party_Statement!$E$6),SUMPRODUCT(($C$3:$C770=Party_Statement!$C$5)*($B$3:$B770&gt;=Party_Statement!$C$6)*($B$3:$B770&lt;=Party_Statement!$E$6)),""))</f>
        <v/>
      </c>
    </row>
    <row r="771" spans="1:11" x14ac:dyDescent="0.25">
      <c r="A771" s="205" t="str">
        <f>Sales_Entry!A771</f>
        <v>2083/04/16</v>
      </c>
      <c r="B771" s="206">
        <f>Sales_Entry!B771</f>
        <v>46235</v>
      </c>
      <c r="C771" s="207" t="str">
        <f>Sales_Entry!D771</f>
        <v>AAYUSH AND AAYUSHMA</v>
      </c>
      <c r="D771" s="207" t="s">
        <v>1390</v>
      </c>
      <c r="E771" s="207" t="str">
        <f>Sales_Entry!C771</f>
        <v>BILL-6646</v>
      </c>
      <c r="F771" s="207" t="str">
        <f>Sales_Entry!E771</f>
        <v>Mix Milk</v>
      </c>
      <c r="G771" s="208">
        <f>N(Sales_Entry!J771)</f>
        <v>425</v>
      </c>
      <c r="H771" s="208">
        <v>0</v>
      </c>
      <c r="I771" s="208">
        <f t="shared" si="11"/>
        <v>425</v>
      </c>
      <c r="J771" s="209"/>
      <c r="K771" s="209" t="str" cm="1">
        <f t="array" ref="K771">IF($C771="","",IF(AND($C771=Party_Statement!$C$5,$B771&gt;=Party_Statement!$C$6,$B771&lt;=Party_Statement!$E$6),SUMPRODUCT(($C$3:$C771=Party_Statement!$C$5)*($B$3:$B771&gt;=Party_Statement!$C$6)*($B$3:$B771&lt;=Party_Statement!$E$6)),""))</f>
        <v/>
      </c>
    </row>
    <row r="772" spans="1:11" x14ac:dyDescent="0.25">
      <c r="A772" s="205" t="str">
        <f>Sales_Entry!A772</f>
        <v>2083/04/16</v>
      </c>
      <c r="B772" s="206">
        <f>Sales_Entry!B772</f>
        <v>46235</v>
      </c>
      <c r="C772" s="207" t="str">
        <f>Sales_Entry!D772</f>
        <v>DEURALI KIRANA</v>
      </c>
      <c r="D772" s="207" t="s">
        <v>1390</v>
      </c>
      <c r="E772" s="207" t="str">
        <f>Sales_Entry!C772</f>
        <v>BILL-6647</v>
      </c>
      <c r="F772" s="207" t="str">
        <f>Sales_Entry!E772</f>
        <v>Mix Milk</v>
      </c>
      <c r="G772" s="208">
        <f>N(Sales_Entry!J772)</f>
        <v>425</v>
      </c>
      <c r="H772" s="208">
        <v>0</v>
      </c>
      <c r="I772" s="208">
        <f t="shared" ref="I772:I835" si="12">IF($C772="","",$G772-$H772)</f>
        <v>425</v>
      </c>
      <c r="J772" s="209"/>
      <c r="K772" s="209" t="str" cm="1">
        <f t="array" ref="K772">IF($C772="","",IF(AND($C772=Party_Statement!$C$5,$B772&gt;=Party_Statement!$C$6,$B772&lt;=Party_Statement!$E$6),SUMPRODUCT(($C$3:$C772=Party_Statement!$C$5)*($B$3:$B772&gt;=Party_Statement!$C$6)*($B$3:$B772&lt;=Party_Statement!$E$6)),""))</f>
        <v/>
      </c>
    </row>
    <row r="773" spans="1:11" x14ac:dyDescent="0.25">
      <c r="A773" s="205" t="str">
        <f>Sales_Entry!A773</f>
        <v>2083/04/16</v>
      </c>
      <c r="B773" s="206">
        <f>Sales_Entry!B773</f>
        <v>46235</v>
      </c>
      <c r="C773" s="207" t="str">
        <f>Sales_Entry!D773</f>
        <v>ORGANIC TARKALI</v>
      </c>
      <c r="D773" s="207" t="s">
        <v>1390</v>
      </c>
      <c r="E773" s="207" t="str">
        <f>Sales_Entry!C773</f>
        <v>BILL-6648</v>
      </c>
      <c r="F773" s="207" t="str">
        <f>Sales_Entry!E773</f>
        <v>Mix Milk</v>
      </c>
      <c r="G773" s="208">
        <f>N(Sales_Entry!J773)</f>
        <v>2850</v>
      </c>
      <c r="H773" s="208">
        <v>0</v>
      </c>
      <c r="I773" s="208">
        <f t="shared" si="12"/>
        <v>2850</v>
      </c>
      <c r="J773" s="209"/>
      <c r="K773" s="209" t="str" cm="1">
        <f t="array" ref="K773">IF($C773="","",IF(AND($C773=Party_Statement!$C$5,$B773&gt;=Party_Statement!$C$6,$B773&lt;=Party_Statement!$E$6),SUMPRODUCT(($C$3:$C773=Party_Statement!$C$5)*($B$3:$B773&gt;=Party_Statement!$C$6)*($B$3:$B773&lt;=Party_Statement!$E$6)),""))</f>
        <v/>
      </c>
    </row>
    <row r="774" spans="1:11" x14ac:dyDescent="0.25">
      <c r="A774" s="205" t="str">
        <f>Sales_Entry!A774</f>
        <v>2083/04/16</v>
      </c>
      <c r="B774" s="206">
        <f>Sales_Entry!B774</f>
        <v>46235</v>
      </c>
      <c r="C774" s="207" t="str">
        <f>Sales_Entry!D774</f>
        <v>SHARMA DAI</v>
      </c>
      <c r="D774" s="207" t="s">
        <v>1390</v>
      </c>
      <c r="E774" s="207" t="str">
        <f>Sales_Entry!C774</f>
        <v>BILL-6649</v>
      </c>
      <c r="F774" s="207" t="str">
        <f>Sales_Entry!E774</f>
        <v>Mix Milk</v>
      </c>
      <c r="G774" s="208">
        <f>N(Sales_Entry!J774)</f>
        <v>2520</v>
      </c>
      <c r="H774" s="208">
        <v>0</v>
      </c>
      <c r="I774" s="208">
        <f t="shared" si="12"/>
        <v>2520</v>
      </c>
      <c r="J774" s="209"/>
      <c r="K774" s="209" t="str" cm="1">
        <f t="array" ref="K774">IF($C774="","",IF(AND($C774=Party_Statement!$C$5,$B774&gt;=Party_Statement!$C$6,$B774&lt;=Party_Statement!$E$6),SUMPRODUCT(($C$3:$C774=Party_Statement!$C$5)*($B$3:$B774&gt;=Party_Statement!$C$6)*($B$3:$B774&lt;=Party_Statement!$E$6)),""))</f>
        <v/>
      </c>
    </row>
    <row r="775" spans="1:11" x14ac:dyDescent="0.25">
      <c r="A775" s="205" t="str">
        <f>Sales_Entry!A775</f>
        <v>2083/04/16</v>
      </c>
      <c r="B775" s="206">
        <f>Sales_Entry!B775</f>
        <v>46235</v>
      </c>
      <c r="C775" s="207" t="str">
        <f>Sales_Entry!D775</f>
        <v>NEUPANE KIRANA</v>
      </c>
      <c r="D775" s="207" t="s">
        <v>1390</v>
      </c>
      <c r="E775" s="207" t="str">
        <f>Sales_Entry!C775</f>
        <v>BILL-6650</v>
      </c>
      <c r="F775" s="207" t="str">
        <f>Sales_Entry!E775</f>
        <v>Mix Milk</v>
      </c>
      <c r="G775" s="208">
        <f>N(Sales_Entry!J775)</f>
        <v>200</v>
      </c>
      <c r="H775" s="208">
        <v>0</v>
      </c>
      <c r="I775" s="208">
        <f t="shared" si="12"/>
        <v>200</v>
      </c>
      <c r="J775" s="209"/>
      <c r="K775" s="209" t="str" cm="1">
        <f t="array" ref="K775">IF($C775="","",IF(AND($C775=Party_Statement!$C$5,$B775&gt;=Party_Statement!$C$6,$B775&lt;=Party_Statement!$E$6),SUMPRODUCT(($C$3:$C775=Party_Statement!$C$5)*($B$3:$B775&gt;=Party_Statement!$C$6)*($B$3:$B775&lt;=Party_Statement!$E$6)),""))</f>
        <v/>
      </c>
    </row>
    <row r="776" spans="1:11" x14ac:dyDescent="0.25">
      <c r="A776" s="205" t="str">
        <f>Sales_Entry!A776</f>
        <v>2083/04/16</v>
      </c>
      <c r="B776" s="206">
        <f>Sales_Entry!B776</f>
        <v>46235</v>
      </c>
      <c r="C776" s="207" t="str">
        <f>Sales_Entry!D776</f>
        <v>LOCAL</v>
      </c>
      <c r="D776" s="207" t="s">
        <v>1390</v>
      </c>
      <c r="E776" s="207" t="str">
        <f>Sales_Entry!C776</f>
        <v>BILL-6461</v>
      </c>
      <c r="F776" s="207" t="str">
        <f>Sales_Entry!E776</f>
        <v>Mix Milk</v>
      </c>
      <c r="G776" s="208">
        <f>N(Sales_Entry!J776)</f>
        <v>650.02</v>
      </c>
      <c r="H776" s="208">
        <v>0</v>
      </c>
      <c r="I776" s="208">
        <f t="shared" si="12"/>
        <v>650.02</v>
      </c>
      <c r="J776" s="209"/>
      <c r="K776" s="209" t="str" cm="1">
        <f t="array" ref="K776">IF($C776="","",IF(AND($C776=Party_Statement!$C$5,$B776&gt;=Party_Statement!$C$6,$B776&lt;=Party_Statement!$E$6),SUMPRODUCT(($C$3:$C776=Party_Statement!$C$5)*($B$3:$B776&gt;=Party_Statement!$C$6)*($B$3:$B776&lt;=Party_Statement!$E$6)),""))</f>
        <v/>
      </c>
    </row>
    <row r="777" spans="1:11" x14ac:dyDescent="0.25">
      <c r="A777" s="205" t="str">
        <f>Sales_Entry!A777</f>
        <v>2083/04/17</v>
      </c>
      <c r="B777" s="206">
        <f>Sales_Entry!B777</f>
        <v>46236</v>
      </c>
      <c r="C777" s="207" t="str">
        <f>Sales_Entry!D777</f>
        <v>SRIJANA DAIRY</v>
      </c>
      <c r="D777" s="207" t="s">
        <v>1390</v>
      </c>
      <c r="E777" s="207" t="str">
        <f>Sales_Entry!C777</f>
        <v>BILL-6651</v>
      </c>
      <c r="F777" s="207" t="str">
        <f>Sales_Entry!E777</f>
        <v>Mix Milk</v>
      </c>
      <c r="G777" s="208">
        <f>N(Sales_Entry!J777)</f>
        <v>5100</v>
      </c>
      <c r="H777" s="208">
        <v>0</v>
      </c>
      <c r="I777" s="208">
        <f t="shared" si="12"/>
        <v>5100</v>
      </c>
      <c r="J777" s="209"/>
      <c r="K777" s="209" t="str" cm="1">
        <f t="array" ref="K777">IF($C777="","",IF(AND($C777=Party_Statement!$C$5,$B777&gt;=Party_Statement!$C$6,$B777&lt;=Party_Statement!$E$6),SUMPRODUCT(($C$3:$C777=Party_Statement!$C$5)*($B$3:$B777&gt;=Party_Statement!$C$6)*($B$3:$B777&lt;=Party_Statement!$E$6)),""))</f>
        <v/>
      </c>
    </row>
    <row r="778" spans="1:11" s="64" customFormat="1" x14ac:dyDescent="0.25">
      <c r="A778" s="205" t="str">
        <f>Sales_Entry!A778</f>
        <v>2083/04/17</v>
      </c>
      <c r="B778" s="206">
        <f>Sales_Entry!B778</f>
        <v>46236</v>
      </c>
      <c r="C778" s="207" t="str">
        <f>Sales_Entry!D778</f>
        <v>SRIJANA DAIRY</v>
      </c>
      <c r="D778" s="207" t="s">
        <v>1390</v>
      </c>
      <c r="E778" s="207" t="str">
        <f>Sales_Entry!C778</f>
        <v>BILL-6651</v>
      </c>
      <c r="F778" s="207" t="str">
        <f>Sales_Entry!E778</f>
        <v>Cow Milk</v>
      </c>
      <c r="G778" s="208">
        <f>N(Sales_Entry!J778)</f>
        <v>80</v>
      </c>
      <c r="H778" s="208">
        <v>0</v>
      </c>
      <c r="I778" s="208">
        <f t="shared" si="12"/>
        <v>80</v>
      </c>
      <c r="J778" s="211"/>
      <c r="K778" s="209" t="str" cm="1">
        <f t="array" ref="K778">IF($C778="","",IF(AND($C778=Party_Statement!$C$5,$B778&gt;=Party_Statement!$C$6,$B778&lt;=Party_Statement!$E$6),SUMPRODUCT(($C$3:$C778=Party_Statement!$C$5)*($B$3:$B778&gt;=Party_Statement!$C$6)*($B$3:$B778&lt;=Party_Statement!$E$6)),""))</f>
        <v/>
      </c>
    </row>
    <row r="779" spans="1:11" x14ac:dyDescent="0.25">
      <c r="A779" s="205" t="str">
        <f>Sales_Entry!A779</f>
        <v>2083/04/17</v>
      </c>
      <c r="B779" s="206">
        <f>Sales_Entry!B779</f>
        <v>46236</v>
      </c>
      <c r="C779" s="207" t="str">
        <f>Sales_Entry!D779</f>
        <v>SOBHA BHATTARAI</v>
      </c>
      <c r="D779" s="207" t="s">
        <v>1390</v>
      </c>
      <c r="E779" s="207" t="str">
        <f>Sales_Entry!C779</f>
        <v>BILL-6652</v>
      </c>
      <c r="F779" s="207" t="str">
        <f>Sales_Entry!E779</f>
        <v>Mix Milk</v>
      </c>
      <c r="G779" s="208">
        <f>N(Sales_Entry!J779)</f>
        <v>4675</v>
      </c>
      <c r="H779" s="208">
        <v>0</v>
      </c>
      <c r="I779" s="208">
        <f t="shared" si="12"/>
        <v>4675</v>
      </c>
      <c r="J779" s="209"/>
      <c r="K779" s="209" t="str" cm="1">
        <f t="array" ref="K779">IF($C779="","",IF(AND($C779=Party_Statement!$C$5,$B779&gt;=Party_Statement!$C$6,$B779&lt;=Party_Statement!$E$6),SUMPRODUCT(($C$3:$C779=Party_Statement!$C$5)*($B$3:$B779&gt;=Party_Statement!$C$6)*($B$3:$B779&lt;=Party_Statement!$E$6)),""))</f>
        <v/>
      </c>
    </row>
    <row r="780" spans="1:11" x14ac:dyDescent="0.25">
      <c r="A780" s="205" t="str">
        <f>Sales_Entry!A780</f>
        <v>2083/04/17</v>
      </c>
      <c r="B780" s="206">
        <f>Sales_Entry!B780</f>
        <v>46236</v>
      </c>
      <c r="C780" s="207" t="str">
        <f>Sales_Entry!D780</f>
        <v>GIRI KIRANA</v>
      </c>
      <c r="D780" s="207" t="s">
        <v>1390</v>
      </c>
      <c r="E780" s="207" t="str">
        <f>Sales_Entry!C780</f>
        <v>BILL-6653</v>
      </c>
      <c r="F780" s="207" t="str">
        <f>Sales_Entry!E780</f>
        <v>Mix Milk</v>
      </c>
      <c r="G780" s="208">
        <f>N(Sales_Entry!J780)</f>
        <v>1275</v>
      </c>
      <c r="H780" s="208">
        <v>0</v>
      </c>
      <c r="I780" s="208">
        <f t="shared" si="12"/>
        <v>1275</v>
      </c>
      <c r="J780" s="209"/>
      <c r="K780" s="209" t="str" cm="1">
        <f t="array" ref="K780">IF($C780="","",IF(AND($C780=Party_Statement!$C$5,$B780&gt;=Party_Statement!$C$6,$B780&lt;=Party_Statement!$E$6),SUMPRODUCT(($C$3:$C780=Party_Statement!$C$5)*($B$3:$B780&gt;=Party_Statement!$C$6)*($B$3:$B780&lt;=Party_Statement!$E$6)),""))</f>
        <v/>
      </c>
    </row>
    <row r="781" spans="1:11" x14ac:dyDescent="0.25">
      <c r="A781" s="205" t="str">
        <f>Sales_Entry!A781</f>
        <v>2083/04/17</v>
      </c>
      <c r="B781" s="206">
        <f>Sales_Entry!B781</f>
        <v>46236</v>
      </c>
      <c r="C781" s="207" t="str">
        <f>Sales_Entry!D781</f>
        <v>DEURALI KIRANA</v>
      </c>
      <c r="D781" s="207" t="s">
        <v>1390</v>
      </c>
      <c r="E781" s="207" t="str">
        <f>Sales_Entry!C781</f>
        <v>BILL-6654</v>
      </c>
      <c r="F781" s="207" t="str">
        <f>Sales_Entry!E781</f>
        <v>Mix Milk</v>
      </c>
      <c r="G781" s="208">
        <f>N(Sales_Entry!J781)</f>
        <v>1275</v>
      </c>
      <c r="H781" s="208">
        <v>0</v>
      </c>
      <c r="I781" s="208">
        <f t="shared" si="12"/>
        <v>1275</v>
      </c>
      <c r="J781" s="209"/>
      <c r="K781" s="209" t="str" cm="1">
        <f t="array" ref="K781">IF($C781="","",IF(AND($C781=Party_Statement!$C$5,$B781&gt;=Party_Statement!$C$6,$B781&lt;=Party_Statement!$E$6),SUMPRODUCT(($C$3:$C781=Party_Statement!$C$5)*($B$3:$B781&gt;=Party_Statement!$C$6)*($B$3:$B781&lt;=Party_Statement!$E$6)),""))</f>
        <v/>
      </c>
    </row>
    <row r="782" spans="1:11" x14ac:dyDescent="0.25">
      <c r="A782" s="205" t="str">
        <f>Sales_Entry!A782</f>
        <v>2083/04/17</v>
      </c>
      <c r="B782" s="206">
        <f>Sales_Entry!B782</f>
        <v>46236</v>
      </c>
      <c r="C782" s="207" t="str">
        <f>Sales_Entry!D782</f>
        <v>AAMOSH KIRANA</v>
      </c>
      <c r="D782" s="207" t="s">
        <v>1390</v>
      </c>
      <c r="E782" s="207" t="str">
        <f>Sales_Entry!C782</f>
        <v>BILL-6655</v>
      </c>
      <c r="F782" s="207" t="str">
        <f>Sales_Entry!E782</f>
        <v>Mix Milk</v>
      </c>
      <c r="G782" s="208">
        <f>N(Sales_Entry!J782)</f>
        <v>1720</v>
      </c>
      <c r="H782" s="208">
        <v>0</v>
      </c>
      <c r="I782" s="208">
        <f t="shared" si="12"/>
        <v>1720</v>
      </c>
      <c r="J782" s="209"/>
      <c r="K782" s="209" t="str" cm="1">
        <f t="array" ref="K782">IF($C782="","",IF(AND($C782=Party_Statement!$C$5,$B782&gt;=Party_Statement!$C$6,$B782&lt;=Party_Statement!$E$6),SUMPRODUCT(($C$3:$C782=Party_Statement!$C$5)*($B$3:$B782&gt;=Party_Statement!$C$6)*($B$3:$B782&lt;=Party_Statement!$E$6)),""))</f>
        <v/>
      </c>
    </row>
    <row r="783" spans="1:11" x14ac:dyDescent="0.25">
      <c r="A783" s="205" t="str">
        <f>Sales_Entry!A783</f>
        <v>2083/04/17</v>
      </c>
      <c r="B783" s="206">
        <f>Sales_Entry!B783</f>
        <v>46236</v>
      </c>
      <c r="C783" s="207" t="str">
        <f>Sales_Entry!D783</f>
        <v>AAMOSH KIRANA</v>
      </c>
      <c r="D783" s="207" t="s">
        <v>1390</v>
      </c>
      <c r="E783" s="207" t="str">
        <f>Sales_Entry!C783</f>
        <v>BILL-6655</v>
      </c>
      <c r="F783" s="207" t="str">
        <f>Sales_Entry!E783</f>
        <v>Mix Milk</v>
      </c>
      <c r="G783" s="208">
        <f>N(Sales_Entry!J783)</f>
        <v>3400</v>
      </c>
      <c r="H783" s="208">
        <v>0</v>
      </c>
      <c r="I783" s="208">
        <f t="shared" si="12"/>
        <v>3400</v>
      </c>
      <c r="J783" s="209"/>
      <c r="K783" s="209" t="str" cm="1">
        <f t="array" ref="K783">IF($C783="","",IF(AND($C783=Party_Statement!$C$5,$B783&gt;=Party_Statement!$C$6,$B783&lt;=Party_Statement!$E$6),SUMPRODUCT(($C$3:$C783=Party_Statement!$C$5)*($B$3:$B783&gt;=Party_Statement!$C$6)*($B$3:$B783&lt;=Party_Statement!$E$6)),""))</f>
        <v/>
      </c>
    </row>
    <row r="784" spans="1:11" x14ac:dyDescent="0.25">
      <c r="A784" s="205" t="str">
        <f>Sales_Entry!A784</f>
        <v>2083/04/17</v>
      </c>
      <c r="B784" s="206">
        <f>Sales_Entry!B784</f>
        <v>46236</v>
      </c>
      <c r="C784" s="207" t="str">
        <f>Sales_Entry!D784</f>
        <v>AAMOSH KIRANA</v>
      </c>
      <c r="D784" s="207" t="s">
        <v>1390</v>
      </c>
      <c r="E784" s="207" t="str">
        <f>Sales_Entry!C784</f>
        <v>BILL-6655</v>
      </c>
      <c r="F784" s="207" t="str">
        <f>Sales_Entry!E784</f>
        <v>GHEE</v>
      </c>
      <c r="G784" s="208">
        <f>N(Sales_Entry!J784)</f>
        <v>6000</v>
      </c>
      <c r="H784" s="208">
        <v>0</v>
      </c>
      <c r="I784" s="208">
        <f t="shared" si="12"/>
        <v>6000</v>
      </c>
      <c r="J784" s="209"/>
      <c r="K784" s="209" t="str" cm="1">
        <f t="array" ref="K784">IF($C784="","",IF(AND($C784=Party_Statement!$C$5,$B784&gt;=Party_Statement!$C$6,$B784&lt;=Party_Statement!$E$6),SUMPRODUCT(($C$3:$C784=Party_Statement!$C$5)*($B$3:$B784&gt;=Party_Statement!$C$6)*($B$3:$B784&lt;=Party_Statement!$E$6)),""))</f>
        <v/>
      </c>
    </row>
    <row r="785" spans="1:11" x14ac:dyDescent="0.25">
      <c r="A785" s="205" t="str">
        <f>Sales_Entry!A785</f>
        <v>2083/04/17</v>
      </c>
      <c r="B785" s="206">
        <f>Sales_Entry!B785</f>
        <v>46236</v>
      </c>
      <c r="C785" s="207" t="str">
        <f>Sales_Entry!D785</f>
        <v>AAMOSH KIRANA</v>
      </c>
      <c r="D785" s="207" t="s">
        <v>1390</v>
      </c>
      <c r="E785" s="207" t="str">
        <f>Sales_Entry!C785</f>
        <v>BILL-6655</v>
      </c>
      <c r="F785" s="207" t="str">
        <f>Sales_Entry!E785</f>
        <v>Cow Milk</v>
      </c>
      <c r="G785" s="208">
        <f>N(Sales_Entry!J785)</f>
        <v>80</v>
      </c>
      <c r="H785" s="208">
        <v>0</v>
      </c>
      <c r="I785" s="208">
        <f t="shared" si="12"/>
        <v>80</v>
      </c>
      <c r="J785" s="209"/>
      <c r="K785" s="209" t="str" cm="1">
        <f t="array" ref="K785">IF($C785="","",IF(AND($C785=Party_Statement!$C$5,$B785&gt;=Party_Statement!$C$6,$B785&lt;=Party_Statement!$E$6),SUMPRODUCT(($C$3:$C785=Party_Statement!$C$5)*($B$3:$B785&gt;=Party_Statement!$C$6)*($B$3:$B785&lt;=Party_Statement!$E$6)),""))</f>
        <v/>
      </c>
    </row>
    <row r="786" spans="1:11" x14ac:dyDescent="0.25">
      <c r="A786" s="205" t="str">
        <f>Sales_Entry!A786</f>
        <v>2083/04/17</v>
      </c>
      <c r="B786" s="206">
        <f>Sales_Entry!B786</f>
        <v>46236</v>
      </c>
      <c r="C786" s="207" t="str">
        <f>Sales_Entry!D786</f>
        <v>PALPALI KIRANA</v>
      </c>
      <c r="D786" s="207" t="s">
        <v>1390</v>
      </c>
      <c r="E786" s="207" t="str">
        <f>Sales_Entry!C786</f>
        <v>BILL-6656</v>
      </c>
      <c r="F786" s="207" t="str">
        <f>Sales_Entry!E786</f>
        <v>Mix Milk</v>
      </c>
      <c r="G786" s="208">
        <f>N(Sales_Entry!J786)</f>
        <v>2975</v>
      </c>
      <c r="H786" s="208">
        <v>0</v>
      </c>
      <c r="I786" s="208">
        <f t="shared" si="12"/>
        <v>2975</v>
      </c>
      <c r="J786" s="209"/>
      <c r="K786" s="209" t="str" cm="1">
        <f t="array" ref="K786">IF($C786="","",IF(AND($C786=Party_Statement!$C$5,$B786&gt;=Party_Statement!$C$6,$B786&lt;=Party_Statement!$E$6),SUMPRODUCT(($C$3:$C786=Party_Statement!$C$5)*($B$3:$B786&gt;=Party_Statement!$C$6)*($B$3:$B786&lt;=Party_Statement!$E$6)),""))</f>
        <v/>
      </c>
    </row>
    <row r="787" spans="1:11" x14ac:dyDescent="0.25">
      <c r="A787" s="205" t="str">
        <f>Sales_Entry!A787</f>
        <v>2083/04/17</v>
      </c>
      <c r="B787" s="206">
        <f>Sales_Entry!B787</f>
        <v>46236</v>
      </c>
      <c r="C787" s="207" t="str">
        <f>Sales_Entry!D787</f>
        <v>KRISHNA KHAREL</v>
      </c>
      <c r="D787" s="207" t="s">
        <v>1390</v>
      </c>
      <c r="E787" s="207" t="str">
        <f>Sales_Entry!C787</f>
        <v>BILL-6657</v>
      </c>
      <c r="F787" s="207" t="str">
        <f>Sales_Entry!E787</f>
        <v>Mix Milk</v>
      </c>
      <c r="G787" s="208">
        <f>N(Sales_Entry!J787)</f>
        <v>301</v>
      </c>
      <c r="H787" s="208">
        <v>0</v>
      </c>
      <c r="I787" s="208">
        <f t="shared" si="12"/>
        <v>301</v>
      </c>
      <c r="J787" s="209"/>
      <c r="K787" s="209" t="str" cm="1">
        <f t="array" ref="K787">IF($C787="","",IF(AND($C787=Party_Statement!$C$5,$B787&gt;=Party_Statement!$C$6,$B787&lt;=Party_Statement!$E$6),SUMPRODUCT(($C$3:$C787=Party_Statement!$C$5)*($B$3:$B787&gt;=Party_Statement!$C$6)*($B$3:$B787&lt;=Party_Statement!$E$6)),""))</f>
        <v/>
      </c>
    </row>
    <row r="788" spans="1:11" x14ac:dyDescent="0.25">
      <c r="A788" s="205" t="str">
        <f>Sales_Entry!A788</f>
        <v>2083/04/17</v>
      </c>
      <c r="B788" s="206">
        <f>Sales_Entry!B788</f>
        <v>46236</v>
      </c>
      <c r="C788" s="207" t="str">
        <f>Sales_Entry!D788</f>
        <v>SAMIKSHYA KIRANA</v>
      </c>
      <c r="D788" s="207" t="s">
        <v>1390</v>
      </c>
      <c r="E788" s="207" t="str">
        <f>Sales_Entry!C788</f>
        <v>BILL-6658</v>
      </c>
      <c r="F788" s="207" t="str">
        <f>Sales_Entry!E788</f>
        <v>Mix Milk</v>
      </c>
      <c r="G788" s="208">
        <f>N(Sales_Entry!J788)</f>
        <v>680</v>
      </c>
      <c r="H788" s="208">
        <v>0</v>
      </c>
      <c r="I788" s="208">
        <f t="shared" si="12"/>
        <v>680</v>
      </c>
      <c r="J788" s="209"/>
      <c r="K788" s="209" t="str" cm="1">
        <f t="array" ref="K788">IF($C788="","",IF(AND($C788=Party_Statement!$C$5,$B788&gt;=Party_Statement!$C$6,$B788&lt;=Party_Statement!$E$6),SUMPRODUCT(($C$3:$C788=Party_Statement!$C$5)*($B$3:$B788&gt;=Party_Statement!$C$6)*($B$3:$B788&lt;=Party_Statement!$E$6)),""))</f>
        <v/>
      </c>
    </row>
    <row r="789" spans="1:11" s="64" customFormat="1" x14ac:dyDescent="0.25">
      <c r="A789" s="205" t="str">
        <f>Sales_Entry!A789</f>
        <v>2083/04/17</v>
      </c>
      <c r="B789" s="206">
        <f>Sales_Entry!B789</f>
        <v>46236</v>
      </c>
      <c r="C789" s="207" t="str">
        <f>Sales_Entry!D789</f>
        <v>MANAKAMANA DAIRY</v>
      </c>
      <c r="D789" s="207" t="s">
        <v>1390</v>
      </c>
      <c r="E789" s="207" t="str">
        <f>Sales_Entry!C789</f>
        <v>BILL-6659</v>
      </c>
      <c r="F789" s="207" t="str">
        <f>Sales_Entry!E789</f>
        <v>Mix Milk</v>
      </c>
      <c r="G789" s="208">
        <f>N(Sales_Entry!J789)</f>
        <v>850</v>
      </c>
      <c r="H789" s="208">
        <v>0</v>
      </c>
      <c r="I789" s="208">
        <f t="shared" si="12"/>
        <v>850</v>
      </c>
      <c r="J789" s="211"/>
      <c r="K789" s="209" t="str" cm="1">
        <f t="array" ref="K789">IF($C789="","",IF(AND($C789=Party_Statement!$C$5,$B789&gt;=Party_Statement!$C$6,$B789&lt;=Party_Statement!$E$6),SUMPRODUCT(($C$3:$C789=Party_Statement!$C$5)*($B$3:$B789&gt;=Party_Statement!$C$6)*($B$3:$B789&lt;=Party_Statement!$E$6)),""))</f>
        <v/>
      </c>
    </row>
    <row r="790" spans="1:11" x14ac:dyDescent="0.25">
      <c r="A790" s="205" t="str">
        <f>Sales_Entry!A790</f>
        <v>2083/04/17</v>
      </c>
      <c r="B790" s="206">
        <f>Sales_Entry!B790</f>
        <v>46236</v>
      </c>
      <c r="C790" s="207" t="str">
        <f>Sales_Entry!D790</f>
        <v>KRITIKA KIRANA</v>
      </c>
      <c r="D790" s="207" t="s">
        <v>1390</v>
      </c>
      <c r="E790" s="207" t="str">
        <f>Sales_Entry!C790</f>
        <v>BILL-6660</v>
      </c>
      <c r="F790" s="207" t="str">
        <f>Sales_Entry!E790</f>
        <v>Mix Milk</v>
      </c>
      <c r="G790" s="208">
        <f>N(Sales_Entry!J790)</f>
        <v>1720</v>
      </c>
      <c r="H790" s="208">
        <v>0</v>
      </c>
      <c r="I790" s="208">
        <f t="shared" si="12"/>
        <v>1720</v>
      </c>
      <c r="J790" s="209"/>
      <c r="K790" s="209" t="str" cm="1">
        <f t="array" ref="K790">IF($C790="","",IF(AND($C790=Party_Statement!$C$5,$B790&gt;=Party_Statement!$C$6,$B790&lt;=Party_Statement!$E$6),SUMPRODUCT(($C$3:$C790=Party_Statement!$C$5)*($B$3:$B790&gt;=Party_Statement!$C$6)*($B$3:$B790&lt;=Party_Statement!$E$6)),""))</f>
        <v/>
      </c>
    </row>
    <row r="791" spans="1:11" x14ac:dyDescent="0.25">
      <c r="A791" s="205" t="str">
        <f>Sales_Entry!A791</f>
        <v>2083/04/17</v>
      </c>
      <c r="B791" s="206">
        <f>Sales_Entry!B791</f>
        <v>46236</v>
      </c>
      <c r="C791" s="207" t="str">
        <f>Sales_Entry!D791</f>
        <v>KRITIKA KIRANA</v>
      </c>
      <c r="D791" s="207" t="s">
        <v>1390</v>
      </c>
      <c r="E791" s="207" t="str">
        <f>Sales_Entry!C791</f>
        <v>BILL-6660</v>
      </c>
      <c r="F791" s="207" t="str">
        <f>Sales_Entry!E791</f>
        <v>NAUNI</v>
      </c>
      <c r="G791" s="208">
        <f>N(Sales_Entry!J791)</f>
        <v>775</v>
      </c>
      <c r="H791" s="208">
        <v>0</v>
      </c>
      <c r="I791" s="208">
        <f t="shared" si="12"/>
        <v>775</v>
      </c>
      <c r="J791" s="209"/>
      <c r="K791" s="209" t="str" cm="1">
        <f t="array" ref="K791">IF($C791="","",IF(AND($C791=Party_Statement!$C$5,$B791&gt;=Party_Statement!$C$6,$B791&lt;=Party_Statement!$E$6),SUMPRODUCT(($C$3:$C791=Party_Statement!$C$5)*($B$3:$B791&gt;=Party_Statement!$C$6)*($B$3:$B791&lt;=Party_Statement!$E$6)),""))</f>
        <v/>
      </c>
    </row>
    <row r="792" spans="1:11" x14ac:dyDescent="0.25">
      <c r="A792" s="205" t="str">
        <f>Sales_Entry!A792</f>
        <v>2083/04/17</v>
      </c>
      <c r="B792" s="206">
        <f>Sales_Entry!B792</f>
        <v>46236</v>
      </c>
      <c r="C792" s="207" t="str">
        <f>Sales_Entry!D792</f>
        <v>CHHATRABHUMI STORE</v>
      </c>
      <c r="D792" s="207" t="s">
        <v>1390</v>
      </c>
      <c r="E792" s="207" t="str">
        <f>Sales_Entry!C792</f>
        <v>BILL-6661</v>
      </c>
      <c r="F792" s="207" t="str">
        <f>Sales_Entry!E792</f>
        <v>Mix Milk</v>
      </c>
      <c r="G792" s="208">
        <f>N(Sales_Entry!J792)</f>
        <v>6020</v>
      </c>
      <c r="H792" s="208">
        <v>0</v>
      </c>
      <c r="I792" s="208">
        <f t="shared" si="12"/>
        <v>6020</v>
      </c>
      <c r="J792" s="209"/>
      <c r="K792" s="209" t="str" cm="1">
        <f t="array" ref="K792">IF($C792="","",IF(AND($C792=Party_Statement!$C$5,$B792&gt;=Party_Statement!$C$6,$B792&lt;=Party_Statement!$E$6),SUMPRODUCT(($C$3:$C792=Party_Statement!$C$5)*($B$3:$B792&gt;=Party_Statement!$C$6)*($B$3:$B792&lt;=Party_Statement!$E$6)),""))</f>
        <v/>
      </c>
    </row>
    <row r="793" spans="1:11" x14ac:dyDescent="0.25">
      <c r="A793" s="205" t="str">
        <f>Sales_Entry!A793</f>
        <v>2083/04/17</v>
      </c>
      <c r="B793" s="206">
        <f>Sales_Entry!B793</f>
        <v>46236</v>
      </c>
      <c r="C793" s="207" t="str">
        <f>Sales_Entry!D793</f>
        <v>CHHATRABHUMI STORE</v>
      </c>
      <c r="D793" s="207" t="s">
        <v>1390</v>
      </c>
      <c r="E793" s="207" t="str">
        <f>Sales_Entry!C793</f>
        <v>BILL-6661</v>
      </c>
      <c r="F793" s="207" t="str">
        <f>Sales_Entry!E793</f>
        <v>NAUNI</v>
      </c>
      <c r="G793" s="208">
        <f>N(Sales_Entry!J793)</f>
        <v>800</v>
      </c>
      <c r="H793" s="208">
        <v>0</v>
      </c>
      <c r="I793" s="208">
        <f t="shared" si="12"/>
        <v>800</v>
      </c>
      <c r="J793" s="209"/>
      <c r="K793" s="209" t="str" cm="1">
        <f t="array" ref="K793">IF($C793="","",IF(AND($C793=Party_Statement!$C$5,$B793&gt;=Party_Statement!$C$6,$B793&lt;=Party_Statement!$E$6),SUMPRODUCT(($C$3:$C793=Party_Statement!$C$5)*($B$3:$B793&gt;=Party_Statement!$C$6)*($B$3:$B793&lt;=Party_Statement!$E$6)),""))</f>
        <v/>
      </c>
    </row>
    <row r="794" spans="1:11" x14ac:dyDescent="0.25">
      <c r="A794" s="205" t="str">
        <f>Sales_Entry!A794</f>
        <v>2083/04/17</v>
      </c>
      <c r="B794" s="206">
        <f>Sales_Entry!B794</f>
        <v>46236</v>
      </c>
      <c r="C794" s="207" t="str">
        <f>Sales_Entry!D794</f>
        <v>ORGANIC TARKALI</v>
      </c>
      <c r="D794" s="207" t="s">
        <v>1390</v>
      </c>
      <c r="E794" s="207" t="str">
        <f>Sales_Entry!C794</f>
        <v>BILL-6662</v>
      </c>
      <c r="F794" s="207" t="str">
        <f>Sales_Entry!E794</f>
        <v>Mix Milk</v>
      </c>
      <c r="G794" s="208">
        <f>N(Sales_Entry!J794)</f>
        <v>2850</v>
      </c>
      <c r="H794" s="208">
        <v>0</v>
      </c>
      <c r="I794" s="208">
        <f t="shared" si="12"/>
        <v>2850</v>
      </c>
      <c r="J794" s="209"/>
      <c r="K794" s="209" t="str" cm="1">
        <f t="array" ref="K794">IF($C794="","",IF(AND($C794=Party_Statement!$C$5,$B794&gt;=Party_Statement!$C$6,$B794&lt;=Party_Statement!$E$6),SUMPRODUCT(($C$3:$C794=Party_Statement!$C$5)*($B$3:$B794&gt;=Party_Statement!$C$6)*($B$3:$B794&lt;=Party_Statement!$E$6)),""))</f>
        <v/>
      </c>
    </row>
    <row r="795" spans="1:11" x14ac:dyDescent="0.25">
      <c r="A795" s="205" t="str">
        <f>Sales_Entry!A795</f>
        <v>2083/04/17</v>
      </c>
      <c r="B795" s="206">
        <f>Sales_Entry!B795</f>
        <v>46236</v>
      </c>
      <c r="C795" s="207" t="str">
        <f>Sales_Entry!D795</f>
        <v>YUBARAJ AND SAMRAT</v>
      </c>
      <c r="D795" s="207" t="s">
        <v>1390</v>
      </c>
      <c r="E795" s="207" t="str">
        <f>Sales_Entry!C795</f>
        <v>BILL-6663</v>
      </c>
      <c r="F795" s="207" t="str">
        <f>Sales_Entry!E795</f>
        <v>Mix Milk</v>
      </c>
      <c r="G795" s="208">
        <f>N(Sales_Entry!J795)</f>
        <v>1530</v>
      </c>
      <c r="H795" s="208">
        <v>0</v>
      </c>
      <c r="I795" s="208">
        <f t="shared" si="12"/>
        <v>1530</v>
      </c>
      <c r="J795" s="209"/>
      <c r="K795" s="209" t="str" cm="1">
        <f t="array" ref="K795">IF($C795="","",IF(AND($C795=Party_Statement!$C$5,$B795&gt;=Party_Statement!$C$6,$B795&lt;=Party_Statement!$E$6),SUMPRODUCT(($C$3:$C795=Party_Statement!$C$5)*($B$3:$B795&gt;=Party_Statement!$C$6)*($B$3:$B795&lt;=Party_Statement!$E$6)),""))</f>
        <v/>
      </c>
    </row>
    <row r="796" spans="1:11" x14ac:dyDescent="0.25">
      <c r="A796" s="205" t="str">
        <f>Sales_Entry!A796</f>
        <v>2083/04/17</v>
      </c>
      <c r="B796" s="206">
        <f>Sales_Entry!B796</f>
        <v>46236</v>
      </c>
      <c r="C796" s="207" t="str">
        <f>Sales_Entry!D796</f>
        <v>SHARMA DAI</v>
      </c>
      <c r="D796" s="207" t="s">
        <v>1390</v>
      </c>
      <c r="E796" s="207" t="str">
        <f>Sales_Entry!C796</f>
        <v>BILL-6664</v>
      </c>
      <c r="F796" s="207" t="str">
        <f>Sales_Entry!E796</f>
        <v>Mix Milk</v>
      </c>
      <c r="G796" s="208">
        <f>N(Sales_Entry!J796)</f>
        <v>3570</v>
      </c>
      <c r="H796" s="208">
        <v>0</v>
      </c>
      <c r="I796" s="208">
        <f t="shared" si="12"/>
        <v>3570</v>
      </c>
      <c r="J796" s="209"/>
      <c r="K796" s="209" t="str" cm="1">
        <f t="array" ref="K796">IF($C796="","",IF(AND($C796=Party_Statement!$C$5,$B796&gt;=Party_Statement!$C$6,$B796&lt;=Party_Statement!$E$6),SUMPRODUCT(($C$3:$C796=Party_Statement!$C$5)*($B$3:$B796&gt;=Party_Statement!$C$6)*($B$3:$B796&lt;=Party_Statement!$E$6)),""))</f>
        <v/>
      </c>
    </row>
    <row r="797" spans="1:11" x14ac:dyDescent="0.25">
      <c r="A797" s="205" t="str">
        <f>Sales_Entry!A797</f>
        <v>2083/04/17</v>
      </c>
      <c r="B797" s="206">
        <f>Sales_Entry!B797</f>
        <v>46236</v>
      </c>
      <c r="C797" s="207" t="str">
        <f>Sales_Entry!D797</f>
        <v>GANGA NEUPANE</v>
      </c>
      <c r="D797" s="207" t="s">
        <v>1390</v>
      </c>
      <c r="E797" s="207" t="str">
        <f>Sales_Entry!C797</f>
        <v>BILL-6665</v>
      </c>
      <c r="F797" s="207" t="str">
        <f>Sales_Entry!E797</f>
        <v>Mix Milk</v>
      </c>
      <c r="G797" s="208">
        <f>N(Sales_Entry!J797)</f>
        <v>510</v>
      </c>
      <c r="H797" s="208">
        <v>0</v>
      </c>
      <c r="I797" s="208">
        <f t="shared" si="12"/>
        <v>510</v>
      </c>
      <c r="J797" s="209"/>
      <c r="K797" s="209" t="str" cm="1">
        <f t="array" ref="K797">IF($C797="","",IF(AND($C797=Party_Statement!$C$5,$B797&gt;=Party_Statement!$C$6,$B797&lt;=Party_Statement!$E$6),SUMPRODUCT(($C$3:$C797=Party_Statement!$C$5)*($B$3:$B797&gt;=Party_Statement!$C$6)*($B$3:$B797&lt;=Party_Statement!$E$6)),""))</f>
        <v/>
      </c>
    </row>
    <row r="798" spans="1:11" x14ac:dyDescent="0.25">
      <c r="A798" s="205" t="str">
        <f>Sales_Entry!A798</f>
        <v>2083/04/17</v>
      </c>
      <c r="B798" s="206">
        <f>Sales_Entry!B798</f>
        <v>46236</v>
      </c>
      <c r="C798" s="207" t="str">
        <f>Sales_Entry!D798</f>
        <v>SITALA ARYAL</v>
      </c>
      <c r="D798" s="207" t="s">
        <v>1390</v>
      </c>
      <c r="E798" s="207" t="str">
        <f>Sales_Entry!C798</f>
        <v>BILL-6666</v>
      </c>
      <c r="F798" s="207" t="str">
        <f>Sales_Entry!E798</f>
        <v>Mix Milk</v>
      </c>
      <c r="G798" s="208">
        <f>N(Sales_Entry!J798)</f>
        <v>180</v>
      </c>
      <c r="H798" s="208">
        <v>0</v>
      </c>
      <c r="I798" s="208">
        <f t="shared" si="12"/>
        <v>180</v>
      </c>
      <c r="J798" s="209"/>
      <c r="K798" s="209" t="str" cm="1">
        <f t="array" ref="K798">IF($C798="","",IF(AND($C798=Party_Statement!$C$5,$B798&gt;=Party_Statement!$C$6,$B798&lt;=Party_Statement!$E$6),SUMPRODUCT(($C$3:$C798=Party_Statement!$C$5)*($B$3:$B798&gt;=Party_Statement!$C$6)*($B$3:$B798&lt;=Party_Statement!$E$6)),""))</f>
        <v/>
      </c>
    </row>
    <row r="799" spans="1:11" x14ac:dyDescent="0.25">
      <c r="A799" s="205" t="str">
        <f>Sales_Entry!A799</f>
        <v>2083/04/17</v>
      </c>
      <c r="B799" s="206">
        <f>Sales_Entry!B799</f>
        <v>46236</v>
      </c>
      <c r="C799" s="207" t="str">
        <f>Sales_Entry!D799</f>
        <v>NEUPANE KIRANA</v>
      </c>
      <c r="D799" s="207" t="s">
        <v>1390</v>
      </c>
      <c r="E799" s="207" t="str">
        <f>Sales_Entry!C799</f>
        <v>BILL-6667</v>
      </c>
      <c r="F799" s="207" t="str">
        <f>Sales_Entry!E799</f>
        <v>Mix Milk</v>
      </c>
      <c r="G799" s="208">
        <f>N(Sales_Entry!J799)</f>
        <v>200</v>
      </c>
      <c r="H799" s="208">
        <v>0</v>
      </c>
      <c r="I799" s="208">
        <f t="shared" si="12"/>
        <v>200</v>
      </c>
      <c r="J799" s="209"/>
      <c r="K799" s="209" t="str" cm="1">
        <f t="array" ref="K799">IF($C799="","",IF(AND($C799=Party_Statement!$C$5,$B799&gt;=Party_Statement!$C$6,$B799&lt;=Party_Statement!$E$6),SUMPRODUCT(($C$3:$C799=Party_Statement!$C$5)*($B$3:$B799&gt;=Party_Statement!$C$6)*($B$3:$B799&lt;=Party_Statement!$E$6)),""))</f>
        <v/>
      </c>
    </row>
    <row r="800" spans="1:11" s="64" customFormat="1" x14ac:dyDescent="0.25">
      <c r="A800" s="205" t="str">
        <f>Sales_Entry!A800</f>
        <v>2083/04/17</v>
      </c>
      <c r="B800" s="206">
        <f>Sales_Entry!B800</f>
        <v>46236</v>
      </c>
      <c r="C800" s="207" t="str">
        <f>Sales_Entry!D800</f>
        <v>LOCAL</v>
      </c>
      <c r="D800" s="207" t="s">
        <v>1390</v>
      </c>
      <c r="E800" s="207" t="str">
        <f>Sales_Entry!C800</f>
        <v>BILL-6462</v>
      </c>
      <c r="F800" s="207" t="str">
        <f>Sales_Entry!E800</f>
        <v>Mix Milk</v>
      </c>
      <c r="G800" s="208">
        <f>N(Sales_Entry!J800)</f>
        <v>100</v>
      </c>
      <c r="H800" s="208">
        <v>0</v>
      </c>
      <c r="I800" s="208">
        <f t="shared" si="12"/>
        <v>100</v>
      </c>
      <c r="J800" s="211"/>
      <c r="K800" s="209" t="str" cm="1">
        <f t="array" ref="K800">IF($C800="","",IF(AND($C800=Party_Statement!$C$5,$B800&gt;=Party_Statement!$C$6,$B800&lt;=Party_Statement!$E$6),SUMPRODUCT(($C$3:$C800=Party_Statement!$C$5)*($B$3:$B800&gt;=Party_Statement!$C$6)*($B$3:$B800&lt;=Party_Statement!$E$6)),""))</f>
        <v/>
      </c>
    </row>
    <row r="801" spans="1:11" x14ac:dyDescent="0.25">
      <c r="A801" s="205" t="str">
        <f>Sales_Entry!A801</f>
        <v>2083/04/17</v>
      </c>
      <c r="B801" s="206">
        <f>Sales_Entry!B801</f>
        <v>46236</v>
      </c>
      <c r="C801" s="207" t="str">
        <f>Sales_Entry!D801</f>
        <v>LOCAL</v>
      </c>
      <c r="D801" s="207" t="s">
        <v>1390</v>
      </c>
      <c r="E801" s="207" t="str">
        <f>Sales_Entry!C801</f>
        <v>BILL-6462</v>
      </c>
      <c r="F801" s="207" t="str">
        <f>Sales_Entry!E801</f>
        <v>GHEE</v>
      </c>
      <c r="G801" s="208">
        <f>N(Sales_Entry!J801)</f>
        <v>1200</v>
      </c>
      <c r="H801" s="208">
        <v>0</v>
      </c>
      <c r="I801" s="208">
        <f t="shared" si="12"/>
        <v>1200</v>
      </c>
      <c r="J801" s="209"/>
      <c r="K801" s="209" t="str" cm="1">
        <f t="array" ref="K801">IF($C801="","",IF(AND($C801=Party_Statement!$C$5,$B801&gt;=Party_Statement!$C$6,$B801&lt;=Party_Statement!$E$6),SUMPRODUCT(($C$3:$C801=Party_Statement!$C$5)*($B$3:$B801&gt;=Party_Statement!$C$6)*($B$3:$B801&lt;=Party_Statement!$E$6)),""))</f>
        <v/>
      </c>
    </row>
    <row r="802" spans="1:11" x14ac:dyDescent="0.25">
      <c r="A802" s="205" t="str">
        <f>Sales_Entry!A802</f>
        <v>2083/04/18</v>
      </c>
      <c r="B802" s="206">
        <f>Sales_Entry!B802</f>
        <v>46237</v>
      </c>
      <c r="C802" s="207" t="str">
        <f>Sales_Entry!D802</f>
        <v>SRIJANA DAIRY</v>
      </c>
      <c r="D802" s="207" t="s">
        <v>1390</v>
      </c>
      <c r="E802" s="207" t="str">
        <f>Sales_Entry!C802</f>
        <v>BILL-6668</v>
      </c>
      <c r="F802" s="207" t="str">
        <f>Sales_Entry!E802</f>
        <v>Mix Milk</v>
      </c>
      <c r="G802" s="208">
        <f>N(Sales_Entry!J802)</f>
        <v>5100</v>
      </c>
      <c r="H802" s="208">
        <v>0</v>
      </c>
      <c r="I802" s="208">
        <f t="shared" si="12"/>
        <v>5100</v>
      </c>
      <c r="J802" s="209"/>
      <c r="K802" s="209" t="str" cm="1">
        <f t="array" ref="K802">IF($C802="","",IF(AND($C802=Party_Statement!$C$5,$B802&gt;=Party_Statement!$C$6,$B802&lt;=Party_Statement!$E$6),SUMPRODUCT(($C$3:$C802=Party_Statement!$C$5)*($B$3:$B802&gt;=Party_Statement!$C$6)*($B$3:$B802&lt;=Party_Statement!$E$6)),""))</f>
        <v/>
      </c>
    </row>
    <row r="803" spans="1:11" x14ac:dyDescent="0.25">
      <c r="A803" s="205" t="str">
        <f>Sales_Entry!A803</f>
        <v>2083/04/18</v>
      </c>
      <c r="B803" s="206">
        <f>Sales_Entry!B803</f>
        <v>46237</v>
      </c>
      <c r="C803" s="207" t="str">
        <f>Sales_Entry!D803</f>
        <v>SRIJANA DAIRY</v>
      </c>
      <c r="D803" s="207" t="s">
        <v>1390</v>
      </c>
      <c r="E803" s="207" t="str">
        <f>Sales_Entry!C803</f>
        <v>BILL-6668</v>
      </c>
      <c r="F803" s="207" t="str">
        <f>Sales_Entry!E803</f>
        <v>Cow Milk</v>
      </c>
      <c r="G803" s="208">
        <f>N(Sales_Entry!J803)</f>
        <v>80</v>
      </c>
      <c r="H803" s="208">
        <v>0</v>
      </c>
      <c r="I803" s="208">
        <f t="shared" si="12"/>
        <v>80</v>
      </c>
      <c r="J803" s="209"/>
      <c r="K803" s="209" t="str" cm="1">
        <f t="array" ref="K803">IF($C803="","",IF(AND($C803=Party_Statement!$C$5,$B803&gt;=Party_Statement!$C$6,$B803&lt;=Party_Statement!$E$6),SUMPRODUCT(($C$3:$C803=Party_Statement!$C$5)*($B$3:$B803&gt;=Party_Statement!$C$6)*($B$3:$B803&lt;=Party_Statement!$E$6)),""))</f>
        <v/>
      </c>
    </row>
    <row r="804" spans="1:11" x14ac:dyDescent="0.25">
      <c r="A804" s="205" t="str">
        <f>Sales_Entry!A804</f>
        <v>2083/04/18</v>
      </c>
      <c r="B804" s="206">
        <f>Sales_Entry!B804</f>
        <v>46237</v>
      </c>
      <c r="C804" s="207" t="str">
        <f>Sales_Entry!D804</f>
        <v>AAMOSH KIRANA</v>
      </c>
      <c r="D804" s="207" t="s">
        <v>1390</v>
      </c>
      <c r="E804" s="207" t="str">
        <f>Sales_Entry!C804</f>
        <v>BILL-6669</v>
      </c>
      <c r="F804" s="207" t="str">
        <f>Sales_Entry!E804</f>
        <v>Mix Milk</v>
      </c>
      <c r="G804" s="208">
        <f>N(Sales_Entry!J804)</f>
        <v>3440</v>
      </c>
      <c r="H804" s="208">
        <v>0</v>
      </c>
      <c r="I804" s="208">
        <f t="shared" si="12"/>
        <v>3440</v>
      </c>
      <c r="J804" s="209"/>
      <c r="K804" s="209" t="str" cm="1">
        <f t="array" ref="K804">IF($C804="","",IF(AND($C804=Party_Statement!$C$5,$B804&gt;=Party_Statement!$C$6,$B804&lt;=Party_Statement!$E$6),SUMPRODUCT(($C$3:$C804=Party_Statement!$C$5)*($B$3:$B804&gt;=Party_Statement!$C$6)*($B$3:$B804&lt;=Party_Statement!$E$6)),""))</f>
        <v/>
      </c>
    </row>
    <row r="805" spans="1:11" x14ac:dyDescent="0.25">
      <c r="A805" s="205" t="str">
        <f>Sales_Entry!A805</f>
        <v>2083/04/18</v>
      </c>
      <c r="B805" s="206">
        <f>Sales_Entry!B805</f>
        <v>46237</v>
      </c>
      <c r="C805" s="207" t="str">
        <f>Sales_Entry!D805</f>
        <v>AAMOSH KIRANA</v>
      </c>
      <c r="D805" s="207" t="s">
        <v>1390</v>
      </c>
      <c r="E805" s="207" t="str">
        <f>Sales_Entry!C805</f>
        <v>BILL-6669</v>
      </c>
      <c r="F805" s="207" t="str">
        <f>Sales_Entry!E805</f>
        <v>Mix Milk</v>
      </c>
      <c r="G805" s="208">
        <f>N(Sales_Entry!J805)</f>
        <v>4675</v>
      </c>
      <c r="H805" s="208">
        <v>0</v>
      </c>
      <c r="I805" s="208">
        <f t="shared" si="12"/>
        <v>4675</v>
      </c>
      <c r="J805" s="209"/>
      <c r="K805" s="209" t="str" cm="1">
        <f t="array" ref="K805">IF($C805="","",IF(AND($C805=Party_Statement!$C$5,$B805&gt;=Party_Statement!$C$6,$B805&lt;=Party_Statement!$E$6),SUMPRODUCT(($C$3:$C805=Party_Statement!$C$5)*($B$3:$B805&gt;=Party_Statement!$C$6)*($B$3:$B805&lt;=Party_Statement!$E$6)),""))</f>
        <v/>
      </c>
    </row>
    <row r="806" spans="1:11" x14ac:dyDescent="0.25">
      <c r="A806" s="205" t="str">
        <f>Sales_Entry!A806</f>
        <v>2083/04/18</v>
      </c>
      <c r="B806" s="206">
        <f>Sales_Entry!B806</f>
        <v>46237</v>
      </c>
      <c r="C806" s="207" t="str">
        <f>Sales_Entry!D806</f>
        <v>AAMOSH KIRANA</v>
      </c>
      <c r="D806" s="207" t="s">
        <v>1390</v>
      </c>
      <c r="E806" s="207" t="str">
        <f>Sales_Entry!C806</f>
        <v>BILL-6669</v>
      </c>
      <c r="F806" s="207" t="str">
        <f>Sales_Entry!E806</f>
        <v>Cow Milk</v>
      </c>
      <c r="G806" s="208">
        <f>N(Sales_Entry!J806)</f>
        <v>80</v>
      </c>
      <c r="H806" s="208">
        <v>0</v>
      </c>
      <c r="I806" s="208">
        <f t="shared" si="12"/>
        <v>80</v>
      </c>
      <c r="J806" s="209"/>
      <c r="K806" s="209" t="str" cm="1">
        <f t="array" ref="K806">IF($C806="","",IF(AND($C806=Party_Statement!$C$5,$B806&gt;=Party_Statement!$C$6,$B806&lt;=Party_Statement!$E$6),SUMPRODUCT(($C$3:$C806=Party_Statement!$C$5)*($B$3:$B806&gt;=Party_Statement!$C$6)*($B$3:$B806&lt;=Party_Statement!$E$6)),""))</f>
        <v/>
      </c>
    </row>
    <row r="807" spans="1:11" x14ac:dyDescent="0.25">
      <c r="A807" s="205" t="str">
        <f>Sales_Entry!A807</f>
        <v>2083/04/18</v>
      </c>
      <c r="B807" s="206">
        <f>Sales_Entry!B807</f>
        <v>46237</v>
      </c>
      <c r="C807" s="207" t="str">
        <f>Sales_Entry!D807</f>
        <v>AAMOSH KIRANA</v>
      </c>
      <c r="D807" s="207" t="s">
        <v>1390</v>
      </c>
      <c r="E807" s="207" t="str">
        <f>Sales_Entry!C807</f>
        <v>BILL-6669</v>
      </c>
      <c r="F807" s="207" t="str">
        <f>Sales_Entry!E807</f>
        <v>NAUNI</v>
      </c>
      <c r="G807" s="208">
        <f>N(Sales_Entry!J807)</f>
        <v>2550</v>
      </c>
      <c r="H807" s="208">
        <v>0</v>
      </c>
      <c r="I807" s="208">
        <f t="shared" si="12"/>
        <v>2550</v>
      </c>
      <c r="J807" s="209"/>
      <c r="K807" s="209" t="str" cm="1">
        <f t="array" ref="K807">IF($C807="","",IF(AND($C807=Party_Statement!$C$5,$B807&gt;=Party_Statement!$C$6,$B807&lt;=Party_Statement!$E$6),SUMPRODUCT(($C$3:$C807=Party_Statement!$C$5)*($B$3:$B807&gt;=Party_Statement!$C$6)*($B$3:$B807&lt;=Party_Statement!$E$6)),""))</f>
        <v/>
      </c>
    </row>
    <row r="808" spans="1:11" x14ac:dyDescent="0.25">
      <c r="A808" s="205" t="str">
        <f>Sales_Entry!A808</f>
        <v>2083/04/18</v>
      </c>
      <c r="B808" s="206">
        <f>Sales_Entry!B808</f>
        <v>46237</v>
      </c>
      <c r="C808" s="207" t="str">
        <f>Sales_Entry!D808</f>
        <v>PALPALI KIRANA</v>
      </c>
      <c r="D808" s="207" t="s">
        <v>1390</v>
      </c>
      <c r="E808" s="207" t="str">
        <f>Sales_Entry!C808</f>
        <v>BILL-6670</v>
      </c>
      <c r="F808" s="207" t="str">
        <f>Sales_Entry!E808</f>
        <v>Mix Milk</v>
      </c>
      <c r="G808" s="208">
        <f>N(Sales_Entry!J808)</f>
        <v>1700</v>
      </c>
      <c r="H808" s="208">
        <v>0</v>
      </c>
      <c r="I808" s="208">
        <f t="shared" si="12"/>
        <v>1700</v>
      </c>
      <c r="J808" s="209"/>
      <c r="K808" s="209" t="str" cm="1">
        <f t="array" ref="K808">IF($C808="","",IF(AND($C808=Party_Statement!$C$5,$B808&gt;=Party_Statement!$C$6,$B808&lt;=Party_Statement!$E$6),SUMPRODUCT(($C$3:$C808=Party_Statement!$C$5)*($B$3:$B808&gt;=Party_Statement!$C$6)*($B$3:$B808&lt;=Party_Statement!$E$6)),""))</f>
        <v/>
      </c>
    </row>
    <row r="809" spans="1:11" x14ac:dyDescent="0.25">
      <c r="A809" s="205" t="str">
        <f>Sales_Entry!A809</f>
        <v>2083/04/18</v>
      </c>
      <c r="B809" s="206">
        <f>Sales_Entry!B809</f>
        <v>46237</v>
      </c>
      <c r="C809" s="207" t="str">
        <f>Sales_Entry!D809</f>
        <v>DEURALI KIRANA</v>
      </c>
      <c r="D809" s="207" t="s">
        <v>1390</v>
      </c>
      <c r="E809" s="207" t="str">
        <f>Sales_Entry!C809</f>
        <v>BILL-6671</v>
      </c>
      <c r="F809" s="207" t="str">
        <f>Sales_Entry!E809</f>
        <v>Mix Milk</v>
      </c>
      <c r="G809" s="208">
        <f>N(Sales_Entry!J809)</f>
        <v>425</v>
      </c>
      <c r="H809" s="208">
        <v>0</v>
      </c>
      <c r="I809" s="208">
        <f t="shared" si="12"/>
        <v>425</v>
      </c>
      <c r="J809" s="209"/>
      <c r="K809" s="209" t="str" cm="1">
        <f t="array" ref="K809">IF($C809="","",IF(AND($C809=Party_Statement!$C$5,$B809&gt;=Party_Statement!$C$6,$B809&lt;=Party_Statement!$E$6),SUMPRODUCT(($C$3:$C809=Party_Statement!$C$5)*($B$3:$B809&gt;=Party_Statement!$C$6)*($B$3:$B809&lt;=Party_Statement!$E$6)),""))</f>
        <v/>
      </c>
    </row>
    <row r="810" spans="1:11" x14ac:dyDescent="0.25">
      <c r="A810" s="205" t="str">
        <f>Sales_Entry!A810</f>
        <v>2083/04/18</v>
      </c>
      <c r="B810" s="206">
        <f>Sales_Entry!B810</f>
        <v>46237</v>
      </c>
      <c r="C810" s="207" t="str">
        <f>Sales_Entry!D810</f>
        <v>GIRI KIRANA</v>
      </c>
      <c r="D810" s="207" t="s">
        <v>1390</v>
      </c>
      <c r="E810" s="207" t="str">
        <f>Sales_Entry!C810</f>
        <v>BILL-6672</v>
      </c>
      <c r="F810" s="207" t="str">
        <f>Sales_Entry!E810</f>
        <v>Mix Milk</v>
      </c>
      <c r="G810" s="208">
        <f>N(Sales_Entry!J810)</f>
        <v>1275</v>
      </c>
      <c r="H810" s="208">
        <v>0</v>
      </c>
      <c r="I810" s="208">
        <f t="shared" si="12"/>
        <v>1275</v>
      </c>
      <c r="J810" s="209"/>
      <c r="K810" s="209" t="str" cm="1">
        <f t="array" ref="K810">IF($C810="","",IF(AND($C810=Party_Statement!$C$5,$B810&gt;=Party_Statement!$C$6,$B810&lt;=Party_Statement!$E$6),SUMPRODUCT(($C$3:$C810=Party_Statement!$C$5)*($B$3:$B810&gt;=Party_Statement!$C$6)*($B$3:$B810&lt;=Party_Statement!$E$6)),""))</f>
        <v/>
      </c>
    </row>
    <row r="811" spans="1:11" s="64" customFormat="1" x14ac:dyDescent="0.25">
      <c r="A811" s="205" t="str">
        <f>Sales_Entry!A811</f>
        <v>2083/04/18</v>
      </c>
      <c r="B811" s="206">
        <f>Sales_Entry!B811</f>
        <v>46237</v>
      </c>
      <c r="C811" s="207" t="str">
        <f>Sales_Entry!D811</f>
        <v>SOBHA BHATTARAI</v>
      </c>
      <c r="D811" s="207" t="s">
        <v>1390</v>
      </c>
      <c r="E811" s="207" t="str">
        <f>Sales_Entry!C811</f>
        <v>BILL-6673</v>
      </c>
      <c r="F811" s="207" t="str">
        <f>Sales_Entry!E811</f>
        <v>Mix Milk</v>
      </c>
      <c r="G811" s="208">
        <f>N(Sales_Entry!J811)</f>
        <v>4250</v>
      </c>
      <c r="H811" s="208">
        <v>0</v>
      </c>
      <c r="I811" s="208">
        <f t="shared" si="12"/>
        <v>4250</v>
      </c>
      <c r="J811" s="211"/>
      <c r="K811" s="209" t="str" cm="1">
        <f t="array" ref="K811">IF($C811="","",IF(AND($C811=Party_Statement!$C$5,$B811&gt;=Party_Statement!$C$6,$B811&lt;=Party_Statement!$E$6),SUMPRODUCT(($C$3:$C811=Party_Statement!$C$5)*($B$3:$B811&gt;=Party_Statement!$C$6)*($B$3:$B811&lt;=Party_Statement!$E$6)),""))</f>
        <v/>
      </c>
    </row>
    <row r="812" spans="1:11" x14ac:dyDescent="0.25">
      <c r="A812" s="205" t="str">
        <f>Sales_Entry!A812</f>
        <v>2083/04/18</v>
      </c>
      <c r="B812" s="206">
        <f>Sales_Entry!B812</f>
        <v>46237</v>
      </c>
      <c r="C812" s="207" t="str">
        <f>Sales_Entry!D812</f>
        <v>CHHATRABHUMI STORE</v>
      </c>
      <c r="D812" s="207" t="s">
        <v>1390</v>
      </c>
      <c r="E812" s="207" t="str">
        <f>Sales_Entry!C812</f>
        <v>BILL-6674</v>
      </c>
      <c r="F812" s="207" t="str">
        <f>Sales_Entry!E812</f>
        <v>Mix Milk</v>
      </c>
      <c r="G812" s="208">
        <f>N(Sales_Entry!J812)</f>
        <v>2150</v>
      </c>
      <c r="H812" s="208">
        <v>0</v>
      </c>
      <c r="I812" s="208">
        <f t="shared" si="12"/>
        <v>2150</v>
      </c>
      <c r="J812" s="209"/>
      <c r="K812" s="209" t="str" cm="1">
        <f t="array" ref="K812">IF($C812="","",IF(AND($C812=Party_Statement!$C$5,$B812&gt;=Party_Statement!$C$6,$B812&lt;=Party_Statement!$E$6),SUMPRODUCT(($C$3:$C812=Party_Statement!$C$5)*($B$3:$B812&gt;=Party_Statement!$C$6)*($B$3:$B812&lt;=Party_Statement!$E$6)),""))</f>
        <v/>
      </c>
    </row>
    <row r="813" spans="1:11" x14ac:dyDescent="0.25">
      <c r="A813" s="205" t="str">
        <f>Sales_Entry!A813</f>
        <v>2083/04/18</v>
      </c>
      <c r="B813" s="206">
        <f>Sales_Entry!B813</f>
        <v>46237</v>
      </c>
      <c r="C813" s="207" t="str">
        <f>Sales_Entry!D813</f>
        <v>KRISHNA KHAREL</v>
      </c>
      <c r="D813" s="207" t="s">
        <v>1390</v>
      </c>
      <c r="E813" s="207" t="str">
        <f>Sales_Entry!C813</f>
        <v>BILL-6675</v>
      </c>
      <c r="F813" s="207" t="str">
        <f>Sales_Entry!E813</f>
        <v>Mix Milk</v>
      </c>
      <c r="G813" s="208">
        <f>N(Sales_Entry!J813)</f>
        <v>301</v>
      </c>
      <c r="H813" s="208">
        <v>0</v>
      </c>
      <c r="I813" s="208">
        <f t="shared" si="12"/>
        <v>301</v>
      </c>
      <c r="J813" s="209"/>
      <c r="K813" s="209" t="str" cm="1">
        <f t="array" ref="K813">IF($C813="","",IF(AND($C813=Party_Statement!$C$5,$B813&gt;=Party_Statement!$C$6,$B813&lt;=Party_Statement!$E$6),SUMPRODUCT(($C$3:$C813=Party_Statement!$C$5)*($B$3:$B813&gt;=Party_Statement!$C$6)*($B$3:$B813&lt;=Party_Statement!$E$6)),""))</f>
        <v/>
      </c>
    </row>
    <row r="814" spans="1:11" x14ac:dyDescent="0.25">
      <c r="A814" s="205" t="str">
        <f>Sales_Entry!A814</f>
        <v>2083/04/18</v>
      </c>
      <c r="B814" s="206">
        <f>Sales_Entry!B814</f>
        <v>46237</v>
      </c>
      <c r="C814" s="207" t="str">
        <f>Sales_Entry!D814</f>
        <v>KRITIKA KIRANA</v>
      </c>
      <c r="D814" s="207" t="s">
        <v>1390</v>
      </c>
      <c r="E814" s="207" t="str">
        <f>Sales_Entry!C814</f>
        <v>BILL-6676</v>
      </c>
      <c r="F814" s="207" t="str">
        <f>Sales_Entry!E814</f>
        <v>Mix Milk</v>
      </c>
      <c r="G814" s="208">
        <f>N(Sales_Entry!J814)</f>
        <v>1290</v>
      </c>
      <c r="H814" s="208">
        <v>0</v>
      </c>
      <c r="I814" s="208">
        <f t="shared" si="12"/>
        <v>1290</v>
      </c>
      <c r="J814" s="209"/>
      <c r="K814" s="209" t="str" cm="1">
        <f t="array" ref="K814">IF($C814="","",IF(AND($C814=Party_Statement!$C$5,$B814&gt;=Party_Statement!$C$6,$B814&lt;=Party_Statement!$E$6),SUMPRODUCT(($C$3:$C814=Party_Statement!$C$5)*($B$3:$B814&gt;=Party_Statement!$C$6)*($B$3:$B814&lt;=Party_Statement!$E$6)),""))</f>
        <v/>
      </c>
    </row>
    <row r="815" spans="1:11" x14ac:dyDescent="0.25">
      <c r="A815" s="205" t="str">
        <f>Sales_Entry!A815</f>
        <v>2083/04/18</v>
      </c>
      <c r="B815" s="206">
        <f>Sales_Entry!B815</f>
        <v>46237</v>
      </c>
      <c r="C815" s="207" t="str">
        <f>Sales_Entry!D815</f>
        <v>SAMIKSHYA KIRANA</v>
      </c>
      <c r="D815" s="207" t="s">
        <v>1390</v>
      </c>
      <c r="E815" s="207" t="str">
        <f>Sales_Entry!C815</f>
        <v>BILL-6677</v>
      </c>
      <c r="F815" s="207" t="str">
        <f>Sales_Entry!E815</f>
        <v>Mix Milk</v>
      </c>
      <c r="G815" s="208">
        <f>N(Sales_Entry!J815)</f>
        <v>680</v>
      </c>
      <c r="H815" s="208">
        <v>0</v>
      </c>
      <c r="I815" s="208">
        <f t="shared" si="12"/>
        <v>680</v>
      </c>
      <c r="J815" s="209"/>
      <c r="K815" s="209" t="str" cm="1">
        <f t="array" ref="K815">IF($C815="","",IF(AND($C815=Party_Statement!$C$5,$B815&gt;=Party_Statement!$C$6,$B815&lt;=Party_Statement!$E$6),SUMPRODUCT(($C$3:$C815=Party_Statement!$C$5)*($B$3:$B815&gt;=Party_Statement!$C$6)*($B$3:$B815&lt;=Party_Statement!$E$6)),""))</f>
        <v/>
      </c>
    </row>
    <row r="816" spans="1:11" x14ac:dyDescent="0.25">
      <c r="A816" s="205" t="str">
        <f>Sales_Entry!A816</f>
        <v>2083/04/18</v>
      </c>
      <c r="B816" s="206">
        <f>Sales_Entry!B816</f>
        <v>46237</v>
      </c>
      <c r="C816" s="207" t="str">
        <f>Sales_Entry!D816</f>
        <v>YUBARAJ AND SAMRAT</v>
      </c>
      <c r="D816" s="207" t="s">
        <v>1390</v>
      </c>
      <c r="E816" s="207" t="str">
        <f>Sales_Entry!C816</f>
        <v>BILL-6678</v>
      </c>
      <c r="F816" s="207" t="str">
        <f>Sales_Entry!E816</f>
        <v>Mix Milk</v>
      </c>
      <c r="G816" s="208">
        <f>N(Sales_Entry!J816)</f>
        <v>1275</v>
      </c>
      <c r="H816" s="208">
        <v>0</v>
      </c>
      <c r="I816" s="208">
        <f t="shared" si="12"/>
        <v>1275</v>
      </c>
      <c r="J816" s="209"/>
      <c r="K816" s="209" t="str" cm="1">
        <f t="array" ref="K816">IF($C816="","",IF(AND($C816=Party_Statement!$C$5,$B816&gt;=Party_Statement!$C$6,$B816&lt;=Party_Statement!$E$6),SUMPRODUCT(($C$3:$C816=Party_Statement!$C$5)*($B$3:$B816&gt;=Party_Statement!$C$6)*($B$3:$B816&lt;=Party_Statement!$E$6)),""))</f>
        <v/>
      </c>
    </row>
    <row r="817" spans="1:11" x14ac:dyDescent="0.25">
      <c r="A817" s="205" t="str">
        <f>Sales_Entry!A817</f>
        <v>2083/04/18</v>
      </c>
      <c r="B817" s="206">
        <f>Sales_Entry!B817</f>
        <v>46237</v>
      </c>
      <c r="C817" s="207" t="str">
        <f>Sales_Entry!D817</f>
        <v>AAYUSH AND AAYUSHMA</v>
      </c>
      <c r="D817" s="207" t="s">
        <v>1390</v>
      </c>
      <c r="E817" s="207" t="str">
        <f>Sales_Entry!C817</f>
        <v>BILL-6679</v>
      </c>
      <c r="F817" s="207" t="str">
        <f>Sales_Entry!E817</f>
        <v>Mix Milk</v>
      </c>
      <c r="G817" s="208">
        <f>N(Sales_Entry!J817)</f>
        <v>680</v>
      </c>
      <c r="H817" s="208">
        <v>0</v>
      </c>
      <c r="I817" s="208">
        <f t="shared" si="12"/>
        <v>680</v>
      </c>
      <c r="J817" s="209"/>
      <c r="K817" s="209" t="str" cm="1">
        <f t="array" ref="K817">IF($C817="","",IF(AND($C817=Party_Statement!$C$5,$B817&gt;=Party_Statement!$C$6,$B817&lt;=Party_Statement!$E$6),SUMPRODUCT(($C$3:$C817=Party_Statement!$C$5)*($B$3:$B817&gt;=Party_Statement!$C$6)*($B$3:$B817&lt;=Party_Statement!$E$6)),""))</f>
        <v/>
      </c>
    </row>
    <row r="818" spans="1:11" x14ac:dyDescent="0.25">
      <c r="A818" s="205" t="str">
        <f>Sales_Entry!A818</f>
        <v>2083/04/18</v>
      </c>
      <c r="B818" s="206">
        <f>Sales_Entry!B818</f>
        <v>46237</v>
      </c>
      <c r="C818" s="207" t="str">
        <f>Sales_Entry!D818</f>
        <v>MANAKAMANA DAIRY</v>
      </c>
      <c r="D818" s="207" t="s">
        <v>1390</v>
      </c>
      <c r="E818" s="207" t="str">
        <f>Sales_Entry!C818</f>
        <v>BILL-6680</v>
      </c>
      <c r="F818" s="207" t="str">
        <f>Sales_Entry!E818</f>
        <v>Mix Milk</v>
      </c>
      <c r="G818" s="208">
        <f>N(Sales_Entry!J818)</f>
        <v>850</v>
      </c>
      <c r="H818" s="208">
        <v>0</v>
      </c>
      <c r="I818" s="208">
        <f t="shared" si="12"/>
        <v>850</v>
      </c>
      <c r="J818" s="209"/>
      <c r="K818" s="209" t="str" cm="1">
        <f t="array" ref="K818">IF($C818="","",IF(AND($C818=Party_Statement!$C$5,$B818&gt;=Party_Statement!$C$6,$B818&lt;=Party_Statement!$E$6),SUMPRODUCT(($C$3:$C818=Party_Statement!$C$5)*($B$3:$B818&gt;=Party_Statement!$C$6)*($B$3:$B818&lt;=Party_Statement!$E$6)),""))</f>
        <v/>
      </c>
    </row>
    <row r="819" spans="1:11" x14ac:dyDescent="0.25">
      <c r="A819" s="205" t="str">
        <f>Sales_Entry!A819</f>
        <v>2083/04/18</v>
      </c>
      <c r="B819" s="206">
        <f>Sales_Entry!B819</f>
        <v>46237</v>
      </c>
      <c r="C819" s="207" t="str">
        <f>Sales_Entry!D819</f>
        <v>SHARMA DAI</v>
      </c>
      <c r="D819" s="207" t="s">
        <v>1390</v>
      </c>
      <c r="E819" s="207" t="str">
        <f>Sales_Entry!C819</f>
        <v>BILL-6681</v>
      </c>
      <c r="F819" s="207" t="str">
        <f>Sales_Entry!E819</f>
        <v>Mix Milk</v>
      </c>
      <c r="G819" s="208">
        <f>N(Sales_Entry!J819)</f>
        <v>2975</v>
      </c>
      <c r="H819" s="208">
        <v>0</v>
      </c>
      <c r="I819" s="208">
        <f t="shared" si="12"/>
        <v>2975</v>
      </c>
      <c r="J819" s="209"/>
      <c r="K819" s="209" t="str" cm="1">
        <f t="array" ref="K819">IF($C819="","",IF(AND($C819=Party_Statement!$C$5,$B819&gt;=Party_Statement!$C$6,$B819&lt;=Party_Statement!$E$6),SUMPRODUCT(($C$3:$C819=Party_Statement!$C$5)*($B$3:$B819&gt;=Party_Statement!$C$6)*($B$3:$B819&lt;=Party_Statement!$E$6)),""))</f>
        <v/>
      </c>
    </row>
    <row r="820" spans="1:11" x14ac:dyDescent="0.25">
      <c r="A820" s="205" t="str">
        <f>Sales_Entry!A820</f>
        <v>2083/04/18</v>
      </c>
      <c r="B820" s="206">
        <f>Sales_Entry!B820</f>
        <v>46237</v>
      </c>
      <c r="C820" s="207" t="str">
        <f>Sales_Entry!D820</f>
        <v>GANGA NEUPANE</v>
      </c>
      <c r="D820" s="207" t="s">
        <v>1390</v>
      </c>
      <c r="E820" s="207" t="str">
        <f>Sales_Entry!C820</f>
        <v>BILL-6682</v>
      </c>
      <c r="F820" s="207" t="str">
        <f>Sales_Entry!E820</f>
        <v>Mix Milk</v>
      </c>
      <c r="G820" s="208">
        <f>N(Sales_Entry!J820)</f>
        <v>510</v>
      </c>
      <c r="H820" s="208">
        <v>0</v>
      </c>
      <c r="I820" s="208">
        <f t="shared" si="12"/>
        <v>510</v>
      </c>
      <c r="J820" s="209"/>
      <c r="K820" s="209" t="str" cm="1">
        <f t="array" ref="K820">IF($C820="","",IF(AND($C820=Party_Statement!$C$5,$B820&gt;=Party_Statement!$C$6,$B820&lt;=Party_Statement!$E$6),SUMPRODUCT(($C$3:$C820=Party_Statement!$C$5)*($B$3:$B820&gt;=Party_Statement!$C$6)*($B$3:$B820&lt;=Party_Statement!$E$6)),""))</f>
        <v/>
      </c>
    </row>
    <row r="821" spans="1:11" x14ac:dyDescent="0.25">
      <c r="A821" s="205" t="str">
        <f>Sales_Entry!A821</f>
        <v>2083/04/18</v>
      </c>
      <c r="B821" s="206">
        <f>Sales_Entry!B821</f>
        <v>46237</v>
      </c>
      <c r="C821" s="207" t="str">
        <f>Sales_Entry!D821</f>
        <v>ORGANIC TARKALI</v>
      </c>
      <c r="D821" s="207" t="s">
        <v>1390</v>
      </c>
      <c r="E821" s="207" t="str">
        <f>Sales_Entry!C821</f>
        <v>BILL-6683</v>
      </c>
      <c r="F821" s="207" t="str">
        <f>Sales_Entry!E821</f>
        <v>Mix Milk</v>
      </c>
      <c r="G821" s="208">
        <f>N(Sales_Entry!J821)</f>
        <v>2850</v>
      </c>
      <c r="H821" s="208">
        <v>0</v>
      </c>
      <c r="I821" s="208">
        <f t="shared" si="12"/>
        <v>2850</v>
      </c>
      <c r="J821" s="209"/>
      <c r="K821" s="209" t="str" cm="1">
        <f t="array" ref="K821">IF($C821="","",IF(AND($C821=Party_Statement!$C$5,$B821&gt;=Party_Statement!$C$6,$B821&lt;=Party_Statement!$E$6),SUMPRODUCT(($C$3:$C821=Party_Statement!$C$5)*($B$3:$B821&gt;=Party_Statement!$C$6)*($B$3:$B821&lt;=Party_Statement!$E$6)),""))</f>
        <v/>
      </c>
    </row>
    <row r="822" spans="1:11" s="64" customFormat="1" x14ac:dyDescent="0.25">
      <c r="A822" s="205" t="str">
        <f>Sales_Entry!A822</f>
        <v>2083/04/18</v>
      </c>
      <c r="B822" s="206">
        <f>Sales_Entry!B822</f>
        <v>46237</v>
      </c>
      <c r="C822" s="207" t="str">
        <f>Sales_Entry!D822</f>
        <v>ORGANIC TARKALI</v>
      </c>
      <c r="D822" s="207" t="s">
        <v>1390</v>
      </c>
      <c r="E822" s="207" t="str">
        <f>Sales_Entry!C822</f>
        <v>BILL-6683</v>
      </c>
      <c r="F822" s="207" t="str">
        <f>Sales_Entry!E822</f>
        <v>Mix Milk</v>
      </c>
      <c r="G822" s="208">
        <f>N(Sales_Entry!J822)</f>
        <v>1020</v>
      </c>
      <c r="H822" s="208">
        <v>0</v>
      </c>
      <c r="I822" s="208">
        <f t="shared" si="12"/>
        <v>1020</v>
      </c>
      <c r="J822" s="211"/>
      <c r="K822" s="209" t="str" cm="1">
        <f t="array" ref="K822">IF($C822="","",IF(AND($C822=Party_Statement!$C$5,$B822&gt;=Party_Statement!$C$6,$B822&lt;=Party_Statement!$E$6),SUMPRODUCT(($C$3:$C822=Party_Statement!$C$5)*($B$3:$B822&gt;=Party_Statement!$C$6)*($B$3:$B822&lt;=Party_Statement!$E$6)),""))</f>
        <v/>
      </c>
    </row>
    <row r="823" spans="1:11" x14ac:dyDescent="0.25">
      <c r="A823" s="205" t="str">
        <f>Sales_Entry!A823</f>
        <v>2083/04/18</v>
      </c>
      <c r="B823" s="206">
        <f>Sales_Entry!B823</f>
        <v>46237</v>
      </c>
      <c r="C823" s="207" t="str">
        <f>Sales_Entry!D823</f>
        <v>BHUSAL JANARAL STORE</v>
      </c>
      <c r="D823" s="207" t="s">
        <v>1390</v>
      </c>
      <c r="E823" s="207" t="str">
        <f>Sales_Entry!C823</f>
        <v>BILL-6684</v>
      </c>
      <c r="F823" s="207" t="str">
        <f>Sales_Entry!E823</f>
        <v>Mix Milk</v>
      </c>
      <c r="G823" s="208">
        <f>N(Sales_Entry!J823)</f>
        <v>430</v>
      </c>
      <c r="H823" s="208">
        <v>0</v>
      </c>
      <c r="I823" s="208">
        <f t="shared" si="12"/>
        <v>430</v>
      </c>
      <c r="J823" s="209"/>
      <c r="K823" s="209" t="str" cm="1">
        <f t="array" ref="K823">IF($C823="","",IF(AND($C823=Party_Statement!$C$5,$B823&gt;=Party_Statement!$C$6,$B823&lt;=Party_Statement!$E$6),SUMPRODUCT(($C$3:$C823=Party_Statement!$C$5)*($B$3:$B823&gt;=Party_Statement!$C$6)*($B$3:$B823&lt;=Party_Statement!$E$6)),""))</f>
        <v/>
      </c>
    </row>
    <row r="824" spans="1:11" x14ac:dyDescent="0.25">
      <c r="A824" s="205" t="str">
        <f>Sales_Entry!A824</f>
        <v>2083/04/18</v>
      </c>
      <c r="B824" s="206">
        <f>Sales_Entry!B824</f>
        <v>46237</v>
      </c>
      <c r="C824" s="207" t="str">
        <f>Sales_Entry!D824</f>
        <v>SITALA ARYAL</v>
      </c>
      <c r="D824" s="207" t="s">
        <v>1390</v>
      </c>
      <c r="E824" s="207" t="str">
        <f>Sales_Entry!C824</f>
        <v>BILL-6685</v>
      </c>
      <c r="F824" s="207" t="str">
        <f>Sales_Entry!E824</f>
        <v>Mix Milk</v>
      </c>
      <c r="G824" s="208">
        <f>N(Sales_Entry!J824)</f>
        <v>90</v>
      </c>
      <c r="H824" s="208">
        <v>0</v>
      </c>
      <c r="I824" s="208">
        <f t="shared" si="12"/>
        <v>90</v>
      </c>
      <c r="J824" s="209"/>
      <c r="K824" s="209" t="str" cm="1">
        <f t="array" ref="K824">IF($C824="","",IF(AND($C824=Party_Statement!$C$5,$B824&gt;=Party_Statement!$C$6,$B824&lt;=Party_Statement!$E$6),SUMPRODUCT(($C$3:$C824=Party_Statement!$C$5)*($B$3:$B824&gt;=Party_Statement!$C$6)*($B$3:$B824&lt;=Party_Statement!$E$6)),""))</f>
        <v/>
      </c>
    </row>
    <row r="825" spans="1:11" x14ac:dyDescent="0.25">
      <c r="A825" s="205" t="str">
        <f>Sales_Entry!A825</f>
        <v>2083/04/18</v>
      </c>
      <c r="B825" s="206">
        <f>Sales_Entry!B825</f>
        <v>46237</v>
      </c>
      <c r="C825" s="207" t="str">
        <f>Sales_Entry!D825</f>
        <v>LOCAL</v>
      </c>
      <c r="D825" s="207" t="s">
        <v>1390</v>
      </c>
      <c r="E825" s="207" t="str">
        <f>Sales_Entry!C825</f>
        <v>BILL-6463</v>
      </c>
      <c r="F825" s="207" t="str">
        <f>Sales_Entry!E825</f>
        <v>Mix Milk</v>
      </c>
      <c r="G825" s="208">
        <f>N(Sales_Entry!J825)</f>
        <v>100</v>
      </c>
      <c r="H825" s="208">
        <v>0</v>
      </c>
      <c r="I825" s="208">
        <f t="shared" si="12"/>
        <v>100</v>
      </c>
      <c r="J825" s="209"/>
      <c r="K825" s="209" t="str" cm="1">
        <f t="array" ref="K825">IF($C825="","",IF(AND($C825=Party_Statement!$C$5,$B825&gt;=Party_Statement!$C$6,$B825&lt;=Party_Statement!$E$6),SUMPRODUCT(($C$3:$C825=Party_Statement!$C$5)*($B$3:$B825&gt;=Party_Statement!$C$6)*($B$3:$B825&lt;=Party_Statement!$E$6)),""))</f>
        <v/>
      </c>
    </row>
    <row r="826" spans="1:11" x14ac:dyDescent="0.25">
      <c r="A826" s="205" t="str">
        <f>Sales_Entry!A826</f>
        <v>2083/04/18</v>
      </c>
      <c r="B826" s="206">
        <f>Sales_Entry!B826</f>
        <v>46237</v>
      </c>
      <c r="C826" s="207" t="str">
        <f>Sales_Entry!D826</f>
        <v>LOCAL</v>
      </c>
      <c r="D826" s="207" t="s">
        <v>1390</v>
      </c>
      <c r="E826" s="207" t="str">
        <f>Sales_Entry!C826</f>
        <v>BILL-6463</v>
      </c>
      <c r="F826" s="207" t="str">
        <f>Sales_Entry!E826</f>
        <v>GHEE</v>
      </c>
      <c r="G826" s="208">
        <f>N(Sales_Entry!J826)</f>
        <v>1200</v>
      </c>
      <c r="H826" s="208">
        <v>0</v>
      </c>
      <c r="I826" s="208">
        <f t="shared" si="12"/>
        <v>1200</v>
      </c>
      <c r="J826" s="209"/>
      <c r="K826" s="209" t="str" cm="1">
        <f t="array" ref="K826">IF($C826="","",IF(AND($C826=Party_Statement!$C$5,$B826&gt;=Party_Statement!$C$6,$B826&lt;=Party_Statement!$E$6),SUMPRODUCT(($C$3:$C826=Party_Statement!$C$5)*($B$3:$B826&gt;=Party_Statement!$C$6)*($B$3:$B826&lt;=Party_Statement!$E$6)),""))</f>
        <v/>
      </c>
    </row>
    <row r="827" spans="1:11" x14ac:dyDescent="0.25">
      <c r="A827" s="205" t="str">
        <f>Sales_Entry!A827</f>
        <v>2083/04/18</v>
      </c>
      <c r="B827" s="206">
        <f>Sales_Entry!B827</f>
        <v>46237</v>
      </c>
      <c r="C827" s="207" t="str">
        <f>Sales_Entry!D827</f>
        <v>LOCAL</v>
      </c>
      <c r="D827" s="207" t="s">
        <v>1390</v>
      </c>
      <c r="E827" s="207" t="str">
        <f>Sales_Entry!C827</f>
        <v>BILL-6463</v>
      </c>
      <c r="F827" s="207" t="str">
        <f>Sales_Entry!E827</f>
        <v>NAUNI</v>
      </c>
      <c r="G827" s="208">
        <f>N(Sales_Entry!J827)</f>
        <v>2550</v>
      </c>
      <c r="H827" s="208">
        <v>0</v>
      </c>
      <c r="I827" s="208">
        <f t="shared" si="12"/>
        <v>2550</v>
      </c>
      <c r="J827" s="209"/>
      <c r="K827" s="209" t="str" cm="1">
        <f t="array" ref="K827">IF($C827="","",IF(AND($C827=Party_Statement!$C$5,$B827&gt;=Party_Statement!$C$6,$B827&lt;=Party_Statement!$E$6),SUMPRODUCT(($C$3:$C827=Party_Statement!$C$5)*($B$3:$B827&gt;=Party_Statement!$C$6)*($B$3:$B827&lt;=Party_Statement!$E$6)),""))</f>
        <v/>
      </c>
    </row>
    <row r="828" spans="1:11" x14ac:dyDescent="0.25">
      <c r="A828" s="205" t="str">
        <f>Sales_Entry!A828</f>
        <v>2083/04/19</v>
      </c>
      <c r="B828" s="206">
        <f>Sales_Entry!B828</f>
        <v>46238</v>
      </c>
      <c r="C828" s="207" t="str">
        <f>Sales_Entry!D828</f>
        <v>SRIJANA DAIRY</v>
      </c>
      <c r="D828" s="207" t="s">
        <v>1390</v>
      </c>
      <c r="E828" s="207" t="str">
        <f>Sales_Entry!C828</f>
        <v>BILL-6686</v>
      </c>
      <c r="F828" s="207" t="str">
        <f>Sales_Entry!E828</f>
        <v>Mix Milk</v>
      </c>
      <c r="G828" s="208">
        <f>N(Sales_Entry!J828)</f>
        <v>5100</v>
      </c>
      <c r="H828" s="208">
        <v>0</v>
      </c>
      <c r="I828" s="208">
        <f t="shared" si="12"/>
        <v>5100</v>
      </c>
      <c r="J828" s="209"/>
      <c r="K828" s="209" t="str" cm="1">
        <f t="array" ref="K828">IF($C828="","",IF(AND($C828=Party_Statement!$C$5,$B828&gt;=Party_Statement!$C$6,$B828&lt;=Party_Statement!$E$6),SUMPRODUCT(($C$3:$C828=Party_Statement!$C$5)*($B$3:$B828&gt;=Party_Statement!$C$6)*($B$3:$B828&lt;=Party_Statement!$E$6)),""))</f>
        <v/>
      </c>
    </row>
    <row r="829" spans="1:11" x14ac:dyDescent="0.25">
      <c r="A829" s="205" t="str">
        <f>Sales_Entry!A829</f>
        <v>2083/04/19</v>
      </c>
      <c r="B829" s="206">
        <f>Sales_Entry!B829</f>
        <v>46238</v>
      </c>
      <c r="C829" s="207" t="str">
        <f>Sales_Entry!D829</f>
        <v>SRIJANA DAIRY</v>
      </c>
      <c r="D829" s="207" t="s">
        <v>1390</v>
      </c>
      <c r="E829" s="207" t="str">
        <f>Sales_Entry!C829</f>
        <v>BILL-6686</v>
      </c>
      <c r="F829" s="207" t="str">
        <f>Sales_Entry!E829</f>
        <v>Cow Milk</v>
      </c>
      <c r="G829" s="208">
        <f>N(Sales_Entry!J829)</f>
        <v>80</v>
      </c>
      <c r="H829" s="208">
        <v>0</v>
      </c>
      <c r="I829" s="208">
        <f t="shared" si="12"/>
        <v>80</v>
      </c>
      <c r="J829" s="209"/>
      <c r="K829" s="209" t="str" cm="1">
        <f t="array" ref="K829">IF($C829="","",IF(AND($C829=Party_Statement!$C$5,$B829&gt;=Party_Statement!$C$6,$B829&lt;=Party_Statement!$E$6),SUMPRODUCT(($C$3:$C829=Party_Statement!$C$5)*($B$3:$B829&gt;=Party_Statement!$C$6)*($B$3:$B829&lt;=Party_Statement!$E$6)),""))</f>
        <v/>
      </c>
    </row>
    <row r="830" spans="1:11" x14ac:dyDescent="0.25">
      <c r="A830" s="205" t="str">
        <f>Sales_Entry!A830</f>
        <v>2083/04/19</v>
      </c>
      <c r="B830" s="206">
        <f>Sales_Entry!B830</f>
        <v>46238</v>
      </c>
      <c r="C830" s="207" t="str">
        <f>Sales_Entry!D830</f>
        <v>SOBHA BHATTARAI</v>
      </c>
      <c r="D830" s="207" t="s">
        <v>1390</v>
      </c>
      <c r="E830" s="207" t="str">
        <f>Sales_Entry!C830</f>
        <v>BILL-6687</v>
      </c>
      <c r="F830" s="207" t="str">
        <f>Sales_Entry!E830</f>
        <v>Mix Milk</v>
      </c>
      <c r="G830" s="208">
        <f>N(Sales_Entry!J830)</f>
        <v>4250</v>
      </c>
      <c r="H830" s="208">
        <v>0</v>
      </c>
      <c r="I830" s="208">
        <f t="shared" si="12"/>
        <v>4250</v>
      </c>
      <c r="J830" s="209"/>
      <c r="K830" s="209" t="str" cm="1">
        <f t="array" ref="K830">IF($C830="","",IF(AND($C830=Party_Statement!$C$5,$B830&gt;=Party_Statement!$C$6,$B830&lt;=Party_Statement!$E$6),SUMPRODUCT(($C$3:$C830=Party_Statement!$C$5)*($B$3:$B830&gt;=Party_Statement!$C$6)*($B$3:$B830&lt;=Party_Statement!$E$6)),""))</f>
        <v/>
      </c>
    </row>
    <row r="831" spans="1:11" x14ac:dyDescent="0.25">
      <c r="A831" s="205" t="str">
        <f>Sales_Entry!A831</f>
        <v>2083/04/19</v>
      </c>
      <c r="B831" s="206">
        <f>Sales_Entry!B831</f>
        <v>46238</v>
      </c>
      <c r="C831" s="207" t="str">
        <f>Sales_Entry!D831</f>
        <v>AAMOSH KIRANA</v>
      </c>
      <c r="D831" s="207" t="s">
        <v>1390</v>
      </c>
      <c r="E831" s="207" t="str">
        <f>Sales_Entry!C831</f>
        <v>BILL-6688</v>
      </c>
      <c r="F831" s="207" t="str">
        <f>Sales_Entry!E831</f>
        <v>Mix Milk</v>
      </c>
      <c r="G831" s="208">
        <f>N(Sales_Entry!J831)</f>
        <v>2580</v>
      </c>
      <c r="H831" s="208">
        <v>0</v>
      </c>
      <c r="I831" s="208">
        <f t="shared" si="12"/>
        <v>2580</v>
      </c>
      <c r="J831" s="209"/>
      <c r="K831" s="209" t="str" cm="1">
        <f t="array" ref="K831">IF($C831="","",IF(AND($C831=Party_Statement!$C$5,$B831&gt;=Party_Statement!$C$6,$B831&lt;=Party_Statement!$E$6),SUMPRODUCT(($C$3:$C831=Party_Statement!$C$5)*($B$3:$B831&gt;=Party_Statement!$C$6)*($B$3:$B831&lt;=Party_Statement!$E$6)),""))</f>
        <v/>
      </c>
    </row>
    <row r="832" spans="1:11" x14ac:dyDescent="0.25">
      <c r="A832" s="205" t="str">
        <f>Sales_Entry!A832</f>
        <v>2083/04/19</v>
      </c>
      <c r="B832" s="206">
        <f>Sales_Entry!B832</f>
        <v>46238</v>
      </c>
      <c r="C832" s="207" t="str">
        <f>Sales_Entry!D832</f>
        <v>AAMOSH KIRANA</v>
      </c>
      <c r="D832" s="207" t="s">
        <v>1390</v>
      </c>
      <c r="E832" s="207" t="str">
        <f>Sales_Entry!C832</f>
        <v>BILL-6688</v>
      </c>
      <c r="F832" s="207" t="str">
        <f>Sales_Entry!E832</f>
        <v>Mix Milk</v>
      </c>
      <c r="G832" s="208">
        <f>N(Sales_Entry!J832)</f>
        <v>5950</v>
      </c>
      <c r="H832" s="208">
        <v>0</v>
      </c>
      <c r="I832" s="208">
        <f t="shared" si="12"/>
        <v>5950</v>
      </c>
      <c r="J832" s="209"/>
      <c r="K832" s="209" t="str" cm="1">
        <f t="array" ref="K832">IF($C832="","",IF(AND($C832=Party_Statement!$C$5,$B832&gt;=Party_Statement!$C$6,$B832&lt;=Party_Statement!$E$6),SUMPRODUCT(($C$3:$C832=Party_Statement!$C$5)*($B$3:$B832&gt;=Party_Statement!$C$6)*($B$3:$B832&lt;=Party_Statement!$E$6)),""))</f>
        <v/>
      </c>
    </row>
    <row r="833" spans="1:11" s="64" customFormat="1" x14ac:dyDescent="0.25">
      <c r="A833" s="205" t="str">
        <f>Sales_Entry!A833</f>
        <v>2083/04/19</v>
      </c>
      <c r="B833" s="206">
        <f>Sales_Entry!B833</f>
        <v>46238</v>
      </c>
      <c r="C833" s="207" t="str">
        <f>Sales_Entry!D833</f>
        <v>GIRI KIRANA</v>
      </c>
      <c r="D833" s="207" t="s">
        <v>1390</v>
      </c>
      <c r="E833" s="207" t="str">
        <f>Sales_Entry!C833</f>
        <v>BILL-6689</v>
      </c>
      <c r="F833" s="207" t="str">
        <f>Sales_Entry!E833</f>
        <v>Mix Milk</v>
      </c>
      <c r="G833" s="208">
        <f>N(Sales_Entry!J833)</f>
        <v>1275</v>
      </c>
      <c r="H833" s="208">
        <v>0</v>
      </c>
      <c r="I833" s="208">
        <f t="shared" si="12"/>
        <v>1275</v>
      </c>
      <c r="J833" s="211"/>
      <c r="K833" s="209" t="str" cm="1">
        <f t="array" ref="K833">IF($C833="","",IF(AND($C833=Party_Statement!$C$5,$B833&gt;=Party_Statement!$C$6,$B833&lt;=Party_Statement!$E$6),SUMPRODUCT(($C$3:$C833=Party_Statement!$C$5)*($B$3:$B833&gt;=Party_Statement!$C$6)*($B$3:$B833&lt;=Party_Statement!$E$6)),""))</f>
        <v/>
      </c>
    </row>
    <row r="834" spans="1:11" x14ac:dyDescent="0.25">
      <c r="A834" s="205" t="str">
        <f>Sales_Entry!A834</f>
        <v>2083/04/19</v>
      </c>
      <c r="B834" s="206">
        <f>Sales_Entry!B834</f>
        <v>46238</v>
      </c>
      <c r="C834" s="207" t="str">
        <f>Sales_Entry!D834</f>
        <v>CHHATRABHUMI STORE</v>
      </c>
      <c r="D834" s="207" t="s">
        <v>1390</v>
      </c>
      <c r="E834" s="207" t="str">
        <f>Sales_Entry!C834</f>
        <v>BILL-6690</v>
      </c>
      <c r="F834" s="207" t="str">
        <f>Sales_Entry!E834</f>
        <v>Mix Milk</v>
      </c>
      <c r="G834" s="208">
        <f>N(Sales_Entry!J834)</f>
        <v>1720</v>
      </c>
      <c r="H834" s="208">
        <v>0</v>
      </c>
      <c r="I834" s="208">
        <f t="shared" si="12"/>
        <v>1720</v>
      </c>
      <c r="J834" s="209"/>
      <c r="K834" s="209" t="str" cm="1">
        <f t="array" ref="K834">IF($C834="","",IF(AND($C834=Party_Statement!$C$5,$B834&gt;=Party_Statement!$C$6,$B834&lt;=Party_Statement!$E$6),SUMPRODUCT(($C$3:$C834=Party_Statement!$C$5)*($B$3:$B834&gt;=Party_Statement!$C$6)*($B$3:$B834&lt;=Party_Statement!$E$6)),""))</f>
        <v/>
      </c>
    </row>
    <row r="835" spans="1:11" x14ac:dyDescent="0.25">
      <c r="A835" s="205" t="str">
        <f>Sales_Entry!A835</f>
        <v>2083/04/19</v>
      </c>
      <c r="B835" s="206">
        <f>Sales_Entry!B835</f>
        <v>46238</v>
      </c>
      <c r="C835" s="207" t="str">
        <f>Sales_Entry!D835</f>
        <v>KRISHNA KHAREL</v>
      </c>
      <c r="D835" s="207" t="s">
        <v>1390</v>
      </c>
      <c r="E835" s="207" t="str">
        <f>Sales_Entry!C835</f>
        <v>BILL-6691</v>
      </c>
      <c r="F835" s="207" t="str">
        <f>Sales_Entry!E835</f>
        <v>Mix Milk</v>
      </c>
      <c r="G835" s="208">
        <f>N(Sales_Entry!J835)</f>
        <v>301</v>
      </c>
      <c r="H835" s="208">
        <v>0</v>
      </c>
      <c r="I835" s="208">
        <f t="shared" si="12"/>
        <v>301</v>
      </c>
      <c r="J835" s="209"/>
      <c r="K835" s="209" t="str" cm="1">
        <f t="array" ref="K835">IF($C835="","",IF(AND($C835=Party_Statement!$C$5,$B835&gt;=Party_Statement!$C$6,$B835&lt;=Party_Statement!$E$6),SUMPRODUCT(($C$3:$C835=Party_Statement!$C$5)*($B$3:$B835&gt;=Party_Statement!$C$6)*($B$3:$B835&lt;=Party_Statement!$E$6)),""))</f>
        <v/>
      </c>
    </row>
    <row r="836" spans="1:11" x14ac:dyDescent="0.25">
      <c r="A836" s="205" t="str">
        <f>Sales_Entry!A836</f>
        <v>2083/04/19</v>
      </c>
      <c r="B836" s="206">
        <f>Sales_Entry!B836</f>
        <v>46238</v>
      </c>
      <c r="C836" s="207" t="str">
        <f>Sales_Entry!D836</f>
        <v>SAMIKSHYA KIRANA</v>
      </c>
      <c r="D836" s="207" t="s">
        <v>1390</v>
      </c>
      <c r="E836" s="207" t="str">
        <f>Sales_Entry!C836</f>
        <v>BILL-6692</v>
      </c>
      <c r="F836" s="207" t="str">
        <f>Sales_Entry!E836</f>
        <v>Mix Milk</v>
      </c>
      <c r="G836" s="208">
        <f>N(Sales_Entry!J836)</f>
        <v>680</v>
      </c>
      <c r="H836" s="208">
        <v>0</v>
      </c>
      <c r="I836" s="208">
        <f t="shared" ref="I836:I899" si="13">IF($C836="","",$G836-$H836)</f>
        <v>680</v>
      </c>
      <c r="J836" s="209"/>
      <c r="K836" s="209" t="str" cm="1">
        <f t="array" ref="K836">IF($C836="","",IF(AND($C836=Party_Statement!$C$5,$B836&gt;=Party_Statement!$C$6,$B836&lt;=Party_Statement!$E$6),SUMPRODUCT(($C$3:$C836=Party_Statement!$C$5)*($B$3:$B836&gt;=Party_Statement!$C$6)*($B$3:$B836&lt;=Party_Statement!$E$6)),""))</f>
        <v/>
      </c>
    </row>
    <row r="837" spans="1:11" x14ac:dyDescent="0.25">
      <c r="A837" s="205" t="str">
        <f>Sales_Entry!A837</f>
        <v>2083/04/19</v>
      </c>
      <c r="B837" s="206">
        <f>Sales_Entry!B837</f>
        <v>46238</v>
      </c>
      <c r="C837" s="207" t="str">
        <f>Sales_Entry!D837</f>
        <v>MANAKAMANA DAIRY</v>
      </c>
      <c r="D837" s="207" t="s">
        <v>1390</v>
      </c>
      <c r="E837" s="207" t="str">
        <f>Sales_Entry!C837</f>
        <v>BILL-6693</v>
      </c>
      <c r="F837" s="207" t="str">
        <f>Sales_Entry!E837</f>
        <v>Mix Milk</v>
      </c>
      <c r="G837" s="208">
        <f>N(Sales_Entry!J837)</f>
        <v>850</v>
      </c>
      <c r="H837" s="208">
        <v>0</v>
      </c>
      <c r="I837" s="208">
        <f t="shared" si="13"/>
        <v>850</v>
      </c>
      <c r="J837" s="209"/>
      <c r="K837" s="209" t="str" cm="1">
        <f t="array" ref="K837">IF($C837="","",IF(AND($C837=Party_Statement!$C$5,$B837&gt;=Party_Statement!$C$6,$B837&lt;=Party_Statement!$E$6),SUMPRODUCT(($C$3:$C837=Party_Statement!$C$5)*($B$3:$B837&gt;=Party_Statement!$C$6)*($B$3:$B837&lt;=Party_Statement!$E$6)),""))</f>
        <v/>
      </c>
    </row>
    <row r="838" spans="1:11" x14ac:dyDescent="0.25">
      <c r="A838" s="205" t="str">
        <f>Sales_Entry!A838</f>
        <v>2083/04/19</v>
      </c>
      <c r="B838" s="206">
        <f>Sales_Entry!B838</f>
        <v>46238</v>
      </c>
      <c r="C838" s="207" t="str">
        <f>Sales_Entry!D838</f>
        <v>PALPALI KIRANA</v>
      </c>
      <c r="D838" s="207" t="s">
        <v>1390</v>
      </c>
      <c r="E838" s="207" t="str">
        <f>Sales_Entry!C838</f>
        <v>BILL-6694</v>
      </c>
      <c r="F838" s="207" t="str">
        <f>Sales_Entry!E838</f>
        <v>Mix Milk</v>
      </c>
      <c r="G838" s="208">
        <f>N(Sales_Entry!J838)</f>
        <v>1700</v>
      </c>
      <c r="H838" s="208">
        <v>0</v>
      </c>
      <c r="I838" s="208">
        <f t="shared" si="13"/>
        <v>1700</v>
      </c>
      <c r="J838" s="209"/>
      <c r="K838" s="209" t="str" cm="1">
        <f t="array" ref="K838">IF($C838="","",IF(AND($C838=Party_Statement!$C$5,$B838&gt;=Party_Statement!$C$6,$B838&lt;=Party_Statement!$E$6),SUMPRODUCT(($C$3:$C838=Party_Statement!$C$5)*($B$3:$B838&gt;=Party_Statement!$C$6)*($B$3:$B838&lt;=Party_Statement!$E$6)),""))</f>
        <v/>
      </c>
    </row>
    <row r="839" spans="1:11" x14ac:dyDescent="0.25">
      <c r="A839" s="205" t="str">
        <f>Sales_Entry!A839</f>
        <v>2083/04/19</v>
      </c>
      <c r="B839" s="206">
        <f>Sales_Entry!B839</f>
        <v>46238</v>
      </c>
      <c r="C839" s="207" t="str">
        <f>Sales_Entry!D839</f>
        <v>KRITIKA KIRANA</v>
      </c>
      <c r="D839" s="207" t="s">
        <v>1390</v>
      </c>
      <c r="E839" s="207" t="str">
        <f>Sales_Entry!C839</f>
        <v>BILL-6695</v>
      </c>
      <c r="F839" s="207" t="str">
        <f>Sales_Entry!E839</f>
        <v>Mix Milk</v>
      </c>
      <c r="G839" s="208">
        <f>N(Sales_Entry!J839)</f>
        <v>1720</v>
      </c>
      <c r="H839" s="208">
        <v>0</v>
      </c>
      <c r="I839" s="208">
        <f t="shared" si="13"/>
        <v>1720</v>
      </c>
      <c r="J839" s="209"/>
      <c r="K839" s="209" t="str" cm="1">
        <f t="array" ref="K839">IF($C839="","",IF(AND($C839=Party_Statement!$C$5,$B839&gt;=Party_Statement!$C$6,$B839&lt;=Party_Statement!$E$6),SUMPRODUCT(($C$3:$C839=Party_Statement!$C$5)*($B$3:$B839&gt;=Party_Statement!$C$6)*($B$3:$B839&lt;=Party_Statement!$E$6)),""))</f>
        <v/>
      </c>
    </row>
    <row r="840" spans="1:11" x14ac:dyDescent="0.25">
      <c r="A840" s="205" t="str">
        <f>Sales_Entry!A840</f>
        <v>2083/04/19</v>
      </c>
      <c r="B840" s="206">
        <f>Sales_Entry!B840</f>
        <v>46238</v>
      </c>
      <c r="C840" s="207" t="str">
        <f>Sales_Entry!D840</f>
        <v>ORGANIC TARKALI</v>
      </c>
      <c r="D840" s="207" t="s">
        <v>1390</v>
      </c>
      <c r="E840" s="207" t="str">
        <f>Sales_Entry!C840</f>
        <v>BILL-6696</v>
      </c>
      <c r="F840" s="207" t="str">
        <f>Sales_Entry!E840</f>
        <v>Mix Milk</v>
      </c>
      <c r="G840" s="208">
        <f>N(Sales_Entry!J840)</f>
        <v>2850</v>
      </c>
      <c r="H840" s="208">
        <v>0</v>
      </c>
      <c r="I840" s="208">
        <f t="shared" si="13"/>
        <v>2850</v>
      </c>
      <c r="J840" s="209"/>
      <c r="K840" s="209" t="str" cm="1">
        <f t="array" ref="K840">IF($C840="","",IF(AND($C840=Party_Statement!$C$5,$B840&gt;=Party_Statement!$C$6,$B840&lt;=Party_Statement!$E$6),SUMPRODUCT(($C$3:$C840=Party_Statement!$C$5)*($B$3:$B840&gt;=Party_Statement!$C$6)*($B$3:$B840&lt;=Party_Statement!$E$6)),""))</f>
        <v/>
      </c>
    </row>
    <row r="841" spans="1:11" x14ac:dyDescent="0.25">
      <c r="A841" s="205" t="str">
        <f>Sales_Entry!A841</f>
        <v>2083/04/19</v>
      </c>
      <c r="B841" s="206">
        <f>Sales_Entry!B841</f>
        <v>46238</v>
      </c>
      <c r="C841" s="207" t="str">
        <f>Sales_Entry!D841</f>
        <v>ORGANIC TARKALI</v>
      </c>
      <c r="D841" s="207" t="s">
        <v>1390</v>
      </c>
      <c r="E841" s="207" t="str">
        <f>Sales_Entry!C841</f>
        <v>BILL-6696</v>
      </c>
      <c r="F841" s="207" t="str">
        <f>Sales_Entry!E841</f>
        <v>Mix Milk</v>
      </c>
      <c r="G841" s="208">
        <f>N(Sales_Entry!J841)</f>
        <v>1020</v>
      </c>
      <c r="H841" s="208">
        <v>0</v>
      </c>
      <c r="I841" s="208">
        <f t="shared" si="13"/>
        <v>1020</v>
      </c>
      <c r="J841" s="209"/>
      <c r="K841" s="209" t="str" cm="1">
        <f t="array" ref="K841">IF($C841="","",IF(AND($C841=Party_Statement!$C$5,$B841&gt;=Party_Statement!$C$6,$B841&lt;=Party_Statement!$E$6),SUMPRODUCT(($C$3:$C841=Party_Statement!$C$5)*($B$3:$B841&gt;=Party_Statement!$C$6)*($B$3:$B841&lt;=Party_Statement!$E$6)),""))</f>
        <v/>
      </c>
    </row>
    <row r="842" spans="1:11" x14ac:dyDescent="0.25">
      <c r="A842" s="205" t="str">
        <f>Sales_Entry!A842</f>
        <v>2083/04/19</v>
      </c>
      <c r="B842" s="206">
        <f>Sales_Entry!B842</f>
        <v>46238</v>
      </c>
      <c r="C842" s="207" t="str">
        <f>Sales_Entry!D842</f>
        <v>ORGANIC TARKALI</v>
      </c>
      <c r="D842" s="207" t="s">
        <v>1390</v>
      </c>
      <c r="E842" s="207" t="str">
        <f>Sales_Entry!C842</f>
        <v>BILL-6696</v>
      </c>
      <c r="F842" s="207" t="str">
        <f>Sales_Entry!E842</f>
        <v>Mix Milk</v>
      </c>
      <c r="G842" s="208">
        <f>N(Sales_Entry!J842)</f>
        <v>1100</v>
      </c>
      <c r="H842" s="208">
        <v>0</v>
      </c>
      <c r="I842" s="208">
        <f t="shared" si="13"/>
        <v>1100</v>
      </c>
      <c r="J842" s="209"/>
      <c r="K842" s="209" t="str" cm="1">
        <f t="array" ref="K842">IF($C842="","",IF(AND($C842=Party_Statement!$C$5,$B842&gt;=Party_Statement!$C$6,$B842&lt;=Party_Statement!$E$6),SUMPRODUCT(($C$3:$C842=Party_Statement!$C$5)*($B$3:$B842&gt;=Party_Statement!$C$6)*($B$3:$B842&lt;=Party_Statement!$E$6)),""))</f>
        <v/>
      </c>
    </row>
    <row r="843" spans="1:11" x14ac:dyDescent="0.25">
      <c r="A843" s="205" t="str">
        <f>Sales_Entry!A843</f>
        <v>2083/04/19</v>
      </c>
      <c r="B843" s="206">
        <f>Sales_Entry!B843</f>
        <v>46238</v>
      </c>
      <c r="C843" s="207" t="str">
        <f>Sales_Entry!D843</f>
        <v>ORGANIC TARKALI</v>
      </c>
      <c r="D843" s="207" t="s">
        <v>1390</v>
      </c>
      <c r="E843" s="207" t="str">
        <f>Sales_Entry!C843</f>
        <v>BILL-6696</v>
      </c>
      <c r="F843" s="207" t="str">
        <f>Sales_Entry!E843</f>
        <v>Mix Milk</v>
      </c>
      <c r="G843" s="208">
        <f>N(Sales_Entry!J843)</f>
        <v>1600</v>
      </c>
      <c r="H843" s="208">
        <v>0</v>
      </c>
      <c r="I843" s="208">
        <f t="shared" si="13"/>
        <v>1600</v>
      </c>
      <c r="J843" s="209"/>
      <c r="K843" s="209" t="str" cm="1">
        <f t="array" ref="K843">IF($C843="","",IF(AND($C843=Party_Statement!$C$5,$B843&gt;=Party_Statement!$C$6,$B843&lt;=Party_Statement!$E$6),SUMPRODUCT(($C$3:$C843=Party_Statement!$C$5)*($B$3:$B843&gt;=Party_Statement!$C$6)*($B$3:$B843&lt;=Party_Statement!$E$6)),""))</f>
        <v/>
      </c>
    </row>
    <row r="844" spans="1:11" s="64" customFormat="1" x14ac:dyDescent="0.25">
      <c r="A844" s="205" t="str">
        <f>Sales_Entry!A844</f>
        <v>2083/04/19</v>
      </c>
      <c r="B844" s="206">
        <f>Sales_Entry!B844</f>
        <v>46238</v>
      </c>
      <c r="C844" s="207" t="str">
        <f>Sales_Entry!D844</f>
        <v>YUBARAJ AND SAMRAT</v>
      </c>
      <c r="D844" s="207" t="s">
        <v>1390</v>
      </c>
      <c r="E844" s="207" t="str">
        <f>Sales_Entry!C844</f>
        <v>BILL-6697</v>
      </c>
      <c r="F844" s="207" t="str">
        <f>Sales_Entry!E844</f>
        <v>Mix Milk</v>
      </c>
      <c r="G844" s="208">
        <f>N(Sales_Entry!J844)</f>
        <v>1020</v>
      </c>
      <c r="H844" s="208">
        <v>0</v>
      </c>
      <c r="I844" s="208">
        <f t="shared" si="13"/>
        <v>1020</v>
      </c>
      <c r="J844" s="211"/>
      <c r="K844" s="209" t="str" cm="1">
        <f t="array" ref="K844">IF($C844="","",IF(AND($C844=Party_Statement!$C$5,$B844&gt;=Party_Statement!$C$6,$B844&lt;=Party_Statement!$E$6),SUMPRODUCT(($C$3:$C844=Party_Statement!$C$5)*($B$3:$B844&gt;=Party_Statement!$C$6)*($B$3:$B844&lt;=Party_Statement!$E$6)),""))</f>
        <v/>
      </c>
    </row>
    <row r="845" spans="1:11" x14ac:dyDescent="0.25">
      <c r="A845" s="205" t="str">
        <f>Sales_Entry!A845</f>
        <v>2083/04/19</v>
      </c>
      <c r="B845" s="206">
        <f>Sales_Entry!B845</f>
        <v>46238</v>
      </c>
      <c r="C845" s="207" t="str">
        <f>Sales_Entry!D845</f>
        <v>DEURALI KIRANA</v>
      </c>
      <c r="D845" s="207" t="s">
        <v>1390</v>
      </c>
      <c r="E845" s="207" t="str">
        <f>Sales_Entry!C845</f>
        <v>BILL-6698</v>
      </c>
      <c r="F845" s="207" t="str">
        <f>Sales_Entry!E845</f>
        <v>Mix Milk</v>
      </c>
      <c r="G845" s="208">
        <f>N(Sales_Entry!J845)</f>
        <v>425</v>
      </c>
      <c r="H845" s="208">
        <v>0</v>
      </c>
      <c r="I845" s="208">
        <f t="shared" si="13"/>
        <v>425</v>
      </c>
      <c r="J845" s="209"/>
      <c r="K845" s="209" t="str" cm="1">
        <f t="array" ref="K845">IF($C845="","",IF(AND($C845=Party_Statement!$C$5,$B845&gt;=Party_Statement!$C$6,$B845&lt;=Party_Statement!$E$6),SUMPRODUCT(($C$3:$C845=Party_Statement!$C$5)*($B$3:$B845&gt;=Party_Statement!$C$6)*($B$3:$B845&lt;=Party_Statement!$E$6)),""))</f>
        <v/>
      </c>
    </row>
    <row r="846" spans="1:11" x14ac:dyDescent="0.25">
      <c r="A846" s="205" t="str">
        <f>Sales_Entry!A846</f>
        <v>2083/04/19</v>
      </c>
      <c r="B846" s="206">
        <f>Sales_Entry!B846</f>
        <v>46238</v>
      </c>
      <c r="C846" s="207" t="str">
        <f>Sales_Entry!D846</f>
        <v>BHUSAL JANARAL STORE</v>
      </c>
      <c r="D846" s="207" t="s">
        <v>1390</v>
      </c>
      <c r="E846" s="207" t="str">
        <f>Sales_Entry!C846</f>
        <v>BILL-6699</v>
      </c>
      <c r="F846" s="207" t="str">
        <f>Sales_Entry!E846</f>
        <v>Mix Milk</v>
      </c>
      <c r="G846" s="208">
        <f>N(Sales_Entry!J846)</f>
        <v>5100</v>
      </c>
      <c r="H846" s="208">
        <v>0</v>
      </c>
      <c r="I846" s="208">
        <f t="shared" si="13"/>
        <v>5100</v>
      </c>
      <c r="J846" s="209"/>
      <c r="K846" s="209" t="str" cm="1">
        <f t="array" ref="K846">IF($C846="","",IF(AND($C846=Party_Statement!$C$5,$B846&gt;=Party_Statement!$C$6,$B846&lt;=Party_Statement!$E$6),SUMPRODUCT(($C$3:$C846=Party_Statement!$C$5)*($B$3:$B846&gt;=Party_Statement!$C$6)*($B$3:$B846&lt;=Party_Statement!$E$6)),""))</f>
        <v/>
      </c>
    </row>
    <row r="847" spans="1:11" x14ac:dyDescent="0.25">
      <c r="A847" s="205" t="str">
        <f>Sales_Entry!A847</f>
        <v>2083/04/19</v>
      </c>
      <c r="B847" s="206">
        <f>Sales_Entry!B847</f>
        <v>46238</v>
      </c>
      <c r="C847" s="207" t="str">
        <f>Sales_Entry!D847</f>
        <v>SHARMA DAI</v>
      </c>
      <c r="D847" s="207" t="s">
        <v>1390</v>
      </c>
      <c r="E847" s="207" t="str">
        <f>Sales_Entry!C847</f>
        <v>BILL-6700</v>
      </c>
      <c r="F847" s="207" t="str">
        <f>Sales_Entry!E847</f>
        <v>Mix Milk</v>
      </c>
      <c r="G847" s="208">
        <f>N(Sales_Entry!J847)</f>
        <v>2975</v>
      </c>
      <c r="H847" s="208">
        <v>0</v>
      </c>
      <c r="I847" s="208">
        <f t="shared" si="13"/>
        <v>2975</v>
      </c>
      <c r="J847" s="209"/>
      <c r="K847" s="209" t="str" cm="1">
        <f t="array" ref="K847">IF($C847="","",IF(AND($C847=Party_Statement!$C$5,$B847&gt;=Party_Statement!$C$6,$B847&lt;=Party_Statement!$E$6),SUMPRODUCT(($C$3:$C847=Party_Statement!$C$5)*($B$3:$B847&gt;=Party_Statement!$C$6)*($B$3:$B847&lt;=Party_Statement!$E$6)),""))</f>
        <v/>
      </c>
    </row>
    <row r="848" spans="1:11" x14ac:dyDescent="0.25">
      <c r="A848" s="205" t="str">
        <f>Sales_Entry!A848</f>
        <v>2083/04/19</v>
      </c>
      <c r="B848" s="206">
        <f>Sales_Entry!B848</f>
        <v>46238</v>
      </c>
      <c r="C848" s="207" t="str">
        <f>Sales_Entry!D848</f>
        <v>GANGA NEUPANE</v>
      </c>
      <c r="D848" s="207" t="s">
        <v>1390</v>
      </c>
      <c r="E848" s="207" t="str">
        <f>Sales_Entry!C848</f>
        <v>BILL-6801</v>
      </c>
      <c r="F848" s="207" t="str">
        <f>Sales_Entry!E848</f>
        <v>Mix Milk</v>
      </c>
      <c r="G848" s="208">
        <f>N(Sales_Entry!J848)</f>
        <v>510</v>
      </c>
      <c r="H848" s="208">
        <v>0</v>
      </c>
      <c r="I848" s="208">
        <f t="shared" si="13"/>
        <v>510</v>
      </c>
      <c r="J848" s="209"/>
      <c r="K848" s="209" t="str" cm="1">
        <f t="array" ref="K848">IF($C848="","",IF(AND($C848=Party_Statement!$C$5,$B848&gt;=Party_Statement!$C$6,$B848&lt;=Party_Statement!$E$6),SUMPRODUCT(($C$3:$C848=Party_Statement!$C$5)*($B$3:$B848&gt;=Party_Statement!$C$6)*($B$3:$B848&lt;=Party_Statement!$E$6)),""))</f>
        <v/>
      </c>
    </row>
    <row r="849" spans="1:11" x14ac:dyDescent="0.25">
      <c r="A849" s="205" t="str">
        <f>Sales_Entry!A849</f>
        <v>2083/04/19</v>
      </c>
      <c r="B849" s="206">
        <f>Sales_Entry!B849</f>
        <v>46238</v>
      </c>
      <c r="C849" s="207" t="str">
        <f>Sales_Entry!D849</f>
        <v>NEUPANE KIRANA</v>
      </c>
      <c r="D849" s="207" t="s">
        <v>1390</v>
      </c>
      <c r="E849" s="207" t="str">
        <f>Sales_Entry!C849</f>
        <v>BILL-6802</v>
      </c>
      <c r="F849" s="207" t="str">
        <f>Sales_Entry!E849</f>
        <v>Mix Milk</v>
      </c>
      <c r="G849" s="208">
        <f>N(Sales_Entry!J849)</f>
        <v>200</v>
      </c>
      <c r="H849" s="208">
        <v>0</v>
      </c>
      <c r="I849" s="208">
        <f t="shared" si="13"/>
        <v>200</v>
      </c>
      <c r="J849" s="209"/>
      <c r="K849" s="209" t="str" cm="1">
        <f t="array" ref="K849">IF($C849="","",IF(AND($C849=Party_Statement!$C$5,$B849&gt;=Party_Statement!$C$6,$B849&lt;=Party_Statement!$E$6),SUMPRODUCT(($C$3:$C849=Party_Statement!$C$5)*($B$3:$B849&gt;=Party_Statement!$C$6)*($B$3:$B849&lt;=Party_Statement!$E$6)),""))</f>
        <v/>
      </c>
    </row>
    <row r="850" spans="1:11" x14ac:dyDescent="0.25">
      <c r="A850" s="205" t="str">
        <f>Sales_Entry!A850</f>
        <v>2083/04/19</v>
      </c>
      <c r="B850" s="206">
        <f>Sales_Entry!B850</f>
        <v>46238</v>
      </c>
      <c r="C850" s="207" t="str">
        <f>Sales_Entry!D850</f>
        <v>LOCAL</v>
      </c>
      <c r="D850" s="207" t="s">
        <v>1390</v>
      </c>
      <c r="E850" s="207" t="str">
        <f>Sales_Entry!C850</f>
        <v>BILL-6464</v>
      </c>
      <c r="F850" s="207" t="str">
        <f>Sales_Entry!E850</f>
        <v>Mix Milk</v>
      </c>
      <c r="G850" s="208">
        <f>N(Sales_Entry!J850)</f>
        <v>280.5</v>
      </c>
      <c r="H850" s="208">
        <v>0</v>
      </c>
      <c r="I850" s="208">
        <f t="shared" si="13"/>
        <v>280.5</v>
      </c>
      <c r="J850" s="209"/>
      <c r="K850" s="209" t="str" cm="1">
        <f t="array" ref="K850">IF($C850="","",IF(AND($C850=Party_Statement!$C$5,$B850&gt;=Party_Statement!$C$6,$B850&lt;=Party_Statement!$E$6),SUMPRODUCT(($C$3:$C850=Party_Statement!$C$5)*($B$3:$B850&gt;=Party_Statement!$C$6)*($B$3:$B850&lt;=Party_Statement!$E$6)),""))</f>
        <v/>
      </c>
    </row>
    <row r="851" spans="1:11" x14ac:dyDescent="0.25">
      <c r="A851" s="205" t="str">
        <f>Sales_Entry!A851</f>
        <v>2083/04/19</v>
      </c>
      <c r="B851" s="206">
        <f>Sales_Entry!B851</f>
        <v>46238</v>
      </c>
      <c r="C851" s="207" t="str">
        <f>Sales_Entry!D851</f>
        <v>LOCAL</v>
      </c>
      <c r="D851" s="207" t="s">
        <v>1390</v>
      </c>
      <c r="E851" s="207" t="str">
        <f>Sales_Entry!C851</f>
        <v>BILL-6464</v>
      </c>
      <c r="F851" s="207" t="str">
        <f>Sales_Entry!E851</f>
        <v>GHEE</v>
      </c>
      <c r="G851" s="208">
        <f>N(Sales_Entry!J851)</f>
        <v>3300</v>
      </c>
      <c r="H851" s="208">
        <v>0</v>
      </c>
      <c r="I851" s="208">
        <f t="shared" si="13"/>
        <v>3300</v>
      </c>
      <c r="J851" s="209"/>
      <c r="K851" s="209" t="str" cm="1">
        <f t="array" ref="K851">IF($C851="","",IF(AND($C851=Party_Statement!$C$5,$B851&gt;=Party_Statement!$C$6,$B851&lt;=Party_Statement!$E$6),SUMPRODUCT(($C$3:$C851=Party_Statement!$C$5)*($B$3:$B851&gt;=Party_Statement!$C$6)*($B$3:$B851&lt;=Party_Statement!$E$6)),""))</f>
        <v/>
      </c>
    </row>
    <row r="852" spans="1:11" x14ac:dyDescent="0.25">
      <c r="A852" s="205" t="str">
        <f>Sales_Entry!A852</f>
        <v>2083/04/19</v>
      </c>
      <c r="B852" s="206">
        <f>Sales_Entry!B852</f>
        <v>46238</v>
      </c>
      <c r="C852" s="207" t="str">
        <f>Sales_Entry!D852</f>
        <v>LOCAL</v>
      </c>
      <c r="D852" s="207" t="s">
        <v>1390</v>
      </c>
      <c r="E852" s="207" t="str">
        <f>Sales_Entry!C852</f>
        <v>BILL-6464</v>
      </c>
      <c r="F852" s="207" t="str">
        <f>Sales_Entry!E852</f>
        <v>NAUNI</v>
      </c>
      <c r="G852" s="208">
        <f>N(Sales_Entry!J852)</f>
        <v>850</v>
      </c>
      <c r="H852" s="208">
        <v>0</v>
      </c>
      <c r="I852" s="208">
        <f t="shared" si="13"/>
        <v>850</v>
      </c>
      <c r="J852" s="209"/>
      <c r="K852" s="209" t="str" cm="1">
        <f t="array" ref="K852">IF($C852="","",IF(AND($C852=Party_Statement!$C$5,$B852&gt;=Party_Statement!$C$6,$B852&lt;=Party_Statement!$E$6),SUMPRODUCT(($C$3:$C852=Party_Statement!$C$5)*($B$3:$B852&gt;=Party_Statement!$C$6)*($B$3:$B852&lt;=Party_Statement!$E$6)),""))</f>
        <v/>
      </c>
    </row>
    <row r="853" spans="1:11" x14ac:dyDescent="0.25">
      <c r="A853" s="205" t="str">
        <f>Sales_Entry!A853</f>
        <v>2083/04/20</v>
      </c>
      <c r="B853" s="206">
        <f>Sales_Entry!B853</f>
        <v>46239</v>
      </c>
      <c r="C853" s="207" t="str">
        <f>Sales_Entry!D853</f>
        <v>SRIJANA DAIRY</v>
      </c>
      <c r="D853" s="207" t="s">
        <v>1390</v>
      </c>
      <c r="E853" s="207" t="str">
        <f>Sales_Entry!C853</f>
        <v>BILL-6803</v>
      </c>
      <c r="F853" s="207" t="str">
        <f>Sales_Entry!E853</f>
        <v>Mix Milk</v>
      </c>
      <c r="G853" s="208">
        <f>N(Sales_Entry!J853)</f>
        <v>5100</v>
      </c>
      <c r="H853" s="208">
        <v>0</v>
      </c>
      <c r="I853" s="208">
        <f t="shared" si="13"/>
        <v>5100</v>
      </c>
      <c r="J853" s="209"/>
      <c r="K853" s="209" t="str" cm="1">
        <f t="array" ref="K853">IF($C853="","",IF(AND($C853=Party_Statement!$C$5,$B853&gt;=Party_Statement!$C$6,$B853&lt;=Party_Statement!$E$6),SUMPRODUCT(($C$3:$C853=Party_Statement!$C$5)*($B$3:$B853&gt;=Party_Statement!$C$6)*($B$3:$B853&lt;=Party_Statement!$E$6)),""))</f>
        <v/>
      </c>
    </row>
    <row r="854" spans="1:11" x14ac:dyDescent="0.25">
      <c r="A854" s="205" t="str">
        <f>Sales_Entry!A854</f>
        <v>2083/04/20</v>
      </c>
      <c r="B854" s="206">
        <f>Sales_Entry!B854</f>
        <v>46239</v>
      </c>
      <c r="C854" s="207" t="str">
        <f>Sales_Entry!D854</f>
        <v>SRIJANA DAIRY</v>
      </c>
      <c r="D854" s="207" t="s">
        <v>1390</v>
      </c>
      <c r="E854" s="207" t="str">
        <f>Sales_Entry!C854</f>
        <v>BILL-6803</v>
      </c>
      <c r="F854" s="207" t="str">
        <f>Sales_Entry!E854</f>
        <v>Cow Milk</v>
      </c>
      <c r="G854" s="208">
        <f>N(Sales_Entry!J854)</f>
        <v>80</v>
      </c>
      <c r="H854" s="208">
        <v>0</v>
      </c>
      <c r="I854" s="208">
        <f t="shared" si="13"/>
        <v>80</v>
      </c>
      <c r="J854" s="209"/>
      <c r="K854" s="209" t="str" cm="1">
        <f t="array" ref="K854">IF($C854="","",IF(AND($C854=Party_Statement!$C$5,$B854&gt;=Party_Statement!$C$6,$B854&lt;=Party_Statement!$E$6),SUMPRODUCT(($C$3:$C854=Party_Statement!$C$5)*($B$3:$B854&gt;=Party_Statement!$C$6)*($B$3:$B854&lt;=Party_Statement!$E$6)),""))</f>
        <v/>
      </c>
    </row>
    <row r="855" spans="1:11" s="64" customFormat="1" x14ac:dyDescent="0.25">
      <c r="A855" s="205" t="str">
        <f>Sales_Entry!A855</f>
        <v>2083/04/20</v>
      </c>
      <c r="B855" s="206">
        <f>Sales_Entry!B855</f>
        <v>46239</v>
      </c>
      <c r="C855" s="207" t="str">
        <f>Sales_Entry!D855</f>
        <v>AAMOSH KIRANA</v>
      </c>
      <c r="D855" s="207" t="s">
        <v>1390</v>
      </c>
      <c r="E855" s="207" t="str">
        <f>Sales_Entry!C855</f>
        <v>BILL-6804</v>
      </c>
      <c r="F855" s="207" t="str">
        <f>Sales_Entry!E855</f>
        <v>Mix Milk</v>
      </c>
      <c r="G855" s="208">
        <f>N(Sales_Entry!J855)</f>
        <v>3870</v>
      </c>
      <c r="H855" s="208">
        <v>0</v>
      </c>
      <c r="I855" s="208">
        <f t="shared" si="13"/>
        <v>3870</v>
      </c>
      <c r="J855" s="211"/>
      <c r="K855" s="209" t="str" cm="1">
        <f t="array" ref="K855">IF($C855="","",IF(AND($C855=Party_Statement!$C$5,$B855&gt;=Party_Statement!$C$6,$B855&lt;=Party_Statement!$E$6),SUMPRODUCT(($C$3:$C855=Party_Statement!$C$5)*($B$3:$B855&gt;=Party_Statement!$C$6)*($B$3:$B855&lt;=Party_Statement!$E$6)),""))</f>
        <v/>
      </c>
    </row>
    <row r="856" spans="1:11" x14ac:dyDescent="0.25">
      <c r="A856" s="205" t="str">
        <f>Sales_Entry!A856</f>
        <v>2083/04/20</v>
      </c>
      <c r="B856" s="206">
        <f>Sales_Entry!B856</f>
        <v>46239</v>
      </c>
      <c r="C856" s="207" t="str">
        <f>Sales_Entry!D856</f>
        <v>AAMOSH KIRANA</v>
      </c>
      <c r="D856" s="207" t="s">
        <v>1390</v>
      </c>
      <c r="E856" s="207" t="str">
        <f>Sales_Entry!C856</f>
        <v>BILL-6804</v>
      </c>
      <c r="F856" s="207" t="str">
        <f>Sales_Entry!E856</f>
        <v>Mix Milk</v>
      </c>
      <c r="G856" s="208">
        <f>N(Sales_Entry!J856)</f>
        <v>2975</v>
      </c>
      <c r="H856" s="208">
        <v>0</v>
      </c>
      <c r="I856" s="208">
        <f t="shared" si="13"/>
        <v>2975</v>
      </c>
      <c r="J856" s="209"/>
      <c r="K856" s="209" t="str" cm="1">
        <f t="array" ref="K856">IF($C856="","",IF(AND($C856=Party_Statement!$C$5,$B856&gt;=Party_Statement!$C$6,$B856&lt;=Party_Statement!$E$6),SUMPRODUCT(($C$3:$C856=Party_Statement!$C$5)*($B$3:$B856&gt;=Party_Statement!$C$6)*($B$3:$B856&lt;=Party_Statement!$E$6)),""))</f>
        <v/>
      </c>
    </row>
    <row r="857" spans="1:11" x14ac:dyDescent="0.25">
      <c r="A857" s="205" t="str">
        <f>Sales_Entry!A857</f>
        <v>2083/04/20</v>
      </c>
      <c r="B857" s="206">
        <f>Sales_Entry!B857</f>
        <v>46239</v>
      </c>
      <c r="C857" s="207" t="str">
        <f>Sales_Entry!D857</f>
        <v>PALPALI KIRANA</v>
      </c>
      <c r="D857" s="207" t="s">
        <v>1390</v>
      </c>
      <c r="E857" s="207" t="str">
        <f>Sales_Entry!C857</f>
        <v>BILL-6805</v>
      </c>
      <c r="F857" s="207" t="str">
        <f>Sales_Entry!E857</f>
        <v>Mix Milk</v>
      </c>
      <c r="G857" s="208">
        <f>N(Sales_Entry!J857)</f>
        <v>2125</v>
      </c>
      <c r="H857" s="208">
        <v>0</v>
      </c>
      <c r="I857" s="208">
        <f t="shared" si="13"/>
        <v>2125</v>
      </c>
      <c r="J857" s="209"/>
      <c r="K857" s="209" t="str" cm="1">
        <f t="array" ref="K857">IF($C857="","",IF(AND($C857=Party_Statement!$C$5,$B857&gt;=Party_Statement!$C$6,$B857&lt;=Party_Statement!$E$6),SUMPRODUCT(($C$3:$C857=Party_Statement!$C$5)*($B$3:$B857&gt;=Party_Statement!$C$6)*($B$3:$B857&lt;=Party_Statement!$E$6)),""))</f>
        <v/>
      </c>
    </row>
    <row r="858" spans="1:11" x14ac:dyDescent="0.25">
      <c r="A858" s="205" t="str">
        <f>Sales_Entry!A858</f>
        <v>2083/04/20</v>
      </c>
      <c r="B858" s="206">
        <f>Sales_Entry!B858</f>
        <v>46239</v>
      </c>
      <c r="C858" s="207" t="str">
        <f>Sales_Entry!D858</f>
        <v>DEURALI KIRANA</v>
      </c>
      <c r="D858" s="207" t="s">
        <v>1390</v>
      </c>
      <c r="E858" s="207" t="str">
        <f>Sales_Entry!C858</f>
        <v>BILL-6806</v>
      </c>
      <c r="F858" s="207" t="str">
        <f>Sales_Entry!E858</f>
        <v>Mix Milk</v>
      </c>
      <c r="G858" s="208">
        <f>N(Sales_Entry!J858)</f>
        <v>595</v>
      </c>
      <c r="H858" s="208">
        <v>0</v>
      </c>
      <c r="I858" s="208">
        <f t="shared" si="13"/>
        <v>595</v>
      </c>
      <c r="J858" s="209"/>
      <c r="K858" s="209" t="str" cm="1">
        <f t="array" ref="K858">IF($C858="","",IF(AND($C858=Party_Statement!$C$5,$B858&gt;=Party_Statement!$C$6,$B858&lt;=Party_Statement!$E$6),SUMPRODUCT(($C$3:$C858=Party_Statement!$C$5)*($B$3:$B858&gt;=Party_Statement!$C$6)*($B$3:$B858&lt;=Party_Statement!$E$6)),""))</f>
        <v/>
      </c>
    </row>
    <row r="859" spans="1:11" x14ac:dyDescent="0.25">
      <c r="A859" s="205" t="str">
        <f>Sales_Entry!A859</f>
        <v>2083/04/20</v>
      </c>
      <c r="B859" s="206">
        <f>Sales_Entry!B859</f>
        <v>46239</v>
      </c>
      <c r="C859" s="207" t="str">
        <f>Sales_Entry!D859</f>
        <v>GIRI KIRANA</v>
      </c>
      <c r="D859" s="207" t="s">
        <v>1390</v>
      </c>
      <c r="E859" s="207" t="str">
        <f>Sales_Entry!C859</f>
        <v>BILL-6807</v>
      </c>
      <c r="F859" s="207" t="str">
        <f>Sales_Entry!E859</f>
        <v>Mix Milk</v>
      </c>
      <c r="G859" s="208">
        <f>N(Sales_Entry!J859)</f>
        <v>1275</v>
      </c>
      <c r="H859" s="208">
        <v>0</v>
      </c>
      <c r="I859" s="208">
        <f t="shared" si="13"/>
        <v>1275</v>
      </c>
      <c r="J859" s="209"/>
      <c r="K859" s="209" t="str" cm="1">
        <f t="array" ref="K859">IF($C859="","",IF(AND($C859=Party_Statement!$C$5,$B859&gt;=Party_Statement!$C$6,$B859&lt;=Party_Statement!$E$6),SUMPRODUCT(($C$3:$C859=Party_Statement!$C$5)*($B$3:$B859&gt;=Party_Statement!$C$6)*($B$3:$B859&lt;=Party_Statement!$E$6)),""))</f>
        <v/>
      </c>
    </row>
    <row r="860" spans="1:11" x14ac:dyDescent="0.25">
      <c r="A860" s="205" t="str">
        <f>Sales_Entry!A860</f>
        <v>2083/04/20</v>
      </c>
      <c r="B860" s="206">
        <f>Sales_Entry!B860</f>
        <v>46239</v>
      </c>
      <c r="C860" s="207" t="str">
        <f>Sales_Entry!D860</f>
        <v>SOBHA BHATTARAI</v>
      </c>
      <c r="D860" s="207" t="s">
        <v>1390</v>
      </c>
      <c r="E860" s="207" t="str">
        <f>Sales_Entry!C860</f>
        <v>BILL-6808</v>
      </c>
      <c r="F860" s="207" t="str">
        <f>Sales_Entry!E860</f>
        <v>Mix Milk</v>
      </c>
      <c r="G860" s="208">
        <f>N(Sales_Entry!J860)</f>
        <v>3400</v>
      </c>
      <c r="H860" s="208">
        <v>0</v>
      </c>
      <c r="I860" s="208">
        <f t="shared" si="13"/>
        <v>3400</v>
      </c>
      <c r="J860" s="209"/>
      <c r="K860" s="209" t="str" cm="1">
        <f t="array" ref="K860">IF($C860="","",IF(AND($C860=Party_Statement!$C$5,$B860&gt;=Party_Statement!$C$6,$B860&lt;=Party_Statement!$E$6),SUMPRODUCT(($C$3:$C860=Party_Statement!$C$5)*($B$3:$B860&gt;=Party_Statement!$C$6)*($B$3:$B860&lt;=Party_Statement!$E$6)),""))</f>
        <v/>
      </c>
    </row>
    <row r="861" spans="1:11" x14ac:dyDescent="0.25">
      <c r="A861" s="205" t="str">
        <f>Sales_Entry!A861</f>
        <v>2083/04/20</v>
      </c>
      <c r="B861" s="206">
        <f>Sales_Entry!B861</f>
        <v>46239</v>
      </c>
      <c r="C861" s="207" t="str">
        <f>Sales_Entry!D861</f>
        <v>CHHATRABHUMI STORE</v>
      </c>
      <c r="D861" s="207" t="s">
        <v>1390</v>
      </c>
      <c r="E861" s="207" t="str">
        <f>Sales_Entry!C861</f>
        <v>BILL-6809</v>
      </c>
      <c r="F861" s="207" t="str">
        <f>Sales_Entry!E861</f>
        <v>Mix Milk</v>
      </c>
      <c r="G861" s="208">
        <f>N(Sales_Entry!J861)</f>
        <v>2150</v>
      </c>
      <c r="H861" s="208">
        <v>0</v>
      </c>
      <c r="I861" s="208">
        <f t="shared" si="13"/>
        <v>2150</v>
      </c>
      <c r="J861" s="209"/>
      <c r="K861" s="209" t="str" cm="1">
        <f t="array" ref="K861">IF($C861="","",IF(AND($C861=Party_Statement!$C$5,$B861&gt;=Party_Statement!$C$6,$B861&lt;=Party_Statement!$E$6),SUMPRODUCT(($C$3:$C861=Party_Statement!$C$5)*($B$3:$B861&gt;=Party_Statement!$C$6)*($B$3:$B861&lt;=Party_Statement!$E$6)),""))</f>
        <v/>
      </c>
    </row>
    <row r="862" spans="1:11" x14ac:dyDescent="0.25">
      <c r="A862" s="205" t="str">
        <f>Sales_Entry!A862</f>
        <v>2083/04/20</v>
      </c>
      <c r="B862" s="206">
        <f>Sales_Entry!B862</f>
        <v>46239</v>
      </c>
      <c r="C862" s="207" t="str">
        <f>Sales_Entry!D862</f>
        <v>KRISHNA KHAREL</v>
      </c>
      <c r="D862" s="207" t="s">
        <v>1390</v>
      </c>
      <c r="E862" s="207" t="str">
        <f>Sales_Entry!C862</f>
        <v>BILL-6810</v>
      </c>
      <c r="F862" s="207" t="str">
        <f>Sales_Entry!E862</f>
        <v>Mix Milk</v>
      </c>
      <c r="G862" s="208">
        <f>N(Sales_Entry!J862)</f>
        <v>301</v>
      </c>
      <c r="H862" s="208">
        <v>0</v>
      </c>
      <c r="I862" s="208">
        <f t="shared" si="13"/>
        <v>301</v>
      </c>
      <c r="J862" s="209"/>
      <c r="K862" s="209" t="str" cm="1">
        <f t="array" ref="K862">IF($C862="","",IF(AND($C862=Party_Statement!$C$5,$B862&gt;=Party_Statement!$C$6,$B862&lt;=Party_Statement!$E$6),SUMPRODUCT(($C$3:$C862=Party_Statement!$C$5)*($B$3:$B862&gt;=Party_Statement!$C$6)*($B$3:$B862&lt;=Party_Statement!$E$6)),""))</f>
        <v/>
      </c>
    </row>
    <row r="863" spans="1:11" x14ac:dyDescent="0.25">
      <c r="A863" s="205" t="str">
        <f>Sales_Entry!A863</f>
        <v>2083/04/20</v>
      </c>
      <c r="B863" s="206">
        <f>Sales_Entry!B863</f>
        <v>46239</v>
      </c>
      <c r="C863" s="207" t="str">
        <f>Sales_Entry!D863</f>
        <v>SAMIKSHYA KIRANA</v>
      </c>
      <c r="D863" s="207" t="s">
        <v>1390</v>
      </c>
      <c r="E863" s="207" t="str">
        <f>Sales_Entry!C863</f>
        <v>BILL-6811</v>
      </c>
      <c r="F863" s="207" t="str">
        <f>Sales_Entry!E863</f>
        <v>Mix Milk</v>
      </c>
      <c r="G863" s="208">
        <f>N(Sales_Entry!J863)</f>
        <v>680</v>
      </c>
      <c r="H863" s="208">
        <v>0</v>
      </c>
      <c r="I863" s="208">
        <f t="shared" si="13"/>
        <v>680</v>
      </c>
      <c r="J863" s="209"/>
      <c r="K863" s="209" t="str" cm="1">
        <f t="array" ref="K863">IF($C863="","",IF(AND($C863=Party_Statement!$C$5,$B863&gt;=Party_Statement!$C$6,$B863&lt;=Party_Statement!$E$6),SUMPRODUCT(($C$3:$C863=Party_Statement!$C$5)*($B$3:$B863&gt;=Party_Statement!$C$6)*($B$3:$B863&lt;=Party_Statement!$E$6)),""))</f>
        <v/>
      </c>
    </row>
    <row r="864" spans="1:11" x14ac:dyDescent="0.25">
      <c r="A864" s="205" t="str">
        <f>Sales_Entry!A864</f>
        <v>2083/04/20</v>
      </c>
      <c r="B864" s="206">
        <f>Sales_Entry!B864</f>
        <v>46239</v>
      </c>
      <c r="C864" s="207" t="str">
        <f>Sales_Entry!D864</f>
        <v>YUBARAJ AND SAMRAT</v>
      </c>
      <c r="D864" s="207" t="s">
        <v>1390</v>
      </c>
      <c r="E864" s="207" t="str">
        <f>Sales_Entry!C864</f>
        <v>BILL-6812</v>
      </c>
      <c r="F864" s="207" t="str">
        <f>Sales_Entry!E864</f>
        <v>Mix Milk</v>
      </c>
      <c r="G864" s="208">
        <f>N(Sales_Entry!J864)</f>
        <v>1020</v>
      </c>
      <c r="H864" s="208">
        <v>0</v>
      </c>
      <c r="I864" s="208">
        <f t="shared" si="13"/>
        <v>1020</v>
      </c>
      <c r="J864" s="209"/>
      <c r="K864" s="209" t="str" cm="1">
        <f t="array" ref="K864">IF($C864="","",IF(AND($C864=Party_Statement!$C$5,$B864&gt;=Party_Statement!$C$6,$B864&lt;=Party_Statement!$E$6),SUMPRODUCT(($C$3:$C864=Party_Statement!$C$5)*($B$3:$B864&gt;=Party_Statement!$C$6)*($B$3:$B864&lt;=Party_Statement!$E$6)),""))</f>
        <v/>
      </c>
    </row>
    <row r="865" spans="1:11" x14ac:dyDescent="0.25">
      <c r="A865" s="205" t="str">
        <f>Sales_Entry!A865</f>
        <v>2083/04/20</v>
      </c>
      <c r="B865" s="206">
        <f>Sales_Entry!B865</f>
        <v>46239</v>
      </c>
      <c r="C865" s="207" t="str">
        <f>Sales_Entry!D865</f>
        <v>MANAKAMANA DAIRY</v>
      </c>
      <c r="D865" s="207" t="s">
        <v>1390</v>
      </c>
      <c r="E865" s="207" t="str">
        <f>Sales_Entry!C865</f>
        <v>BILL-6813</v>
      </c>
      <c r="F865" s="207" t="str">
        <f>Sales_Entry!E865</f>
        <v>Mix Milk</v>
      </c>
      <c r="G865" s="208">
        <f>N(Sales_Entry!J865)</f>
        <v>850</v>
      </c>
      <c r="H865" s="208">
        <v>0</v>
      </c>
      <c r="I865" s="208">
        <f t="shared" si="13"/>
        <v>850</v>
      </c>
      <c r="J865" s="209"/>
      <c r="K865" s="209" t="str" cm="1">
        <f t="array" ref="K865">IF($C865="","",IF(AND($C865=Party_Statement!$C$5,$B865&gt;=Party_Statement!$C$6,$B865&lt;=Party_Statement!$E$6),SUMPRODUCT(($C$3:$C865=Party_Statement!$C$5)*($B$3:$B865&gt;=Party_Statement!$C$6)*($B$3:$B865&lt;=Party_Statement!$E$6)),""))</f>
        <v/>
      </c>
    </row>
    <row r="866" spans="1:11" s="64" customFormat="1" x14ac:dyDescent="0.25">
      <c r="A866" s="205" t="str">
        <f>Sales_Entry!A866</f>
        <v>2083/04/20</v>
      </c>
      <c r="B866" s="206">
        <f>Sales_Entry!B866</f>
        <v>46239</v>
      </c>
      <c r="C866" s="207" t="str">
        <f>Sales_Entry!D866</f>
        <v>KRITIKA KIRANA</v>
      </c>
      <c r="D866" s="207" t="s">
        <v>1390</v>
      </c>
      <c r="E866" s="207" t="str">
        <f>Sales_Entry!C866</f>
        <v>BILL-6814</v>
      </c>
      <c r="F866" s="207" t="str">
        <f>Sales_Entry!E866</f>
        <v>Mix Milk</v>
      </c>
      <c r="G866" s="208">
        <f>N(Sales_Entry!J866)</f>
        <v>1290</v>
      </c>
      <c r="H866" s="208">
        <v>0</v>
      </c>
      <c r="I866" s="208">
        <f t="shared" si="13"/>
        <v>1290</v>
      </c>
      <c r="J866" s="211"/>
      <c r="K866" s="209" t="str" cm="1">
        <f t="array" ref="K866">IF($C866="","",IF(AND($C866=Party_Statement!$C$5,$B866&gt;=Party_Statement!$C$6,$B866&lt;=Party_Statement!$E$6),SUMPRODUCT(($C$3:$C866=Party_Statement!$C$5)*($B$3:$B866&gt;=Party_Statement!$C$6)*($B$3:$B866&lt;=Party_Statement!$E$6)),""))</f>
        <v/>
      </c>
    </row>
    <row r="867" spans="1:11" x14ac:dyDescent="0.25">
      <c r="A867" s="205" t="str">
        <f>Sales_Entry!A867</f>
        <v>2083/04/20</v>
      </c>
      <c r="B867" s="206">
        <f>Sales_Entry!B867</f>
        <v>46239</v>
      </c>
      <c r="C867" s="207" t="str">
        <f>Sales_Entry!D867</f>
        <v>A KALIKA CANTEEN</v>
      </c>
      <c r="D867" s="207" t="s">
        <v>1390</v>
      </c>
      <c r="E867" s="207" t="str">
        <f>Sales_Entry!C867</f>
        <v>BILL-6815</v>
      </c>
      <c r="F867" s="207" t="str">
        <f>Sales_Entry!E867</f>
        <v>Mix Milk</v>
      </c>
      <c r="G867" s="208">
        <f>N(Sales_Entry!J867)</f>
        <v>850</v>
      </c>
      <c r="H867" s="208">
        <v>0</v>
      </c>
      <c r="I867" s="208">
        <f t="shared" si="13"/>
        <v>850</v>
      </c>
      <c r="J867" s="209"/>
      <c r="K867" s="209" t="str" cm="1">
        <f t="array" ref="K867">IF($C867="","",IF(AND($C867=Party_Statement!$C$5,$B867&gt;=Party_Statement!$C$6,$B867&lt;=Party_Statement!$E$6),SUMPRODUCT(($C$3:$C867=Party_Statement!$C$5)*($B$3:$B867&gt;=Party_Statement!$C$6)*($B$3:$B867&lt;=Party_Statement!$E$6)),""))</f>
        <v/>
      </c>
    </row>
    <row r="868" spans="1:11" x14ac:dyDescent="0.25">
      <c r="A868" s="205" t="str">
        <f>Sales_Entry!A868</f>
        <v>2083/04/20</v>
      </c>
      <c r="B868" s="206">
        <f>Sales_Entry!B868</f>
        <v>46239</v>
      </c>
      <c r="C868" s="207" t="str">
        <f>Sales_Entry!D868</f>
        <v>A1 KALIKA CANTEEN</v>
      </c>
      <c r="D868" s="207" t="s">
        <v>1390</v>
      </c>
      <c r="E868" s="207" t="str">
        <f>Sales_Entry!C868</f>
        <v>BILL-6816</v>
      </c>
      <c r="F868" s="207" t="str">
        <f>Sales_Entry!E868</f>
        <v>Mix Milk</v>
      </c>
      <c r="G868" s="208">
        <f>N(Sales_Entry!J868)</f>
        <v>2125</v>
      </c>
      <c r="H868" s="208">
        <v>0</v>
      </c>
      <c r="I868" s="208">
        <f t="shared" si="13"/>
        <v>2125</v>
      </c>
      <c r="J868" s="209"/>
      <c r="K868" s="209" t="str" cm="1">
        <f t="array" ref="K868">IF($C868="","",IF(AND($C868=Party_Statement!$C$5,$B868&gt;=Party_Statement!$C$6,$B868&lt;=Party_Statement!$E$6),SUMPRODUCT(($C$3:$C868=Party_Statement!$C$5)*($B$3:$B868&gt;=Party_Statement!$C$6)*($B$3:$B868&lt;=Party_Statement!$E$6)),""))</f>
        <v/>
      </c>
    </row>
    <row r="869" spans="1:11" x14ac:dyDescent="0.25">
      <c r="A869" s="205" t="str">
        <f>Sales_Entry!A869</f>
        <v>2083/04/20</v>
      </c>
      <c r="B869" s="206">
        <f>Sales_Entry!B869</f>
        <v>46239</v>
      </c>
      <c r="C869" s="207" t="str">
        <f>Sales_Entry!D869</f>
        <v>ORGANIC TARKALI</v>
      </c>
      <c r="D869" s="207" t="s">
        <v>1390</v>
      </c>
      <c r="E869" s="207" t="str">
        <f>Sales_Entry!C869</f>
        <v>BILL-6817</v>
      </c>
      <c r="F869" s="207" t="str">
        <f>Sales_Entry!E869</f>
        <v>Mix Milk</v>
      </c>
      <c r="G869" s="208">
        <f>N(Sales_Entry!J869)</f>
        <v>3135</v>
      </c>
      <c r="H869" s="208">
        <v>0</v>
      </c>
      <c r="I869" s="208">
        <f t="shared" si="13"/>
        <v>3135</v>
      </c>
      <c r="J869" s="209"/>
      <c r="K869" s="209" t="str" cm="1">
        <f t="array" ref="K869">IF($C869="","",IF(AND($C869=Party_Statement!$C$5,$B869&gt;=Party_Statement!$C$6,$B869&lt;=Party_Statement!$E$6),SUMPRODUCT(($C$3:$C869=Party_Statement!$C$5)*($B$3:$B869&gt;=Party_Statement!$C$6)*($B$3:$B869&lt;=Party_Statement!$E$6)),""))</f>
        <v/>
      </c>
    </row>
    <row r="870" spans="1:11" x14ac:dyDescent="0.25">
      <c r="A870" s="205" t="str">
        <f>Sales_Entry!A870</f>
        <v>2083/04/20</v>
      </c>
      <c r="B870" s="206">
        <f>Sales_Entry!B870</f>
        <v>46239</v>
      </c>
      <c r="C870" s="207" t="str">
        <f>Sales_Entry!D870</f>
        <v>SHARMA DAI</v>
      </c>
      <c r="D870" s="207" t="s">
        <v>1390</v>
      </c>
      <c r="E870" s="207" t="str">
        <f>Sales_Entry!C870</f>
        <v>BILL-6818</v>
      </c>
      <c r="F870" s="207" t="str">
        <f>Sales_Entry!E870</f>
        <v>Mix Milk</v>
      </c>
      <c r="G870" s="208">
        <f>N(Sales_Entry!J870)</f>
        <v>2975</v>
      </c>
      <c r="H870" s="208">
        <v>0</v>
      </c>
      <c r="I870" s="208">
        <f t="shared" si="13"/>
        <v>2975</v>
      </c>
      <c r="J870" s="209"/>
      <c r="K870" s="209" t="str" cm="1">
        <f t="array" ref="K870">IF($C870="","",IF(AND($C870=Party_Statement!$C$5,$B870&gt;=Party_Statement!$C$6,$B870&lt;=Party_Statement!$E$6),SUMPRODUCT(($C$3:$C870=Party_Statement!$C$5)*($B$3:$B870&gt;=Party_Statement!$C$6)*($B$3:$B870&lt;=Party_Statement!$E$6)),""))</f>
        <v/>
      </c>
    </row>
    <row r="871" spans="1:11" x14ac:dyDescent="0.25">
      <c r="A871" s="205" t="str">
        <f>Sales_Entry!A871</f>
        <v>2083/04/20</v>
      </c>
      <c r="B871" s="206">
        <f>Sales_Entry!B871</f>
        <v>46239</v>
      </c>
      <c r="C871" s="207" t="str">
        <f>Sales_Entry!D871</f>
        <v>GANGA NEUPANE</v>
      </c>
      <c r="D871" s="207" t="s">
        <v>1390</v>
      </c>
      <c r="E871" s="207" t="str">
        <f>Sales_Entry!C871</f>
        <v>BILL-6819</v>
      </c>
      <c r="F871" s="207" t="str">
        <f>Sales_Entry!E871</f>
        <v>Mix Milk</v>
      </c>
      <c r="G871" s="208">
        <f>N(Sales_Entry!J871)</f>
        <v>765</v>
      </c>
      <c r="H871" s="208">
        <v>0</v>
      </c>
      <c r="I871" s="208">
        <f t="shared" si="13"/>
        <v>765</v>
      </c>
      <c r="J871" s="209"/>
      <c r="K871" s="209" t="str" cm="1">
        <f t="array" ref="K871">IF($C871="","",IF(AND($C871=Party_Statement!$C$5,$B871&gt;=Party_Statement!$C$6,$B871&lt;=Party_Statement!$E$6),SUMPRODUCT(($C$3:$C871=Party_Statement!$C$5)*($B$3:$B871&gt;=Party_Statement!$C$6)*($B$3:$B871&lt;=Party_Statement!$E$6)),""))</f>
        <v/>
      </c>
    </row>
    <row r="872" spans="1:11" x14ac:dyDescent="0.25">
      <c r="A872" s="205" t="str">
        <f>Sales_Entry!A872</f>
        <v>2083/04/20</v>
      </c>
      <c r="B872" s="206">
        <f>Sales_Entry!B872</f>
        <v>46239</v>
      </c>
      <c r="C872" s="207" t="str">
        <f>Sales_Entry!D872</f>
        <v>NEUPANE KIRANA</v>
      </c>
      <c r="D872" s="207" t="s">
        <v>1390</v>
      </c>
      <c r="E872" s="207" t="str">
        <f>Sales_Entry!C872</f>
        <v>BILL-6820</v>
      </c>
      <c r="F872" s="207" t="str">
        <f>Sales_Entry!E872</f>
        <v>Mix Milk</v>
      </c>
      <c r="G872" s="208">
        <f>N(Sales_Entry!J872)</f>
        <v>200</v>
      </c>
      <c r="H872" s="208">
        <v>0</v>
      </c>
      <c r="I872" s="208">
        <f t="shared" si="13"/>
        <v>200</v>
      </c>
      <c r="J872" s="209"/>
      <c r="K872" s="209" t="str" cm="1">
        <f t="array" ref="K872">IF($C872="","",IF(AND($C872=Party_Statement!$C$5,$B872&gt;=Party_Statement!$C$6,$B872&lt;=Party_Statement!$E$6),SUMPRODUCT(($C$3:$C872=Party_Statement!$C$5)*($B$3:$B872&gt;=Party_Statement!$C$6)*($B$3:$B872&lt;=Party_Statement!$E$6)),""))</f>
        <v/>
      </c>
    </row>
    <row r="873" spans="1:11" x14ac:dyDescent="0.25">
      <c r="A873" s="205" t="str">
        <f>Sales_Entry!A873</f>
        <v>2083/04/21</v>
      </c>
      <c r="B873" s="206">
        <f>Sales_Entry!B873</f>
        <v>46240</v>
      </c>
      <c r="C873" s="207" t="str">
        <f>Sales_Entry!D873</f>
        <v>AAMOSH KIRANA</v>
      </c>
      <c r="D873" s="207" t="s">
        <v>1390</v>
      </c>
      <c r="E873" s="207" t="str">
        <f>Sales_Entry!C873</f>
        <v>BILL-6821</v>
      </c>
      <c r="F873" s="207" t="str">
        <f>Sales_Entry!E873</f>
        <v>Mix Milk</v>
      </c>
      <c r="G873" s="208">
        <f>N(Sales_Entry!J873)</f>
        <v>3440</v>
      </c>
      <c r="H873" s="208">
        <v>0</v>
      </c>
      <c r="I873" s="208">
        <f t="shared" si="13"/>
        <v>3440</v>
      </c>
      <c r="J873" s="209"/>
      <c r="K873" s="209" t="str" cm="1">
        <f t="array" ref="K873">IF($C873="","",IF(AND($C873=Party_Statement!$C$5,$B873&gt;=Party_Statement!$C$6,$B873&lt;=Party_Statement!$E$6),SUMPRODUCT(($C$3:$C873=Party_Statement!$C$5)*($B$3:$B873&gt;=Party_Statement!$C$6)*($B$3:$B873&lt;=Party_Statement!$E$6)),""))</f>
        <v/>
      </c>
    </row>
    <row r="874" spans="1:11" x14ac:dyDescent="0.25">
      <c r="A874" s="205" t="str">
        <f>Sales_Entry!A874</f>
        <v>2083/04/21</v>
      </c>
      <c r="B874" s="206">
        <f>Sales_Entry!B874</f>
        <v>46240</v>
      </c>
      <c r="C874" s="207" t="str">
        <f>Sales_Entry!D874</f>
        <v>AAMOSH KIRANA</v>
      </c>
      <c r="D874" s="207" t="s">
        <v>1390</v>
      </c>
      <c r="E874" s="207" t="str">
        <f>Sales_Entry!C874</f>
        <v>BILL-6821</v>
      </c>
      <c r="F874" s="207" t="str">
        <f>Sales_Entry!E874</f>
        <v>Mix Milk</v>
      </c>
      <c r="G874" s="208">
        <f>N(Sales_Entry!J874)</f>
        <v>2550</v>
      </c>
      <c r="H874" s="208">
        <v>0</v>
      </c>
      <c r="I874" s="208">
        <f t="shared" si="13"/>
        <v>2550</v>
      </c>
      <c r="J874" s="209"/>
      <c r="K874" s="209" t="str" cm="1">
        <f t="array" ref="K874">IF($C874="","",IF(AND($C874=Party_Statement!$C$5,$B874&gt;=Party_Statement!$C$6,$B874&lt;=Party_Statement!$E$6),SUMPRODUCT(($C$3:$C874=Party_Statement!$C$5)*($B$3:$B874&gt;=Party_Statement!$C$6)*($B$3:$B874&lt;=Party_Statement!$E$6)),""))</f>
        <v/>
      </c>
    </row>
    <row r="875" spans="1:11" x14ac:dyDescent="0.25">
      <c r="A875" s="205" t="str">
        <f>Sales_Entry!A875</f>
        <v>2083/04/21</v>
      </c>
      <c r="B875" s="206">
        <f>Sales_Entry!B875</f>
        <v>46240</v>
      </c>
      <c r="C875" s="207" t="str">
        <f>Sales_Entry!D875</f>
        <v>AAMOSH KIRANA</v>
      </c>
      <c r="D875" s="207" t="s">
        <v>1390</v>
      </c>
      <c r="E875" s="207" t="str">
        <f>Sales_Entry!C875</f>
        <v>BILL-6821</v>
      </c>
      <c r="F875" s="207" t="str">
        <f>Sales_Entry!E875</f>
        <v>Cow Milk</v>
      </c>
      <c r="G875" s="208">
        <f>N(Sales_Entry!J875)</f>
        <v>80</v>
      </c>
      <c r="H875" s="208">
        <v>0</v>
      </c>
      <c r="I875" s="208">
        <f t="shared" si="13"/>
        <v>80</v>
      </c>
      <c r="J875" s="209"/>
      <c r="K875" s="209" t="str" cm="1">
        <f t="array" ref="K875">IF($C875="","",IF(AND($C875=Party_Statement!$C$5,$B875&gt;=Party_Statement!$C$6,$B875&lt;=Party_Statement!$E$6),SUMPRODUCT(($C$3:$C875=Party_Statement!$C$5)*($B$3:$B875&gt;=Party_Statement!$C$6)*($B$3:$B875&lt;=Party_Statement!$E$6)),""))</f>
        <v/>
      </c>
    </row>
    <row r="876" spans="1:11" x14ac:dyDescent="0.25">
      <c r="A876" s="205" t="str">
        <f>Sales_Entry!A876</f>
        <v>2083/04/21</v>
      </c>
      <c r="B876" s="206">
        <f>Sales_Entry!B876</f>
        <v>46240</v>
      </c>
      <c r="C876" s="207" t="str">
        <f>Sales_Entry!D876</f>
        <v>CHHATRABHUMI STORE</v>
      </c>
      <c r="D876" s="207" t="s">
        <v>1390</v>
      </c>
      <c r="E876" s="207" t="str">
        <f>Sales_Entry!C876</f>
        <v>BILL-6822</v>
      </c>
      <c r="F876" s="207" t="str">
        <f>Sales_Entry!E876</f>
        <v>Mix Milk</v>
      </c>
      <c r="G876" s="208">
        <f>N(Sales_Entry!J876)</f>
        <v>2150</v>
      </c>
      <c r="H876" s="208">
        <v>0</v>
      </c>
      <c r="I876" s="208">
        <f t="shared" si="13"/>
        <v>2150</v>
      </c>
      <c r="J876" s="209"/>
      <c r="K876" s="209" t="str" cm="1">
        <f t="array" ref="K876">IF($C876="","",IF(AND($C876=Party_Statement!$C$5,$B876&gt;=Party_Statement!$C$6,$B876&lt;=Party_Statement!$E$6),SUMPRODUCT(($C$3:$C876=Party_Statement!$C$5)*($B$3:$B876&gt;=Party_Statement!$C$6)*($B$3:$B876&lt;=Party_Statement!$E$6)),""))</f>
        <v/>
      </c>
    </row>
    <row r="877" spans="1:11" s="64" customFormat="1" x14ac:dyDescent="0.25">
      <c r="A877" s="205" t="str">
        <f>Sales_Entry!A877</f>
        <v>2083/04/21</v>
      </c>
      <c r="B877" s="206">
        <f>Sales_Entry!B877</f>
        <v>46240</v>
      </c>
      <c r="C877" s="207" t="str">
        <f>Sales_Entry!D877</f>
        <v>KRISHNA KHAREL</v>
      </c>
      <c r="D877" s="207" t="s">
        <v>1390</v>
      </c>
      <c r="E877" s="207" t="str">
        <f>Sales_Entry!C877</f>
        <v>BILL-6823</v>
      </c>
      <c r="F877" s="207" t="str">
        <f>Sales_Entry!E877</f>
        <v>Mix Milk</v>
      </c>
      <c r="G877" s="208">
        <f>N(Sales_Entry!J877)</f>
        <v>301</v>
      </c>
      <c r="H877" s="208">
        <v>0</v>
      </c>
      <c r="I877" s="208">
        <f t="shared" si="13"/>
        <v>301</v>
      </c>
      <c r="J877" s="211"/>
      <c r="K877" s="209" t="str" cm="1">
        <f t="array" ref="K877">IF($C877="","",IF(AND($C877=Party_Statement!$C$5,$B877&gt;=Party_Statement!$C$6,$B877&lt;=Party_Statement!$E$6),SUMPRODUCT(($C$3:$C877=Party_Statement!$C$5)*($B$3:$B877&gt;=Party_Statement!$C$6)*($B$3:$B877&lt;=Party_Statement!$E$6)),""))</f>
        <v/>
      </c>
    </row>
    <row r="878" spans="1:11" x14ac:dyDescent="0.25">
      <c r="A878" s="205" t="str">
        <f>Sales_Entry!A878</f>
        <v>2083/04/21</v>
      </c>
      <c r="B878" s="206">
        <f>Sales_Entry!B878</f>
        <v>46240</v>
      </c>
      <c r="C878" s="207" t="str">
        <f>Sales_Entry!D878</f>
        <v>SAMIKSHYA KIRANA</v>
      </c>
      <c r="D878" s="207" t="s">
        <v>1390</v>
      </c>
      <c r="E878" s="207" t="str">
        <f>Sales_Entry!C878</f>
        <v>BILL-6824</v>
      </c>
      <c r="F878" s="207" t="str">
        <f>Sales_Entry!E878</f>
        <v>Mix Milk</v>
      </c>
      <c r="G878" s="208">
        <f>N(Sales_Entry!J878)</f>
        <v>680</v>
      </c>
      <c r="H878" s="208">
        <v>0</v>
      </c>
      <c r="I878" s="208">
        <f t="shared" si="13"/>
        <v>680</v>
      </c>
      <c r="J878" s="209"/>
      <c r="K878" s="209" t="str" cm="1">
        <f t="array" ref="K878">IF($C878="","",IF(AND($C878=Party_Statement!$C$5,$B878&gt;=Party_Statement!$C$6,$B878&lt;=Party_Statement!$E$6),SUMPRODUCT(($C$3:$C878=Party_Statement!$C$5)*($B$3:$B878&gt;=Party_Statement!$C$6)*($B$3:$B878&lt;=Party_Statement!$E$6)),""))</f>
        <v/>
      </c>
    </row>
    <row r="879" spans="1:11" x14ac:dyDescent="0.25">
      <c r="A879" s="205" t="str">
        <f>Sales_Entry!A879</f>
        <v>2083/04/21</v>
      </c>
      <c r="B879" s="206">
        <f>Sales_Entry!B879</f>
        <v>46240</v>
      </c>
      <c r="C879" s="207" t="str">
        <f>Sales_Entry!D879</f>
        <v>MANAKAMANA DAIRY</v>
      </c>
      <c r="D879" s="207" t="s">
        <v>1390</v>
      </c>
      <c r="E879" s="207" t="str">
        <f>Sales_Entry!C879</f>
        <v>BILL-6825</v>
      </c>
      <c r="F879" s="207" t="str">
        <f>Sales_Entry!E879</f>
        <v>Mix Milk</v>
      </c>
      <c r="G879" s="208">
        <f>N(Sales_Entry!J879)</f>
        <v>850</v>
      </c>
      <c r="H879" s="208">
        <v>0</v>
      </c>
      <c r="I879" s="208">
        <f t="shared" si="13"/>
        <v>850</v>
      </c>
      <c r="J879" s="209"/>
      <c r="K879" s="209" t="str" cm="1">
        <f t="array" ref="K879">IF($C879="","",IF(AND($C879=Party_Statement!$C$5,$B879&gt;=Party_Statement!$C$6,$B879&lt;=Party_Statement!$E$6),SUMPRODUCT(($C$3:$C879=Party_Statement!$C$5)*($B$3:$B879&gt;=Party_Statement!$C$6)*($B$3:$B879&lt;=Party_Statement!$E$6)),""))</f>
        <v/>
      </c>
    </row>
    <row r="880" spans="1:11" x14ac:dyDescent="0.25">
      <c r="A880" s="205" t="str">
        <f>Sales_Entry!A880</f>
        <v>2083/04/21</v>
      </c>
      <c r="B880" s="206">
        <f>Sales_Entry!B880</f>
        <v>46240</v>
      </c>
      <c r="C880" s="207" t="str">
        <f>Sales_Entry!D880</f>
        <v>AAYUSH AND AAYUSHMA</v>
      </c>
      <c r="D880" s="207" t="s">
        <v>1390</v>
      </c>
      <c r="E880" s="207" t="str">
        <f>Sales_Entry!C880</f>
        <v>BILL-6826</v>
      </c>
      <c r="F880" s="207" t="str">
        <f>Sales_Entry!E880</f>
        <v>Mix Milk</v>
      </c>
      <c r="G880" s="208">
        <f>N(Sales_Entry!J880)</f>
        <v>680</v>
      </c>
      <c r="H880" s="208">
        <v>0</v>
      </c>
      <c r="I880" s="208">
        <f t="shared" si="13"/>
        <v>680</v>
      </c>
      <c r="J880" s="209"/>
      <c r="K880" s="209" t="str" cm="1">
        <f t="array" ref="K880">IF($C880="","",IF(AND($C880=Party_Statement!$C$5,$B880&gt;=Party_Statement!$C$6,$B880&lt;=Party_Statement!$E$6),SUMPRODUCT(($C$3:$C880=Party_Statement!$C$5)*($B$3:$B880&gt;=Party_Statement!$C$6)*($B$3:$B880&lt;=Party_Statement!$E$6)),""))</f>
        <v/>
      </c>
    </row>
    <row r="881" spans="1:11" x14ac:dyDescent="0.25">
      <c r="A881" s="205" t="str">
        <f>Sales_Entry!A881</f>
        <v>2083/04/21</v>
      </c>
      <c r="B881" s="206">
        <f>Sales_Entry!B881</f>
        <v>46240</v>
      </c>
      <c r="C881" s="207" t="str">
        <f>Sales_Entry!D881</f>
        <v>KRITIKA KIRANA</v>
      </c>
      <c r="D881" s="207" t="s">
        <v>1390</v>
      </c>
      <c r="E881" s="207" t="str">
        <f>Sales_Entry!C881</f>
        <v>BILL-6827</v>
      </c>
      <c r="F881" s="207" t="str">
        <f>Sales_Entry!E881</f>
        <v>Mix Milk</v>
      </c>
      <c r="G881" s="208">
        <f>N(Sales_Entry!J881)</f>
        <v>1290</v>
      </c>
      <c r="H881" s="208">
        <v>0</v>
      </c>
      <c r="I881" s="208">
        <f t="shared" si="13"/>
        <v>1290</v>
      </c>
      <c r="J881" s="209"/>
      <c r="K881" s="209" t="str" cm="1">
        <f t="array" ref="K881">IF($C881="","",IF(AND($C881=Party_Statement!$C$5,$B881&gt;=Party_Statement!$C$6,$B881&lt;=Party_Statement!$E$6),SUMPRODUCT(($C$3:$C881=Party_Statement!$C$5)*($B$3:$B881&gt;=Party_Statement!$C$6)*($B$3:$B881&lt;=Party_Statement!$E$6)),""))</f>
        <v/>
      </c>
    </row>
    <row r="882" spans="1:11" x14ac:dyDescent="0.25">
      <c r="A882" s="205" t="str">
        <f>Sales_Entry!A882</f>
        <v>2083/04/21</v>
      </c>
      <c r="B882" s="206">
        <f>Sales_Entry!B882</f>
        <v>46240</v>
      </c>
      <c r="C882" s="207" t="str">
        <f>Sales_Entry!D882</f>
        <v>KRITIKA KIRANA</v>
      </c>
      <c r="D882" s="207" t="s">
        <v>1390</v>
      </c>
      <c r="E882" s="207" t="str">
        <f>Sales_Entry!C882</f>
        <v>BILL-6827</v>
      </c>
      <c r="F882" s="207" t="str">
        <f>Sales_Entry!E882</f>
        <v>GHEE</v>
      </c>
      <c r="G882" s="208">
        <f>N(Sales_Entry!J882)</f>
        <v>1100</v>
      </c>
      <c r="H882" s="208">
        <v>0</v>
      </c>
      <c r="I882" s="208">
        <f t="shared" si="13"/>
        <v>1100</v>
      </c>
      <c r="J882" s="209"/>
      <c r="K882" s="209" t="str" cm="1">
        <f t="array" ref="K882">IF($C882="","",IF(AND($C882=Party_Statement!$C$5,$B882&gt;=Party_Statement!$C$6,$B882&lt;=Party_Statement!$E$6),SUMPRODUCT(($C$3:$C882=Party_Statement!$C$5)*($B$3:$B882&gt;=Party_Statement!$C$6)*($B$3:$B882&lt;=Party_Statement!$E$6)),""))</f>
        <v/>
      </c>
    </row>
    <row r="883" spans="1:11" ht="25.5" x14ac:dyDescent="0.25">
      <c r="A883" s="205" t="str">
        <f>Sales_Entry!A883</f>
        <v>2083/04/21</v>
      </c>
      <c r="B883" s="206">
        <f>Sales_Entry!B883</f>
        <v>46240</v>
      </c>
      <c r="C883" s="207" t="str">
        <f>Sales_Entry!D883</f>
        <v>THE DARBAR PARTY PALACE</v>
      </c>
      <c r="D883" s="207" t="s">
        <v>1390</v>
      </c>
      <c r="E883" s="207" t="str">
        <f>Sales_Entry!C883</f>
        <v>BILL-6828</v>
      </c>
      <c r="F883" s="207" t="str">
        <f>Sales_Entry!E883</f>
        <v>Mix Milk</v>
      </c>
      <c r="G883" s="208">
        <f>N(Sales_Entry!J883)</f>
        <v>2500</v>
      </c>
      <c r="H883" s="208">
        <v>0</v>
      </c>
      <c r="I883" s="208">
        <f t="shared" si="13"/>
        <v>2500</v>
      </c>
      <c r="J883" s="209"/>
      <c r="K883" s="209" t="str" cm="1">
        <f t="array" ref="K883">IF($C883="","",IF(AND($C883=Party_Statement!$C$5,$B883&gt;=Party_Statement!$C$6,$B883&lt;=Party_Statement!$E$6),SUMPRODUCT(($C$3:$C883=Party_Statement!$C$5)*($B$3:$B883&gt;=Party_Statement!$C$6)*($B$3:$B883&lt;=Party_Statement!$E$6)),""))</f>
        <v/>
      </c>
    </row>
    <row r="884" spans="1:11" x14ac:dyDescent="0.25">
      <c r="A884" s="205" t="str">
        <f>Sales_Entry!A884</f>
        <v>2083/04/21</v>
      </c>
      <c r="B884" s="206">
        <f>Sales_Entry!B884</f>
        <v>46240</v>
      </c>
      <c r="C884" s="207" t="str">
        <f>Sales_Entry!D884</f>
        <v>ORGANIC TARKALI</v>
      </c>
      <c r="D884" s="207" t="s">
        <v>1390</v>
      </c>
      <c r="E884" s="207" t="str">
        <f>Sales_Entry!C884</f>
        <v>BILL-6829</v>
      </c>
      <c r="F884" s="207" t="str">
        <f>Sales_Entry!E884</f>
        <v>Mix Milk</v>
      </c>
      <c r="G884" s="208">
        <f>N(Sales_Entry!J884)</f>
        <v>3135</v>
      </c>
      <c r="H884" s="208">
        <v>0</v>
      </c>
      <c r="I884" s="208">
        <f t="shared" si="13"/>
        <v>3135</v>
      </c>
      <c r="J884" s="209"/>
      <c r="K884" s="209" t="str" cm="1">
        <f t="array" ref="K884">IF($C884="","",IF(AND($C884=Party_Statement!$C$5,$B884&gt;=Party_Statement!$C$6,$B884&lt;=Party_Statement!$E$6),SUMPRODUCT(($C$3:$C884=Party_Statement!$C$5)*($B$3:$B884&gt;=Party_Statement!$C$6)*($B$3:$B884&lt;=Party_Statement!$E$6)),""))</f>
        <v/>
      </c>
    </row>
    <row r="885" spans="1:11" x14ac:dyDescent="0.25">
      <c r="A885" s="205" t="str">
        <f>Sales_Entry!A885</f>
        <v>2083/04/21</v>
      </c>
      <c r="B885" s="206">
        <f>Sales_Entry!B885</f>
        <v>46240</v>
      </c>
      <c r="C885" s="207" t="str">
        <f>Sales_Entry!D885</f>
        <v>CHHATRABHUMI STORE</v>
      </c>
      <c r="D885" s="207" t="s">
        <v>1390</v>
      </c>
      <c r="E885" s="207" t="str">
        <f>Sales_Entry!C885</f>
        <v>BILL-6830</v>
      </c>
      <c r="F885" s="207" t="str">
        <f>Sales_Entry!E885</f>
        <v>Mix Milk</v>
      </c>
      <c r="G885" s="208">
        <f>N(Sales_Entry!J885)</f>
        <v>1032</v>
      </c>
      <c r="H885" s="208">
        <v>0</v>
      </c>
      <c r="I885" s="208">
        <f t="shared" si="13"/>
        <v>1032</v>
      </c>
      <c r="J885" s="209"/>
      <c r="K885" s="209" t="str" cm="1">
        <f t="array" ref="K885">IF($C885="","",IF(AND($C885=Party_Statement!$C$5,$B885&gt;=Party_Statement!$C$6,$B885&lt;=Party_Statement!$E$6),SUMPRODUCT(($C$3:$C885=Party_Statement!$C$5)*($B$3:$B885&gt;=Party_Statement!$C$6)*($B$3:$B885&lt;=Party_Statement!$E$6)),""))</f>
        <v/>
      </c>
    </row>
    <row r="886" spans="1:11" x14ac:dyDescent="0.25">
      <c r="A886" s="205" t="str">
        <f>Sales_Entry!A886</f>
        <v>2083/04/21</v>
      </c>
      <c r="B886" s="206">
        <f>Sales_Entry!B886</f>
        <v>46240</v>
      </c>
      <c r="C886" s="207" t="str">
        <f>Sales_Entry!D886</f>
        <v>SRIJANA DAIRY</v>
      </c>
      <c r="D886" s="207" t="s">
        <v>1390</v>
      </c>
      <c r="E886" s="207" t="str">
        <f>Sales_Entry!C886</f>
        <v>BILL-6831</v>
      </c>
      <c r="F886" s="207" t="str">
        <f>Sales_Entry!E886</f>
        <v>Mix Milk</v>
      </c>
      <c r="G886" s="208">
        <f>N(Sales_Entry!J886)</f>
        <v>3400</v>
      </c>
      <c r="H886" s="208">
        <v>0</v>
      </c>
      <c r="I886" s="208">
        <f t="shared" si="13"/>
        <v>3400</v>
      </c>
      <c r="J886" s="209"/>
      <c r="K886" s="209" t="str" cm="1">
        <f t="array" ref="K886">IF($C886="","",IF(AND($C886=Party_Statement!$C$5,$B886&gt;=Party_Statement!$C$6,$B886&lt;=Party_Statement!$E$6),SUMPRODUCT(($C$3:$C886=Party_Statement!$C$5)*($B$3:$B886&gt;=Party_Statement!$C$6)*($B$3:$B886&lt;=Party_Statement!$E$6)),""))</f>
        <v/>
      </c>
    </row>
    <row r="887" spans="1:11" x14ac:dyDescent="0.25">
      <c r="A887" s="205" t="str">
        <f>Sales_Entry!A887</f>
        <v>2083/04/21</v>
      </c>
      <c r="B887" s="206">
        <f>Sales_Entry!B887</f>
        <v>46240</v>
      </c>
      <c r="C887" s="207" t="str">
        <f>Sales_Entry!D887</f>
        <v>SRIJANA DAIRY</v>
      </c>
      <c r="D887" s="207" t="s">
        <v>1390</v>
      </c>
      <c r="E887" s="207" t="str">
        <f>Sales_Entry!C887</f>
        <v>BILL-6831</v>
      </c>
      <c r="F887" s="207" t="str">
        <f>Sales_Entry!E887</f>
        <v>Cow Milk</v>
      </c>
      <c r="G887" s="208">
        <f>N(Sales_Entry!J887)</f>
        <v>80</v>
      </c>
      <c r="H887" s="208">
        <v>0</v>
      </c>
      <c r="I887" s="208">
        <f t="shared" si="13"/>
        <v>80</v>
      </c>
      <c r="J887" s="209"/>
      <c r="K887" s="209" t="str" cm="1">
        <f t="array" ref="K887">IF($C887="","",IF(AND($C887=Party_Statement!$C$5,$B887&gt;=Party_Statement!$C$6,$B887&lt;=Party_Statement!$E$6),SUMPRODUCT(($C$3:$C887=Party_Statement!$C$5)*($B$3:$B887&gt;=Party_Statement!$C$6)*($B$3:$B887&lt;=Party_Statement!$E$6)),""))</f>
        <v/>
      </c>
    </row>
    <row r="888" spans="1:11" s="64" customFormat="1" x14ac:dyDescent="0.25">
      <c r="A888" s="205" t="str">
        <f>Sales_Entry!A888</f>
        <v>2083/04/21</v>
      </c>
      <c r="B888" s="206">
        <f>Sales_Entry!B888</f>
        <v>46240</v>
      </c>
      <c r="C888" s="207" t="str">
        <f>Sales_Entry!D888</f>
        <v>SOBHA BHATTARAI</v>
      </c>
      <c r="D888" s="207" t="s">
        <v>1390</v>
      </c>
      <c r="E888" s="207" t="str">
        <f>Sales_Entry!C888</f>
        <v>BILL-6832</v>
      </c>
      <c r="F888" s="207" t="str">
        <f>Sales_Entry!E888</f>
        <v>Mix Milk</v>
      </c>
      <c r="G888" s="208">
        <f>N(Sales_Entry!J888)</f>
        <v>4250</v>
      </c>
      <c r="H888" s="208">
        <v>0</v>
      </c>
      <c r="I888" s="208">
        <f t="shared" si="13"/>
        <v>4250</v>
      </c>
      <c r="J888" s="211"/>
      <c r="K888" s="209" t="str" cm="1">
        <f t="array" ref="K888">IF($C888="","",IF(AND($C888=Party_Statement!$C$5,$B888&gt;=Party_Statement!$C$6,$B888&lt;=Party_Statement!$E$6),SUMPRODUCT(($C$3:$C888=Party_Statement!$C$5)*($B$3:$B888&gt;=Party_Statement!$C$6)*($B$3:$B888&lt;=Party_Statement!$E$6)),""))</f>
        <v/>
      </c>
    </row>
    <row r="889" spans="1:11" x14ac:dyDescent="0.25">
      <c r="A889" s="205" t="str">
        <f>Sales_Entry!A889</f>
        <v>2083/04/21</v>
      </c>
      <c r="B889" s="206">
        <f>Sales_Entry!B889</f>
        <v>46240</v>
      </c>
      <c r="C889" s="207" t="str">
        <f>Sales_Entry!D889</f>
        <v>PALPALI KIRANA</v>
      </c>
      <c r="D889" s="207" t="s">
        <v>1390</v>
      </c>
      <c r="E889" s="207" t="str">
        <f>Sales_Entry!C889</f>
        <v>BILL-6833</v>
      </c>
      <c r="F889" s="207" t="str">
        <f>Sales_Entry!E889</f>
        <v>Mix Milk</v>
      </c>
      <c r="G889" s="208">
        <f>N(Sales_Entry!J889)</f>
        <v>2125</v>
      </c>
      <c r="H889" s="208">
        <v>0</v>
      </c>
      <c r="I889" s="208">
        <f t="shared" si="13"/>
        <v>2125</v>
      </c>
      <c r="J889" s="209"/>
      <c r="K889" s="209" t="str" cm="1">
        <f t="array" ref="K889">IF($C889="","",IF(AND($C889=Party_Statement!$C$5,$B889&gt;=Party_Statement!$C$6,$B889&lt;=Party_Statement!$E$6),SUMPRODUCT(($C$3:$C889=Party_Statement!$C$5)*($B$3:$B889&gt;=Party_Statement!$C$6)*($B$3:$B889&lt;=Party_Statement!$E$6)),""))</f>
        <v/>
      </c>
    </row>
    <row r="890" spans="1:11" x14ac:dyDescent="0.25">
      <c r="A890" s="205" t="str">
        <f>Sales_Entry!A890</f>
        <v>2083/04/21</v>
      </c>
      <c r="B890" s="206">
        <f>Sales_Entry!B890</f>
        <v>46240</v>
      </c>
      <c r="C890" s="207" t="str">
        <f>Sales_Entry!D890</f>
        <v>GIRI KIRANA</v>
      </c>
      <c r="D890" s="207" t="s">
        <v>1390</v>
      </c>
      <c r="E890" s="207" t="str">
        <f>Sales_Entry!C890</f>
        <v>BILL-6834</v>
      </c>
      <c r="F890" s="207" t="str">
        <f>Sales_Entry!E890</f>
        <v>Mix Milk</v>
      </c>
      <c r="G890" s="208">
        <f>N(Sales_Entry!J890)</f>
        <v>1700</v>
      </c>
      <c r="H890" s="208">
        <v>0</v>
      </c>
      <c r="I890" s="208">
        <f t="shared" si="13"/>
        <v>1700</v>
      </c>
      <c r="J890" s="209"/>
      <c r="K890" s="209" t="str" cm="1">
        <f t="array" ref="K890">IF($C890="","",IF(AND($C890=Party_Statement!$C$5,$B890&gt;=Party_Statement!$C$6,$B890&lt;=Party_Statement!$E$6),SUMPRODUCT(($C$3:$C890=Party_Statement!$C$5)*($B$3:$B890&gt;=Party_Statement!$C$6)*($B$3:$B890&lt;=Party_Statement!$E$6)),""))</f>
        <v/>
      </c>
    </row>
    <row r="891" spans="1:11" x14ac:dyDescent="0.25">
      <c r="A891" s="205" t="str">
        <f>Sales_Entry!A891</f>
        <v>2083/04/21</v>
      </c>
      <c r="B891" s="206">
        <f>Sales_Entry!B891</f>
        <v>46240</v>
      </c>
      <c r="C891" s="207" t="str">
        <f>Sales_Entry!D891</f>
        <v>DEURALI KIRANA</v>
      </c>
      <c r="D891" s="207" t="s">
        <v>1390</v>
      </c>
      <c r="E891" s="207" t="str">
        <f>Sales_Entry!C891</f>
        <v>BILL-6835</v>
      </c>
      <c r="F891" s="207" t="str">
        <f>Sales_Entry!E891</f>
        <v>Mix Milk</v>
      </c>
      <c r="G891" s="208">
        <f>N(Sales_Entry!J891)</f>
        <v>595</v>
      </c>
      <c r="H891" s="208">
        <v>0</v>
      </c>
      <c r="I891" s="208">
        <f t="shared" si="13"/>
        <v>595</v>
      </c>
      <c r="J891" s="209"/>
      <c r="K891" s="209" t="str" cm="1">
        <f t="array" ref="K891">IF($C891="","",IF(AND($C891=Party_Statement!$C$5,$B891&gt;=Party_Statement!$C$6,$B891&lt;=Party_Statement!$E$6),SUMPRODUCT(($C$3:$C891=Party_Statement!$C$5)*($B$3:$B891&gt;=Party_Statement!$C$6)*($B$3:$B891&lt;=Party_Statement!$E$6)),""))</f>
        <v/>
      </c>
    </row>
    <row r="892" spans="1:11" x14ac:dyDescent="0.25">
      <c r="A892" s="205" t="str">
        <f>Sales_Entry!A892</f>
        <v>2083/04/21</v>
      </c>
      <c r="B892" s="206">
        <f>Sales_Entry!B892</f>
        <v>46240</v>
      </c>
      <c r="C892" s="207" t="str">
        <f>Sales_Entry!D892</f>
        <v>YUBARAJ AND SAMRAT</v>
      </c>
      <c r="D892" s="207" t="s">
        <v>1390</v>
      </c>
      <c r="E892" s="207" t="str">
        <f>Sales_Entry!C892</f>
        <v>BILL-6836</v>
      </c>
      <c r="F892" s="207" t="str">
        <f>Sales_Entry!E892</f>
        <v>Mix Milk</v>
      </c>
      <c r="G892" s="208">
        <f>N(Sales_Entry!J892)</f>
        <v>1020</v>
      </c>
      <c r="H892" s="208">
        <v>0</v>
      </c>
      <c r="I892" s="208">
        <f t="shared" si="13"/>
        <v>1020</v>
      </c>
      <c r="J892" s="209"/>
      <c r="K892" s="209" t="str" cm="1">
        <f t="array" ref="K892">IF($C892="","",IF(AND($C892=Party_Statement!$C$5,$B892&gt;=Party_Statement!$C$6,$B892&lt;=Party_Statement!$E$6),SUMPRODUCT(($C$3:$C892=Party_Statement!$C$5)*($B$3:$B892&gt;=Party_Statement!$C$6)*($B$3:$B892&lt;=Party_Statement!$E$6)),""))</f>
        <v/>
      </c>
    </row>
    <row r="893" spans="1:11" x14ac:dyDescent="0.25">
      <c r="A893" s="205" t="str">
        <f>Sales_Entry!A893</f>
        <v>2083/04/21</v>
      </c>
      <c r="B893" s="206">
        <f>Sales_Entry!B893</f>
        <v>46240</v>
      </c>
      <c r="C893" s="207" t="str">
        <f>Sales_Entry!D893</f>
        <v>SHARMA DAI</v>
      </c>
      <c r="D893" s="207" t="s">
        <v>1390</v>
      </c>
      <c r="E893" s="207" t="str">
        <f>Sales_Entry!C893</f>
        <v>BILL-6837</v>
      </c>
      <c r="F893" s="207" t="str">
        <f>Sales_Entry!E893</f>
        <v>Mix Milk</v>
      </c>
      <c r="G893" s="208">
        <f>N(Sales_Entry!J893)</f>
        <v>2975</v>
      </c>
      <c r="H893" s="208">
        <v>0</v>
      </c>
      <c r="I893" s="208">
        <f t="shared" si="13"/>
        <v>2975</v>
      </c>
      <c r="J893" s="209"/>
      <c r="K893" s="209" t="str" cm="1">
        <f t="array" ref="K893">IF($C893="","",IF(AND($C893=Party_Statement!$C$5,$B893&gt;=Party_Statement!$C$6,$B893&lt;=Party_Statement!$E$6),SUMPRODUCT(($C$3:$C893=Party_Statement!$C$5)*($B$3:$B893&gt;=Party_Statement!$C$6)*($B$3:$B893&lt;=Party_Statement!$E$6)),""))</f>
        <v/>
      </c>
    </row>
    <row r="894" spans="1:11" x14ac:dyDescent="0.25">
      <c r="A894" s="205" t="str">
        <f>Sales_Entry!A894</f>
        <v>2083/04/21</v>
      </c>
      <c r="B894" s="206">
        <f>Sales_Entry!B894</f>
        <v>46240</v>
      </c>
      <c r="C894" s="207" t="str">
        <f>Sales_Entry!D894</f>
        <v>GANGA NEUPANE</v>
      </c>
      <c r="D894" s="207" t="s">
        <v>1390</v>
      </c>
      <c r="E894" s="207" t="str">
        <f>Sales_Entry!C894</f>
        <v>BILL-6838</v>
      </c>
      <c r="F894" s="207" t="str">
        <f>Sales_Entry!E894</f>
        <v>Mix Milk</v>
      </c>
      <c r="G894" s="208">
        <f>N(Sales_Entry!J894)</f>
        <v>510</v>
      </c>
      <c r="H894" s="208">
        <v>0</v>
      </c>
      <c r="I894" s="208">
        <f t="shared" si="13"/>
        <v>510</v>
      </c>
      <c r="J894" s="209"/>
      <c r="K894" s="209" t="str" cm="1">
        <f t="array" ref="K894">IF($C894="","",IF(AND($C894=Party_Statement!$C$5,$B894&gt;=Party_Statement!$C$6,$B894&lt;=Party_Statement!$E$6),SUMPRODUCT(($C$3:$C894=Party_Statement!$C$5)*($B$3:$B894&gt;=Party_Statement!$C$6)*($B$3:$B894&lt;=Party_Statement!$E$6)),""))</f>
        <v/>
      </c>
    </row>
    <row r="895" spans="1:11" x14ac:dyDescent="0.25">
      <c r="A895" s="205" t="str">
        <f>Sales_Entry!A895</f>
        <v>2083/04/21</v>
      </c>
      <c r="B895" s="206">
        <f>Sales_Entry!B895</f>
        <v>46240</v>
      </c>
      <c r="C895" s="207" t="str">
        <f>Sales_Entry!D895</f>
        <v>NEUPANE KIRANA</v>
      </c>
      <c r="D895" s="207" t="s">
        <v>1390</v>
      </c>
      <c r="E895" s="207" t="str">
        <f>Sales_Entry!C895</f>
        <v>BILL-6839</v>
      </c>
      <c r="F895" s="207" t="str">
        <f>Sales_Entry!E895</f>
        <v>Mix Milk</v>
      </c>
      <c r="G895" s="208">
        <f>N(Sales_Entry!J895)</f>
        <v>200</v>
      </c>
      <c r="H895" s="208">
        <v>0</v>
      </c>
      <c r="I895" s="208">
        <f t="shared" si="13"/>
        <v>200</v>
      </c>
      <c r="J895" s="209"/>
      <c r="K895" s="209" t="str" cm="1">
        <f t="array" ref="K895">IF($C895="","",IF(AND($C895=Party_Statement!$C$5,$B895&gt;=Party_Statement!$C$6,$B895&lt;=Party_Statement!$E$6),SUMPRODUCT(($C$3:$C895=Party_Statement!$C$5)*($B$3:$B895&gt;=Party_Statement!$C$6)*($B$3:$B895&lt;=Party_Statement!$E$6)),""))</f>
        <v/>
      </c>
    </row>
    <row r="896" spans="1:11" x14ac:dyDescent="0.25">
      <c r="A896" s="205" t="str">
        <f>Sales_Entry!A896</f>
        <v>2083/04/21</v>
      </c>
      <c r="B896" s="206">
        <f>Sales_Entry!B896</f>
        <v>46240</v>
      </c>
      <c r="C896" s="207" t="str">
        <f>Sales_Entry!D896</f>
        <v>CANCELED</v>
      </c>
      <c r="D896" s="207" t="s">
        <v>1390</v>
      </c>
      <c r="E896" s="207" t="str">
        <f>Sales_Entry!C896</f>
        <v>BILL-6840</v>
      </c>
      <c r="F896" s="207">
        <f>Sales_Entry!E896</f>
        <v>0</v>
      </c>
      <c r="G896" s="208">
        <f>N(Sales_Entry!J896)</f>
        <v>0</v>
      </c>
      <c r="H896" s="208">
        <v>0</v>
      </c>
      <c r="I896" s="208">
        <f t="shared" si="13"/>
        <v>0</v>
      </c>
      <c r="J896" s="209"/>
      <c r="K896" s="209" t="str" cm="1">
        <f t="array" ref="K896">IF($C896="","",IF(AND($C896=Party_Statement!$C$5,$B896&gt;=Party_Statement!$C$6,$B896&lt;=Party_Statement!$E$6),SUMPRODUCT(($C$3:$C896=Party_Statement!$C$5)*($B$3:$B896&gt;=Party_Statement!$C$6)*($B$3:$B896&lt;=Party_Statement!$E$6)),""))</f>
        <v/>
      </c>
    </row>
    <row r="897" spans="1:11" x14ac:dyDescent="0.25">
      <c r="A897" s="205" t="str">
        <f>Sales_Entry!A897</f>
        <v>2083/04/21</v>
      </c>
      <c r="B897" s="206">
        <f>Sales_Entry!B897</f>
        <v>46240</v>
      </c>
      <c r="C897" s="207" t="str">
        <f>Sales_Entry!D897</f>
        <v>LOCAL</v>
      </c>
      <c r="D897" s="207" t="s">
        <v>1390</v>
      </c>
      <c r="E897" s="207" t="str">
        <f>Sales_Entry!C897</f>
        <v>BILL-6465</v>
      </c>
      <c r="F897" s="207" t="str">
        <f>Sales_Entry!E897</f>
        <v>Mix Milk</v>
      </c>
      <c r="G897" s="208">
        <f>N(Sales_Entry!J897)</f>
        <v>350</v>
      </c>
      <c r="H897" s="208">
        <v>0</v>
      </c>
      <c r="I897" s="208">
        <f t="shared" si="13"/>
        <v>350</v>
      </c>
      <c r="J897" s="209"/>
      <c r="K897" s="209" t="str" cm="1">
        <f t="array" ref="K897">IF($C897="","",IF(AND($C897=Party_Statement!$C$5,$B897&gt;=Party_Statement!$C$6,$B897&lt;=Party_Statement!$E$6),SUMPRODUCT(($C$3:$C897=Party_Statement!$C$5)*($B$3:$B897&gt;=Party_Statement!$C$6)*($B$3:$B897&lt;=Party_Statement!$E$6)),""))</f>
        <v/>
      </c>
    </row>
    <row r="898" spans="1:11" x14ac:dyDescent="0.25">
      <c r="A898" s="205" t="str">
        <f>Sales_Entry!A898</f>
        <v>2083/04/22</v>
      </c>
      <c r="B898" s="206">
        <f>Sales_Entry!B898</f>
        <v>46241</v>
      </c>
      <c r="C898" s="207" t="str">
        <f>Sales_Entry!D898</f>
        <v>SOBHA BHATTARAI</v>
      </c>
      <c r="D898" s="207" t="s">
        <v>1390</v>
      </c>
      <c r="E898" s="207" t="str">
        <f>Sales_Entry!C898</f>
        <v>BILL-6841</v>
      </c>
      <c r="F898" s="207" t="str">
        <f>Sales_Entry!E898</f>
        <v>Mix Milk</v>
      </c>
      <c r="G898" s="208">
        <f>N(Sales_Entry!J898)</f>
        <v>4675</v>
      </c>
      <c r="H898" s="208">
        <v>0</v>
      </c>
      <c r="I898" s="208">
        <f t="shared" si="13"/>
        <v>4675</v>
      </c>
      <c r="J898" s="209"/>
      <c r="K898" s="209" t="str" cm="1">
        <f t="array" ref="K898">IF($C898="","",IF(AND($C898=Party_Statement!$C$5,$B898&gt;=Party_Statement!$C$6,$B898&lt;=Party_Statement!$E$6),SUMPRODUCT(($C$3:$C898=Party_Statement!$C$5)*($B$3:$B898&gt;=Party_Statement!$C$6)*($B$3:$B898&lt;=Party_Statement!$E$6)),""))</f>
        <v/>
      </c>
    </row>
    <row r="899" spans="1:11" s="64" customFormat="1" x14ac:dyDescent="0.25">
      <c r="A899" s="205" t="str">
        <f>Sales_Entry!A899</f>
        <v>2083/04/22</v>
      </c>
      <c r="B899" s="206">
        <f>Sales_Entry!B899</f>
        <v>46241</v>
      </c>
      <c r="C899" s="207" t="str">
        <f>Sales_Entry!D899</f>
        <v>AAMOSH KIRANA</v>
      </c>
      <c r="D899" s="207" t="s">
        <v>1390</v>
      </c>
      <c r="E899" s="207" t="str">
        <f>Sales_Entry!C899</f>
        <v>BILL-6842</v>
      </c>
      <c r="F899" s="207" t="str">
        <f>Sales_Entry!E899</f>
        <v>Mix Milk</v>
      </c>
      <c r="G899" s="208">
        <f>N(Sales_Entry!J899)</f>
        <v>3440</v>
      </c>
      <c r="H899" s="208">
        <v>0</v>
      </c>
      <c r="I899" s="208">
        <f t="shared" si="13"/>
        <v>3440</v>
      </c>
      <c r="J899" s="211"/>
      <c r="K899" s="209" t="str" cm="1">
        <f t="array" ref="K899">IF($C899="","",IF(AND($C899=Party_Statement!$C$5,$B899&gt;=Party_Statement!$C$6,$B899&lt;=Party_Statement!$E$6),SUMPRODUCT(($C$3:$C899=Party_Statement!$C$5)*($B$3:$B899&gt;=Party_Statement!$C$6)*($B$3:$B899&lt;=Party_Statement!$E$6)),""))</f>
        <v/>
      </c>
    </row>
    <row r="900" spans="1:11" x14ac:dyDescent="0.25">
      <c r="A900" s="205" t="str">
        <f>Sales_Entry!A900</f>
        <v>2083/04/22</v>
      </c>
      <c r="B900" s="206">
        <f>Sales_Entry!B900</f>
        <v>46241</v>
      </c>
      <c r="C900" s="207" t="str">
        <f>Sales_Entry!D900</f>
        <v>AAMOSH KIRANA</v>
      </c>
      <c r="D900" s="207" t="s">
        <v>1390</v>
      </c>
      <c r="E900" s="207" t="str">
        <f>Sales_Entry!C900</f>
        <v>BILL-6842</v>
      </c>
      <c r="F900" s="207" t="str">
        <f>Sales_Entry!E900</f>
        <v>Mix Milk</v>
      </c>
      <c r="G900" s="208">
        <f>N(Sales_Entry!J900)</f>
        <v>3910</v>
      </c>
      <c r="H900" s="208">
        <v>0</v>
      </c>
      <c r="I900" s="208">
        <f t="shared" ref="I900:I963" si="14">IF($C900="","",$G900-$H900)</f>
        <v>3910</v>
      </c>
      <c r="J900" s="209"/>
      <c r="K900" s="209" t="str" cm="1">
        <f t="array" ref="K900">IF($C900="","",IF(AND($C900=Party_Statement!$C$5,$B900&gt;=Party_Statement!$C$6,$B900&lt;=Party_Statement!$E$6),SUMPRODUCT(($C$3:$C900=Party_Statement!$C$5)*($B$3:$B900&gt;=Party_Statement!$C$6)*($B$3:$B900&lt;=Party_Statement!$E$6)),""))</f>
        <v/>
      </c>
    </row>
    <row r="901" spans="1:11" x14ac:dyDescent="0.25">
      <c r="A901" s="205" t="str">
        <f>Sales_Entry!A901</f>
        <v>2083/04/22</v>
      </c>
      <c r="B901" s="206">
        <f>Sales_Entry!B901</f>
        <v>46241</v>
      </c>
      <c r="C901" s="207" t="str">
        <f>Sales_Entry!D901</f>
        <v>AAMOSH KIRANA</v>
      </c>
      <c r="D901" s="207" t="s">
        <v>1390</v>
      </c>
      <c r="E901" s="207" t="str">
        <f>Sales_Entry!C901</f>
        <v>BILL-6842</v>
      </c>
      <c r="F901" s="207" t="str">
        <f>Sales_Entry!E901</f>
        <v>Cow Milk</v>
      </c>
      <c r="G901" s="208">
        <f>N(Sales_Entry!J901)</f>
        <v>80</v>
      </c>
      <c r="H901" s="208">
        <v>0</v>
      </c>
      <c r="I901" s="208">
        <f t="shared" si="14"/>
        <v>80</v>
      </c>
      <c r="J901" s="209"/>
      <c r="K901" s="209" t="str" cm="1">
        <f t="array" ref="K901">IF($C901="","",IF(AND($C901=Party_Statement!$C$5,$B901&gt;=Party_Statement!$C$6,$B901&lt;=Party_Statement!$E$6),SUMPRODUCT(($C$3:$C901=Party_Statement!$C$5)*($B$3:$B901&gt;=Party_Statement!$C$6)*($B$3:$B901&lt;=Party_Statement!$E$6)),""))</f>
        <v/>
      </c>
    </row>
    <row r="902" spans="1:11" x14ac:dyDescent="0.25">
      <c r="A902" s="205" t="str">
        <f>Sales_Entry!A902</f>
        <v>2083/04/22</v>
      </c>
      <c r="B902" s="206">
        <f>Sales_Entry!B902</f>
        <v>46241</v>
      </c>
      <c r="C902" s="207" t="str">
        <f>Sales_Entry!D902</f>
        <v>GIRI KIRANA</v>
      </c>
      <c r="D902" s="207" t="s">
        <v>1390</v>
      </c>
      <c r="E902" s="207" t="str">
        <f>Sales_Entry!C902</f>
        <v>BILL-6843</v>
      </c>
      <c r="F902" s="207" t="str">
        <f>Sales_Entry!E902</f>
        <v>Mix Milk</v>
      </c>
      <c r="G902" s="208">
        <f>N(Sales_Entry!J902)</f>
        <v>1275</v>
      </c>
      <c r="H902" s="208">
        <v>0</v>
      </c>
      <c r="I902" s="208">
        <f t="shared" si="14"/>
        <v>1275</v>
      </c>
      <c r="J902" s="209"/>
      <c r="K902" s="209" t="str" cm="1">
        <f t="array" ref="K902">IF($C902="","",IF(AND($C902=Party_Statement!$C$5,$B902&gt;=Party_Statement!$C$6,$B902&lt;=Party_Statement!$E$6),SUMPRODUCT(($C$3:$C902=Party_Statement!$C$5)*($B$3:$B902&gt;=Party_Statement!$C$6)*($B$3:$B902&lt;=Party_Statement!$E$6)),""))</f>
        <v/>
      </c>
    </row>
    <row r="903" spans="1:11" x14ac:dyDescent="0.25">
      <c r="A903" s="205" t="str">
        <f>Sales_Entry!A903</f>
        <v>2083/04/22</v>
      </c>
      <c r="B903" s="206">
        <f>Sales_Entry!B903</f>
        <v>46241</v>
      </c>
      <c r="C903" s="207" t="str">
        <f>Sales_Entry!D903</f>
        <v>PALPALI KIRANA</v>
      </c>
      <c r="D903" s="207" t="s">
        <v>1390</v>
      </c>
      <c r="E903" s="207" t="str">
        <f>Sales_Entry!C903</f>
        <v>BILL-6844</v>
      </c>
      <c r="F903" s="207" t="str">
        <f>Sales_Entry!E903</f>
        <v>Mix Milk</v>
      </c>
      <c r="G903" s="208">
        <f>N(Sales_Entry!J903)</f>
        <v>2550</v>
      </c>
      <c r="H903" s="208">
        <v>0</v>
      </c>
      <c r="I903" s="208">
        <f t="shared" si="14"/>
        <v>2550</v>
      </c>
      <c r="J903" s="209"/>
      <c r="K903" s="209" t="str" cm="1">
        <f t="array" ref="K903">IF($C903="","",IF(AND($C903=Party_Statement!$C$5,$B903&gt;=Party_Statement!$C$6,$B903&lt;=Party_Statement!$E$6),SUMPRODUCT(($C$3:$C903=Party_Statement!$C$5)*($B$3:$B903&gt;=Party_Statement!$C$6)*($B$3:$B903&lt;=Party_Statement!$E$6)),""))</f>
        <v/>
      </c>
    </row>
    <row r="904" spans="1:11" x14ac:dyDescent="0.25">
      <c r="A904" s="205" t="str">
        <f>Sales_Entry!A904</f>
        <v>2083/04/22</v>
      </c>
      <c r="B904" s="206">
        <f>Sales_Entry!B904</f>
        <v>46241</v>
      </c>
      <c r="C904" s="207" t="str">
        <f>Sales_Entry!D904</f>
        <v>CHHATRABHUMI STORE</v>
      </c>
      <c r="D904" s="207" t="s">
        <v>1390</v>
      </c>
      <c r="E904" s="207" t="str">
        <f>Sales_Entry!C904</f>
        <v>BILL-6845</v>
      </c>
      <c r="F904" s="207" t="str">
        <f>Sales_Entry!E904</f>
        <v>Mix Milk</v>
      </c>
      <c r="G904" s="208">
        <f>N(Sales_Entry!J904)</f>
        <v>2150</v>
      </c>
      <c r="H904" s="208">
        <v>0</v>
      </c>
      <c r="I904" s="208">
        <f t="shared" si="14"/>
        <v>2150</v>
      </c>
      <c r="J904" s="209"/>
      <c r="K904" s="209" t="str" cm="1">
        <f t="array" ref="K904">IF($C904="","",IF(AND($C904=Party_Statement!$C$5,$B904&gt;=Party_Statement!$C$6,$B904&lt;=Party_Statement!$E$6),SUMPRODUCT(($C$3:$C904=Party_Statement!$C$5)*($B$3:$B904&gt;=Party_Statement!$C$6)*($B$3:$B904&lt;=Party_Statement!$E$6)),""))</f>
        <v/>
      </c>
    </row>
    <row r="905" spans="1:11" x14ac:dyDescent="0.25">
      <c r="A905" s="205" t="str">
        <f>Sales_Entry!A905</f>
        <v>2083/04/22</v>
      </c>
      <c r="B905" s="206">
        <f>Sales_Entry!B905</f>
        <v>46241</v>
      </c>
      <c r="C905" s="207" t="str">
        <f>Sales_Entry!D905</f>
        <v>KRISHNA KHAREL</v>
      </c>
      <c r="D905" s="207" t="s">
        <v>1390</v>
      </c>
      <c r="E905" s="207" t="str">
        <f>Sales_Entry!C905</f>
        <v>BILL-6846</v>
      </c>
      <c r="F905" s="207" t="str">
        <f>Sales_Entry!E905</f>
        <v>Mix Milk</v>
      </c>
      <c r="G905" s="208">
        <f>N(Sales_Entry!J905)</f>
        <v>301</v>
      </c>
      <c r="H905" s="208">
        <v>0</v>
      </c>
      <c r="I905" s="208">
        <f t="shared" si="14"/>
        <v>301</v>
      </c>
      <c r="J905" s="209"/>
      <c r="K905" s="209" t="str" cm="1">
        <f t="array" ref="K905">IF($C905="","",IF(AND($C905=Party_Statement!$C$5,$B905&gt;=Party_Statement!$C$6,$B905&lt;=Party_Statement!$E$6),SUMPRODUCT(($C$3:$C905=Party_Statement!$C$5)*($B$3:$B905&gt;=Party_Statement!$C$6)*($B$3:$B905&lt;=Party_Statement!$E$6)),""))</f>
        <v/>
      </c>
    </row>
    <row r="906" spans="1:11" x14ac:dyDescent="0.25">
      <c r="A906" s="205" t="str">
        <f>Sales_Entry!A906</f>
        <v>2083/04/22</v>
      </c>
      <c r="B906" s="206">
        <f>Sales_Entry!B906</f>
        <v>46241</v>
      </c>
      <c r="C906" s="207" t="str">
        <f>Sales_Entry!D906</f>
        <v>SAMIKSHYA KIRANA</v>
      </c>
      <c r="D906" s="207" t="s">
        <v>1390</v>
      </c>
      <c r="E906" s="207" t="str">
        <f>Sales_Entry!C906</f>
        <v>BILL-6847</v>
      </c>
      <c r="F906" s="207" t="str">
        <f>Sales_Entry!E906</f>
        <v>Mix Milk</v>
      </c>
      <c r="G906" s="208">
        <f>N(Sales_Entry!J906)</f>
        <v>680</v>
      </c>
      <c r="H906" s="208">
        <v>0</v>
      </c>
      <c r="I906" s="208">
        <f t="shared" si="14"/>
        <v>680</v>
      </c>
      <c r="J906" s="209"/>
      <c r="K906" s="209" t="str" cm="1">
        <f t="array" ref="K906">IF($C906="","",IF(AND($C906=Party_Statement!$C$5,$B906&gt;=Party_Statement!$C$6,$B906&lt;=Party_Statement!$E$6),SUMPRODUCT(($C$3:$C906=Party_Statement!$C$5)*($B$3:$B906&gt;=Party_Statement!$C$6)*($B$3:$B906&lt;=Party_Statement!$E$6)),""))</f>
        <v/>
      </c>
    </row>
    <row r="907" spans="1:11" x14ac:dyDescent="0.25">
      <c r="A907" s="205" t="str">
        <f>Sales_Entry!A907</f>
        <v>2083/04/22</v>
      </c>
      <c r="B907" s="206">
        <f>Sales_Entry!B907</f>
        <v>46241</v>
      </c>
      <c r="C907" s="207" t="str">
        <f>Sales_Entry!D907</f>
        <v>YUBARAJ AND SAMRAT</v>
      </c>
      <c r="D907" s="207" t="s">
        <v>1390</v>
      </c>
      <c r="E907" s="207" t="str">
        <f>Sales_Entry!C907</f>
        <v>BILL-6848</v>
      </c>
      <c r="F907" s="207" t="str">
        <f>Sales_Entry!E907</f>
        <v>Mix Milk</v>
      </c>
      <c r="G907" s="208">
        <f>N(Sales_Entry!J907)</f>
        <v>1020</v>
      </c>
      <c r="H907" s="208">
        <v>0</v>
      </c>
      <c r="I907" s="208">
        <f t="shared" si="14"/>
        <v>1020</v>
      </c>
      <c r="J907" s="209"/>
      <c r="K907" s="209" t="str" cm="1">
        <f t="array" ref="K907">IF($C907="","",IF(AND($C907=Party_Statement!$C$5,$B907&gt;=Party_Statement!$C$6,$B907&lt;=Party_Statement!$E$6),SUMPRODUCT(($C$3:$C907=Party_Statement!$C$5)*($B$3:$B907&gt;=Party_Statement!$C$6)*($B$3:$B907&lt;=Party_Statement!$E$6)),""))</f>
        <v/>
      </c>
    </row>
    <row r="908" spans="1:11" x14ac:dyDescent="0.25">
      <c r="A908" s="205" t="str">
        <f>Sales_Entry!A908</f>
        <v>2083/04/22</v>
      </c>
      <c r="B908" s="206">
        <f>Sales_Entry!B908</f>
        <v>46241</v>
      </c>
      <c r="C908" s="207" t="str">
        <f>Sales_Entry!D908</f>
        <v>MANAKAMANA DAIRY</v>
      </c>
      <c r="D908" s="207" t="s">
        <v>1390</v>
      </c>
      <c r="E908" s="207" t="str">
        <f>Sales_Entry!C908</f>
        <v>BILL-6849</v>
      </c>
      <c r="F908" s="207" t="str">
        <f>Sales_Entry!E908</f>
        <v>Mix Milk</v>
      </c>
      <c r="G908" s="208">
        <f>N(Sales_Entry!J908)</f>
        <v>850</v>
      </c>
      <c r="H908" s="208">
        <v>0</v>
      </c>
      <c r="I908" s="208">
        <f t="shared" si="14"/>
        <v>850</v>
      </c>
      <c r="J908" s="209"/>
      <c r="K908" s="209" t="str" cm="1">
        <f t="array" ref="K908">IF($C908="","",IF(AND($C908=Party_Statement!$C$5,$B908&gt;=Party_Statement!$C$6,$B908&lt;=Party_Statement!$E$6),SUMPRODUCT(($C$3:$C908=Party_Statement!$C$5)*($B$3:$B908&gt;=Party_Statement!$C$6)*($B$3:$B908&lt;=Party_Statement!$E$6)),""))</f>
        <v/>
      </c>
    </row>
    <row r="909" spans="1:11" x14ac:dyDescent="0.25">
      <c r="A909" s="205" t="str">
        <f>Sales_Entry!A909</f>
        <v>2083/04/22</v>
      </c>
      <c r="B909" s="206">
        <f>Sales_Entry!B909</f>
        <v>46241</v>
      </c>
      <c r="C909" s="207" t="str">
        <f>Sales_Entry!D909</f>
        <v>KRITIKA KIRANA</v>
      </c>
      <c r="D909" s="207" t="s">
        <v>1390</v>
      </c>
      <c r="E909" s="207" t="str">
        <f>Sales_Entry!C909</f>
        <v>BILL-6850</v>
      </c>
      <c r="F909" s="207" t="str">
        <f>Sales_Entry!E909</f>
        <v>Mix Milk</v>
      </c>
      <c r="G909" s="208">
        <f>N(Sales_Entry!J909)</f>
        <v>946</v>
      </c>
      <c r="H909" s="208">
        <v>0</v>
      </c>
      <c r="I909" s="208">
        <f t="shared" si="14"/>
        <v>946</v>
      </c>
      <c r="J909" s="209"/>
      <c r="K909" s="209" t="str" cm="1">
        <f t="array" ref="K909">IF($C909="","",IF(AND($C909=Party_Statement!$C$5,$B909&gt;=Party_Statement!$C$6,$B909&lt;=Party_Statement!$E$6),SUMPRODUCT(($C$3:$C909=Party_Statement!$C$5)*($B$3:$B909&gt;=Party_Statement!$C$6)*($B$3:$B909&lt;=Party_Statement!$E$6)),""))</f>
        <v/>
      </c>
    </row>
    <row r="910" spans="1:11" s="64" customFormat="1" ht="25.5" x14ac:dyDescent="0.25">
      <c r="A910" s="205" t="str">
        <f>Sales_Entry!A910</f>
        <v>2083/04/22</v>
      </c>
      <c r="B910" s="206">
        <f>Sales_Entry!B910</f>
        <v>46241</v>
      </c>
      <c r="C910" s="207" t="str">
        <f>Sales_Entry!D910</f>
        <v>THE DARBAR PARTY PALACE</v>
      </c>
      <c r="D910" s="207" t="s">
        <v>1390</v>
      </c>
      <c r="E910" s="207" t="str">
        <f>Sales_Entry!C910</f>
        <v>BILL-6751</v>
      </c>
      <c r="F910" s="207" t="str">
        <f>Sales_Entry!E910</f>
        <v>Mix Milk</v>
      </c>
      <c r="G910" s="208">
        <f>N(Sales_Entry!J910)</f>
        <v>1350</v>
      </c>
      <c r="H910" s="208">
        <v>0</v>
      </c>
      <c r="I910" s="208">
        <f t="shared" si="14"/>
        <v>1350</v>
      </c>
      <c r="J910" s="211"/>
      <c r="K910" s="209" t="str" cm="1">
        <f t="array" ref="K910">IF($C910="","",IF(AND($C910=Party_Statement!$C$5,$B910&gt;=Party_Statement!$C$6,$B910&lt;=Party_Statement!$E$6),SUMPRODUCT(($C$3:$C910=Party_Statement!$C$5)*($B$3:$B910&gt;=Party_Statement!$C$6)*($B$3:$B910&lt;=Party_Statement!$E$6)),""))</f>
        <v/>
      </c>
    </row>
    <row r="911" spans="1:11" ht="25.5" x14ac:dyDescent="0.25">
      <c r="A911" s="205" t="str">
        <f>Sales_Entry!A911</f>
        <v>2083/04/22</v>
      </c>
      <c r="B911" s="206">
        <f>Sales_Entry!B911</f>
        <v>46241</v>
      </c>
      <c r="C911" s="207" t="str">
        <f>Sales_Entry!D911</f>
        <v>THE DARBAR PARTY PALACE</v>
      </c>
      <c r="D911" s="207" t="s">
        <v>1390</v>
      </c>
      <c r="E911" s="207" t="str">
        <f>Sales_Entry!C911</f>
        <v>BILL-6751</v>
      </c>
      <c r="F911" s="207" t="str">
        <f>Sales_Entry!E911</f>
        <v>PANEER</v>
      </c>
      <c r="G911" s="208">
        <f>N(Sales_Entry!J911)</f>
        <v>8000</v>
      </c>
      <c r="H911" s="208">
        <v>0</v>
      </c>
      <c r="I911" s="208">
        <f t="shared" si="14"/>
        <v>8000</v>
      </c>
      <c r="J911" s="209"/>
      <c r="K911" s="209" t="str" cm="1">
        <f t="array" ref="K911">IF($C911="","",IF(AND($C911=Party_Statement!$C$5,$B911&gt;=Party_Statement!$C$6,$B911&lt;=Party_Statement!$E$6),SUMPRODUCT(($C$3:$C911=Party_Statement!$C$5)*($B$3:$B911&gt;=Party_Statement!$C$6)*($B$3:$B911&lt;=Party_Statement!$E$6)),""))</f>
        <v/>
      </c>
    </row>
    <row r="912" spans="1:11" x14ac:dyDescent="0.25">
      <c r="A912" s="205" t="str">
        <f>Sales_Entry!A912</f>
        <v>2083/04/22</v>
      </c>
      <c r="B912" s="206">
        <f>Sales_Entry!B912</f>
        <v>46241</v>
      </c>
      <c r="C912" s="207" t="str">
        <f>Sales_Entry!D912</f>
        <v>SRIJANA DAIRY</v>
      </c>
      <c r="D912" s="207" t="s">
        <v>1390</v>
      </c>
      <c r="E912" s="207" t="str">
        <f>Sales_Entry!C912</f>
        <v>BILL-6752</v>
      </c>
      <c r="F912" s="207" t="str">
        <f>Sales_Entry!E912</f>
        <v>Mix Milk</v>
      </c>
      <c r="G912" s="208">
        <f>N(Sales_Entry!J912)</f>
        <v>3400</v>
      </c>
      <c r="H912" s="208">
        <v>0</v>
      </c>
      <c r="I912" s="208">
        <f t="shared" si="14"/>
        <v>3400</v>
      </c>
      <c r="J912" s="209"/>
      <c r="K912" s="209" t="str" cm="1">
        <f t="array" ref="K912">IF($C912="","",IF(AND($C912=Party_Statement!$C$5,$B912&gt;=Party_Statement!$C$6,$B912&lt;=Party_Statement!$E$6),SUMPRODUCT(($C$3:$C912=Party_Statement!$C$5)*($B$3:$B912&gt;=Party_Statement!$C$6)*($B$3:$B912&lt;=Party_Statement!$E$6)),""))</f>
        <v/>
      </c>
    </row>
    <row r="913" spans="1:11" x14ac:dyDescent="0.25">
      <c r="A913" s="205" t="str">
        <f>Sales_Entry!A913</f>
        <v>2083/04/22</v>
      </c>
      <c r="B913" s="206">
        <f>Sales_Entry!B913</f>
        <v>46241</v>
      </c>
      <c r="C913" s="207" t="str">
        <f>Sales_Entry!D913</f>
        <v>SRIJANA DAIRY</v>
      </c>
      <c r="D913" s="207" t="s">
        <v>1390</v>
      </c>
      <c r="E913" s="207" t="str">
        <f>Sales_Entry!C913</f>
        <v>BILL-6752</v>
      </c>
      <c r="F913" s="207" t="str">
        <f>Sales_Entry!E913</f>
        <v>Cow Milk</v>
      </c>
      <c r="G913" s="208">
        <f>N(Sales_Entry!J913)</f>
        <v>80</v>
      </c>
      <c r="H913" s="208">
        <v>0</v>
      </c>
      <c r="I913" s="208">
        <f t="shared" si="14"/>
        <v>80</v>
      </c>
      <c r="J913" s="209"/>
      <c r="K913" s="209" t="str" cm="1">
        <f t="array" ref="K913">IF($C913="","",IF(AND($C913=Party_Statement!$C$5,$B913&gt;=Party_Statement!$C$6,$B913&lt;=Party_Statement!$E$6),SUMPRODUCT(($C$3:$C913=Party_Statement!$C$5)*($B$3:$B913&gt;=Party_Statement!$C$6)*($B$3:$B913&lt;=Party_Statement!$E$6)),""))</f>
        <v/>
      </c>
    </row>
    <row r="914" spans="1:11" x14ac:dyDescent="0.25">
      <c r="A914" s="205" t="str">
        <f>Sales_Entry!A914</f>
        <v>2083/04/22</v>
      </c>
      <c r="B914" s="206">
        <f>Sales_Entry!B914</f>
        <v>46241</v>
      </c>
      <c r="C914" s="207" t="str">
        <f>Sales_Entry!D914</f>
        <v>ORGANIC TARKALI</v>
      </c>
      <c r="D914" s="207" t="s">
        <v>1390</v>
      </c>
      <c r="E914" s="207" t="str">
        <f>Sales_Entry!C914</f>
        <v>BILL-6753</v>
      </c>
      <c r="F914" s="207" t="str">
        <f>Sales_Entry!E914</f>
        <v>Mix Milk</v>
      </c>
      <c r="G914" s="208">
        <f>N(Sales_Entry!J914)</f>
        <v>3040</v>
      </c>
      <c r="H914" s="208">
        <v>0</v>
      </c>
      <c r="I914" s="208">
        <f t="shared" si="14"/>
        <v>3040</v>
      </c>
      <c r="J914" s="209"/>
      <c r="K914" s="209" t="str" cm="1">
        <f t="array" ref="K914">IF($C914="","",IF(AND($C914=Party_Statement!$C$5,$B914&gt;=Party_Statement!$C$6,$B914&lt;=Party_Statement!$E$6),SUMPRODUCT(($C$3:$C914=Party_Statement!$C$5)*($B$3:$B914&gt;=Party_Statement!$C$6)*($B$3:$B914&lt;=Party_Statement!$E$6)),""))</f>
        <v/>
      </c>
    </row>
    <row r="915" spans="1:11" x14ac:dyDescent="0.25">
      <c r="A915" s="205" t="str">
        <f>Sales_Entry!A915</f>
        <v>2083/04/22</v>
      </c>
      <c r="B915" s="206">
        <f>Sales_Entry!B915</f>
        <v>46241</v>
      </c>
      <c r="C915" s="207" t="str">
        <f>Sales_Entry!D915</f>
        <v>ORGANIC TARKALI</v>
      </c>
      <c r="D915" s="207" t="s">
        <v>1390</v>
      </c>
      <c r="E915" s="207" t="str">
        <f>Sales_Entry!C915</f>
        <v>BILL-6753</v>
      </c>
      <c r="F915" s="207" t="str">
        <f>Sales_Entry!E915</f>
        <v>Mix Milk</v>
      </c>
      <c r="G915" s="208">
        <f>N(Sales_Entry!J915)</f>
        <v>1020</v>
      </c>
      <c r="H915" s="208">
        <v>0</v>
      </c>
      <c r="I915" s="208">
        <f t="shared" si="14"/>
        <v>1020</v>
      </c>
      <c r="J915" s="209"/>
      <c r="K915" s="209" t="str" cm="1">
        <f t="array" ref="K915">IF($C915="","",IF(AND($C915=Party_Statement!$C$5,$B915&gt;=Party_Statement!$C$6,$B915&lt;=Party_Statement!$E$6),SUMPRODUCT(($C$3:$C915=Party_Statement!$C$5)*($B$3:$B915&gt;=Party_Statement!$C$6)*($B$3:$B915&lt;=Party_Statement!$E$6)),""))</f>
        <v/>
      </c>
    </row>
    <row r="916" spans="1:11" x14ac:dyDescent="0.25">
      <c r="A916" s="205" t="str">
        <f>Sales_Entry!A916</f>
        <v>2083/04/22</v>
      </c>
      <c r="B916" s="206">
        <f>Sales_Entry!B916</f>
        <v>46241</v>
      </c>
      <c r="C916" s="207" t="str">
        <f>Sales_Entry!D916</f>
        <v>DEURALI KIRANA</v>
      </c>
      <c r="D916" s="207" t="s">
        <v>1390</v>
      </c>
      <c r="E916" s="207" t="str">
        <f>Sales_Entry!C916</f>
        <v>BILL-6754</v>
      </c>
      <c r="F916" s="207" t="str">
        <f>Sales_Entry!E916</f>
        <v>Mix Milk</v>
      </c>
      <c r="G916" s="208">
        <f>N(Sales_Entry!J916)</f>
        <v>425</v>
      </c>
      <c r="H916" s="208">
        <v>0</v>
      </c>
      <c r="I916" s="208">
        <f t="shared" si="14"/>
        <v>425</v>
      </c>
      <c r="J916" s="209"/>
      <c r="K916" s="209" t="str" cm="1">
        <f t="array" ref="K916">IF($C916="","",IF(AND($C916=Party_Statement!$C$5,$B916&gt;=Party_Statement!$C$6,$B916&lt;=Party_Statement!$E$6),SUMPRODUCT(($C$3:$C916=Party_Statement!$C$5)*($B$3:$B916&gt;=Party_Statement!$C$6)*($B$3:$B916&lt;=Party_Statement!$E$6)),""))</f>
        <v/>
      </c>
    </row>
    <row r="917" spans="1:11" x14ac:dyDescent="0.25">
      <c r="A917" s="205" t="str">
        <f>Sales_Entry!A917</f>
        <v>2083/04/22</v>
      </c>
      <c r="B917" s="206">
        <f>Sales_Entry!B917</f>
        <v>46241</v>
      </c>
      <c r="C917" s="207" t="str">
        <f>Sales_Entry!D917</f>
        <v>SHARMA DAI</v>
      </c>
      <c r="D917" s="207" t="s">
        <v>1390</v>
      </c>
      <c r="E917" s="207" t="str">
        <f>Sales_Entry!C917</f>
        <v>BILL-6755</v>
      </c>
      <c r="F917" s="207" t="str">
        <f>Sales_Entry!E917</f>
        <v>Mix Milk</v>
      </c>
      <c r="G917" s="208">
        <f>N(Sales_Entry!J917)</f>
        <v>2975</v>
      </c>
      <c r="H917" s="208">
        <v>0</v>
      </c>
      <c r="I917" s="208">
        <f t="shared" si="14"/>
        <v>2975</v>
      </c>
      <c r="J917" s="209"/>
      <c r="K917" s="209" t="str" cm="1">
        <f t="array" ref="K917">IF($C917="","",IF(AND($C917=Party_Statement!$C$5,$B917&gt;=Party_Statement!$C$6,$B917&lt;=Party_Statement!$E$6),SUMPRODUCT(($C$3:$C917=Party_Statement!$C$5)*($B$3:$B917&gt;=Party_Statement!$C$6)*($B$3:$B917&lt;=Party_Statement!$E$6)),""))</f>
        <v/>
      </c>
    </row>
    <row r="918" spans="1:11" x14ac:dyDescent="0.25">
      <c r="A918" s="205" t="str">
        <f>Sales_Entry!A918</f>
        <v>2083/04/22</v>
      </c>
      <c r="B918" s="206">
        <f>Sales_Entry!B918</f>
        <v>46241</v>
      </c>
      <c r="C918" s="207" t="str">
        <f>Sales_Entry!D918</f>
        <v>GANGA NEUPANE</v>
      </c>
      <c r="D918" s="207" t="s">
        <v>1390</v>
      </c>
      <c r="E918" s="207" t="str">
        <f>Sales_Entry!C918</f>
        <v>BILL-6756</v>
      </c>
      <c r="F918" s="207" t="str">
        <f>Sales_Entry!E918</f>
        <v>Mix Milk</v>
      </c>
      <c r="G918" s="208">
        <f>N(Sales_Entry!J918)</f>
        <v>510</v>
      </c>
      <c r="H918" s="208">
        <v>0</v>
      </c>
      <c r="I918" s="208">
        <f t="shared" si="14"/>
        <v>510</v>
      </c>
      <c r="J918" s="209"/>
      <c r="K918" s="209" t="str" cm="1">
        <f t="array" ref="K918">IF($C918="","",IF(AND($C918=Party_Statement!$C$5,$B918&gt;=Party_Statement!$C$6,$B918&lt;=Party_Statement!$E$6),SUMPRODUCT(($C$3:$C918=Party_Statement!$C$5)*($B$3:$B918&gt;=Party_Statement!$C$6)*($B$3:$B918&lt;=Party_Statement!$E$6)),""))</f>
        <v/>
      </c>
    </row>
    <row r="919" spans="1:11" x14ac:dyDescent="0.25">
      <c r="A919" s="205" t="str">
        <f>Sales_Entry!A919</f>
        <v>2083/04/22</v>
      </c>
      <c r="B919" s="206">
        <f>Sales_Entry!B919</f>
        <v>46241</v>
      </c>
      <c r="C919" s="207" t="str">
        <f>Sales_Entry!D919</f>
        <v>NEUPANE KIRANA</v>
      </c>
      <c r="D919" s="207" t="s">
        <v>1390</v>
      </c>
      <c r="E919" s="207" t="str">
        <f>Sales_Entry!C919</f>
        <v>BILL-6757</v>
      </c>
      <c r="F919" s="207" t="str">
        <f>Sales_Entry!E919</f>
        <v>Mix Milk</v>
      </c>
      <c r="G919" s="208">
        <f>N(Sales_Entry!J919)</f>
        <v>200</v>
      </c>
      <c r="H919" s="208">
        <v>0</v>
      </c>
      <c r="I919" s="208">
        <f t="shared" si="14"/>
        <v>200</v>
      </c>
      <c r="J919" s="209"/>
      <c r="K919" s="209" t="str" cm="1">
        <f t="array" ref="K919">IF($C919="","",IF(AND($C919=Party_Statement!$C$5,$B919&gt;=Party_Statement!$C$6,$B919&lt;=Party_Statement!$E$6),SUMPRODUCT(($C$3:$C919=Party_Statement!$C$5)*($B$3:$B919&gt;=Party_Statement!$C$6)*($B$3:$B919&lt;=Party_Statement!$E$6)),""))</f>
        <v/>
      </c>
    </row>
    <row r="920" spans="1:11" x14ac:dyDescent="0.25">
      <c r="A920" s="205" t="str">
        <f>Sales_Entry!A920</f>
        <v>2083/04/22</v>
      </c>
      <c r="B920" s="206">
        <f>Sales_Entry!B920</f>
        <v>46241</v>
      </c>
      <c r="C920" s="207" t="str">
        <f>Sales_Entry!D920</f>
        <v>SITALA ARYAL</v>
      </c>
      <c r="D920" s="207" t="s">
        <v>1390</v>
      </c>
      <c r="E920" s="207" t="str">
        <f>Sales_Entry!C920</f>
        <v>BILL-6758</v>
      </c>
      <c r="F920" s="207" t="str">
        <f>Sales_Entry!E920</f>
        <v>Mix Milk</v>
      </c>
      <c r="G920" s="208">
        <f>N(Sales_Entry!J920)</f>
        <v>45</v>
      </c>
      <c r="H920" s="208">
        <v>0</v>
      </c>
      <c r="I920" s="208">
        <f t="shared" si="14"/>
        <v>45</v>
      </c>
      <c r="J920" s="209"/>
      <c r="K920" s="209" t="str" cm="1">
        <f t="array" ref="K920">IF($C920="","",IF(AND($C920=Party_Statement!$C$5,$B920&gt;=Party_Statement!$C$6,$B920&lt;=Party_Statement!$E$6),SUMPRODUCT(($C$3:$C920=Party_Statement!$C$5)*($B$3:$B920&gt;=Party_Statement!$C$6)*($B$3:$B920&lt;=Party_Statement!$E$6)),""))</f>
        <v/>
      </c>
    </row>
    <row r="921" spans="1:11" s="64" customFormat="1" x14ac:dyDescent="0.25">
      <c r="A921" s="205" t="str">
        <f>Sales_Entry!A921</f>
        <v>2083/04/22</v>
      </c>
      <c r="B921" s="206">
        <f>Sales_Entry!B921</f>
        <v>46241</v>
      </c>
      <c r="C921" s="207" t="str">
        <f>Sales_Entry!D921</f>
        <v>LOCAL</v>
      </c>
      <c r="D921" s="207" t="s">
        <v>1390</v>
      </c>
      <c r="E921" s="207" t="str">
        <f>Sales_Entry!C921</f>
        <v>BILL-6466</v>
      </c>
      <c r="F921" s="207" t="str">
        <f>Sales_Entry!E921</f>
        <v>Mix Milk</v>
      </c>
      <c r="G921" s="208">
        <f>N(Sales_Entry!J921)</f>
        <v>100</v>
      </c>
      <c r="H921" s="208">
        <v>0</v>
      </c>
      <c r="I921" s="208">
        <f t="shared" si="14"/>
        <v>100</v>
      </c>
      <c r="J921" s="211"/>
      <c r="K921" s="209" t="str" cm="1">
        <f t="array" ref="K921">IF($C921="","",IF(AND($C921=Party_Statement!$C$5,$B921&gt;=Party_Statement!$C$6,$B921&lt;=Party_Statement!$E$6),SUMPRODUCT(($C$3:$C921=Party_Statement!$C$5)*($B$3:$B921&gt;=Party_Statement!$C$6)*($B$3:$B921&lt;=Party_Statement!$E$6)),""))</f>
        <v/>
      </c>
    </row>
    <row r="922" spans="1:11" x14ac:dyDescent="0.25">
      <c r="A922" s="205" t="str">
        <f>Sales_Entry!A922</f>
        <v>2083/04/22</v>
      </c>
      <c r="B922" s="206">
        <f>Sales_Entry!B922</f>
        <v>46241</v>
      </c>
      <c r="C922" s="207" t="str">
        <f>Sales_Entry!D922</f>
        <v>LOCAL</v>
      </c>
      <c r="D922" s="207" t="s">
        <v>1390</v>
      </c>
      <c r="E922" s="207" t="str">
        <f>Sales_Entry!C922</f>
        <v>BILL-6466</v>
      </c>
      <c r="F922" s="207" t="str">
        <f>Sales_Entry!E922</f>
        <v>NAUNI</v>
      </c>
      <c r="G922" s="208">
        <f>N(Sales_Entry!J922)</f>
        <v>850</v>
      </c>
      <c r="H922" s="208">
        <v>0</v>
      </c>
      <c r="I922" s="208">
        <f t="shared" si="14"/>
        <v>850</v>
      </c>
      <c r="J922" s="209"/>
      <c r="K922" s="209" t="str" cm="1">
        <f t="array" ref="K922">IF($C922="","",IF(AND($C922=Party_Statement!$C$5,$B922&gt;=Party_Statement!$C$6,$B922&lt;=Party_Statement!$E$6),SUMPRODUCT(($C$3:$C922=Party_Statement!$C$5)*($B$3:$B922&gt;=Party_Statement!$C$6)*($B$3:$B922&lt;=Party_Statement!$E$6)),""))</f>
        <v/>
      </c>
    </row>
    <row r="923" spans="1:11" x14ac:dyDescent="0.25">
      <c r="A923" s="205" t="str">
        <f>Sales_Entry!A923</f>
        <v>2083/04/23</v>
      </c>
      <c r="B923" s="206">
        <f>Sales_Entry!B923</f>
        <v>46242</v>
      </c>
      <c r="C923" s="207" t="str">
        <f>Sales_Entry!D923</f>
        <v>SRIJANA DAIRY</v>
      </c>
      <c r="D923" s="207" t="s">
        <v>1390</v>
      </c>
      <c r="E923" s="207" t="str">
        <f>Sales_Entry!C923</f>
        <v>BILL-6759</v>
      </c>
      <c r="F923" s="207" t="str">
        <f>Sales_Entry!E923</f>
        <v>Mix Milk</v>
      </c>
      <c r="G923" s="208">
        <f>N(Sales_Entry!J923)</f>
        <v>5100</v>
      </c>
      <c r="H923" s="208">
        <v>0</v>
      </c>
      <c r="I923" s="208">
        <f t="shared" si="14"/>
        <v>5100</v>
      </c>
      <c r="J923" s="209"/>
      <c r="K923" s="209" t="str" cm="1">
        <f t="array" ref="K923">IF($C923="","",IF(AND($C923=Party_Statement!$C$5,$B923&gt;=Party_Statement!$C$6,$B923&lt;=Party_Statement!$E$6),SUMPRODUCT(($C$3:$C923=Party_Statement!$C$5)*($B$3:$B923&gt;=Party_Statement!$C$6)*($B$3:$B923&lt;=Party_Statement!$E$6)),""))</f>
        <v/>
      </c>
    </row>
    <row r="924" spans="1:11" x14ac:dyDescent="0.25">
      <c r="A924" s="205" t="str">
        <f>Sales_Entry!A924</f>
        <v>2083/04/23</v>
      </c>
      <c r="B924" s="206">
        <f>Sales_Entry!B924</f>
        <v>46242</v>
      </c>
      <c r="C924" s="207" t="str">
        <f>Sales_Entry!D924</f>
        <v>SRIJANA DAIRY</v>
      </c>
      <c r="D924" s="207" t="s">
        <v>1390</v>
      </c>
      <c r="E924" s="207" t="str">
        <f>Sales_Entry!C924</f>
        <v>BILL-6759</v>
      </c>
      <c r="F924" s="207" t="str">
        <f>Sales_Entry!E924</f>
        <v>Cow Milk</v>
      </c>
      <c r="G924" s="208">
        <f>N(Sales_Entry!J924)</f>
        <v>80</v>
      </c>
      <c r="H924" s="208">
        <v>0</v>
      </c>
      <c r="I924" s="208">
        <f t="shared" si="14"/>
        <v>80</v>
      </c>
      <c r="J924" s="209"/>
      <c r="K924" s="209" t="str" cm="1">
        <f t="array" ref="K924">IF($C924="","",IF(AND($C924=Party_Statement!$C$5,$B924&gt;=Party_Statement!$C$6,$B924&lt;=Party_Statement!$E$6),SUMPRODUCT(($C$3:$C924=Party_Statement!$C$5)*($B$3:$B924&gt;=Party_Statement!$C$6)*($B$3:$B924&lt;=Party_Statement!$E$6)),""))</f>
        <v/>
      </c>
    </row>
    <row r="925" spans="1:11" ht="25.5" x14ac:dyDescent="0.25">
      <c r="A925" s="205" t="str">
        <f>Sales_Entry!A925</f>
        <v>2083/04/23</v>
      </c>
      <c r="B925" s="206">
        <f>Sales_Entry!B925</f>
        <v>46242</v>
      </c>
      <c r="C925" s="207" t="str">
        <f>Sales_Entry!D925</f>
        <v>NEHA MISTHAN BHANDAR</v>
      </c>
      <c r="D925" s="207" t="s">
        <v>1390</v>
      </c>
      <c r="E925" s="207" t="str">
        <f>Sales_Entry!C925</f>
        <v>BILL-6760</v>
      </c>
      <c r="F925" s="207" t="str">
        <f>Sales_Entry!E925</f>
        <v>Mix Milk</v>
      </c>
      <c r="G925" s="208">
        <f>N(Sales_Entry!J925)</f>
        <v>2550</v>
      </c>
      <c r="H925" s="208">
        <v>0</v>
      </c>
      <c r="I925" s="208">
        <f t="shared" si="14"/>
        <v>2550</v>
      </c>
      <c r="J925" s="209"/>
      <c r="K925" s="209" t="str" cm="1">
        <f t="array" ref="K925">IF($C925="","",IF(AND($C925=Party_Statement!$C$5,$B925&gt;=Party_Statement!$C$6,$B925&lt;=Party_Statement!$E$6),SUMPRODUCT(($C$3:$C925=Party_Statement!$C$5)*($B$3:$B925&gt;=Party_Statement!$C$6)*($B$3:$B925&lt;=Party_Statement!$E$6)),""))</f>
        <v/>
      </c>
    </row>
    <row r="926" spans="1:11" x14ac:dyDescent="0.25">
      <c r="A926" s="205" t="str">
        <f>Sales_Entry!A926</f>
        <v>2083/04/23</v>
      </c>
      <c r="B926" s="206">
        <f>Sales_Entry!B926</f>
        <v>46242</v>
      </c>
      <c r="C926" s="207" t="str">
        <f>Sales_Entry!D926</f>
        <v>SOBHA BHATTARAI</v>
      </c>
      <c r="D926" s="207" t="s">
        <v>1390</v>
      </c>
      <c r="E926" s="207" t="str">
        <f>Sales_Entry!C926</f>
        <v>BILL-6761</v>
      </c>
      <c r="F926" s="207" t="str">
        <f>Sales_Entry!E926</f>
        <v>Mix Milk</v>
      </c>
      <c r="G926" s="208">
        <f>N(Sales_Entry!J926)</f>
        <v>3400</v>
      </c>
      <c r="H926" s="208">
        <v>0</v>
      </c>
      <c r="I926" s="208">
        <f t="shared" si="14"/>
        <v>3400</v>
      </c>
      <c r="J926" s="209"/>
      <c r="K926" s="209" t="str" cm="1">
        <f t="array" ref="K926">IF($C926="","",IF(AND($C926=Party_Statement!$C$5,$B926&gt;=Party_Statement!$C$6,$B926&lt;=Party_Statement!$E$6),SUMPRODUCT(($C$3:$C926=Party_Statement!$C$5)*($B$3:$B926&gt;=Party_Statement!$C$6)*($B$3:$B926&lt;=Party_Statement!$E$6)),""))</f>
        <v/>
      </c>
    </row>
    <row r="927" spans="1:11" x14ac:dyDescent="0.25">
      <c r="A927" s="205" t="str">
        <f>Sales_Entry!A927</f>
        <v>2083/04/23</v>
      </c>
      <c r="B927" s="206">
        <f>Sales_Entry!B927</f>
        <v>46242</v>
      </c>
      <c r="C927" s="207" t="str">
        <f>Sales_Entry!D927</f>
        <v>AAMOSH KIRANA</v>
      </c>
      <c r="D927" s="207" t="s">
        <v>1390</v>
      </c>
      <c r="E927" s="207" t="str">
        <f>Sales_Entry!C927</f>
        <v>BILL-6762</v>
      </c>
      <c r="F927" s="207" t="str">
        <f>Sales_Entry!E927</f>
        <v>Mix Milk</v>
      </c>
      <c r="G927" s="208">
        <f>N(Sales_Entry!J927)</f>
        <v>3440</v>
      </c>
      <c r="H927" s="208">
        <v>0</v>
      </c>
      <c r="I927" s="208">
        <f t="shared" si="14"/>
        <v>3440</v>
      </c>
      <c r="J927" s="209"/>
      <c r="K927" s="209" t="str" cm="1">
        <f t="array" ref="K927">IF($C927="","",IF(AND($C927=Party_Statement!$C$5,$B927&gt;=Party_Statement!$C$6,$B927&lt;=Party_Statement!$E$6),SUMPRODUCT(($C$3:$C927=Party_Statement!$C$5)*($B$3:$B927&gt;=Party_Statement!$C$6)*($B$3:$B927&lt;=Party_Statement!$E$6)),""))</f>
        <v/>
      </c>
    </row>
    <row r="928" spans="1:11" x14ac:dyDescent="0.25">
      <c r="A928" s="205" t="str">
        <f>Sales_Entry!A928</f>
        <v>2083/04/23</v>
      </c>
      <c r="B928" s="206">
        <f>Sales_Entry!B928</f>
        <v>46242</v>
      </c>
      <c r="C928" s="207" t="str">
        <f>Sales_Entry!D928</f>
        <v>AAMOSH KIRANA</v>
      </c>
      <c r="D928" s="207" t="s">
        <v>1390</v>
      </c>
      <c r="E928" s="207" t="str">
        <f>Sales_Entry!C928</f>
        <v>BILL-6762</v>
      </c>
      <c r="F928" s="207" t="str">
        <f>Sales_Entry!E928</f>
        <v>Mix Milk</v>
      </c>
      <c r="G928" s="208">
        <f>N(Sales_Entry!J928)</f>
        <v>2550</v>
      </c>
      <c r="H928" s="208">
        <v>0</v>
      </c>
      <c r="I928" s="208">
        <f t="shared" si="14"/>
        <v>2550</v>
      </c>
      <c r="J928" s="209"/>
      <c r="K928" s="209" t="str" cm="1">
        <f t="array" ref="K928">IF($C928="","",IF(AND($C928=Party_Statement!$C$5,$B928&gt;=Party_Statement!$C$6,$B928&lt;=Party_Statement!$E$6),SUMPRODUCT(($C$3:$C928=Party_Statement!$C$5)*($B$3:$B928&gt;=Party_Statement!$C$6)*($B$3:$B928&lt;=Party_Statement!$E$6)),""))</f>
        <v/>
      </c>
    </row>
    <row r="929" spans="1:11" x14ac:dyDescent="0.25">
      <c r="A929" s="205" t="str">
        <f>Sales_Entry!A929</f>
        <v>2083/04/23</v>
      </c>
      <c r="B929" s="206">
        <f>Sales_Entry!B929</f>
        <v>46242</v>
      </c>
      <c r="C929" s="207" t="str">
        <f>Sales_Entry!D929</f>
        <v>AAMOSH KIRANA</v>
      </c>
      <c r="D929" s="207" t="s">
        <v>1390</v>
      </c>
      <c r="E929" s="207" t="str">
        <f>Sales_Entry!C929</f>
        <v>BILL-6762</v>
      </c>
      <c r="F929" s="207" t="str">
        <f>Sales_Entry!E929</f>
        <v>Cow Milk</v>
      </c>
      <c r="G929" s="208">
        <f>N(Sales_Entry!J929)</f>
        <v>80</v>
      </c>
      <c r="H929" s="208">
        <v>0</v>
      </c>
      <c r="I929" s="208">
        <f t="shared" si="14"/>
        <v>80</v>
      </c>
      <c r="J929" s="209"/>
      <c r="K929" s="209" t="str" cm="1">
        <f t="array" ref="K929">IF($C929="","",IF(AND($C929=Party_Statement!$C$5,$B929&gt;=Party_Statement!$C$6,$B929&lt;=Party_Statement!$E$6),SUMPRODUCT(($C$3:$C929=Party_Statement!$C$5)*($B$3:$B929&gt;=Party_Statement!$C$6)*($B$3:$B929&lt;=Party_Statement!$E$6)),""))</f>
        <v/>
      </c>
    </row>
    <row r="930" spans="1:11" x14ac:dyDescent="0.25">
      <c r="A930" s="205" t="str">
        <f>Sales_Entry!A930</f>
        <v>2083/04/23</v>
      </c>
      <c r="B930" s="206">
        <f>Sales_Entry!B930</f>
        <v>46242</v>
      </c>
      <c r="C930" s="207" t="str">
        <f>Sales_Entry!D930</f>
        <v>PALPALI KIRANA</v>
      </c>
      <c r="D930" s="207" t="s">
        <v>1390</v>
      </c>
      <c r="E930" s="207" t="str">
        <f>Sales_Entry!C930</f>
        <v>BILL-6763</v>
      </c>
      <c r="F930" s="207" t="str">
        <f>Sales_Entry!E930</f>
        <v>Mix Milk</v>
      </c>
      <c r="G930" s="208">
        <f>N(Sales_Entry!J930)</f>
        <v>2550</v>
      </c>
      <c r="H930" s="208">
        <v>0</v>
      </c>
      <c r="I930" s="208">
        <f t="shared" si="14"/>
        <v>2550</v>
      </c>
      <c r="J930" s="209"/>
      <c r="K930" s="209" t="str" cm="1">
        <f t="array" ref="K930">IF($C930="","",IF(AND($C930=Party_Statement!$C$5,$B930&gt;=Party_Statement!$C$6,$B930&lt;=Party_Statement!$E$6),SUMPRODUCT(($C$3:$C930=Party_Statement!$C$5)*($B$3:$B930&gt;=Party_Statement!$C$6)*($B$3:$B930&lt;=Party_Statement!$E$6)),""))</f>
        <v/>
      </c>
    </row>
    <row r="931" spans="1:11" x14ac:dyDescent="0.25">
      <c r="A931" s="205" t="str">
        <f>Sales_Entry!A931</f>
        <v>2083/04/23</v>
      </c>
      <c r="B931" s="206">
        <f>Sales_Entry!B931</f>
        <v>46242</v>
      </c>
      <c r="C931" s="207" t="str">
        <f>Sales_Entry!D931</f>
        <v>GIRI KIRANA</v>
      </c>
      <c r="D931" s="207" t="s">
        <v>1390</v>
      </c>
      <c r="E931" s="207" t="str">
        <f>Sales_Entry!C931</f>
        <v>BILL-6764</v>
      </c>
      <c r="F931" s="207" t="str">
        <f>Sales_Entry!E931</f>
        <v>Mix Milk</v>
      </c>
      <c r="G931" s="208">
        <f>N(Sales_Entry!J931)</f>
        <v>1275</v>
      </c>
      <c r="H931" s="208">
        <v>0</v>
      </c>
      <c r="I931" s="208">
        <f t="shared" si="14"/>
        <v>1275</v>
      </c>
      <c r="J931" s="209"/>
      <c r="K931" s="209" t="str" cm="1">
        <f t="array" ref="K931">IF($C931="","",IF(AND($C931=Party_Statement!$C$5,$B931&gt;=Party_Statement!$C$6,$B931&lt;=Party_Statement!$E$6),SUMPRODUCT(($C$3:$C931=Party_Statement!$C$5)*($B$3:$B931&gt;=Party_Statement!$C$6)*($B$3:$B931&lt;=Party_Statement!$E$6)),""))</f>
        <v/>
      </c>
    </row>
    <row r="932" spans="1:11" s="64" customFormat="1" x14ac:dyDescent="0.25">
      <c r="A932" s="205" t="str">
        <f>Sales_Entry!A932</f>
        <v>2083/04/23</v>
      </c>
      <c r="B932" s="206">
        <f>Sales_Entry!B932</f>
        <v>46242</v>
      </c>
      <c r="C932" s="207" t="str">
        <f>Sales_Entry!D932</f>
        <v>CHHATRABHUMI STORE</v>
      </c>
      <c r="D932" s="207" t="s">
        <v>1390</v>
      </c>
      <c r="E932" s="207" t="str">
        <f>Sales_Entry!C932</f>
        <v>BILL-6765</v>
      </c>
      <c r="F932" s="207" t="str">
        <f>Sales_Entry!E932</f>
        <v>Mix Milk</v>
      </c>
      <c r="G932" s="208">
        <f>N(Sales_Entry!J932)</f>
        <v>3010</v>
      </c>
      <c r="H932" s="208">
        <v>0</v>
      </c>
      <c r="I932" s="208">
        <f t="shared" si="14"/>
        <v>3010</v>
      </c>
      <c r="J932" s="211"/>
      <c r="K932" s="209" t="str" cm="1">
        <f t="array" ref="K932">IF($C932="","",IF(AND($C932=Party_Statement!$C$5,$B932&gt;=Party_Statement!$C$6,$B932&lt;=Party_Statement!$E$6),SUMPRODUCT(($C$3:$C932=Party_Statement!$C$5)*($B$3:$B932&gt;=Party_Statement!$C$6)*($B$3:$B932&lt;=Party_Statement!$E$6)),""))</f>
        <v/>
      </c>
    </row>
    <row r="933" spans="1:11" x14ac:dyDescent="0.25">
      <c r="A933" s="205" t="str">
        <f>Sales_Entry!A933</f>
        <v>2083/04/23</v>
      </c>
      <c r="B933" s="206">
        <f>Sales_Entry!B933</f>
        <v>46242</v>
      </c>
      <c r="C933" s="207" t="str">
        <f>Sales_Entry!D933</f>
        <v>KRISHNA KHAREL</v>
      </c>
      <c r="D933" s="207" t="s">
        <v>1390</v>
      </c>
      <c r="E933" s="207" t="str">
        <f>Sales_Entry!C933</f>
        <v>BILL-6766</v>
      </c>
      <c r="F933" s="207" t="str">
        <f>Sales_Entry!E933</f>
        <v>Mix Milk</v>
      </c>
      <c r="G933" s="208">
        <f>N(Sales_Entry!J933)</f>
        <v>301</v>
      </c>
      <c r="H933" s="208">
        <v>0</v>
      </c>
      <c r="I933" s="208">
        <f t="shared" si="14"/>
        <v>301</v>
      </c>
      <c r="J933" s="209"/>
      <c r="K933" s="209" t="str" cm="1">
        <f t="array" ref="K933">IF($C933="","",IF(AND($C933=Party_Statement!$C$5,$B933&gt;=Party_Statement!$C$6,$B933&lt;=Party_Statement!$E$6),SUMPRODUCT(($C$3:$C933=Party_Statement!$C$5)*($B$3:$B933&gt;=Party_Statement!$C$6)*($B$3:$B933&lt;=Party_Statement!$E$6)),""))</f>
        <v/>
      </c>
    </row>
    <row r="934" spans="1:11" x14ac:dyDescent="0.25">
      <c r="A934" s="205" t="str">
        <f>Sales_Entry!A934</f>
        <v>2083/04/23</v>
      </c>
      <c r="B934" s="206">
        <f>Sales_Entry!B934</f>
        <v>46242</v>
      </c>
      <c r="C934" s="207" t="str">
        <f>Sales_Entry!D934</f>
        <v>DEURALI KIRANA</v>
      </c>
      <c r="D934" s="207" t="s">
        <v>1390</v>
      </c>
      <c r="E934" s="207" t="str">
        <f>Sales_Entry!C934</f>
        <v>BILL-6767</v>
      </c>
      <c r="F934" s="207" t="str">
        <f>Sales_Entry!E934</f>
        <v>Mix Milk</v>
      </c>
      <c r="G934" s="208">
        <f>N(Sales_Entry!J934)</f>
        <v>595</v>
      </c>
      <c r="H934" s="208">
        <v>0</v>
      </c>
      <c r="I934" s="208">
        <f t="shared" si="14"/>
        <v>595</v>
      </c>
      <c r="J934" s="209"/>
      <c r="K934" s="209" t="str" cm="1">
        <f t="array" ref="K934">IF($C934="","",IF(AND($C934=Party_Statement!$C$5,$B934&gt;=Party_Statement!$C$6,$B934&lt;=Party_Statement!$E$6),SUMPRODUCT(($C$3:$C934=Party_Statement!$C$5)*($B$3:$B934&gt;=Party_Statement!$C$6)*($B$3:$B934&lt;=Party_Statement!$E$6)),""))</f>
        <v/>
      </c>
    </row>
    <row r="935" spans="1:11" x14ac:dyDescent="0.25">
      <c r="A935" s="205" t="str">
        <f>Sales_Entry!A935</f>
        <v>2083/04/23</v>
      </c>
      <c r="B935" s="206">
        <f>Sales_Entry!B935</f>
        <v>46242</v>
      </c>
      <c r="C935" s="207" t="str">
        <f>Sales_Entry!D935</f>
        <v>SAMIKSHYA KIRANA</v>
      </c>
      <c r="D935" s="207" t="s">
        <v>1390</v>
      </c>
      <c r="E935" s="207" t="str">
        <f>Sales_Entry!C935</f>
        <v>BILL-6768</v>
      </c>
      <c r="F935" s="207" t="str">
        <f>Sales_Entry!E935</f>
        <v>Mix Milk</v>
      </c>
      <c r="G935" s="208">
        <f>N(Sales_Entry!J935)</f>
        <v>680</v>
      </c>
      <c r="H935" s="208">
        <v>0</v>
      </c>
      <c r="I935" s="208">
        <f t="shared" si="14"/>
        <v>680</v>
      </c>
      <c r="J935" s="209"/>
      <c r="K935" s="209" t="str" cm="1">
        <f t="array" ref="K935">IF($C935="","",IF(AND($C935=Party_Statement!$C$5,$B935&gt;=Party_Statement!$C$6,$B935&lt;=Party_Statement!$E$6),SUMPRODUCT(($C$3:$C935=Party_Statement!$C$5)*($B$3:$B935&gt;=Party_Statement!$C$6)*($B$3:$B935&lt;=Party_Statement!$E$6)),""))</f>
        <v/>
      </c>
    </row>
    <row r="936" spans="1:11" x14ac:dyDescent="0.25">
      <c r="A936" s="205" t="str">
        <f>Sales_Entry!A936</f>
        <v>2083/04/23</v>
      </c>
      <c r="B936" s="206">
        <f>Sales_Entry!B936</f>
        <v>46242</v>
      </c>
      <c r="C936" s="207" t="str">
        <f>Sales_Entry!D936</f>
        <v>MANAKAMANA DAIRY</v>
      </c>
      <c r="D936" s="207" t="s">
        <v>1390</v>
      </c>
      <c r="E936" s="207" t="str">
        <f>Sales_Entry!C936</f>
        <v>BILL-6769</v>
      </c>
      <c r="F936" s="207" t="str">
        <f>Sales_Entry!E936</f>
        <v>Mix Milk</v>
      </c>
      <c r="G936" s="208">
        <f>N(Sales_Entry!J936)</f>
        <v>850</v>
      </c>
      <c r="H936" s="208">
        <v>0</v>
      </c>
      <c r="I936" s="208">
        <f t="shared" si="14"/>
        <v>850</v>
      </c>
      <c r="J936" s="209"/>
      <c r="K936" s="209" t="str" cm="1">
        <f t="array" ref="K936">IF($C936="","",IF(AND($C936=Party_Statement!$C$5,$B936&gt;=Party_Statement!$C$6,$B936&lt;=Party_Statement!$E$6),SUMPRODUCT(($C$3:$C936=Party_Statement!$C$5)*($B$3:$B936&gt;=Party_Statement!$C$6)*($B$3:$B936&lt;=Party_Statement!$E$6)),""))</f>
        <v/>
      </c>
    </row>
    <row r="937" spans="1:11" x14ac:dyDescent="0.25">
      <c r="A937" s="205" t="str">
        <f>Sales_Entry!A937</f>
        <v>2083/04/23</v>
      </c>
      <c r="B937" s="206">
        <f>Sales_Entry!B937</f>
        <v>46242</v>
      </c>
      <c r="C937" s="207" t="str">
        <f>Sales_Entry!D937</f>
        <v>AAYUSH AND AAYUSHMA</v>
      </c>
      <c r="D937" s="207" t="s">
        <v>1390</v>
      </c>
      <c r="E937" s="207" t="str">
        <f>Sales_Entry!C937</f>
        <v>BILL-6770</v>
      </c>
      <c r="F937" s="207" t="str">
        <f>Sales_Entry!E937</f>
        <v>Mix Milk</v>
      </c>
      <c r="G937" s="208">
        <f>N(Sales_Entry!J937)</f>
        <v>425</v>
      </c>
      <c r="H937" s="208">
        <v>0</v>
      </c>
      <c r="I937" s="208">
        <f t="shared" si="14"/>
        <v>425</v>
      </c>
      <c r="J937" s="209"/>
      <c r="K937" s="209" t="str" cm="1">
        <f t="array" ref="K937">IF($C937="","",IF(AND($C937=Party_Statement!$C$5,$B937&gt;=Party_Statement!$C$6,$B937&lt;=Party_Statement!$E$6),SUMPRODUCT(($C$3:$C937=Party_Statement!$C$5)*($B$3:$B937&gt;=Party_Statement!$C$6)*($B$3:$B937&lt;=Party_Statement!$E$6)),""))</f>
        <v/>
      </c>
    </row>
    <row r="938" spans="1:11" x14ac:dyDescent="0.25">
      <c r="A938" s="205" t="str">
        <f>Sales_Entry!A938</f>
        <v>2083/04/23</v>
      </c>
      <c r="B938" s="206">
        <f>Sales_Entry!B938</f>
        <v>46242</v>
      </c>
      <c r="C938" s="207" t="str">
        <f>Sales_Entry!D938</f>
        <v>KRITIKA KIRANA</v>
      </c>
      <c r="D938" s="207" t="s">
        <v>1390</v>
      </c>
      <c r="E938" s="207" t="str">
        <f>Sales_Entry!C938</f>
        <v>BILL-6771</v>
      </c>
      <c r="F938" s="207" t="str">
        <f>Sales_Entry!E938</f>
        <v>Mix Milk</v>
      </c>
      <c r="G938" s="208">
        <f>N(Sales_Entry!J938)</f>
        <v>1290</v>
      </c>
      <c r="H938" s="208">
        <v>0</v>
      </c>
      <c r="I938" s="208">
        <f t="shared" si="14"/>
        <v>1290</v>
      </c>
      <c r="J938" s="209"/>
      <c r="K938" s="209" t="str" cm="1">
        <f t="array" ref="K938">IF($C938="","",IF(AND($C938=Party_Statement!$C$5,$B938&gt;=Party_Statement!$C$6,$B938&lt;=Party_Statement!$E$6),SUMPRODUCT(($C$3:$C938=Party_Statement!$C$5)*($B$3:$B938&gt;=Party_Statement!$C$6)*($B$3:$B938&lt;=Party_Statement!$E$6)),""))</f>
        <v/>
      </c>
    </row>
    <row r="939" spans="1:11" x14ac:dyDescent="0.25">
      <c r="A939" s="205" t="str">
        <f>Sales_Entry!A939</f>
        <v>2083/04/23</v>
      </c>
      <c r="B939" s="206">
        <f>Sales_Entry!B939</f>
        <v>46242</v>
      </c>
      <c r="C939" s="207" t="str">
        <f>Sales_Entry!D939</f>
        <v>YUBARAJ AND SAMRAT</v>
      </c>
      <c r="D939" s="207" t="s">
        <v>1390</v>
      </c>
      <c r="E939" s="207" t="str">
        <f>Sales_Entry!C939</f>
        <v>BILL-6772</v>
      </c>
      <c r="F939" s="207" t="str">
        <f>Sales_Entry!E939</f>
        <v>Mix Milk</v>
      </c>
      <c r="G939" s="208">
        <f>N(Sales_Entry!J939)</f>
        <v>1020</v>
      </c>
      <c r="H939" s="208">
        <v>0</v>
      </c>
      <c r="I939" s="208">
        <f t="shared" si="14"/>
        <v>1020</v>
      </c>
      <c r="J939" s="209"/>
      <c r="K939" s="209" t="str" cm="1">
        <f t="array" ref="K939">IF($C939="","",IF(AND($C939=Party_Statement!$C$5,$B939&gt;=Party_Statement!$C$6,$B939&lt;=Party_Statement!$E$6),SUMPRODUCT(($C$3:$C939=Party_Statement!$C$5)*($B$3:$B939&gt;=Party_Statement!$C$6)*($B$3:$B939&lt;=Party_Statement!$E$6)),""))</f>
        <v/>
      </c>
    </row>
    <row r="940" spans="1:11" x14ac:dyDescent="0.25">
      <c r="A940" s="205" t="str">
        <f>Sales_Entry!A940</f>
        <v>2083/04/23</v>
      </c>
      <c r="B940" s="206">
        <f>Sales_Entry!B940</f>
        <v>46242</v>
      </c>
      <c r="C940" s="207" t="str">
        <f>Sales_Entry!D940</f>
        <v>SHARMA DAI</v>
      </c>
      <c r="D940" s="207" t="s">
        <v>1390</v>
      </c>
      <c r="E940" s="207" t="str">
        <f>Sales_Entry!C940</f>
        <v>BILL-6773</v>
      </c>
      <c r="F940" s="207" t="str">
        <f>Sales_Entry!E940</f>
        <v>Mix Milk</v>
      </c>
      <c r="G940" s="208">
        <f>N(Sales_Entry!J940)</f>
        <v>2975</v>
      </c>
      <c r="H940" s="208">
        <v>0</v>
      </c>
      <c r="I940" s="208">
        <f t="shared" si="14"/>
        <v>2975</v>
      </c>
      <c r="J940" s="209"/>
      <c r="K940" s="209" t="str" cm="1">
        <f t="array" ref="K940">IF($C940="","",IF(AND($C940=Party_Statement!$C$5,$B940&gt;=Party_Statement!$C$6,$B940&lt;=Party_Statement!$E$6),SUMPRODUCT(($C$3:$C940=Party_Statement!$C$5)*($B$3:$B940&gt;=Party_Statement!$C$6)*($B$3:$B940&lt;=Party_Statement!$E$6)),""))</f>
        <v/>
      </c>
    </row>
    <row r="941" spans="1:11" x14ac:dyDescent="0.25">
      <c r="A941" s="205" t="str">
        <f>Sales_Entry!A941</f>
        <v>2083/04/23</v>
      </c>
      <c r="B941" s="206">
        <f>Sales_Entry!B941</f>
        <v>46242</v>
      </c>
      <c r="C941" s="207" t="str">
        <f>Sales_Entry!D941</f>
        <v>GANGA NEUPANE</v>
      </c>
      <c r="D941" s="207" t="s">
        <v>1390</v>
      </c>
      <c r="E941" s="207" t="str">
        <f>Sales_Entry!C941</f>
        <v>BILL-6774</v>
      </c>
      <c r="F941" s="207" t="str">
        <f>Sales_Entry!E941</f>
        <v>Mix Milk</v>
      </c>
      <c r="G941" s="208">
        <f>N(Sales_Entry!J941)</f>
        <v>510</v>
      </c>
      <c r="H941" s="208">
        <v>0</v>
      </c>
      <c r="I941" s="208">
        <f t="shared" si="14"/>
        <v>510</v>
      </c>
      <c r="J941" s="209"/>
      <c r="K941" s="209" t="str" cm="1">
        <f t="array" ref="K941">IF($C941="","",IF(AND($C941=Party_Statement!$C$5,$B941&gt;=Party_Statement!$C$6,$B941&lt;=Party_Statement!$E$6),SUMPRODUCT(($C$3:$C941=Party_Statement!$C$5)*($B$3:$B941&gt;=Party_Statement!$C$6)*($B$3:$B941&lt;=Party_Statement!$E$6)),""))</f>
        <v/>
      </c>
    </row>
    <row r="942" spans="1:11" x14ac:dyDescent="0.25">
      <c r="A942" s="205" t="str">
        <f>Sales_Entry!A942</f>
        <v>2083/04/23</v>
      </c>
      <c r="B942" s="206">
        <f>Sales_Entry!B942</f>
        <v>46242</v>
      </c>
      <c r="C942" s="207" t="str">
        <f>Sales_Entry!D942</f>
        <v>ORGANIC TARKALI</v>
      </c>
      <c r="D942" s="207" t="s">
        <v>1390</v>
      </c>
      <c r="E942" s="207" t="str">
        <f>Sales_Entry!C942</f>
        <v>BILL-6775</v>
      </c>
      <c r="F942" s="207" t="str">
        <f>Sales_Entry!E942</f>
        <v>Mix Milk</v>
      </c>
      <c r="G942" s="208">
        <f>N(Sales_Entry!J942)</f>
        <v>2375</v>
      </c>
      <c r="H942" s="208">
        <v>0</v>
      </c>
      <c r="I942" s="208">
        <f t="shared" si="14"/>
        <v>2375</v>
      </c>
      <c r="J942" s="209"/>
      <c r="K942" s="209" t="str" cm="1">
        <f t="array" ref="K942">IF($C942="","",IF(AND($C942=Party_Statement!$C$5,$B942&gt;=Party_Statement!$C$6,$B942&lt;=Party_Statement!$E$6),SUMPRODUCT(($C$3:$C942=Party_Statement!$C$5)*($B$3:$B942&gt;=Party_Statement!$C$6)*($B$3:$B942&lt;=Party_Statement!$E$6)),""))</f>
        <v/>
      </c>
    </row>
    <row r="943" spans="1:11" s="64" customFormat="1" x14ac:dyDescent="0.25">
      <c r="A943" s="205" t="str">
        <f>Sales_Entry!A943</f>
        <v>2083/04/23</v>
      </c>
      <c r="B943" s="206">
        <f>Sales_Entry!B943</f>
        <v>46242</v>
      </c>
      <c r="C943" s="207" t="str">
        <f>Sales_Entry!D943</f>
        <v>LOCAL</v>
      </c>
      <c r="D943" s="207" t="s">
        <v>1390</v>
      </c>
      <c r="E943" s="207" t="str">
        <f>Sales_Entry!C943</f>
        <v>BILL-6467</v>
      </c>
      <c r="F943" s="207" t="str">
        <f>Sales_Entry!E943</f>
        <v>Mix Milk</v>
      </c>
      <c r="G943" s="208">
        <f>N(Sales_Entry!J943)</f>
        <v>425</v>
      </c>
      <c r="H943" s="208">
        <v>0</v>
      </c>
      <c r="I943" s="208">
        <f t="shared" si="14"/>
        <v>425</v>
      </c>
      <c r="J943" s="211"/>
      <c r="K943" s="209" t="str" cm="1">
        <f t="array" ref="K943">IF($C943="","",IF(AND($C943=Party_Statement!$C$5,$B943&gt;=Party_Statement!$C$6,$B943&lt;=Party_Statement!$E$6),SUMPRODUCT(($C$3:$C943=Party_Statement!$C$5)*($B$3:$B943&gt;=Party_Statement!$C$6)*($B$3:$B943&lt;=Party_Statement!$E$6)),""))</f>
        <v/>
      </c>
    </row>
    <row r="944" spans="1:11" x14ac:dyDescent="0.25">
      <c r="A944" s="205" t="str">
        <f>Sales_Entry!A944</f>
        <v>2083/04/24</v>
      </c>
      <c r="B944" s="206">
        <f>Sales_Entry!B944</f>
        <v>46243</v>
      </c>
      <c r="C944" s="207" t="str">
        <f>Sales_Entry!D944</f>
        <v>SRIJANA DAIRY</v>
      </c>
      <c r="D944" s="207" t="s">
        <v>1390</v>
      </c>
      <c r="E944" s="207" t="str">
        <f>Sales_Entry!C944</f>
        <v>BILL-6776</v>
      </c>
      <c r="F944" s="207" t="str">
        <f>Sales_Entry!E944</f>
        <v>Mix Milk</v>
      </c>
      <c r="G944" s="208">
        <f>N(Sales_Entry!J944)</f>
        <v>5100</v>
      </c>
      <c r="H944" s="208">
        <v>0</v>
      </c>
      <c r="I944" s="208">
        <f t="shared" si="14"/>
        <v>5100</v>
      </c>
      <c r="J944" s="209"/>
      <c r="K944" s="209" t="str" cm="1">
        <f t="array" ref="K944">IF($C944="","",IF(AND($C944=Party_Statement!$C$5,$B944&gt;=Party_Statement!$C$6,$B944&lt;=Party_Statement!$E$6),SUMPRODUCT(($C$3:$C944=Party_Statement!$C$5)*($B$3:$B944&gt;=Party_Statement!$C$6)*($B$3:$B944&lt;=Party_Statement!$E$6)),""))</f>
        <v/>
      </c>
    </row>
    <row r="945" spans="1:11" x14ac:dyDescent="0.25">
      <c r="A945" s="205" t="str">
        <f>Sales_Entry!A945</f>
        <v>2083/04/24</v>
      </c>
      <c r="B945" s="206">
        <f>Sales_Entry!B945</f>
        <v>46243</v>
      </c>
      <c r="C945" s="207" t="str">
        <f>Sales_Entry!D945</f>
        <v>SRIJANA DAIRY</v>
      </c>
      <c r="D945" s="207" t="s">
        <v>1390</v>
      </c>
      <c r="E945" s="207" t="str">
        <f>Sales_Entry!C945</f>
        <v>BILL-6776</v>
      </c>
      <c r="F945" s="207" t="str">
        <f>Sales_Entry!E945</f>
        <v>Cow Milk</v>
      </c>
      <c r="G945" s="208">
        <f>N(Sales_Entry!J945)</f>
        <v>80</v>
      </c>
      <c r="H945" s="208">
        <v>0</v>
      </c>
      <c r="I945" s="208">
        <f t="shared" si="14"/>
        <v>80</v>
      </c>
      <c r="J945" s="209"/>
      <c r="K945" s="209" t="str" cm="1">
        <f t="array" ref="K945">IF($C945="","",IF(AND($C945=Party_Statement!$C$5,$B945&gt;=Party_Statement!$C$6,$B945&lt;=Party_Statement!$E$6),SUMPRODUCT(($C$3:$C945=Party_Statement!$C$5)*($B$3:$B945&gt;=Party_Statement!$C$6)*($B$3:$B945&lt;=Party_Statement!$E$6)),""))</f>
        <v/>
      </c>
    </row>
    <row r="946" spans="1:11" x14ac:dyDescent="0.25">
      <c r="A946" s="205" t="str">
        <f>Sales_Entry!A946</f>
        <v>2083/04/24</v>
      </c>
      <c r="B946" s="206">
        <f>Sales_Entry!B946</f>
        <v>46243</v>
      </c>
      <c r="C946" s="207" t="str">
        <f>Sales_Entry!D946</f>
        <v>SOBHA BHATTARAI</v>
      </c>
      <c r="D946" s="207" t="s">
        <v>1390</v>
      </c>
      <c r="E946" s="207" t="str">
        <f>Sales_Entry!C946</f>
        <v>BILL-6777</v>
      </c>
      <c r="F946" s="207" t="str">
        <f>Sales_Entry!E946</f>
        <v>Mix Milk</v>
      </c>
      <c r="G946" s="208">
        <f>N(Sales_Entry!J946)</f>
        <v>4250</v>
      </c>
      <c r="H946" s="208">
        <v>0</v>
      </c>
      <c r="I946" s="208">
        <f t="shared" si="14"/>
        <v>4250</v>
      </c>
      <c r="J946" s="209"/>
      <c r="K946" s="209" t="str" cm="1">
        <f t="array" ref="K946">IF($C946="","",IF(AND($C946=Party_Statement!$C$5,$B946&gt;=Party_Statement!$C$6,$B946&lt;=Party_Statement!$E$6),SUMPRODUCT(($C$3:$C946=Party_Statement!$C$5)*($B$3:$B946&gt;=Party_Statement!$C$6)*($B$3:$B946&lt;=Party_Statement!$E$6)),""))</f>
        <v/>
      </c>
    </row>
    <row r="947" spans="1:11" x14ac:dyDescent="0.25">
      <c r="A947" s="205" t="str">
        <f>Sales_Entry!A947</f>
        <v>2083/04/24</v>
      </c>
      <c r="B947" s="206">
        <f>Sales_Entry!B947</f>
        <v>46243</v>
      </c>
      <c r="C947" s="207" t="str">
        <f>Sales_Entry!D947</f>
        <v>PALPALI KIRANA</v>
      </c>
      <c r="D947" s="207" t="s">
        <v>1390</v>
      </c>
      <c r="E947" s="207" t="str">
        <f>Sales_Entry!C947</f>
        <v>BILL-6778</v>
      </c>
      <c r="F947" s="207" t="str">
        <f>Sales_Entry!E947</f>
        <v>Mix Milk</v>
      </c>
      <c r="G947" s="208">
        <f>N(Sales_Entry!J947)</f>
        <v>2550</v>
      </c>
      <c r="H947" s="208">
        <v>0</v>
      </c>
      <c r="I947" s="208">
        <f t="shared" si="14"/>
        <v>2550</v>
      </c>
      <c r="J947" s="209"/>
      <c r="K947" s="209" t="str" cm="1">
        <f t="array" ref="K947">IF($C947="","",IF(AND($C947=Party_Statement!$C$5,$B947&gt;=Party_Statement!$C$6,$B947&lt;=Party_Statement!$E$6),SUMPRODUCT(($C$3:$C947=Party_Statement!$C$5)*($B$3:$B947&gt;=Party_Statement!$C$6)*($B$3:$B947&lt;=Party_Statement!$E$6)),""))</f>
        <v/>
      </c>
    </row>
    <row r="948" spans="1:11" x14ac:dyDescent="0.25">
      <c r="A948" s="205" t="str">
        <f>Sales_Entry!A948</f>
        <v>2083/04/24</v>
      </c>
      <c r="B948" s="206">
        <f>Sales_Entry!B948</f>
        <v>46243</v>
      </c>
      <c r="C948" s="207" t="str">
        <f>Sales_Entry!D948</f>
        <v>AAMOSH KIRANA</v>
      </c>
      <c r="D948" s="207" t="s">
        <v>1390</v>
      </c>
      <c r="E948" s="207" t="str">
        <f>Sales_Entry!C948</f>
        <v>BILL-6779</v>
      </c>
      <c r="F948" s="207" t="str">
        <f>Sales_Entry!E948</f>
        <v>Mix Milk</v>
      </c>
      <c r="G948" s="208">
        <f>N(Sales_Entry!J948)</f>
        <v>3440</v>
      </c>
      <c r="H948" s="208">
        <v>0</v>
      </c>
      <c r="I948" s="208">
        <f t="shared" si="14"/>
        <v>3440</v>
      </c>
      <c r="J948" s="209"/>
      <c r="K948" s="209" t="str" cm="1">
        <f t="array" ref="K948">IF($C948="","",IF(AND($C948=Party_Statement!$C$5,$B948&gt;=Party_Statement!$C$6,$B948&lt;=Party_Statement!$E$6),SUMPRODUCT(($C$3:$C948=Party_Statement!$C$5)*($B$3:$B948&gt;=Party_Statement!$C$6)*($B$3:$B948&lt;=Party_Statement!$E$6)),""))</f>
        <v/>
      </c>
    </row>
    <row r="949" spans="1:11" x14ac:dyDescent="0.25">
      <c r="A949" s="205" t="str">
        <f>Sales_Entry!A949</f>
        <v>2083/04/24</v>
      </c>
      <c r="B949" s="206">
        <f>Sales_Entry!B949</f>
        <v>46243</v>
      </c>
      <c r="C949" s="207" t="str">
        <f>Sales_Entry!D949</f>
        <v>AAMOSH KIRANA</v>
      </c>
      <c r="D949" s="207" t="s">
        <v>1390</v>
      </c>
      <c r="E949" s="207" t="str">
        <f>Sales_Entry!C949</f>
        <v>BILL-6779</v>
      </c>
      <c r="F949" s="207" t="str">
        <f>Sales_Entry!E949</f>
        <v>Mix Milk</v>
      </c>
      <c r="G949" s="208">
        <f>N(Sales_Entry!J949)</f>
        <v>3825</v>
      </c>
      <c r="H949" s="208">
        <v>0</v>
      </c>
      <c r="I949" s="208">
        <f t="shared" si="14"/>
        <v>3825</v>
      </c>
      <c r="J949" s="209"/>
      <c r="K949" s="209" t="str" cm="1">
        <f t="array" ref="K949">IF($C949="","",IF(AND($C949=Party_Statement!$C$5,$B949&gt;=Party_Statement!$C$6,$B949&lt;=Party_Statement!$E$6),SUMPRODUCT(($C$3:$C949=Party_Statement!$C$5)*($B$3:$B949&gt;=Party_Statement!$C$6)*($B$3:$B949&lt;=Party_Statement!$E$6)),""))</f>
        <v/>
      </c>
    </row>
    <row r="950" spans="1:11" x14ac:dyDescent="0.25">
      <c r="A950" s="205" t="str">
        <f>Sales_Entry!A950</f>
        <v>2083/04/24</v>
      </c>
      <c r="B950" s="206">
        <f>Sales_Entry!B950</f>
        <v>46243</v>
      </c>
      <c r="C950" s="207" t="str">
        <f>Sales_Entry!D950</f>
        <v>AAMOSH KIRANA</v>
      </c>
      <c r="D950" s="207" t="s">
        <v>1390</v>
      </c>
      <c r="E950" s="207" t="str">
        <f>Sales_Entry!C950</f>
        <v>BILL-6779</v>
      </c>
      <c r="F950" s="207" t="str">
        <f>Sales_Entry!E950</f>
        <v>Cow Milk</v>
      </c>
      <c r="G950" s="208">
        <f>N(Sales_Entry!J950)</f>
        <v>80</v>
      </c>
      <c r="H950" s="208">
        <v>0</v>
      </c>
      <c r="I950" s="208">
        <f t="shared" si="14"/>
        <v>80</v>
      </c>
      <c r="J950" s="209"/>
      <c r="K950" s="209" t="str" cm="1">
        <f t="array" ref="K950">IF($C950="","",IF(AND($C950=Party_Statement!$C$5,$B950&gt;=Party_Statement!$C$6,$B950&lt;=Party_Statement!$E$6),SUMPRODUCT(($C$3:$C950=Party_Statement!$C$5)*($B$3:$B950&gt;=Party_Statement!$C$6)*($B$3:$B950&lt;=Party_Statement!$E$6)),""))</f>
        <v/>
      </c>
    </row>
    <row r="951" spans="1:11" x14ac:dyDescent="0.25">
      <c r="A951" s="205" t="str">
        <f>Sales_Entry!A951</f>
        <v>2083/04/24</v>
      </c>
      <c r="B951" s="206">
        <f>Sales_Entry!B951</f>
        <v>46243</v>
      </c>
      <c r="C951" s="207" t="str">
        <f>Sales_Entry!D951</f>
        <v>AAMOSH KIRANA</v>
      </c>
      <c r="D951" s="207" t="s">
        <v>1390</v>
      </c>
      <c r="E951" s="207" t="str">
        <f>Sales_Entry!C951</f>
        <v>BILL-6779</v>
      </c>
      <c r="F951" s="207" t="str">
        <f>Sales_Entry!E951</f>
        <v>NAUNI</v>
      </c>
      <c r="G951" s="208">
        <f>N(Sales_Entry!J951)</f>
        <v>850</v>
      </c>
      <c r="H951" s="208">
        <v>0</v>
      </c>
      <c r="I951" s="208">
        <f t="shared" si="14"/>
        <v>850</v>
      </c>
      <c r="J951" s="209"/>
      <c r="K951" s="209" t="str" cm="1">
        <f t="array" ref="K951">IF($C951="","",IF(AND($C951=Party_Statement!$C$5,$B951&gt;=Party_Statement!$C$6,$B951&lt;=Party_Statement!$E$6),SUMPRODUCT(($C$3:$C951=Party_Statement!$C$5)*($B$3:$B951&gt;=Party_Statement!$C$6)*($B$3:$B951&lt;=Party_Statement!$E$6)),""))</f>
        <v/>
      </c>
    </row>
    <row r="952" spans="1:11" x14ac:dyDescent="0.25">
      <c r="A952" s="205" t="str">
        <f>Sales_Entry!A952</f>
        <v>2083/04/24</v>
      </c>
      <c r="B952" s="206">
        <f>Sales_Entry!B952</f>
        <v>46243</v>
      </c>
      <c r="C952" s="207" t="str">
        <f>Sales_Entry!D952</f>
        <v>KULCHANDRA GYAWALI</v>
      </c>
      <c r="D952" s="207" t="s">
        <v>1390</v>
      </c>
      <c r="E952" s="207" t="str">
        <f>Sales_Entry!C952</f>
        <v>BILL-6780</v>
      </c>
      <c r="F952" s="207" t="str">
        <f>Sales_Entry!E952</f>
        <v>NAUNI</v>
      </c>
      <c r="G952" s="208">
        <f>N(Sales_Entry!J952)</f>
        <v>2550</v>
      </c>
      <c r="H952" s="208">
        <v>0</v>
      </c>
      <c r="I952" s="208">
        <f t="shared" si="14"/>
        <v>2550</v>
      </c>
      <c r="J952" s="209"/>
      <c r="K952" s="209" t="str" cm="1">
        <f t="array" ref="K952">IF($C952="","",IF(AND($C952=Party_Statement!$C$5,$B952&gt;=Party_Statement!$C$6,$B952&lt;=Party_Statement!$E$6),SUMPRODUCT(($C$3:$C952=Party_Statement!$C$5)*($B$3:$B952&gt;=Party_Statement!$C$6)*($B$3:$B952&lt;=Party_Statement!$E$6)),""))</f>
        <v/>
      </c>
    </row>
    <row r="953" spans="1:11" x14ac:dyDescent="0.25">
      <c r="A953" s="205" t="str">
        <f>Sales_Entry!A953</f>
        <v>2083/04/24</v>
      </c>
      <c r="B953" s="206">
        <f>Sales_Entry!B953</f>
        <v>46243</v>
      </c>
      <c r="C953" s="207" t="str">
        <f>Sales_Entry!D953</f>
        <v>GIRI KIRANA</v>
      </c>
      <c r="D953" s="207" t="s">
        <v>1390</v>
      </c>
      <c r="E953" s="207" t="str">
        <f>Sales_Entry!C953</f>
        <v>BILL-6781</v>
      </c>
      <c r="F953" s="207" t="str">
        <f>Sales_Entry!E953</f>
        <v>Mix Milk</v>
      </c>
      <c r="G953" s="208">
        <f>N(Sales_Entry!J953)</f>
        <v>1275</v>
      </c>
      <c r="H953" s="208">
        <v>0</v>
      </c>
      <c r="I953" s="208">
        <f t="shared" si="14"/>
        <v>1275</v>
      </c>
      <c r="J953" s="209"/>
      <c r="K953" s="209" t="str" cm="1">
        <f t="array" ref="K953">IF($C953="","",IF(AND($C953=Party_Statement!$C$5,$B953&gt;=Party_Statement!$C$6,$B953&lt;=Party_Statement!$E$6),SUMPRODUCT(($C$3:$C953=Party_Statement!$C$5)*($B$3:$B953&gt;=Party_Statement!$C$6)*($B$3:$B953&lt;=Party_Statement!$E$6)),""))</f>
        <v/>
      </c>
    </row>
    <row r="954" spans="1:11" s="64" customFormat="1" x14ac:dyDescent="0.25">
      <c r="A954" s="205" t="str">
        <f>Sales_Entry!A954</f>
        <v>2083/04/24</v>
      </c>
      <c r="B954" s="206">
        <f>Sales_Entry!B954</f>
        <v>46243</v>
      </c>
      <c r="C954" s="207" t="str">
        <f>Sales_Entry!D954</f>
        <v>CHHATRABHUMI STORE</v>
      </c>
      <c r="D954" s="207" t="s">
        <v>1390</v>
      </c>
      <c r="E954" s="207" t="str">
        <f>Sales_Entry!C954</f>
        <v>BILL-6782</v>
      </c>
      <c r="F954" s="207" t="str">
        <f>Sales_Entry!E954</f>
        <v>Mix Milk</v>
      </c>
      <c r="G954" s="208">
        <f>N(Sales_Entry!J954)</f>
        <v>860</v>
      </c>
      <c r="H954" s="208">
        <v>0</v>
      </c>
      <c r="I954" s="208">
        <f t="shared" si="14"/>
        <v>860</v>
      </c>
      <c r="J954" s="211"/>
      <c r="K954" s="209" t="str" cm="1">
        <f t="array" ref="K954">IF($C954="","",IF(AND($C954=Party_Statement!$C$5,$B954&gt;=Party_Statement!$C$6,$B954&lt;=Party_Statement!$E$6),SUMPRODUCT(($C$3:$C954=Party_Statement!$C$5)*($B$3:$B954&gt;=Party_Statement!$C$6)*($B$3:$B954&lt;=Party_Statement!$E$6)),""))</f>
        <v/>
      </c>
    </row>
    <row r="955" spans="1:11" x14ac:dyDescent="0.25">
      <c r="A955" s="205" t="str">
        <f>Sales_Entry!A955</f>
        <v>2083/04/24</v>
      </c>
      <c r="B955" s="206">
        <f>Sales_Entry!B955</f>
        <v>46243</v>
      </c>
      <c r="C955" s="207" t="str">
        <f>Sales_Entry!D955</f>
        <v>KRISHNA KHAREL</v>
      </c>
      <c r="D955" s="207" t="s">
        <v>1390</v>
      </c>
      <c r="E955" s="207" t="str">
        <f>Sales_Entry!C955</f>
        <v>BILL-6783</v>
      </c>
      <c r="F955" s="207" t="str">
        <f>Sales_Entry!E955</f>
        <v>Mix Milk</v>
      </c>
      <c r="G955" s="208">
        <f>N(Sales_Entry!J955)</f>
        <v>172</v>
      </c>
      <c r="H955" s="208">
        <v>0</v>
      </c>
      <c r="I955" s="208">
        <f t="shared" si="14"/>
        <v>172</v>
      </c>
      <c r="J955" s="209"/>
      <c r="K955" s="209" t="str" cm="1">
        <f t="array" ref="K955">IF($C955="","",IF(AND($C955=Party_Statement!$C$5,$B955&gt;=Party_Statement!$C$6,$B955&lt;=Party_Statement!$E$6),SUMPRODUCT(($C$3:$C955=Party_Statement!$C$5)*($B$3:$B955&gt;=Party_Statement!$C$6)*($B$3:$B955&lt;=Party_Statement!$E$6)),""))</f>
        <v/>
      </c>
    </row>
    <row r="956" spans="1:11" x14ac:dyDescent="0.25">
      <c r="A956" s="205" t="str">
        <f>Sales_Entry!A956</f>
        <v>2083/04/24</v>
      </c>
      <c r="B956" s="206">
        <f>Sales_Entry!B956</f>
        <v>46243</v>
      </c>
      <c r="C956" s="207" t="str">
        <f>Sales_Entry!D956</f>
        <v>DEURALI KIRANA</v>
      </c>
      <c r="D956" s="207" t="s">
        <v>1390</v>
      </c>
      <c r="E956" s="207" t="str">
        <f>Sales_Entry!C956</f>
        <v>BILL-6784</v>
      </c>
      <c r="F956" s="207" t="str">
        <f>Sales_Entry!E956</f>
        <v>Mix Milk</v>
      </c>
      <c r="G956" s="208">
        <f>N(Sales_Entry!J956)</f>
        <v>595</v>
      </c>
      <c r="H956" s="208">
        <v>0</v>
      </c>
      <c r="I956" s="208">
        <f t="shared" si="14"/>
        <v>595</v>
      </c>
      <c r="J956" s="209"/>
      <c r="K956" s="209" t="str" cm="1">
        <f t="array" ref="K956">IF($C956="","",IF(AND($C956=Party_Statement!$C$5,$B956&gt;=Party_Statement!$C$6,$B956&lt;=Party_Statement!$E$6),SUMPRODUCT(($C$3:$C956=Party_Statement!$C$5)*($B$3:$B956&gt;=Party_Statement!$C$6)*($B$3:$B956&lt;=Party_Statement!$E$6)),""))</f>
        <v/>
      </c>
    </row>
    <row r="957" spans="1:11" x14ac:dyDescent="0.25">
      <c r="A957" s="205" t="str">
        <f>Sales_Entry!A957</f>
        <v>2083/04/24</v>
      </c>
      <c r="B957" s="206">
        <f>Sales_Entry!B957</f>
        <v>46243</v>
      </c>
      <c r="C957" s="207" t="str">
        <f>Sales_Entry!D957</f>
        <v>SAMIKSHYA KIRANA</v>
      </c>
      <c r="D957" s="207" t="s">
        <v>1390</v>
      </c>
      <c r="E957" s="207" t="str">
        <f>Sales_Entry!C957</f>
        <v>BILL-6785</v>
      </c>
      <c r="F957" s="207" t="str">
        <f>Sales_Entry!E957</f>
        <v>Mix Milk</v>
      </c>
      <c r="G957" s="208">
        <f>N(Sales_Entry!J957)</f>
        <v>680</v>
      </c>
      <c r="H957" s="208">
        <v>0</v>
      </c>
      <c r="I957" s="208">
        <f t="shared" si="14"/>
        <v>680</v>
      </c>
      <c r="J957" s="209"/>
      <c r="K957" s="209" t="str" cm="1">
        <f t="array" ref="K957">IF($C957="","",IF(AND($C957=Party_Statement!$C$5,$B957&gt;=Party_Statement!$C$6,$B957&lt;=Party_Statement!$E$6),SUMPRODUCT(($C$3:$C957=Party_Statement!$C$5)*($B$3:$B957&gt;=Party_Statement!$C$6)*($B$3:$B957&lt;=Party_Statement!$E$6)),""))</f>
        <v/>
      </c>
    </row>
    <row r="958" spans="1:11" x14ac:dyDescent="0.25">
      <c r="A958" s="205" t="str">
        <f>Sales_Entry!A958</f>
        <v>2083/04/24</v>
      </c>
      <c r="B958" s="206">
        <f>Sales_Entry!B958</f>
        <v>46243</v>
      </c>
      <c r="C958" s="207" t="str">
        <f>Sales_Entry!D958</f>
        <v>MANAKAMANA DAIRY</v>
      </c>
      <c r="D958" s="207" t="s">
        <v>1390</v>
      </c>
      <c r="E958" s="207" t="str">
        <f>Sales_Entry!C958</f>
        <v>BILL-6786</v>
      </c>
      <c r="F958" s="207" t="str">
        <f>Sales_Entry!E958</f>
        <v>Mix Milk</v>
      </c>
      <c r="G958" s="208">
        <f>N(Sales_Entry!J958)</f>
        <v>850</v>
      </c>
      <c r="H958" s="208">
        <v>0</v>
      </c>
      <c r="I958" s="208">
        <f t="shared" si="14"/>
        <v>850</v>
      </c>
      <c r="J958" s="209"/>
      <c r="K958" s="209" t="str" cm="1">
        <f t="array" ref="K958">IF($C958="","",IF(AND($C958=Party_Statement!$C$5,$B958&gt;=Party_Statement!$C$6,$B958&lt;=Party_Statement!$E$6),SUMPRODUCT(($C$3:$C958=Party_Statement!$C$5)*($B$3:$B958&gt;=Party_Statement!$C$6)*($B$3:$B958&lt;=Party_Statement!$E$6)),""))</f>
        <v/>
      </c>
    </row>
    <row r="959" spans="1:11" x14ac:dyDescent="0.25">
      <c r="A959" s="205" t="str">
        <f>Sales_Entry!A959</f>
        <v>2083/04/24</v>
      </c>
      <c r="B959" s="206">
        <f>Sales_Entry!B959</f>
        <v>46243</v>
      </c>
      <c r="C959" s="207" t="str">
        <f>Sales_Entry!D959</f>
        <v>YUBARAJ AND SAMRAT</v>
      </c>
      <c r="D959" s="207" t="s">
        <v>1390</v>
      </c>
      <c r="E959" s="207" t="str">
        <f>Sales_Entry!C959</f>
        <v>BILL-6787</v>
      </c>
      <c r="F959" s="207" t="str">
        <f>Sales_Entry!E959</f>
        <v>Mix Milk</v>
      </c>
      <c r="G959" s="208">
        <f>N(Sales_Entry!J959)</f>
        <v>1020</v>
      </c>
      <c r="H959" s="208">
        <v>0</v>
      </c>
      <c r="I959" s="208">
        <f t="shared" si="14"/>
        <v>1020</v>
      </c>
      <c r="J959" s="209"/>
      <c r="K959" s="209" t="str" cm="1">
        <f t="array" ref="K959">IF($C959="","",IF(AND($C959=Party_Statement!$C$5,$B959&gt;=Party_Statement!$C$6,$B959&lt;=Party_Statement!$E$6),SUMPRODUCT(($C$3:$C959=Party_Statement!$C$5)*($B$3:$B959&gt;=Party_Statement!$C$6)*($B$3:$B959&lt;=Party_Statement!$E$6)),""))</f>
        <v/>
      </c>
    </row>
    <row r="960" spans="1:11" x14ac:dyDescent="0.25">
      <c r="A960" s="205" t="str">
        <f>Sales_Entry!A960</f>
        <v>2083/04/24</v>
      </c>
      <c r="B960" s="206">
        <f>Sales_Entry!B960</f>
        <v>46243</v>
      </c>
      <c r="C960" s="207" t="str">
        <f>Sales_Entry!D960</f>
        <v>AAYUSH AND AAYUSHMA</v>
      </c>
      <c r="D960" s="207" t="s">
        <v>1390</v>
      </c>
      <c r="E960" s="207" t="str">
        <f>Sales_Entry!C960</f>
        <v>BILL-6788</v>
      </c>
      <c r="F960" s="207" t="str">
        <f>Sales_Entry!E960</f>
        <v>Mix Milk</v>
      </c>
      <c r="G960" s="208">
        <f>N(Sales_Entry!J960)</f>
        <v>425</v>
      </c>
      <c r="H960" s="208">
        <v>0</v>
      </c>
      <c r="I960" s="208">
        <f t="shared" si="14"/>
        <v>425</v>
      </c>
      <c r="J960" s="209"/>
      <c r="K960" s="209" t="str" cm="1">
        <f t="array" ref="K960">IF($C960="","",IF(AND($C960=Party_Statement!$C$5,$B960&gt;=Party_Statement!$C$6,$B960&lt;=Party_Statement!$E$6),SUMPRODUCT(($C$3:$C960=Party_Statement!$C$5)*($B$3:$B960&gt;=Party_Statement!$C$6)*($B$3:$B960&lt;=Party_Statement!$E$6)),""))</f>
        <v/>
      </c>
    </row>
    <row r="961" spans="1:11" x14ac:dyDescent="0.25">
      <c r="A961" s="205" t="str">
        <f>Sales_Entry!A961</f>
        <v>2083/04/24</v>
      </c>
      <c r="B961" s="206">
        <f>Sales_Entry!B961</f>
        <v>46243</v>
      </c>
      <c r="C961" s="207" t="str">
        <f>Sales_Entry!D961</f>
        <v>KRITIKA KIRANA</v>
      </c>
      <c r="D961" s="207" t="s">
        <v>1390</v>
      </c>
      <c r="E961" s="207" t="str">
        <f>Sales_Entry!C961</f>
        <v>BILL-6789</v>
      </c>
      <c r="F961" s="207" t="str">
        <f>Sales_Entry!E961</f>
        <v>Mix Milk</v>
      </c>
      <c r="G961" s="208">
        <f>N(Sales_Entry!J961)</f>
        <v>1290</v>
      </c>
      <c r="H961" s="208">
        <v>0</v>
      </c>
      <c r="I961" s="208">
        <f t="shared" si="14"/>
        <v>1290</v>
      </c>
      <c r="J961" s="209"/>
      <c r="K961" s="209" t="str" cm="1">
        <f t="array" ref="K961">IF($C961="","",IF(AND($C961=Party_Statement!$C$5,$B961&gt;=Party_Statement!$C$6,$B961&lt;=Party_Statement!$E$6),SUMPRODUCT(($C$3:$C961=Party_Statement!$C$5)*($B$3:$B961&gt;=Party_Statement!$C$6)*($B$3:$B961&lt;=Party_Statement!$E$6)),""))</f>
        <v/>
      </c>
    </row>
    <row r="962" spans="1:11" x14ac:dyDescent="0.25">
      <c r="A962" s="205" t="str">
        <f>Sales_Entry!A962</f>
        <v>2083/04/24</v>
      </c>
      <c r="B962" s="206">
        <f>Sales_Entry!B962</f>
        <v>46243</v>
      </c>
      <c r="C962" s="207" t="str">
        <f>Sales_Entry!D962</f>
        <v>SHARMA DAI</v>
      </c>
      <c r="D962" s="207" t="s">
        <v>1390</v>
      </c>
      <c r="E962" s="207" t="str">
        <f>Sales_Entry!C962</f>
        <v>BILL-6790</v>
      </c>
      <c r="F962" s="207" t="str">
        <f>Sales_Entry!E962</f>
        <v>Mix Milk</v>
      </c>
      <c r="G962" s="208">
        <f>N(Sales_Entry!J962)</f>
        <v>3230</v>
      </c>
      <c r="H962" s="208">
        <v>0</v>
      </c>
      <c r="I962" s="208">
        <f t="shared" si="14"/>
        <v>3230</v>
      </c>
      <c r="J962" s="209"/>
      <c r="K962" s="209" t="str" cm="1">
        <f t="array" ref="K962">IF($C962="","",IF(AND($C962=Party_Statement!$C$5,$B962&gt;=Party_Statement!$C$6,$B962&lt;=Party_Statement!$E$6),SUMPRODUCT(($C$3:$C962=Party_Statement!$C$5)*($B$3:$B962&gt;=Party_Statement!$C$6)*($B$3:$B962&lt;=Party_Statement!$E$6)),""))</f>
        <v/>
      </c>
    </row>
    <row r="963" spans="1:11" x14ac:dyDescent="0.25">
      <c r="A963" s="205" t="str">
        <f>Sales_Entry!A963</f>
        <v>2083/04/24</v>
      </c>
      <c r="B963" s="206">
        <f>Sales_Entry!B963</f>
        <v>46243</v>
      </c>
      <c r="C963" s="207" t="str">
        <f>Sales_Entry!D963</f>
        <v>GANGA NEUPANE</v>
      </c>
      <c r="D963" s="207" t="s">
        <v>1390</v>
      </c>
      <c r="E963" s="207" t="str">
        <f>Sales_Entry!C963</f>
        <v>BILL-6791</v>
      </c>
      <c r="F963" s="207" t="str">
        <f>Sales_Entry!E963</f>
        <v>Mix Milk</v>
      </c>
      <c r="G963" s="208">
        <f>N(Sales_Entry!J963)</f>
        <v>510</v>
      </c>
      <c r="H963" s="208">
        <v>0</v>
      </c>
      <c r="I963" s="208">
        <f t="shared" si="14"/>
        <v>510</v>
      </c>
      <c r="J963" s="209"/>
      <c r="K963" s="209" t="str" cm="1">
        <f t="array" ref="K963">IF($C963="","",IF(AND($C963=Party_Statement!$C$5,$B963&gt;=Party_Statement!$C$6,$B963&lt;=Party_Statement!$E$6),SUMPRODUCT(($C$3:$C963=Party_Statement!$C$5)*($B$3:$B963&gt;=Party_Statement!$C$6)*($B$3:$B963&lt;=Party_Statement!$E$6)),""))</f>
        <v/>
      </c>
    </row>
    <row r="964" spans="1:11" ht="25.5" x14ac:dyDescent="0.25">
      <c r="A964" s="205" t="str">
        <f>Sales_Entry!A964</f>
        <v>2083/04/24</v>
      </c>
      <c r="B964" s="206">
        <f>Sales_Entry!B964</f>
        <v>46243</v>
      </c>
      <c r="C964" s="207" t="str">
        <f>Sales_Entry!D964</f>
        <v>NAMASTE SOAP HARIHARPUR</v>
      </c>
      <c r="D964" s="207" t="s">
        <v>1390</v>
      </c>
      <c r="E964" s="207" t="str">
        <f>Sales_Entry!C964</f>
        <v>BILL-6792</v>
      </c>
      <c r="F964" s="207" t="str">
        <f>Sales_Entry!E964</f>
        <v>Mix Milk</v>
      </c>
      <c r="G964" s="208">
        <f>N(Sales_Entry!J964)</f>
        <v>500</v>
      </c>
      <c r="H964" s="208">
        <v>0</v>
      </c>
      <c r="I964" s="208">
        <f t="shared" ref="I964:I1027" si="15">IF($C964="","",$G964-$H964)</f>
        <v>500</v>
      </c>
      <c r="J964" s="209"/>
      <c r="K964" s="209" t="str" cm="1">
        <f t="array" ref="K964">IF($C964="","",IF(AND($C964=Party_Statement!$C$5,$B964&gt;=Party_Statement!$C$6,$B964&lt;=Party_Statement!$E$6),SUMPRODUCT(($C$3:$C964=Party_Statement!$C$5)*($B$3:$B964&gt;=Party_Statement!$C$6)*($B$3:$B964&lt;=Party_Statement!$E$6)),""))</f>
        <v/>
      </c>
    </row>
    <row r="965" spans="1:11" s="64" customFormat="1" x14ac:dyDescent="0.25">
      <c r="A965" s="205" t="str">
        <f>Sales_Entry!A965</f>
        <v>2083/04/24</v>
      </c>
      <c r="B965" s="206">
        <f>Sales_Entry!B965</f>
        <v>46243</v>
      </c>
      <c r="C965" s="207" t="str">
        <f>Sales_Entry!D965</f>
        <v>NEUPANE KIRANA</v>
      </c>
      <c r="D965" s="207" t="s">
        <v>1390</v>
      </c>
      <c r="E965" s="207" t="str">
        <f>Sales_Entry!C965</f>
        <v>BILL-6793</v>
      </c>
      <c r="F965" s="207" t="str">
        <f>Sales_Entry!E965</f>
        <v>Mix Milk</v>
      </c>
      <c r="G965" s="208">
        <f>N(Sales_Entry!J965)</f>
        <v>200</v>
      </c>
      <c r="H965" s="208">
        <v>0</v>
      </c>
      <c r="I965" s="208">
        <f t="shared" si="15"/>
        <v>200</v>
      </c>
      <c r="J965" s="211"/>
      <c r="K965" s="209" t="str" cm="1">
        <f t="array" ref="K965">IF($C965="","",IF(AND($C965=Party_Statement!$C$5,$B965&gt;=Party_Statement!$C$6,$B965&lt;=Party_Statement!$E$6),SUMPRODUCT(($C$3:$C965=Party_Statement!$C$5)*($B$3:$B965&gt;=Party_Statement!$C$6)*($B$3:$B965&lt;=Party_Statement!$E$6)),""))</f>
        <v/>
      </c>
    </row>
    <row r="966" spans="1:11" x14ac:dyDescent="0.25">
      <c r="A966" s="205" t="str">
        <f>Sales_Entry!A966</f>
        <v>2083/04/24</v>
      </c>
      <c r="B966" s="206">
        <f>Sales_Entry!B966</f>
        <v>46243</v>
      </c>
      <c r="C966" s="207" t="str">
        <f>Sales_Entry!D966</f>
        <v>LOCAL</v>
      </c>
      <c r="D966" s="207" t="s">
        <v>1390</v>
      </c>
      <c r="E966" s="207" t="str">
        <f>Sales_Entry!C966</f>
        <v>BILL-6468</v>
      </c>
      <c r="F966" s="207" t="str">
        <f>Sales_Entry!E966</f>
        <v>Mix Milk</v>
      </c>
      <c r="G966" s="208">
        <f>N(Sales_Entry!J966)</f>
        <v>1025</v>
      </c>
      <c r="H966" s="208">
        <v>0</v>
      </c>
      <c r="I966" s="208">
        <f t="shared" si="15"/>
        <v>1025</v>
      </c>
      <c r="J966" s="209"/>
      <c r="K966" s="209" t="str" cm="1">
        <f t="array" ref="K966">IF($C966="","",IF(AND($C966=Party_Statement!$C$5,$B966&gt;=Party_Statement!$C$6,$B966&lt;=Party_Statement!$E$6),SUMPRODUCT(($C$3:$C966=Party_Statement!$C$5)*($B$3:$B966&gt;=Party_Statement!$C$6)*($B$3:$B966&lt;=Party_Statement!$E$6)),""))</f>
        <v/>
      </c>
    </row>
    <row r="967" spans="1:11" x14ac:dyDescent="0.25">
      <c r="A967" s="205" t="str">
        <f>Sales_Entry!A967</f>
        <v>2083/04/25</v>
      </c>
      <c r="B967" s="206">
        <f>Sales_Entry!B967</f>
        <v>46244</v>
      </c>
      <c r="C967" s="207" t="str">
        <f>Sales_Entry!D967</f>
        <v>SOBHA BHATTARAI</v>
      </c>
      <c r="D967" s="207" t="s">
        <v>1390</v>
      </c>
      <c r="E967" s="207" t="str">
        <f>Sales_Entry!C967</f>
        <v>BILL-6794</v>
      </c>
      <c r="F967" s="207" t="str">
        <f>Sales_Entry!E967</f>
        <v>Mix Milk</v>
      </c>
      <c r="G967" s="208">
        <f>N(Sales_Entry!J967)</f>
        <v>425</v>
      </c>
      <c r="H967" s="208">
        <v>0</v>
      </c>
      <c r="I967" s="208">
        <f t="shared" si="15"/>
        <v>425</v>
      </c>
      <c r="J967" s="209"/>
      <c r="K967" s="209" t="str" cm="1">
        <f t="array" ref="K967">IF($C967="","",IF(AND($C967=Party_Statement!$C$5,$B967&gt;=Party_Statement!$C$6,$B967&lt;=Party_Statement!$E$6),SUMPRODUCT(($C$3:$C967=Party_Statement!$C$5)*($B$3:$B967&gt;=Party_Statement!$C$6)*($B$3:$B967&lt;=Party_Statement!$E$6)),""))</f>
        <v/>
      </c>
    </row>
    <row r="968" spans="1:11" x14ac:dyDescent="0.25">
      <c r="A968" s="205" t="str">
        <f>Sales_Entry!A968</f>
        <v>2083/04/25</v>
      </c>
      <c r="B968" s="206">
        <f>Sales_Entry!B968</f>
        <v>46244</v>
      </c>
      <c r="C968" s="207" t="str">
        <f>Sales_Entry!D968</f>
        <v>AAMOSH KIRANA</v>
      </c>
      <c r="D968" s="207" t="s">
        <v>1390</v>
      </c>
      <c r="E968" s="207" t="str">
        <f>Sales_Entry!C968</f>
        <v>BILL-6795</v>
      </c>
      <c r="F968" s="207" t="str">
        <f>Sales_Entry!E968</f>
        <v>Mix Milk</v>
      </c>
      <c r="G968" s="208">
        <f>N(Sales_Entry!J968)</f>
        <v>3440</v>
      </c>
      <c r="H968" s="208">
        <v>0</v>
      </c>
      <c r="I968" s="208">
        <f t="shared" si="15"/>
        <v>3440</v>
      </c>
      <c r="J968" s="209"/>
      <c r="K968" s="209" t="str" cm="1">
        <f t="array" ref="K968">IF($C968="","",IF(AND($C968=Party_Statement!$C$5,$B968&gt;=Party_Statement!$C$6,$B968&lt;=Party_Statement!$E$6),SUMPRODUCT(($C$3:$C968=Party_Statement!$C$5)*($B$3:$B968&gt;=Party_Statement!$C$6)*($B$3:$B968&lt;=Party_Statement!$E$6)),""))</f>
        <v/>
      </c>
    </row>
    <row r="969" spans="1:11" x14ac:dyDescent="0.25">
      <c r="A969" s="205" t="str">
        <f>Sales_Entry!A969</f>
        <v>2083/04/25</v>
      </c>
      <c r="B969" s="206">
        <f>Sales_Entry!B969</f>
        <v>46244</v>
      </c>
      <c r="C969" s="207" t="str">
        <f>Sales_Entry!D969</f>
        <v>AAMOSH KIRANA</v>
      </c>
      <c r="D969" s="207" t="s">
        <v>1390</v>
      </c>
      <c r="E969" s="207" t="str">
        <f>Sales_Entry!C969</f>
        <v>BILL-6795</v>
      </c>
      <c r="F969" s="207" t="str">
        <f>Sales_Entry!E969</f>
        <v>Mix Milk</v>
      </c>
      <c r="G969" s="208">
        <f>N(Sales_Entry!J969)</f>
        <v>1700</v>
      </c>
      <c r="H969" s="208">
        <v>0</v>
      </c>
      <c r="I969" s="208">
        <f t="shared" si="15"/>
        <v>1700</v>
      </c>
      <c r="J969" s="209"/>
      <c r="K969" s="209" t="str" cm="1">
        <f t="array" ref="K969">IF($C969="","",IF(AND($C969=Party_Statement!$C$5,$B969&gt;=Party_Statement!$C$6,$B969&lt;=Party_Statement!$E$6),SUMPRODUCT(($C$3:$C969=Party_Statement!$C$5)*($B$3:$B969&gt;=Party_Statement!$C$6)*($B$3:$B969&lt;=Party_Statement!$E$6)),""))</f>
        <v/>
      </c>
    </row>
    <row r="970" spans="1:11" x14ac:dyDescent="0.25">
      <c r="A970" s="205" t="str">
        <f>Sales_Entry!A970</f>
        <v>2083/04/25</v>
      </c>
      <c r="B970" s="206">
        <f>Sales_Entry!B970</f>
        <v>46244</v>
      </c>
      <c r="C970" s="207" t="str">
        <f>Sales_Entry!D970</f>
        <v>CHHATRABHUMI STORE</v>
      </c>
      <c r="D970" s="207" t="s">
        <v>1390</v>
      </c>
      <c r="E970" s="207" t="str">
        <f>Sales_Entry!C970</f>
        <v>BILL-6796</v>
      </c>
      <c r="F970" s="207" t="str">
        <f>Sales_Entry!E970</f>
        <v>Mix Milk</v>
      </c>
      <c r="G970" s="208">
        <f>N(Sales_Entry!J970)</f>
        <v>2150</v>
      </c>
      <c r="H970" s="208">
        <v>0</v>
      </c>
      <c r="I970" s="208">
        <f t="shared" si="15"/>
        <v>2150</v>
      </c>
      <c r="J970" s="209"/>
      <c r="K970" s="209" t="str" cm="1">
        <f t="array" ref="K970">IF($C970="","",IF(AND($C970=Party_Statement!$C$5,$B970&gt;=Party_Statement!$C$6,$B970&lt;=Party_Statement!$E$6),SUMPRODUCT(($C$3:$C970=Party_Statement!$C$5)*($B$3:$B970&gt;=Party_Statement!$C$6)*($B$3:$B970&lt;=Party_Statement!$E$6)),""))</f>
        <v/>
      </c>
    </row>
    <row r="971" spans="1:11" x14ac:dyDescent="0.25">
      <c r="A971" s="205" t="str">
        <f>Sales_Entry!A971</f>
        <v>2083/04/25</v>
      </c>
      <c r="B971" s="206">
        <f>Sales_Entry!B971</f>
        <v>46244</v>
      </c>
      <c r="C971" s="207" t="str">
        <f>Sales_Entry!D971</f>
        <v>KRISHNA KHAREL</v>
      </c>
      <c r="D971" s="207" t="s">
        <v>1390</v>
      </c>
      <c r="E971" s="207" t="str">
        <f>Sales_Entry!C971</f>
        <v>BILL-6797</v>
      </c>
      <c r="F971" s="207" t="str">
        <f>Sales_Entry!E971</f>
        <v>Mix Milk</v>
      </c>
      <c r="G971" s="208">
        <f>N(Sales_Entry!J971)</f>
        <v>172</v>
      </c>
      <c r="H971" s="208">
        <v>0</v>
      </c>
      <c r="I971" s="208">
        <f t="shared" si="15"/>
        <v>172</v>
      </c>
      <c r="J971" s="209"/>
      <c r="K971" s="209" t="str" cm="1">
        <f t="array" ref="K971">IF($C971="","",IF(AND($C971=Party_Statement!$C$5,$B971&gt;=Party_Statement!$C$6,$B971&lt;=Party_Statement!$E$6),SUMPRODUCT(($C$3:$C971=Party_Statement!$C$5)*($B$3:$B971&gt;=Party_Statement!$C$6)*($B$3:$B971&lt;=Party_Statement!$E$6)),""))</f>
        <v/>
      </c>
    </row>
    <row r="972" spans="1:11" x14ac:dyDescent="0.25">
      <c r="A972" s="205" t="str">
        <f>Sales_Entry!A972</f>
        <v>2083/04/25</v>
      </c>
      <c r="B972" s="206">
        <f>Sales_Entry!B972</f>
        <v>46244</v>
      </c>
      <c r="C972" s="207" t="str">
        <f>Sales_Entry!D972</f>
        <v>PALPALI KIRANA</v>
      </c>
      <c r="D972" s="207" t="s">
        <v>1390</v>
      </c>
      <c r="E972" s="207" t="str">
        <f>Sales_Entry!C972</f>
        <v>BILL-6798</v>
      </c>
      <c r="F972" s="207" t="str">
        <f>Sales_Entry!E972</f>
        <v>Mix Milk</v>
      </c>
      <c r="G972" s="208">
        <f>N(Sales_Entry!J972)</f>
        <v>1275</v>
      </c>
      <c r="H972" s="208">
        <v>0</v>
      </c>
      <c r="I972" s="208">
        <f t="shared" si="15"/>
        <v>1275</v>
      </c>
      <c r="J972" s="209"/>
      <c r="K972" s="209" t="str" cm="1">
        <f t="array" ref="K972">IF($C972="","",IF(AND($C972=Party_Statement!$C$5,$B972&gt;=Party_Statement!$C$6,$B972&lt;=Party_Statement!$E$6),SUMPRODUCT(($C$3:$C972=Party_Statement!$C$5)*($B$3:$B972&gt;=Party_Statement!$C$6)*($B$3:$B972&lt;=Party_Statement!$E$6)),""))</f>
        <v/>
      </c>
    </row>
    <row r="973" spans="1:11" x14ac:dyDescent="0.25">
      <c r="A973" s="205" t="str">
        <f>Sales_Entry!A973</f>
        <v>2083/04/25</v>
      </c>
      <c r="B973" s="206">
        <f>Sales_Entry!B973</f>
        <v>46244</v>
      </c>
      <c r="C973" s="207" t="str">
        <f>Sales_Entry!D973</f>
        <v>DEURALI KIRANA</v>
      </c>
      <c r="D973" s="207" t="s">
        <v>1390</v>
      </c>
      <c r="E973" s="207" t="str">
        <f>Sales_Entry!C973</f>
        <v>BILL-6799</v>
      </c>
      <c r="F973" s="207" t="str">
        <f>Sales_Entry!E973</f>
        <v>Mix Milk</v>
      </c>
      <c r="G973" s="208">
        <f>N(Sales_Entry!J973)</f>
        <v>595</v>
      </c>
      <c r="H973" s="208">
        <v>0</v>
      </c>
      <c r="I973" s="208">
        <f t="shared" si="15"/>
        <v>595</v>
      </c>
      <c r="J973" s="209"/>
      <c r="K973" s="209" t="str" cm="1">
        <f t="array" ref="K973">IF($C973="","",IF(AND($C973=Party_Statement!$C$5,$B973&gt;=Party_Statement!$C$6,$B973&lt;=Party_Statement!$E$6),SUMPRODUCT(($C$3:$C973=Party_Statement!$C$5)*($B$3:$B973&gt;=Party_Statement!$C$6)*($B$3:$B973&lt;=Party_Statement!$E$6)),""))</f>
        <v/>
      </c>
    </row>
    <row r="974" spans="1:11" x14ac:dyDescent="0.25">
      <c r="A974" s="205" t="str">
        <f>Sales_Entry!A974</f>
        <v>2083/04/25</v>
      </c>
      <c r="B974" s="206">
        <f>Sales_Entry!B974</f>
        <v>46244</v>
      </c>
      <c r="C974" s="207" t="str">
        <f>Sales_Entry!D974</f>
        <v>GIRI KIRANA</v>
      </c>
      <c r="D974" s="207" t="s">
        <v>1390</v>
      </c>
      <c r="E974" s="207" t="str">
        <f>Sales_Entry!C974</f>
        <v>BILL-6800</v>
      </c>
      <c r="F974" s="207" t="str">
        <f>Sales_Entry!E974</f>
        <v>Mix Milk</v>
      </c>
      <c r="G974" s="208">
        <f>N(Sales_Entry!J974)</f>
        <v>1275</v>
      </c>
      <c r="H974" s="208">
        <v>0</v>
      </c>
      <c r="I974" s="208">
        <f t="shared" si="15"/>
        <v>1275</v>
      </c>
      <c r="J974" s="209"/>
      <c r="K974" s="209" t="str" cm="1">
        <f t="array" ref="K974">IF($C974="","",IF(AND($C974=Party_Statement!$C$5,$B974&gt;=Party_Statement!$C$6,$B974&lt;=Party_Statement!$E$6),SUMPRODUCT(($C$3:$C974=Party_Statement!$C$5)*($B$3:$B974&gt;=Party_Statement!$C$6)*($B$3:$B974&lt;=Party_Statement!$E$6)),""))</f>
        <v/>
      </c>
    </row>
    <row r="975" spans="1:11" x14ac:dyDescent="0.25">
      <c r="A975" s="205" t="str">
        <f>Sales_Entry!A975</f>
        <v>2083/04/25</v>
      </c>
      <c r="B975" s="206">
        <f>Sales_Entry!B975</f>
        <v>46244</v>
      </c>
      <c r="C975" s="207" t="str">
        <f>Sales_Entry!D975</f>
        <v>ORGANIC TARKALI</v>
      </c>
      <c r="D975" s="207" t="s">
        <v>1390</v>
      </c>
      <c r="E975" s="207" t="str">
        <f>Sales_Entry!C975</f>
        <v>BILL-6701</v>
      </c>
      <c r="F975" s="207" t="str">
        <f>Sales_Entry!E975</f>
        <v>Mix Milk</v>
      </c>
      <c r="G975" s="208">
        <f>N(Sales_Entry!J975)</f>
        <v>2850</v>
      </c>
      <c r="H975" s="208">
        <v>0</v>
      </c>
      <c r="I975" s="208">
        <f t="shared" si="15"/>
        <v>2850</v>
      </c>
      <c r="J975" s="209"/>
      <c r="K975" s="209" t="str" cm="1">
        <f t="array" ref="K975">IF($C975="","",IF(AND($C975=Party_Statement!$C$5,$B975&gt;=Party_Statement!$C$6,$B975&lt;=Party_Statement!$E$6),SUMPRODUCT(($C$3:$C975=Party_Statement!$C$5)*($B$3:$B975&gt;=Party_Statement!$C$6)*($B$3:$B975&lt;=Party_Statement!$E$6)),""))</f>
        <v/>
      </c>
    </row>
    <row r="976" spans="1:11" s="64" customFormat="1" x14ac:dyDescent="0.25">
      <c r="A976" s="205" t="str">
        <f>Sales_Entry!A976</f>
        <v>2083/04/25</v>
      </c>
      <c r="B976" s="206">
        <f>Sales_Entry!B976</f>
        <v>46244</v>
      </c>
      <c r="C976" s="207" t="str">
        <f>Sales_Entry!D976</f>
        <v>ORGANIC TARKALI</v>
      </c>
      <c r="D976" s="207" t="s">
        <v>1390</v>
      </c>
      <c r="E976" s="207" t="str">
        <f>Sales_Entry!C976</f>
        <v>BILL-6701</v>
      </c>
      <c r="F976" s="207" t="str">
        <f>Sales_Entry!E976</f>
        <v>Mix Milk</v>
      </c>
      <c r="G976" s="208">
        <f>N(Sales_Entry!J976)</f>
        <v>1020</v>
      </c>
      <c r="H976" s="208">
        <v>0</v>
      </c>
      <c r="I976" s="208">
        <f t="shared" si="15"/>
        <v>1020</v>
      </c>
      <c r="J976" s="211"/>
      <c r="K976" s="209" t="str" cm="1">
        <f t="array" ref="K976">IF($C976="","",IF(AND($C976=Party_Statement!$C$5,$B976&gt;=Party_Statement!$C$6,$B976&lt;=Party_Statement!$E$6),SUMPRODUCT(($C$3:$C976=Party_Statement!$C$5)*($B$3:$B976&gt;=Party_Statement!$C$6)*($B$3:$B976&lt;=Party_Statement!$E$6)),""))</f>
        <v/>
      </c>
    </row>
    <row r="977" spans="1:11" x14ac:dyDescent="0.25">
      <c r="A977" s="205" t="str">
        <f>Sales_Entry!A977</f>
        <v>2083/04/25</v>
      </c>
      <c r="B977" s="206">
        <f>Sales_Entry!B977</f>
        <v>46244</v>
      </c>
      <c r="C977" s="207" t="str">
        <f>Sales_Entry!D977</f>
        <v>SAMIKSHYA KIRANA</v>
      </c>
      <c r="D977" s="207" t="s">
        <v>1390</v>
      </c>
      <c r="E977" s="207" t="str">
        <f>Sales_Entry!C977</f>
        <v>BILL-6702</v>
      </c>
      <c r="F977" s="207" t="str">
        <f>Sales_Entry!E977</f>
        <v>Mix Milk</v>
      </c>
      <c r="G977" s="208">
        <f>N(Sales_Entry!J977)</f>
        <v>680</v>
      </c>
      <c r="H977" s="208">
        <v>0</v>
      </c>
      <c r="I977" s="208">
        <f t="shared" si="15"/>
        <v>680</v>
      </c>
      <c r="J977" s="209"/>
      <c r="K977" s="209" t="str" cm="1">
        <f t="array" ref="K977">IF($C977="","",IF(AND($C977=Party_Statement!$C$5,$B977&gt;=Party_Statement!$C$6,$B977&lt;=Party_Statement!$E$6),SUMPRODUCT(($C$3:$C977=Party_Statement!$C$5)*($B$3:$B977&gt;=Party_Statement!$C$6)*($B$3:$B977&lt;=Party_Statement!$E$6)),""))</f>
        <v/>
      </c>
    </row>
    <row r="978" spans="1:11" x14ac:dyDescent="0.25">
      <c r="A978" s="205" t="str">
        <f>Sales_Entry!A978</f>
        <v>2083/04/25</v>
      </c>
      <c r="B978" s="206">
        <f>Sales_Entry!B978</f>
        <v>46244</v>
      </c>
      <c r="C978" s="207" t="str">
        <f>Sales_Entry!D978</f>
        <v>KRITIKA KIRANA</v>
      </c>
      <c r="D978" s="207" t="s">
        <v>1390</v>
      </c>
      <c r="E978" s="207" t="str">
        <f>Sales_Entry!C978</f>
        <v>BILL-6703</v>
      </c>
      <c r="F978" s="207" t="str">
        <f>Sales_Entry!E978</f>
        <v>Mix Milk</v>
      </c>
      <c r="G978" s="208">
        <f>N(Sales_Entry!J978)</f>
        <v>1290</v>
      </c>
      <c r="H978" s="208">
        <v>0</v>
      </c>
      <c r="I978" s="208">
        <f t="shared" si="15"/>
        <v>1290</v>
      </c>
      <c r="J978" s="209"/>
      <c r="K978" s="209" t="str" cm="1">
        <f t="array" ref="K978">IF($C978="","",IF(AND($C978=Party_Statement!$C$5,$B978&gt;=Party_Statement!$C$6,$B978&lt;=Party_Statement!$E$6),SUMPRODUCT(($C$3:$C978=Party_Statement!$C$5)*($B$3:$B978&gt;=Party_Statement!$C$6)*($B$3:$B978&lt;=Party_Statement!$E$6)),""))</f>
        <v/>
      </c>
    </row>
    <row r="979" spans="1:11" x14ac:dyDescent="0.25">
      <c r="A979" s="205" t="str">
        <f>Sales_Entry!A979</f>
        <v>2083/04/25</v>
      </c>
      <c r="B979" s="206">
        <f>Sales_Entry!B979</f>
        <v>46244</v>
      </c>
      <c r="C979" s="207" t="str">
        <f>Sales_Entry!D979</f>
        <v>SHARMA DAI</v>
      </c>
      <c r="D979" s="207" t="s">
        <v>1390</v>
      </c>
      <c r="E979" s="207" t="str">
        <f>Sales_Entry!C979</f>
        <v>BILL-6704</v>
      </c>
      <c r="F979" s="207" t="str">
        <f>Sales_Entry!E979</f>
        <v>Mix Milk</v>
      </c>
      <c r="G979" s="208">
        <f>N(Sales_Entry!J979)</f>
        <v>170</v>
      </c>
      <c r="H979" s="208">
        <v>0</v>
      </c>
      <c r="I979" s="208">
        <f t="shared" si="15"/>
        <v>170</v>
      </c>
      <c r="J979" s="209"/>
      <c r="K979" s="209" t="str" cm="1">
        <f t="array" ref="K979">IF($C979="","",IF(AND($C979=Party_Statement!$C$5,$B979&gt;=Party_Statement!$C$6,$B979&lt;=Party_Statement!$E$6),SUMPRODUCT(($C$3:$C979=Party_Statement!$C$5)*($B$3:$B979&gt;=Party_Statement!$C$6)*($B$3:$B979&lt;=Party_Statement!$E$6)),""))</f>
        <v/>
      </c>
    </row>
    <row r="980" spans="1:11" x14ac:dyDescent="0.25">
      <c r="A980" s="205" t="str">
        <f>Sales_Entry!A980</f>
        <v>2083/04/25</v>
      </c>
      <c r="B980" s="206">
        <f>Sales_Entry!B980</f>
        <v>46244</v>
      </c>
      <c r="C980" s="207" t="str">
        <f>Sales_Entry!D980</f>
        <v>NEUPANE KIRANA</v>
      </c>
      <c r="D980" s="207" t="s">
        <v>1390</v>
      </c>
      <c r="E980" s="207" t="str">
        <f>Sales_Entry!C980</f>
        <v>BILL-6705</v>
      </c>
      <c r="F980" s="207" t="str">
        <f>Sales_Entry!E980</f>
        <v>Mix Milk</v>
      </c>
      <c r="G980" s="208">
        <f>N(Sales_Entry!J980)</f>
        <v>200</v>
      </c>
      <c r="H980" s="208">
        <v>0</v>
      </c>
      <c r="I980" s="208">
        <f t="shared" si="15"/>
        <v>200</v>
      </c>
      <c r="J980" s="209"/>
      <c r="K980" s="209" t="str" cm="1">
        <f t="array" ref="K980">IF($C980="","",IF(AND($C980=Party_Statement!$C$5,$B980&gt;=Party_Statement!$C$6,$B980&lt;=Party_Statement!$E$6),SUMPRODUCT(($C$3:$C980=Party_Statement!$C$5)*($B$3:$B980&gt;=Party_Statement!$C$6)*($B$3:$B980&lt;=Party_Statement!$E$6)),""))</f>
        <v/>
      </c>
    </row>
    <row r="981" spans="1:11" x14ac:dyDescent="0.25">
      <c r="A981" s="205" t="str">
        <f>Sales_Entry!A981</f>
        <v>2083/04/25</v>
      </c>
      <c r="B981" s="206">
        <f>Sales_Entry!B981</f>
        <v>46244</v>
      </c>
      <c r="C981" s="207" t="str">
        <f>Sales_Entry!D981</f>
        <v>LOCAL</v>
      </c>
      <c r="D981" s="207" t="s">
        <v>1390</v>
      </c>
      <c r="E981" s="207" t="str">
        <f>Sales_Entry!C981</f>
        <v>BILL-6469</v>
      </c>
      <c r="F981" s="207" t="str">
        <f>Sales_Entry!E981</f>
        <v>Mix Milk</v>
      </c>
      <c r="G981" s="208">
        <f>N(Sales_Entry!J981)</f>
        <v>550</v>
      </c>
      <c r="H981" s="208">
        <v>0</v>
      </c>
      <c r="I981" s="208">
        <f t="shared" si="15"/>
        <v>550</v>
      </c>
      <c r="J981" s="209"/>
      <c r="K981" s="209" t="str" cm="1">
        <f t="array" ref="K981">IF($C981="","",IF(AND($C981=Party_Statement!$C$5,$B981&gt;=Party_Statement!$C$6,$B981&lt;=Party_Statement!$E$6),SUMPRODUCT(($C$3:$C981=Party_Statement!$C$5)*($B$3:$B981&gt;=Party_Statement!$C$6)*($B$3:$B981&lt;=Party_Statement!$E$6)),""))</f>
        <v/>
      </c>
    </row>
    <row r="982" spans="1:11" x14ac:dyDescent="0.25">
      <c r="A982" s="205" t="str">
        <f>Sales_Entry!A982</f>
        <v>2083/04/25</v>
      </c>
      <c r="B982" s="206">
        <f>Sales_Entry!B982</f>
        <v>46244</v>
      </c>
      <c r="C982" s="207" t="str">
        <f>Sales_Entry!D982</f>
        <v>LOCAL DAMAGE</v>
      </c>
      <c r="D982" s="207" t="s">
        <v>1390</v>
      </c>
      <c r="E982" s="207">
        <f>Sales_Entry!C982</f>
        <v>0</v>
      </c>
      <c r="F982" s="207" t="str">
        <f>Sales_Entry!E982</f>
        <v>Mix Milk</v>
      </c>
      <c r="G982" s="208">
        <f>N(Sales_Entry!J982)</f>
        <v>0</v>
      </c>
      <c r="H982" s="208">
        <v>0</v>
      </c>
      <c r="I982" s="208">
        <f t="shared" si="15"/>
        <v>0</v>
      </c>
      <c r="J982" s="209"/>
      <c r="K982" s="209" t="str" cm="1">
        <f t="array" ref="K982">IF($C982="","",IF(AND($C982=Party_Statement!$C$5,$B982&gt;=Party_Statement!$C$6,$B982&lt;=Party_Statement!$E$6),SUMPRODUCT(($C$3:$C982=Party_Statement!$C$5)*($B$3:$B982&gt;=Party_Statement!$C$6)*($B$3:$B982&lt;=Party_Statement!$E$6)),""))</f>
        <v/>
      </c>
    </row>
    <row r="983" spans="1:11" x14ac:dyDescent="0.25">
      <c r="A983" s="205" t="str">
        <f>Sales_Entry!A983</f>
        <v>2083/03/18</v>
      </c>
      <c r="B983" s="206">
        <f>Sales_Entry!B983</f>
        <v>46205</v>
      </c>
      <c r="C983" s="207" t="str">
        <f>Sales_Entry!D983</f>
        <v>FACTORY PRODUCTION</v>
      </c>
      <c r="D983" s="207" t="s">
        <v>1390</v>
      </c>
      <c r="E983" s="207">
        <f>Sales_Entry!C983</f>
        <v>0</v>
      </c>
      <c r="F983" s="207" t="str">
        <f>Sales_Entry!E983</f>
        <v>CREAM</v>
      </c>
      <c r="G983" s="208">
        <f>N(Sales_Entry!J983)</f>
        <v>18750</v>
      </c>
      <c r="H983" s="208">
        <v>0</v>
      </c>
      <c r="I983" s="208">
        <f t="shared" si="15"/>
        <v>18750</v>
      </c>
      <c r="J983" s="209"/>
      <c r="K983" s="209" t="str" cm="1">
        <f t="array" ref="K983">IF($C983="","",IF(AND($C983=Party_Statement!$C$5,$B983&gt;=Party_Statement!$C$6,$B983&lt;=Party_Statement!$E$6),SUMPRODUCT(($C$3:$C983=Party_Statement!$C$5)*($B$3:$B983&gt;=Party_Statement!$C$6)*($B$3:$B983&lt;=Party_Statement!$E$6)),""))</f>
        <v/>
      </c>
    </row>
    <row r="984" spans="1:11" x14ac:dyDescent="0.25">
      <c r="A984" s="205" t="str">
        <f>Sales_Entry!A984</f>
        <v>2083/03/20</v>
      </c>
      <c r="B984" s="206">
        <f>Sales_Entry!B984</f>
        <v>46207</v>
      </c>
      <c r="C984" s="207" t="str">
        <f>Sales_Entry!D984</f>
        <v>FACTORY PRODUCTION</v>
      </c>
      <c r="D984" s="207" t="s">
        <v>1390</v>
      </c>
      <c r="E984" s="207">
        <f>Sales_Entry!C984</f>
        <v>0</v>
      </c>
      <c r="F984" s="207" t="str">
        <f>Sales_Entry!E984</f>
        <v>CREAM</v>
      </c>
      <c r="G984" s="208">
        <f>N(Sales_Entry!J984)</f>
        <v>5500</v>
      </c>
      <c r="H984" s="208">
        <v>0</v>
      </c>
      <c r="I984" s="208">
        <f t="shared" si="15"/>
        <v>5500</v>
      </c>
      <c r="J984" s="209"/>
      <c r="K984" s="209" t="str" cm="1">
        <f t="array" ref="K984">IF($C984="","",IF(AND($C984=Party_Statement!$C$5,$B984&gt;=Party_Statement!$C$6,$B984&lt;=Party_Statement!$E$6),SUMPRODUCT(($C$3:$C984=Party_Statement!$C$5)*($B$3:$B984&gt;=Party_Statement!$C$6)*($B$3:$B984&lt;=Party_Statement!$E$6)),""))</f>
        <v/>
      </c>
    </row>
    <row r="985" spans="1:11" x14ac:dyDescent="0.25">
      <c r="A985" s="205" t="str">
        <f>Sales_Entry!A985</f>
        <v>2083/03/24</v>
      </c>
      <c r="B985" s="206">
        <f>Sales_Entry!B985</f>
        <v>46211</v>
      </c>
      <c r="C985" s="207" t="str">
        <f>Sales_Entry!D985</f>
        <v>FACTORY PRODUCTION</v>
      </c>
      <c r="D985" s="207" t="s">
        <v>1390</v>
      </c>
      <c r="E985" s="207">
        <f>Sales_Entry!C985</f>
        <v>0</v>
      </c>
      <c r="F985" s="207" t="str">
        <f>Sales_Entry!E985</f>
        <v>CREAM</v>
      </c>
      <c r="G985" s="208">
        <f>N(Sales_Entry!J985)</f>
        <v>4250</v>
      </c>
      <c r="H985" s="208">
        <v>0</v>
      </c>
      <c r="I985" s="208">
        <f t="shared" si="15"/>
        <v>4250</v>
      </c>
      <c r="J985" s="209"/>
      <c r="K985" s="209" t="str" cm="1">
        <f t="array" ref="K985">IF($C985="","",IF(AND($C985=Party_Statement!$C$5,$B985&gt;=Party_Statement!$C$6,$B985&lt;=Party_Statement!$E$6),SUMPRODUCT(($C$3:$C985=Party_Statement!$C$5)*($B$3:$B985&gt;=Party_Statement!$C$6)*($B$3:$B985&lt;=Party_Statement!$E$6)),""))</f>
        <v/>
      </c>
    </row>
    <row r="986" spans="1:11" x14ac:dyDescent="0.25">
      <c r="A986" s="205" t="str">
        <f>Sales_Entry!A986</f>
        <v>2083/03/28</v>
      </c>
      <c r="B986" s="206">
        <f>Sales_Entry!B986</f>
        <v>46215</v>
      </c>
      <c r="C986" s="207" t="str">
        <f>Sales_Entry!D986</f>
        <v>FACTORY PRODUCTION</v>
      </c>
      <c r="D986" s="207" t="s">
        <v>1390</v>
      </c>
      <c r="E986" s="207">
        <f>Sales_Entry!C986</f>
        <v>0</v>
      </c>
      <c r="F986" s="207" t="str">
        <f>Sales_Entry!E986</f>
        <v>CREAM</v>
      </c>
      <c r="G986" s="208">
        <f>N(Sales_Entry!J986)</f>
        <v>35500</v>
      </c>
      <c r="H986" s="208">
        <v>0</v>
      </c>
      <c r="I986" s="208">
        <f t="shared" si="15"/>
        <v>35500</v>
      </c>
      <c r="J986" s="209"/>
      <c r="K986" s="209" t="str" cm="1">
        <f t="array" ref="K986">IF($C986="","",IF(AND($C986=Party_Statement!$C$5,$B986&gt;=Party_Statement!$C$6,$B986&lt;=Party_Statement!$E$6),SUMPRODUCT(($C$3:$C986=Party_Statement!$C$5)*($B$3:$B986&gt;=Party_Statement!$C$6)*($B$3:$B986&lt;=Party_Statement!$E$6)),""))</f>
        <v/>
      </c>
    </row>
    <row r="987" spans="1:11" s="64" customFormat="1" x14ac:dyDescent="0.25">
      <c r="A987" s="205" t="str">
        <f>Sales_Entry!A987</f>
        <v>2083/04/26</v>
      </c>
      <c r="B987" s="206">
        <f>Sales_Entry!B987</f>
        <v>46245</v>
      </c>
      <c r="C987" s="207" t="str">
        <f>Sales_Entry!D987</f>
        <v>SRIJANA DAIRY</v>
      </c>
      <c r="D987" s="207" t="s">
        <v>1390</v>
      </c>
      <c r="E987" s="207" t="str">
        <f>Sales_Entry!C987</f>
        <v>BILL-6706</v>
      </c>
      <c r="F987" s="207" t="str">
        <f>Sales_Entry!E987</f>
        <v>Mix Milk</v>
      </c>
      <c r="G987" s="208">
        <f>N(Sales_Entry!J987)</f>
        <v>1700</v>
      </c>
      <c r="H987" s="208">
        <v>0</v>
      </c>
      <c r="I987" s="208">
        <f t="shared" si="15"/>
        <v>1700</v>
      </c>
      <c r="J987" s="211"/>
      <c r="K987" s="209" t="str" cm="1">
        <f t="array" ref="K987">IF($C987="","",IF(AND($C987=Party_Statement!$C$5,$B987&gt;=Party_Statement!$C$6,$B987&lt;=Party_Statement!$E$6),SUMPRODUCT(($C$3:$C987=Party_Statement!$C$5)*($B$3:$B987&gt;=Party_Statement!$C$6)*($B$3:$B987&lt;=Party_Statement!$E$6)),""))</f>
        <v/>
      </c>
    </row>
    <row r="988" spans="1:11" x14ac:dyDescent="0.25">
      <c r="A988" s="205" t="str">
        <f>Sales_Entry!A988</f>
        <v>2083/04/26</v>
      </c>
      <c r="B988" s="206">
        <f>Sales_Entry!B988</f>
        <v>46245</v>
      </c>
      <c r="C988" s="207" t="str">
        <f>Sales_Entry!D988</f>
        <v>SRIJANA DAIRY</v>
      </c>
      <c r="D988" s="207" t="s">
        <v>1390</v>
      </c>
      <c r="E988" s="207" t="str">
        <f>Sales_Entry!C988</f>
        <v>BILL-6706</v>
      </c>
      <c r="F988" s="207" t="str">
        <f>Sales_Entry!E988</f>
        <v>Cow Milk</v>
      </c>
      <c r="G988" s="208">
        <f>N(Sales_Entry!J988)</f>
        <v>80</v>
      </c>
      <c r="H988" s="208">
        <v>0</v>
      </c>
      <c r="I988" s="208">
        <f t="shared" si="15"/>
        <v>80</v>
      </c>
      <c r="J988" s="209"/>
      <c r="K988" s="209" t="str" cm="1">
        <f t="array" ref="K988">IF($C988="","",IF(AND($C988=Party_Statement!$C$5,$B988&gt;=Party_Statement!$C$6,$B988&lt;=Party_Statement!$E$6),SUMPRODUCT(($C$3:$C988=Party_Statement!$C$5)*($B$3:$B988&gt;=Party_Statement!$C$6)*($B$3:$B988&lt;=Party_Statement!$E$6)),""))</f>
        <v/>
      </c>
    </row>
    <row r="989" spans="1:11" x14ac:dyDescent="0.25">
      <c r="A989" s="205" t="str">
        <f>Sales_Entry!A989</f>
        <v>2083/04/26</v>
      </c>
      <c r="B989" s="206">
        <f>Sales_Entry!B989</f>
        <v>46245</v>
      </c>
      <c r="C989" s="207" t="str">
        <f>Sales_Entry!D989</f>
        <v>KRITIKA KIRANA</v>
      </c>
      <c r="D989" s="207" t="s">
        <v>1390</v>
      </c>
      <c r="E989" s="207" t="str">
        <f>Sales_Entry!C989</f>
        <v>BILL-6707</v>
      </c>
      <c r="F989" s="207" t="str">
        <f>Sales_Entry!E989</f>
        <v>Mix Milk</v>
      </c>
      <c r="G989" s="208">
        <f>N(Sales_Entry!J989)</f>
        <v>860</v>
      </c>
      <c r="H989" s="208">
        <v>0</v>
      </c>
      <c r="I989" s="208">
        <f t="shared" si="15"/>
        <v>860</v>
      </c>
      <c r="J989" s="209"/>
      <c r="K989" s="209" t="str" cm="1">
        <f t="array" ref="K989">IF($C989="","",IF(AND($C989=Party_Statement!$C$5,$B989&gt;=Party_Statement!$C$6,$B989&lt;=Party_Statement!$E$6),SUMPRODUCT(($C$3:$C989=Party_Statement!$C$5)*($B$3:$B989&gt;=Party_Statement!$C$6)*($B$3:$B989&lt;=Party_Statement!$E$6)),""))</f>
        <v/>
      </c>
    </row>
    <row r="990" spans="1:11" x14ac:dyDescent="0.25">
      <c r="A990" s="205" t="str">
        <f>Sales_Entry!A990</f>
        <v>2083/04/26</v>
      </c>
      <c r="B990" s="206">
        <f>Sales_Entry!B990</f>
        <v>46245</v>
      </c>
      <c r="C990" s="207" t="str">
        <f>Sales_Entry!D990</f>
        <v>KRITIKA KIRANA</v>
      </c>
      <c r="D990" s="207" t="s">
        <v>1390</v>
      </c>
      <c r="E990" s="207" t="str">
        <f>Sales_Entry!C990</f>
        <v>BILL-6707</v>
      </c>
      <c r="F990" s="207" t="str">
        <f>Sales_Entry!E990</f>
        <v>NAUNI</v>
      </c>
      <c r="G990" s="208">
        <f>N(Sales_Entry!J990)</f>
        <v>850</v>
      </c>
      <c r="H990" s="208">
        <v>0</v>
      </c>
      <c r="I990" s="208">
        <f t="shared" si="15"/>
        <v>850</v>
      </c>
      <c r="J990" s="209"/>
      <c r="K990" s="209" t="str" cm="1">
        <f t="array" ref="K990">IF($C990="","",IF(AND($C990=Party_Statement!$C$5,$B990&gt;=Party_Statement!$C$6,$B990&lt;=Party_Statement!$E$6),SUMPRODUCT(($C$3:$C990=Party_Statement!$C$5)*($B$3:$B990&gt;=Party_Statement!$C$6)*($B$3:$B990&lt;=Party_Statement!$E$6)),""))</f>
        <v/>
      </c>
    </row>
    <row r="991" spans="1:11" x14ac:dyDescent="0.25">
      <c r="A991" s="205" t="str">
        <f>Sales_Entry!A991</f>
        <v>2083/04/26</v>
      </c>
      <c r="B991" s="206">
        <f>Sales_Entry!B991</f>
        <v>46245</v>
      </c>
      <c r="C991" s="207" t="str">
        <f>Sales_Entry!D991</f>
        <v>SOBHA BHATTARAI</v>
      </c>
      <c r="D991" s="207" t="s">
        <v>1390</v>
      </c>
      <c r="E991" s="207" t="str">
        <f>Sales_Entry!C991</f>
        <v>BILL-6708</v>
      </c>
      <c r="F991" s="207" t="str">
        <f>Sales_Entry!E991</f>
        <v>Mix Milk</v>
      </c>
      <c r="G991" s="208">
        <f>N(Sales_Entry!J991)</f>
        <v>4250</v>
      </c>
      <c r="H991" s="208">
        <v>0</v>
      </c>
      <c r="I991" s="208">
        <f t="shared" si="15"/>
        <v>4250</v>
      </c>
      <c r="J991" s="209"/>
      <c r="K991" s="209" t="str" cm="1">
        <f t="array" ref="K991">IF($C991="","",IF(AND($C991=Party_Statement!$C$5,$B991&gt;=Party_Statement!$C$6,$B991&lt;=Party_Statement!$E$6),SUMPRODUCT(($C$3:$C991=Party_Statement!$C$5)*($B$3:$B991&gt;=Party_Statement!$C$6)*($B$3:$B991&lt;=Party_Statement!$E$6)),""))</f>
        <v/>
      </c>
    </row>
    <row r="992" spans="1:11" x14ac:dyDescent="0.25">
      <c r="A992" s="205" t="str">
        <f>Sales_Entry!A992</f>
        <v>2083/04/26</v>
      </c>
      <c r="B992" s="206">
        <f>Sales_Entry!B992</f>
        <v>46245</v>
      </c>
      <c r="C992" s="207" t="str">
        <f>Sales_Entry!D992</f>
        <v>AAYUSH AND AAYUSHMA</v>
      </c>
      <c r="D992" s="207" t="s">
        <v>1390</v>
      </c>
      <c r="E992" s="207" t="str">
        <f>Sales_Entry!C992</f>
        <v>BILL-6709</v>
      </c>
      <c r="F992" s="207" t="str">
        <f>Sales_Entry!E992</f>
        <v>Mix Milk</v>
      </c>
      <c r="G992" s="208">
        <f>N(Sales_Entry!J992)</f>
        <v>1020</v>
      </c>
      <c r="H992" s="208">
        <v>0</v>
      </c>
      <c r="I992" s="208">
        <f t="shared" si="15"/>
        <v>1020</v>
      </c>
      <c r="J992" s="209"/>
      <c r="K992" s="209" t="str" cm="1">
        <f t="array" ref="K992">IF($C992="","",IF(AND($C992=Party_Statement!$C$5,$B992&gt;=Party_Statement!$C$6,$B992&lt;=Party_Statement!$E$6),SUMPRODUCT(($C$3:$C992=Party_Statement!$C$5)*($B$3:$B992&gt;=Party_Statement!$C$6)*($B$3:$B992&lt;=Party_Statement!$E$6)),""))</f>
        <v/>
      </c>
    </row>
    <row r="993" spans="1:11" x14ac:dyDescent="0.25">
      <c r="A993" s="205" t="str">
        <f>Sales_Entry!A993</f>
        <v>2083/04/26</v>
      </c>
      <c r="B993" s="206">
        <f>Sales_Entry!B993</f>
        <v>46245</v>
      </c>
      <c r="C993" s="207" t="str">
        <f>Sales_Entry!D993</f>
        <v>SAMIKSHYA KIRANA</v>
      </c>
      <c r="D993" s="207" t="s">
        <v>1390</v>
      </c>
      <c r="E993" s="207" t="str">
        <f>Sales_Entry!C993</f>
        <v>BILL-6710</v>
      </c>
      <c r="F993" s="207" t="str">
        <f>Sales_Entry!E993</f>
        <v>Mix Milk</v>
      </c>
      <c r="G993" s="208">
        <f>N(Sales_Entry!J993)</f>
        <v>680</v>
      </c>
      <c r="H993" s="208">
        <v>0</v>
      </c>
      <c r="I993" s="208">
        <f t="shared" si="15"/>
        <v>680</v>
      </c>
      <c r="J993" s="209"/>
      <c r="K993" s="209" t="str" cm="1">
        <f t="array" ref="K993">IF($C993="","",IF(AND($C993=Party_Statement!$C$5,$B993&gt;=Party_Statement!$C$6,$B993&lt;=Party_Statement!$E$6),SUMPRODUCT(($C$3:$C993=Party_Statement!$C$5)*($B$3:$B993&gt;=Party_Statement!$C$6)*($B$3:$B993&lt;=Party_Statement!$E$6)),""))</f>
        <v/>
      </c>
    </row>
    <row r="994" spans="1:11" x14ac:dyDescent="0.25">
      <c r="A994" s="205" t="str">
        <f>Sales_Entry!A994</f>
        <v>2083/04/26</v>
      </c>
      <c r="B994" s="206">
        <f>Sales_Entry!B994</f>
        <v>46245</v>
      </c>
      <c r="C994" s="207" t="str">
        <f>Sales_Entry!D994</f>
        <v>KRISHNA KHAREL</v>
      </c>
      <c r="D994" s="207" t="s">
        <v>1390</v>
      </c>
      <c r="E994" s="207" t="str">
        <f>Sales_Entry!C994</f>
        <v>BILL-6711</v>
      </c>
      <c r="F994" s="207" t="str">
        <f>Sales_Entry!E994</f>
        <v>Mix Milk</v>
      </c>
      <c r="G994" s="208">
        <f>N(Sales_Entry!J994)</f>
        <v>172</v>
      </c>
      <c r="H994" s="208">
        <v>0</v>
      </c>
      <c r="I994" s="208">
        <f t="shared" si="15"/>
        <v>172</v>
      </c>
      <c r="J994" s="209"/>
      <c r="K994" s="209" t="str" cm="1">
        <f t="array" ref="K994">IF($C994="","",IF(AND($C994=Party_Statement!$C$5,$B994&gt;=Party_Statement!$C$6,$B994&lt;=Party_Statement!$E$6),SUMPRODUCT(($C$3:$C994=Party_Statement!$C$5)*($B$3:$B994&gt;=Party_Statement!$C$6)*($B$3:$B994&lt;=Party_Statement!$E$6)),""))</f>
        <v/>
      </c>
    </row>
    <row r="995" spans="1:11" x14ac:dyDescent="0.25">
      <c r="A995" s="205" t="str">
        <f>Sales_Entry!A995</f>
        <v>2083/04/26</v>
      </c>
      <c r="B995" s="206">
        <f>Sales_Entry!B995</f>
        <v>46245</v>
      </c>
      <c r="C995" s="207" t="str">
        <f>Sales_Entry!D995</f>
        <v>CHHATRABHUMI STORE</v>
      </c>
      <c r="D995" s="207" t="s">
        <v>1390</v>
      </c>
      <c r="E995" s="207" t="str">
        <f>Sales_Entry!C995</f>
        <v>BILL-6712</v>
      </c>
      <c r="F995" s="207" t="str">
        <f>Sales_Entry!E995</f>
        <v>Mix Milk</v>
      </c>
      <c r="G995" s="208">
        <f>N(Sales_Entry!J995)</f>
        <v>2150</v>
      </c>
      <c r="H995" s="208">
        <v>0</v>
      </c>
      <c r="I995" s="208">
        <f t="shared" si="15"/>
        <v>2150</v>
      </c>
      <c r="J995" s="209"/>
      <c r="K995" s="209" t="str" cm="1">
        <f t="array" ref="K995">IF($C995="","",IF(AND($C995=Party_Statement!$C$5,$B995&gt;=Party_Statement!$C$6,$B995&lt;=Party_Statement!$E$6),SUMPRODUCT(($C$3:$C995=Party_Statement!$C$5)*($B$3:$B995&gt;=Party_Statement!$C$6)*($B$3:$B995&lt;=Party_Statement!$E$6)),""))</f>
        <v/>
      </c>
    </row>
    <row r="996" spans="1:11" x14ac:dyDescent="0.25">
      <c r="A996" s="205" t="str">
        <f>Sales_Entry!A996</f>
        <v>2083/04/26</v>
      </c>
      <c r="B996" s="206">
        <f>Sales_Entry!B996</f>
        <v>46245</v>
      </c>
      <c r="C996" s="207" t="str">
        <f>Sales_Entry!D996</f>
        <v>PALPALI KIRANA</v>
      </c>
      <c r="D996" s="207" t="s">
        <v>1390</v>
      </c>
      <c r="E996" s="207" t="str">
        <f>Sales_Entry!C996</f>
        <v>BILL-6713</v>
      </c>
      <c r="F996" s="207" t="str">
        <f>Sales_Entry!E996</f>
        <v>Mix Milk</v>
      </c>
      <c r="G996" s="208">
        <f>N(Sales_Entry!J996)</f>
        <v>2550</v>
      </c>
      <c r="H996" s="208">
        <v>0</v>
      </c>
      <c r="I996" s="208">
        <f t="shared" si="15"/>
        <v>2550</v>
      </c>
      <c r="J996" s="209"/>
      <c r="K996" s="209" t="str" cm="1">
        <f t="array" ref="K996">IF($C996="","",IF(AND($C996=Party_Statement!$C$5,$B996&gt;=Party_Statement!$C$6,$B996&lt;=Party_Statement!$E$6),SUMPRODUCT(($C$3:$C996=Party_Statement!$C$5)*($B$3:$B996&gt;=Party_Statement!$C$6)*($B$3:$B996&lt;=Party_Statement!$E$6)),""))</f>
        <v/>
      </c>
    </row>
    <row r="997" spans="1:11" x14ac:dyDescent="0.25">
      <c r="A997" s="205" t="str">
        <f>Sales_Entry!A997</f>
        <v>2083/04/26</v>
      </c>
      <c r="B997" s="206">
        <f>Sales_Entry!B997</f>
        <v>46245</v>
      </c>
      <c r="C997" s="207" t="str">
        <f>Sales_Entry!D997</f>
        <v>GIRI KIRANA</v>
      </c>
      <c r="D997" s="207" t="s">
        <v>1390</v>
      </c>
      <c r="E997" s="207" t="str">
        <f>Sales_Entry!C997</f>
        <v>BILL-6714</v>
      </c>
      <c r="F997" s="207" t="str">
        <f>Sales_Entry!E997</f>
        <v>Mix Milk</v>
      </c>
      <c r="G997" s="208">
        <f>N(Sales_Entry!J997)</f>
        <v>1275</v>
      </c>
      <c r="H997" s="208">
        <v>0</v>
      </c>
      <c r="I997" s="208">
        <f t="shared" si="15"/>
        <v>1275</v>
      </c>
      <c r="J997" s="209"/>
      <c r="K997" s="209" t="str" cm="1">
        <f t="array" ref="K997">IF($C997="","",IF(AND($C997=Party_Statement!$C$5,$B997&gt;=Party_Statement!$C$6,$B997&lt;=Party_Statement!$E$6),SUMPRODUCT(($C$3:$C997=Party_Statement!$C$5)*($B$3:$B997&gt;=Party_Statement!$C$6)*($B$3:$B997&lt;=Party_Statement!$E$6)),""))</f>
        <v/>
      </c>
    </row>
    <row r="998" spans="1:11" s="64" customFormat="1" x14ac:dyDescent="0.25">
      <c r="A998" s="205" t="str">
        <f>Sales_Entry!A998</f>
        <v>2083/04/26</v>
      </c>
      <c r="B998" s="206">
        <f>Sales_Entry!B998</f>
        <v>46245</v>
      </c>
      <c r="C998" s="207" t="str">
        <f>Sales_Entry!D998</f>
        <v>MANAKAMANA DAIRY</v>
      </c>
      <c r="D998" s="207" t="s">
        <v>1390</v>
      </c>
      <c r="E998" s="207" t="str">
        <f>Sales_Entry!C998</f>
        <v>BILL-6715</v>
      </c>
      <c r="F998" s="207" t="str">
        <f>Sales_Entry!E998</f>
        <v>Mix Milk</v>
      </c>
      <c r="G998" s="208">
        <f>N(Sales_Entry!J998)</f>
        <v>850</v>
      </c>
      <c r="H998" s="208">
        <v>0</v>
      </c>
      <c r="I998" s="208">
        <f t="shared" si="15"/>
        <v>850</v>
      </c>
      <c r="J998" s="211"/>
      <c r="K998" s="209" t="str" cm="1">
        <f t="array" ref="K998">IF($C998="","",IF(AND($C998=Party_Statement!$C$5,$B998&gt;=Party_Statement!$C$6,$B998&lt;=Party_Statement!$E$6),SUMPRODUCT(($C$3:$C998=Party_Statement!$C$5)*($B$3:$B998&gt;=Party_Statement!$C$6)*($B$3:$B998&lt;=Party_Statement!$E$6)),""))</f>
        <v/>
      </c>
    </row>
    <row r="999" spans="1:11" x14ac:dyDescent="0.25">
      <c r="A999" s="205" t="str">
        <f>Sales_Entry!A999</f>
        <v>2083/04/26</v>
      </c>
      <c r="B999" s="206">
        <f>Sales_Entry!B999</f>
        <v>46245</v>
      </c>
      <c r="C999" s="207" t="str">
        <f>Sales_Entry!D999</f>
        <v>YUBARAJ AND SAMRAT</v>
      </c>
      <c r="D999" s="207" t="s">
        <v>1390</v>
      </c>
      <c r="E999" s="207" t="str">
        <f>Sales_Entry!C999</f>
        <v>BILL-6716</v>
      </c>
      <c r="F999" s="207" t="str">
        <f>Sales_Entry!E999</f>
        <v>Mix Milk</v>
      </c>
      <c r="G999" s="208">
        <f>N(Sales_Entry!J999)</f>
        <v>1020</v>
      </c>
      <c r="H999" s="208">
        <v>0</v>
      </c>
      <c r="I999" s="208">
        <f t="shared" si="15"/>
        <v>1020</v>
      </c>
      <c r="J999" s="209"/>
      <c r="K999" s="209" t="str" cm="1">
        <f t="array" ref="K999">IF($C999="","",IF(AND($C999=Party_Statement!$C$5,$B999&gt;=Party_Statement!$C$6,$B999&lt;=Party_Statement!$E$6),SUMPRODUCT(($C$3:$C999=Party_Statement!$C$5)*($B$3:$B999&gt;=Party_Statement!$C$6)*($B$3:$B999&lt;=Party_Statement!$E$6)),""))</f>
        <v/>
      </c>
    </row>
    <row r="1000" spans="1:11" x14ac:dyDescent="0.25">
      <c r="A1000" s="205" t="str">
        <f>Sales_Entry!A1000</f>
        <v>2083/04/26</v>
      </c>
      <c r="B1000" s="206">
        <f>Sales_Entry!B1000</f>
        <v>46245</v>
      </c>
      <c r="C1000" s="207" t="str">
        <f>Sales_Entry!D1000</f>
        <v>AAMOSH KIRANA</v>
      </c>
      <c r="D1000" s="207" t="s">
        <v>1390</v>
      </c>
      <c r="E1000" s="207" t="str">
        <f>Sales_Entry!C1000</f>
        <v>BILL-6717</v>
      </c>
      <c r="F1000" s="207" t="str">
        <f>Sales_Entry!E1000</f>
        <v>Mix Milk</v>
      </c>
      <c r="G1000" s="208">
        <f>N(Sales_Entry!J1000)</f>
        <v>3440</v>
      </c>
      <c r="H1000" s="208">
        <v>0</v>
      </c>
      <c r="I1000" s="208">
        <f t="shared" si="15"/>
        <v>3440</v>
      </c>
      <c r="J1000" s="209"/>
      <c r="K1000" s="209" t="str" cm="1">
        <f t="array" ref="K1000">IF($C1000="","",IF(AND($C1000=Party_Statement!$C$5,$B1000&gt;=Party_Statement!$C$6,$B1000&lt;=Party_Statement!$E$6),SUMPRODUCT(($C$3:$C1000=Party_Statement!$C$5)*($B$3:$B1000&gt;=Party_Statement!$C$6)*($B$3:$B1000&lt;=Party_Statement!$E$6)),""))</f>
        <v/>
      </c>
    </row>
    <row r="1001" spans="1:11" x14ac:dyDescent="0.25">
      <c r="A1001" s="205" t="str">
        <f>Sales_Entry!A1001</f>
        <v>2083/04/26</v>
      </c>
      <c r="B1001" s="206">
        <f>Sales_Entry!B1001</f>
        <v>46245</v>
      </c>
      <c r="C1001" s="207" t="str">
        <f>Sales_Entry!D1001</f>
        <v>AAMOSH KIRANA</v>
      </c>
      <c r="D1001" s="207" t="s">
        <v>1390</v>
      </c>
      <c r="E1001" s="207" t="str">
        <f>Sales_Entry!C1001</f>
        <v>BILL-6717</v>
      </c>
      <c r="F1001" s="207" t="str">
        <f>Sales_Entry!E1001</f>
        <v>Mix Milk</v>
      </c>
      <c r="G1001" s="208">
        <f>N(Sales_Entry!J1001)</f>
        <v>4250</v>
      </c>
      <c r="H1001" s="208">
        <v>0</v>
      </c>
      <c r="I1001" s="208">
        <f t="shared" si="15"/>
        <v>4250</v>
      </c>
      <c r="J1001" s="209"/>
      <c r="K1001" s="209" t="str" cm="1">
        <f t="array" ref="K1001">IF($C1001="","",IF(AND($C1001=Party_Statement!$C$5,$B1001&gt;=Party_Statement!$C$6,$B1001&lt;=Party_Statement!$E$6),SUMPRODUCT(($C$3:$C1001=Party_Statement!$C$5)*($B$3:$B1001&gt;=Party_Statement!$C$6)*($B$3:$B1001&lt;=Party_Statement!$E$6)),""))</f>
        <v/>
      </c>
    </row>
    <row r="1002" spans="1:11" x14ac:dyDescent="0.25">
      <c r="A1002" s="205" t="str">
        <f>Sales_Entry!A1002</f>
        <v>2083/04/26</v>
      </c>
      <c r="B1002" s="206">
        <f>Sales_Entry!B1002</f>
        <v>46245</v>
      </c>
      <c r="C1002" s="207" t="str">
        <f>Sales_Entry!D1002</f>
        <v>AAMOSH KIRANA</v>
      </c>
      <c r="D1002" s="207" t="s">
        <v>1390</v>
      </c>
      <c r="E1002" s="207" t="str">
        <f>Sales_Entry!C1002</f>
        <v>BILL-6717</v>
      </c>
      <c r="F1002" s="207" t="str">
        <f>Sales_Entry!E1002</f>
        <v>NAUNI</v>
      </c>
      <c r="G1002" s="208">
        <f>N(Sales_Entry!J1002)</f>
        <v>3400</v>
      </c>
      <c r="H1002" s="208">
        <v>0</v>
      </c>
      <c r="I1002" s="208">
        <f t="shared" si="15"/>
        <v>3400</v>
      </c>
      <c r="J1002" s="209"/>
      <c r="K1002" s="209" t="str" cm="1">
        <f t="array" ref="K1002">IF($C1002="","",IF(AND($C1002=Party_Statement!$C$5,$B1002&gt;=Party_Statement!$C$6,$B1002&lt;=Party_Statement!$E$6),SUMPRODUCT(($C$3:$C1002=Party_Statement!$C$5)*($B$3:$B1002&gt;=Party_Statement!$C$6)*($B$3:$B1002&lt;=Party_Statement!$E$6)),""))</f>
        <v/>
      </c>
    </row>
    <row r="1003" spans="1:11" x14ac:dyDescent="0.25">
      <c r="A1003" s="205" t="str">
        <f>Sales_Entry!A1003</f>
        <v>2083/04/26</v>
      </c>
      <c r="B1003" s="206">
        <f>Sales_Entry!B1003</f>
        <v>46245</v>
      </c>
      <c r="C1003" s="207" t="str">
        <f>Sales_Entry!D1003</f>
        <v>AAMOSH KIRANA</v>
      </c>
      <c r="D1003" s="207" t="s">
        <v>1390</v>
      </c>
      <c r="E1003" s="207" t="str">
        <f>Sales_Entry!C1003</f>
        <v>BILL-6717</v>
      </c>
      <c r="F1003" s="207" t="str">
        <f>Sales_Entry!E1003</f>
        <v>Cow Milk</v>
      </c>
      <c r="G1003" s="208">
        <f>N(Sales_Entry!J1003)</f>
        <v>80</v>
      </c>
      <c r="H1003" s="208">
        <v>0</v>
      </c>
      <c r="I1003" s="208">
        <f t="shared" si="15"/>
        <v>80</v>
      </c>
      <c r="J1003" s="209"/>
      <c r="K1003" s="209" t="str" cm="1">
        <f t="array" ref="K1003">IF($C1003="","",IF(AND($C1003=Party_Statement!$C$5,$B1003&gt;=Party_Statement!$C$6,$B1003&lt;=Party_Statement!$E$6),SUMPRODUCT(($C$3:$C1003=Party_Statement!$C$5)*($B$3:$B1003&gt;=Party_Statement!$C$6)*($B$3:$B1003&lt;=Party_Statement!$E$6)),""))</f>
        <v/>
      </c>
    </row>
    <row r="1004" spans="1:11" x14ac:dyDescent="0.25">
      <c r="A1004" s="205" t="str">
        <f>Sales_Entry!A1004</f>
        <v>2083/04/26</v>
      </c>
      <c r="B1004" s="206">
        <f>Sales_Entry!B1004</f>
        <v>46245</v>
      </c>
      <c r="C1004" s="207" t="str">
        <f>Sales_Entry!D1004</f>
        <v>ORGANIC TARKALI</v>
      </c>
      <c r="D1004" s="207" t="s">
        <v>1390</v>
      </c>
      <c r="E1004" s="207" t="str">
        <f>Sales_Entry!C1004</f>
        <v>BILL-6718</v>
      </c>
      <c r="F1004" s="207" t="str">
        <f>Sales_Entry!E1004</f>
        <v>Mix Milk</v>
      </c>
      <c r="G1004" s="208">
        <f>N(Sales_Entry!J1004)</f>
        <v>2375</v>
      </c>
      <c r="H1004" s="208">
        <v>0</v>
      </c>
      <c r="I1004" s="208">
        <f t="shared" si="15"/>
        <v>2375</v>
      </c>
      <c r="J1004" s="209"/>
      <c r="K1004" s="209" t="str" cm="1">
        <f t="array" ref="K1004">IF($C1004="","",IF(AND($C1004=Party_Statement!$C$5,$B1004&gt;=Party_Statement!$C$6,$B1004&lt;=Party_Statement!$E$6),SUMPRODUCT(($C$3:$C1004=Party_Statement!$C$5)*($B$3:$B1004&gt;=Party_Statement!$C$6)*($B$3:$B1004&lt;=Party_Statement!$E$6)),""))</f>
        <v/>
      </c>
    </row>
    <row r="1005" spans="1:11" x14ac:dyDescent="0.25">
      <c r="A1005" s="205" t="str">
        <f>Sales_Entry!A1005</f>
        <v>2083/04/26</v>
      </c>
      <c r="B1005" s="206">
        <f>Sales_Entry!B1005</f>
        <v>46245</v>
      </c>
      <c r="C1005" s="207" t="str">
        <f>Sales_Entry!D1005</f>
        <v>DEURALI KIRANA</v>
      </c>
      <c r="D1005" s="207" t="s">
        <v>1390</v>
      </c>
      <c r="E1005" s="207" t="str">
        <f>Sales_Entry!C1005</f>
        <v>BILL-6719</v>
      </c>
      <c r="F1005" s="207" t="str">
        <f>Sales_Entry!E1005</f>
        <v>Mix Milk</v>
      </c>
      <c r="G1005" s="208">
        <f>N(Sales_Entry!J1005)</f>
        <v>595</v>
      </c>
      <c r="H1005" s="208">
        <v>0</v>
      </c>
      <c r="I1005" s="208">
        <f t="shared" si="15"/>
        <v>595</v>
      </c>
      <c r="J1005" s="209"/>
      <c r="K1005" s="209" t="str" cm="1">
        <f t="array" ref="K1005">IF($C1005="","",IF(AND($C1005=Party_Statement!$C$5,$B1005&gt;=Party_Statement!$C$6,$B1005&lt;=Party_Statement!$E$6),SUMPRODUCT(($C$3:$C1005=Party_Statement!$C$5)*($B$3:$B1005&gt;=Party_Statement!$C$6)*($B$3:$B1005&lt;=Party_Statement!$E$6)),""))</f>
        <v/>
      </c>
    </row>
    <row r="1006" spans="1:11" x14ac:dyDescent="0.25">
      <c r="A1006" s="205" t="str">
        <f>Sales_Entry!A1006</f>
        <v>2083/04/26</v>
      </c>
      <c r="B1006" s="206">
        <f>Sales_Entry!B1006</f>
        <v>46245</v>
      </c>
      <c r="C1006" s="207" t="str">
        <f>Sales_Entry!D1006</f>
        <v>SHARMA DAI</v>
      </c>
      <c r="D1006" s="207" t="s">
        <v>1390</v>
      </c>
      <c r="E1006" s="207" t="str">
        <f>Sales_Entry!C1006</f>
        <v>BILL-6720</v>
      </c>
      <c r="F1006" s="207" t="str">
        <f>Sales_Entry!E1006</f>
        <v>Mix Milk</v>
      </c>
      <c r="G1006" s="208">
        <f>N(Sales_Entry!J1006)</f>
        <v>2890</v>
      </c>
      <c r="H1006" s="208">
        <v>0</v>
      </c>
      <c r="I1006" s="208">
        <f t="shared" si="15"/>
        <v>2890</v>
      </c>
      <c r="J1006" s="209"/>
      <c r="K1006" s="209" t="str" cm="1">
        <f t="array" ref="K1006">IF($C1006="","",IF(AND($C1006=Party_Statement!$C$5,$B1006&gt;=Party_Statement!$C$6,$B1006&lt;=Party_Statement!$E$6),SUMPRODUCT(($C$3:$C1006=Party_Statement!$C$5)*($B$3:$B1006&gt;=Party_Statement!$C$6)*($B$3:$B1006&lt;=Party_Statement!$E$6)),""))</f>
        <v/>
      </c>
    </row>
    <row r="1007" spans="1:11" x14ac:dyDescent="0.25">
      <c r="A1007" s="205" t="str">
        <f>Sales_Entry!A1007</f>
        <v>2083/04/26</v>
      </c>
      <c r="B1007" s="206">
        <f>Sales_Entry!B1007</f>
        <v>46245</v>
      </c>
      <c r="C1007" s="207" t="str">
        <f>Sales_Entry!D1007</f>
        <v>GANGA NEUPANE</v>
      </c>
      <c r="D1007" s="207" t="s">
        <v>1390</v>
      </c>
      <c r="E1007" s="207" t="str">
        <f>Sales_Entry!C1007</f>
        <v>BILL-6721</v>
      </c>
      <c r="F1007" s="207" t="str">
        <f>Sales_Entry!E1007</f>
        <v>Mix Milk</v>
      </c>
      <c r="G1007" s="208">
        <f>N(Sales_Entry!J1007)</f>
        <v>510</v>
      </c>
      <c r="H1007" s="208">
        <v>0</v>
      </c>
      <c r="I1007" s="208">
        <f t="shared" si="15"/>
        <v>510</v>
      </c>
      <c r="J1007" s="209"/>
      <c r="K1007" s="209" t="str" cm="1">
        <f t="array" ref="K1007">IF($C1007="","",IF(AND($C1007=Party_Statement!$C$5,$B1007&gt;=Party_Statement!$C$6,$B1007&lt;=Party_Statement!$E$6),SUMPRODUCT(($C$3:$C1007=Party_Statement!$C$5)*($B$3:$B1007&gt;=Party_Statement!$C$6)*($B$3:$B1007&lt;=Party_Statement!$E$6)),""))</f>
        <v/>
      </c>
    </row>
    <row r="1008" spans="1:11" x14ac:dyDescent="0.25">
      <c r="A1008" s="205" t="str">
        <f>Sales_Entry!A1008</f>
        <v>2083/04/26</v>
      </c>
      <c r="B1008" s="206">
        <f>Sales_Entry!B1008</f>
        <v>46245</v>
      </c>
      <c r="C1008" s="207" t="str">
        <f>Sales_Entry!D1008</f>
        <v>NEUPANE KIRANA</v>
      </c>
      <c r="D1008" s="207" t="s">
        <v>1390</v>
      </c>
      <c r="E1008" s="207" t="str">
        <f>Sales_Entry!C1008</f>
        <v>BILL-6722</v>
      </c>
      <c r="F1008" s="207" t="str">
        <f>Sales_Entry!E1008</f>
        <v>Mix Milk</v>
      </c>
      <c r="G1008" s="208">
        <f>N(Sales_Entry!J1008)</f>
        <v>200</v>
      </c>
      <c r="H1008" s="208">
        <v>0</v>
      </c>
      <c r="I1008" s="208">
        <f t="shared" si="15"/>
        <v>200</v>
      </c>
      <c r="J1008" s="209"/>
      <c r="K1008" s="209" t="str" cm="1">
        <f t="array" ref="K1008">IF($C1008="","",IF(AND($C1008=Party_Statement!$C$5,$B1008&gt;=Party_Statement!$C$6,$B1008&lt;=Party_Statement!$E$6),SUMPRODUCT(($C$3:$C1008=Party_Statement!$C$5)*($B$3:$B1008&gt;=Party_Statement!$C$6)*($B$3:$B1008&lt;=Party_Statement!$E$6)),""))</f>
        <v/>
      </c>
    </row>
    <row r="1009" spans="1:11" s="64" customFormat="1" x14ac:dyDescent="0.25">
      <c r="A1009" s="205" t="str">
        <f>Sales_Entry!A1009</f>
        <v>2083/04/26</v>
      </c>
      <c r="B1009" s="206">
        <f>Sales_Entry!B1009</f>
        <v>46245</v>
      </c>
      <c r="C1009" s="207" t="str">
        <f>Sales_Entry!D1009</f>
        <v>LOCAL</v>
      </c>
      <c r="D1009" s="207" t="s">
        <v>1390</v>
      </c>
      <c r="E1009" s="207" t="str">
        <f>Sales_Entry!C1009</f>
        <v>BILL-6470</v>
      </c>
      <c r="F1009" s="207" t="str">
        <f>Sales_Entry!E1009</f>
        <v>Mix Milk</v>
      </c>
      <c r="G1009" s="208">
        <f>N(Sales_Entry!J1009)</f>
        <v>750</v>
      </c>
      <c r="H1009" s="208">
        <v>0</v>
      </c>
      <c r="I1009" s="208">
        <f t="shared" si="15"/>
        <v>750</v>
      </c>
      <c r="J1009" s="211"/>
      <c r="K1009" s="209" t="str" cm="1">
        <f t="array" ref="K1009">IF($C1009="","",IF(AND($C1009=Party_Statement!$C$5,$B1009&gt;=Party_Statement!$C$6,$B1009&lt;=Party_Statement!$E$6),SUMPRODUCT(($C$3:$C1009=Party_Statement!$C$5)*($B$3:$B1009&gt;=Party_Statement!$C$6)*($B$3:$B1009&lt;=Party_Statement!$E$6)),""))</f>
        <v/>
      </c>
    </row>
    <row r="1010" spans="1:11" x14ac:dyDescent="0.25">
      <c r="A1010" s="205" t="str">
        <f>Sales_Entry!A1010</f>
        <v>2083/04/26</v>
      </c>
      <c r="B1010" s="206">
        <f>Sales_Entry!B1010</f>
        <v>46245</v>
      </c>
      <c r="C1010" s="207" t="str">
        <f>Sales_Entry!D1010</f>
        <v>LOCAL</v>
      </c>
      <c r="D1010" s="207" t="s">
        <v>1390</v>
      </c>
      <c r="E1010" s="207" t="str">
        <f>Sales_Entry!C1010</f>
        <v>BILL-6470</v>
      </c>
      <c r="F1010" s="207" t="str">
        <f>Sales_Entry!E1010</f>
        <v>NAUNI</v>
      </c>
      <c r="G1010" s="208">
        <f>N(Sales_Entry!J1010)</f>
        <v>850</v>
      </c>
      <c r="H1010" s="208">
        <v>0</v>
      </c>
      <c r="I1010" s="208">
        <f t="shared" si="15"/>
        <v>850</v>
      </c>
      <c r="J1010" s="209"/>
      <c r="K1010" s="209" t="str" cm="1">
        <f t="array" ref="K1010">IF($C1010="","",IF(AND($C1010=Party_Statement!$C$5,$B1010&gt;=Party_Statement!$C$6,$B1010&lt;=Party_Statement!$E$6),SUMPRODUCT(($C$3:$C1010=Party_Statement!$C$5)*($B$3:$B1010&gt;=Party_Statement!$C$6)*($B$3:$B1010&lt;=Party_Statement!$E$6)),""))</f>
        <v/>
      </c>
    </row>
    <row r="1011" spans="1:11" x14ac:dyDescent="0.25">
      <c r="A1011" s="205" t="str">
        <f>Sales_Entry!A1011</f>
        <v>2083/04/27</v>
      </c>
      <c r="B1011" s="206">
        <f>Sales_Entry!B1011</f>
        <v>46246</v>
      </c>
      <c r="C1011" s="207" t="str">
        <f>Sales_Entry!D1011</f>
        <v>SRIJANA DAIRY</v>
      </c>
      <c r="D1011" s="207" t="s">
        <v>1390</v>
      </c>
      <c r="E1011" s="207" t="str">
        <f>Sales_Entry!C1011</f>
        <v>BILL-6723</v>
      </c>
      <c r="F1011" s="207" t="str">
        <f>Sales_Entry!E1011</f>
        <v>Mix Milk</v>
      </c>
      <c r="G1011" s="208">
        <f>N(Sales_Entry!J1011)</f>
        <v>5100</v>
      </c>
      <c r="H1011" s="208">
        <v>0</v>
      </c>
      <c r="I1011" s="208">
        <f t="shared" si="15"/>
        <v>5100</v>
      </c>
      <c r="J1011" s="209"/>
      <c r="K1011" s="209" t="str" cm="1">
        <f t="array" ref="K1011">IF($C1011="","",IF(AND($C1011=Party_Statement!$C$5,$B1011&gt;=Party_Statement!$C$6,$B1011&lt;=Party_Statement!$E$6),SUMPRODUCT(($C$3:$C1011=Party_Statement!$C$5)*($B$3:$B1011&gt;=Party_Statement!$C$6)*($B$3:$B1011&lt;=Party_Statement!$E$6)),""))</f>
        <v/>
      </c>
    </row>
    <row r="1012" spans="1:11" x14ac:dyDescent="0.25">
      <c r="A1012" s="205" t="str">
        <f>Sales_Entry!A1012</f>
        <v>2083/04/27</v>
      </c>
      <c r="B1012" s="206">
        <f>Sales_Entry!B1012</f>
        <v>46246</v>
      </c>
      <c r="C1012" s="207" t="str">
        <f>Sales_Entry!D1012</f>
        <v>SRIJANA DAIRY</v>
      </c>
      <c r="D1012" s="207" t="s">
        <v>1390</v>
      </c>
      <c r="E1012" s="207" t="str">
        <f>Sales_Entry!C1012</f>
        <v>BILL-6723</v>
      </c>
      <c r="F1012" s="207" t="str">
        <f>Sales_Entry!E1012</f>
        <v>Cow Milk</v>
      </c>
      <c r="G1012" s="208">
        <f>N(Sales_Entry!J1012)</f>
        <v>160</v>
      </c>
      <c r="H1012" s="208">
        <v>0</v>
      </c>
      <c r="I1012" s="208">
        <f t="shared" si="15"/>
        <v>160</v>
      </c>
      <c r="J1012" s="209"/>
      <c r="K1012" s="209" t="str" cm="1">
        <f t="array" ref="K1012">IF($C1012="","",IF(AND($C1012=Party_Statement!$C$5,$B1012&gt;=Party_Statement!$C$6,$B1012&lt;=Party_Statement!$E$6),SUMPRODUCT(($C$3:$C1012=Party_Statement!$C$5)*($B$3:$B1012&gt;=Party_Statement!$C$6)*($B$3:$B1012&lt;=Party_Statement!$E$6)),""))</f>
        <v/>
      </c>
    </row>
    <row r="1013" spans="1:11" x14ac:dyDescent="0.25">
      <c r="A1013" s="205" t="str">
        <f>Sales_Entry!A1013</f>
        <v>2083/04/27</v>
      </c>
      <c r="B1013" s="206">
        <f>Sales_Entry!B1013</f>
        <v>46246</v>
      </c>
      <c r="C1013" s="207" t="str">
        <f>Sales_Entry!D1013</f>
        <v>SOBHA BHATTARAI</v>
      </c>
      <c r="D1013" s="207" t="s">
        <v>1390</v>
      </c>
      <c r="E1013" s="207" t="str">
        <f>Sales_Entry!C1013</f>
        <v>BILL-6724</v>
      </c>
      <c r="F1013" s="207" t="str">
        <f>Sales_Entry!E1013</f>
        <v>Mix Milk</v>
      </c>
      <c r="G1013" s="208">
        <f>N(Sales_Entry!J1013)</f>
        <v>4250</v>
      </c>
      <c r="H1013" s="208">
        <v>0</v>
      </c>
      <c r="I1013" s="208">
        <f t="shared" si="15"/>
        <v>4250</v>
      </c>
      <c r="J1013" s="209"/>
      <c r="K1013" s="209" t="str" cm="1">
        <f t="array" ref="K1013">IF($C1013="","",IF(AND($C1013=Party_Statement!$C$5,$B1013&gt;=Party_Statement!$C$6,$B1013&lt;=Party_Statement!$E$6),SUMPRODUCT(($C$3:$C1013=Party_Statement!$C$5)*($B$3:$B1013&gt;=Party_Statement!$C$6)*($B$3:$B1013&lt;=Party_Statement!$E$6)),""))</f>
        <v/>
      </c>
    </row>
    <row r="1014" spans="1:11" x14ac:dyDescent="0.25">
      <c r="A1014" s="205" t="str">
        <f>Sales_Entry!A1014</f>
        <v>2083/04/27</v>
      </c>
      <c r="B1014" s="206">
        <f>Sales_Entry!B1014</f>
        <v>46246</v>
      </c>
      <c r="C1014" s="207" t="str">
        <f>Sales_Entry!D1014</f>
        <v>PALPALI KIRANA</v>
      </c>
      <c r="D1014" s="207" t="s">
        <v>1390</v>
      </c>
      <c r="E1014" s="207" t="str">
        <f>Sales_Entry!C1014</f>
        <v>BILL-6725</v>
      </c>
      <c r="F1014" s="207" t="str">
        <f>Sales_Entry!E1014</f>
        <v>Mix Milk</v>
      </c>
      <c r="G1014" s="208">
        <f>N(Sales_Entry!J1014)</f>
        <v>1700</v>
      </c>
      <c r="H1014" s="208">
        <v>0</v>
      </c>
      <c r="I1014" s="208">
        <f t="shared" si="15"/>
        <v>1700</v>
      </c>
      <c r="J1014" s="209"/>
      <c r="K1014" s="209" t="str" cm="1">
        <f t="array" ref="K1014">IF($C1014="","",IF(AND($C1014=Party_Statement!$C$5,$B1014&gt;=Party_Statement!$C$6,$B1014&lt;=Party_Statement!$E$6),SUMPRODUCT(($C$3:$C1014=Party_Statement!$C$5)*($B$3:$B1014&gt;=Party_Statement!$C$6)*($B$3:$B1014&lt;=Party_Statement!$E$6)),""))</f>
        <v/>
      </c>
    </row>
    <row r="1015" spans="1:11" x14ac:dyDescent="0.25">
      <c r="A1015" s="205" t="str">
        <f>Sales_Entry!A1015</f>
        <v>2083/04/27</v>
      </c>
      <c r="B1015" s="206">
        <f>Sales_Entry!B1015</f>
        <v>46246</v>
      </c>
      <c r="C1015" s="207" t="str">
        <f>Sales_Entry!D1015</f>
        <v>AAMOSH KIRANA</v>
      </c>
      <c r="D1015" s="207" t="s">
        <v>1390</v>
      </c>
      <c r="E1015" s="207" t="str">
        <f>Sales_Entry!C1015</f>
        <v>BILL-6726</v>
      </c>
      <c r="F1015" s="207" t="str">
        <f>Sales_Entry!E1015</f>
        <v>Mix Milk</v>
      </c>
      <c r="G1015" s="208">
        <f>N(Sales_Entry!J1015)</f>
        <v>3440</v>
      </c>
      <c r="H1015" s="208">
        <v>0</v>
      </c>
      <c r="I1015" s="208">
        <f t="shared" si="15"/>
        <v>3440</v>
      </c>
      <c r="J1015" s="209"/>
      <c r="K1015" s="209" t="str" cm="1">
        <f t="array" ref="K1015">IF($C1015="","",IF(AND($C1015=Party_Statement!$C$5,$B1015&gt;=Party_Statement!$C$6,$B1015&lt;=Party_Statement!$E$6),SUMPRODUCT(($C$3:$C1015=Party_Statement!$C$5)*($B$3:$B1015&gt;=Party_Statement!$C$6)*($B$3:$B1015&lt;=Party_Statement!$E$6)),""))</f>
        <v/>
      </c>
    </row>
    <row r="1016" spans="1:11" x14ac:dyDescent="0.25">
      <c r="A1016" s="205" t="str">
        <f>Sales_Entry!A1016</f>
        <v>2083/04/27</v>
      </c>
      <c r="B1016" s="206">
        <f>Sales_Entry!B1016</f>
        <v>46246</v>
      </c>
      <c r="C1016" s="207" t="str">
        <f>Sales_Entry!D1016</f>
        <v>AAMOSH KIRANA</v>
      </c>
      <c r="D1016" s="207" t="s">
        <v>1390</v>
      </c>
      <c r="E1016" s="207" t="str">
        <f>Sales_Entry!C1016</f>
        <v>BILL-6726</v>
      </c>
      <c r="F1016" s="207" t="str">
        <f>Sales_Entry!E1016</f>
        <v>Mix Milk</v>
      </c>
      <c r="G1016" s="208">
        <f>N(Sales_Entry!J1016)</f>
        <v>4250</v>
      </c>
      <c r="H1016" s="208">
        <v>0</v>
      </c>
      <c r="I1016" s="208">
        <f t="shared" si="15"/>
        <v>4250</v>
      </c>
      <c r="J1016" s="209"/>
      <c r="K1016" s="209" t="str" cm="1">
        <f t="array" ref="K1016">IF($C1016="","",IF(AND($C1016=Party_Statement!$C$5,$B1016&gt;=Party_Statement!$C$6,$B1016&lt;=Party_Statement!$E$6),SUMPRODUCT(($C$3:$C1016=Party_Statement!$C$5)*($B$3:$B1016&gt;=Party_Statement!$C$6)*($B$3:$B1016&lt;=Party_Statement!$E$6)),""))</f>
        <v/>
      </c>
    </row>
    <row r="1017" spans="1:11" x14ac:dyDescent="0.25">
      <c r="A1017" s="205" t="str">
        <f>Sales_Entry!A1017</f>
        <v>2083/04/27</v>
      </c>
      <c r="B1017" s="206">
        <f>Sales_Entry!B1017</f>
        <v>46246</v>
      </c>
      <c r="C1017" s="207" t="str">
        <f>Sales_Entry!D1017</f>
        <v>GIRI KIRANA</v>
      </c>
      <c r="D1017" s="207" t="s">
        <v>1390</v>
      </c>
      <c r="E1017" s="207" t="str">
        <f>Sales_Entry!C1017</f>
        <v>BILL-6727</v>
      </c>
      <c r="F1017" s="207" t="str">
        <f>Sales_Entry!E1017</f>
        <v>Mix Milk</v>
      </c>
      <c r="G1017" s="208">
        <f>N(Sales_Entry!J1017)</f>
        <v>1275</v>
      </c>
      <c r="H1017" s="208">
        <v>0</v>
      </c>
      <c r="I1017" s="208">
        <f t="shared" si="15"/>
        <v>1275</v>
      </c>
      <c r="J1017" s="209"/>
      <c r="K1017" s="209" t="str" cm="1">
        <f t="array" ref="K1017">IF($C1017="","",IF(AND($C1017=Party_Statement!$C$5,$B1017&gt;=Party_Statement!$C$6,$B1017&lt;=Party_Statement!$E$6),SUMPRODUCT(($C$3:$C1017=Party_Statement!$C$5)*($B$3:$B1017&gt;=Party_Statement!$C$6)*($B$3:$B1017&lt;=Party_Statement!$E$6)),""))</f>
        <v/>
      </c>
    </row>
    <row r="1018" spans="1:11" x14ac:dyDescent="0.25">
      <c r="A1018" s="205" t="str">
        <f>Sales_Entry!A1018</f>
        <v>2083/04/27</v>
      </c>
      <c r="B1018" s="206">
        <f>Sales_Entry!B1018</f>
        <v>46246</v>
      </c>
      <c r="C1018" s="207" t="str">
        <f>Sales_Entry!D1018</f>
        <v>DEURALI KIRANA</v>
      </c>
      <c r="D1018" s="207" t="s">
        <v>1390</v>
      </c>
      <c r="E1018" s="207" t="str">
        <f>Sales_Entry!C1018</f>
        <v>BILL-6728</v>
      </c>
      <c r="F1018" s="207" t="str">
        <f>Sales_Entry!E1018</f>
        <v>Mix Milk</v>
      </c>
      <c r="G1018" s="208">
        <f>N(Sales_Entry!J1018)</f>
        <v>425</v>
      </c>
      <c r="H1018" s="208">
        <v>0</v>
      </c>
      <c r="I1018" s="208">
        <f t="shared" si="15"/>
        <v>425</v>
      </c>
      <c r="J1018" s="209"/>
      <c r="K1018" s="209" t="str" cm="1">
        <f t="array" ref="K1018">IF($C1018="","",IF(AND($C1018=Party_Statement!$C$5,$B1018&gt;=Party_Statement!$C$6,$B1018&lt;=Party_Statement!$E$6),SUMPRODUCT(($C$3:$C1018=Party_Statement!$C$5)*($B$3:$B1018&gt;=Party_Statement!$C$6)*($B$3:$B1018&lt;=Party_Statement!$E$6)),""))</f>
        <v/>
      </c>
    </row>
    <row r="1019" spans="1:11" x14ac:dyDescent="0.25">
      <c r="A1019" s="205" t="str">
        <f>Sales_Entry!A1019</f>
        <v>2083/04/27</v>
      </c>
      <c r="B1019" s="206">
        <f>Sales_Entry!B1019</f>
        <v>46246</v>
      </c>
      <c r="C1019" s="207" t="str">
        <f>Sales_Entry!D1019</f>
        <v>CHHATRABHUMI STORE</v>
      </c>
      <c r="D1019" s="207" t="s">
        <v>1390</v>
      </c>
      <c r="E1019" s="207" t="str">
        <f>Sales_Entry!C1019</f>
        <v>BILL-6729</v>
      </c>
      <c r="F1019" s="207" t="str">
        <f>Sales_Entry!E1019</f>
        <v>Mix Milk</v>
      </c>
      <c r="G1019" s="208">
        <f>N(Sales_Entry!J1019)</f>
        <v>2150</v>
      </c>
      <c r="H1019" s="208">
        <v>0</v>
      </c>
      <c r="I1019" s="208">
        <f t="shared" si="15"/>
        <v>2150</v>
      </c>
      <c r="J1019" s="209"/>
      <c r="K1019" s="209" t="str" cm="1">
        <f t="array" ref="K1019">IF($C1019="","",IF(AND($C1019=Party_Statement!$C$5,$B1019&gt;=Party_Statement!$C$6,$B1019&lt;=Party_Statement!$E$6),SUMPRODUCT(($C$3:$C1019=Party_Statement!$C$5)*($B$3:$B1019&gt;=Party_Statement!$C$6)*($B$3:$B1019&lt;=Party_Statement!$E$6)),""))</f>
        <v/>
      </c>
    </row>
    <row r="1020" spans="1:11" s="64" customFormat="1" x14ac:dyDescent="0.25">
      <c r="A1020" s="205" t="str">
        <f>Sales_Entry!A1020</f>
        <v>2083/04/27</v>
      </c>
      <c r="B1020" s="206">
        <f>Sales_Entry!B1020</f>
        <v>46246</v>
      </c>
      <c r="C1020" s="207" t="str">
        <f>Sales_Entry!D1020</f>
        <v>KRISHNA KHAREL</v>
      </c>
      <c r="D1020" s="207" t="s">
        <v>1390</v>
      </c>
      <c r="E1020" s="207" t="str">
        <f>Sales_Entry!C1020</f>
        <v>BILL-6730</v>
      </c>
      <c r="F1020" s="207" t="str">
        <f>Sales_Entry!E1020</f>
        <v>Mix Milk</v>
      </c>
      <c r="G1020" s="208">
        <f>N(Sales_Entry!J1020)</f>
        <v>172</v>
      </c>
      <c r="H1020" s="208">
        <v>0</v>
      </c>
      <c r="I1020" s="208">
        <f t="shared" si="15"/>
        <v>172</v>
      </c>
      <c r="J1020" s="211"/>
      <c r="K1020" s="209" t="str" cm="1">
        <f t="array" ref="K1020">IF($C1020="","",IF(AND($C1020=Party_Statement!$C$5,$B1020&gt;=Party_Statement!$C$6,$B1020&lt;=Party_Statement!$E$6),SUMPRODUCT(($C$3:$C1020=Party_Statement!$C$5)*($B$3:$B1020&gt;=Party_Statement!$C$6)*($B$3:$B1020&lt;=Party_Statement!$E$6)),""))</f>
        <v/>
      </c>
    </row>
    <row r="1021" spans="1:11" x14ac:dyDescent="0.25">
      <c r="A1021" s="205" t="str">
        <f>Sales_Entry!A1021</f>
        <v>2083/04/27</v>
      </c>
      <c r="B1021" s="206">
        <f>Sales_Entry!B1021</f>
        <v>46246</v>
      </c>
      <c r="C1021" s="207" t="str">
        <f>Sales_Entry!D1021</f>
        <v>SAMIKSHYA KIRANA</v>
      </c>
      <c r="D1021" s="207" t="s">
        <v>1390</v>
      </c>
      <c r="E1021" s="207" t="str">
        <f>Sales_Entry!C1021</f>
        <v>BILL-6731</v>
      </c>
      <c r="F1021" s="207" t="str">
        <f>Sales_Entry!E1021</f>
        <v>Mix Milk</v>
      </c>
      <c r="G1021" s="208">
        <f>N(Sales_Entry!J1021)</f>
        <v>680</v>
      </c>
      <c r="H1021" s="208">
        <v>0</v>
      </c>
      <c r="I1021" s="208">
        <f t="shared" si="15"/>
        <v>680</v>
      </c>
      <c r="J1021" s="209"/>
      <c r="K1021" s="209" t="str" cm="1">
        <f t="array" ref="K1021">IF($C1021="","",IF(AND($C1021=Party_Statement!$C$5,$B1021&gt;=Party_Statement!$C$6,$B1021&lt;=Party_Statement!$E$6),SUMPRODUCT(($C$3:$C1021=Party_Statement!$C$5)*($B$3:$B1021&gt;=Party_Statement!$C$6)*($B$3:$B1021&lt;=Party_Statement!$E$6)),""))</f>
        <v/>
      </c>
    </row>
    <row r="1022" spans="1:11" x14ac:dyDescent="0.25">
      <c r="A1022" s="205" t="str">
        <f>Sales_Entry!A1022</f>
        <v>2083/04/27</v>
      </c>
      <c r="B1022" s="206">
        <f>Sales_Entry!B1022</f>
        <v>46246</v>
      </c>
      <c r="C1022" s="207" t="str">
        <f>Sales_Entry!D1022</f>
        <v>MANAKAMANA DAIRY</v>
      </c>
      <c r="D1022" s="207" t="s">
        <v>1390</v>
      </c>
      <c r="E1022" s="207" t="str">
        <f>Sales_Entry!C1022</f>
        <v>BILL-6732</v>
      </c>
      <c r="F1022" s="207" t="str">
        <f>Sales_Entry!E1022</f>
        <v>Mix Milk</v>
      </c>
      <c r="G1022" s="208">
        <f>N(Sales_Entry!J1022)</f>
        <v>850</v>
      </c>
      <c r="H1022" s="208">
        <v>0</v>
      </c>
      <c r="I1022" s="208">
        <f t="shared" si="15"/>
        <v>850</v>
      </c>
      <c r="J1022" s="209"/>
      <c r="K1022" s="209" t="str" cm="1">
        <f t="array" ref="K1022">IF($C1022="","",IF(AND($C1022=Party_Statement!$C$5,$B1022&gt;=Party_Statement!$C$6,$B1022&lt;=Party_Statement!$E$6),SUMPRODUCT(($C$3:$C1022=Party_Statement!$C$5)*($B$3:$B1022&gt;=Party_Statement!$C$6)*($B$3:$B1022&lt;=Party_Statement!$E$6)),""))</f>
        <v/>
      </c>
    </row>
    <row r="1023" spans="1:11" x14ac:dyDescent="0.25">
      <c r="A1023" s="205" t="str">
        <f>Sales_Entry!A1023</f>
        <v>2083/04/27</v>
      </c>
      <c r="B1023" s="206">
        <f>Sales_Entry!B1023</f>
        <v>46246</v>
      </c>
      <c r="C1023" s="207" t="str">
        <f>Sales_Entry!D1023</f>
        <v>YUBARAJ AND SAMRAT</v>
      </c>
      <c r="D1023" s="207" t="s">
        <v>1390</v>
      </c>
      <c r="E1023" s="207" t="str">
        <f>Sales_Entry!C1023</f>
        <v>BILL-6733</v>
      </c>
      <c r="F1023" s="207" t="str">
        <f>Sales_Entry!E1023</f>
        <v>Mix Milk</v>
      </c>
      <c r="G1023" s="208">
        <f>N(Sales_Entry!J1023)</f>
        <v>1020</v>
      </c>
      <c r="H1023" s="208">
        <v>0</v>
      </c>
      <c r="I1023" s="208">
        <f t="shared" si="15"/>
        <v>1020</v>
      </c>
      <c r="J1023" s="209"/>
      <c r="K1023" s="209" t="str" cm="1">
        <f t="array" ref="K1023">IF($C1023="","",IF(AND($C1023=Party_Statement!$C$5,$B1023&gt;=Party_Statement!$C$6,$B1023&lt;=Party_Statement!$E$6),SUMPRODUCT(($C$3:$C1023=Party_Statement!$C$5)*($B$3:$B1023&gt;=Party_Statement!$C$6)*($B$3:$B1023&lt;=Party_Statement!$E$6)),""))</f>
        <v/>
      </c>
    </row>
    <row r="1024" spans="1:11" x14ac:dyDescent="0.25">
      <c r="A1024" s="205" t="str">
        <f>Sales_Entry!A1024</f>
        <v>2083/04/27</v>
      </c>
      <c r="B1024" s="206">
        <f>Sales_Entry!B1024</f>
        <v>46246</v>
      </c>
      <c r="C1024" s="207" t="str">
        <f>Sales_Entry!D1024</f>
        <v>AAYUSH AND AAYUSHMA</v>
      </c>
      <c r="D1024" s="207" t="s">
        <v>1390</v>
      </c>
      <c r="E1024" s="207" t="str">
        <f>Sales_Entry!C1024</f>
        <v>BILL-6734</v>
      </c>
      <c r="F1024" s="207" t="str">
        <f>Sales_Entry!E1024</f>
        <v>Mix Milk</v>
      </c>
      <c r="G1024" s="208">
        <f>N(Sales_Entry!J1024)</f>
        <v>425</v>
      </c>
      <c r="H1024" s="208">
        <v>0</v>
      </c>
      <c r="I1024" s="208">
        <f t="shared" si="15"/>
        <v>425</v>
      </c>
      <c r="J1024" s="209"/>
      <c r="K1024" s="209" t="str" cm="1">
        <f t="array" ref="K1024">IF($C1024="","",IF(AND($C1024=Party_Statement!$C$5,$B1024&gt;=Party_Statement!$C$6,$B1024&lt;=Party_Statement!$E$6),SUMPRODUCT(($C$3:$C1024=Party_Statement!$C$5)*($B$3:$B1024&gt;=Party_Statement!$C$6)*($B$3:$B1024&lt;=Party_Statement!$E$6)),""))</f>
        <v/>
      </c>
    </row>
    <row r="1025" spans="1:11" x14ac:dyDescent="0.25">
      <c r="A1025" s="205" t="str">
        <f>Sales_Entry!A1025</f>
        <v>2083/04/27</v>
      </c>
      <c r="B1025" s="206">
        <f>Sales_Entry!B1025</f>
        <v>46246</v>
      </c>
      <c r="C1025" s="207" t="str">
        <f>Sales_Entry!D1025</f>
        <v>KRITIKA KIRANA</v>
      </c>
      <c r="D1025" s="207" t="s">
        <v>1390</v>
      </c>
      <c r="E1025" s="207" t="str">
        <f>Sales_Entry!C1025</f>
        <v>BILL-6735</v>
      </c>
      <c r="F1025" s="207" t="str">
        <f>Sales_Entry!E1025</f>
        <v>Mix Milk</v>
      </c>
      <c r="G1025" s="208">
        <f>N(Sales_Entry!J1025)</f>
        <v>1290</v>
      </c>
      <c r="H1025" s="208">
        <v>0</v>
      </c>
      <c r="I1025" s="208">
        <f t="shared" si="15"/>
        <v>1290</v>
      </c>
      <c r="J1025" s="209"/>
      <c r="K1025" s="209" t="str" cm="1">
        <f t="array" ref="K1025">IF($C1025="","",IF(AND($C1025=Party_Statement!$C$5,$B1025&gt;=Party_Statement!$C$6,$B1025&lt;=Party_Statement!$E$6),SUMPRODUCT(($C$3:$C1025=Party_Statement!$C$5)*($B$3:$B1025&gt;=Party_Statement!$C$6)*($B$3:$B1025&lt;=Party_Statement!$E$6)),""))</f>
        <v/>
      </c>
    </row>
    <row r="1026" spans="1:11" x14ac:dyDescent="0.25">
      <c r="A1026" s="205" t="str">
        <f>Sales_Entry!A1026</f>
        <v>2083/04/27</v>
      </c>
      <c r="B1026" s="206">
        <f>Sales_Entry!B1026</f>
        <v>46246</v>
      </c>
      <c r="C1026" s="207" t="str">
        <f>Sales_Entry!D1026</f>
        <v>A1 KALIKA CANTEEN</v>
      </c>
      <c r="D1026" s="207" t="s">
        <v>1390</v>
      </c>
      <c r="E1026" s="207" t="str">
        <f>Sales_Entry!C1026</f>
        <v>BILL-6736</v>
      </c>
      <c r="F1026" s="207" t="str">
        <f>Sales_Entry!E1026</f>
        <v>Mix Milk</v>
      </c>
      <c r="G1026" s="208">
        <f>N(Sales_Entry!J1026)</f>
        <v>2975</v>
      </c>
      <c r="H1026" s="208">
        <v>0</v>
      </c>
      <c r="I1026" s="208">
        <f t="shared" si="15"/>
        <v>2975</v>
      </c>
      <c r="J1026" s="209"/>
      <c r="K1026" s="209" t="str" cm="1">
        <f t="array" ref="K1026">IF($C1026="","",IF(AND($C1026=Party_Statement!$C$5,$B1026&gt;=Party_Statement!$C$6,$B1026&lt;=Party_Statement!$E$6),SUMPRODUCT(($C$3:$C1026=Party_Statement!$C$5)*($B$3:$B1026&gt;=Party_Statement!$C$6)*($B$3:$B1026&lt;=Party_Statement!$E$6)),""))</f>
        <v/>
      </c>
    </row>
    <row r="1027" spans="1:11" x14ac:dyDescent="0.25">
      <c r="A1027" s="205" t="str">
        <f>Sales_Entry!A1027</f>
        <v>2083/04/27</v>
      </c>
      <c r="B1027" s="206">
        <f>Sales_Entry!B1027</f>
        <v>46246</v>
      </c>
      <c r="C1027" s="207" t="str">
        <f>Sales_Entry!D1027</f>
        <v>A KALIKA CANTEEN</v>
      </c>
      <c r="D1027" s="207" t="s">
        <v>1390</v>
      </c>
      <c r="E1027" s="207" t="str">
        <f>Sales_Entry!C1027</f>
        <v>BILL-6737</v>
      </c>
      <c r="F1027" s="207" t="str">
        <f>Sales_Entry!E1027</f>
        <v>Mix Milk</v>
      </c>
      <c r="G1027" s="208">
        <f>N(Sales_Entry!J1027)</f>
        <v>2550</v>
      </c>
      <c r="H1027" s="208">
        <v>0</v>
      </c>
      <c r="I1027" s="208">
        <f t="shared" si="15"/>
        <v>2550</v>
      </c>
      <c r="J1027" s="209"/>
      <c r="K1027" s="209" t="str" cm="1">
        <f t="array" ref="K1027">IF($C1027="","",IF(AND($C1027=Party_Statement!$C$5,$B1027&gt;=Party_Statement!$C$6,$B1027&lt;=Party_Statement!$E$6),SUMPRODUCT(($C$3:$C1027=Party_Statement!$C$5)*($B$3:$B1027&gt;=Party_Statement!$C$6)*($B$3:$B1027&lt;=Party_Statement!$E$6)),""))</f>
        <v/>
      </c>
    </row>
    <row r="1028" spans="1:11" x14ac:dyDescent="0.25">
      <c r="A1028" s="205" t="str">
        <f>Sales_Entry!A1028</f>
        <v>2083/04/27</v>
      </c>
      <c r="B1028" s="206">
        <f>Sales_Entry!B1028</f>
        <v>46246</v>
      </c>
      <c r="C1028" s="207" t="str">
        <f>Sales_Entry!D1028</f>
        <v>ORGANIC TARKALI</v>
      </c>
      <c r="D1028" s="207" t="s">
        <v>1390</v>
      </c>
      <c r="E1028" s="207" t="str">
        <f>Sales_Entry!C1028</f>
        <v>BILL-6738</v>
      </c>
      <c r="F1028" s="207" t="str">
        <f>Sales_Entry!E1028</f>
        <v>Mix Milk</v>
      </c>
      <c r="G1028" s="208">
        <f>N(Sales_Entry!J1028)</f>
        <v>2375</v>
      </c>
      <c r="H1028" s="208">
        <v>0</v>
      </c>
      <c r="I1028" s="208">
        <f t="shared" ref="I1028:I1091" si="16">IF($C1028="","",$G1028-$H1028)</f>
        <v>2375</v>
      </c>
      <c r="J1028" s="209"/>
      <c r="K1028" s="209" t="str" cm="1">
        <f t="array" ref="K1028">IF($C1028="","",IF(AND($C1028=Party_Statement!$C$5,$B1028&gt;=Party_Statement!$C$6,$B1028&lt;=Party_Statement!$E$6),SUMPRODUCT(($C$3:$C1028=Party_Statement!$C$5)*($B$3:$B1028&gt;=Party_Statement!$C$6)*($B$3:$B1028&lt;=Party_Statement!$E$6)),""))</f>
        <v/>
      </c>
    </row>
    <row r="1029" spans="1:11" x14ac:dyDescent="0.25">
      <c r="A1029" s="205" t="str">
        <f>Sales_Entry!A1029</f>
        <v>2083/04/27</v>
      </c>
      <c r="B1029" s="206">
        <f>Sales_Entry!B1029</f>
        <v>46246</v>
      </c>
      <c r="C1029" s="207" t="str">
        <f>Sales_Entry!D1029</f>
        <v>ORGANIC TARKALI</v>
      </c>
      <c r="D1029" s="207" t="s">
        <v>1390</v>
      </c>
      <c r="E1029" s="207" t="str">
        <f>Sales_Entry!C1029</f>
        <v>BILL-6738</v>
      </c>
      <c r="F1029" s="207" t="str">
        <f>Sales_Entry!E1029</f>
        <v>Mix Milk</v>
      </c>
      <c r="G1029" s="208">
        <f>N(Sales_Entry!J1029)</f>
        <v>1020</v>
      </c>
      <c r="H1029" s="208">
        <v>0</v>
      </c>
      <c r="I1029" s="208">
        <f t="shared" si="16"/>
        <v>1020</v>
      </c>
      <c r="J1029" s="209"/>
      <c r="K1029" s="209" t="str" cm="1">
        <f t="array" ref="K1029">IF($C1029="","",IF(AND($C1029=Party_Statement!$C$5,$B1029&gt;=Party_Statement!$C$6,$B1029&lt;=Party_Statement!$E$6),SUMPRODUCT(($C$3:$C1029=Party_Statement!$C$5)*($B$3:$B1029&gt;=Party_Statement!$C$6)*($B$3:$B1029&lt;=Party_Statement!$E$6)),""))</f>
        <v/>
      </c>
    </row>
    <row r="1030" spans="1:11" x14ac:dyDescent="0.25">
      <c r="A1030" s="205" t="str">
        <f>Sales_Entry!A1030</f>
        <v>2083/04/27</v>
      </c>
      <c r="B1030" s="206">
        <f>Sales_Entry!B1030</f>
        <v>46246</v>
      </c>
      <c r="C1030" s="207" t="str">
        <f>Sales_Entry!D1030</f>
        <v>SHARMA DAI</v>
      </c>
      <c r="D1030" s="207" t="s">
        <v>1390</v>
      </c>
      <c r="E1030" s="207" t="str">
        <f>Sales_Entry!C1030</f>
        <v>BILL-6739</v>
      </c>
      <c r="F1030" s="207" t="str">
        <f>Sales_Entry!E1030</f>
        <v>Mix Milk</v>
      </c>
      <c r="G1030" s="208">
        <f>N(Sales_Entry!J1030)</f>
        <v>2975</v>
      </c>
      <c r="H1030" s="208">
        <v>0</v>
      </c>
      <c r="I1030" s="208">
        <f t="shared" si="16"/>
        <v>2975</v>
      </c>
      <c r="J1030" s="209"/>
      <c r="K1030" s="209" t="str" cm="1">
        <f t="array" ref="K1030">IF($C1030="","",IF(AND($C1030=Party_Statement!$C$5,$B1030&gt;=Party_Statement!$C$6,$B1030&lt;=Party_Statement!$E$6),SUMPRODUCT(($C$3:$C1030=Party_Statement!$C$5)*($B$3:$B1030&gt;=Party_Statement!$C$6)*($B$3:$B1030&lt;=Party_Statement!$E$6)),""))</f>
        <v/>
      </c>
    </row>
    <row r="1031" spans="1:11" s="64" customFormat="1" x14ac:dyDescent="0.25">
      <c r="A1031" s="205" t="str">
        <f>Sales_Entry!A1031</f>
        <v>2083/04/27</v>
      </c>
      <c r="B1031" s="206">
        <f>Sales_Entry!B1031</f>
        <v>46246</v>
      </c>
      <c r="C1031" s="207" t="str">
        <f>Sales_Entry!D1031</f>
        <v>GANGA NEUPANE</v>
      </c>
      <c r="D1031" s="207" t="s">
        <v>1390</v>
      </c>
      <c r="E1031" s="207" t="str">
        <f>Sales_Entry!C1031</f>
        <v>BILL-6740</v>
      </c>
      <c r="F1031" s="207" t="str">
        <f>Sales_Entry!E1031</f>
        <v>Mix Milk</v>
      </c>
      <c r="G1031" s="208">
        <f>N(Sales_Entry!J1031)</f>
        <v>510</v>
      </c>
      <c r="H1031" s="208">
        <v>0</v>
      </c>
      <c r="I1031" s="208">
        <f t="shared" si="16"/>
        <v>510</v>
      </c>
      <c r="J1031" s="211"/>
      <c r="K1031" s="209" t="str" cm="1">
        <f t="array" ref="K1031">IF($C1031="","",IF(AND($C1031=Party_Statement!$C$5,$B1031&gt;=Party_Statement!$C$6,$B1031&lt;=Party_Statement!$E$6),SUMPRODUCT(($C$3:$C1031=Party_Statement!$C$5)*($B$3:$B1031&gt;=Party_Statement!$C$6)*($B$3:$B1031&lt;=Party_Statement!$E$6)),""))</f>
        <v/>
      </c>
    </row>
    <row r="1032" spans="1:11" x14ac:dyDescent="0.25">
      <c r="A1032" s="205" t="str">
        <f>Sales_Entry!A1032</f>
        <v>2083/04/27</v>
      </c>
      <c r="B1032" s="206">
        <f>Sales_Entry!B1032</f>
        <v>46246</v>
      </c>
      <c r="C1032" s="207" t="str">
        <f>Sales_Entry!D1032</f>
        <v>NEUPANE KIRANA</v>
      </c>
      <c r="D1032" s="207" t="s">
        <v>1390</v>
      </c>
      <c r="E1032" s="207" t="str">
        <f>Sales_Entry!C1032</f>
        <v>BILL-6741</v>
      </c>
      <c r="F1032" s="207" t="str">
        <f>Sales_Entry!E1032</f>
        <v>Mix Milk</v>
      </c>
      <c r="G1032" s="208">
        <f>N(Sales_Entry!J1032)</f>
        <v>200</v>
      </c>
      <c r="H1032" s="208">
        <v>0</v>
      </c>
      <c r="I1032" s="208">
        <f t="shared" si="16"/>
        <v>200</v>
      </c>
      <c r="J1032" s="209"/>
      <c r="K1032" s="209" t="str" cm="1">
        <f t="array" ref="K1032">IF($C1032="","",IF(AND($C1032=Party_Statement!$C$5,$B1032&gt;=Party_Statement!$C$6,$B1032&lt;=Party_Statement!$E$6),SUMPRODUCT(($C$3:$C1032=Party_Statement!$C$5)*($B$3:$B1032&gt;=Party_Statement!$C$6)*($B$3:$B1032&lt;=Party_Statement!$E$6)),""))</f>
        <v/>
      </c>
    </row>
    <row r="1033" spans="1:11" x14ac:dyDescent="0.25">
      <c r="A1033" s="205" t="str">
        <f>Sales_Entry!A1033</f>
        <v>2083/04/27</v>
      </c>
      <c r="B1033" s="206">
        <f>Sales_Entry!B1033</f>
        <v>46246</v>
      </c>
      <c r="C1033" s="207" t="str">
        <f>Sales_Entry!D1033</f>
        <v>LOCAL</v>
      </c>
      <c r="D1033" s="207" t="s">
        <v>1390</v>
      </c>
      <c r="E1033" s="207" t="str">
        <f>Sales_Entry!C1033</f>
        <v>BILL-6471</v>
      </c>
      <c r="F1033" s="207" t="str">
        <f>Sales_Entry!E1033</f>
        <v>Mix Milk</v>
      </c>
      <c r="G1033" s="208">
        <f>N(Sales_Entry!J1033)</f>
        <v>150</v>
      </c>
      <c r="H1033" s="208">
        <v>0</v>
      </c>
      <c r="I1033" s="208">
        <f t="shared" si="16"/>
        <v>150</v>
      </c>
      <c r="J1033" s="209"/>
      <c r="K1033" s="209" t="str" cm="1">
        <f t="array" ref="K1033">IF($C1033="","",IF(AND($C1033=Party_Statement!$C$5,$B1033&gt;=Party_Statement!$C$6,$B1033&lt;=Party_Statement!$E$6),SUMPRODUCT(($C$3:$C1033=Party_Statement!$C$5)*($B$3:$B1033&gt;=Party_Statement!$C$6)*($B$3:$B1033&lt;=Party_Statement!$E$6)),""))</f>
        <v/>
      </c>
    </row>
    <row r="1034" spans="1:11" x14ac:dyDescent="0.25">
      <c r="A1034" s="205" t="str">
        <f>Sales_Entry!A1034</f>
        <v>2083/04/30</v>
      </c>
      <c r="B1034" s="206">
        <f>Sales_Entry!B1034</f>
        <v>46249</v>
      </c>
      <c r="C1034" s="207" t="str">
        <f>Sales_Entry!D1034</f>
        <v>LOCAL DAMAGE</v>
      </c>
      <c r="D1034" s="207" t="s">
        <v>1390</v>
      </c>
      <c r="E1034" s="207">
        <f>Sales_Entry!C1034</f>
        <v>0</v>
      </c>
      <c r="F1034" s="207" t="str">
        <f>Sales_Entry!E1034</f>
        <v>Mix Milk</v>
      </c>
      <c r="G1034" s="208">
        <f>N(Sales_Entry!J1034)</f>
        <v>0</v>
      </c>
      <c r="H1034" s="208">
        <v>0</v>
      </c>
      <c r="I1034" s="208">
        <f t="shared" si="16"/>
        <v>0</v>
      </c>
      <c r="J1034" s="209"/>
      <c r="K1034" s="209" t="str" cm="1">
        <f t="array" ref="K1034">IF($C1034="","",IF(AND($C1034=Party_Statement!$C$5,$B1034&gt;=Party_Statement!$C$6,$B1034&lt;=Party_Statement!$E$6),SUMPRODUCT(($C$3:$C1034=Party_Statement!$C$5)*($B$3:$B1034&gt;=Party_Statement!$C$6)*($B$3:$B1034&lt;=Party_Statement!$E$6)),""))</f>
        <v/>
      </c>
    </row>
    <row r="1035" spans="1:11" x14ac:dyDescent="0.25">
      <c r="A1035" s="205" t="str">
        <f>Sales_Entry!A1035</f>
        <v>2083/04/28</v>
      </c>
      <c r="B1035" s="206">
        <f>Sales_Entry!B1035</f>
        <v>46247</v>
      </c>
      <c r="C1035" s="207" t="str">
        <f>Sales_Entry!D1035</f>
        <v>SRIJANA DAIRY</v>
      </c>
      <c r="D1035" s="207" t="s">
        <v>1390</v>
      </c>
      <c r="E1035" s="207" t="str">
        <f>Sales_Entry!C1035</f>
        <v>BILL-6742</v>
      </c>
      <c r="F1035" s="207" t="str">
        <f>Sales_Entry!E1035</f>
        <v>Mix Milk</v>
      </c>
      <c r="G1035" s="208">
        <f>N(Sales_Entry!J1035)</f>
        <v>5100</v>
      </c>
      <c r="H1035" s="208">
        <v>0</v>
      </c>
      <c r="I1035" s="208">
        <f t="shared" si="16"/>
        <v>5100</v>
      </c>
      <c r="J1035" s="209"/>
      <c r="K1035" s="209" t="str" cm="1">
        <f t="array" ref="K1035">IF($C1035="","",IF(AND($C1035=Party_Statement!$C$5,$B1035&gt;=Party_Statement!$C$6,$B1035&lt;=Party_Statement!$E$6),SUMPRODUCT(($C$3:$C1035=Party_Statement!$C$5)*($B$3:$B1035&gt;=Party_Statement!$C$6)*($B$3:$B1035&lt;=Party_Statement!$E$6)),""))</f>
        <v/>
      </c>
    </row>
    <row r="1036" spans="1:11" x14ac:dyDescent="0.25">
      <c r="A1036" s="205" t="str">
        <f>Sales_Entry!A1036</f>
        <v>2083/04/28</v>
      </c>
      <c r="B1036" s="206">
        <f>Sales_Entry!B1036</f>
        <v>46247</v>
      </c>
      <c r="C1036" s="207" t="str">
        <f>Sales_Entry!D1036</f>
        <v>SRIJANA DAIRY</v>
      </c>
      <c r="D1036" s="207" t="s">
        <v>1390</v>
      </c>
      <c r="E1036" s="207" t="str">
        <f>Sales_Entry!C1036</f>
        <v>BILL-6742</v>
      </c>
      <c r="F1036" s="207" t="str">
        <f>Sales_Entry!E1036</f>
        <v>Cow Milk</v>
      </c>
      <c r="G1036" s="208">
        <f>N(Sales_Entry!J1036)</f>
        <v>80</v>
      </c>
      <c r="H1036" s="208">
        <v>0</v>
      </c>
      <c r="I1036" s="208">
        <f t="shared" si="16"/>
        <v>80</v>
      </c>
      <c r="J1036" s="209"/>
      <c r="K1036" s="209" t="str" cm="1">
        <f t="array" ref="K1036">IF($C1036="","",IF(AND($C1036=Party_Statement!$C$5,$B1036&gt;=Party_Statement!$C$6,$B1036&lt;=Party_Statement!$E$6),SUMPRODUCT(($C$3:$C1036=Party_Statement!$C$5)*($B$3:$B1036&gt;=Party_Statement!$C$6)*($B$3:$B1036&lt;=Party_Statement!$E$6)),""))</f>
        <v/>
      </c>
    </row>
    <row r="1037" spans="1:11" x14ac:dyDescent="0.25">
      <c r="A1037" s="205" t="str">
        <f>Sales_Entry!A1037</f>
        <v>2083/04/28</v>
      </c>
      <c r="B1037" s="206">
        <f>Sales_Entry!B1037</f>
        <v>46247</v>
      </c>
      <c r="C1037" s="207" t="str">
        <f>Sales_Entry!D1037</f>
        <v>AAMOSH KIRANA</v>
      </c>
      <c r="D1037" s="207" t="s">
        <v>1390</v>
      </c>
      <c r="E1037" s="207" t="str">
        <f>Sales_Entry!C1037</f>
        <v>BILL-6743</v>
      </c>
      <c r="F1037" s="207" t="str">
        <f>Sales_Entry!E1037</f>
        <v>Mix Milk</v>
      </c>
      <c r="G1037" s="208">
        <f>N(Sales_Entry!J1037)</f>
        <v>3440</v>
      </c>
      <c r="H1037" s="208">
        <v>0</v>
      </c>
      <c r="I1037" s="208">
        <f t="shared" si="16"/>
        <v>3440</v>
      </c>
      <c r="J1037" s="209"/>
      <c r="K1037" s="209" t="str" cm="1">
        <f t="array" ref="K1037">IF($C1037="","",IF(AND($C1037=Party_Statement!$C$5,$B1037&gt;=Party_Statement!$C$6,$B1037&lt;=Party_Statement!$E$6),SUMPRODUCT(($C$3:$C1037=Party_Statement!$C$5)*($B$3:$B1037&gt;=Party_Statement!$C$6)*($B$3:$B1037&lt;=Party_Statement!$E$6)),""))</f>
        <v/>
      </c>
    </row>
    <row r="1038" spans="1:11" x14ac:dyDescent="0.25">
      <c r="A1038" s="205" t="str">
        <f>Sales_Entry!A1038</f>
        <v>2083/04/28</v>
      </c>
      <c r="B1038" s="206">
        <f>Sales_Entry!B1038</f>
        <v>46247</v>
      </c>
      <c r="C1038" s="207" t="str">
        <f>Sales_Entry!D1038</f>
        <v>AAMOSH KIRANA</v>
      </c>
      <c r="D1038" s="207" t="s">
        <v>1390</v>
      </c>
      <c r="E1038" s="207" t="str">
        <f>Sales_Entry!C1038</f>
        <v>BILL-6743</v>
      </c>
      <c r="F1038" s="207" t="str">
        <f>Sales_Entry!E1038</f>
        <v>Mix Milk</v>
      </c>
      <c r="G1038" s="208">
        <f>N(Sales_Entry!J1038)</f>
        <v>2975</v>
      </c>
      <c r="H1038" s="208">
        <v>0</v>
      </c>
      <c r="I1038" s="208">
        <f t="shared" si="16"/>
        <v>2975</v>
      </c>
      <c r="J1038" s="209"/>
      <c r="K1038" s="209" t="str" cm="1">
        <f t="array" ref="K1038">IF($C1038="","",IF(AND($C1038=Party_Statement!$C$5,$B1038&gt;=Party_Statement!$C$6,$B1038&lt;=Party_Statement!$E$6),SUMPRODUCT(($C$3:$C1038=Party_Statement!$C$5)*($B$3:$B1038&gt;=Party_Statement!$C$6)*($B$3:$B1038&lt;=Party_Statement!$E$6)),""))</f>
        <v/>
      </c>
    </row>
    <row r="1039" spans="1:11" x14ac:dyDescent="0.25">
      <c r="A1039" s="205" t="str">
        <f>Sales_Entry!A1039</f>
        <v>2083/04/28</v>
      </c>
      <c r="B1039" s="206">
        <f>Sales_Entry!B1039</f>
        <v>46247</v>
      </c>
      <c r="C1039" s="207" t="str">
        <f>Sales_Entry!D1039</f>
        <v>AAMOSH KIRANA</v>
      </c>
      <c r="D1039" s="207" t="s">
        <v>1390</v>
      </c>
      <c r="E1039" s="207" t="str">
        <f>Sales_Entry!C1039</f>
        <v>BILL-6743</v>
      </c>
      <c r="F1039" s="207" t="str">
        <f>Sales_Entry!E1039</f>
        <v>Cow Milk</v>
      </c>
      <c r="G1039" s="208">
        <f>N(Sales_Entry!J1039)</f>
        <v>80</v>
      </c>
      <c r="H1039" s="208">
        <v>0</v>
      </c>
      <c r="I1039" s="208">
        <f t="shared" si="16"/>
        <v>80</v>
      </c>
      <c r="J1039" s="209"/>
      <c r="K1039" s="209" t="str" cm="1">
        <f t="array" ref="K1039">IF($C1039="","",IF(AND($C1039=Party_Statement!$C$5,$B1039&gt;=Party_Statement!$C$6,$B1039&lt;=Party_Statement!$E$6),SUMPRODUCT(($C$3:$C1039=Party_Statement!$C$5)*($B$3:$B1039&gt;=Party_Statement!$C$6)*($B$3:$B1039&lt;=Party_Statement!$E$6)),""))</f>
        <v/>
      </c>
    </row>
    <row r="1040" spans="1:11" x14ac:dyDescent="0.25">
      <c r="A1040" s="205" t="str">
        <f>Sales_Entry!A1040</f>
        <v>2083/04/28</v>
      </c>
      <c r="B1040" s="206">
        <f>Sales_Entry!B1040</f>
        <v>46247</v>
      </c>
      <c r="C1040" s="207" t="str">
        <f>Sales_Entry!D1040</f>
        <v>GIRI KIRANA</v>
      </c>
      <c r="D1040" s="207" t="s">
        <v>1390</v>
      </c>
      <c r="E1040" s="207" t="str">
        <f>Sales_Entry!C1040</f>
        <v>BILL-6744</v>
      </c>
      <c r="F1040" s="207" t="str">
        <f>Sales_Entry!E1040</f>
        <v>Mix Milk</v>
      </c>
      <c r="G1040" s="208">
        <f>N(Sales_Entry!J1040)</f>
        <v>1275</v>
      </c>
      <c r="H1040" s="208">
        <v>0</v>
      </c>
      <c r="I1040" s="208">
        <f t="shared" si="16"/>
        <v>1275</v>
      </c>
      <c r="J1040" s="209"/>
      <c r="K1040" s="209" t="str" cm="1">
        <f t="array" ref="K1040">IF($C1040="","",IF(AND($C1040=Party_Statement!$C$5,$B1040&gt;=Party_Statement!$C$6,$B1040&lt;=Party_Statement!$E$6),SUMPRODUCT(($C$3:$C1040=Party_Statement!$C$5)*($B$3:$B1040&gt;=Party_Statement!$C$6)*($B$3:$B1040&lt;=Party_Statement!$E$6)),""))</f>
        <v/>
      </c>
    </row>
    <row r="1041" spans="1:11" x14ac:dyDescent="0.25">
      <c r="A1041" s="205" t="str">
        <f>Sales_Entry!A1041</f>
        <v>2083/04/28</v>
      </c>
      <c r="B1041" s="206">
        <f>Sales_Entry!B1041</f>
        <v>46247</v>
      </c>
      <c r="C1041" s="207" t="str">
        <f>Sales_Entry!D1041</f>
        <v>PALPALI KIRANA</v>
      </c>
      <c r="D1041" s="207" t="s">
        <v>1390</v>
      </c>
      <c r="E1041" s="207" t="str">
        <f>Sales_Entry!C1041</f>
        <v>BILL-6745</v>
      </c>
      <c r="F1041" s="207" t="str">
        <f>Sales_Entry!E1041</f>
        <v>Mix Milk</v>
      </c>
      <c r="G1041" s="208">
        <f>N(Sales_Entry!J1041)</f>
        <v>2125</v>
      </c>
      <c r="H1041" s="208">
        <v>0</v>
      </c>
      <c r="I1041" s="208">
        <f t="shared" si="16"/>
        <v>2125</v>
      </c>
      <c r="J1041" s="209"/>
      <c r="K1041" s="209" t="str" cm="1">
        <f t="array" ref="K1041">IF($C1041="","",IF(AND($C1041=Party_Statement!$C$5,$B1041&gt;=Party_Statement!$C$6,$B1041&lt;=Party_Statement!$E$6),SUMPRODUCT(($C$3:$C1041=Party_Statement!$C$5)*($B$3:$B1041&gt;=Party_Statement!$C$6)*($B$3:$B1041&lt;=Party_Statement!$E$6)),""))</f>
        <v/>
      </c>
    </row>
    <row r="1042" spans="1:11" s="64" customFormat="1" x14ac:dyDescent="0.25">
      <c r="A1042" s="205" t="str">
        <f>Sales_Entry!A1042</f>
        <v>2083/04/28</v>
      </c>
      <c r="B1042" s="206">
        <f>Sales_Entry!B1042</f>
        <v>46247</v>
      </c>
      <c r="C1042" s="207" t="str">
        <f>Sales_Entry!D1042</f>
        <v>SOBHA BHATTARAI</v>
      </c>
      <c r="D1042" s="207" t="s">
        <v>1390</v>
      </c>
      <c r="E1042" s="207" t="str">
        <f>Sales_Entry!C1042</f>
        <v>BILL-6746</v>
      </c>
      <c r="F1042" s="207" t="str">
        <f>Sales_Entry!E1042</f>
        <v>Mix Milk</v>
      </c>
      <c r="G1042" s="208">
        <f>N(Sales_Entry!J1042)</f>
        <v>4250</v>
      </c>
      <c r="H1042" s="208">
        <v>0</v>
      </c>
      <c r="I1042" s="208">
        <f t="shared" si="16"/>
        <v>4250</v>
      </c>
      <c r="J1042" s="211"/>
      <c r="K1042" s="209" t="str" cm="1">
        <f t="array" ref="K1042">IF($C1042="","",IF(AND($C1042=Party_Statement!$C$5,$B1042&gt;=Party_Statement!$C$6,$B1042&lt;=Party_Statement!$E$6),SUMPRODUCT(($C$3:$C1042=Party_Statement!$C$5)*($B$3:$B1042&gt;=Party_Statement!$C$6)*($B$3:$B1042&lt;=Party_Statement!$E$6)),""))</f>
        <v/>
      </c>
    </row>
    <row r="1043" spans="1:11" x14ac:dyDescent="0.25">
      <c r="A1043" s="205" t="str">
        <f>Sales_Entry!A1043</f>
        <v>2083/04/28</v>
      </c>
      <c r="B1043" s="206">
        <f>Sales_Entry!B1043</f>
        <v>46247</v>
      </c>
      <c r="C1043" s="207" t="str">
        <f>Sales_Entry!D1043</f>
        <v>CHHATRABHUMI STORE</v>
      </c>
      <c r="D1043" s="207" t="s">
        <v>1390</v>
      </c>
      <c r="E1043" s="207" t="str">
        <f>Sales_Entry!C1043</f>
        <v>BILL-6747</v>
      </c>
      <c r="F1043" s="207" t="str">
        <f>Sales_Entry!E1043</f>
        <v>Mix Milk</v>
      </c>
      <c r="G1043" s="208">
        <f>N(Sales_Entry!J1043)</f>
        <v>430</v>
      </c>
      <c r="H1043" s="208">
        <v>0</v>
      </c>
      <c r="I1043" s="208">
        <f t="shared" si="16"/>
        <v>430</v>
      </c>
      <c r="J1043" s="209"/>
      <c r="K1043" s="209" t="str" cm="1">
        <f t="array" ref="K1043">IF($C1043="","",IF(AND($C1043=Party_Statement!$C$5,$B1043&gt;=Party_Statement!$C$6,$B1043&lt;=Party_Statement!$E$6),SUMPRODUCT(($C$3:$C1043=Party_Statement!$C$5)*($B$3:$B1043&gt;=Party_Statement!$C$6)*($B$3:$B1043&lt;=Party_Statement!$E$6)),""))</f>
        <v/>
      </c>
    </row>
    <row r="1044" spans="1:11" x14ac:dyDescent="0.25">
      <c r="A1044" s="205" t="str">
        <f>Sales_Entry!A1044</f>
        <v>2083/04/28</v>
      </c>
      <c r="B1044" s="206">
        <f>Sales_Entry!B1044</f>
        <v>46247</v>
      </c>
      <c r="C1044" s="207" t="str">
        <f>Sales_Entry!D1044</f>
        <v>KRISHNA KHAREL</v>
      </c>
      <c r="D1044" s="207" t="s">
        <v>1390</v>
      </c>
      <c r="E1044" s="207" t="str">
        <f>Sales_Entry!C1044</f>
        <v>BILL-6748</v>
      </c>
      <c r="F1044" s="207" t="str">
        <f>Sales_Entry!E1044</f>
        <v>Mix Milk</v>
      </c>
      <c r="G1044" s="208">
        <f>N(Sales_Entry!J1044)</f>
        <v>172</v>
      </c>
      <c r="H1044" s="208">
        <v>0</v>
      </c>
      <c r="I1044" s="208">
        <f t="shared" si="16"/>
        <v>172</v>
      </c>
      <c r="J1044" s="209"/>
      <c r="K1044" s="209" t="str" cm="1">
        <f t="array" ref="K1044">IF($C1044="","",IF(AND($C1044=Party_Statement!$C$5,$B1044&gt;=Party_Statement!$C$6,$B1044&lt;=Party_Statement!$E$6),SUMPRODUCT(($C$3:$C1044=Party_Statement!$C$5)*($B$3:$B1044&gt;=Party_Statement!$C$6)*($B$3:$B1044&lt;=Party_Statement!$E$6)),""))</f>
        <v/>
      </c>
    </row>
    <row r="1045" spans="1:11" x14ac:dyDescent="0.25">
      <c r="A1045" s="205" t="str">
        <f>Sales_Entry!A1045</f>
        <v>2083/04/28</v>
      </c>
      <c r="B1045" s="206">
        <f>Sales_Entry!B1045</f>
        <v>46247</v>
      </c>
      <c r="C1045" s="207" t="str">
        <f>Sales_Entry!D1045</f>
        <v>SAMIKSHYA KIRANA</v>
      </c>
      <c r="D1045" s="207" t="s">
        <v>1390</v>
      </c>
      <c r="E1045" s="207" t="str">
        <f>Sales_Entry!C1045</f>
        <v>BILL-6749</v>
      </c>
      <c r="F1045" s="207" t="str">
        <f>Sales_Entry!E1045</f>
        <v>Mix Milk</v>
      </c>
      <c r="G1045" s="208">
        <f>N(Sales_Entry!J1045)</f>
        <v>680</v>
      </c>
      <c r="H1045" s="208">
        <v>0</v>
      </c>
      <c r="I1045" s="208">
        <f t="shared" si="16"/>
        <v>680</v>
      </c>
      <c r="J1045" s="209"/>
      <c r="K1045" s="209" t="str" cm="1">
        <f t="array" ref="K1045">IF($C1045="","",IF(AND($C1045=Party_Statement!$C$5,$B1045&gt;=Party_Statement!$C$6,$B1045&lt;=Party_Statement!$E$6),SUMPRODUCT(($C$3:$C1045=Party_Statement!$C$5)*($B$3:$B1045&gt;=Party_Statement!$C$6)*($B$3:$B1045&lt;=Party_Statement!$E$6)),""))</f>
        <v/>
      </c>
    </row>
    <row r="1046" spans="1:11" x14ac:dyDescent="0.25">
      <c r="A1046" s="205" t="str">
        <f>Sales_Entry!A1046</f>
        <v>2083/04/28</v>
      </c>
      <c r="B1046" s="206">
        <f>Sales_Entry!B1046</f>
        <v>46247</v>
      </c>
      <c r="C1046" s="207" t="str">
        <f>Sales_Entry!D1046</f>
        <v>YUBARAJ AND SAMRAT</v>
      </c>
      <c r="D1046" s="207" t="s">
        <v>1390</v>
      </c>
      <c r="E1046" s="207" t="str">
        <f>Sales_Entry!C1046</f>
        <v>BILL-6750</v>
      </c>
      <c r="F1046" s="207" t="str">
        <f>Sales_Entry!E1046</f>
        <v>Mix Milk</v>
      </c>
      <c r="G1046" s="208">
        <f>N(Sales_Entry!J1046)</f>
        <v>1020</v>
      </c>
      <c r="H1046" s="208">
        <v>0</v>
      </c>
      <c r="I1046" s="208">
        <f t="shared" si="16"/>
        <v>1020</v>
      </c>
      <c r="J1046" s="209"/>
      <c r="K1046" s="209" t="str" cm="1">
        <f t="array" ref="K1046">IF($C1046="","",IF(AND($C1046=Party_Statement!$C$5,$B1046&gt;=Party_Statement!$C$6,$B1046&lt;=Party_Statement!$E$6),SUMPRODUCT(($C$3:$C1046=Party_Statement!$C$5)*($B$3:$B1046&gt;=Party_Statement!$C$6)*($B$3:$B1046&lt;=Party_Statement!$E$6)),""))</f>
        <v/>
      </c>
    </row>
    <row r="1047" spans="1:11" x14ac:dyDescent="0.25">
      <c r="A1047" s="205" t="str">
        <f>Sales_Entry!A1047</f>
        <v>2083/04/28</v>
      </c>
      <c r="B1047" s="206">
        <f>Sales_Entry!B1047</f>
        <v>46247</v>
      </c>
      <c r="C1047" s="207" t="str">
        <f>Sales_Entry!D1047</f>
        <v>KRITIKA KIRANA</v>
      </c>
      <c r="D1047" s="207" t="s">
        <v>1390</v>
      </c>
      <c r="E1047" s="207" t="str">
        <f>Sales_Entry!C1047</f>
        <v>BILL-6851</v>
      </c>
      <c r="F1047" s="207" t="str">
        <f>Sales_Entry!E1047</f>
        <v>Mix Milk</v>
      </c>
      <c r="G1047" s="208">
        <f>N(Sales_Entry!J1047)</f>
        <v>860</v>
      </c>
      <c r="H1047" s="208">
        <v>0</v>
      </c>
      <c r="I1047" s="208">
        <f t="shared" si="16"/>
        <v>860</v>
      </c>
      <c r="J1047" s="209"/>
      <c r="K1047" s="209" t="str" cm="1">
        <f t="array" ref="K1047">IF($C1047="","",IF(AND($C1047=Party_Statement!$C$5,$B1047&gt;=Party_Statement!$C$6,$B1047&lt;=Party_Statement!$E$6),SUMPRODUCT(($C$3:$C1047=Party_Statement!$C$5)*($B$3:$B1047&gt;=Party_Statement!$C$6)*($B$3:$B1047&lt;=Party_Statement!$E$6)),""))</f>
        <v/>
      </c>
    </row>
    <row r="1048" spans="1:11" x14ac:dyDescent="0.25">
      <c r="A1048" s="205" t="str">
        <f>Sales_Entry!A1048</f>
        <v>2083/04/28</v>
      </c>
      <c r="B1048" s="206">
        <f>Sales_Entry!B1048</f>
        <v>46247</v>
      </c>
      <c r="C1048" s="207" t="str">
        <f>Sales_Entry!D1048</f>
        <v>ORGANIC TARKALI</v>
      </c>
      <c r="D1048" s="207" t="s">
        <v>1390</v>
      </c>
      <c r="E1048" s="207" t="str">
        <f>Sales_Entry!C1048</f>
        <v>BILL-6852</v>
      </c>
      <c r="F1048" s="207" t="str">
        <f>Sales_Entry!E1048</f>
        <v>Mix Milk</v>
      </c>
      <c r="G1048" s="208">
        <f>N(Sales_Entry!J1048)</f>
        <v>2150</v>
      </c>
      <c r="H1048" s="208">
        <v>0</v>
      </c>
      <c r="I1048" s="208">
        <f t="shared" si="16"/>
        <v>2150</v>
      </c>
      <c r="J1048" s="209"/>
      <c r="K1048" s="209" t="str" cm="1">
        <f t="array" ref="K1048">IF($C1048="","",IF(AND($C1048=Party_Statement!$C$5,$B1048&gt;=Party_Statement!$C$6,$B1048&lt;=Party_Statement!$E$6),SUMPRODUCT(($C$3:$C1048=Party_Statement!$C$5)*($B$3:$B1048&gt;=Party_Statement!$C$6)*($B$3:$B1048&lt;=Party_Statement!$E$6)),""))</f>
        <v/>
      </c>
    </row>
    <row r="1049" spans="1:11" x14ac:dyDescent="0.25">
      <c r="A1049" s="205" t="str">
        <f>Sales_Entry!A1049</f>
        <v>2083/04/28</v>
      </c>
      <c r="B1049" s="206">
        <f>Sales_Entry!B1049</f>
        <v>46247</v>
      </c>
      <c r="C1049" s="207" t="str">
        <f>Sales_Entry!D1049</f>
        <v>ORGANIC TARKALI</v>
      </c>
      <c r="D1049" s="207" t="s">
        <v>1390</v>
      </c>
      <c r="E1049" s="207" t="str">
        <f>Sales_Entry!C1049</f>
        <v>BILL-6852</v>
      </c>
      <c r="F1049" s="207" t="str">
        <f>Sales_Entry!E1049</f>
        <v>Mix Milk</v>
      </c>
      <c r="G1049" s="208">
        <f>N(Sales_Entry!J1049)</f>
        <v>1190</v>
      </c>
      <c r="H1049" s="208">
        <v>0</v>
      </c>
      <c r="I1049" s="208">
        <f t="shared" si="16"/>
        <v>1190</v>
      </c>
      <c r="J1049" s="209"/>
      <c r="K1049" s="209" t="str" cm="1">
        <f t="array" ref="K1049">IF($C1049="","",IF(AND($C1049=Party_Statement!$C$5,$B1049&gt;=Party_Statement!$C$6,$B1049&lt;=Party_Statement!$E$6),SUMPRODUCT(($C$3:$C1049=Party_Statement!$C$5)*($B$3:$B1049&gt;=Party_Statement!$C$6)*($B$3:$B1049&lt;=Party_Statement!$E$6)),""))</f>
        <v/>
      </c>
    </row>
    <row r="1050" spans="1:11" x14ac:dyDescent="0.25">
      <c r="A1050" s="205" t="str">
        <f>Sales_Entry!A1050</f>
        <v>2083/04/28</v>
      </c>
      <c r="B1050" s="206">
        <f>Sales_Entry!B1050</f>
        <v>46247</v>
      </c>
      <c r="C1050" s="207" t="str">
        <f>Sales_Entry!D1050</f>
        <v>DEURALI KIRANA</v>
      </c>
      <c r="D1050" s="207" t="s">
        <v>1390</v>
      </c>
      <c r="E1050" s="207" t="str">
        <f>Sales_Entry!C1050</f>
        <v>BILL-6853</v>
      </c>
      <c r="F1050" s="207" t="str">
        <f>Sales_Entry!E1050</f>
        <v>Mix Milk</v>
      </c>
      <c r="G1050" s="208">
        <f>N(Sales_Entry!J1050)</f>
        <v>510</v>
      </c>
      <c r="H1050" s="208">
        <v>0</v>
      </c>
      <c r="I1050" s="208">
        <f t="shared" si="16"/>
        <v>510</v>
      </c>
      <c r="J1050" s="209"/>
      <c r="K1050" s="209" t="str" cm="1">
        <f t="array" ref="K1050">IF($C1050="","",IF(AND($C1050=Party_Statement!$C$5,$B1050&gt;=Party_Statement!$C$6,$B1050&lt;=Party_Statement!$E$6),SUMPRODUCT(($C$3:$C1050=Party_Statement!$C$5)*($B$3:$B1050&gt;=Party_Statement!$C$6)*($B$3:$B1050&lt;=Party_Statement!$E$6)),""))</f>
        <v/>
      </c>
    </row>
    <row r="1051" spans="1:11" x14ac:dyDescent="0.25">
      <c r="A1051" s="205" t="str">
        <f>Sales_Entry!A1051</f>
        <v>2083/04/28</v>
      </c>
      <c r="B1051" s="206">
        <f>Sales_Entry!B1051</f>
        <v>46247</v>
      </c>
      <c r="C1051" s="207" t="str">
        <f>Sales_Entry!D1051</f>
        <v>SHARMA DAI</v>
      </c>
      <c r="D1051" s="207" t="s">
        <v>1390</v>
      </c>
      <c r="E1051" s="207" t="str">
        <f>Sales_Entry!C1051</f>
        <v>BILL-6854</v>
      </c>
      <c r="F1051" s="207" t="str">
        <f>Sales_Entry!E1051</f>
        <v>Mix Milk</v>
      </c>
      <c r="G1051" s="208">
        <f>N(Sales_Entry!J1051)</f>
        <v>2975</v>
      </c>
      <c r="H1051" s="208">
        <v>0</v>
      </c>
      <c r="I1051" s="208">
        <f t="shared" si="16"/>
        <v>2975</v>
      </c>
      <c r="J1051" s="209"/>
      <c r="K1051" s="209" t="str" cm="1">
        <f t="array" ref="K1051">IF($C1051="","",IF(AND($C1051=Party_Statement!$C$5,$B1051&gt;=Party_Statement!$C$6,$B1051&lt;=Party_Statement!$E$6),SUMPRODUCT(($C$3:$C1051=Party_Statement!$C$5)*($B$3:$B1051&gt;=Party_Statement!$C$6)*($B$3:$B1051&lt;=Party_Statement!$E$6)),""))</f>
        <v/>
      </c>
    </row>
    <row r="1052" spans="1:11" x14ac:dyDescent="0.25">
      <c r="A1052" s="205" t="str">
        <f>Sales_Entry!A1052</f>
        <v>2083/04/28</v>
      </c>
      <c r="B1052" s="206">
        <f>Sales_Entry!B1052</f>
        <v>46247</v>
      </c>
      <c r="C1052" s="207" t="str">
        <f>Sales_Entry!D1052</f>
        <v>GANGA NEUPANE</v>
      </c>
      <c r="D1052" s="207" t="s">
        <v>1390</v>
      </c>
      <c r="E1052" s="207" t="str">
        <f>Sales_Entry!C1052</f>
        <v>BILL-6855</v>
      </c>
      <c r="F1052" s="207" t="str">
        <f>Sales_Entry!E1052</f>
        <v>Mix Milk</v>
      </c>
      <c r="G1052" s="208">
        <f>N(Sales_Entry!J1052)</f>
        <v>510</v>
      </c>
      <c r="H1052" s="208">
        <v>0</v>
      </c>
      <c r="I1052" s="208">
        <f t="shared" si="16"/>
        <v>510</v>
      </c>
      <c r="J1052" s="209"/>
      <c r="K1052" s="209" t="str" cm="1">
        <f t="array" ref="K1052">IF($C1052="","",IF(AND($C1052=Party_Statement!$C$5,$B1052&gt;=Party_Statement!$C$6,$B1052&lt;=Party_Statement!$E$6),SUMPRODUCT(($C$3:$C1052=Party_Statement!$C$5)*($B$3:$B1052&gt;=Party_Statement!$C$6)*($B$3:$B1052&lt;=Party_Statement!$E$6)),""))</f>
        <v/>
      </c>
    </row>
    <row r="1053" spans="1:11" s="64" customFormat="1" x14ac:dyDescent="0.25">
      <c r="A1053" s="205" t="str">
        <f>Sales_Entry!A1053</f>
        <v>2083/04/28</v>
      </c>
      <c r="B1053" s="206">
        <f>Sales_Entry!B1053</f>
        <v>46247</v>
      </c>
      <c r="C1053" s="207" t="str">
        <f>Sales_Entry!D1053</f>
        <v>NEUPANE KIRANA</v>
      </c>
      <c r="D1053" s="207" t="s">
        <v>1390</v>
      </c>
      <c r="E1053" s="207" t="str">
        <f>Sales_Entry!C1053</f>
        <v>BILL-6856</v>
      </c>
      <c r="F1053" s="207" t="str">
        <f>Sales_Entry!E1053</f>
        <v>Mix Milk</v>
      </c>
      <c r="G1053" s="208">
        <f>N(Sales_Entry!J1053)</f>
        <v>200</v>
      </c>
      <c r="H1053" s="208">
        <v>0</v>
      </c>
      <c r="I1053" s="208">
        <f t="shared" si="16"/>
        <v>200</v>
      </c>
      <c r="J1053" s="211"/>
      <c r="K1053" s="209" t="str" cm="1">
        <f t="array" ref="K1053">IF($C1053="","",IF(AND($C1053=Party_Statement!$C$5,$B1053&gt;=Party_Statement!$C$6,$B1053&lt;=Party_Statement!$E$6),SUMPRODUCT(($C$3:$C1053=Party_Statement!$C$5)*($B$3:$B1053&gt;=Party_Statement!$C$6)*($B$3:$B1053&lt;=Party_Statement!$E$6)),""))</f>
        <v/>
      </c>
    </row>
    <row r="1054" spans="1:11" x14ac:dyDescent="0.25">
      <c r="A1054" s="205" t="str">
        <f>Sales_Entry!A1054</f>
        <v>2083/04/28</v>
      </c>
      <c r="B1054" s="206">
        <f>Sales_Entry!B1054</f>
        <v>46247</v>
      </c>
      <c r="C1054" s="207" t="str">
        <f>Sales_Entry!D1054</f>
        <v>LOCAL</v>
      </c>
      <c r="D1054" s="207" t="s">
        <v>1390</v>
      </c>
      <c r="E1054" s="207" t="str">
        <f>Sales_Entry!C1054</f>
        <v>BILL-6472</v>
      </c>
      <c r="F1054" s="207" t="str">
        <f>Sales_Entry!E1054</f>
        <v>Mix Milk</v>
      </c>
      <c r="G1054" s="208">
        <f>N(Sales_Entry!J1054)</f>
        <v>350</v>
      </c>
      <c r="H1054" s="208">
        <v>0</v>
      </c>
      <c r="I1054" s="208">
        <f t="shared" si="16"/>
        <v>350</v>
      </c>
      <c r="J1054" s="209"/>
      <c r="K1054" s="209" t="str" cm="1">
        <f t="array" ref="K1054">IF($C1054="","",IF(AND($C1054=Party_Statement!$C$5,$B1054&gt;=Party_Statement!$C$6,$B1054&lt;=Party_Statement!$E$6),SUMPRODUCT(($C$3:$C1054=Party_Statement!$C$5)*($B$3:$B1054&gt;=Party_Statement!$C$6)*($B$3:$B1054&lt;=Party_Statement!$E$6)),""))</f>
        <v/>
      </c>
    </row>
    <row r="1055" spans="1:11" x14ac:dyDescent="0.25">
      <c r="A1055" s="205" t="str">
        <f>Sales_Entry!A1055</f>
        <v>2083/04/29</v>
      </c>
      <c r="B1055" s="206">
        <f>Sales_Entry!B1055</f>
        <v>46248</v>
      </c>
      <c r="C1055" s="207" t="str">
        <f>Sales_Entry!D1055</f>
        <v>SRIJANA DAIRY</v>
      </c>
      <c r="D1055" s="207" t="s">
        <v>1390</v>
      </c>
      <c r="E1055" s="207" t="str">
        <f>Sales_Entry!C1055</f>
        <v>BILL-6857</v>
      </c>
      <c r="F1055" s="207" t="str">
        <f>Sales_Entry!E1055</f>
        <v>Mix Milk</v>
      </c>
      <c r="G1055" s="208">
        <f>N(Sales_Entry!J1055)</f>
        <v>5100</v>
      </c>
      <c r="H1055" s="208">
        <v>0</v>
      </c>
      <c r="I1055" s="208">
        <f t="shared" si="16"/>
        <v>5100</v>
      </c>
      <c r="J1055" s="209"/>
      <c r="K1055" s="209" t="str" cm="1">
        <f t="array" ref="K1055">IF($C1055="","",IF(AND($C1055=Party_Statement!$C$5,$B1055&gt;=Party_Statement!$C$6,$B1055&lt;=Party_Statement!$E$6),SUMPRODUCT(($C$3:$C1055=Party_Statement!$C$5)*($B$3:$B1055&gt;=Party_Statement!$C$6)*($B$3:$B1055&lt;=Party_Statement!$E$6)),""))</f>
        <v/>
      </c>
    </row>
    <row r="1056" spans="1:11" x14ac:dyDescent="0.25">
      <c r="A1056" s="205" t="str">
        <f>Sales_Entry!A1056</f>
        <v>2083/04/29</v>
      </c>
      <c r="B1056" s="206">
        <f>Sales_Entry!B1056</f>
        <v>46248</v>
      </c>
      <c r="C1056" s="207" t="str">
        <f>Sales_Entry!D1056</f>
        <v>SRIJANA DAIRY</v>
      </c>
      <c r="D1056" s="207" t="s">
        <v>1390</v>
      </c>
      <c r="E1056" s="207" t="str">
        <f>Sales_Entry!C1056</f>
        <v>BILL-6857</v>
      </c>
      <c r="F1056" s="207" t="str">
        <f>Sales_Entry!E1056</f>
        <v>Cow Milk</v>
      </c>
      <c r="G1056" s="208">
        <f>N(Sales_Entry!J1056)</f>
        <v>80</v>
      </c>
      <c r="H1056" s="208">
        <v>0</v>
      </c>
      <c r="I1056" s="208">
        <f t="shared" si="16"/>
        <v>80</v>
      </c>
      <c r="J1056" s="209"/>
      <c r="K1056" s="209" t="str" cm="1">
        <f t="array" ref="K1056">IF($C1056="","",IF(AND($C1056=Party_Statement!$C$5,$B1056&gt;=Party_Statement!$C$6,$B1056&lt;=Party_Statement!$E$6),SUMPRODUCT(($C$3:$C1056=Party_Statement!$C$5)*($B$3:$B1056&gt;=Party_Statement!$C$6)*($B$3:$B1056&lt;=Party_Statement!$E$6)),""))</f>
        <v/>
      </c>
    </row>
    <row r="1057" spans="1:11" x14ac:dyDescent="0.25">
      <c r="A1057" s="205" t="str">
        <f>Sales_Entry!A1057</f>
        <v>2083/04/29</v>
      </c>
      <c r="B1057" s="206">
        <f>Sales_Entry!B1057</f>
        <v>46248</v>
      </c>
      <c r="C1057" s="207" t="str">
        <f>Sales_Entry!D1057</f>
        <v>SOBHA BHATTARAI</v>
      </c>
      <c r="D1057" s="207" t="s">
        <v>1390</v>
      </c>
      <c r="E1057" s="207" t="str">
        <f>Sales_Entry!C1057</f>
        <v>BILL-6858</v>
      </c>
      <c r="F1057" s="207" t="str">
        <f>Sales_Entry!E1057</f>
        <v>Mix Milk</v>
      </c>
      <c r="G1057" s="208">
        <f>N(Sales_Entry!J1057)</f>
        <v>4250</v>
      </c>
      <c r="H1057" s="208">
        <v>0</v>
      </c>
      <c r="I1057" s="208">
        <f t="shared" si="16"/>
        <v>4250</v>
      </c>
      <c r="J1057" s="209"/>
      <c r="K1057" s="209" t="str" cm="1">
        <f t="array" ref="K1057">IF($C1057="","",IF(AND($C1057=Party_Statement!$C$5,$B1057&gt;=Party_Statement!$C$6,$B1057&lt;=Party_Statement!$E$6),SUMPRODUCT(($C$3:$C1057=Party_Statement!$C$5)*($B$3:$B1057&gt;=Party_Statement!$C$6)*($B$3:$B1057&lt;=Party_Statement!$E$6)),""))</f>
        <v/>
      </c>
    </row>
    <row r="1058" spans="1:11" x14ac:dyDescent="0.25">
      <c r="A1058" s="205" t="str">
        <f>Sales_Entry!A1058</f>
        <v>2083/04/29</v>
      </c>
      <c r="B1058" s="206">
        <f>Sales_Entry!B1058</f>
        <v>46248</v>
      </c>
      <c r="C1058" s="207" t="str">
        <f>Sales_Entry!D1058</f>
        <v>AAMOSH KIRANA</v>
      </c>
      <c r="D1058" s="207" t="s">
        <v>1390</v>
      </c>
      <c r="E1058" s="207" t="str">
        <f>Sales_Entry!C1058</f>
        <v>BILL-6859</v>
      </c>
      <c r="F1058" s="207" t="str">
        <f>Sales_Entry!E1058</f>
        <v>Mix Milk</v>
      </c>
      <c r="G1058" s="208">
        <f>N(Sales_Entry!J1058)</f>
        <v>3440</v>
      </c>
      <c r="H1058" s="208">
        <v>0</v>
      </c>
      <c r="I1058" s="208">
        <f t="shared" si="16"/>
        <v>3440</v>
      </c>
      <c r="J1058" s="209"/>
      <c r="K1058" s="209" t="str" cm="1">
        <f t="array" ref="K1058">IF($C1058="","",IF(AND($C1058=Party_Statement!$C$5,$B1058&gt;=Party_Statement!$C$6,$B1058&lt;=Party_Statement!$E$6),SUMPRODUCT(($C$3:$C1058=Party_Statement!$C$5)*($B$3:$B1058&gt;=Party_Statement!$C$6)*($B$3:$B1058&lt;=Party_Statement!$E$6)),""))</f>
        <v/>
      </c>
    </row>
    <row r="1059" spans="1:11" x14ac:dyDescent="0.25">
      <c r="A1059" s="205" t="str">
        <f>Sales_Entry!A1059</f>
        <v>2083/04/29</v>
      </c>
      <c r="B1059" s="206">
        <f>Sales_Entry!B1059</f>
        <v>46248</v>
      </c>
      <c r="C1059" s="207" t="str">
        <f>Sales_Entry!D1059</f>
        <v>AAMOSH KIRANA</v>
      </c>
      <c r="D1059" s="207" t="s">
        <v>1390</v>
      </c>
      <c r="E1059" s="207" t="str">
        <f>Sales_Entry!C1059</f>
        <v>BILL-6859</v>
      </c>
      <c r="F1059" s="207" t="str">
        <f>Sales_Entry!E1059</f>
        <v>Mix Milk</v>
      </c>
      <c r="G1059" s="208">
        <f>N(Sales_Entry!J1059)</f>
        <v>1700</v>
      </c>
      <c r="H1059" s="208">
        <v>0</v>
      </c>
      <c r="I1059" s="208">
        <f t="shared" si="16"/>
        <v>1700</v>
      </c>
      <c r="J1059" s="209"/>
      <c r="K1059" s="209" t="str" cm="1">
        <f t="array" ref="K1059">IF($C1059="","",IF(AND($C1059=Party_Statement!$C$5,$B1059&gt;=Party_Statement!$C$6,$B1059&lt;=Party_Statement!$E$6),SUMPRODUCT(($C$3:$C1059=Party_Statement!$C$5)*($B$3:$B1059&gt;=Party_Statement!$C$6)*($B$3:$B1059&lt;=Party_Statement!$E$6)),""))</f>
        <v/>
      </c>
    </row>
    <row r="1060" spans="1:11" x14ac:dyDescent="0.25">
      <c r="A1060" s="205" t="str">
        <f>Sales_Entry!A1060</f>
        <v>2083/04/29</v>
      </c>
      <c r="B1060" s="206">
        <f>Sales_Entry!B1060</f>
        <v>46248</v>
      </c>
      <c r="C1060" s="207" t="str">
        <f>Sales_Entry!D1060</f>
        <v>AAMOSH KIRANA</v>
      </c>
      <c r="D1060" s="207" t="s">
        <v>1390</v>
      </c>
      <c r="E1060" s="207" t="str">
        <f>Sales_Entry!C1060</f>
        <v>BILL-6859</v>
      </c>
      <c r="F1060" s="207" t="str">
        <f>Sales_Entry!E1060</f>
        <v>Cow Milk</v>
      </c>
      <c r="G1060" s="208">
        <f>N(Sales_Entry!J1060)</f>
        <v>80</v>
      </c>
      <c r="H1060" s="208">
        <v>0</v>
      </c>
      <c r="I1060" s="208">
        <f t="shared" si="16"/>
        <v>80</v>
      </c>
      <c r="J1060" s="209"/>
      <c r="K1060" s="209" t="str" cm="1">
        <f t="array" ref="K1060">IF($C1060="","",IF(AND($C1060=Party_Statement!$C$5,$B1060&gt;=Party_Statement!$C$6,$B1060&lt;=Party_Statement!$E$6),SUMPRODUCT(($C$3:$C1060=Party_Statement!$C$5)*($B$3:$B1060&gt;=Party_Statement!$C$6)*($B$3:$B1060&lt;=Party_Statement!$E$6)),""))</f>
        <v/>
      </c>
    </row>
    <row r="1061" spans="1:11" x14ac:dyDescent="0.25">
      <c r="A1061" s="205" t="str">
        <f>Sales_Entry!A1061</f>
        <v>2083/04/29</v>
      </c>
      <c r="B1061" s="206">
        <f>Sales_Entry!B1061</f>
        <v>46248</v>
      </c>
      <c r="C1061" s="207" t="str">
        <f>Sales_Entry!D1061</f>
        <v>GIRI KIRANA</v>
      </c>
      <c r="D1061" s="207" t="s">
        <v>1390</v>
      </c>
      <c r="E1061" s="207" t="str">
        <f>Sales_Entry!C1061</f>
        <v>BILL-6860</v>
      </c>
      <c r="F1061" s="207" t="str">
        <f>Sales_Entry!E1061</f>
        <v>Mix Milk</v>
      </c>
      <c r="G1061" s="208">
        <f>N(Sales_Entry!J1061)</f>
        <v>1275</v>
      </c>
      <c r="H1061" s="208">
        <v>0</v>
      </c>
      <c r="I1061" s="208">
        <f t="shared" si="16"/>
        <v>1275</v>
      </c>
      <c r="J1061" s="209"/>
      <c r="K1061" s="209" t="str" cm="1">
        <f t="array" ref="K1061">IF($C1061="","",IF(AND($C1061=Party_Statement!$C$5,$B1061&gt;=Party_Statement!$C$6,$B1061&lt;=Party_Statement!$E$6),SUMPRODUCT(($C$3:$C1061=Party_Statement!$C$5)*($B$3:$B1061&gt;=Party_Statement!$C$6)*($B$3:$B1061&lt;=Party_Statement!$E$6)),""))</f>
        <v/>
      </c>
    </row>
    <row r="1062" spans="1:11" x14ac:dyDescent="0.25">
      <c r="A1062" s="205" t="str">
        <f>Sales_Entry!A1062</f>
        <v>2083/04/29</v>
      </c>
      <c r="B1062" s="206">
        <f>Sales_Entry!B1062</f>
        <v>46248</v>
      </c>
      <c r="C1062" s="207" t="str">
        <f>Sales_Entry!D1062</f>
        <v>PALPALI KIRANA</v>
      </c>
      <c r="D1062" s="207" t="s">
        <v>1390</v>
      </c>
      <c r="E1062" s="207" t="str">
        <f>Sales_Entry!C1062</f>
        <v>BILL-6861</v>
      </c>
      <c r="F1062" s="207" t="str">
        <f>Sales_Entry!E1062</f>
        <v>Mix Milk</v>
      </c>
      <c r="G1062" s="208">
        <f>N(Sales_Entry!J1062)</f>
        <v>1700</v>
      </c>
      <c r="H1062" s="208">
        <v>0</v>
      </c>
      <c r="I1062" s="208">
        <f t="shared" si="16"/>
        <v>1700</v>
      </c>
      <c r="J1062" s="209"/>
      <c r="K1062" s="209" t="str" cm="1">
        <f t="array" ref="K1062">IF($C1062="","",IF(AND($C1062=Party_Statement!$C$5,$B1062&gt;=Party_Statement!$C$6,$B1062&lt;=Party_Statement!$E$6),SUMPRODUCT(($C$3:$C1062=Party_Statement!$C$5)*($B$3:$B1062&gt;=Party_Statement!$C$6)*($B$3:$B1062&lt;=Party_Statement!$E$6)),""))</f>
        <v/>
      </c>
    </row>
    <row r="1063" spans="1:11" x14ac:dyDescent="0.25">
      <c r="A1063" s="205" t="str">
        <f>Sales_Entry!A1063</f>
        <v>2083/04/29</v>
      </c>
      <c r="B1063" s="206">
        <f>Sales_Entry!B1063</f>
        <v>46248</v>
      </c>
      <c r="C1063" s="207" t="str">
        <f>Sales_Entry!D1063</f>
        <v>CHHATRABHUMI STORE</v>
      </c>
      <c r="D1063" s="207" t="s">
        <v>1390</v>
      </c>
      <c r="E1063" s="207" t="str">
        <f>Sales_Entry!C1063</f>
        <v>BILL-6862</v>
      </c>
      <c r="F1063" s="207" t="str">
        <f>Sales_Entry!E1063</f>
        <v>Mix Milk</v>
      </c>
      <c r="G1063" s="208">
        <f>N(Sales_Entry!J1063)</f>
        <v>2150</v>
      </c>
      <c r="H1063" s="208">
        <v>0</v>
      </c>
      <c r="I1063" s="208">
        <f t="shared" si="16"/>
        <v>2150</v>
      </c>
      <c r="J1063" s="209"/>
      <c r="K1063" s="209" t="str" cm="1">
        <f t="array" ref="K1063">IF($C1063="","",IF(AND($C1063=Party_Statement!$C$5,$B1063&gt;=Party_Statement!$C$6,$B1063&lt;=Party_Statement!$E$6),SUMPRODUCT(($C$3:$C1063=Party_Statement!$C$5)*($B$3:$B1063&gt;=Party_Statement!$C$6)*($B$3:$B1063&lt;=Party_Statement!$E$6)),""))</f>
        <v/>
      </c>
    </row>
    <row r="1064" spans="1:11" s="64" customFormat="1" x14ac:dyDescent="0.25">
      <c r="A1064" s="205" t="str">
        <f>Sales_Entry!A1064</f>
        <v>2083/04/29</v>
      </c>
      <c r="B1064" s="206">
        <f>Sales_Entry!B1064</f>
        <v>46248</v>
      </c>
      <c r="C1064" s="207" t="str">
        <f>Sales_Entry!D1064</f>
        <v>KRISHNA KHAREL</v>
      </c>
      <c r="D1064" s="207" t="s">
        <v>1390</v>
      </c>
      <c r="E1064" s="207" t="str">
        <f>Sales_Entry!C1064</f>
        <v>BILL-6863</v>
      </c>
      <c r="F1064" s="207" t="str">
        <f>Sales_Entry!E1064</f>
        <v>Mix Milk</v>
      </c>
      <c r="G1064" s="208">
        <f>N(Sales_Entry!J1064)</f>
        <v>172</v>
      </c>
      <c r="H1064" s="208">
        <v>0</v>
      </c>
      <c r="I1064" s="208">
        <f t="shared" si="16"/>
        <v>172</v>
      </c>
      <c r="J1064" s="211"/>
      <c r="K1064" s="209" t="str" cm="1">
        <f t="array" ref="K1064">IF($C1064="","",IF(AND($C1064=Party_Statement!$C$5,$B1064&gt;=Party_Statement!$C$6,$B1064&lt;=Party_Statement!$E$6),SUMPRODUCT(($C$3:$C1064=Party_Statement!$C$5)*($B$3:$B1064&gt;=Party_Statement!$C$6)*($B$3:$B1064&lt;=Party_Statement!$E$6)),""))</f>
        <v/>
      </c>
    </row>
    <row r="1065" spans="1:11" x14ac:dyDescent="0.25">
      <c r="A1065" s="205" t="str">
        <f>Sales_Entry!A1065</f>
        <v>2083/04/29</v>
      </c>
      <c r="B1065" s="206">
        <f>Sales_Entry!B1065</f>
        <v>46248</v>
      </c>
      <c r="C1065" s="207" t="str">
        <f>Sales_Entry!D1065</f>
        <v>SAMIKSHYA KIRANA</v>
      </c>
      <c r="D1065" s="207" t="s">
        <v>1390</v>
      </c>
      <c r="E1065" s="207" t="str">
        <f>Sales_Entry!C1065</f>
        <v>BILL-6864</v>
      </c>
      <c r="F1065" s="207" t="str">
        <f>Sales_Entry!E1065</f>
        <v>Mix Milk</v>
      </c>
      <c r="G1065" s="208">
        <f>N(Sales_Entry!J1065)</f>
        <v>680</v>
      </c>
      <c r="H1065" s="208">
        <v>0</v>
      </c>
      <c r="I1065" s="208">
        <f t="shared" si="16"/>
        <v>680</v>
      </c>
      <c r="J1065" s="209"/>
      <c r="K1065" s="209" t="str" cm="1">
        <f t="array" ref="K1065">IF($C1065="","",IF(AND($C1065=Party_Statement!$C$5,$B1065&gt;=Party_Statement!$C$6,$B1065&lt;=Party_Statement!$E$6),SUMPRODUCT(($C$3:$C1065=Party_Statement!$C$5)*($B$3:$B1065&gt;=Party_Statement!$C$6)*($B$3:$B1065&lt;=Party_Statement!$E$6)),""))</f>
        <v/>
      </c>
    </row>
    <row r="1066" spans="1:11" x14ac:dyDescent="0.25">
      <c r="A1066" s="205" t="str">
        <f>Sales_Entry!A1066</f>
        <v>2083/04/29</v>
      </c>
      <c r="B1066" s="206">
        <f>Sales_Entry!B1066</f>
        <v>46248</v>
      </c>
      <c r="C1066" s="207" t="str">
        <f>Sales_Entry!D1066</f>
        <v>YUBARAJ AND SAMRAT</v>
      </c>
      <c r="D1066" s="207" t="s">
        <v>1390</v>
      </c>
      <c r="E1066" s="207" t="str">
        <f>Sales_Entry!C1066</f>
        <v>BILL-6865</v>
      </c>
      <c r="F1066" s="207" t="str">
        <f>Sales_Entry!E1066</f>
        <v>Mix Milk</v>
      </c>
      <c r="G1066" s="208">
        <f>N(Sales_Entry!J1066)</f>
        <v>1020</v>
      </c>
      <c r="H1066" s="208">
        <v>0</v>
      </c>
      <c r="I1066" s="208">
        <f t="shared" si="16"/>
        <v>1020</v>
      </c>
      <c r="J1066" s="209"/>
      <c r="K1066" s="209" t="str" cm="1">
        <f t="array" ref="K1066">IF($C1066="","",IF(AND($C1066=Party_Statement!$C$5,$B1066&gt;=Party_Statement!$C$6,$B1066&lt;=Party_Statement!$E$6),SUMPRODUCT(($C$3:$C1066=Party_Statement!$C$5)*($B$3:$B1066&gt;=Party_Statement!$C$6)*($B$3:$B1066&lt;=Party_Statement!$E$6)),""))</f>
        <v/>
      </c>
    </row>
    <row r="1067" spans="1:11" x14ac:dyDescent="0.25">
      <c r="A1067" s="205" t="str">
        <f>Sales_Entry!A1067</f>
        <v>2083/04/29</v>
      </c>
      <c r="B1067" s="206">
        <f>Sales_Entry!B1067</f>
        <v>46248</v>
      </c>
      <c r="C1067" s="207" t="str">
        <f>Sales_Entry!D1067</f>
        <v>AAYUSH AND AAYUSHMA</v>
      </c>
      <c r="D1067" s="207" t="s">
        <v>1390</v>
      </c>
      <c r="E1067" s="207" t="str">
        <f>Sales_Entry!C1067</f>
        <v>BILL-6866</v>
      </c>
      <c r="F1067" s="207" t="str">
        <f>Sales_Entry!E1067</f>
        <v>Mix Milk</v>
      </c>
      <c r="G1067" s="208">
        <f>N(Sales_Entry!J1067)</f>
        <v>680</v>
      </c>
      <c r="H1067" s="208">
        <v>0</v>
      </c>
      <c r="I1067" s="208">
        <f t="shared" si="16"/>
        <v>680</v>
      </c>
      <c r="J1067" s="209"/>
      <c r="K1067" s="209" t="str" cm="1">
        <f t="array" ref="K1067">IF($C1067="","",IF(AND($C1067=Party_Statement!$C$5,$B1067&gt;=Party_Statement!$C$6,$B1067&lt;=Party_Statement!$E$6),SUMPRODUCT(($C$3:$C1067=Party_Statement!$C$5)*($B$3:$B1067&gt;=Party_Statement!$C$6)*($B$3:$B1067&lt;=Party_Statement!$E$6)),""))</f>
        <v/>
      </c>
    </row>
    <row r="1068" spans="1:11" x14ac:dyDescent="0.25">
      <c r="A1068" s="205" t="str">
        <f>Sales_Entry!A1068</f>
        <v>2083/04/29</v>
      </c>
      <c r="B1068" s="206">
        <f>Sales_Entry!B1068</f>
        <v>46248</v>
      </c>
      <c r="C1068" s="207" t="str">
        <f>Sales_Entry!D1068</f>
        <v>KRITIKA KIRANA</v>
      </c>
      <c r="D1068" s="207" t="s">
        <v>1390</v>
      </c>
      <c r="E1068" s="207" t="str">
        <f>Sales_Entry!C1068</f>
        <v>BILL-6867</v>
      </c>
      <c r="F1068" s="207" t="str">
        <f>Sales_Entry!E1068</f>
        <v>Mix Milk</v>
      </c>
      <c r="G1068" s="208">
        <f>N(Sales_Entry!J1068)</f>
        <v>1290</v>
      </c>
      <c r="H1068" s="208">
        <v>0</v>
      </c>
      <c r="I1068" s="208">
        <f t="shared" si="16"/>
        <v>1290</v>
      </c>
      <c r="J1068" s="209"/>
      <c r="K1068" s="209" t="str" cm="1">
        <f t="array" ref="K1068">IF($C1068="","",IF(AND($C1068=Party_Statement!$C$5,$B1068&gt;=Party_Statement!$C$6,$B1068&lt;=Party_Statement!$E$6),SUMPRODUCT(($C$3:$C1068=Party_Statement!$C$5)*($B$3:$B1068&gt;=Party_Statement!$C$6)*($B$3:$B1068&lt;=Party_Statement!$E$6)),""))</f>
        <v/>
      </c>
    </row>
    <row r="1069" spans="1:11" x14ac:dyDescent="0.25">
      <c r="A1069" s="205" t="str">
        <f>Sales_Entry!A1069</f>
        <v>2083/04/29</v>
      </c>
      <c r="B1069" s="206">
        <f>Sales_Entry!B1069</f>
        <v>46248</v>
      </c>
      <c r="C1069" s="207" t="str">
        <f>Sales_Entry!D1069</f>
        <v>ORGANIC TARKALI</v>
      </c>
      <c r="D1069" s="207" t="s">
        <v>1390</v>
      </c>
      <c r="E1069" s="207" t="str">
        <f>Sales_Entry!C1069</f>
        <v>BILL-6868</v>
      </c>
      <c r="F1069" s="207" t="str">
        <f>Sales_Entry!E1069</f>
        <v>Mix Milk</v>
      </c>
      <c r="G1069" s="208">
        <f>N(Sales_Entry!J1069)</f>
        <v>2375</v>
      </c>
      <c r="H1069" s="208">
        <v>0</v>
      </c>
      <c r="I1069" s="208">
        <f t="shared" si="16"/>
        <v>2375</v>
      </c>
      <c r="J1069" s="209"/>
      <c r="K1069" s="209" t="str" cm="1">
        <f t="array" ref="K1069">IF($C1069="","",IF(AND($C1069=Party_Statement!$C$5,$B1069&gt;=Party_Statement!$C$6,$B1069&lt;=Party_Statement!$E$6),SUMPRODUCT(($C$3:$C1069=Party_Statement!$C$5)*($B$3:$B1069&gt;=Party_Statement!$C$6)*($B$3:$B1069&lt;=Party_Statement!$E$6)),""))</f>
        <v/>
      </c>
    </row>
    <row r="1070" spans="1:11" x14ac:dyDescent="0.25">
      <c r="A1070" s="205" t="str">
        <f>Sales_Entry!A1070</f>
        <v>2083/04/29</v>
      </c>
      <c r="B1070" s="206">
        <f>Sales_Entry!B1070</f>
        <v>46248</v>
      </c>
      <c r="C1070" s="207" t="str">
        <f>Sales_Entry!D1070</f>
        <v>ORGANIC TARKALI</v>
      </c>
      <c r="D1070" s="207" t="s">
        <v>1390</v>
      </c>
      <c r="E1070" s="207" t="str">
        <f>Sales_Entry!C1070</f>
        <v>BILL-6868</v>
      </c>
      <c r="F1070" s="207" t="str">
        <f>Sales_Entry!E1070</f>
        <v>Mix Milk</v>
      </c>
      <c r="G1070" s="208">
        <f>N(Sales_Entry!J1070)</f>
        <v>510</v>
      </c>
      <c r="H1070" s="208">
        <v>0</v>
      </c>
      <c r="I1070" s="208">
        <f t="shared" si="16"/>
        <v>510</v>
      </c>
      <c r="J1070" s="209"/>
      <c r="K1070" s="209" t="str" cm="1">
        <f t="array" ref="K1070">IF($C1070="","",IF(AND($C1070=Party_Statement!$C$5,$B1070&gt;=Party_Statement!$C$6,$B1070&lt;=Party_Statement!$E$6),SUMPRODUCT(($C$3:$C1070=Party_Statement!$C$5)*($B$3:$B1070&gt;=Party_Statement!$C$6)*($B$3:$B1070&lt;=Party_Statement!$E$6)),""))</f>
        <v/>
      </c>
    </row>
    <row r="1071" spans="1:11" x14ac:dyDescent="0.25">
      <c r="A1071" s="205" t="str">
        <f>Sales_Entry!A1071</f>
        <v>2083/04/29</v>
      </c>
      <c r="B1071" s="206">
        <f>Sales_Entry!B1071</f>
        <v>46248</v>
      </c>
      <c r="C1071" s="207" t="str">
        <f>Sales_Entry!D1071</f>
        <v>DEURALI KIRANA</v>
      </c>
      <c r="D1071" s="207" t="s">
        <v>1390</v>
      </c>
      <c r="E1071" s="207" t="str">
        <f>Sales_Entry!C1071</f>
        <v>BILL-6869</v>
      </c>
      <c r="F1071" s="207" t="str">
        <f>Sales_Entry!E1071</f>
        <v>Mix Milk</v>
      </c>
      <c r="G1071" s="208">
        <f>N(Sales_Entry!J1071)</f>
        <v>425</v>
      </c>
      <c r="H1071" s="208">
        <v>0</v>
      </c>
      <c r="I1071" s="208">
        <f t="shared" si="16"/>
        <v>425</v>
      </c>
      <c r="J1071" s="209"/>
      <c r="K1071" s="209" t="str" cm="1">
        <f t="array" ref="K1071">IF($C1071="","",IF(AND($C1071=Party_Statement!$C$5,$B1071&gt;=Party_Statement!$C$6,$B1071&lt;=Party_Statement!$E$6),SUMPRODUCT(($C$3:$C1071=Party_Statement!$C$5)*($B$3:$B1071&gt;=Party_Statement!$C$6)*($B$3:$B1071&lt;=Party_Statement!$E$6)),""))</f>
        <v/>
      </c>
    </row>
    <row r="1072" spans="1:11" x14ac:dyDescent="0.25">
      <c r="A1072" s="205" t="str">
        <f>Sales_Entry!A1072</f>
        <v>2083/04/29</v>
      </c>
      <c r="B1072" s="206">
        <f>Sales_Entry!B1072</f>
        <v>46248</v>
      </c>
      <c r="C1072" s="207" t="str">
        <f>Sales_Entry!D1072</f>
        <v>SHARMA DAI</v>
      </c>
      <c r="D1072" s="207" t="s">
        <v>1390</v>
      </c>
      <c r="E1072" s="207" t="str">
        <f>Sales_Entry!C1072</f>
        <v>BILL-6870</v>
      </c>
      <c r="F1072" s="207" t="str">
        <f>Sales_Entry!E1072</f>
        <v>Mix Milk</v>
      </c>
      <c r="G1072" s="208">
        <f>N(Sales_Entry!J1072)</f>
        <v>2975</v>
      </c>
      <c r="H1072" s="208">
        <v>0</v>
      </c>
      <c r="I1072" s="208">
        <f t="shared" si="16"/>
        <v>2975</v>
      </c>
      <c r="J1072" s="209"/>
      <c r="K1072" s="209" t="str" cm="1">
        <f t="array" ref="K1072">IF($C1072="","",IF(AND($C1072=Party_Statement!$C$5,$B1072&gt;=Party_Statement!$C$6,$B1072&lt;=Party_Statement!$E$6),SUMPRODUCT(($C$3:$C1072=Party_Statement!$C$5)*($B$3:$B1072&gt;=Party_Statement!$C$6)*($B$3:$B1072&lt;=Party_Statement!$E$6)),""))</f>
        <v/>
      </c>
    </row>
    <row r="1073" spans="1:11" x14ac:dyDescent="0.25">
      <c r="A1073" s="205" t="str">
        <f>Sales_Entry!A1073</f>
        <v>2083/04/29</v>
      </c>
      <c r="B1073" s="206">
        <f>Sales_Entry!B1073</f>
        <v>46248</v>
      </c>
      <c r="C1073" s="207" t="str">
        <f>Sales_Entry!D1073</f>
        <v>GANGA NEUPANE</v>
      </c>
      <c r="D1073" s="207" t="s">
        <v>1390</v>
      </c>
      <c r="E1073" s="207" t="str">
        <f>Sales_Entry!C1073</f>
        <v>BILL-6871</v>
      </c>
      <c r="F1073" s="207" t="str">
        <f>Sales_Entry!E1073</f>
        <v>Mix Milk</v>
      </c>
      <c r="G1073" s="208">
        <f>N(Sales_Entry!J1073)</f>
        <v>510</v>
      </c>
      <c r="H1073" s="208">
        <v>0</v>
      </c>
      <c r="I1073" s="208">
        <f t="shared" si="16"/>
        <v>510</v>
      </c>
      <c r="J1073" s="209"/>
      <c r="K1073" s="209" t="str" cm="1">
        <f t="array" ref="K1073">IF($C1073="","",IF(AND($C1073=Party_Statement!$C$5,$B1073&gt;=Party_Statement!$C$6,$B1073&lt;=Party_Statement!$E$6),SUMPRODUCT(($C$3:$C1073=Party_Statement!$C$5)*($B$3:$B1073&gt;=Party_Statement!$C$6)*($B$3:$B1073&lt;=Party_Statement!$E$6)),""))</f>
        <v/>
      </c>
    </row>
    <row r="1074" spans="1:11" x14ac:dyDescent="0.25">
      <c r="A1074" s="205" t="str">
        <f>Sales_Entry!A1074</f>
        <v>2083/04/29</v>
      </c>
      <c r="B1074" s="206">
        <f>Sales_Entry!B1074</f>
        <v>46248</v>
      </c>
      <c r="C1074" s="207" t="str">
        <f>Sales_Entry!D1074</f>
        <v>BHUSAL JANARAL STORE</v>
      </c>
      <c r="D1074" s="207" t="s">
        <v>1390</v>
      </c>
      <c r="E1074" s="207" t="str">
        <f>Sales_Entry!C1074</f>
        <v>BILL-6872</v>
      </c>
      <c r="F1074" s="207" t="str">
        <f>Sales_Entry!E1074</f>
        <v>Mix Milk</v>
      </c>
      <c r="G1074" s="208">
        <f>N(Sales_Entry!J1074)</f>
        <v>8500</v>
      </c>
      <c r="H1074" s="208">
        <v>0</v>
      </c>
      <c r="I1074" s="208">
        <f t="shared" si="16"/>
        <v>8500</v>
      </c>
      <c r="J1074" s="209"/>
      <c r="K1074" s="209" t="str" cm="1">
        <f t="array" ref="K1074">IF($C1074="","",IF(AND($C1074=Party_Statement!$C$5,$B1074&gt;=Party_Statement!$C$6,$B1074&lt;=Party_Statement!$E$6),SUMPRODUCT(($C$3:$C1074=Party_Statement!$C$5)*($B$3:$B1074&gt;=Party_Statement!$C$6)*($B$3:$B1074&lt;=Party_Statement!$E$6)),""))</f>
        <v/>
      </c>
    </row>
    <row r="1075" spans="1:11" s="64" customFormat="1" x14ac:dyDescent="0.25">
      <c r="A1075" s="205" t="str">
        <f>Sales_Entry!A1075</f>
        <v>2083/04/29</v>
      </c>
      <c r="B1075" s="206">
        <f>Sales_Entry!B1075</f>
        <v>46248</v>
      </c>
      <c r="C1075" s="207" t="str">
        <f>Sales_Entry!D1075</f>
        <v>NEUPANE KIRANA</v>
      </c>
      <c r="D1075" s="207" t="s">
        <v>1390</v>
      </c>
      <c r="E1075" s="207" t="str">
        <f>Sales_Entry!C1075</f>
        <v>BILL-6873</v>
      </c>
      <c r="F1075" s="207" t="str">
        <f>Sales_Entry!E1075</f>
        <v>Mix Milk</v>
      </c>
      <c r="G1075" s="208">
        <f>N(Sales_Entry!J1075)</f>
        <v>200</v>
      </c>
      <c r="H1075" s="208">
        <v>0</v>
      </c>
      <c r="I1075" s="208">
        <f t="shared" si="16"/>
        <v>200</v>
      </c>
      <c r="J1075" s="211"/>
      <c r="K1075" s="209" t="str" cm="1">
        <f t="array" ref="K1075">IF($C1075="","",IF(AND($C1075=Party_Statement!$C$5,$B1075&gt;=Party_Statement!$C$6,$B1075&lt;=Party_Statement!$E$6),SUMPRODUCT(($C$3:$C1075=Party_Statement!$C$5)*($B$3:$B1075&gt;=Party_Statement!$C$6)*($B$3:$B1075&lt;=Party_Statement!$E$6)),""))</f>
        <v/>
      </c>
    </row>
    <row r="1076" spans="1:11" x14ac:dyDescent="0.25">
      <c r="A1076" s="205" t="str">
        <f>Sales_Entry!A1076</f>
        <v>2083/04/29</v>
      </c>
      <c r="B1076" s="206">
        <f>Sales_Entry!B1076</f>
        <v>46248</v>
      </c>
      <c r="C1076" s="207" t="str">
        <f>Sales_Entry!D1076</f>
        <v>SITALA ARYAL</v>
      </c>
      <c r="D1076" s="207" t="s">
        <v>1390</v>
      </c>
      <c r="E1076" s="207" t="str">
        <f>Sales_Entry!C1076</f>
        <v>BILL-6874</v>
      </c>
      <c r="F1076" s="207" t="str">
        <f>Sales_Entry!E1076</f>
        <v>Mix Milk</v>
      </c>
      <c r="G1076" s="208">
        <f>N(Sales_Entry!J1076)</f>
        <v>180</v>
      </c>
      <c r="H1076" s="208">
        <v>0</v>
      </c>
      <c r="I1076" s="208">
        <f t="shared" si="16"/>
        <v>180</v>
      </c>
      <c r="J1076" s="209"/>
      <c r="K1076" s="209" t="str" cm="1">
        <f t="array" ref="K1076">IF($C1076="","",IF(AND($C1076=Party_Statement!$C$5,$B1076&gt;=Party_Statement!$C$6,$B1076&lt;=Party_Statement!$E$6),SUMPRODUCT(($C$3:$C1076=Party_Statement!$C$5)*($B$3:$B1076&gt;=Party_Statement!$C$6)*($B$3:$B1076&lt;=Party_Statement!$E$6)),""))</f>
        <v/>
      </c>
    </row>
    <row r="1077" spans="1:11" x14ac:dyDescent="0.25">
      <c r="A1077" s="205" t="str">
        <f>Sales_Entry!A1077</f>
        <v>2083/04/29</v>
      </c>
      <c r="B1077" s="206">
        <f>Sales_Entry!B1077</f>
        <v>46248</v>
      </c>
      <c r="C1077" s="207" t="str">
        <f>Sales_Entry!D1077</f>
        <v>LOCAL</v>
      </c>
      <c r="D1077" s="207" t="s">
        <v>1390</v>
      </c>
      <c r="E1077" s="207" t="str">
        <f>Sales_Entry!C1077</f>
        <v>BILL-6473</v>
      </c>
      <c r="F1077" s="207" t="str">
        <f>Sales_Entry!E1077</f>
        <v>Mix Milk</v>
      </c>
      <c r="G1077" s="208">
        <f>N(Sales_Entry!J1077)</f>
        <v>550</v>
      </c>
      <c r="H1077" s="208">
        <v>0</v>
      </c>
      <c r="I1077" s="208">
        <f t="shared" si="16"/>
        <v>550</v>
      </c>
      <c r="J1077" s="209"/>
      <c r="K1077" s="209" t="str" cm="1">
        <f t="array" ref="K1077">IF($C1077="","",IF(AND($C1077=Party_Statement!$C$5,$B1077&gt;=Party_Statement!$C$6,$B1077&lt;=Party_Statement!$E$6),SUMPRODUCT(($C$3:$C1077=Party_Statement!$C$5)*($B$3:$B1077&gt;=Party_Statement!$C$6)*($B$3:$B1077&lt;=Party_Statement!$E$6)),""))</f>
        <v/>
      </c>
    </row>
    <row r="1078" spans="1:11" x14ac:dyDescent="0.25">
      <c r="A1078" s="205" t="str">
        <f>Sales_Entry!A1078</f>
        <v>2083/04/30</v>
      </c>
      <c r="B1078" s="206">
        <f>Sales_Entry!B1078</f>
        <v>46249</v>
      </c>
      <c r="C1078" s="207" t="str">
        <f>Sales_Entry!D1078</f>
        <v>SRIJANA DAIRY</v>
      </c>
      <c r="D1078" s="207" t="s">
        <v>1390</v>
      </c>
      <c r="E1078" s="207" t="str">
        <f>Sales_Entry!C1078</f>
        <v>BILL-6875</v>
      </c>
      <c r="F1078" s="207" t="str">
        <f>Sales_Entry!E1078</f>
        <v>Mix Milk</v>
      </c>
      <c r="G1078" s="208">
        <f>N(Sales_Entry!J1078)</f>
        <v>5100</v>
      </c>
      <c r="H1078" s="208">
        <v>0</v>
      </c>
      <c r="I1078" s="208">
        <f t="shared" si="16"/>
        <v>5100</v>
      </c>
      <c r="J1078" s="209"/>
      <c r="K1078" s="209" t="str" cm="1">
        <f t="array" ref="K1078">IF($C1078="","",IF(AND($C1078=Party_Statement!$C$5,$B1078&gt;=Party_Statement!$C$6,$B1078&lt;=Party_Statement!$E$6),SUMPRODUCT(($C$3:$C1078=Party_Statement!$C$5)*($B$3:$B1078&gt;=Party_Statement!$C$6)*($B$3:$B1078&lt;=Party_Statement!$E$6)),""))</f>
        <v/>
      </c>
    </row>
    <row r="1079" spans="1:11" x14ac:dyDescent="0.25">
      <c r="A1079" s="205" t="str">
        <f>Sales_Entry!A1079</f>
        <v>2083/04/30</v>
      </c>
      <c r="B1079" s="206">
        <f>Sales_Entry!B1079</f>
        <v>46249</v>
      </c>
      <c r="C1079" s="207" t="str">
        <f>Sales_Entry!D1079</f>
        <v>SRIJANA DAIRY</v>
      </c>
      <c r="D1079" s="207" t="s">
        <v>1390</v>
      </c>
      <c r="E1079" s="207" t="str">
        <f>Sales_Entry!C1079</f>
        <v>BILL-6875</v>
      </c>
      <c r="F1079" s="207" t="str">
        <f>Sales_Entry!E1079</f>
        <v>Cow Milk</v>
      </c>
      <c r="G1079" s="208">
        <f>N(Sales_Entry!J1079)</f>
        <v>80</v>
      </c>
      <c r="H1079" s="208">
        <v>0</v>
      </c>
      <c r="I1079" s="208">
        <f t="shared" si="16"/>
        <v>80</v>
      </c>
      <c r="J1079" s="209"/>
      <c r="K1079" s="209" t="str" cm="1">
        <f t="array" ref="K1079">IF($C1079="","",IF(AND($C1079=Party_Statement!$C$5,$B1079&gt;=Party_Statement!$C$6,$B1079&lt;=Party_Statement!$E$6),SUMPRODUCT(($C$3:$C1079=Party_Statement!$C$5)*($B$3:$B1079&gt;=Party_Statement!$C$6)*($B$3:$B1079&lt;=Party_Statement!$E$6)),""))</f>
        <v/>
      </c>
    </row>
    <row r="1080" spans="1:11" x14ac:dyDescent="0.25">
      <c r="A1080" s="205" t="str">
        <f>Sales_Entry!A1080</f>
        <v>2083/04/30</v>
      </c>
      <c r="B1080" s="206">
        <f>Sales_Entry!B1080</f>
        <v>46249</v>
      </c>
      <c r="C1080" s="207" t="str">
        <f>Sales_Entry!D1080</f>
        <v>SOBHA BHATTARAI</v>
      </c>
      <c r="D1080" s="207" t="s">
        <v>1390</v>
      </c>
      <c r="E1080" s="207" t="str">
        <f>Sales_Entry!C1080</f>
        <v>BILL-6876</v>
      </c>
      <c r="F1080" s="207" t="str">
        <f>Sales_Entry!E1080</f>
        <v>Mix Milk</v>
      </c>
      <c r="G1080" s="208">
        <f>N(Sales_Entry!J1080)</f>
        <v>4250</v>
      </c>
      <c r="H1080" s="208">
        <v>0</v>
      </c>
      <c r="I1080" s="208">
        <f t="shared" si="16"/>
        <v>4250</v>
      </c>
      <c r="J1080" s="209"/>
      <c r="K1080" s="209" t="str" cm="1">
        <f t="array" ref="K1080">IF($C1080="","",IF(AND($C1080=Party_Statement!$C$5,$B1080&gt;=Party_Statement!$C$6,$B1080&lt;=Party_Statement!$E$6),SUMPRODUCT(($C$3:$C1080=Party_Statement!$C$5)*($B$3:$B1080&gt;=Party_Statement!$C$6)*($B$3:$B1080&lt;=Party_Statement!$E$6)),""))</f>
        <v/>
      </c>
    </row>
    <row r="1081" spans="1:11" x14ac:dyDescent="0.25">
      <c r="A1081" s="205" t="str">
        <f>Sales_Entry!A1081</f>
        <v>2083/04/30</v>
      </c>
      <c r="B1081" s="206">
        <f>Sales_Entry!B1081</f>
        <v>46249</v>
      </c>
      <c r="C1081" s="207" t="str">
        <f>Sales_Entry!D1081</f>
        <v>AAMOSH KIRANA</v>
      </c>
      <c r="D1081" s="207" t="s">
        <v>1390</v>
      </c>
      <c r="E1081" s="207" t="str">
        <f>Sales_Entry!C1081</f>
        <v>BILL-6877</v>
      </c>
      <c r="F1081" s="207" t="str">
        <f>Sales_Entry!E1081</f>
        <v>Mix Milk</v>
      </c>
      <c r="G1081" s="208">
        <f>N(Sales_Entry!J1081)</f>
        <v>3440</v>
      </c>
      <c r="H1081" s="208">
        <v>0</v>
      </c>
      <c r="I1081" s="208">
        <f t="shared" si="16"/>
        <v>3440</v>
      </c>
      <c r="J1081" s="209"/>
      <c r="K1081" s="209" t="str" cm="1">
        <f t="array" ref="K1081">IF($C1081="","",IF(AND($C1081=Party_Statement!$C$5,$B1081&gt;=Party_Statement!$C$6,$B1081&lt;=Party_Statement!$E$6),SUMPRODUCT(($C$3:$C1081=Party_Statement!$C$5)*($B$3:$B1081&gt;=Party_Statement!$C$6)*($B$3:$B1081&lt;=Party_Statement!$E$6)),""))</f>
        <v/>
      </c>
    </row>
    <row r="1082" spans="1:11" x14ac:dyDescent="0.25">
      <c r="A1082" s="205" t="str">
        <f>Sales_Entry!A1082</f>
        <v>2083/04/30</v>
      </c>
      <c r="B1082" s="206">
        <f>Sales_Entry!B1082</f>
        <v>46249</v>
      </c>
      <c r="C1082" s="207" t="str">
        <f>Sales_Entry!D1082</f>
        <v>AAMOSH KIRANA</v>
      </c>
      <c r="D1082" s="207" t="s">
        <v>1390</v>
      </c>
      <c r="E1082" s="207" t="str">
        <f>Sales_Entry!C1082</f>
        <v>BILL-6877</v>
      </c>
      <c r="F1082" s="207" t="str">
        <f>Sales_Entry!E1082</f>
        <v>Mix Milk</v>
      </c>
      <c r="G1082" s="208">
        <f>N(Sales_Entry!J1082)</f>
        <v>3400</v>
      </c>
      <c r="H1082" s="208">
        <v>0</v>
      </c>
      <c r="I1082" s="208">
        <f t="shared" si="16"/>
        <v>3400</v>
      </c>
      <c r="J1082" s="209"/>
      <c r="K1082" s="209" t="str" cm="1">
        <f t="array" ref="K1082">IF($C1082="","",IF(AND($C1082=Party_Statement!$C$5,$B1082&gt;=Party_Statement!$C$6,$B1082&lt;=Party_Statement!$E$6),SUMPRODUCT(($C$3:$C1082=Party_Statement!$C$5)*($B$3:$B1082&gt;=Party_Statement!$C$6)*($B$3:$B1082&lt;=Party_Statement!$E$6)),""))</f>
        <v/>
      </c>
    </row>
    <row r="1083" spans="1:11" x14ac:dyDescent="0.25">
      <c r="A1083" s="205" t="str">
        <f>Sales_Entry!A1083</f>
        <v>2083/04/30</v>
      </c>
      <c r="B1083" s="206">
        <f>Sales_Entry!B1083</f>
        <v>46249</v>
      </c>
      <c r="C1083" s="207" t="str">
        <f>Sales_Entry!D1083</f>
        <v>AAMOSH KIRANA</v>
      </c>
      <c r="D1083" s="207" t="s">
        <v>1390</v>
      </c>
      <c r="E1083" s="207" t="str">
        <f>Sales_Entry!C1083</f>
        <v>BILL-6877</v>
      </c>
      <c r="F1083" s="207" t="str">
        <f>Sales_Entry!E1083</f>
        <v>Cow Milk</v>
      </c>
      <c r="G1083" s="208">
        <f>N(Sales_Entry!J1083)</f>
        <v>80</v>
      </c>
      <c r="H1083" s="208">
        <v>0</v>
      </c>
      <c r="I1083" s="208">
        <f t="shared" si="16"/>
        <v>80</v>
      </c>
      <c r="J1083" s="209"/>
      <c r="K1083" s="209" t="str" cm="1">
        <f t="array" ref="K1083">IF($C1083="","",IF(AND($C1083=Party_Statement!$C$5,$B1083&gt;=Party_Statement!$C$6,$B1083&lt;=Party_Statement!$E$6),SUMPRODUCT(($C$3:$C1083=Party_Statement!$C$5)*($B$3:$B1083&gt;=Party_Statement!$C$6)*($B$3:$B1083&lt;=Party_Statement!$E$6)),""))</f>
        <v/>
      </c>
    </row>
    <row r="1084" spans="1:11" x14ac:dyDescent="0.25">
      <c r="A1084" s="205" t="str">
        <f>Sales_Entry!A1084</f>
        <v>2083/04/30</v>
      </c>
      <c r="B1084" s="206">
        <f>Sales_Entry!B1084</f>
        <v>46249</v>
      </c>
      <c r="C1084" s="207" t="str">
        <f>Sales_Entry!D1084</f>
        <v>GIRI KIRANA</v>
      </c>
      <c r="D1084" s="207" t="s">
        <v>1390</v>
      </c>
      <c r="E1084" s="207" t="str">
        <f>Sales_Entry!C1084</f>
        <v>BILL-6878</v>
      </c>
      <c r="F1084" s="207" t="str">
        <f>Sales_Entry!E1084</f>
        <v>Mix Milk</v>
      </c>
      <c r="G1084" s="208">
        <f>N(Sales_Entry!J1084)</f>
        <v>1275</v>
      </c>
      <c r="H1084" s="208">
        <v>0</v>
      </c>
      <c r="I1084" s="208">
        <f t="shared" si="16"/>
        <v>1275</v>
      </c>
      <c r="J1084" s="209"/>
      <c r="K1084" s="209" t="str" cm="1">
        <f t="array" ref="K1084">IF($C1084="","",IF(AND($C1084=Party_Statement!$C$5,$B1084&gt;=Party_Statement!$C$6,$B1084&lt;=Party_Statement!$E$6),SUMPRODUCT(($C$3:$C1084=Party_Statement!$C$5)*($B$3:$B1084&gt;=Party_Statement!$C$6)*($B$3:$B1084&lt;=Party_Statement!$E$6)),""))</f>
        <v/>
      </c>
    </row>
    <row r="1085" spans="1:11" x14ac:dyDescent="0.25">
      <c r="A1085" s="205" t="str">
        <f>Sales_Entry!A1085</f>
        <v>2083/04/30</v>
      </c>
      <c r="B1085" s="206">
        <f>Sales_Entry!B1085</f>
        <v>46249</v>
      </c>
      <c r="C1085" s="207" t="str">
        <f>Sales_Entry!D1085</f>
        <v>PALPALI KIRANA</v>
      </c>
      <c r="D1085" s="207" t="s">
        <v>1390</v>
      </c>
      <c r="E1085" s="207" t="str">
        <f>Sales_Entry!C1085</f>
        <v>BILL-6879</v>
      </c>
      <c r="F1085" s="207" t="str">
        <f>Sales_Entry!E1085</f>
        <v>Mix Milk</v>
      </c>
      <c r="G1085" s="208">
        <f>N(Sales_Entry!J1085)</f>
        <v>2550</v>
      </c>
      <c r="H1085" s="208">
        <v>0</v>
      </c>
      <c r="I1085" s="208">
        <f t="shared" si="16"/>
        <v>2550</v>
      </c>
      <c r="J1085" s="209"/>
      <c r="K1085" s="209" t="str" cm="1">
        <f t="array" ref="K1085">IF($C1085="","",IF(AND($C1085=Party_Statement!$C$5,$B1085&gt;=Party_Statement!$C$6,$B1085&lt;=Party_Statement!$E$6),SUMPRODUCT(($C$3:$C1085=Party_Statement!$C$5)*($B$3:$B1085&gt;=Party_Statement!$C$6)*($B$3:$B1085&lt;=Party_Statement!$E$6)),""))</f>
        <v/>
      </c>
    </row>
    <row r="1086" spans="1:11" s="64" customFormat="1" x14ac:dyDescent="0.25">
      <c r="A1086" s="205" t="str">
        <f>Sales_Entry!A1086</f>
        <v>2083/04/30</v>
      </c>
      <c r="B1086" s="206">
        <f>Sales_Entry!B1086</f>
        <v>46249</v>
      </c>
      <c r="C1086" s="207" t="str">
        <f>Sales_Entry!D1086</f>
        <v>CHHATRABHUMI STORE</v>
      </c>
      <c r="D1086" s="207" t="s">
        <v>1390</v>
      </c>
      <c r="E1086" s="207" t="str">
        <f>Sales_Entry!C1086</f>
        <v>BILL-6880</v>
      </c>
      <c r="F1086" s="207" t="str">
        <f>Sales_Entry!E1086</f>
        <v>Mix Milk</v>
      </c>
      <c r="G1086" s="208">
        <f>N(Sales_Entry!J1086)</f>
        <v>860</v>
      </c>
      <c r="H1086" s="208">
        <v>0</v>
      </c>
      <c r="I1086" s="208">
        <f t="shared" si="16"/>
        <v>860</v>
      </c>
      <c r="J1086" s="211"/>
      <c r="K1086" s="209" t="str" cm="1">
        <f t="array" ref="K1086">IF($C1086="","",IF(AND($C1086=Party_Statement!$C$5,$B1086&gt;=Party_Statement!$C$6,$B1086&lt;=Party_Statement!$E$6),SUMPRODUCT(($C$3:$C1086=Party_Statement!$C$5)*($B$3:$B1086&gt;=Party_Statement!$C$6)*($B$3:$B1086&lt;=Party_Statement!$E$6)),""))</f>
        <v/>
      </c>
    </row>
    <row r="1087" spans="1:11" x14ac:dyDescent="0.25">
      <c r="A1087" s="205" t="str">
        <f>Sales_Entry!A1087</f>
        <v>2083/04/30</v>
      </c>
      <c r="B1087" s="206">
        <f>Sales_Entry!B1087</f>
        <v>46249</v>
      </c>
      <c r="C1087" s="207" t="str">
        <f>Sales_Entry!D1087</f>
        <v>KRISHNA KHAREL</v>
      </c>
      <c r="D1087" s="207" t="s">
        <v>1390</v>
      </c>
      <c r="E1087" s="207" t="str">
        <f>Sales_Entry!C1087</f>
        <v>BILL-6881</v>
      </c>
      <c r="F1087" s="207" t="str">
        <f>Sales_Entry!E1087</f>
        <v>Mix Milk</v>
      </c>
      <c r="G1087" s="208">
        <f>N(Sales_Entry!J1087)</f>
        <v>172</v>
      </c>
      <c r="H1087" s="208">
        <v>0</v>
      </c>
      <c r="I1087" s="208">
        <f t="shared" si="16"/>
        <v>172</v>
      </c>
      <c r="J1087" s="209"/>
      <c r="K1087" s="209" t="str" cm="1">
        <f t="array" ref="K1087">IF($C1087="","",IF(AND($C1087=Party_Statement!$C$5,$B1087&gt;=Party_Statement!$C$6,$B1087&lt;=Party_Statement!$E$6),SUMPRODUCT(($C$3:$C1087=Party_Statement!$C$5)*($B$3:$B1087&gt;=Party_Statement!$C$6)*($B$3:$B1087&lt;=Party_Statement!$E$6)),""))</f>
        <v/>
      </c>
    </row>
    <row r="1088" spans="1:11" x14ac:dyDescent="0.25">
      <c r="A1088" s="205" t="str">
        <f>Sales_Entry!A1088</f>
        <v>2083/04/30</v>
      </c>
      <c r="B1088" s="206">
        <f>Sales_Entry!B1088</f>
        <v>46249</v>
      </c>
      <c r="C1088" s="207" t="str">
        <f>Sales_Entry!D1088</f>
        <v>SAMIKSHYA KIRANA</v>
      </c>
      <c r="D1088" s="207" t="s">
        <v>1390</v>
      </c>
      <c r="E1088" s="207" t="str">
        <f>Sales_Entry!C1088</f>
        <v>BILL-6882</v>
      </c>
      <c r="F1088" s="207" t="str">
        <f>Sales_Entry!E1088</f>
        <v>Mix Milk</v>
      </c>
      <c r="G1088" s="208">
        <f>N(Sales_Entry!J1088)</f>
        <v>680</v>
      </c>
      <c r="H1088" s="208">
        <v>0</v>
      </c>
      <c r="I1088" s="208">
        <f t="shared" si="16"/>
        <v>680</v>
      </c>
      <c r="J1088" s="209"/>
      <c r="K1088" s="209" t="str" cm="1">
        <f t="array" ref="K1088">IF($C1088="","",IF(AND($C1088=Party_Statement!$C$5,$B1088&gt;=Party_Statement!$C$6,$B1088&lt;=Party_Statement!$E$6),SUMPRODUCT(($C$3:$C1088=Party_Statement!$C$5)*($B$3:$B1088&gt;=Party_Statement!$C$6)*($B$3:$B1088&lt;=Party_Statement!$E$6)),""))</f>
        <v/>
      </c>
    </row>
    <row r="1089" spans="1:11" x14ac:dyDescent="0.25">
      <c r="A1089" s="205" t="str">
        <f>Sales_Entry!A1089</f>
        <v>2083/04/30</v>
      </c>
      <c r="B1089" s="206">
        <f>Sales_Entry!B1089</f>
        <v>46249</v>
      </c>
      <c r="C1089" s="207" t="str">
        <f>Sales_Entry!D1089</f>
        <v>YUBARAJ AND SAMRAT</v>
      </c>
      <c r="D1089" s="207" t="s">
        <v>1390</v>
      </c>
      <c r="E1089" s="207" t="str">
        <f>Sales_Entry!C1089</f>
        <v>BILL-6883</v>
      </c>
      <c r="F1089" s="207" t="str">
        <f>Sales_Entry!E1089</f>
        <v>Mix Milk</v>
      </c>
      <c r="G1089" s="208">
        <f>N(Sales_Entry!J1089)</f>
        <v>1020</v>
      </c>
      <c r="H1089" s="208">
        <v>0</v>
      </c>
      <c r="I1089" s="208">
        <f t="shared" si="16"/>
        <v>1020</v>
      </c>
      <c r="J1089" s="209"/>
      <c r="K1089" s="209" t="str" cm="1">
        <f t="array" ref="K1089">IF($C1089="","",IF(AND($C1089=Party_Statement!$C$5,$B1089&gt;=Party_Statement!$C$6,$B1089&lt;=Party_Statement!$E$6),SUMPRODUCT(($C$3:$C1089=Party_Statement!$C$5)*($B$3:$B1089&gt;=Party_Statement!$C$6)*($B$3:$B1089&lt;=Party_Statement!$E$6)),""))</f>
        <v/>
      </c>
    </row>
    <row r="1090" spans="1:11" x14ac:dyDescent="0.25">
      <c r="A1090" s="205" t="str">
        <f>Sales_Entry!A1090</f>
        <v>2083/04/30</v>
      </c>
      <c r="B1090" s="206">
        <f>Sales_Entry!B1090</f>
        <v>46249</v>
      </c>
      <c r="C1090" s="207" t="str">
        <f>Sales_Entry!D1090</f>
        <v>MANAKAMANA DAIRY</v>
      </c>
      <c r="D1090" s="207" t="s">
        <v>1390</v>
      </c>
      <c r="E1090" s="207" t="str">
        <f>Sales_Entry!C1090</f>
        <v>BILL-6884</v>
      </c>
      <c r="F1090" s="207" t="str">
        <f>Sales_Entry!E1090</f>
        <v>Mix Milk</v>
      </c>
      <c r="G1090" s="208">
        <f>N(Sales_Entry!J1090)</f>
        <v>850</v>
      </c>
      <c r="H1090" s="208">
        <v>0</v>
      </c>
      <c r="I1090" s="208">
        <f t="shared" si="16"/>
        <v>850</v>
      </c>
      <c r="J1090" s="209"/>
      <c r="K1090" s="209" t="str" cm="1">
        <f t="array" ref="K1090">IF($C1090="","",IF(AND($C1090=Party_Statement!$C$5,$B1090&gt;=Party_Statement!$C$6,$B1090&lt;=Party_Statement!$E$6),SUMPRODUCT(($C$3:$C1090=Party_Statement!$C$5)*($B$3:$B1090&gt;=Party_Statement!$C$6)*($B$3:$B1090&lt;=Party_Statement!$E$6)),""))</f>
        <v/>
      </c>
    </row>
    <row r="1091" spans="1:11" x14ac:dyDescent="0.25">
      <c r="A1091" s="205" t="str">
        <f>Sales_Entry!A1091</f>
        <v>2083/04/30</v>
      </c>
      <c r="B1091" s="206">
        <f>Sales_Entry!B1091</f>
        <v>46249</v>
      </c>
      <c r="C1091" s="207" t="str">
        <f>Sales_Entry!D1091</f>
        <v>DEURALI KIRANA</v>
      </c>
      <c r="D1091" s="207" t="s">
        <v>1390</v>
      </c>
      <c r="E1091" s="207" t="str">
        <f>Sales_Entry!C1091</f>
        <v>BILL-6885</v>
      </c>
      <c r="F1091" s="207" t="str">
        <f>Sales_Entry!E1091</f>
        <v>Mix Milk</v>
      </c>
      <c r="G1091" s="208">
        <f>N(Sales_Entry!J1091)</f>
        <v>425</v>
      </c>
      <c r="H1091" s="208">
        <v>0</v>
      </c>
      <c r="I1091" s="208">
        <f t="shared" si="16"/>
        <v>425</v>
      </c>
      <c r="J1091" s="209"/>
      <c r="K1091" s="209" t="str" cm="1">
        <f t="array" ref="K1091">IF($C1091="","",IF(AND($C1091=Party_Statement!$C$5,$B1091&gt;=Party_Statement!$C$6,$B1091&lt;=Party_Statement!$E$6),SUMPRODUCT(($C$3:$C1091=Party_Statement!$C$5)*($B$3:$B1091&gt;=Party_Statement!$C$6)*($B$3:$B1091&lt;=Party_Statement!$E$6)),""))</f>
        <v/>
      </c>
    </row>
    <row r="1092" spans="1:11" x14ac:dyDescent="0.25">
      <c r="A1092" s="205" t="str">
        <f>Sales_Entry!A1092</f>
        <v>2083/04/30</v>
      </c>
      <c r="B1092" s="206">
        <f>Sales_Entry!B1092</f>
        <v>46249</v>
      </c>
      <c r="C1092" s="207" t="str">
        <f>Sales_Entry!D1092</f>
        <v>KRITIKA KIRANA</v>
      </c>
      <c r="D1092" s="207" t="s">
        <v>1390</v>
      </c>
      <c r="E1092" s="207" t="str">
        <f>Sales_Entry!C1092</f>
        <v>BILL-6886</v>
      </c>
      <c r="F1092" s="207" t="str">
        <f>Sales_Entry!E1092</f>
        <v>Mix Milk</v>
      </c>
      <c r="G1092" s="208">
        <f>N(Sales_Entry!J1092)</f>
        <v>1548</v>
      </c>
      <c r="H1092" s="208">
        <v>0</v>
      </c>
      <c r="I1092" s="208">
        <f t="shared" ref="I1092:I1155" si="17">IF($C1092="","",$G1092-$H1092)</f>
        <v>1548</v>
      </c>
      <c r="J1092" s="209"/>
      <c r="K1092" s="209" t="str" cm="1">
        <f t="array" ref="K1092">IF($C1092="","",IF(AND($C1092=Party_Statement!$C$5,$B1092&gt;=Party_Statement!$C$6,$B1092&lt;=Party_Statement!$E$6),SUMPRODUCT(($C$3:$C1092=Party_Statement!$C$5)*($B$3:$B1092&gt;=Party_Statement!$C$6)*($B$3:$B1092&lt;=Party_Statement!$E$6)),""))</f>
        <v/>
      </c>
    </row>
    <row r="1093" spans="1:11" x14ac:dyDescent="0.25">
      <c r="A1093" s="205" t="str">
        <f>Sales_Entry!A1093</f>
        <v>2083/04/30</v>
      </c>
      <c r="B1093" s="206">
        <f>Sales_Entry!B1093</f>
        <v>46249</v>
      </c>
      <c r="C1093" s="207" t="str">
        <f>Sales_Entry!D1093</f>
        <v>ORGANIC TARKALI</v>
      </c>
      <c r="D1093" s="207" t="s">
        <v>1390</v>
      </c>
      <c r="E1093" s="207" t="str">
        <f>Sales_Entry!C1093</f>
        <v>BILL-6887</v>
      </c>
      <c r="F1093" s="207" t="str">
        <f>Sales_Entry!E1093</f>
        <v>Mix Milk</v>
      </c>
      <c r="G1093" s="208">
        <f>N(Sales_Entry!J1093)</f>
        <v>2375</v>
      </c>
      <c r="H1093" s="208">
        <v>0</v>
      </c>
      <c r="I1093" s="208">
        <f t="shared" si="17"/>
        <v>2375</v>
      </c>
      <c r="J1093" s="209"/>
      <c r="K1093" s="209" t="str" cm="1">
        <f t="array" ref="K1093">IF($C1093="","",IF(AND($C1093=Party_Statement!$C$5,$B1093&gt;=Party_Statement!$C$6,$B1093&lt;=Party_Statement!$E$6),SUMPRODUCT(($C$3:$C1093=Party_Statement!$C$5)*($B$3:$B1093&gt;=Party_Statement!$C$6)*($B$3:$B1093&lt;=Party_Statement!$E$6)),""))</f>
        <v/>
      </c>
    </row>
    <row r="1094" spans="1:11" x14ac:dyDescent="0.25">
      <c r="A1094" s="205" t="str">
        <f>Sales_Entry!A1094</f>
        <v>2083/04/30</v>
      </c>
      <c r="B1094" s="206">
        <f>Sales_Entry!B1094</f>
        <v>46249</v>
      </c>
      <c r="C1094" s="207" t="str">
        <f>Sales_Entry!D1094</f>
        <v>ORGANIC TARKALI</v>
      </c>
      <c r="D1094" s="207" t="s">
        <v>1390</v>
      </c>
      <c r="E1094" s="207" t="str">
        <f>Sales_Entry!C1094</f>
        <v>BILL-6887</v>
      </c>
      <c r="F1094" s="207" t="str">
        <f>Sales_Entry!E1094</f>
        <v>Mix Milk</v>
      </c>
      <c r="G1094" s="208">
        <f>N(Sales_Entry!J1094)</f>
        <v>1020</v>
      </c>
      <c r="H1094" s="208">
        <v>0</v>
      </c>
      <c r="I1094" s="208">
        <f t="shared" si="17"/>
        <v>1020</v>
      </c>
      <c r="J1094" s="209"/>
      <c r="K1094" s="209" t="str" cm="1">
        <f t="array" ref="K1094">IF($C1094="","",IF(AND($C1094=Party_Statement!$C$5,$B1094&gt;=Party_Statement!$C$6,$B1094&lt;=Party_Statement!$E$6),SUMPRODUCT(($C$3:$C1094=Party_Statement!$C$5)*($B$3:$B1094&gt;=Party_Statement!$C$6)*($B$3:$B1094&lt;=Party_Statement!$E$6)),""))</f>
        <v/>
      </c>
    </row>
    <row r="1095" spans="1:11" x14ac:dyDescent="0.25">
      <c r="A1095" s="205" t="str">
        <f>Sales_Entry!A1095</f>
        <v>2083/04/30</v>
      </c>
      <c r="B1095" s="206">
        <f>Sales_Entry!B1095</f>
        <v>46249</v>
      </c>
      <c r="C1095" s="207" t="str">
        <f>Sales_Entry!D1095</f>
        <v>ORGANIC TARKALI</v>
      </c>
      <c r="D1095" s="207" t="s">
        <v>1390</v>
      </c>
      <c r="E1095" s="207" t="str">
        <f>Sales_Entry!C1095</f>
        <v>BILL-6887</v>
      </c>
      <c r="F1095" s="207" t="str">
        <f>Sales_Entry!E1095</f>
        <v>NAUNI</v>
      </c>
      <c r="G1095" s="208">
        <f>N(Sales_Entry!J1095)</f>
        <v>1600</v>
      </c>
      <c r="H1095" s="208">
        <v>0</v>
      </c>
      <c r="I1095" s="208">
        <f t="shared" si="17"/>
        <v>1600</v>
      </c>
      <c r="J1095" s="209"/>
      <c r="K1095" s="209" t="str" cm="1">
        <f t="array" ref="K1095">IF($C1095="","",IF(AND($C1095=Party_Statement!$C$5,$B1095&gt;=Party_Statement!$C$6,$B1095&lt;=Party_Statement!$E$6),SUMPRODUCT(($C$3:$C1095=Party_Statement!$C$5)*($B$3:$B1095&gt;=Party_Statement!$C$6)*($B$3:$B1095&lt;=Party_Statement!$E$6)),""))</f>
        <v/>
      </c>
    </row>
    <row r="1096" spans="1:11" x14ac:dyDescent="0.25">
      <c r="A1096" s="205" t="str">
        <f>Sales_Entry!A1096</f>
        <v>2083/04/30</v>
      </c>
      <c r="B1096" s="206">
        <f>Sales_Entry!B1096</f>
        <v>46249</v>
      </c>
      <c r="C1096" s="207" t="str">
        <f>Sales_Entry!D1096</f>
        <v>SHARMA DAI</v>
      </c>
      <c r="D1096" s="207" t="s">
        <v>1390</v>
      </c>
      <c r="E1096" s="207" t="str">
        <f>Sales_Entry!C1096</f>
        <v>BILL-6888</v>
      </c>
      <c r="F1096" s="207" t="str">
        <f>Sales_Entry!E1096</f>
        <v>Mix Milk</v>
      </c>
      <c r="G1096" s="208">
        <f>N(Sales_Entry!J1096)</f>
        <v>3060</v>
      </c>
      <c r="H1096" s="208">
        <v>0</v>
      </c>
      <c r="I1096" s="208">
        <f t="shared" si="17"/>
        <v>3060</v>
      </c>
      <c r="J1096" s="209"/>
      <c r="K1096" s="209" t="str" cm="1">
        <f t="array" ref="K1096">IF($C1096="","",IF(AND($C1096=Party_Statement!$C$5,$B1096&gt;=Party_Statement!$C$6,$B1096&lt;=Party_Statement!$E$6),SUMPRODUCT(($C$3:$C1096=Party_Statement!$C$5)*($B$3:$B1096&gt;=Party_Statement!$C$6)*($B$3:$B1096&lt;=Party_Statement!$E$6)),""))</f>
        <v/>
      </c>
    </row>
    <row r="1097" spans="1:11" s="64" customFormat="1" x14ac:dyDescent="0.25">
      <c r="A1097" s="205" t="str">
        <f>Sales_Entry!A1097</f>
        <v>2083/04/30</v>
      </c>
      <c r="B1097" s="206">
        <f>Sales_Entry!B1097</f>
        <v>46249</v>
      </c>
      <c r="C1097" s="207" t="str">
        <f>Sales_Entry!D1097</f>
        <v>GANGA NEUPANE</v>
      </c>
      <c r="D1097" s="207" t="s">
        <v>1390</v>
      </c>
      <c r="E1097" s="207" t="str">
        <f>Sales_Entry!C1097</f>
        <v>BILL-6889</v>
      </c>
      <c r="F1097" s="207" t="str">
        <f>Sales_Entry!E1097</f>
        <v>Mix Milk</v>
      </c>
      <c r="G1097" s="208">
        <f>N(Sales_Entry!J1097)</f>
        <v>595</v>
      </c>
      <c r="H1097" s="208">
        <v>0</v>
      </c>
      <c r="I1097" s="208">
        <f t="shared" si="17"/>
        <v>595</v>
      </c>
      <c r="J1097" s="211"/>
      <c r="K1097" s="209" t="str" cm="1">
        <f t="array" ref="K1097">IF($C1097="","",IF(AND($C1097=Party_Statement!$C$5,$B1097&gt;=Party_Statement!$C$6,$B1097&lt;=Party_Statement!$E$6),SUMPRODUCT(($C$3:$C1097=Party_Statement!$C$5)*($B$3:$B1097&gt;=Party_Statement!$C$6)*($B$3:$B1097&lt;=Party_Statement!$E$6)),""))</f>
        <v/>
      </c>
    </row>
    <row r="1098" spans="1:11" x14ac:dyDescent="0.25">
      <c r="A1098" s="205" t="str">
        <f>Sales_Entry!A1098</f>
        <v>2083/04/30</v>
      </c>
      <c r="B1098" s="206">
        <f>Sales_Entry!B1098</f>
        <v>46249</v>
      </c>
      <c r="C1098" s="207" t="str">
        <f>Sales_Entry!D1098</f>
        <v>NEUPANE KIRANA</v>
      </c>
      <c r="D1098" s="207" t="s">
        <v>1390</v>
      </c>
      <c r="E1098" s="207" t="str">
        <f>Sales_Entry!C1098</f>
        <v>BILL-6890</v>
      </c>
      <c r="F1098" s="207" t="str">
        <f>Sales_Entry!E1098</f>
        <v>Mix Milk</v>
      </c>
      <c r="G1098" s="208">
        <f>N(Sales_Entry!J1098)</f>
        <v>200</v>
      </c>
      <c r="H1098" s="208">
        <v>0</v>
      </c>
      <c r="I1098" s="208">
        <f t="shared" si="17"/>
        <v>200</v>
      </c>
      <c r="J1098" s="209"/>
      <c r="K1098" s="209" t="str" cm="1">
        <f t="array" ref="K1098">IF($C1098="","",IF(AND($C1098=Party_Statement!$C$5,$B1098&gt;=Party_Statement!$C$6,$B1098&lt;=Party_Statement!$E$6),SUMPRODUCT(($C$3:$C1098=Party_Statement!$C$5)*($B$3:$B1098&gt;=Party_Statement!$C$6)*($B$3:$B1098&lt;=Party_Statement!$E$6)),""))</f>
        <v/>
      </c>
    </row>
    <row r="1099" spans="1:11" x14ac:dyDescent="0.25">
      <c r="A1099" s="205" t="str">
        <f>Sales_Entry!A1099</f>
        <v>2083/04/30</v>
      </c>
      <c r="B1099" s="206">
        <f>Sales_Entry!B1099</f>
        <v>46249</v>
      </c>
      <c r="C1099" s="207" t="str">
        <f>Sales_Entry!D1099</f>
        <v>LOCAL</v>
      </c>
      <c r="D1099" s="207" t="s">
        <v>1390</v>
      </c>
      <c r="E1099" s="207" t="str">
        <f>Sales_Entry!C1099</f>
        <v>BILL-6474</v>
      </c>
      <c r="F1099" s="207" t="str">
        <f>Sales_Entry!E1099</f>
        <v>Mix Milk</v>
      </c>
      <c r="G1099" s="208">
        <f>N(Sales_Entry!J1099)</f>
        <v>700</v>
      </c>
      <c r="H1099" s="208">
        <v>0</v>
      </c>
      <c r="I1099" s="208">
        <f t="shared" si="17"/>
        <v>700</v>
      </c>
      <c r="J1099" s="209"/>
      <c r="K1099" s="209" t="str" cm="1">
        <f t="array" ref="K1099">IF($C1099="","",IF(AND($C1099=Party_Statement!$C$5,$B1099&gt;=Party_Statement!$C$6,$B1099&lt;=Party_Statement!$E$6),SUMPRODUCT(($C$3:$C1099=Party_Statement!$C$5)*($B$3:$B1099&gt;=Party_Statement!$C$6)*($B$3:$B1099&lt;=Party_Statement!$E$6)),""))</f>
        <v/>
      </c>
    </row>
    <row r="1100" spans="1:11" x14ac:dyDescent="0.25">
      <c r="A1100" s="205" t="str">
        <f>Sales_Entry!A1100</f>
        <v>2083/04/30</v>
      </c>
      <c r="B1100" s="206">
        <f>Sales_Entry!B1100</f>
        <v>46249</v>
      </c>
      <c r="C1100" s="207" t="str">
        <f>Sales_Entry!D1100</f>
        <v>LOCAL</v>
      </c>
      <c r="D1100" s="207" t="s">
        <v>1390</v>
      </c>
      <c r="E1100" s="207" t="str">
        <f>Sales_Entry!C1100</f>
        <v>BILL-6474</v>
      </c>
      <c r="F1100" s="207" t="str">
        <f>Sales_Entry!E1100</f>
        <v>NAUNI</v>
      </c>
      <c r="G1100" s="208">
        <f>N(Sales_Entry!J1100)</f>
        <v>2400</v>
      </c>
      <c r="H1100" s="208">
        <v>0</v>
      </c>
      <c r="I1100" s="208">
        <f t="shared" si="17"/>
        <v>2400</v>
      </c>
      <c r="J1100" s="209"/>
      <c r="K1100" s="209" t="str" cm="1">
        <f t="array" ref="K1100">IF($C1100="","",IF(AND($C1100=Party_Statement!$C$5,$B1100&gt;=Party_Statement!$C$6,$B1100&lt;=Party_Statement!$E$6),SUMPRODUCT(($C$3:$C1100=Party_Statement!$C$5)*($B$3:$B1100&gt;=Party_Statement!$C$6)*($B$3:$B1100&lt;=Party_Statement!$E$6)),""))</f>
        <v/>
      </c>
    </row>
    <row r="1101" spans="1:11" x14ac:dyDescent="0.25">
      <c r="A1101" s="205" t="str">
        <f>Sales_Entry!A1101</f>
        <v>2083/04/30</v>
      </c>
      <c r="B1101" s="206">
        <f>Sales_Entry!B1101</f>
        <v>46249</v>
      </c>
      <c r="C1101" s="207" t="str">
        <f>Sales_Entry!D1101</f>
        <v>MADHU PUN</v>
      </c>
      <c r="D1101" s="207" t="s">
        <v>1390</v>
      </c>
      <c r="E1101" s="207" t="str">
        <f>Sales_Entry!C1101</f>
        <v>BILL-6891</v>
      </c>
      <c r="F1101" s="207" t="str">
        <f>Sales_Entry!E1101</f>
        <v>NAUNI</v>
      </c>
      <c r="G1101" s="208">
        <f>N(Sales_Entry!J1101)</f>
        <v>800</v>
      </c>
      <c r="H1101" s="208">
        <v>0</v>
      </c>
      <c r="I1101" s="208">
        <f t="shared" si="17"/>
        <v>800</v>
      </c>
      <c r="J1101" s="209"/>
      <c r="K1101" s="209" t="str" cm="1">
        <f t="array" ref="K1101">IF($C1101="","",IF(AND($C1101=Party_Statement!$C$5,$B1101&gt;=Party_Statement!$C$6,$B1101&lt;=Party_Statement!$E$6),SUMPRODUCT(($C$3:$C1101=Party_Statement!$C$5)*($B$3:$B1101&gt;=Party_Statement!$C$6)*($B$3:$B1101&lt;=Party_Statement!$E$6)),""))</f>
        <v/>
      </c>
    </row>
    <row r="1102" spans="1:11" x14ac:dyDescent="0.25">
      <c r="A1102" s="205" t="str">
        <f>Sales_Entry!A1102</f>
        <v>2083/04/31</v>
      </c>
      <c r="B1102" s="206">
        <f>Sales_Entry!B1102</f>
        <v>46250</v>
      </c>
      <c r="C1102" s="207" t="str">
        <f>Sales_Entry!D1102</f>
        <v>SRIJANA DAIRY</v>
      </c>
      <c r="D1102" s="207" t="s">
        <v>1390</v>
      </c>
      <c r="E1102" s="207" t="str">
        <f>Sales_Entry!C1102</f>
        <v>BILL-6892</v>
      </c>
      <c r="F1102" s="207" t="str">
        <f>Sales_Entry!E1102</f>
        <v>Mix Milk</v>
      </c>
      <c r="G1102" s="208">
        <f>N(Sales_Entry!J1102)</f>
        <v>5100</v>
      </c>
      <c r="H1102" s="208">
        <v>0</v>
      </c>
      <c r="I1102" s="208">
        <f t="shared" si="17"/>
        <v>5100</v>
      </c>
      <c r="J1102" s="209"/>
      <c r="K1102" s="209" t="str" cm="1">
        <f t="array" ref="K1102">IF($C1102="","",IF(AND($C1102=Party_Statement!$C$5,$B1102&gt;=Party_Statement!$C$6,$B1102&lt;=Party_Statement!$E$6),SUMPRODUCT(($C$3:$C1102=Party_Statement!$C$5)*($B$3:$B1102&gt;=Party_Statement!$C$6)*($B$3:$B1102&lt;=Party_Statement!$E$6)),""))</f>
        <v/>
      </c>
    </row>
    <row r="1103" spans="1:11" x14ac:dyDescent="0.25">
      <c r="A1103" s="205" t="str">
        <f>Sales_Entry!A1103</f>
        <v>2083/04/31</v>
      </c>
      <c r="B1103" s="206">
        <f>Sales_Entry!B1103</f>
        <v>46250</v>
      </c>
      <c r="C1103" s="207" t="str">
        <f>Sales_Entry!D1103</f>
        <v>SRIJANA DAIRY</v>
      </c>
      <c r="D1103" s="207" t="s">
        <v>1390</v>
      </c>
      <c r="E1103" s="207" t="str">
        <f>Sales_Entry!C1103</f>
        <v>BILL-6892</v>
      </c>
      <c r="F1103" s="207" t="str">
        <f>Sales_Entry!E1103</f>
        <v>Cow Milk</v>
      </c>
      <c r="G1103" s="208">
        <f>N(Sales_Entry!J1103)</f>
        <v>80</v>
      </c>
      <c r="H1103" s="208">
        <v>0</v>
      </c>
      <c r="I1103" s="208">
        <f t="shared" si="17"/>
        <v>80</v>
      </c>
      <c r="J1103" s="209"/>
      <c r="K1103" s="209" t="str" cm="1">
        <f t="array" ref="K1103">IF($C1103="","",IF(AND($C1103=Party_Statement!$C$5,$B1103&gt;=Party_Statement!$C$6,$B1103&lt;=Party_Statement!$E$6),SUMPRODUCT(($C$3:$C1103=Party_Statement!$C$5)*($B$3:$B1103&gt;=Party_Statement!$C$6)*($B$3:$B1103&lt;=Party_Statement!$E$6)),""))</f>
        <v/>
      </c>
    </row>
    <row r="1104" spans="1:11" x14ac:dyDescent="0.25">
      <c r="A1104" s="205" t="str">
        <f>Sales_Entry!A1104</f>
        <v>2083/04/31</v>
      </c>
      <c r="B1104" s="206">
        <f>Sales_Entry!B1104</f>
        <v>46250</v>
      </c>
      <c r="C1104" s="207" t="str">
        <f>Sales_Entry!D1104</f>
        <v>SOBHA BHATTARAI</v>
      </c>
      <c r="D1104" s="207" t="s">
        <v>1390</v>
      </c>
      <c r="E1104" s="207" t="str">
        <f>Sales_Entry!C1104</f>
        <v>BILL-6893</v>
      </c>
      <c r="F1104" s="207" t="str">
        <f>Sales_Entry!E1104</f>
        <v>Mix Milk</v>
      </c>
      <c r="G1104" s="208">
        <f>N(Sales_Entry!J1104)</f>
        <v>4250</v>
      </c>
      <c r="H1104" s="208">
        <v>0</v>
      </c>
      <c r="I1104" s="208">
        <f t="shared" si="17"/>
        <v>4250</v>
      </c>
      <c r="J1104" s="209"/>
      <c r="K1104" s="209" t="str" cm="1">
        <f t="array" ref="K1104">IF($C1104="","",IF(AND($C1104=Party_Statement!$C$5,$B1104&gt;=Party_Statement!$C$6,$B1104&lt;=Party_Statement!$E$6),SUMPRODUCT(($C$3:$C1104=Party_Statement!$C$5)*($B$3:$B1104&gt;=Party_Statement!$C$6)*($B$3:$B1104&lt;=Party_Statement!$E$6)),""))</f>
        <v/>
      </c>
    </row>
    <row r="1105" spans="1:11" x14ac:dyDescent="0.25">
      <c r="A1105" s="205" t="str">
        <f>Sales_Entry!A1105</f>
        <v>2083/04/31</v>
      </c>
      <c r="B1105" s="206">
        <f>Sales_Entry!B1105</f>
        <v>46250</v>
      </c>
      <c r="C1105" s="207" t="str">
        <f>Sales_Entry!D1105</f>
        <v>AAMOSH KIRANA</v>
      </c>
      <c r="D1105" s="207" t="s">
        <v>1390</v>
      </c>
      <c r="E1105" s="207" t="str">
        <f>Sales_Entry!C1105</f>
        <v>BILL-6894</v>
      </c>
      <c r="F1105" s="207" t="str">
        <f>Sales_Entry!E1105</f>
        <v>Mix Milk</v>
      </c>
      <c r="G1105" s="208">
        <f>N(Sales_Entry!J1105)</f>
        <v>3440</v>
      </c>
      <c r="H1105" s="208">
        <v>0</v>
      </c>
      <c r="I1105" s="208">
        <f t="shared" si="17"/>
        <v>3440</v>
      </c>
      <c r="J1105" s="209"/>
      <c r="K1105" s="209" t="str" cm="1">
        <f t="array" ref="K1105">IF($C1105="","",IF(AND($C1105=Party_Statement!$C$5,$B1105&gt;=Party_Statement!$C$6,$B1105&lt;=Party_Statement!$E$6),SUMPRODUCT(($C$3:$C1105=Party_Statement!$C$5)*($B$3:$B1105&gt;=Party_Statement!$C$6)*($B$3:$B1105&lt;=Party_Statement!$E$6)),""))</f>
        <v/>
      </c>
    </row>
    <row r="1106" spans="1:11" x14ac:dyDescent="0.25">
      <c r="A1106" s="205" t="str">
        <f>Sales_Entry!A1106</f>
        <v>2083/04/31</v>
      </c>
      <c r="B1106" s="206">
        <f>Sales_Entry!B1106</f>
        <v>46250</v>
      </c>
      <c r="C1106" s="207" t="str">
        <f>Sales_Entry!D1106</f>
        <v>AAMOSH KIRANA</v>
      </c>
      <c r="D1106" s="207" t="s">
        <v>1390</v>
      </c>
      <c r="E1106" s="207" t="str">
        <f>Sales_Entry!C1106</f>
        <v>BILL-6894</v>
      </c>
      <c r="F1106" s="207" t="str">
        <f>Sales_Entry!E1106</f>
        <v>Mix Milk</v>
      </c>
      <c r="G1106" s="208">
        <f>N(Sales_Entry!J1106)</f>
        <v>3825</v>
      </c>
      <c r="H1106" s="208">
        <v>0</v>
      </c>
      <c r="I1106" s="208">
        <f t="shared" si="17"/>
        <v>3825</v>
      </c>
      <c r="J1106" s="209"/>
      <c r="K1106" s="209" t="str" cm="1">
        <f t="array" ref="K1106">IF($C1106="","",IF(AND($C1106=Party_Statement!$C$5,$B1106&gt;=Party_Statement!$C$6,$B1106&lt;=Party_Statement!$E$6),SUMPRODUCT(($C$3:$C1106=Party_Statement!$C$5)*($B$3:$B1106&gt;=Party_Statement!$C$6)*($B$3:$B1106&lt;=Party_Statement!$E$6)),""))</f>
        <v/>
      </c>
    </row>
    <row r="1107" spans="1:11" x14ac:dyDescent="0.25">
      <c r="A1107" s="205" t="str">
        <f>Sales_Entry!A1107</f>
        <v>2083/04/31</v>
      </c>
      <c r="B1107" s="206">
        <f>Sales_Entry!B1107</f>
        <v>46250</v>
      </c>
      <c r="C1107" s="207" t="str">
        <f>Sales_Entry!D1107</f>
        <v>AAMOSH KIRANA</v>
      </c>
      <c r="D1107" s="207" t="s">
        <v>1390</v>
      </c>
      <c r="E1107" s="207" t="str">
        <f>Sales_Entry!C1107</f>
        <v>BILL-6894</v>
      </c>
      <c r="F1107" s="207" t="str">
        <f>Sales_Entry!E1107</f>
        <v>Cow Milk</v>
      </c>
      <c r="G1107" s="208">
        <f>N(Sales_Entry!J1107)</f>
        <v>80</v>
      </c>
      <c r="H1107" s="208">
        <v>0</v>
      </c>
      <c r="I1107" s="208">
        <f t="shared" si="17"/>
        <v>80</v>
      </c>
      <c r="J1107" s="209"/>
      <c r="K1107" s="209" t="str" cm="1">
        <f t="array" ref="K1107">IF($C1107="","",IF(AND($C1107=Party_Statement!$C$5,$B1107&gt;=Party_Statement!$C$6,$B1107&lt;=Party_Statement!$E$6),SUMPRODUCT(($C$3:$C1107=Party_Statement!$C$5)*($B$3:$B1107&gt;=Party_Statement!$C$6)*($B$3:$B1107&lt;=Party_Statement!$E$6)),""))</f>
        <v/>
      </c>
    </row>
    <row r="1108" spans="1:11" s="64" customFormat="1" x14ac:dyDescent="0.25">
      <c r="A1108" s="205" t="str">
        <f>Sales_Entry!A1108</f>
        <v>2083/04/31</v>
      </c>
      <c r="B1108" s="206">
        <f>Sales_Entry!B1108</f>
        <v>46250</v>
      </c>
      <c r="C1108" s="207" t="str">
        <f>Sales_Entry!D1108</f>
        <v>PALPALI KIRANA</v>
      </c>
      <c r="D1108" s="207" t="s">
        <v>1390</v>
      </c>
      <c r="E1108" s="207" t="str">
        <f>Sales_Entry!C1108</f>
        <v>BILL-6895</v>
      </c>
      <c r="F1108" s="207" t="str">
        <f>Sales_Entry!E1108</f>
        <v>Mix Milk</v>
      </c>
      <c r="G1108" s="208">
        <f>N(Sales_Entry!J1108)</f>
        <v>1700</v>
      </c>
      <c r="H1108" s="208">
        <v>0</v>
      </c>
      <c r="I1108" s="208">
        <f t="shared" si="17"/>
        <v>1700</v>
      </c>
      <c r="J1108" s="211"/>
      <c r="K1108" s="209" t="str" cm="1">
        <f t="array" ref="K1108">IF($C1108="","",IF(AND($C1108=Party_Statement!$C$5,$B1108&gt;=Party_Statement!$C$6,$B1108&lt;=Party_Statement!$E$6),SUMPRODUCT(($C$3:$C1108=Party_Statement!$C$5)*($B$3:$B1108&gt;=Party_Statement!$C$6)*($B$3:$B1108&lt;=Party_Statement!$E$6)),""))</f>
        <v/>
      </c>
    </row>
    <row r="1109" spans="1:11" x14ac:dyDescent="0.25">
      <c r="A1109" s="205" t="str">
        <f>Sales_Entry!A1109</f>
        <v>2083/04/31</v>
      </c>
      <c r="B1109" s="206">
        <f>Sales_Entry!B1109</f>
        <v>46250</v>
      </c>
      <c r="C1109" s="207" t="str">
        <f>Sales_Entry!D1109</f>
        <v>DEURALI KIRANA</v>
      </c>
      <c r="D1109" s="207" t="s">
        <v>1390</v>
      </c>
      <c r="E1109" s="207" t="str">
        <f>Sales_Entry!C1109</f>
        <v>BILL-6896</v>
      </c>
      <c r="F1109" s="207" t="str">
        <f>Sales_Entry!E1109</f>
        <v>Mix Milk</v>
      </c>
      <c r="G1109" s="208">
        <f>N(Sales_Entry!J1109)</f>
        <v>425</v>
      </c>
      <c r="H1109" s="208">
        <v>0</v>
      </c>
      <c r="I1109" s="208">
        <f t="shared" si="17"/>
        <v>425</v>
      </c>
      <c r="J1109" s="209"/>
      <c r="K1109" s="209" t="str" cm="1">
        <f t="array" ref="K1109">IF($C1109="","",IF(AND($C1109=Party_Statement!$C$5,$B1109&gt;=Party_Statement!$C$6,$B1109&lt;=Party_Statement!$E$6),SUMPRODUCT(($C$3:$C1109=Party_Statement!$C$5)*($B$3:$B1109&gt;=Party_Statement!$C$6)*($B$3:$B1109&lt;=Party_Statement!$E$6)),""))</f>
        <v/>
      </c>
    </row>
    <row r="1110" spans="1:11" x14ac:dyDescent="0.25">
      <c r="A1110" s="205" t="str">
        <f>Sales_Entry!A1110</f>
        <v>2083/04/31</v>
      </c>
      <c r="B1110" s="206">
        <f>Sales_Entry!B1110</f>
        <v>46250</v>
      </c>
      <c r="C1110" s="207" t="str">
        <f>Sales_Entry!D1110</f>
        <v>GIRI KIRANA</v>
      </c>
      <c r="D1110" s="207" t="s">
        <v>1390</v>
      </c>
      <c r="E1110" s="207" t="str">
        <f>Sales_Entry!C1110</f>
        <v>BILL-6897</v>
      </c>
      <c r="F1110" s="207" t="str">
        <f>Sales_Entry!E1110</f>
        <v>Mix Milk</v>
      </c>
      <c r="G1110" s="208">
        <f>N(Sales_Entry!J1110)</f>
        <v>1275</v>
      </c>
      <c r="H1110" s="208">
        <v>0</v>
      </c>
      <c r="I1110" s="208">
        <f t="shared" si="17"/>
        <v>1275</v>
      </c>
      <c r="J1110" s="209"/>
      <c r="K1110" s="209" t="str" cm="1">
        <f t="array" ref="K1110">IF($C1110="","",IF(AND($C1110=Party_Statement!$C$5,$B1110&gt;=Party_Statement!$C$6,$B1110&lt;=Party_Statement!$E$6),SUMPRODUCT(($C$3:$C1110=Party_Statement!$C$5)*($B$3:$B1110&gt;=Party_Statement!$C$6)*($B$3:$B1110&lt;=Party_Statement!$E$6)),""))</f>
        <v/>
      </c>
    </row>
    <row r="1111" spans="1:11" x14ac:dyDescent="0.25">
      <c r="A1111" s="205" t="str">
        <f>Sales_Entry!A1111</f>
        <v>2083/04/31</v>
      </c>
      <c r="B1111" s="206">
        <f>Sales_Entry!B1111</f>
        <v>46250</v>
      </c>
      <c r="C1111" s="207" t="str">
        <f>Sales_Entry!D1111</f>
        <v>CHHATRABHUMI STORE</v>
      </c>
      <c r="D1111" s="207" t="s">
        <v>1390</v>
      </c>
      <c r="E1111" s="207" t="str">
        <f>Sales_Entry!C1111</f>
        <v>BILL-6898</v>
      </c>
      <c r="F1111" s="207" t="str">
        <f>Sales_Entry!E1111</f>
        <v>Mix Milk</v>
      </c>
      <c r="G1111" s="208">
        <f>N(Sales_Entry!J1111)</f>
        <v>2150</v>
      </c>
      <c r="H1111" s="208">
        <v>0</v>
      </c>
      <c r="I1111" s="208">
        <f t="shared" si="17"/>
        <v>2150</v>
      </c>
      <c r="J1111" s="209"/>
      <c r="K1111" s="209" t="str" cm="1">
        <f t="array" ref="K1111">IF($C1111="","",IF(AND($C1111=Party_Statement!$C$5,$B1111&gt;=Party_Statement!$C$6,$B1111&lt;=Party_Statement!$E$6),SUMPRODUCT(($C$3:$C1111=Party_Statement!$C$5)*($B$3:$B1111&gt;=Party_Statement!$C$6)*($B$3:$B1111&lt;=Party_Statement!$E$6)),""))</f>
        <v/>
      </c>
    </row>
    <row r="1112" spans="1:11" x14ac:dyDescent="0.25">
      <c r="A1112" s="205" t="str">
        <f>Sales_Entry!A1112</f>
        <v>2083/04/31</v>
      </c>
      <c r="B1112" s="206">
        <f>Sales_Entry!B1112</f>
        <v>46250</v>
      </c>
      <c r="C1112" s="207" t="str">
        <f>Sales_Entry!D1112</f>
        <v>KRISHNA KHAREL</v>
      </c>
      <c r="D1112" s="207" t="s">
        <v>1390</v>
      </c>
      <c r="E1112" s="207" t="str">
        <f>Sales_Entry!C1112</f>
        <v>BILL-6899</v>
      </c>
      <c r="F1112" s="207" t="str">
        <f>Sales_Entry!E1112</f>
        <v>Mix Milk</v>
      </c>
      <c r="G1112" s="208">
        <f>N(Sales_Entry!J1112)</f>
        <v>172</v>
      </c>
      <c r="H1112" s="208">
        <v>0</v>
      </c>
      <c r="I1112" s="208">
        <f t="shared" si="17"/>
        <v>172</v>
      </c>
      <c r="J1112" s="209"/>
      <c r="K1112" s="209" t="str" cm="1">
        <f t="array" ref="K1112">IF($C1112="","",IF(AND($C1112=Party_Statement!$C$5,$B1112&gt;=Party_Statement!$C$6,$B1112&lt;=Party_Statement!$E$6),SUMPRODUCT(($C$3:$C1112=Party_Statement!$C$5)*($B$3:$B1112&gt;=Party_Statement!$C$6)*($B$3:$B1112&lt;=Party_Statement!$E$6)),""))</f>
        <v/>
      </c>
    </row>
    <row r="1113" spans="1:11" x14ac:dyDescent="0.25">
      <c r="A1113" s="205" t="str">
        <f>Sales_Entry!A1113</f>
        <v>2083/04/31</v>
      </c>
      <c r="B1113" s="206">
        <f>Sales_Entry!B1113</f>
        <v>46250</v>
      </c>
      <c r="C1113" s="207" t="str">
        <f>Sales_Entry!D1113</f>
        <v>SAMIKSHYA KIRANA</v>
      </c>
      <c r="D1113" s="207" t="s">
        <v>1390</v>
      </c>
      <c r="E1113" s="207" t="str">
        <f>Sales_Entry!C1113</f>
        <v>BILL-6900</v>
      </c>
      <c r="F1113" s="207" t="str">
        <f>Sales_Entry!E1113</f>
        <v>Mix Milk</v>
      </c>
      <c r="G1113" s="208">
        <f>N(Sales_Entry!J1113)</f>
        <v>680</v>
      </c>
      <c r="H1113" s="208">
        <v>0</v>
      </c>
      <c r="I1113" s="208">
        <f t="shared" si="17"/>
        <v>680</v>
      </c>
      <c r="J1113" s="209"/>
      <c r="K1113" s="209" t="str" cm="1">
        <f t="array" ref="K1113">IF($C1113="","",IF(AND($C1113=Party_Statement!$C$5,$B1113&gt;=Party_Statement!$C$6,$B1113&lt;=Party_Statement!$E$6),SUMPRODUCT(($C$3:$C1113=Party_Statement!$C$5)*($B$3:$B1113&gt;=Party_Statement!$C$6)*($B$3:$B1113&lt;=Party_Statement!$E$6)),""))</f>
        <v/>
      </c>
    </row>
    <row r="1114" spans="1:11" x14ac:dyDescent="0.25">
      <c r="A1114" s="205" t="str">
        <f>Sales_Entry!A1114</f>
        <v>2083/04/31</v>
      </c>
      <c r="B1114" s="206">
        <f>Sales_Entry!B1114</f>
        <v>46250</v>
      </c>
      <c r="C1114" s="207" t="str">
        <f>Sales_Entry!D1114</f>
        <v>MANAKAMANA DAIRY</v>
      </c>
      <c r="D1114" s="207" t="s">
        <v>1390</v>
      </c>
      <c r="E1114" s="207" t="str">
        <f>Sales_Entry!C1114</f>
        <v>BILL-6901</v>
      </c>
      <c r="F1114" s="207" t="str">
        <f>Sales_Entry!E1114</f>
        <v>Mix Milk</v>
      </c>
      <c r="G1114" s="208">
        <f>N(Sales_Entry!J1114)</f>
        <v>850</v>
      </c>
      <c r="H1114" s="208">
        <v>0</v>
      </c>
      <c r="I1114" s="208">
        <f t="shared" si="17"/>
        <v>850</v>
      </c>
      <c r="J1114" s="209"/>
      <c r="K1114" s="209" t="str" cm="1">
        <f t="array" ref="K1114">IF($C1114="","",IF(AND($C1114=Party_Statement!$C$5,$B1114&gt;=Party_Statement!$C$6,$B1114&lt;=Party_Statement!$E$6),SUMPRODUCT(($C$3:$C1114=Party_Statement!$C$5)*($B$3:$B1114&gt;=Party_Statement!$C$6)*($B$3:$B1114&lt;=Party_Statement!$E$6)),""))</f>
        <v/>
      </c>
    </row>
    <row r="1115" spans="1:11" x14ac:dyDescent="0.25">
      <c r="A1115" s="205" t="str">
        <f>Sales_Entry!A1115</f>
        <v>2083/04/31</v>
      </c>
      <c r="B1115" s="206">
        <f>Sales_Entry!B1115</f>
        <v>46250</v>
      </c>
      <c r="C1115" s="207" t="str">
        <f>Sales_Entry!D1115</f>
        <v>AAYUSH AND AAYUSHMA</v>
      </c>
      <c r="D1115" s="207" t="s">
        <v>1390</v>
      </c>
      <c r="E1115" s="207" t="str">
        <f>Sales_Entry!C1115</f>
        <v>BILL-6902</v>
      </c>
      <c r="F1115" s="207" t="str">
        <f>Sales_Entry!E1115</f>
        <v>Mix Milk</v>
      </c>
      <c r="G1115" s="208">
        <f>N(Sales_Entry!J1115)</f>
        <v>425</v>
      </c>
      <c r="H1115" s="208">
        <v>0</v>
      </c>
      <c r="I1115" s="208">
        <f t="shared" si="17"/>
        <v>425</v>
      </c>
      <c r="J1115" s="209"/>
      <c r="K1115" s="209" t="str" cm="1">
        <f t="array" ref="K1115">IF($C1115="","",IF(AND($C1115=Party_Statement!$C$5,$B1115&gt;=Party_Statement!$C$6,$B1115&lt;=Party_Statement!$E$6),SUMPRODUCT(($C$3:$C1115=Party_Statement!$C$5)*($B$3:$B1115&gt;=Party_Statement!$C$6)*($B$3:$B1115&lt;=Party_Statement!$E$6)),""))</f>
        <v/>
      </c>
    </row>
    <row r="1116" spans="1:11" x14ac:dyDescent="0.25">
      <c r="A1116" s="205" t="str">
        <f>Sales_Entry!A1116</f>
        <v>2083/04/31</v>
      </c>
      <c r="B1116" s="206">
        <f>Sales_Entry!B1116</f>
        <v>46250</v>
      </c>
      <c r="C1116" s="207" t="str">
        <f>Sales_Entry!D1116</f>
        <v>KRITIKA KIRANA</v>
      </c>
      <c r="D1116" s="207" t="s">
        <v>1390</v>
      </c>
      <c r="E1116" s="207" t="str">
        <f>Sales_Entry!C1116</f>
        <v>BILL-6903</v>
      </c>
      <c r="F1116" s="207" t="str">
        <f>Sales_Entry!E1116</f>
        <v>Mix Milk</v>
      </c>
      <c r="G1116" s="208">
        <f>N(Sales_Entry!J1116)</f>
        <v>1290</v>
      </c>
      <c r="H1116" s="208">
        <v>0</v>
      </c>
      <c r="I1116" s="208">
        <f t="shared" si="17"/>
        <v>1290</v>
      </c>
      <c r="J1116" s="209"/>
      <c r="K1116" s="209" t="str" cm="1">
        <f t="array" ref="K1116">IF($C1116="","",IF(AND($C1116=Party_Statement!$C$5,$B1116&gt;=Party_Statement!$C$6,$B1116&lt;=Party_Statement!$E$6),SUMPRODUCT(($C$3:$C1116=Party_Statement!$C$5)*($B$3:$B1116&gt;=Party_Statement!$C$6)*($B$3:$B1116&lt;=Party_Statement!$E$6)),""))</f>
        <v/>
      </c>
    </row>
    <row r="1117" spans="1:11" x14ac:dyDescent="0.25">
      <c r="A1117" s="205" t="str">
        <f>Sales_Entry!A1117</f>
        <v>2083/04/31</v>
      </c>
      <c r="B1117" s="206">
        <f>Sales_Entry!B1117</f>
        <v>46250</v>
      </c>
      <c r="C1117" s="207" t="str">
        <f>Sales_Entry!D1117</f>
        <v>ORGANIC TARKALI</v>
      </c>
      <c r="D1117" s="207" t="s">
        <v>1390</v>
      </c>
      <c r="E1117" s="207" t="str">
        <f>Sales_Entry!C1117</f>
        <v>BILL-6904</v>
      </c>
      <c r="F1117" s="207" t="str">
        <f>Sales_Entry!E1117</f>
        <v>Mix Milk</v>
      </c>
      <c r="G1117" s="208">
        <f>N(Sales_Entry!J1117)</f>
        <v>2375</v>
      </c>
      <c r="H1117" s="208">
        <v>0</v>
      </c>
      <c r="I1117" s="208">
        <f t="shared" si="17"/>
        <v>2375</v>
      </c>
      <c r="J1117" s="209"/>
      <c r="K1117" s="209" t="str" cm="1">
        <f t="array" ref="K1117">IF($C1117="","",IF(AND($C1117=Party_Statement!$C$5,$B1117&gt;=Party_Statement!$C$6,$B1117&lt;=Party_Statement!$E$6),SUMPRODUCT(($C$3:$C1117=Party_Statement!$C$5)*($B$3:$B1117&gt;=Party_Statement!$C$6)*($B$3:$B1117&lt;=Party_Statement!$E$6)),""))</f>
        <v/>
      </c>
    </row>
    <row r="1118" spans="1:11" x14ac:dyDescent="0.25">
      <c r="A1118" s="205" t="str">
        <f>Sales_Entry!A1118</f>
        <v>2083/04/31</v>
      </c>
      <c r="B1118" s="206">
        <f>Sales_Entry!B1118</f>
        <v>46250</v>
      </c>
      <c r="C1118" s="207" t="str">
        <f>Sales_Entry!D1118</f>
        <v>ORGANIC TARKALI</v>
      </c>
      <c r="D1118" s="207" t="s">
        <v>1390</v>
      </c>
      <c r="E1118" s="207" t="str">
        <f>Sales_Entry!C1118</f>
        <v>BILL-6904</v>
      </c>
      <c r="F1118" s="207" t="str">
        <f>Sales_Entry!E1118</f>
        <v>Mix Milk</v>
      </c>
      <c r="G1118" s="208">
        <f>N(Sales_Entry!J1118)</f>
        <v>1020</v>
      </c>
      <c r="H1118" s="208">
        <v>0</v>
      </c>
      <c r="I1118" s="208">
        <f t="shared" si="17"/>
        <v>1020</v>
      </c>
      <c r="J1118" s="209"/>
      <c r="K1118" s="209" t="str" cm="1">
        <f t="array" ref="K1118">IF($C1118="","",IF(AND($C1118=Party_Statement!$C$5,$B1118&gt;=Party_Statement!$C$6,$B1118&lt;=Party_Statement!$E$6),SUMPRODUCT(($C$3:$C1118=Party_Statement!$C$5)*($B$3:$B1118&gt;=Party_Statement!$C$6)*($B$3:$B1118&lt;=Party_Statement!$E$6)),""))</f>
        <v/>
      </c>
    </row>
    <row r="1119" spans="1:11" s="64" customFormat="1" x14ac:dyDescent="0.25">
      <c r="A1119" s="205" t="str">
        <f>Sales_Entry!A1119</f>
        <v>2083/04/31</v>
      </c>
      <c r="B1119" s="206">
        <f>Sales_Entry!B1119</f>
        <v>46250</v>
      </c>
      <c r="C1119" s="207" t="str">
        <f>Sales_Entry!D1119</f>
        <v>SHARMA DAI</v>
      </c>
      <c r="D1119" s="207" t="s">
        <v>1390</v>
      </c>
      <c r="E1119" s="207" t="str">
        <f>Sales_Entry!C1119</f>
        <v>BILL-6905</v>
      </c>
      <c r="F1119" s="207" t="str">
        <f>Sales_Entry!E1119</f>
        <v>Mix Milk</v>
      </c>
      <c r="G1119" s="208">
        <f>N(Sales_Entry!J1119)</f>
        <v>3230</v>
      </c>
      <c r="H1119" s="208">
        <v>0</v>
      </c>
      <c r="I1119" s="208">
        <f t="shared" si="17"/>
        <v>3230</v>
      </c>
      <c r="J1119" s="211"/>
      <c r="K1119" s="209" t="str" cm="1">
        <f t="array" ref="K1119">IF($C1119="","",IF(AND($C1119=Party_Statement!$C$5,$B1119&gt;=Party_Statement!$C$6,$B1119&lt;=Party_Statement!$E$6),SUMPRODUCT(($C$3:$C1119=Party_Statement!$C$5)*($B$3:$B1119&gt;=Party_Statement!$C$6)*($B$3:$B1119&lt;=Party_Statement!$E$6)),""))</f>
        <v/>
      </c>
    </row>
    <row r="1120" spans="1:11" x14ac:dyDescent="0.25">
      <c r="A1120" s="205" t="str">
        <f>Sales_Entry!A1120</f>
        <v>2083/04/31</v>
      </c>
      <c r="B1120" s="206">
        <f>Sales_Entry!B1120</f>
        <v>46250</v>
      </c>
      <c r="C1120" s="207" t="str">
        <f>Sales_Entry!D1120</f>
        <v>YUBARAJ AND SAMRAT</v>
      </c>
      <c r="D1120" s="207" t="s">
        <v>1390</v>
      </c>
      <c r="E1120" s="207" t="str">
        <f>Sales_Entry!C1120</f>
        <v>BILL-6906</v>
      </c>
      <c r="F1120" s="207" t="str">
        <f>Sales_Entry!E1120</f>
        <v>Mix Milk</v>
      </c>
      <c r="G1120" s="208">
        <f>N(Sales_Entry!J1120)</f>
        <v>1020</v>
      </c>
      <c r="H1120" s="208">
        <v>0</v>
      </c>
      <c r="I1120" s="208">
        <f t="shared" si="17"/>
        <v>1020</v>
      </c>
      <c r="J1120" s="209"/>
      <c r="K1120" s="209" t="str" cm="1">
        <f t="array" ref="K1120">IF($C1120="","",IF(AND($C1120=Party_Statement!$C$5,$B1120&gt;=Party_Statement!$C$6,$B1120&lt;=Party_Statement!$E$6),SUMPRODUCT(($C$3:$C1120=Party_Statement!$C$5)*($B$3:$B1120&gt;=Party_Statement!$C$6)*($B$3:$B1120&lt;=Party_Statement!$E$6)),""))</f>
        <v/>
      </c>
    </row>
    <row r="1121" spans="1:11" x14ac:dyDescent="0.25">
      <c r="A1121" s="205" t="str">
        <f>Sales_Entry!A1121</f>
        <v>2083/04/31</v>
      </c>
      <c r="B1121" s="206">
        <f>Sales_Entry!B1121</f>
        <v>46250</v>
      </c>
      <c r="C1121" s="207" t="str">
        <f>Sales_Entry!D1121</f>
        <v>LOCAL</v>
      </c>
      <c r="D1121" s="207" t="s">
        <v>1390</v>
      </c>
      <c r="E1121" s="207" t="str">
        <f>Sales_Entry!C1121</f>
        <v>BILL-6475</v>
      </c>
      <c r="F1121" s="207" t="str">
        <f>Sales_Entry!E1121</f>
        <v>Mix Milk</v>
      </c>
      <c r="G1121" s="208">
        <f>N(Sales_Entry!J1121)</f>
        <v>450</v>
      </c>
      <c r="H1121" s="208">
        <v>0</v>
      </c>
      <c r="I1121" s="208">
        <f t="shared" si="17"/>
        <v>450</v>
      </c>
      <c r="J1121" s="209"/>
      <c r="K1121" s="209" t="str" cm="1">
        <f t="array" ref="K1121">IF($C1121="","",IF(AND($C1121=Party_Statement!$C$5,$B1121&gt;=Party_Statement!$C$6,$B1121&lt;=Party_Statement!$E$6),SUMPRODUCT(($C$3:$C1121=Party_Statement!$C$5)*($B$3:$B1121&gt;=Party_Statement!$C$6)*($B$3:$B1121&lt;=Party_Statement!$E$6)),""))</f>
        <v/>
      </c>
    </row>
    <row r="1122" spans="1:11" x14ac:dyDescent="0.25">
      <c r="A1122" s="205" t="str">
        <f>Sales_Entry!A1122</f>
        <v>2083/04/31</v>
      </c>
      <c r="B1122" s="206">
        <f>Sales_Entry!B1122</f>
        <v>46250</v>
      </c>
      <c r="C1122" s="207" t="str">
        <f>Sales_Entry!D1122</f>
        <v>LOCAL</v>
      </c>
      <c r="D1122" s="207" t="s">
        <v>1390</v>
      </c>
      <c r="E1122" s="207" t="str">
        <f>Sales_Entry!C1122</f>
        <v>BILL-6475</v>
      </c>
      <c r="F1122" s="207" t="str">
        <f>Sales_Entry!E1122</f>
        <v>NAUNI</v>
      </c>
      <c r="G1122" s="208">
        <f>N(Sales_Entry!J1122)</f>
        <v>9350</v>
      </c>
      <c r="H1122" s="208">
        <v>0</v>
      </c>
      <c r="I1122" s="208">
        <f t="shared" si="17"/>
        <v>9350</v>
      </c>
      <c r="J1122" s="209"/>
      <c r="K1122" s="209" t="str" cm="1">
        <f t="array" ref="K1122">IF($C1122="","",IF(AND($C1122=Party_Statement!$C$5,$B1122&gt;=Party_Statement!$C$6,$B1122&lt;=Party_Statement!$E$6),SUMPRODUCT(($C$3:$C1122=Party_Statement!$C$5)*($B$3:$B1122&gt;=Party_Statement!$C$6)*($B$3:$B1122&lt;=Party_Statement!$E$6)),""))</f>
        <v/>
      </c>
    </row>
    <row r="1123" spans="1:11" x14ac:dyDescent="0.25">
      <c r="A1123" s="205" t="str">
        <f>Sales_Entry!A1123</f>
        <v>2083/04/31</v>
      </c>
      <c r="B1123" s="206">
        <f>Sales_Entry!B1123</f>
        <v>46250</v>
      </c>
      <c r="C1123" s="207" t="str">
        <f>Sales_Entry!D1123</f>
        <v>LOCAL</v>
      </c>
      <c r="D1123" s="207" t="s">
        <v>1390</v>
      </c>
      <c r="E1123" s="207" t="str">
        <f>Sales_Entry!C1123</f>
        <v>BILL-6475</v>
      </c>
      <c r="F1123" s="207" t="str">
        <f>Sales_Entry!E1123</f>
        <v>PANEER</v>
      </c>
      <c r="G1123" s="208">
        <f>N(Sales_Entry!J1123)</f>
        <v>400</v>
      </c>
      <c r="H1123" s="208">
        <v>0</v>
      </c>
      <c r="I1123" s="208">
        <f t="shared" si="17"/>
        <v>400</v>
      </c>
      <c r="J1123" s="209"/>
      <c r="K1123" s="209" t="str" cm="1">
        <f t="array" ref="K1123">IF($C1123="","",IF(AND($C1123=Party_Statement!$C$5,$B1123&gt;=Party_Statement!$C$6,$B1123&lt;=Party_Statement!$E$6),SUMPRODUCT(($C$3:$C1123=Party_Statement!$C$5)*($B$3:$B1123&gt;=Party_Statement!$C$6)*($B$3:$B1123&lt;=Party_Statement!$E$6)),""))</f>
        <v/>
      </c>
    </row>
    <row r="1124" spans="1:11" x14ac:dyDescent="0.25">
      <c r="A1124" s="205" t="str">
        <f>Sales_Entry!A1124</f>
        <v>2083/05/01</v>
      </c>
      <c r="B1124" s="206">
        <f>Sales_Entry!B1124</f>
        <v>46251</v>
      </c>
      <c r="C1124" s="207" t="str">
        <f>Sales_Entry!D1124</f>
        <v>SRIJANA DAIRY</v>
      </c>
      <c r="D1124" s="207" t="s">
        <v>1390</v>
      </c>
      <c r="E1124" s="207" t="str">
        <f>Sales_Entry!C1124</f>
        <v>BILL-6907</v>
      </c>
      <c r="F1124" s="207" t="str">
        <f>Sales_Entry!E1124</f>
        <v>Mix Milk</v>
      </c>
      <c r="G1124" s="208">
        <f>N(Sales_Entry!J1124)</f>
        <v>3400</v>
      </c>
      <c r="H1124" s="208">
        <v>0</v>
      </c>
      <c r="I1124" s="208">
        <f t="shared" si="17"/>
        <v>3400</v>
      </c>
      <c r="J1124" s="209"/>
      <c r="K1124" s="209" t="str" cm="1">
        <f t="array" ref="K1124">IF($C1124="","",IF(AND($C1124=Party_Statement!$C$5,$B1124&gt;=Party_Statement!$C$6,$B1124&lt;=Party_Statement!$E$6),SUMPRODUCT(($C$3:$C1124=Party_Statement!$C$5)*($B$3:$B1124&gt;=Party_Statement!$C$6)*($B$3:$B1124&lt;=Party_Statement!$E$6)),""))</f>
        <v/>
      </c>
    </row>
    <row r="1125" spans="1:11" x14ac:dyDescent="0.25">
      <c r="A1125" s="205" t="str">
        <f>Sales_Entry!A1125</f>
        <v>2083/05/01</v>
      </c>
      <c r="B1125" s="206">
        <f>Sales_Entry!B1125</f>
        <v>46251</v>
      </c>
      <c r="C1125" s="207" t="str">
        <f>Sales_Entry!D1125</f>
        <v>SRIJANA DAIRY</v>
      </c>
      <c r="D1125" s="207" t="s">
        <v>1390</v>
      </c>
      <c r="E1125" s="207" t="str">
        <f>Sales_Entry!C1125</f>
        <v>BILL-6907</v>
      </c>
      <c r="F1125" s="207" t="str">
        <f>Sales_Entry!E1125</f>
        <v>Cow Milk</v>
      </c>
      <c r="G1125" s="208">
        <f>N(Sales_Entry!J1125)</f>
        <v>400</v>
      </c>
      <c r="H1125" s="208">
        <v>0</v>
      </c>
      <c r="I1125" s="208">
        <f t="shared" si="17"/>
        <v>400</v>
      </c>
      <c r="J1125" s="209"/>
      <c r="K1125" s="209" t="str" cm="1">
        <f t="array" ref="K1125">IF($C1125="","",IF(AND($C1125=Party_Statement!$C$5,$B1125&gt;=Party_Statement!$C$6,$B1125&lt;=Party_Statement!$E$6),SUMPRODUCT(($C$3:$C1125=Party_Statement!$C$5)*($B$3:$B1125&gt;=Party_Statement!$C$6)*($B$3:$B1125&lt;=Party_Statement!$E$6)),""))</f>
        <v/>
      </c>
    </row>
    <row r="1126" spans="1:11" x14ac:dyDescent="0.25">
      <c r="A1126" s="205" t="str">
        <f>Sales_Entry!A1126</f>
        <v>2083/05/01</v>
      </c>
      <c r="B1126" s="206">
        <f>Sales_Entry!B1126</f>
        <v>46251</v>
      </c>
      <c r="C1126" s="207" t="str">
        <f>Sales_Entry!D1126</f>
        <v>SOBHA BHATTARAI</v>
      </c>
      <c r="D1126" s="207" t="s">
        <v>1390</v>
      </c>
      <c r="E1126" s="207" t="str">
        <f>Sales_Entry!C1126</f>
        <v>BILL-6908</v>
      </c>
      <c r="F1126" s="207" t="str">
        <f>Sales_Entry!E1126</f>
        <v>Mix Milk</v>
      </c>
      <c r="G1126" s="208">
        <f>N(Sales_Entry!J1126)</f>
        <v>1700</v>
      </c>
      <c r="H1126" s="208">
        <v>0</v>
      </c>
      <c r="I1126" s="208">
        <f t="shared" si="17"/>
        <v>1700</v>
      </c>
      <c r="J1126" s="209"/>
      <c r="K1126" s="209" t="str" cm="1">
        <f t="array" ref="K1126">IF($C1126="","",IF(AND($C1126=Party_Statement!$C$5,$B1126&gt;=Party_Statement!$C$6,$B1126&lt;=Party_Statement!$E$6),SUMPRODUCT(($C$3:$C1126=Party_Statement!$C$5)*($B$3:$B1126&gt;=Party_Statement!$C$6)*($B$3:$B1126&lt;=Party_Statement!$E$6)),""))</f>
        <v/>
      </c>
    </row>
    <row r="1127" spans="1:11" x14ac:dyDescent="0.25">
      <c r="A1127" s="205" t="str">
        <f>Sales_Entry!A1127</f>
        <v>2083/05/01</v>
      </c>
      <c r="B1127" s="206">
        <f>Sales_Entry!B1127</f>
        <v>46251</v>
      </c>
      <c r="C1127" s="207" t="str">
        <f>Sales_Entry!D1127</f>
        <v>PALPALI KIRANA</v>
      </c>
      <c r="D1127" s="207" t="s">
        <v>1390</v>
      </c>
      <c r="E1127" s="207" t="str">
        <f>Sales_Entry!C1127</f>
        <v>BILL-6909</v>
      </c>
      <c r="F1127" s="207" t="str">
        <f>Sales_Entry!E1127</f>
        <v>Mix Milk</v>
      </c>
      <c r="G1127" s="208">
        <f>N(Sales_Entry!J1127)</f>
        <v>2550</v>
      </c>
      <c r="H1127" s="208">
        <v>0</v>
      </c>
      <c r="I1127" s="208">
        <f t="shared" si="17"/>
        <v>2550</v>
      </c>
      <c r="J1127" s="209"/>
      <c r="K1127" s="209" t="str" cm="1">
        <f t="array" ref="K1127">IF($C1127="","",IF(AND($C1127=Party_Statement!$C$5,$B1127&gt;=Party_Statement!$C$6,$B1127&lt;=Party_Statement!$E$6),SUMPRODUCT(($C$3:$C1127=Party_Statement!$C$5)*($B$3:$B1127&gt;=Party_Statement!$C$6)*($B$3:$B1127&lt;=Party_Statement!$E$6)),""))</f>
        <v/>
      </c>
    </row>
    <row r="1128" spans="1:11" x14ac:dyDescent="0.25">
      <c r="A1128" s="205" t="str">
        <f>Sales_Entry!A1128</f>
        <v>2083/05/01</v>
      </c>
      <c r="B1128" s="206">
        <f>Sales_Entry!B1128</f>
        <v>46251</v>
      </c>
      <c r="C1128" s="207" t="str">
        <f>Sales_Entry!D1128</f>
        <v>AAMOSH KIRANA</v>
      </c>
      <c r="D1128" s="207" t="s">
        <v>1390</v>
      </c>
      <c r="E1128" s="207" t="str">
        <f>Sales_Entry!C1128</f>
        <v>BILL-6910</v>
      </c>
      <c r="F1128" s="207" t="str">
        <f>Sales_Entry!E1128</f>
        <v>Mix Milk</v>
      </c>
      <c r="G1128" s="208">
        <f>N(Sales_Entry!J1128)</f>
        <v>3440</v>
      </c>
      <c r="H1128" s="208">
        <v>0</v>
      </c>
      <c r="I1128" s="208">
        <f t="shared" si="17"/>
        <v>3440</v>
      </c>
      <c r="J1128" s="209"/>
      <c r="K1128" s="209" t="str" cm="1">
        <f t="array" ref="K1128">IF($C1128="","",IF(AND($C1128=Party_Statement!$C$5,$B1128&gt;=Party_Statement!$C$6,$B1128&lt;=Party_Statement!$E$6),SUMPRODUCT(($C$3:$C1128=Party_Statement!$C$5)*($B$3:$B1128&gt;=Party_Statement!$C$6)*($B$3:$B1128&lt;=Party_Statement!$E$6)),""))</f>
        <v/>
      </c>
    </row>
    <row r="1129" spans="1:11" x14ac:dyDescent="0.25">
      <c r="A1129" s="205" t="str">
        <f>Sales_Entry!A1129</f>
        <v>2083/05/01</v>
      </c>
      <c r="B1129" s="206">
        <f>Sales_Entry!B1129</f>
        <v>46251</v>
      </c>
      <c r="C1129" s="207" t="str">
        <f>Sales_Entry!D1129</f>
        <v>AAMOSH KIRANA</v>
      </c>
      <c r="D1129" s="207" t="s">
        <v>1390</v>
      </c>
      <c r="E1129" s="207" t="str">
        <f>Sales_Entry!C1129</f>
        <v>BILL-6910</v>
      </c>
      <c r="F1129" s="207" t="str">
        <f>Sales_Entry!E1129</f>
        <v>Mix Milk</v>
      </c>
      <c r="G1129" s="208">
        <f>N(Sales_Entry!J1129)</f>
        <v>850</v>
      </c>
      <c r="H1129" s="208">
        <v>0</v>
      </c>
      <c r="I1129" s="208">
        <f t="shared" si="17"/>
        <v>850</v>
      </c>
      <c r="J1129" s="209"/>
      <c r="K1129" s="209" t="str" cm="1">
        <f t="array" ref="K1129">IF($C1129="","",IF(AND($C1129=Party_Statement!$C$5,$B1129&gt;=Party_Statement!$C$6,$B1129&lt;=Party_Statement!$E$6),SUMPRODUCT(($C$3:$C1129=Party_Statement!$C$5)*($B$3:$B1129&gt;=Party_Statement!$C$6)*($B$3:$B1129&lt;=Party_Statement!$E$6)),""))</f>
        <v/>
      </c>
    </row>
    <row r="1130" spans="1:11" s="64" customFormat="1" x14ac:dyDescent="0.25">
      <c r="A1130" s="205" t="str">
        <f>Sales_Entry!A1130</f>
        <v>2083/05/01</v>
      </c>
      <c r="B1130" s="206">
        <f>Sales_Entry!B1130</f>
        <v>46251</v>
      </c>
      <c r="C1130" s="207" t="str">
        <f>Sales_Entry!D1130</f>
        <v>AAMOSH KIRANA</v>
      </c>
      <c r="D1130" s="207" t="s">
        <v>1390</v>
      </c>
      <c r="E1130" s="207" t="str">
        <f>Sales_Entry!C1130</f>
        <v>BILL-6910</v>
      </c>
      <c r="F1130" s="207" t="str">
        <f>Sales_Entry!E1130</f>
        <v>Cow Milk</v>
      </c>
      <c r="G1130" s="208">
        <f>N(Sales_Entry!J1130)</f>
        <v>240</v>
      </c>
      <c r="H1130" s="208">
        <v>0</v>
      </c>
      <c r="I1130" s="208">
        <f t="shared" si="17"/>
        <v>240</v>
      </c>
      <c r="J1130" s="211"/>
      <c r="K1130" s="209" t="str" cm="1">
        <f t="array" ref="K1130">IF($C1130="","",IF(AND($C1130=Party_Statement!$C$5,$B1130&gt;=Party_Statement!$C$6,$B1130&lt;=Party_Statement!$E$6),SUMPRODUCT(($C$3:$C1130=Party_Statement!$C$5)*($B$3:$B1130&gt;=Party_Statement!$C$6)*($B$3:$B1130&lt;=Party_Statement!$E$6)),""))</f>
        <v/>
      </c>
    </row>
    <row r="1131" spans="1:11" x14ac:dyDescent="0.25">
      <c r="A1131" s="205" t="str">
        <f>Sales_Entry!A1131</f>
        <v>2083/05/01</v>
      </c>
      <c r="B1131" s="206">
        <f>Sales_Entry!B1131</f>
        <v>46251</v>
      </c>
      <c r="C1131" s="207" t="str">
        <f>Sales_Entry!D1131</f>
        <v>GIRI KIRANA</v>
      </c>
      <c r="D1131" s="207" t="s">
        <v>1390</v>
      </c>
      <c r="E1131" s="207" t="str">
        <f>Sales_Entry!C1131</f>
        <v>BILL-6911</v>
      </c>
      <c r="F1131" s="207" t="str">
        <f>Sales_Entry!E1131</f>
        <v>Mix Milk</v>
      </c>
      <c r="G1131" s="208">
        <f>N(Sales_Entry!J1131)</f>
        <v>1700</v>
      </c>
      <c r="H1131" s="208">
        <v>0</v>
      </c>
      <c r="I1131" s="208">
        <f t="shared" si="17"/>
        <v>1700</v>
      </c>
      <c r="J1131" s="209"/>
      <c r="K1131" s="209" t="str" cm="1">
        <f t="array" ref="K1131">IF($C1131="","",IF(AND($C1131=Party_Statement!$C$5,$B1131&gt;=Party_Statement!$C$6,$B1131&lt;=Party_Statement!$E$6),SUMPRODUCT(($C$3:$C1131=Party_Statement!$C$5)*($B$3:$B1131&gt;=Party_Statement!$C$6)*($B$3:$B1131&lt;=Party_Statement!$E$6)),""))</f>
        <v/>
      </c>
    </row>
    <row r="1132" spans="1:11" x14ac:dyDescent="0.25">
      <c r="A1132" s="205" t="str">
        <f>Sales_Entry!A1132</f>
        <v>2083/05/01</v>
      </c>
      <c r="B1132" s="206">
        <f>Sales_Entry!B1132</f>
        <v>46251</v>
      </c>
      <c r="C1132" s="207" t="str">
        <f>Sales_Entry!D1132</f>
        <v>CHHATRABHUMI STORE</v>
      </c>
      <c r="D1132" s="207" t="s">
        <v>1390</v>
      </c>
      <c r="E1132" s="207" t="str">
        <f>Sales_Entry!C1132</f>
        <v>BILL-6912</v>
      </c>
      <c r="F1132" s="207" t="str">
        <f>Sales_Entry!E1132</f>
        <v>Mix Milk</v>
      </c>
      <c r="G1132" s="208">
        <f>N(Sales_Entry!J1132)</f>
        <v>2150</v>
      </c>
      <c r="H1132" s="208">
        <v>0</v>
      </c>
      <c r="I1132" s="208">
        <f t="shared" si="17"/>
        <v>2150</v>
      </c>
      <c r="J1132" s="209"/>
      <c r="K1132" s="209" t="str" cm="1">
        <f t="array" ref="K1132">IF($C1132="","",IF(AND($C1132=Party_Statement!$C$5,$B1132&gt;=Party_Statement!$C$6,$B1132&lt;=Party_Statement!$E$6),SUMPRODUCT(($C$3:$C1132=Party_Statement!$C$5)*($B$3:$B1132&gt;=Party_Statement!$C$6)*($B$3:$B1132&lt;=Party_Statement!$E$6)),""))</f>
        <v/>
      </c>
    </row>
    <row r="1133" spans="1:11" x14ac:dyDescent="0.25">
      <c r="A1133" s="205" t="str">
        <f>Sales_Entry!A1133</f>
        <v>2083/05/01</v>
      </c>
      <c r="B1133" s="206">
        <f>Sales_Entry!B1133</f>
        <v>46251</v>
      </c>
      <c r="C1133" s="207" t="str">
        <f>Sales_Entry!D1133</f>
        <v>KRISHNA KHAREL</v>
      </c>
      <c r="D1133" s="207" t="s">
        <v>1390</v>
      </c>
      <c r="E1133" s="207" t="str">
        <f>Sales_Entry!C1133</f>
        <v>BILL-6913</v>
      </c>
      <c r="F1133" s="207" t="str">
        <f>Sales_Entry!E1133</f>
        <v>Mix Milk</v>
      </c>
      <c r="G1133" s="208">
        <f>N(Sales_Entry!J1133)</f>
        <v>172</v>
      </c>
      <c r="H1133" s="208">
        <v>0</v>
      </c>
      <c r="I1133" s="208">
        <f t="shared" si="17"/>
        <v>172</v>
      </c>
      <c r="J1133" s="209"/>
      <c r="K1133" s="209" t="str" cm="1">
        <f t="array" ref="K1133">IF($C1133="","",IF(AND($C1133=Party_Statement!$C$5,$B1133&gt;=Party_Statement!$C$6,$B1133&lt;=Party_Statement!$E$6),SUMPRODUCT(($C$3:$C1133=Party_Statement!$C$5)*($B$3:$B1133&gt;=Party_Statement!$C$6)*($B$3:$B1133&lt;=Party_Statement!$E$6)),""))</f>
        <v/>
      </c>
    </row>
    <row r="1134" spans="1:11" x14ac:dyDescent="0.25">
      <c r="A1134" s="205" t="str">
        <f>Sales_Entry!A1134</f>
        <v>2083/05/01</v>
      </c>
      <c r="B1134" s="206">
        <f>Sales_Entry!B1134</f>
        <v>46251</v>
      </c>
      <c r="C1134" s="207" t="str">
        <f>Sales_Entry!D1134</f>
        <v>ORGANIC TARKALI</v>
      </c>
      <c r="D1134" s="207" t="s">
        <v>1390</v>
      </c>
      <c r="E1134" s="207" t="str">
        <f>Sales_Entry!C1134</f>
        <v>BILL-6914</v>
      </c>
      <c r="F1134" s="207" t="str">
        <f>Sales_Entry!E1134</f>
        <v>Mix Milk</v>
      </c>
      <c r="G1134" s="208">
        <f>N(Sales_Entry!J1134)</f>
        <v>2375</v>
      </c>
      <c r="H1134" s="208">
        <v>0</v>
      </c>
      <c r="I1134" s="208">
        <f t="shared" si="17"/>
        <v>2375</v>
      </c>
      <c r="J1134" s="209"/>
      <c r="K1134" s="209" t="str" cm="1">
        <f t="array" ref="K1134">IF($C1134="","",IF(AND($C1134=Party_Statement!$C$5,$B1134&gt;=Party_Statement!$C$6,$B1134&lt;=Party_Statement!$E$6),SUMPRODUCT(($C$3:$C1134=Party_Statement!$C$5)*($B$3:$B1134&gt;=Party_Statement!$C$6)*($B$3:$B1134&lt;=Party_Statement!$E$6)),""))</f>
        <v/>
      </c>
    </row>
    <row r="1135" spans="1:11" x14ac:dyDescent="0.25">
      <c r="A1135" s="205" t="str">
        <f>Sales_Entry!A1135</f>
        <v>2083/05/01</v>
      </c>
      <c r="B1135" s="206">
        <f>Sales_Entry!B1135</f>
        <v>46251</v>
      </c>
      <c r="C1135" s="207" t="str">
        <f>Sales_Entry!D1135</f>
        <v>DEURALI KIRANA</v>
      </c>
      <c r="D1135" s="207" t="s">
        <v>1390</v>
      </c>
      <c r="E1135" s="207" t="str">
        <f>Sales_Entry!C1135</f>
        <v>BILL-6915</v>
      </c>
      <c r="F1135" s="207" t="str">
        <f>Sales_Entry!E1135</f>
        <v>Mix Milk</v>
      </c>
      <c r="G1135" s="208">
        <f>N(Sales_Entry!J1135)</f>
        <v>510</v>
      </c>
      <c r="H1135" s="208">
        <v>0</v>
      </c>
      <c r="I1135" s="208">
        <f t="shared" si="17"/>
        <v>510</v>
      </c>
      <c r="J1135" s="209"/>
      <c r="K1135" s="209" t="str" cm="1">
        <f t="array" ref="K1135">IF($C1135="","",IF(AND($C1135=Party_Statement!$C$5,$B1135&gt;=Party_Statement!$C$6,$B1135&lt;=Party_Statement!$E$6),SUMPRODUCT(($C$3:$C1135=Party_Statement!$C$5)*($B$3:$B1135&gt;=Party_Statement!$C$6)*($B$3:$B1135&lt;=Party_Statement!$E$6)),""))</f>
        <v/>
      </c>
    </row>
    <row r="1136" spans="1:11" x14ac:dyDescent="0.25">
      <c r="A1136" s="205" t="str">
        <f>Sales_Entry!A1136</f>
        <v>2083/05/01</v>
      </c>
      <c r="B1136" s="206">
        <f>Sales_Entry!B1136</f>
        <v>46251</v>
      </c>
      <c r="C1136" s="207" t="str">
        <f>Sales_Entry!D1136</f>
        <v>SHARMA DAI</v>
      </c>
      <c r="D1136" s="207" t="s">
        <v>1390</v>
      </c>
      <c r="E1136" s="207" t="str">
        <f>Sales_Entry!C1136</f>
        <v>BILL-6916</v>
      </c>
      <c r="F1136" s="207" t="str">
        <f>Sales_Entry!E1136</f>
        <v>Mix Milk</v>
      </c>
      <c r="G1136" s="208">
        <f>N(Sales_Entry!J1136)</f>
        <v>4250</v>
      </c>
      <c r="H1136" s="208">
        <v>0</v>
      </c>
      <c r="I1136" s="208">
        <f t="shared" si="17"/>
        <v>4250</v>
      </c>
      <c r="J1136" s="209"/>
      <c r="K1136" s="209" t="str" cm="1">
        <f t="array" ref="K1136">IF($C1136="","",IF(AND($C1136=Party_Statement!$C$5,$B1136&gt;=Party_Statement!$C$6,$B1136&lt;=Party_Statement!$E$6),SUMPRODUCT(($C$3:$C1136=Party_Statement!$C$5)*($B$3:$B1136&gt;=Party_Statement!$C$6)*($B$3:$B1136&lt;=Party_Statement!$E$6)),""))</f>
        <v/>
      </c>
    </row>
    <row r="1137" spans="1:11" x14ac:dyDescent="0.25">
      <c r="A1137" s="205" t="str">
        <f>Sales_Entry!A1137</f>
        <v>2083/05/01</v>
      </c>
      <c r="B1137" s="206">
        <f>Sales_Entry!B1137</f>
        <v>46251</v>
      </c>
      <c r="C1137" s="207" t="str">
        <f>Sales_Entry!D1137</f>
        <v>GANGA NEUPANE</v>
      </c>
      <c r="D1137" s="207" t="s">
        <v>1390</v>
      </c>
      <c r="E1137" s="207" t="str">
        <f>Sales_Entry!C1137</f>
        <v>BILL-6917</v>
      </c>
      <c r="F1137" s="207" t="str">
        <f>Sales_Entry!E1137</f>
        <v>Mix Milk</v>
      </c>
      <c r="G1137" s="208">
        <f>N(Sales_Entry!J1137)</f>
        <v>595</v>
      </c>
      <c r="H1137" s="208">
        <v>0</v>
      </c>
      <c r="I1137" s="208">
        <f t="shared" si="17"/>
        <v>595</v>
      </c>
      <c r="J1137" s="209"/>
      <c r="K1137" s="209" t="str" cm="1">
        <f t="array" ref="K1137">IF($C1137="","",IF(AND($C1137=Party_Statement!$C$5,$B1137&gt;=Party_Statement!$C$6,$B1137&lt;=Party_Statement!$E$6),SUMPRODUCT(($C$3:$C1137=Party_Statement!$C$5)*($B$3:$B1137&gt;=Party_Statement!$C$6)*($B$3:$B1137&lt;=Party_Statement!$E$6)),""))</f>
        <v/>
      </c>
    </row>
    <row r="1138" spans="1:11" x14ac:dyDescent="0.25">
      <c r="A1138" s="205" t="str">
        <f>Sales_Entry!A1138</f>
        <v>2083/05/01</v>
      </c>
      <c r="B1138" s="206">
        <f>Sales_Entry!B1138</f>
        <v>46251</v>
      </c>
      <c r="C1138" s="207" t="str">
        <f>Sales_Entry!D1138</f>
        <v>NEUPANE KIRANA</v>
      </c>
      <c r="D1138" s="207" t="s">
        <v>1390</v>
      </c>
      <c r="E1138" s="207" t="str">
        <f>Sales_Entry!C1138</f>
        <v>BILL-6918</v>
      </c>
      <c r="F1138" s="207" t="str">
        <f>Sales_Entry!E1138</f>
        <v>Mix Milk</v>
      </c>
      <c r="G1138" s="208">
        <f>N(Sales_Entry!J1138)</f>
        <v>200</v>
      </c>
      <c r="H1138" s="208">
        <v>0</v>
      </c>
      <c r="I1138" s="208">
        <f t="shared" si="17"/>
        <v>200</v>
      </c>
      <c r="J1138" s="209"/>
      <c r="K1138" s="209" t="str" cm="1">
        <f t="array" ref="K1138">IF($C1138="","",IF(AND($C1138=Party_Statement!$C$5,$B1138&gt;=Party_Statement!$C$6,$B1138&lt;=Party_Statement!$E$6),SUMPRODUCT(($C$3:$C1138=Party_Statement!$C$5)*($B$3:$B1138&gt;=Party_Statement!$C$6)*($B$3:$B1138&lt;=Party_Statement!$E$6)),""))</f>
        <v/>
      </c>
    </row>
    <row r="1139" spans="1:11" x14ac:dyDescent="0.25">
      <c r="A1139" s="205" t="str">
        <f>Sales_Entry!A1139</f>
        <v>2083/05/01</v>
      </c>
      <c r="B1139" s="206">
        <f>Sales_Entry!B1139</f>
        <v>46251</v>
      </c>
      <c r="C1139" s="207" t="str">
        <f>Sales_Entry!D1139</f>
        <v>SITALA ARYAL</v>
      </c>
      <c r="D1139" s="207" t="s">
        <v>1390</v>
      </c>
      <c r="E1139" s="207" t="str">
        <f>Sales_Entry!C1139</f>
        <v>BILL-6919</v>
      </c>
      <c r="F1139" s="207" t="str">
        <f>Sales_Entry!E1139</f>
        <v>Mix Milk</v>
      </c>
      <c r="G1139" s="208">
        <f>N(Sales_Entry!J1139)</f>
        <v>90</v>
      </c>
      <c r="H1139" s="208">
        <v>0</v>
      </c>
      <c r="I1139" s="208">
        <f t="shared" si="17"/>
        <v>90</v>
      </c>
      <c r="J1139" s="209"/>
      <c r="K1139" s="209" t="str" cm="1">
        <f t="array" ref="K1139">IF($C1139="","",IF(AND($C1139=Party_Statement!$C$5,$B1139&gt;=Party_Statement!$C$6,$B1139&lt;=Party_Statement!$E$6),SUMPRODUCT(($C$3:$C1139=Party_Statement!$C$5)*($B$3:$B1139&gt;=Party_Statement!$C$6)*($B$3:$B1139&lt;=Party_Statement!$E$6)),""))</f>
        <v/>
      </c>
    </row>
    <row r="1140" spans="1:11" x14ac:dyDescent="0.25">
      <c r="A1140" s="205" t="str">
        <f>Sales_Entry!A1140</f>
        <v>2083/05/01</v>
      </c>
      <c r="B1140" s="206">
        <f>Sales_Entry!B1140</f>
        <v>46251</v>
      </c>
      <c r="C1140" s="207" t="str">
        <f>Sales_Entry!D1140</f>
        <v>LOCAL DAMAGE</v>
      </c>
      <c r="D1140" s="207" t="s">
        <v>1390</v>
      </c>
      <c r="E1140" s="207">
        <f>Sales_Entry!C1140</f>
        <v>0</v>
      </c>
      <c r="F1140" s="207" t="str">
        <f>Sales_Entry!E1140</f>
        <v>Mix Milk</v>
      </c>
      <c r="G1140" s="208">
        <f>N(Sales_Entry!J1140)</f>
        <v>0</v>
      </c>
      <c r="H1140" s="208">
        <v>0</v>
      </c>
      <c r="I1140" s="208">
        <f t="shared" si="17"/>
        <v>0</v>
      </c>
      <c r="J1140" s="209"/>
      <c r="K1140" s="209" t="str" cm="1">
        <f t="array" ref="K1140">IF($C1140="","",IF(AND($C1140=Party_Statement!$C$5,$B1140&gt;=Party_Statement!$C$6,$B1140&lt;=Party_Statement!$E$6),SUMPRODUCT(($C$3:$C1140=Party_Statement!$C$5)*($B$3:$B1140&gt;=Party_Statement!$C$6)*($B$3:$B1140&lt;=Party_Statement!$E$6)),""))</f>
        <v/>
      </c>
    </row>
    <row r="1141" spans="1:11" s="64" customFormat="1" x14ac:dyDescent="0.25">
      <c r="A1141" s="205" t="str">
        <f>Sales_Entry!A1141</f>
        <v>2083/05/01</v>
      </c>
      <c r="B1141" s="206">
        <f>Sales_Entry!B1141</f>
        <v>46251</v>
      </c>
      <c r="C1141" s="207" t="str">
        <f>Sales_Entry!D1141</f>
        <v>LOCAL</v>
      </c>
      <c r="D1141" s="207" t="s">
        <v>1390</v>
      </c>
      <c r="E1141" s="207" t="str">
        <f>Sales_Entry!C1141</f>
        <v>BILL-6476</v>
      </c>
      <c r="F1141" s="207" t="str">
        <f>Sales_Entry!E1141</f>
        <v>Mix Milk</v>
      </c>
      <c r="G1141" s="208">
        <f>N(Sales_Entry!J1141)</f>
        <v>5069.9799999999996</v>
      </c>
      <c r="H1141" s="208">
        <v>0</v>
      </c>
      <c r="I1141" s="208">
        <f t="shared" si="17"/>
        <v>5069.9799999999996</v>
      </c>
      <c r="J1141" s="211"/>
      <c r="K1141" s="209" t="str" cm="1">
        <f t="array" ref="K1141">IF($C1141="","",IF(AND($C1141=Party_Statement!$C$5,$B1141&gt;=Party_Statement!$C$6,$B1141&lt;=Party_Statement!$E$6),SUMPRODUCT(($C$3:$C1141=Party_Statement!$C$5)*($B$3:$B1141&gt;=Party_Statement!$C$6)*($B$3:$B1141&lt;=Party_Statement!$E$6)),""))</f>
        <v/>
      </c>
    </row>
    <row r="1142" spans="1:11" x14ac:dyDescent="0.25">
      <c r="A1142" s="205" t="str">
        <f>Sales_Entry!A1142</f>
        <v>2083/05/02</v>
      </c>
      <c r="B1142" s="206">
        <f>Sales_Entry!B1142</f>
        <v>46252</v>
      </c>
      <c r="C1142" s="207" t="str">
        <f>Sales_Entry!D1142</f>
        <v>SRIJANA DAIRY</v>
      </c>
      <c r="D1142" s="207" t="s">
        <v>1390</v>
      </c>
      <c r="E1142" s="207" t="str">
        <f>Sales_Entry!C1142</f>
        <v>BILL-6920</v>
      </c>
      <c r="F1142" s="207" t="str">
        <f>Sales_Entry!E1142</f>
        <v>Mix Milk</v>
      </c>
      <c r="G1142" s="208">
        <f>N(Sales_Entry!J1142)</f>
        <v>5100</v>
      </c>
      <c r="H1142" s="208">
        <v>0</v>
      </c>
      <c r="I1142" s="208">
        <f t="shared" si="17"/>
        <v>5100</v>
      </c>
      <c r="J1142" s="209"/>
      <c r="K1142" s="209" t="str" cm="1">
        <f t="array" ref="K1142">IF($C1142="","",IF(AND($C1142=Party_Statement!$C$5,$B1142&gt;=Party_Statement!$C$6,$B1142&lt;=Party_Statement!$E$6),SUMPRODUCT(($C$3:$C1142=Party_Statement!$C$5)*($B$3:$B1142&gt;=Party_Statement!$C$6)*($B$3:$B1142&lt;=Party_Statement!$E$6)),""))</f>
        <v/>
      </c>
    </row>
    <row r="1143" spans="1:11" x14ac:dyDescent="0.25">
      <c r="A1143" s="205" t="str">
        <f>Sales_Entry!A1143</f>
        <v>2083/05/02</v>
      </c>
      <c r="B1143" s="206">
        <f>Sales_Entry!B1143</f>
        <v>46252</v>
      </c>
      <c r="C1143" s="207" t="str">
        <f>Sales_Entry!D1143</f>
        <v>AAMOSH KIRANA</v>
      </c>
      <c r="D1143" s="207" t="s">
        <v>1390</v>
      </c>
      <c r="E1143" s="207" t="str">
        <f>Sales_Entry!C1143</f>
        <v>BILL-6921</v>
      </c>
      <c r="F1143" s="207" t="str">
        <f>Sales_Entry!E1143</f>
        <v>Mix Milk</v>
      </c>
      <c r="G1143" s="208">
        <f>N(Sales_Entry!J1143)</f>
        <v>3440</v>
      </c>
      <c r="H1143" s="208">
        <v>0</v>
      </c>
      <c r="I1143" s="208">
        <f t="shared" si="17"/>
        <v>3440</v>
      </c>
      <c r="J1143" s="209"/>
      <c r="K1143" s="209" t="str" cm="1">
        <f t="array" ref="K1143">IF($C1143="","",IF(AND($C1143=Party_Statement!$C$5,$B1143&gt;=Party_Statement!$C$6,$B1143&lt;=Party_Statement!$E$6),SUMPRODUCT(($C$3:$C1143=Party_Statement!$C$5)*($B$3:$B1143&gt;=Party_Statement!$C$6)*($B$3:$B1143&lt;=Party_Statement!$E$6)),""))</f>
        <v/>
      </c>
    </row>
    <row r="1144" spans="1:11" x14ac:dyDescent="0.25">
      <c r="A1144" s="205" t="str">
        <f>Sales_Entry!A1144</f>
        <v>2083/05/02</v>
      </c>
      <c r="B1144" s="206">
        <f>Sales_Entry!B1144</f>
        <v>46252</v>
      </c>
      <c r="C1144" s="207" t="str">
        <f>Sales_Entry!D1144</f>
        <v>AAMOSH KIRANA</v>
      </c>
      <c r="D1144" s="207" t="s">
        <v>1390</v>
      </c>
      <c r="E1144" s="207" t="str">
        <f>Sales_Entry!C1144</f>
        <v>BILL-6921</v>
      </c>
      <c r="F1144" s="207" t="str">
        <f>Sales_Entry!E1144</f>
        <v>Mix Milk</v>
      </c>
      <c r="G1144" s="208">
        <f>N(Sales_Entry!J1144)</f>
        <v>3825</v>
      </c>
      <c r="H1144" s="208">
        <v>0</v>
      </c>
      <c r="I1144" s="208">
        <f t="shared" si="17"/>
        <v>3825</v>
      </c>
      <c r="J1144" s="209"/>
      <c r="K1144" s="209" t="str" cm="1">
        <f t="array" ref="K1144">IF($C1144="","",IF(AND($C1144=Party_Statement!$C$5,$B1144&gt;=Party_Statement!$C$6,$B1144&lt;=Party_Statement!$E$6),SUMPRODUCT(($C$3:$C1144=Party_Statement!$C$5)*($B$3:$B1144&gt;=Party_Statement!$C$6)*($B$3:$B1144&lt;=Party_Statement!$E$6)),""))</f>
        <v/>
      </c>
    </row>
    <row r="1145" spans="1:11" x14ac:dyDescent="0.25">
      <c r="A1145" s="205" t="str">
        <f>Sales_Entry!A1145</f>
        <v>2083/05/02</v>
      </c>
      <c r="B1145" s="206">
        <f>Sales_Entry!B1145</f>
        <v>46252</v>
      </c>
      <c r="C1145" s="207" t="str">
        <f>Sales_Entry!D1145</f>
        <v>AAMOSH KIRANA</v>
      </c>
      <c r="D1145" s="207" t="s">
        <v>1390</v>
      </c>
      <c r="E1145" s="207" t="str">
        <f>Sales_Entry!C1145</f>
        <v>BILL-6921</v>
      </c>
      <c r="F1145" s="207" t="str">
        <f>Sales_Entry!E1145</f>
        <v>NAUNI</v>
      </c>
      <c r="G1145" s="208">
        <f>N(Sales_Entry!J1145)</f>
        <v>1700</v>
      </c>
      <c r="H1145" s="208">
        <v>0</v>
      </c>
      <c r="I1145" s="208">
        <f t="shared" si="17"/>
        <v>1700</v>
      </c>
      <c r="J1145" s="209"/>
      <c r="K1145" s="209" t="str" cm="1">
        <f t="array" ref="K1145">IF($C1145="","",IF(AND($C1145=Party_Statement!$C$5,$B1145&gt;=Party_Statement!$C$6,$B1145&lt;=Party_Statement!$E$6),SUMPRODUCT(($C$3:$C1145=Party_Statement!$C$5)*($B$3:$B1145&gt;=Party_Statement!$C$6)*($B$3:$B1145&lt;=Party_Statement!$E$6)),""))</f>
        <v/>
      </c>
    </row>
    <row r="1146" spans="1:11" x14ac:dyDescent="0.25">
      <c r="A1146" s="205" t="str">
        <f>Sales_Entry!A1146</f>
        <v>2083/05/02</v>
      </c>
      <c r="B1146" s="206">
        <f>Sales_Entry!B1146</f>
        <v>46252</v>
      </c>
      <c r="C1146" s="207" t="str">
        <f>Sales_Entry!D1146</f>
        <v>KULCHANDRA GYAWALI</v>
      </c>
      <c r="D1146" s="207" t="s">
        <v>1390</v>
      </c>
      <c r="E1146" s="207" t="str">
        <f>Sales_Entry!C1146</f>
        <v>BILL-6922</v>
      </c>
      <c r="F1146" s="207" t="str">
        <f>Sales_Entry!E1146</f>
        <v>NAUNI</v>
      </c>
      <c r="G1146" s="208">
        <f>N(Sales_Entry!J1146)</f>
        <v>850</v>
      </c>
      <c r="H1146" s="208">
        <v>0</v>
      </c>
      <c r="I1146" s="208">
        <f t="shared" si="17"/>
        <v>850</v>
      </c>
      <c r="J1146" s="209"/>
      <c r="K1146" s="209" t="str" cm="1">
        <f t="array" ref="K1146">IF($C1146="","",IF(AND($C1146=Party_Statement!$C$5,$B1146&gt;=Party_Statement!$C$6,$B1146&lt;=Party_Statement!$E$6),SUMPRODUCT(($C$3:$C1146=Party_Statement!$C$5)*($B$3:$B1146&gt;=Party_Statement!$C$6)*($B$3:$B1146&lt;=Party_Statement!$E$6)),""))</f>
        <v/>
      </c>
    </row>
    <row r="1147" spans="1:11" x14ac:dyDescent="0.25">
      <c r="A1147" s="205" t="str">
        <f>Sales_Entry!A1147</f>
        <v>2083/05/02</v>
      </c>
      <c r="B1147" s="206">
        <f>Sales_Entry!B1147</f>
        <v>46252</v>
      </c>
      <c r="C1147" s="207" t="str">
        <f>Sales_Entry!D1147</f>
        <v>GIRI KIRANA</v>
      </c>
      <c r="D1147" s="207" t="s">
        <v>1390</v>
      </c>
      <c r="E1147" s="207" t="str">
        <f>Sales_Entry!C1147</f>
        <v>BILL-6923</v>
      </c>
      <c r="F1147" s="207" t="str">
        <f>Sales_Entry!E1147</f>
        <v>Mix Milk</v>
      </c>
      <c r="G1147" s="208">
        <f>N(Sales_Entry!J1147)</f>
        <v>1275</v>
      </c>
      <c r="H1147" s="208">
        <v>0</v>
      </c>
      <c r="I1147" s="208">
        <f t="shared" si="17"/>
        <v>1275</v>
      </c>
      <c r="J1147" s="209"/>
      <c r="K1147" s="209" t="str" cm="1">
        <f t="array" ref="K1147">IF($C1147="","",IF(AND($C1147=Party_Statement!$C$5,$B1147&gt;=Party_Statement!$C$6,$B1147&lt;=Party_Statement!$E$6),SUMPRODUCT(($C$3:$C1147=Party_Statement!$C$5)*($B$3:$B1147&gt;=Party_Statement!$C$6)*($B$3:$B1147&lt;=Party_Statement!$E$6)),""))</f>
        <v/>
      </c>
    </row>
    <row r="1148" spans="1:11" x14ac:dyDescent="0.25">
      <c r="A1148" s="205" t="str">
        <f>Sales_Entry!A1148</f>
        <v>2083/05/02</v>
      </c>
      <c r="B1148" s="206">
        <f>Sales_Entry!B1148</f>
        <v>46252</v>
      </c>
      <c r="C1148" s="207" t="str">
        <f>Sales_Entry!D1148</f>
        <v>CHHATRABHUMI STORE</v>
      </c>
      <c r="D1148" s="207" t="s">
        <v>1390</v>
      </c>
      <c r="E1148" s="207" t="str">
        <f>Sales_Entry!C1148</f>
        <v>BILL-6924</v>
      </c>
      <c r="F1148" s="207" t="str">
        <f>Sales_Entry!E1148</f>
        <v>Mix Milk</v>
      </c>
      <c r="G1148" s="208">
        <f>N(Sales_Entry!J1148)</f>
        <v>2150</v>
      </c>
      <c r="H1148" s="208">
        <v>0</v>
      </c>
      <c r="I1148" s="208">
        <f t="shared" si="17"/>
        <v>2150</v>
      </c>
      <c r="J1148" s="209"/>
      <c r="K1148" s="209" t="str" cm="1">
        <f t="array" ref="K1148">IF($C1148="","",IF(AND($C1148=Party_Statement!$C$5,$B1148&gt;=Party_Statement!$C$6,$B1148&lt;=Party_Statement!$E$6),SUMPRODUCT(($C$3:$C1148=Party_Statement!$C$5)*($B$3:$B1148&gt;=Party_Statement!$C$6)*($B$3:$B1148&lt;=Party_Statement!$E$6)),""))</f>
        <v/>
      </c>
    </row>
    <row r="1149" spans="1:11" x14ac:dyDescent="0.25">
      <c r="A1149" s="205" t="str">
        <f>Sales_Entry!A1149</f>
        <v>2083/05/02</v>
      </c>
      <c r="B1149" s="206">
        <f>Sales_Entry!B1149</f>
        <v>46252</v>
      </c>
      <c r="C1149" s="207" t="str">
        <f>Sales_Entry!D1149</f>
        <v>KRISHNA KHAREL</v>
      </c>
      <c r="D1149" s="207" t="s">
        <v>1390</v>
      </c>
      <c r="E1149" s="207" t="str">
        <f>Sales_Entry!C1149</f>
        <v>BILL-6925</v>
      </c>
      <c r="F1149" s="207" t="str">
        <f>Sales_Entry!E1149</f>
        <v>Mix Milk</v>
      </c>
      <c r="G1149" s="208">
        <f>N(Sales_Entry!J1149)</f>
        <v>172</v>
      </c>
      <c r="H1149" s="208">
        <v>0</v>
      </c>
      <c r="I1149" s="208">
        <f t="shared" si="17"/>
        <v>172</v>
      </c>
      <c r="J1149" s="209"/>
      <c r="K1149" s="209" t="str" cm="1">
        <f t="array" ref="K1149">IF($C1149="","",IF(AND($C1149=Party_Statement!$C$5,$B1149&gt;=Party_Statement!$C$6,$B1149&lt;=Party_Statement!$E$6),SUMPRODUCT(($C$3:$C1149=Party_Statement!$C$5)*($B$3:$B1149&gt;=Party_Statement!$C$6)*($B$3:$B1149&lt;=Party_Statement!$E$6)),""))</f>
        <v/>
      </c>
    </row>
    <row r="1150" spans="1:11" x14ac:dyDescent="0.25">
      <c r="A1150" s="205" t="str">
        <f>Sales_Entry!A1150</f>
        <v>2083/05/02</v>
      </c>
      <c r="B1150" s="206">
        <f>Sales_Entry!B1150</f>
        <v>46252</v>
      </c>
      <c r="C1150" s="207" t="str">
        <f>Sales_Entry!D1150</f>
        <v>SOBHA BHATTARAI</v>
      </c>
      <c r="D1150" s="207" t="s">
        <v>1390</v>
      </c>
      <c r="E1150" s="207" t="str">
        <f>Sales_Entry!C1150</f>
        <v>BILL-6926</v>
      </c>
      <c r="F1150" s="207" t="str">
        <f>Sales_Entry!E1150</f>
        <v>Mix Milk</v>
      </c>
      <c r="G1150" s="208">
        <f>N(Sales_Entry!J1150)</f>
        <v>4250</v>
      </c>
      <c r="H1150" s="208">
        <v>0</v>
      </c>
      <c r="I1150" s="208">
        <f t="shared" si="17"/>
        <v>4250</v>
      </c>
      <c r="J1150" s="209"/>
      <c r="K1150" s="209" t="str" cm="1">
        <f t="array" ref="K1150">IF($C1150="","",IF(AND($C1150=Party_Statement!$C$5,$B1150&gt;=Party_Statement!$C$6,$B1150&lt;=Party_Statement!$E$6),SUMPRODUCT(($C$3:$C1150=Party_Statement!$C$5)*($B$3:$B1150&gt;=Party_Statement!$C$6)*($B$3:$B1150&lt;=Party_Statement!$E$6)),""))</f>
        <v/>
      </c>
    </row>
    <row r="1151" spans="1:11" x14ac:dyDescent="0.25">
      <c r="A1151" s="205" t="str">
        <f>Sales_Entry!A1151</f>
        <v>2083/05/02</v>
      </c>
      <c r="B1151" s="206">
        <f>Sales_Entry!B1151</f>
        <v>46252</v>
      </c>
      <c r="C1151" s="207" t="str">
        <f>Sales_Entry!D1151</f>
        <v>NEUPANE KIRANA</v>
      </c>
      <c r="D1151" s="207" t="s">
        <v>1390</v>
      </c>
      <c r="E1151" s="207" t="str">
        <f>Sales_Entry!C1151</f>
        <v>BILL-6927</v>
      </c>
      <c r="F1151" s="207" t="str">
        <f>Sales_Entry!E1151</f>
        <v>Mix Milk</v>
      </c>
      <c r="G1151" s="208">
        <f>N(Sales_Entry!J1151)</f>
        <v>200</v>
      </c>
      <c r="H1151" s="208">
        <v>0</v>
      </c>
      <c r="I1151" s="208">
        <f t="shared" si="17"/>
        <v>200</v>
      </c>
      <c r="J1151" s="209"/>
      <c r="K1151" s="209" t="str" cm="1">
        <f t="array" ref="K1151">IF($C1151="","",IF(AND($C1151=Party_Statement!$C$5,$B1151&gt;=Party_Statement!$C$6,$B1151&lt;=Party_Statement!$E$6),SUMPRODUCT(($C$3:$C1151=Party_Statement!$C$5)*($B$3:$B1151&gt;=Party_Statement!$C$6)*($B$3:$B1151&lt;=Party_Statement!$E$6)),""))</f>
        <v/>
      </c>
    </row>
    <row r="1152" spans="1:11" s="64" customFormat="1" x14ac:dyDescent="0.25">
      <c r="A1152" s="205" t="str">
        <f>Sales_Entry!A1152</f>
        <v>2083/05/02</v>
      </c>
      <c r="B1152" s="206">
        <f>Sales_Entry!B1152</f>
        <v>46252</v>
      </c>
      <c r="C1152" s="207" t="str">
        <f>Sales_Entry!D1152</f>
        <v>LOCAL</v>
      </c>
      <c r="D1152" s="207" t="s">
        <v>1390</v>
      </c>
      <c r="E1152" s="207" t="str">
        <f>Sales_Entry!C1152</f>
        <v>BILL-6477</v>
      </c>
      <c r="F1152" s="207" t="str">
        <f>Sales_Entry!E1152</f>
        <v>Mix Milk</v>
      </c>
      <c r="G1152" s="208">
        <f>N(Sales_Entry!J1152)</f>
        <v>750</v>
      </c>
      <c r="H1152" s="208">
        <v>0</v>
      </c>
      <c r="I1152" s="208">
        <f t="shared" si="17"/>
        <v>750</v>
      </c>
      <c r="J1152" s="211"/>
      <c r="K1152" s="209" t="str" cm="1">
        <f t="array" ref="K1152">IF($C1152="","",IF(AND($C1152=Party_Statement!$C$5,$B1152&gt;=Party_Statement!$C$6,$B1152&lt;=Party_Statement!$E$6),SUMPRODUCT(($C$3:$C1152=Party_Statement!$C$5)*($B$3:$B1152&gt;=Party_Statement!$C$6)*($B$3:$B1152&lt;=Party_Statement!$E$6)),""))</f>
        <v/>
      </c>
    </row>
    <row r="1153" spans="1:11" x14ac:dyDescent="0.25">
      <c r="A1153" s="205" t="str">
        <f>Sales_Entry!A1153</f>
        <v>2083/05/02</v>
      </c>
      <c r="B1153" s="206">
        <f>Sales_Entry!B1153</f>
        <v>46252</v>
      </c>
      <c r="C1153" s="207" t="str">
        <f>Sales_Entry!D1153</f>
        <v>CANCELED</v>
      </c>
      <c r="D1153" s="207" t="s">
        <v>1390</v>
      </c>
      <c r="E1153" s="207" t="str">
        <f>Sales_Entry!C1153</f>
        <v>BILL-6928</v>
      </c>
      <c r="F1153" s="207" t="str">
        <f>Sales_Entry!E1153</f>
        <v>Mix Milk</v>
      </c>
      <c r="G1153" s="208">
        <f>N(Sales_Entry!J1153)</f>
        <v>0</v>
      </c>
      <c r="H1153" s="208">
        <v>0</v>
      </c>
      <c r="I1153" s="208">
        <f t="shared" si="17"/>
        <v>0</v>
      </c>
      <c r="J1153" s="209"/>
      <c r="K1153" s="209" t="str" cm="1">
        <f t="array" ref="K1153">IF($C1153="","",IF(AND($C1153=Party_Statement!$C$5,$B1153&gt;=Party_Statement!$C$6,$B1153&lt;=Party_Statement!$E$6),SUMPRODUCT(($C$3:$C1153=Party_Statement!$C$5)*($B$3:$B1153&gt;=Party_Statement!$C$6)*($B$3:$B1153&lt;=Party_Statement!$E$6)),""))</f>
        <v/>
      </c>
    </row>
    <row r="1154" spans="1:11" x14ac:dyDescent="0.25">
      <c r="A1154" s="205" t="str">
        <f>Sales_Entry!A1154</f>
        <v>2083/05/02</v>
      </c>
      <c r="B1154" s="206">
        <f>Sales_Entry!B1154</f>
        <v>46252</v>
      </c>
      <c r="C1154" s="207" t="str">
        <f>Sales_Entry!D1154</f>
        <v>AAYUSH AND AAYUSHMA</v>
      </c>
      <c r="D1154" s="207" t="s">
        <v>1390</v>
      </c>
      <c r="E1154" s="207" t="str">
        <f>Sales_Entry!C1154</f>
        <v>BILL-6929</v>
      </c>
      <c r="F1154" s="207" t="str">
        <f>Sales_Entry!E1154</f>
        <v>Mix Milk</v>
      </c>
      <c r="G1154" s="208">
        <f>N(Sales_Entry!J1154)</f>
        <v>680</v>
      </c>
      <c r="H1154" s="208">
        <v>0</v>
      </c>
      <c r="I1154" s="208">
        <f t="shared" si="17"/>
        <v>680</v>
      </c>
      <c r="J1154" s="209"/>
      <c r="K1154" s="209" t="str" cm="1">
        <f t="array" ref="K1154">IF($C1154="","",IF(AND($C1154=Party_Statement!$C$5,$B1154&gt;=Party_Statement!$C$6,$B1154&lt;=Party_Statement!$E$6),SUMPRODUCT(($C$3:$C1154=Party_Statement!$C$5)*($B$3:$B1154&gt;=Party_Statement!$C$6)*($B$3:$B1154&lt;=Party_Statement!$E$6)),""))</f>
        <v/>
      </c>
    </row>
    <row r="1155" spans="1:11" x14ac:dyDescent="0.25">
      <c r="A1155" s="205" t="str">
        <f>Sales_Entry!A1155</f>
        <v>2083/05/02</v>
      </c>
      <c r="B1155" s="206">
        <f>Sales_Entry!B1155</f>
        <v>46252</v>
      </c>
      <c r="C1155" s="207" t="str">
        <f>Sales_Entry!D1155</f>
        <v>YUBARAJ AND SAMRAT</v>
      </c>
      <c r="D1155" s="207" t="s">
        <v>1390</v>
      </c>
      <c r="E1155" s="207" t="str">
        <f>Sales_Entry!C1155</f>
        <v>BILL-6930</v>
      </c>
      <c r="F1155" s="207" t="str">
        <f>Sales_Entry!E1155</f>
        <v>Mix Milk</v>
      </c>
      <c r="G1155" s="208">
        <f>N(Sales_Entry!J1155)</f>
        <v>1530</v>
      </c>
      <c r="H1155" s="208">
        <v>0</v>
      </c>
      <c r="I1155" s="208">
        <f t="shared" si="17"/>
        <v>1530</v>
      </c>
      <c r="J1155" s="209"/>
      <c r="K1155" s="209" t="str" cm="1">
        <f t="array" ref="K1155">IF($C1155="","",IF(AND($C1155=Party_Statement!$C$5,$B1155&gt;=Party_Statement!$C$6,$B1155&lt;=Party_Statement!$E$6),SUMPRODUCT(($C$3:$C1155=Party_Statement!$C$5)*($B$3:$B1155&gt;=Party_Statement!$C$6)*($B$3:$B1155&lt;=Party_Statement!$E$6)),""))</f>
        <v/>
      </c>
    </row>
    <row r="1156" spans="1:11" x14ac:dyDescent="0.25">
      <c r="A1156" s="205" t="str">
        <f>Sales_Entry!A1156</f>
        <v>2083/05/02</v>
      </c>
      <c r="B1156" s="206">
        <f>Sales_Entry!B1156</f>
        <v>46252</v>
      </c>
      <c r="C1156" s="207" t="str">
        <f>Sales_Entry!D1156</f>
        <v>MANAKAMANA DAIRY</v>
      </c>
      <c r="D1156" s="207" t="s">
        <v>1390</v>
      </c>
      <c r="E1156" s="207" t="str">
        <f>Sales_Entry!C1156</f>
        <v>BILL-6931</v>
      </c>
      <c r="F1156" s="207" t="str">
        <f>Sales_Entry!E1156</f>
        <v>Mix Milk</v>
      </c>
      <c r="G1156" s="208">
        <f>N(Sales_Entry!J1156)</f>
        <v>850</v>
      </c>
      <c r="H1156" s="208">
        <v>0</v>
      </c>
      <c r="I1156" s="208">
        <f t="shared" ref="I1156:I1219" si="18">IF($C1156="","",$G1156-$H1156)</f>
        <v>850</v>
      </c>
      <c r="J1156" s="209"/>
      <c r="K1156" s="209" t="str" cm="1">
        <f t="array" ref="K1156">IF($C1156="","",IF(AND($C1156=Party_Statement!$C$5,$B1156&gt;=Party_Statement!$C$6,$B1156&lt;=Party_Statement!$E$6),SUMPRODUCT(($C$3:$C1156=Party_Statement!$C$5)*($B$3:$B1156&gt;=Party_Statement!$C$6)*($B$3:$B1156&lt;=Party_Statement!$E$6)),""))</f>
        <v/>
      </c>
    </row>
    <row r="1157" spans="1:11" x14ac:dyDescent="0.25">
      <c r="A1157" s="205" t="str">
        <f>Sales_Entry!A1157</f>
        <v>2083/05/02</v>
      </c>
      <c r="B1157" s="206">
        <f>Sales_Entry!B1157</f>
        <v>46252</v>
      </c>
      <c r="C1157" s="207" t="str">
        <f>Sales_Entry!D1157</f>
        <v>SAMIKSHYA KIRANA</v>
      </c>
      <c r="D1157" s="207" t="s">
        <v>1390</v>
      </c>
      <c r="E1157" s="207" t="str">
        <f>Sales_Entry!C1157</f>
        <v>BILL-6932</v>
      </c>
      <c r="F1157" s="207" t="str">
        <f>Sales_Entry!E1157</f>
        <v>Mix Milk</v>
      </c>
      <c r="G1157" s="208">
        <f>N(Sales_Entry!J1157)</f>
        <v>425</v>
      </c>
      <c r="H1157" s="208">
        <v>0</v>
      </c>
      <c r="I1157" s="208">
        <f t="shared" si="18"/>
        <v>425</v>
      </c>
      <c r="J1157" s="209"/>
      <c r="K1157" s="209" t="str" cm="1">
        <f t="array" ref="K1157">IF($C1157="","",IF(AND($C1157=Party_Statement!$C$5,$B1157&gt;=Party_Statement!$C$6,$B1157&lt;=Party_Statement!$E$6),SUMPRODUCT(($C$3:$C1157=Party_Statement!$C$5)*($B$3:$B1157&gt;=Party_Statement!$C$6)*($B$3:$B1157&lt;=Party_Statement!$E$6)),""))</f>
        <v/>
      </c>
    </row>
    <row r="1158" spans="1:11" x14ac:dyDescent="0.25">
      <c r="A1158" s="205" t="str">
        <f>Sales_Entry!A1158</f>
        <v>2083/05/02</v>
      </c>
      <c r="B1158" s="206">
        <f>Sales_Entry!B1158</f>
        <v>46252</v>
      </c>
      <c r="C1158" s="207" t="str">
        <f>Sales_Entry!D1158</f>
        <v>ORGANIC TARKALI</v>
      </c>
      <c r="D1158" s="207" t="s">
        <v>1390</v>
      </c>
      <c r="E1158" s="207" t="str">
        <f>Sales_Entry!C1158</f>
        <v>BILL-6933</v>
      </c>
      <c r="F1158" s="207" t="str">
        <f>Sales_Entry!E1158</f>
        <v>Mix Milk</v>
      </c>
      <c r="G1158" s="208">
        <f>N(Sales_Entry!J1158)</f>
        <v>2660</v>
      </c>
      <c r="H1158" s="208">
        <v>0</v>
      </c>
      <c r="I1158" s="208">
        <f t="shared" si="18"/>
        <v>2660</v>
      </c>
      <c r="J1158" s="209"/>
      <c r="K1158" s="209" t="str" cm="1">
        <f t="array" ref="K1158">IF($C1158="","",IF(AND($C1158=Party_Statement!$C$5,$B1158&gt;=Party_Statement!$C$6,$B1158&lt;=Party_Statement!$E$6),SUMPRODUCT(($C$3:$C1158=Party_Statement!$C$5)*($B$3:$B1158&gt;=Party_Statement!$C$6)*($B$3:$B1158&lt;=Party_Statement!$E$6)),""))</f>
        <v/>
      </c>
    </row>
    <row r="1159" spans="1:11" x14ac:dyDescent="0.25">
      <c r="A1159" s="205" t="str">
        <f>Sales_Entry!A1159</f>
        <v>2083/05/02</v>
      </c>
      <c r="B1159" s="206">
        <f>Sales_Entry!B1159</f>
        <v>46252</v>
      </c>
      <c r="C1159" s="207" t="str">
        <f>Sales_Entry!D1159</f>
        <v>DEURALI KIRANA</v>
      </c>
      <c r="D1159" s="207" t="s">
        <v>1390</v>
      </c>
      <c r="E1159" s="207" t="str">
        <f>Sales_Entry!C1159</f>
        <v>BILL-6934</v>
      </c>
      <c r="F1159" s="207" t="str">
        <f>Sales_Entry!E1159</f>
        <v>Mix Milk</v>
      </c>
      <c r="G1159" s="208">
        <f>N(Sales_Entry!J1159)</f>
        <v>425</v>
      </c>
      <c r="H1159" s="208">
        <v>0</v>
      </c>
      <c r="I1159" s="208">
        <f t="shared" si="18"/>
        <v>425</v>
      </c>
      <c r="J1159" s="209"/>
      <c r="K1159" s="209" t="str" cm="1">
        <f t="array" ref="K1159">IF($C1159="","",IF(AND($C1159=Party_Statement!$C$5,$B1159&gt;=Party_Statement!$C$6,$B1159&lt;=Party_Statement!$E$6),SUMPRODUCT(($C$3:$C1159=Party_Statement!$C$5)*($B$3:$B1159&gt;=Party_Statement!$C$6)*($B$3:$B1159&lt;=Party_Statement!$E$6)),""))</f>
        <v/>
      </c>
    </row>
    <row r="1160" spans="1:11" x14ac:dyDescent="0.25">
      <c r="A1160" s="205" t="str">
        <f>Sales_Entry!A1160</f>
        <v>2083/05/02</v>
      </c>
      <c r="B1160" s="206">
        <f>Sales_Entry!B1160</f>
        <v>46252</v>
      </c>
      <c r="C1160" s="207" t="str">
        <f>Sales_Entry!D1160</f>
        <v>PALPALI KIRANA</v>
      </c>
      <c r="D1160" s="207" t="s">
        <v>1390</v>
      </c>
      <c r="E1160" s="207" t="str">
        <f>Sales_Entry!C1160</f>
        <v>BILL-6935</v>
      </c>
      <c r="F1160" s="207" t="str">
        <f>Sales_Entry!E1160</f>
        <v>Mix Milk</v>
      </c>
      <c r="G1160" s="208">
        <f>N(Sales_Entry!J1160)</f>
        <v>2550</v>
      </c>
      <c r="H1160" s="208">
        <v>0</v>
      </c>
      <c r="I1160" s="208">
        <f t="shared" si="18"/>
        <v>2550</v>
      </c>
      <c r="J1160" s="209"/>
      <c r="K1160" s="209" t="str" cm="1">
        <f t="array" ref="K1160">IF($C1160="","",IF(AND($C1160=Party_Statement!$C$5,$B1160&gt;=Party_Statement!$C$6,$B1160&lt;=Party_Statement!$E$6),SUMPRODUCT(($C$3:$C1160=Party_Statement!$C$5)*($B$3:$B1160&gt;=Party_Statement!$C$6)*($B$3:$B1160&lt;=Party_Statement!$E$6)),""))</f>
        <v/>
      </c>
    </row>
    <row r="1161" spans="1:11" x14ac:dyDescent="0.25">
      <c r="A1161" s="205" t="str">
        <f>Sales_Entry!A1161</f>
        <v>2083/05/02</v>
      </c>
      <c r="B1161" s="206">
        <f>Sales_Entry!B1161</f>
        <v>46252</v>
      </c>
      <c r="C1161" s="207" t="str">
        <f>Sales_Entry!D1161</f>
        <v>SHARMA DAI</v>
      </c>
      <c r="D1161" s="207" t="s">
        <v>1390</v>
      </c>
      <c r="E1161" s="207" t="str">
        <f>Sales_Entry!C1161</f>
        <v>BILL-6936</v>
      </c>
      <c r="F1161" s="207" t="str">
        <f>Sales_Entry!E1161</f>
        <v>Mix Milk</v>
      </c>
      <c r="G1161" s="208">
        <f>N(Sales_Entry!J1161)</f>
        <v>3060</v>
      </c>
      <c r="H1161" s="208">
        <v>0</v>
      </c>
      <c r="I1161" s="208">
        <f t="shared" si="18"/>
        <v>3060</v>
      </c>
      <c r="J1161" s="209"/>
      <c r="K1161" s="209" t="str" cm="1">
        <f t="array" ref="K1161">IF($C1161="","",IF(AND($C1161=Party_Statement!$C$5,$B1161&gt;=Party_Statement!$C$6,$B1161&lt;=Party_Statement!$E$6),SUMPRODUCT(($C$3:$C1161=Party_Statement!$C$5)*($B$3:$B1161&gt;=Party_Statement!$C$6)*($B$3:$B1161&lt;=Party_Statement!$E$6)),""))</f>
        <v/>
      </c>
    </row>
    <row r="1162" spans="1:11" x14ac:dyDescent="0.25">
      <c r="A1162" s="205" t="str">
        <f>Sales_Entry!A1162</f>
        <v>2083/05/02</v>
      </c>
      <c r="B1162" s="206">
        <f>Sales_Entry!B1162</f>
        <v>46252</v>
      </c>
      <c r="C1162" s="207" t="str">
        <f>Sales_Entry!D1162</f>
        <v>GANGA NEUPANE</v>
      </c>
      <c r="D1162" s="207" t="s">
        <v>1390</v>
      </c>
      <c r="E1162" s="207" t="str">
        <f>Sales_Entry!C1162</f>
        <v>BILL-6937</v>
      </c>
      <c r="F1162" s="207" t="str">
        <f>Sales_Entry!E1162</f>
        <v>Mix Milk</v>
      </c>
      <c r="G1162" s="208">
        <f>N(Sales_Entry!J1162)</f>
        <v>510</v>
      </c>
      <c r="H1162" s="208">
        <v>0</v>
      </c>
      <c r="I1162" s="208">
        <f t="shared" si="18"/>
        <v>510</v>
      </c>
      <c r="J1162" s="209"/>
      <c r="K1162" s="209" t="str" cm="1">
        <f t="array" ref="K1162">IF($C1162="","",IF(AND($C1162=Party_Statement!$C$5,$B1162&gt;=Party_Statement!$C$6,$B1162&lt;=Party_Statement!$E$6),SUMPRODUCT(($C$3:$C1162=Party_Statement!$C$5)*($B$3:$B1162&gt;=Party_Statement!$C$6)*($B$3:$B1162&lt;=Party_Statement!$E$6)),""))</f>
        <v/>
      </c>
    </row>
    <row r="1163" spans="1:11" s="64" customFormat="1" x14ac:dyDescent="0.25">
      <c r="A1163" s="205" t="str">
        <f>Sales_Entry!A1163</f>
        <v>2083/05/03</v>
      </c>
      <c r="B1163" s="206">
        <f>Sales_Entry!B1163</f>
        <v>46253</v>
      </c>
      <c r="C1163" s="207" t="str">
        <f>Sales_Entry!D1163</f>
        <v>SRIJANA DAIRY</v>
      </c>
      <c r="D1163" s="207" t="s">
        <v>1390</v>
      </c>
      <c r="E1163" s="207" t="str">
        <f>Sales_Entry!C1163</f>
        <v>BILL-6938</v>
      </c>
      <c r="F1163" s="207" t="str">
        <f>Sales_Entry!E1163</f>
        <v>Mix Milk</v>
      </c>
      <c r="G1163" s="208">
        <f>N(Sales_Entry!J1163)</f>
        <v>3400</v>
      </c>
      <c r="H1163" s="208">
        <v>0</v>
      </c>
      <c r="I1163" s="208">
        <f t="shared" si="18"/>
        <v>3400</v>
      </c>
      <c r="J1163" s="211"/>
      <c r="K1163" s="209" t="str" cm="1">
        <f t="array" ref="K1163">IF($C1163="","",IF(AND($C1163=Party_Statement!$C$5,$B1163&gt;=Party_Statement!$C$6,$B1163&lt;=Party_Statement!$E$6),SUMPRODUCT(($C$3:$C1163=Party_Statement!$C$5)*($B$3:$B1163&gt;=Party_Statement!$C$6)*($B$3:$B1163&lt;=Party_Statement!$E$6)),""))</f>
        <v/>
      </c>
    </row>
    <row r="1164" spans="1:11" x14ac:dyDescent="0.25">
      <c r="A1164" s="205" t="str">
        <f>Sales_Entry!A1164</f>
        <v>2083/05/03</v>
      </c>
      <c r="B1164" s="206">
        <f>Sales_Entry!B1164</f>
        <v>46253</v>
      </c>
      <c r="C1164" s="207" t="str">
        <f>Sales_Entry!D1164</f>
        <v>SRIJANA DAIRY</v>
      </c>
      <c r="D1164" s="207" t="s">
        <v>1390</v>
      </c>
      <c r="E1164" s="207" t="str">
        <f>Sales_Entry!C1164</f>
        <v>BILL-6938</v>
      </c>
      <c r="F1164" s="207" t="str">
        <f>Sales_Entry!E1164</f>
        <v>Cow Milk</v>
      </c>
      <c r="G1164" s="208">
        <f>N(Sales_Entry!J1164)</f>
        <v>80</v>
      </c>
      <c r="H1164" s="208">
        <v>0</v>
      </c>
      <c r="I1164" s="208">
        <f t="shared" si="18"/>
        <v>80</v>
      </c>
      <c r="J1164" s="209"/>
      <c r="K1164" s="209" t="str" cm="1">
        <f t="array" ref="K1164">IF($C1164="","",IF(AND($C1164=Party_Statement!$C$5,$B1164&gt;=Party_Statement!$C$6,$B1164&lt;=Party_Statement!$E$6),SUMPRODUCT(($C$3:$C1164=Party_Statement!$C$5)*($B$3:$B1164&gt;=Party_Statement!$C$6)*($B$3:$B1164&lt;=Party_Statement!$E$6)),""))</f>
        <v/>
      </c>
    </row>
    <row r="1165" spans="1:11" x14ac:dyDescent="0.25">
      <c r="A1165" s="205" t="str">
        <f>Sales_Entry!A1165</f>
        <v>2083/05/03</v>
      </c>
      <c r="B1165" s="206">
        <f>Sales_Entry!B1165</f>
        <v>46253</v>
      </c>
      <c r="C1165" s="207" t="str">
        <f>Sales_Entry!D1165</f>
        <v>SOBHA BHATTARAI</v>
      </c>
      <c r="D1165" s="207" t="s">
        <v>1390</v>
      </c>
      <c r="E1165" s="207" t="str">
        <f>Sales_Entry!C1165</f>
        <v>BILL-6939</v>
      </c>
      <c r="F1165" s="207" t="str">
        <f>Sales_Entry!E1165</f>
        <v>Mix Milk</v>
      </c>
      <c r="G1165" s="208">
        <f>N(Sales_Entry!J1165)</f>
        <v>4250</v>
      </c>
      <c r="H1165" s="208">
        <v>0</v>
      </c>
      <c r="I1165" s="208">
        <f t="shared" si="18"/>
        <v>4250</v>
      </c>
      <c r="J1165" s="209"/>
      <c r="K1165" s="209" t="str" cm="1">
        <f t="array" ref="K1165">IF($C1165="","",IF(AND($C1165=Party_Statement!$C$5,$B1165&gt;=Party_Statement!$C$6,$B1165&lt;=Party_Statement!$E$6),SUMPRODUCT(($C$3:$C1165=Party_Statement!$C$5)*($B$3:$B1165&gt;=Party_Statement!$C$6)*($B$3:$B1165&lt;=Party_Statement!$E$6)),""))</f>
        <v/>
      </c>
    </row>
    <row r="1166" spans="1:11" x14ac:dyDescent="0.25">
      <c r="A1166" s="205" t="str">
        <f>Sales_Entry!A1166</f>
        <v>2083/05/03</v>
      </c>
      <c r="B1166" s="206">
        <f>Sales_Entry!B1166</f>
        <v>46253</v>
      </c>
      <c r="C1166" s="207" t="str">
        <f>Sales_Entry!D1166</f>
        <v>PALPALI KIRANA</v>
      </c>
      <c r="D1166" s="207" t="s">
        <v>1390</v>
      </c>
      <c r="E1166" s="207" t="str">
        <f>Sales_Entry!C1166</f>
        <v>BILL-6940</v>
      </c>
      <c r="F1166" s="207" t="str">
        <f>Sales_Entry!E1166</f>
        <v>Mix Milk</v>
      </c>
      <c r="G1166" s="208">
        <f>N(Sales_Entry!J1166)</f>
        <v>1700</v>
      </c>
      <c r="H1166" s="208">
        <v>0</v>
      </c>
      <c r="I1166" s="208">
        <f t="shared" si="18"/>
        <v>1700</v>
      </c>
      <c r="J1166" s="209"/>
      <c r="K1166" s="209" t="str" cm="1">
        <f t="array" ref="K1166">IF($C1166="","",IF(AND($C1166=Party_Statement!$C$5,$B1166&gt;=Party_Statement!$C$6,$B1166&lt;=Party_Statement!$E$6),SUMPRODUCT(($C$3:$C1166=Party_Statement!$C$5)*($B$3:$B1166&gt;=Party_Statement!$C$6)*($B$3:$B1166&lt;=Party_Statement!$E$6)),""))</f>
        <v/>
      </c>
    </row>
    <row r="1167" spans="1:11" x14ac:dyDescent="0.25">
      <c r="A1167" s="205" t="str">
        <f>Sales_Entry!A1167</f>
        <v>2083/05/03</v>
      </c>
      <c r="B1167" s="206">
        <f>Sales_Entry!B1167</f>
        <v>46253</v>
      </c>
      <c r="C1167" s="207" t="str">
        <f>Sales_Entry!D1167</f>
        <v>AAMOSH KIRANA</v>
      </c>
      <c r="D1167" s="207" t="s">
        <v>1390</v>
      </c>
      <c r="E1167" s="207" t="str">
        <f>Sales_Entry!C1167</f>
        <v>BILL-6941</v>
      </c>
      <c r="F1167" s="207" t="str">
        <f>Sales_Entry!E1167</f>
        <v>Mix Milk</v>
      </c>
      <c r="G1167" s="208">
        <f>N(Sales_Entry!J1167)</f>
        <v>3440</v>
      </c>
      <c r="H1167" s="208">
        <v>0</v>
      </c>
      <c r="I1167" s="208">
        <f t="shared" si="18"/>
        <v>3440</v>
      </c>
      <c r="J1167" s="209"/>
      <c r="K1167" s="209" t="str" cm="1">
        <f t="array" ref="K1167">IF($C1167="","",IF(AND($C1167=Party_Statement!$C$5,$B1167&gt;=Party_Statement!$C$6,$B1167&lt;=Party_Statement!$E$6),SUMPRODUCT(($C$3:$C1167=Party_Statement!$C$5)*($B$3:$B1167&gt;=Party_Statement!$C$6)*($B$3:$B1167&lt;=Party_Statement!$E$6)),""))</f>
        <v/>
      </c>
    </row>
    <row r="1168" spans="1:11" x14ac:dyDescent="0.25">
      <c r="A1168" s="205" t="str">
        <f>Sales_Entry!A1168</f>
        <v>2083/05/03</v>
      </c>
      <c r="B1168" s="206">
        <f>Sales_Entry!B1168</f>
        <v>46253</v>
      </c>
      <c r="C1168" s="207" t="str">
        <f>Sales_Entry!D1168</f>
        <v>AAMOSH KIRANA</v>
      </c>
      <c r="D1168" s="207" t="s">
        <v>1390</v>
      </c>
      <c r="E1168" s="207" t="str">
        <f>Sales_Entry!C1168</f>
        <v>BILL-6941</v>
      </c>
      <c r="F1168" s="207" t="str">
        <f>Sales_Entry!E1168</f>
        <v>Mix Milk</v>
      </c>
      <c r="G1168" s="208">
        <f>N(Sales_Entry!J1168)</f>
        <v>3825</v>
      </c>
      <c r="H1168" s="208">
        <v>0</v>
      </c>
      <c r="I1168" s="208">
        <f t="shared" si="18"/>
        <v>3825</v>
      </c>
      <c r="J1168" s="209"/>
      <c r="K1168" s="209" t="str" cm="1">
        <f t="array" ref="K1168">IF($C1168="","",IF(AND($C1168=Party_Statement!$C$5,$B1168&gt;=Party_Statement!$C$6,$B1168&lt;=Party_Statement!$E$6),SUMPRODUCT(($C$3:$C1168=Party_Statement!$C$5)*($B$3:$B1168&gt;=Party_Statement!$C$6)*($B$3:$B1168&lt;=Party_Statement!$E$6)),""))</f>
        <v/>
      </c>
    </row>
    <row r="1169" spans="1:11" x14ac:dyDescent="0.25">
      <c r="A1169" s="205" t="str">
        <f>Sales_Entry!A1169</f>
        <v>2083/05/03</v>
      </c>
      <c r="B1169" s="206">
        <f>Sales_Entry!B1169</f>
        <v>46253</v>
      </c>
      <c r="C1169" s="207" t="str">
        <f>Sales_Entry!D1169</f>
        <v>AAMOSH KIRANA</v>
      </c>
      <c r="D1169" s="207" t="s">
        <v>1390</v>
      </c>
      <c r="E1169" s="207" t="str">
        <f>Sales_Entry!C1169</f>
        <v>BILL-6941</v>
      </c>
      <c r="F1169" s="207" t="str">
        <f>Sales_Entry!E1169</f>
        <v>Cow Milk</v>
      </c>
      <c r="G1169" s="208">
        <f>N(Sales_Entry!J1169)</f>
        <v>80</v>
      </c>
      <c r="H1169" s="208">
        <v>0</v>
      </c>
      <c r="I1169" s="208">
        <f t="shared" si="18"/>
        <v>80</v>
      </c>
      <c r="J1169" s="209"/>
      <c r="K1169" s="209" t="str" cm="1">
        <f t="array" ref="K1169">IF($C1169="","",IF(AND($C1169=Party_Statement!$C$5,$B1169&gt;=Party_Statement!$C$6,$B1169&lt;=Party_Statement!$E$6),SUMPRODUCT(($C$3:$C1169=Party_Statement!$C$5)*($B$3:$B1169&gt;=Party_Statement!$C$6)*($B$3:$B1169&lt;=Party_Statement!$E$6)),""))</f>
        <v/>
      </c>
    </row>
    <row r="1170" spans="1:11" x14ac:dyDescent="0.25">
      <c r="A1170" s="205" t="str">
        <f>Sales_Entry!A1170</f>
        <v>2083/05/03</v>
      </c>
      <c r="B1170" s="206">
        <f>Sales_Entry!B1170</f>
        <v>46253</v>
      </c>
      <c r="C1170" s="207" t="str">
        <f>Sales_Entry!D1170</f>
        <v>GIRI KIRANA</v>
      </c>
      <c r="D1170" s="207" t="s">
        <v>1390</v>
      </c>
      <c r="E1170" s="207" t="str">
        <f>Sales_Entry!C1170</f>
        <v>BILL-6942</v>
      </c>
      <c r="F1170" s="207" t="str">
        <f>Sales_Entry!E1170</f>
        <v>Mix Milk</v>
      </c>
      <c r="G1170" s="208">
        <f>N(Sales_Entry!J1170)</f>
        <v>1275</v>
      </c>
      <c r="H1170" s="208">
        <v>0</v>
      </c>
      <c r="I1170" s="208">
        <f t="shared" si="18"/>
        <v>1275</v>
      </c>
      <c r="J1170" s="209"/>
      <c r="K1170" s="209" t="str" cm="1">
        <f t="array" ref="K1170">IF($C1170="","",IF(AND($C1170=Party_Statement!$C$5,$B1170&gt;=Party_Statement!$C$6,$B1170&lt;=Party_Statement!$E$6),SUMPRODUCT(($C$3:$C1170=Party_Statement!$C$5)*($B$3:$B1170&gt;=Party_Statement!$C$6)*($B$3:$B1170&lt;=Party_Statement!$E$6)),""))</f>
        <v/>
      </c>
    </row>
    <row r="1171" spans="1:11" x14ac:dyDescent="0.25">
      <c r="A1171" s="205" t="str">
        <f>Sales_Entry!A1171</f>
        <v>2083/05/03</v>
      </c>
      <c r="B1171" s="206">
        <f>Sales_Entry!B1171</f>
        <v>46253</v>
      </c>
      <c r="C1171" s="207" t="str">
        <f>Sales_Entry!D1171</f>
        <v>CHHATRABHUMI STORE</v>
      </c>
      <c r="D1171" s="207" t="s">
        <v>1390</v>
      </c>
      <c r="E1171" s="207" t="str">
        <f>Sales_Entry!C1171</f>
        <v>BILL-6943</v>
      </c>
      <c r="F1171" s="207" t="str">
        <f>Sales_Entry!E1171</f>
        <v>Mix Milk</v>
      </c>
      <c r="G1171" s="208">
        <f>N(Sales_Entry!J1171)</f>
        <v>2150</v>
      </c>
      <c r="H1171" s="208">
        <v>0</v>
      </c>
      <c r="I1171" s="208">
        <f t="shared" si="18"/>
        <v>2150</v>
      </c>
      <c r="J1171" s="209"/>
      <c r="K1171" s="209" t="str" cm="1">
        <f t="array" ref="K1171">IF($C1171="","",IF(AND($C1171=Party_Statement!$C$5,$B1171&gt;=Party_Statement!$C$6,$B1171&lt;=Party_Statement!$E$6),SUMPRODUCT(($C$3:$C1171=Party_Statement!$C$5)*($B$3:$B1171&gt;=Party_Statement!$C$6)*($B$3:$B1171&lt;=Party_Statement!$E$6)),""))</f>
        <v/>
      </c>
    </row>
    <row r="1172" spans="1:11" x14ac:dyDescent="0.25">
      <c r="A1172" s="205" t="str">
        <f>Sales_Entry!A1172</f>
        <v>2083/05/03</v>
      </c>
      <c r="B1172" s="206">
        <f>Sales_Entry!B1172</f>
        <v>46253</v>
      </c>
      <c r="C1172" s="207" t="str">
        <f>Sales_Entry!D1172</f>
        <v>KRISHNA KHAREL</v>
      </c>
      <c r="D1172" s="207" t="s">
        <v>1390</v>
      </c>
      <c r="E1172" s="207" t="str">
        <f>Sales_Entry!C1172</f>
        <v>BILL-6944</v>
      </c>
      <c r="F1172" s="207" t="str">
        <f>Sales_Entry!E1172</f>
        <v>Mix Milk</v>
      </c>
      <c r="G1172" s="208">
        <f>N(Sales_Entry!J1172)</f>
        <v>172</v>
      </c>
      <c r="H1172" s="208">
        <v>0</v>
      </c>
      <c r="I1172" s="208">
        <f t="shared" si="18"/>
        <v>172</v>
      </c>
      <c r="J1172" s="209"/>
      <c r="K1172" s="209" t="str" cm="1">
        <f t="array" ref="K1172">IF($C1172="","",IF(AND($C1172=Party_Statement!$C$5,$B1172&gt;=Party_Statement!$C$6,$B1172&lt;=Party_Statement!$E$6),SUMPRODUCT(($C$3:$C1172=Party_Statement!$C$5)*($B$3:$B1172&gt;=Party_Statement!$C$6)*($B$3:$B1172&lt;=Party_Statement!$E$6)),""))</f>
        <v/>
      </c>
    </row>
    <row r="1173" spans="1:11" x14ac:dyDescent="0.25">
      <c r="A1173" s="205" t="str">
        <f>Sales_Entry!A1173</f>
        <v>2083/05/03</v>
      </c>
      <c r="B1173" s="206">
        <f>Sales_Entry!B1173</f>
        <v>46253</v>
      </c>
      <c r="C1173" s="207" t="str">
        <f>Sales_Entry!D1173</f>
        <v>ORGANIC TARKALI</v>
      </c>
      <c r="D1173" s="207" t="s">
        <v>1390</v>
      </c>
      <c r="E1173" s="207" t="str">
        <f>Sales_Entry!C1173</f>
        <v>BILL-6945</v>
      </c>
      <c r="F1173" s="207" t="str">
        <f>Sales_Entry!E1173</f>
        <v>Mix Milk</v>
      </c>
      <c r="G1173" s="208">
        <f>N(Sales_Entry!J1173)</f>
        <v>2565</v>
      </c>
      <c r="H1173" s="208">
        <v>0</v>
      </c>
      <c r="I1173" s="208">
        <f t="shared" si="18"/>
        <v>2565</v>
      </c>
      <c r="J1173" s="209"/>
      <c r="K1173" s="209" t="str" cm="1">
        <f t="array" ref="K1173">IF($C1173="","",IF(AND($C1173=Party_Statement!$C$5,$B1173&gt;=Party_Statement!$C$6,$B1173&lt;=Party_Statement!$E$6),SUMPRODUCT(($C$3:$C1173=Party_Statement!$C$5)*($B$3:$B1173&gt;=Party_Statement!$C$6)*($B$3:$B1173&lt;=Party_Statement!$E$6)),""))</f>
        <v/>
      </c>
    </row>
    <row r="1174" spans="1:11" s="64" customFormat="1" x14ac:dyDescent="0.25">
      <c r="A1174" s="205" t="str">
        <f>Sales_Entry!A1174</f>
        <v>2083/05/03</v>
      </c>
      <c r="B1174" s="206">
        <f>Sales_Entry!B1174</f>
        <v>46253</v>
      </c>
      <c r="C1174" s="207" t="str">
        <f>Sales_Entry!D1174</f>
        <v>ORGANIC TARKALI</v>
      </c>
      <c r="D1174" s="207" t="s">
        <v>1390</v>
      </c>
      <c r="E1174" s="207" t="str">
        <f>Sales_Entry!C1174</f>
        <v>BILL-6945</v>
      </c>
      <c r="F1174" s="207" t="str">
        <f>Sales_Entry!E1174</f>
        <v>Mix Milk</v>
      </c>
      <c r="G1174" s="208">
        <f>N(Sales_Entry!J1174)</f>
        <v>850</v>
      </c>
      <c r="H1174" s="208">
        <v>0</v>
      </c>
      <c r="I1174" s="208">
        <f t="shared" si="18"/>
        <v>850</v>
      </c>
      <c r="J1174" s="211"/>
      <c r="K1174" s="209" t="str" cm="1">
        <f t="array" ref="K1174">IF($C1174="","",IF(AND($C1174=Party_Statement!$C$5,$B1174&gt;=Party_Statement!$C$6,$B1174&lt;=Party_Statement!$E$6),SUMPRODUCT(($C$3:$C1174=Party_Statement!$C$5)*($B$3:$B1174&gt;=Party_Statement!$C$6)*($B$3:$B1174&lt;=Party_Statement!$E$6)),""))</f>
        <v/>
      </c>
    </row>
    <row r="1175" spans="1:11" x14ac:dyDescent="0.25">
      <c r="A1175" s="205" t="str">
        <f>Sales_Entry!A1175</f>
        <v>2083/05/03</v>
      </c>
      <c r="B1175" s="206">
        <f>Sales_Entry!B1175</f>
        <v>46253</v>
      </c>
      <c r="C1175" s="207" t="str">
        <f>Sales_Entry!D1175</f>
        <v>SAMIKSHYA KIRANA</v>
      </c>
      <c r="D1175" s="207" t="s">
        <v>1390</v>
      </c>
      <c r="E1175" s="207" t="str">
        <f>Sales_Entry!C1175</f>
        <v>BILL-6946</v>
      </c>
      <c r="F1175" s="207" t="str">
        <f>Sales_Entry!E1175</f>
        <v>Mix Milk</v>
      </c>
      <c r="G1175" s="208">
        <f>N(Sales_Entry!J1175)</f>
        <v>680</v>
      </c>
      <c r="H1175" s="208">
        <v>0</v>
      </c>
      <c r="I1175" s="208">
        <f t="shared" si="18"/>
        <v>680</v>
      </c>
      <c r="J1175" s="209"/>
      <c r="K1175" s="209" t="str" cm="1">
        <f t="array" ref="K1175">IF($C1175="","",IF(AND($C1175=Party_Statement!$C$5,$B1175&gt;=Party_Statement!$C$6,$B1175&lt;=Party_Statement!$E$6),SUMPRODUCT(($C$3:$C1175=Party_Statement!$C$5)*($B$3:$B1175&gt;=Party_Statement!$C$6)*($B$3:$B1175&lt;=Party_Statement!$E$6)),""))</f>
        <v/>
      </c>
    </row>
    <row r="1176" spans="1:11" x14ac:dyDescent="0.25">
      <c r="A1176" s="205" t="str">
        <f>Sales_Entry!A1176</f>
        <v>2083/05/03</v>
      </c>
      <c r="B1176" s="206">
        <f>Sales_Entry!B1176</f>
        <v>46253</v>
      </c>
      <c r="C1176" s="207" t="str">
        <f>Sales_Entry!D1176</f>
        <v>YUBARAJ AND SAMRAT</v>
      </c>
      <c r="D1176" s="207" t="s">
        <v>1390</v>
      </c>
      <c r="E1176" s="207" t="str">
        <f>Sales_Entry!C1176</f>
        <v>BILL-6947</v>
      </c>
      <c r="F1176" s="207" t="str">
        <f>Sales_Entry!E1176</f>
        <v>Mix Milk</v>
      </c>
      <c r="G1176" s="208">
        <f>N(Sales_Entry!J1176)</f>
        <v>1020</v>
      </c>
      <c r="H1176" s="208">
        <v>0</v>
      </c>
      <c r="I1176" s="208">
        <f t="shared" si="18"/>
        <v>1020</v>
      </c>
      <c r="J1176" s="209"/>
      <c r="K1176" s="209" t="str" cm="1">
        <f t="array" ref="K1176">IF($C1176="","",IF(AND($C1176=Party_Statement!$C$5,$B1176&gt;=Party_Statement!$C$6,$B1176&lt;=Party_Statement!$E$6),SUMPRODUCT(($C$3:$C1176=Party_Statement!$C$5)*($B$3:$B1176&gt;=Party_Statement!$C$6)*($B$3:$B1176&lt;=Party_Statement!$E$6)),""))</f>
        <v/>
      </c>
    </row>
    <row r="1177" spans="1:11" x14ac:dyDescent="0.25">
      <c r="A1177" s="205" t="str">
        <f>Sales_Entry!A1177</f>
        <v>2083/05/03</v>
      </c>
      <c r="B1177" s="206">
        <f>Sales_Entry!B1177</f>
        <v>46253</v>
      </c>
      <c r="C1177" s="207" t="str">
        <f>Sales_Entry!D1177</f>
        <v>KRITIKA KIRANA</v>
      </c>
      <c r="D1177" s="207" t="s">
        <v>1390</v>
      </c>
      <c r="E1177" s="207" t="str">
        <f>Sales_Entry!C1177</f>
        <v>BILL-6948</v>
      </c>
      <c r="F1177" s="207" t="str">
        <f>Sales_Entry!E1177</f>
        <v>Mix Milk</v>
      </c>
      <c r="G1177" s="208">
        <f>N(Sales_Entry!J1177)</f>
        <v>1720</v>
      </c>
      <c r="H1177" s="208">
        <v>0</v>
      </c>
      <c r="I1177" s="208">
        <f t="shared" si="18"/>
        <v>1720</v>
      </c>
      <c r="J1177" s="209"/>
      <c r="K1177" s="209" t="str" cm="1">
        <f t="array" ref="K1177">IF($C1177="","",IF(AND($C1177=Party_Statement!$C$5,$B1177&gt;=Party_Statement!$C$6,$B1177&lt;=Party_Statement!$E$6),SUMPRODUCT(($C$3:$C1177=Party_Statement!$C$5)*($B$3:$B1177&gt;=Party_Statement!$C$6)*($B$3:$B1177&lt;=Party_Statement!$E$6)),""))</f>
        <v/>
      </c>
    </row>
    <row r="1178" spans="1:11" x14ac:dyDescent="0.25">
      <c r="A1178" s="205" t="str">
        <f>Sales_Entry!A1178</f>
        <v>2083/05/03</v>
      </c>
      <c r="B1178" s="206">
        <f>Sales_Entry!B1178</f>
        <v>46253</v>
      </c>
      <c r="C1178" s="207" t="str">
        <f>Sales_Entry!D1178</f>
        <v>A KALIKA CANTEEN</v>
      </c>
      <c r="D1178" s="207" t="s">
        <v>1390</v>
      </c>
      <c r="E1178" s="207" t="str">
        <f>Sales_Entry!C1178</f>
        <v>BILL-6949</v>
      </c>
      <c r="F1178" s="207" t="str">
        <f>Sales_Entry!E1178</f>
        <v>Mix Milk</v>
      </c>
      <c r="G1178" s="208">
        <f>N(Sales_Entry!J1178)</f>
        <v>2975</v>
      </c>
      <c r="H1178" s="208">
        <v>0</v>
      </c>
      <c r="I1178" s="208">
        <f t="shared" si="18"/>
        <v>2975</v>
      </c>
      <c r="J1178" s="209"/>
      <c r="K1178" s="209" t="str" cm="1">
        <f t="array" ref="K1178">IF($C1178="","",IF(AND($C1178=Party_Statement!$C$5,$B1178&gt;=Party_Statement!$C$6,$B1178&lt;=Party_Statement!$E$6),SUMPRODUCT(($C$3:$C1178=Party_Statement!$C$5)*($B$3:$B1178&gt;=Party_Statement!$C$6)*($B$3:$B1178&lt;=Party_Statement!$E$6)),""))</f>
        <v/>
      </c>
    </row>
    <row r="1179" spans="1:11" x14ac:dyDescent="0.25">
      <c r="A1179" s="205" t="str">
        <f>Sales_Entry!A1179</f>
        <v>2083/05/03</v>
      </c>
      <c r="B1179" s="206">
        <f>Sales_Entry!B1179</f>
        <v>46253</v>
      </c>
      <c r="C1179" s="207" t="str">
        <f>Sales_Entry!D1179</f>
        <v>A1 KALIKA CANTEEN</v>
      </c>
      <c r="D1179" s="207" t="s">
        <v>1390</v>
      </c>
      <c r="E1179" s="207" t="str">
        <f>Sales_Entry!C1179</f>
        <v>BILL-6950</v>
      </c>
      <c r="F1179" s="207" t="str">
        <f>Sales_Entry!E1179</f>
        <v>Mix Milk</v>
      </c>
      <c r="G1179" s="208">
        <f>N(Sales_Entry!J1179)</f>
        <v>2550</v>
      </c>
      <c r="H1179" s="208">
        <v>0</v>
      </c>
      <c r="I1179" s="208">
        <f t="shared" si="18"/>
        <v>2550</v>
      </c>
      <c r="J1179" s="209"/>
      <c r="K1179" s="209" t="str" cm="1">
        <f t="array" ref="K1179">IF($C1179="","",IF(AND($C1179=Party_Statement!$C$5,$B1179&gt;=Party_Statement!$C$6,$B1179&lt;=Party_Statement!$E$6),SUMPRODUCT(($C$3:$C1179=Party_Statement!$C$5)*($B$3:$B1179&gt;=Party_Statement!$C$6)*($B$3:$B1179&lt;=Party_Statement!$E$6)),""))</f>
        <v/>
      </c>
    </row>
    <row r="1180" spans="1:11" x14ac:dyDescent="0.25">
      <c r="A1180" s="205" t="str">
        <f>Sales_Entry!A1180</f>
        <v>2083/05/03</v>
      </c>
      <c r="B1180" s="206">
        <f>Sales_Entry!B1180</f>
        <v>46253</v>
      </c>
      <c r="C1180" s="207" t="str">
        <f>Sales_Entry!D1180</f>
        <v>SHARMA DAI</v>
      </c>
      <c r="D1180" s="207" t="s">
        <v>1390</v>
      </c>
      <c r="E1180" s="207" t="str">
        <f>Sales_Entry!C1180</f>
        <v>BILL-6951</v>
      </c>
      <c r="F1180" s="207" t="str">
        <f>Sales_Entry!E1180</f>
        <v>Mix Milk</v>
      </c>
      <c r="G1180" s="208">
        <f>N(Sales_Entry!J1180)</f>
        <v>2975</v>
      </c>
      <c r="H1180" s="208">
        <v>0</v>
      </c>
      <c r="I1180" s="208">
        <f t="shared" si="18"/>
        <v>2975</v>
      </c>
      <c r="J1180" s="209"/>
      <c r="K1180" s="209" t="str" cm="1">
        <f t="array" ref="K1180">IF($C1180="","",IF(AND($C1180=Party_Statement!$C$5,$B1180&gt;=Party_Statement!$C$6,$B1180&lt;=Party_Statement!$E$6),SUMPRODUCT(($C$3:$C1180=Party_Statement!$C$5)*($B$3:$B1180&gt;=Party_Statement!$C$6)*($B$3:$B1180&lt;=Party_Statement!$E$6)),""))</f>
        <v/>
      </c>
    </row>
    <row r="1181" spans="1:11" x14ac:dyDescent="0.25">
      <c r="A1181" s="205" t="str">
        <f>Sales_Entry!A1181</f>
        <v>2083/05/03</v>
      </c>
      <c r="B1181" s="206">
        <f>Sales_Entry!B1181</f>
        <v>46253</v>
      </c>
      <c r="C1181" s="207" t="str">
        <f>Sales_Entry!D1181</f>
        <v>DEURALI KIRANA</v>
      </c>
      <c r="D1181" s="207" t="s">
        <v>1390</v>
      </c>
      <c r="E1181" s="207" t="str">
        <f>Sales_Entry!C1181</f>
        <v>BILL-6952</v>
      </c>
      <c r="F1181" s="207" t="str">
        <f>Sales_Entry!E1181</f>
        <v>Mix Milk</v>
      </c>
      <c r="G1181" s="208">
        <f>N(Sales_Entry!J1181)</f>
        <v>425</v>
      </c>
      <c r="H1181" s="208">
        <v>0</v>
      </c>
      <c r="I1181" s="208">
        <f t="shared" si="18"/>
        <v>425</v>
      </c>
      <c r="J1181" s="209"/>
      <c r="K1181" s="209" t="str" cm="1">
        <f t="array" ref="K1181">IF($C1181="","",IF(AND($C1181=Party_Statement!$C$5,$B1181&gt;=Party_Statement!$C$6,$B1181&lt;=Party_Statement!$E$6),SUMPRODUCT(($C$3:$C1181=Party_Statement!$C$5)*($B$3:$B1181&gt;=Party_Statement!$C$6)*($B$3:$B1181&lt;=Party_Statement!$E$6)),""))</f>
        <v/>
      </c>
    </row>
    <row r="1182" spans="1:11" x14ac:dyDescent="0.25">
      <c r="A1182" s="205" t="str">
        <f>Sales_Entry!A1182</f>
        <v>2083/05/03</v>
      </c>
      <c r="B1182" s="206">
        <f>Sales_Entry!B1182</f>
        <v>46253</v>
      </c>
      <c r="C1182" s="207" t="str">
        <f>Sales_Entry!D1182</f>
        <v>GANGA NEUPANE</v>
      </c>
      <c r="D1182" s="207" t="s">
        <v>1390</v>
      </c>
      <c r="E1182" s="207" t="str">
        <f>Sales_Entry!C1182</f>
        <v>BILL-6953</v>
      </c>
      <c r="F1182" s="207" t="str">
        <f>Sales_Entry!E1182</f>
        <v>Mix Milk</v>
      </c>
      <c r="G1182" s="208">
        <f>N(Sales_Entry!J1182)</f>
        <v>510</v>
      </c>
      <c r="H1182" s="208">
        <v>0</v>
      </c>
      <c r="I1182" s="208">
        <f t="shared" si="18"/>
        <v>510</v>
      </c>
      <c r="J1182" s="209"/>
      <c r="K1182" s="209" t="str" cm="1">
        <f t="array" ref="K1182">IF($C1182="","",IF(AND($C1182=Party_Statement!$C$5,$B1182&gt;=Party_Statement!$C$6,$B1182&lt;=Party_Statement!$E$6),SUMPRODUCT(($C$3:$C1182=Party_Statement!$C$5)*($B$3:$B1182&gt;=Party_Statement!$C$6)*($B$3:$B1182&lt;=Party_Statement!$E$6)),""))</f>
        <v/>
      </c>
    </row>
    <row r="1183" spans="1:11" x14ac:dyDescent="0.25">
      <c r="A1183" s="205" t="str">
        <f>Sales_Entry!A1183</f>
        <v>2083/05/03</v>
      </c>
      <c r="B1183" s="206">
        <f>Sales_Entry!B1183</f>
        <v>46253</v>
      </c>
      <c r="C1183" s="207" t="str">
        <f>Sales_Entry!D1183</f>
        <v>NEUPANE KIRANA</v>
      </c>
      <c r="D1183" s="207" t="s">
        <v>1390</v>
      </c>
      <c r="E1183" s="207" t="str">
        <f>Sales_Entry!C1183</f>
        <v>BILL-6954</v>
      </c>
      <c r="F1183" s="207" t="str">
        <f>Sales_Entry!E1183</f>
        <v>Mix Milk</v>
      </c>
      <c r="G1183" s="208">
        <f>N(Sales_Entry!J1183)</f>
        <v>200</v>
      </c>
      <c r="H1183" s="208">
        <v>0</v>
      </c>
      <c r="I1183" s="208">
        <f t="shared" si="18"/>
        <v>200</v>
      </c>
      <c r="J1183" s="209"/>
      <c r="K1183" s="209" t="str" cm="1">
        <f t="array" ref="K1183">IF($C1183="","",IF(AND($C1183=Party_Statement!$C$5,$B1183&gt;=Party_Statement!$C$6,$B1183&lt;=Party_Statement!$E$6),SUMPRODUCT(($C$3:$C1183=Party_Statement!$C$5)*($B$3:$B1183&gt;=Party_Statement!$C$6)*($B$3:$B1183&lt;=Party_Statement!$E$6)),""))</f>
        <v/>
      </c>
    </row>
    <row r="1184" spans="1:11" x14ac:dyDescent="0.25">
      <c r="A1184" s="205" t="str">
        <f>Sales_Entry!A1184</f>
        <v>2083/05/03</v>
      </c>
      <c r="B1184" s="206">
        <f>Sales_Entry!B1184</f>
        <v>46253</v>
      </c>
      <c r="C1184" s="207" t="str">
        <f>Sales_Entry!D1184</f>
        <v>LAXMI KHANAL</v>
      </c>
      <c r="D1184" s="207" t="s">
        <v>1390</v>
      </c>
      <c r="E1184" s="207" t="str">
        <f>Sales_Entry!C1184</f>
        <v>BILL-6955</v>
      </c>
      <c r="F1184" s="207" t="str">
        <f>Sales_Entry!E1184</f>
        <v>Mix Milk</v>
      </c>
      <c r="G1184" s="208">
        <f>N(Sales_Entry!J1184)</f>
        <v>100</v>
      </c>
      <c r="H1184" s="208">
        <v>0</v>
      </c>
      <c r="I1184" s="208">
        <f t="shared" si="18"/>
        <v>100</v>
      </c>
      <c r="J1184" s="209"/>
      <c r="K1184" s="209" t="str" cm="1">
        <f t="array" ref="K1184">IF($C1184="","",IF(AND($C1184=Party_Statement!$C$5,$B1184&gt;=Party_Statement!$C$6,$B1184&lt;=Party_Statement!$E$6),SUMPRODUCT(($C$3:$C1184=Party_Statement!$C$5)*($B$3:$B1184&gt;=Party_Statement!$C$6)*($B$3:$B1184&lt;=Party_Statement!$E$6)),""))</f>
        <v/>
      </c>
    </row>
    <row r="1185" spans="1:11" s="64" customFormat="1" x14ac:dyDescent="0.25">
      <c r="A1185" s="205" t="str">
        <f>Sales_Entry!A1185</f>
        <v>2083/05/03</v>
      </c>
      <c r="B1185" s="206">
        <f>Sales_Entry!B1185</f>
        <v>46253</v>
      </c>
      <c r="C1185" s="207" t="str">
        <f>Sales_Entry!D1185</f>
        <v>LOCAL</v>
      </c>
      <c r="D1185" s="207" t="s">
        <v>1390</v>
      </c>
      <c r="E1185" s="207" t="str">
        <f>Sales_Entry!C1185</f>
        <v>BILL-6478</v>
      </c>
      <c r="F1185" s="207" t="str">
        <f>Sales_Entry!E1185</f>
        <v>Mix Milk</v>
      </c>
      <c r="G1185" s="208">
        <f>N(Sales_Entry!J1185)</f>
        <v>500</v>
      </c>
      <c r="H1185" s="208">
        <v>0</v>
      </c>
      <c r="I1185" s="208">
        <f t="shared" si="18"/>
        <v>500</v>
      </c>
      <c r="J1185" s="211"/>
      <c r="K1185" s="209" t="str" cm="1">
        <f t="array" ref="K1185">IF($C1185="","",IF(AND($C1185=Party_Statement!$C$5,$B1185&gt;=Party_Statement!$C$6,$B1185&lt;=Party_Statement!$E$6),SUMPRODUCT(($C$3:$C1185=Party_Statement!$C$5)*($B$3:$B1185&gt;=Party_Statement!$C$6)*($B$3:$B1185&lt;=Party_Statement!$E$6)),""))</f>
        <v/>
      </c>
    </row>
    <row r="1186" spans="1:11" x14ac:dyDescent="0.25">
      <c r="A1186" s="205" t="str">
        <f>Sales_Entry!A1186</f>
        <v>2083/05/04</v>
      </c>
      <c r="B1186" s="206">
        <f>Sales_Entry!B1186</f>
        <v>46254</v>
      </c>
      <c r="C1186" s="207" t="str">
        <f>Sales_Entry!D1186</f>
        <v>SRIJANA DAIRY</v>
      </c>
      <c r="D1186" s="207" t="s">
        <v>1390</v>
      </c>
      <c r="E1186" s="207" t="str">
        <f>Sales_Entry!C1186</f>
        <v>BILL-6956</v>
      </c>
      <c r="F1186" s="207" t="str">
        <f>Sales_Entry!E1186</f>
        <v>Mix Milk</v>
      </c>
      <c r="G1186" s="208">
        <f>N(Sales_Entry!J1186)</f>
        <v>5100</v>
      </c>
      <c r="H1186" s="208">
        <v>0</v>
      </c>
      <c r="I1186" s="208">
        <f t="shared" si="18"/>
        <v>5100</v>
      </c>
      <c r="J1186" s="209"/>
      <c r="K1186" s="209" t="str" cm="1">
        <f t="array" ref="K1186">IF($C1186="","",IF(AND($C1186=Party_Statement!$C$5,$B1186&gt;=Party_Statement!$C$6,$B1186&lt;=Party_Statement!$E$6),SUMPRODUCT(($C$3:$C1186=Party_Statement!$C$5)*($B$3:$B1186&gt;=Party_Statement!$C$6)*($B$3:$B1186&lt;=Party_Statement!$E$6)),""))</f>
        <v/>
      </c>
    </row>
    <row r="1187" spans="1:11" x14ac:dyDescent="0.25">
      <c r="A1187" s="205" t="str">
        <f>Sales_Entry!A1187</f>
        <v>2083/05/04</v>
      </c>
      <c r="B1187" s="206">
        <f>Sales_Entry!B1187</f>
        <v>46254</v>
      </c>
      <c r="C1187" s="207" t="str">
        <f>Sales_Entry!D1187</f>
        <v>SRIJANA DAIRY</v>
      </c>
      <c r="D1187" s="207" t="s">
        <v>1390</v>
      </c>
      <c r="E1187" s="207" t="str">
        <f>Sales_Entry!C1187</f>
        <v>BILL-6956</v>
      </c>
      <c r="F1187" s="207" t="str">
        <f>Sales_Entry!E1187</f>
        <v>Cow Milk</v>
      </c>
      <c r="G1187" s="208">
        <f>N(Sales_Entry!J1187)</f>
        <v>80</v>
      </c>
      <c r="H1187" s="208">
        <v>0</v>
      </c>
      <c r="I1187" s="208">
        <f t="shared" si="18"/>
        <v>80</v>
      </c>
      <c r="J1187" s="209"/>
      <c r="K1187" s="209" t="str" cm="1">
        <f t="array" ref="K1187">IF($C1187="","",IF(AND($C1187=Party_Statement!$C$5,$B1187&gt;=Party_Statement!$C$6,$B1187&lt;=Party_Statement!$E$6),SUMPRODUCT(($C$3:$C1187=Party_Statement!$C$5)*($B$3:$B1187&gt;=Party_Statement!$C$6)*($B$3:$B1187&lt;=Party_Statement!$E$6)),""))</f>
        <v/>
      </c>
    </row>
    <row r="1188" spans="1:11" x14ac:dyDescent="0.25">
      <c r="A1188" s="205" t="str">
        <f>Sales_Entry!A1188</f>
        <v>2083/05/04</v>
      </c>
      <c r="B1188" s="206">
        <f>Sales_Entry!B1188</f>
        <v>46254</v>
      </c>
      <c r="C1188" s="207" t="str">
        <f>Sales_Entry!D1188</f>
        <v>AAMOSH KIRANA</v>
      </c>
      <c r="D1188" s="207" t="s">
        <v>1390</v>
      </c>
      <c r="E1188" s="207" t="str">
        <f>Sales_Entry!C1188</f>
        <v>BILL-6957</v>
      </c>
      <c r="F1188" s="207" t="str">
        <f>Sales_Entry!E1188</f>
        <v>Mix Milk</v>
      </c>
      <c r="G1188" s="208">
        <f>N(Sales_Entry!J1188)</f>
        <v>3440</v>
      </c>
      <c r="H1188" s="208">
        <v>0</v>
      </c>
      <c r="I1188" s="208">
        <f t="shared" si="18"/>
        <v>3440</v>
      </c>
      <c r="J1188" s="209"/>
      <c r="K1188" s="209" t="str" cm="1">
        <f t="array" ref="K1188">IF($C1188="","",IF(AND($C1188=Party_Statement!$C$5,$B1188&gt;=Party_Statement!$C$6,$B1188&lt;=Party_Statement!$E$6),SUMPRODUCT(($C$3:$C1188=Party_Statement!$C$5)*($B$3:$B1188&gt;=Party_Statement!$C$6)*($B$3:$B1188&lt;=Party_Statement!$E$6)),""))</f>
        <v/>
      </c>
    </row>
    <row r="1189" spans="1:11" x14ac:dyDescent="0.25">
      <c r="A1189" s="205" t="str">
        <f>Sales_Entry!A1189</f>
        <v>2083/05/04</v>
      </c>
      <c r="B1189" s="206">
        <f>Sales_Entry!B1189</f>
        <v>46254</v>
      </c>
      <c r="C1189" s="207" t="str">
        <f>Sales_Entry!D1189</f>
        <v>AAMOSH KIRANA</v>
      </c>
      <c r="D1189" s="207" t="s">
        <v>1390</v>
      </c>
      <c r="E1189" s="207" t="str">
        <f>Sales_Entry!C1189</f>
        <v>BILL-6957</v>
      </c>
      <c r="F1189" s="207" t="str">
        <f>Sales_Entry!E1189</f>
        <v>Mix Milk</v>
      </c>
      <c r="G1189" s="208">
        <f>N(Sales_Entry!J1189)</f>
        <v>2550</v>
      </c>
      <c r="H1189" s="208">
        <v>0</v>
      </c>
      <c r="I1189" s="208">
        <f t="shared" si="18"/>
        <v>2550</v>
      </c>
      <c r="J1189" s="209"/>
      <c r="K1189" s="209" t="str" cm="1">
        <f t="array" ref="K1189">IF($C1189="","",IF(AND($C1189=Party_Statement!$C$5,$B1189&gt;=Party_Statement!$C$6,$B1189&lt;=Party_Statement!$E$6),SUMPRODUCT(($C$3:$C1189=Party_Statement!$C$5)*($B$3:$B1189&gt;=Party_Statement!$C$6)*($B$3:$B1189&lt;=Party_Statement!$E$6)),""))</f>
        <v/>
      </c>
    </row>
    <row r="1190" spans="1:11" x14ac:dyDescent="0.25">
      <c r="A1190" s="205" t="str">
        <f>Sales_Entry!A1190</f>
        <v>2083/05/04</v>
      </c>
      <c r="B1190" s="206">
        <f>Sales_Entry!B1190</f>
        <v>46254</v>
      </c>
      <c r="C1190" s="207" t="str">
        <f>Sales_Entry!D1190</f>
        <v>AAMOSH KIRANA</v>
      </c>
      <c r="D1190" s="207" t="s">
        <v>1390</v>
      </c>
      <c r="E1190" s="207" t="str">
        <f>Sales_Entry!C1190</f>
        <v>BILL-6957</v>
      </c>
      <c r="F1190" s="207" t="str">
        <f>Sales_Entry!E1190</f>
        <v>GHEE</v>
      </c>
      <c r="G1190" s="208">
        <f>N(Sales_Entry!J1190)</f>
        <v>7200</v>
      </c>
      <c r="H1190" s="208">
        <v>0</v>
      </c>
      <c r="I1190" s="208">
        <f t="shared" si="18"/>
        <v>7200</v>
      </c>
      <c r="J1190" s="209"/>
      <c r="K1190" s="209" t="str" cm="1">
        <f t="array" ref="K1190">IF($C1190="","",IF(AND($C1190=Party_Statement!$C$5,$B1190&gt;=Party_Statement!$C$6,$B1190&lt;=Party_Statement!$E$6),SUMPRODUCT(($C$3:$C1190=Party_Statement!$C$5)*($B$3:$B1190&gt;=Party_Statement!$C$6)*($B$3:$B1190&lt;=Party_Statement!$E$6)),""))</f>
        <v/>
      </c>
    </row>
    <row r="1191" spans="1:11" x14ac:dyDescent="0.25">
      <c r="A1191" s="205" t="str">
        <f>Sales_Entry!A1191</f>
        <v>2083/05/04</v>
      </c>
      <c r="B1191" s="206">
        <f>Sales_Entry!B1191</f>
        <v>46254</v>
      </c>
      <c r="C1191" s="207" t="str">
        <f>Sales_Entry!D1191</f>
        <v>AAMOSH KIRANA</v>
      </c>
      <c r="D1191" s="207" t="s">
        <v>1390</v>
      </c>
      <c r="E1191" s="207" t="str">
        <f>Sales_Entry!C1191</f>
        <v>BILL-6957</v>
      </c>
      <c r="F1191" s="207" t="str">
        <f>Sales_Entry!E1191</f>
        <v>Cow Milk</v>
      </c>
      <c r="G1191" s="208">
        <f>N(Sales_Entry!J1191)</f>
        <v>80</v>
      </c>
      <c r="H1191" s="208">
        <v>0</v>
      </c>
      <c r="I1191" s="208">
        <f t="shared" si="18"/>
        <v>80</v>
      </c>
      <c r="J1191" s="209"/>
      <c r="K1191" s="209" t="str" cm="1">
        <f t="array" ref="K1191">IF($C1191="","",IF(AND($C1191=Party_Statement!$C$5,$B1191&gt;=Party_Statement!$C$6,$B1191&lt;=Party_Statement!$E$6),SUMPRODUCT(($C$3:$C1191=Party_Statement!$C$5)*($B$3:$B1191&gt;=Party_Statement!$C$6)*($B$3:$B1191&lt;=Party_Statement!$E$6)),""))</f>
        <v/>
      </c>
    </row>
    <row r="1192" spans="1:11" x14ac:dyDescent="0.25">
      <c r="A1192" s="205" t="str">
        <f>Sales_Entry!A1192</f>
        <v>2083/05/04</v>
      </c>
      <c r="B1192" s="206">
        <f>Sales_Entry!B1192</f>
        <v>46254</v>
      </c>
      <c r="C1192" s="207" t="str">
        <f>Sales_Entry!D1192</f>
        <v>GIRI KIRANA</v>
      </c>
      <c r="D1192" s="207" t="s">
        <v>1390</v>
      </c>
      <c r="E1192" s="207" t="str">
        <f>Sales_Entry!C1192</f>
        <v>BILL-6958</v>
      </c>
      <c r="F1192" s="207" t="str">
        <f>Sales_Entry!E1192</f>
        <v>Mix Milk</v>
      </c>
      <c r="G1192" s="208">
        <f>N(Sales_Entry!J1192)</f>
        <v>1275</v>
      </c>
      <c r="H1192" s="208">
        <v>0</v>
      </c>
      <c r="I1192" s="208">
        <f t="shared" si="18"/>
        <v>1275</v>
      </c>
      <c r="J1192" s="209"/>
      <c r="K1192" s="209" t="str" cm="1">
        <f t="array" ref="K1192">IF($C1192="","",IF(AND($C1192=Party_Statement!$C$5,$B1192&gt;=Party_Statement!$C$6,$B1192&lt;=Party_Statement!$E$6),SUMPRODUCT(($C$3:$C1192=Party_Statement!$C$5)*($B$3:$B1192&gt;=Party_Statement!$C$6)*($B$3:$B1192&lt;=Party_Statement!$E$6)),""))</f>
        <v/>
      </c>
    </row>
    <row r="1193" spans="1:11" x14ac:dyDescent="0.25">
      <c r="A1193" s="205" t="str">
        <f>Sales_Entry!A1193</f>
        <v>2083/05/04</v>
      </c>
      <c r="B1193" s="206">
        <f>Sales_Entry!B1193</f>
        <v>46254</v>
      </c>
      <c r="C1193" s="207" t="str">
        <f>Sales_Entry!D1193</f>
        <v>PALPALI KIRANA</v>
      </c>
      <c r="D1193" s="207" t="s">
        <v>1390</v>
      </c>
      <c r="E1193" s="207" t="str">
        <f>Sales_Entry!C1193</f>
        <v>BILL-6959</v>
      </c>
      <c r="F1193" s="207" t="str">
        <f>Sales_Entry!E1193</f>
        <v>Mix Milk</v>
      </c>
      <c r="G1193" s="208">
        <f>N(Sales_Entry!J1193)</f>
        <v>2125</v>
      </c>
      <c r="H1193" s="208">
        <v>0</v>
      </c>
      <c r="I1193" s="208">
        <f t="shared" si="18"/>
        <v>2125</v>
      </c>
      <c r="J1193" s="209"/>
      <c r="K1193" s="209" t="str" cm="1">
        <f t="array" ref="K1193">IF($C1193="","",IF(AND($C1193=Party_Statement!$C$5,$B1193&gt;=Party_Statement!$C$6,$B1193&lt;=Party_Statement!$E$6),SUMPRODUCT(($C$3:$C1193=Party_Statement!$C$5)*($B$3:$B1193&gt;=Party_Statement!$C$6)*($B$3:$B1193&lt;=Party_Statement!$E$6)),""))</f>
        <v/>
      </c>
    </row>
    <row r="1194" spans="1:11" x14ac:dyDescent="0.25">
      <c r="A1194" s="205" t="str">
        <f>Sales_Entry!A1194</f>
        <v>2083/05/04</v>
      </c>
      <c r="B1194" s="206">
        <f>Sales_Entry!B1194</f>
        <v>46254</v>
      </c>
      <c r="C1194" s="207" t="str">
        <f>Sales_Entry!D1194</f>
        <v>SOBHA BHATTARAI</v>
      </c>
      <c r="D1194" s="207" t="s">
        <v>1390</v>
      </c>
      <c r="E1194" s="207" t="str">
        <f>Sales_Entry!C1194</f>
        <v>BILL-6960</v>
      </c>
      <c r="F1194" s="207" t="str">
        <f>Sales_Entry!E1194</f>
        <v>Mix Milk</v>
      </c>
      <c r="G1194" s="208">
        <f>N(Sales_Entry!J1194)</f>
        <v>3400</v>
      </c>
      <c r="H1194" s="208">
        <v>0</v>
      </c>
      <c r="I1194" s="208">
        <f t="shared" si="18"/>
        <v>3400</v>
      </c>
      <c r="J1194" s="209"/>
      <c r="K1194" s="209" t="str" cm="1">
        <f t="array" ref="K1194">IF($C1194="","",IF(AND($C1194=Party_Statement!$C$5,$B1194&gt;=Party_Statement!$C$6,$B1194&lt;=Party_Statement!$E$6),SUMPRODUCT(($C$3:$C1194=Party_Statement!$C$5)*($B$3:$B1194&gt;=Party_Statement!$C$6)*($B$3:$B1194&lt;=Party_Statement!$E$6)),""))</f>
        <v/>
      </c>
    </row>
    <row r="1195" spans="1:11" x14ac:dyDescent="0.25">
      <c r="A1195" s="205" t="str">
        <f>Sales_Entry!A1195</f>
        <v>2083/05/04</v>
      </c>
      <c r="B1195" s="206">
        <f>Sales_Entry!B1195</f>
        <v>46254</v>
      </c>
      <c r="C1195" s="207" t="str">
        <f>Sales_Entry!D1195</f>
        <v>CHHATRABHUMI STORE</v>
      </c>
      <c r="D1195" s="207" t="s">
        <v>1390</v>
      </c>
      <c r="E1195" s="207" t="str">
        <f>Sales_Entry!C1195</f>
        <v>BILL-6961</v>
      </c>
      <c r="F1195" s="207" t="str">
        <f>Sales_Entry!E1195</f>
        <v>Mix Milk</v>
      </c>
      <c r="G1195" s="208">
        <f>N(Sales_Entry!J1195)</f>
        <v>1720</v>
      </c>
      <c r="H1195" s="208">
        <v>0</v>
      </c>
      <c r="I1195" s="208">
        <f t="shared" si="18"/>
        <v>1720</v>
      </c>
      <c r="J1195" s="209"/>
      <c r="K1195" s="209" t="str" cm="1">
        <f t="array" ref="K1195">IF($C1195="","",IF(AND($C1195=Party_Statement!$C$5,$B1195&gt;=Party_Statement!$C$6,$B1195&lt;=Party_Statement!$E$6),SUMPRODUCT(($C$3:$C1195=Party_Statement!$C$5)*($B$3:$B1195&gt;=Party_Statement!$C$6)*($B$3:$B1195&lt;=Party_Statement!$E$6)),""))</f>
        <v/>
      </c>
    </row>
    <row r="1196" spans="1:11" s="64" customFormat="1" x14ac:dyDescent="0.25">
      <c r="A1196" s="205" t="str">
        <f>Sales_Entry!A1196</f>
        <v>2083/05/04</v>
      </c>
      <c r="B1196" s="206">
        <f>Sales_Entry!B1196</f>
        <v>46254</v>
      </c>
      <c r="C1196" s="207" t="str">
        <f>Sales_Entry!D1196</f>
        <v>KRISHNA KHAREL</v>
      </c>
      <c r="D1196" s="207" t="s">
        <v>1390</v>
      </c>
      <c r="E1196" s="207" t="str">
        <f>Sales_Entry!C1196</f>
        <v>BILL-6962</v>
      </c>
      <c r="F1196" s="207" t="str">
        <f>Sales_Entry!E1196</f>
        <v>Mix Milk</v>
      </c>
      <c r="G1196" s="208">
        <f>N(Sales_Entry!J1196)</f>
        <v>172</v>
      </c>
      <c r="H1196" s="208">
        <v>0</v>
      </c>
      <c r="I1196" s="208">
        <f t="shared" si="18"/>
        <v>172</v>
      </c>
      <c r="J1196" s="211"/>
      <c r="K1196" s="209" t="str" cm="1">
        <f t="array" ref="K1196">IF($C1196="","",IF(AND($C1196=Party_Statement!$C$5,$B1196&gt;=Party_Statement!$C$6,$B1196&lt;=Party_Statement!$E$6),SUMPRODUCT(($C$3:$C1196=Party_Statement!$C$5)*($B$3:$B1196&gt;=Party_Statement!$C$6)*($B$3:$B1196&lt;=Party_Statement!$E$6)),""))</f>
        <v/>
      </c>
    </row>
    <row r="1197" spans="1:11" x14ac:dyDescent="0.25">
      <c r="A1197" s="205" t="str">
        <f>Sales_Entry!A1197</f>
        <v>2083/05/04</v>
      </c>
      <c r="B1197" s="206">
        <f>Sales_Entry!B1197</f>
        <v>46254</v>
      </c>
      <c r="C1197" s="207" t="str">
        <f>Sales_Entry!D1197</f>
        <v>KRISHNA KHAREL</v>
      </c>
      <c r="D1197" s="207" t="s">
        <v>1390</v>
      </c>
      <c r="E1197" s="207" t="str">
        <f>Sales_Entry!C1197</f>
        <v>BILL-6962</v>
      </c>
      <c r="F1197" s="207" t="str">
        <f>Sales_Entry!E1197</f>
        <v>NAUNI</v>
      </c>
      <c r="G1197" s="208">
        <f>N(Sales_Entry!J1197)</f>
        <v>3400</v>
      </c>
      <c r="H1197" s="208">
        <v>0</v>
      </c>
      <c r="I1197" s="208">
        <f t="shared" si="18"/>
        <v>3400</v>
      </c>
      <c r="J1197" s="209"/>
      <c r="K1197" s="209" t="str" cm="1">
        <f t="array" ref="K1197">IF($C1197="","",IF(AND($C1197=Party_Statement!$C$5,$B1197&gt;=Party_Statement!$C$6,$B1197&lt;=Party_Statement!$E$6),SUMPRODUCT(($C$3:$C1197=Party_Statement!$C$5)*($B$3:$B1197&gt;=Party_Statement!$C$6)*($B$3:$B1197&lt;=Party_Statement!$E$6)),""))</f>
        <v/>
      </c>
    </row>
    <row r="1198" spans="1:11" x14ac:dyDescent="0.25">
      <c r="A1198" s="205" t="str">
        <f>Sales_Entry!A1198</f>
        <v>2083/05/04</v>
      </c>
      <c r="B1198" s="206">
        <f>Sales_Entry!B1198</f>
        <v>46254</v>
      </c>
      <c r="C1198" s="207" t="str">
        <f>Sales_Entry!D1198</f>
        <v>DEURALI KIRANA</v>
      </c>
      <c r="D1198" s="207" t="s">
        <v>1390</v>
      </c>
      <c r="E1198" s="207" t="str">
        <f>Sales_Entry!C1198</f>
        <v>BILL-6963</v>
      </c>
      <c r="F1198" s="207" t="str">
        <f>Sales_Entry!E1198</f>
        <v>Mix Milk</v>
      </c>
      <c r="G1198" s="208">
        <f>N(Sales_Entry!J1198)</f>
        <v>425</v>
      </c>
      <c r="H1198" s="208">
        <v>0</v>
      </c>
      <c r="I1198" s="208">
        <f t="shared" si="18"/>
        <v>425</v>
      </c>
      <c r="J1198" s="209"/>
      <c r="K1198" s="209" t="str" cm="1">
        <f t="array" ref="K1198">IF($C1198="","",IF(AND($C1198=Party_Statement!$C$5,$B1198&gt;=Party_Statement!$C$6,$B1198&lt;=Party_Statement!$E$6),SUMPRODUCT(($C$3:$C1198=Party_Statement!$C$5)*($B$3:$B1198&gt;=Party_Statement!$C$6)*($B$3:$B1198&lt;=Party_Statement!$E$6)),""))</f>
        <v/>
      </c>
    </row>
    <row r="1199" spans="1:11" x14ac:dyDescent="0.25">
      <c r="A1199" s="205" t="str">
        <f>Sales_Entry!A1199</f>
        <v>2083/05/04</v>
      </c>
      <c r="B1199" s="206">
        <f>Sales_Entry!B1199</f>
        <v>46254</v>
      </c>
      <c r="C1199" s="207" t="str">
        <f>Sales_Entry!D1199</f>
        <v>YUBARAJ AND SAMRAT</v>
      </c>
      <c r="D1199" s="207" t="s">
        <v>1390</v>
      </c>
      <c r="E1199" s="207" t="str">
        <f>Sales_Entry!C1199</f>
        <v>BILL-6964</v>
      </c>
      <c r="F1199" s="207" t="str">
        <f>Sales_Entry!E1199</f>
        <v>Mix Milk</v>
      </c>
      <c r="G1199" s="208">
        <f>N(Sales_Entry!J1199)</f>
        <v>1020</v>
      </c>
      <c r="H1199" s="208">
        <v>0</v>
      </c>
      <c r="I1199" s="208">
        <f t="shared" si="18"/>
        <v>1020</v>
      </c>
      <c r="J1199" s="209"/>
      <c r="K1199" s="209" t="str" cm="1">
        <f t="array" ref="K1199">IF($C1199="","",IF(AND($C1199=Party_Statement!$C$5,$B1199&gt;=Party_Statement!$C$6,$B1199&lt;=Party_Statement!$E$6),SUMPRODUCT(($C$3:$C1199=Party_Statement!$C$5)*($B$3:$B1199&gt;=Party_Statement!$C$6)*($B$3:$B1199&lt;=Party_Statement!$E$6)),""))</f>
        <v/>
      </c>
    </row>
    <row r="1200" spans="1:11" x14ac:dyDescent="0.25">
      <c r="A1200" s="205" t="str">
        <f>Sales_Entry!A1200</f>
        <v>2083/05/04</v>
      </c>
      <c r="B1200" s="206">
        <f>Sales_Entry!B1200</f>
        <v>46254</v>
      </c>
      <c r="C1200" s="207" t="str">
        <f>Sales_Entry!D1200</f>
        <v>SHARMA DAI</v>
      </c>
      <c r="D1200" s="207" t="s">
        <v>1390</v>
      </c>
      <c r="E1200" s="207" t="str">
        <f>Sales_Entry!C1200</f>
        <v>BILL-6965</v>
      </c>
      <c r="F1200" s="207" t="str">
        <f>Sales_Entry!E1200</f>
        <v>Mix Milk</v>
      </c>
      <c r="G1200" s="208">
        <f>N(Sales_Entry!J1200)</f>
        <v>2975</v>
      </c>
      <c r="H1200" s="208">
        <v>0</v>
      </c>
      <c r="I1200" s="208">
        <f t="shared" si="18"/>
        <v>2975</v>
      </c>
      <c r="J1200" s="209"/>
      <c r="K1200" s="209" t="str" cm="1">
        <f t="array" ref="K1200">IF($C1200="","",IF(AND($C1200=Party_Statement!$C$5,$B1200&gt;=Party_Statement!$C$6,$B1200&lt;=Party_Statement!$E$6),SUMPRODUCT(($C$3:$C1200=Party_Statement!$C$5)*($B$3:$B1200&gt;=Party_Statement!$C$6)*($B$3:$B1200&lt;=Party_Statement!$E$6)),""))</f>
        <v/>
      </c>
    </row>
    <row r="1201" spans="1:11" x14ac:dyDescent="0.25">
      <c r="A1201" s="205" t="str">
        <f>Sales_Entry!A1201</f>
        <v>2083/05/04</v>
      </c>
      <c r="B1201" s="206">
        <f>Sales_Entry!B1201</f>
        <v>46254</v>
      </c>
      <c r="C1201" s="207" t="str">
        <f>Sales_Entry!D1201</f>
        <v>SAMIKSHYA KIRANA</v>
      </c>
      <c r="D1201" s="207" t="s">
        <v>1390</v>
      </c>
      <c r="E1201" s="207" t="str">
        <f>Sales_Entry!C1201</f>
        <v>BILL-6966</v>
      </c>
      <c r="F1201" s="207" t="str">
        <f>Sales_Entry!E1201</f>
        <v>Mix Milk</v>
      </c>
      <c r="G1201" s="208">
        <f>N(Sales_Entry!J1201)</f>
        <v>680</v>
      </c>
      <c r="H1201" s="208">
        <v>0</v>
      </c>
      <c r="I1201" s="208">
        <f t="shared" si="18"/>
        <v>680</v>
      </c>
      <c r="J1201" s="209"/>
      <c r="K1201" s="209" t="str" cm="1">
        <f t="array" ref="K1201">IF($C1201="","",IF(AND($C1201=Party_Statement!$C$5,$B1201&gt;=Party_Statement!$C$6,$B1201&lt;=Party_Statement!$E$6),SUMPRODUCT(($C$3:$C1201=Party_Statement!$C$5)*($B$3:$B1201&gt;=Party_Statement!$C$6)*($B$3:$B1201&lt;=Party_Statement!$E$6)),""))</f>
        <v/>
      </c>
    </row>
    <row r="1202" spans="1:11" x14ac:dyDescent="0.25">
      <c r="A1202" s="205" t="str">
        <f>Sales_Entry!A1202</f>
        <v>2083/05/04</v>
      </c>
      <c r="B1202" s="206">
        <f>Sales_Entry!B1202</f>
        <v>46254</v>
      </c>
      <c r="C1202" s="207" t="str">
        <f>Sales_Entry!D1202</f>
        <v>MANAKAMANA DAIRY</v>
      </c>
      <c r="D1202" s="207" t="s">
        <v>1390</v>
      </c>
      <c r="E1202" s="207" t="str">
        <f>Sales_Entry!C1202</f>
        <v>BILL-6967</v>
      </c>
      <c r="F1202" s="207" t="str">
        <f>Sales_Entry!E1202</f>
        <v>Mix Milk</v>
      </c>
      <c r="G1202" s="208">
        <f>N(Sales_Entry!J1202)</f>
        <v>850</v>
      </c>
      <c r="H1202" s="208">
        <v>0</v>
      </c>
      <c r="I1202" s="208">
        <f t="shared" si="18"/>
        <v>850</v>
      </c>
      <c r="J1202" s="209"/>
      <c r="K1202" s="209" t="str" cm="1">
        <f t="array" ref="K1202">IF($C1202="","",IF(AND($C1202=Party_Statement!$C$5,$B1202&gt;=Party_Statement!$C$6,$B1202&lt;=Party_Statement!$E$6),SUMPRODUCT(($C$3:$C1202=Party_Statement!$C$5)*($B$3:$B1202&gt;=Party_Statement!$C$6)*($B$3:$B1202&lt;=Party_Statement!$E$6)),""))</f>
        <v/>
      </c>
    </row>
    <row r="1203" spans="1:11" x14ac:dyDescent="0.25">
      <c r="A1203" s="205" t="str">
        <f>Sales_Entry!A1203</f>
        <v>2083/05/04</v>
      </c>
      <c r="B1203" s="206">
        <f>Sales_Entry!B1203</f>
        <v>46254</v>
      </c>
      <c r="C1203" s="207" t="str">
        <f>Sales_Entry!D1203</f>
        <v>AAYUSH AND AAYUSHMA</v>
      </c>
      <c r="D1203" s="207" t="s">
        <v>1390</v>
      </c>
      <c r="E1203" s="207" t="str">
        <f>Sales_Entry!C1203</f>
        <v>BILL-6968</v>
      </c>
      <c r="F1203" s="207" t="str">
        <f>Sales_Entry!E1203</f>
        <v>Mix Milk</v>
      </c>
      <c r="G1203" s="208">
        <f>N(Sales_Entry!J1203)</f>
        <v>680</v>
      </c>
      <c r="H1203" s="208">
        <v>0</v>
      </c>
      <c r="I1203" s="208">
        <f t="shared" si="18"/>
        <v>680</v>
      </c>
      <c r="J1203" s="209"/>
      <c r="K1203" s="209" t="str" cm="1">
        <f t="array" ref="K1203">IF($C1203="","",IF(AND($C1203=Party_Statement!$C$5,$B1203&gt;=Party_Statement!$C$6,$B1203&lt;=Party_Statement!$E$6),SUMPRODUCT(($C$3:$C1203=Party_Statement!$C$5)*($B$3:$B1203&gt;=Party_Statement!$C$6)*($B$3:$B1203&lt;=Party_Statement!$E$6)),""))</f>
        <v/>
      </c>
    </row>
    <row r="1204" spans="1:11" ht="25.5" x14ac:dyDescent="0.25">
      <c r="A1204" s="205" t="str">
        <f>Sales_Entry!A1204</f>
        <v>2083/05/04</v>
      </c>
      <c r="B1204" s="206">
        <f>Sales_Entry!B1204</f>
        <v>46254</v>
      </c>
      <c r="C1204" s="207" t="str">
        <f>Sales_Entry!D1204</f>
        <v>SUMIT MISTHAN BHANDAR</v>
      </c>
      <c r="D1204" s="207" t="s">
        <v>1390</v>
      </c>
      <c r="E1204" s="207" t="str">
        <f>Sales_Entry!C1204</f>
        <v>BILL-6969</v>
      </c>
      <c r="F1204" s="207" t="str">
        <f>Sales_Entry!E1204</f>
        <v>Mix Milk</v>
      </c>
      <c r="G1204" s="208">
        <f>N(Sales_Entry!J1204)</f>
        <v>1700</v>
      </c>
      <c r="H1204" s="208">
        <v>0</v>
      </c>
      <c r="I1204" s="208">
        <f t="shared" si="18"/>
        <v>1700</v>
      </c>
      <c r="J1204" s="209"/>
      <c r="K1204" s="209" t="str" cm="1">
        <f t="array" ref="K1204">IF($C1204="","",IF(AND($C1204=Party_Statement!$C$5,$B1204&gt;=Party_Statement!$C$6,$B1204&lt;=Party_Statement!$E$6),SUMPRODUCT(($C$3:$C1204=Party_Statement!$C$5)*($B$3:$B1204&gt;=Party_Statement!$C$6)*($B$3:$B1204&lt;=Party_Statement!$E$6)),""))</f>
        <v/>
      </c>
    </row>
    <row r="1205" spans="1:11" ht="25.5" x14ac:dyDescent="0.25">
      <c r="A1205" s="205" t="str">
        <f>Sales_Entry!A1205</f>
        <v>2083/05/04</v>
      </c>
      <c r="B1205" s="206">
        <f>Sales_Entry!B1205</f>
        <v>46254</v>
      </c>
      <c r="C1205" s="207" t="str">
        <f>Sales_Entry!D1205</f>
        <v>THE DARBAR PARTY PALACE</v>
      </c>
      <c r="D1205" s="207" t="s">
        <v>1390</v>
      </c>
      <c r="E1205" s="207" t="str">
        <f>Sales_Entry!C1205</f>
        <v>BILL-6970</v>
      </c>
      <c r="F1205" s="207" t="str">
        <f>Sales_Entry!E1205</f>
        <v>Mix Milk</v>
      </c>
      <c r="G1205" s="208">
        <f>N(Sales_Entry!J1205)</f>
        <v>2700</v>
      </c>
      <c r="H1205" s="208">
        <v>0</v>
      </c>
      <c r="I1205" s="208">
        <f t="shared" si="18"/>
        <v>2700</v>
      </c>
      <c r="J1205" s="209"/>
      <c r="K1205" s="209" t="str" cm="1">
        <f t="array" ref="K1205">IF($C1205="","",IF(AND($C1205=Party_Statement!$C$5,$B1205&gt;=Party_Statement!$C$6,$B1205&lt;=Party_Statement!$E$6),SUMPRODUCT(($C$3:$C1205=Party_Statement!$C$5)*($B$3:$B1205&gt;=Party_Statement!$C$6)*($B$3:$B1205&lt;=Party_Statement!$E$6)),""))</f>
        <v/>
      </c>
    </row>
    <row r="1206" spans="1:11" x14ac:dyDescent="0.25">
      <c r="A1206" s="205" t="str">
        <f>Sales_Entry!A1206</f>
        <v>2083/05/04</v>
      </c>
      <c r="B1206" s="206">
        <f>Sales_Entry!B1206</f>
        <v>46254</v>
      </c>
      <c r="C1206" s="207" t="str">
        <f>Sales_Entry!D1206</f>
        <v>GANGA NEUPANE</v>
      </c>
      <c r="D1206" s="207" t="s">
        <v>1390</v>
      </c>
      <c r="E1206" s="207" t="str">
        <f>Sales_Entry!C1206</f>
        <v>BILL-6971</v>
      </c>
      <c r="F1206" s="207" t="str">
        <f>Sales_Entry!E1206</f>
        <v>Mix Milk</v>
      </c>
      <c r="G1206" s="208">
        <f>N(Sales_Entry!J1206)</f>
        <v>425</v>
      </c>
      <c r="H1206" s="208">
        <v>0</v>
      </c>
      <c r="I1206" s="208">
        <f t="shared" si="18"/>
        <v>425</v>
      </c>
      <c r="J1206" s="209"/>
      <c r="K1206" s="209" t="str" cm="1">
        <f t="array" ref="K1206">IF($C1206="","",IF(AND($C1206=Party_Statement!$C$5,$B1206&gt;=Party_Statement!$C$6,$B1206&lt;=Party_Statement!$E$6),SUMPRODUCT(($C$3:$C1206=Party_Statement!$C$5)*($B$3:$B1206&gt;=Party_Statement!$C$6)*($B$3:$B1206&lt;=Party_Statement!$E$6)),""))</f>
        <v/>
      </c>
    </row>
    <row r="1207" spans="1:11" s="64" customFormat="1" x14ac:dyDescent="0.25">
      <c r="A1207" s="205" t="str">
        <f>Sales_Entry!A1207</f>
        <v>2083/05/04</v>
      </c>
      <c r="B1207" s="206">
        <f>Sales_Entry!B1207</f>
        <v>46254</v>
      </c>
      <c r="C1207" s="207" t="str">
        <f>Sales_Entry!D1207</f>
        <v>ORGANIC TARKALI</v>
      </c>
      <c r="D1207" s="207" t="s">
        <v>1390</v>
      </c>
      <c r="E1207" s="207" t="str">
        <f>Sales_Entry!C1207</f>
        <v>BILL-6972</v>
      </c>
      <c r="F1207" s="207" t="str">
        <f>Sales_Entry!E1207</f>
        <v>Mix Milk</v>
      </c>
      <c r="G1207" s="208">
        <f>N(Sales_Entry!J1207)</f>
        <v>1900</v>
      </c>
      <c r="H1207" s="208">
        <v>0</v>
      </c>
      <c r="I1207" s="208">
        <f t="shared" si="18"/>
        <v>1900</v>
      </c>
      <c r="J1207" s="211"/>
      <c r="K1207" s="209" t="str" cm="1">
        <f t="array" ref="K1207">IF($C1207="","",IF(AND($C1207=Party_Statement!$C$5,$B1207&gt;=Party_Statement!$C$6,$B1207&lt;=Party_Statement!$E$6),SUMPRODUCT(($C$3:$C1207=Party_Statement!$C$5)*($B$3:$B1207&gt;=Party_Statement!$C$6)*($B$3:$B1207&lt;=Party_Statement!$E$6)),""))</f>
        <v/>
      </c>
    </row>
    <row r="1208" spans="1:11" x14ac:dyDescent="0.25">
      <c r="A1208" s="205" t="str">
        <f>Sales_Entry!A1208</f>
        <v>2083/05/04</v>
      </c>
      <c r="B1208" s="206">
        <f>Sales_Entry!B1208</f>
        <v>46254</v>
      </c>
      <c r="C1208" s="207" t="str">
        <f>Sales_Entry!D1208</f>
        <v>NEUPANE KIRANA</v>
      </c>
      <c r="D1208" s="207" t="s">
        <v>1390</v>
      </c>
      <c r="E1208" s="207" t="str">
        <f>Sales_Entry!C1208</f>
        <v>BILL-6973</v>
      </c>
      <c r="F1208" s="207" t="str">
        <f>Sales_Entry!E1208</f>
        <v>Mix Milk</v>
      </c>
      <c r="G1208" s="208">
        <f>N(Sales_Entry!J1208)</f>
        <v>200</v>
      </c>
      <c r="H1208" s="208">
        <v>0</v>
      </c>
      <c r="I1208" s="208">
        <f t="shared" si="18"/>
        <v>200</v>
      </c>
      <c r="J1208" s="209"/>
      <c r="K1208" s="209" t="str" cm="1">
        <f t="array" ref="K1208">IF($C1208="","",IF(AND($C1208=Party_Statement!$C$5,$B1208&gt;=Party_Statement!$C$6,$B1208&lt;=Party_Statement!$E$6),SUMPRODUCT(($C$3:$C1208=Party_Statement!$C$5)*($B$3:$B1208&gt;=Party_Statement!$C$6)*($B$3:$B1208&lt;=Party_Statement!$E$6)),""))</f>
        <v/>
      </c>
    </row>
    <row r="1209" spans="1:11" x14ac:dyDescent="0.25">
      <c r="A1209" s="205" t="str">
        <f>Sales_Entry!A1209</f>
        <v>2083/05/04</v>
      </c>
      <c r="B1209" s="206">
        <f>Sales_Entry!B1209</f>
        <v>46254</v>
      </c>
      <c r="C1209" s="207" t="str">
        <f>Sales_Entry!D1209</f>
        <v>SITALA ARYAL</v>
      </c>
      <c r="D1209" s="207" t="s">
        <v>1390</v>
      </c>
      <c r="E1209" s="207" t="str">
        <f>Sales_Entry!C1209</f>
        <v>BILL-6974</v>
      </c>
      <c r="F1209" s="207" t="str">
        <f>Sales_Entry!E1209</f>
        <v>Mix Milk</v>
      </c>
      <c r="G1209" s="208">
        <f>N(Sales_Entry!J1209)</f>
        <v>90</v>
      </c>
      <c r="H1209" s="208">
        <v>0</v>
      </c>
      <c r="I1209" s="208">
        <f t="shared" si="18"/>
        <v>90</v>
      </c>
      <c r="J1209" s="209"/>
      <c r="K1209" s="209" t="str" cm="1">
        <f t="array" ref="K1209">IF($C1209="","",IF(AND($C1209=Party_Statement!$C$5,$B1209&gt;=Party_Statement!$C$6,$B1209&lt;=Party_Statement!$E$6),SUMPRODUCT(($C$3:$C1209=Party_Statement!$C$5)*($B$3:$B1209&gt;=Party_Statement!$C$6)*($B$3:$B1209&lt;=Party_Statement!$E$6)),""))</f>
        <v/>
      </c>
    </row>
    <row r="1210" spans="1:11" x14ac:dyDescent="0.25">
      <c r="A1210" s="205" t="str">
        <f>Sales_Entry!A1210</f>
        <v>2083/05/04</v>
      </c>
      <c r="B1210" s="206">
        <f>Sales_Entry!B1210</f>
        <v>46254</v>
      </c>
      <c r="C1210" s="207" t="str">
        <f>Sales_Entry!D1210</f>
        <v>LILADHAR GAUTAM</v>
      </c>
      <c r="D1210" s="207" t="s">
        <v>1390</v>
      </c>
      <c r="E1210" s="207" t="str">
        <f>Sales_Entry!C1210</f>
        <v>BILL-6975</v>
      </c>
      <c r="F1210" s="207" t="str">
        <f>Sales_Entry!E1210</f>
        <v>GHEE</v>
      </c>
      <c r="G1210" s="208">
        <f>N(Sales_Entry!J1210)</f>
        <v>3600</v>
      </c>
      <c r="H1210" s="208">
        <v>0</v>
      </c>
      <c r="I1210" s="208">
        <f t="shared" si="18"/>
        <v>3600</v>
      </c>
      <c r="J1210" s="209"/>
      <c r="K1210" s="209" t="str" cm="1">
        <f t="array" ref="K1210">IF($C1210="","",IF(AND($C1210=Party_Statement!$C$5,$B1210&gt;=Party_Statement!$C$6,$B1210&lt;=Party_Statement!$E$6),SUMPRODUCT(($C$3:$C1210=Party_Statement!$C$5)*($B$3:$B1210&gt;=Party_Statement!$C$6)*($B$3:$B1210&lt;=Party_Statement!$E$6)),""))</f>
        <v/>
      </c>
    </row>
    <row r="1211" spans="1:11" x14ac:dyDescent="0.25">
      <c r="A1211" s="205" t="str">
        <f>Sales_Entry!A1211</f>
        <v>2083/05/04</v>
      </c>
      <c r="B1211" s="206">
        <f>Sales_Entry!B1211</f>
        <v>46254</v>
      </c>
      <c r="C1211" s="207" t="str">
        <f>Sales_Entry!D1211</f>
        <v>YAMLAL BHUSAL</v>
      </c>
      <c r="D1211" s="207" t="s">
        <v>1390</v>
      </c>
      <c r="E1211" s="207" t="str">
        <f>Sales_Entry!C1211</f>
        <v>BILL-6976</v>
      </c>
      <c r="F1211" s="207" t="str">
        <f>Sales_Entry!E1211</f>
        <v>Mix Milk</v>
      </c>
      <c r="G1211" s="208">
        <f>N(Sales_Entry!J1211)</f>
        <v>1800</v>
      </c>
      <c r="H1211" s="208">
        <v>0</v>
      </c>
      <c r="I1211" s="208">
        <f t="shared" si="18"/>
        <v>1800</v>
      </c>
      <c r="J1211" s="209"/>
      <c r="K1211" s="209" t="str" cm="1">
        <f t="array" ref="K1211">IF($C1211="","",IF(AND($C1211=Party_Statement!$C$5,$B1211&gt;=Party_Statement!$C$6,$B1211&lt;=Party_Statement!$E$6),SUMPRODUCT(($C$3:$C1211=Party_Statement!$C$5)*($B$3:$B1211&gt;=Party_Statement!$C$6)*($B$3:$B1211&lt;=Party_Statement!$E$6)),""))</f>
        <v/>
      </c>
    </row>
    <row r="1212" spans="1:11" x14ac:dyDescent="0.25">
      <c r="A1212" s="205" t="str">
        <f>Sales_Entry!A1212</f>
        <v>2083/05/04</v>
      </c>
      <c r="B1212" s="206">
        <f>Sales_Entry!B1212</f>
        <v>46254</v>
      </c>
      <c r="C1212" s="207" t="str">
        <f>Sales_Entry!D1212</f>
        <v>NAR BAHADUR RANA</v>
      </c>
      <c r="D1212" s="207" t="s">
        <v>1390</v>
      </c>
      <c r="E1212" s="207" t="str">
        <f>Sales_Entry!C1212</f>
        <v>BILL-6977</v>
      </c>
      <c r="F1212" s="207" t="str">
        <f>Sales_Entry!E1212</f>
        <v>GHEE</v>
      </c>
      <c r="G1212" s="208">
        <f>N(Sales_Entry!J1212)</f>
        <v>550</v>
      </c>
      <c r="H1212" s="208">
        <v>0</v>
      </c>
      <c r="I1212" s="208">
        <f t="shared" si="18"/>
        <v>550</v>
      </c>
      <c r="J1212" s="209"/>
      <c r="K1212" s="209" t="str" cm="1">
        <f t="array" ref="K1212">IF($C1212="","",IF(AND($C1212=Party_Statement!$C$5,$B1212&gt;=Party_Statement!$C$6,$B1212&lt;=Party_Statement!$E$6),SUMPRODUCT(($C$3:$C1212=Party_Statement!$C$5)*($B$3:$B1212&gt;=Party_Statement!$C$6)*($B$3:$B1212&lt;=Party_Statement!$E$6)),""))</f>
        <v/>
      </c>
    </row>
    <row r="1213" spans="1:11" x14ac:dyDescent="0.25">
      <c r="A1213" s="205" t="str">
        <f>Sales_Entry!A1213</f>
        <v>2083/05/04</v>
      </c>
      <c r="B1213" s="206">
        <f>Sales_Entry!B1213</f>
        <v>46254</v>
      </c>
      <c r="C1213" s="207" t="str">
        <f>Sales_Entry!D1213</f>
        <v>LOCAL</v>
      </c>
      <c r="D1213" s="207" t="s">
        <v>1390</v>
      </c>
      <c r="E1213" s="207" t="str">
        <f>Sales_Entry!C1213</f>
        <v>BILL-6479</v>
      </c>
      <c r="F1213" s="207" t="str">
        <f>Sales_Entry!E1213</f>
        <v>Mix Milk</v>
      </c>
      <c r="G1213" s="208">
        <f>N(Sales_Entry!J1213)</f>
        <v>850</v>
      </c>
      <c r="H1213" s="208">
        <v>0</v>
      </c>
      <c r="I1213" s="208">
        <f t="shared" si="18"/>
        <v>850</v>
      </c>
      <c r="J1213" s="209"/>
      <c r="K1213" s="209" t="str" cm="1">
        <f t="array" ref="K1213">IF($C1213="","",IF(AND($C1213=Party_Statement!$C$5,$B1213&gt;=Party_Statement!$C$6,$B1213&lt;=Party_Statement!$E$6),SUMPRODUCT(($C$3:$C1213=Party_Statement!$C$5)*($B$3:$B1213&gt;=Party_Statement!$C$6)*($B$3:$B1213&lt;=Party_Statement!$E$6)),""))</f>
        <v/>
      </c>
    </row>
    <row r="1214" spans="1:11" x14ac:dyDescent="0.25">
      <c r="A1214" s="205" t="str">
        <f>Sales_Entry!A1214</f>
        <v>2083/05/04</v>
      </c>
      <c r="B1214" s="206">
        <f>Sales_Entry!B1214</f>
        <v>46254</v>
      </c>
      <c r="C1214" s="207" t="str">
        <f>Sales_Entry!D1214</f>
        <v>LOCAL</v>
      </c>
      <c r="D1214" s="207" t="s">
        <v>1390</v>
      </c>
      <c r="E1214" s="207" t="str">
        <f>Sales_Entry!C1214</f>
        <v>BILL-6479</v>
      </c>
      <c r="F1214" s="207" t="str">
        <f>Sales_Entry!E1214</f>
        <v>NAUNI</v>
      </c>
      <c r="G1214" s="208">
        <f>N(Sales_Entry!J1214)</f>
        <v>5100</v>
      </c>
      <c r="H1214" s="208">
        <v>0</v>
      </c>
      <c r="I1214" s="208">
        <f t="shared" si="18"/>
        <v>5100</v>
      </c>
      <c r="J1214" s="209"/>
      <c r="K1214" s="209" t="str" cm="1">
        <f t="array" ref="K1214">IF($C1214="","",IF(AND($C1214=Party_Statement!$C$5,$B1214&gt;=Party_Statement!$C$6,$B1214&lt;=Party_Statement!$E$6),SUMPRODUCT(($C$3:$C1214=Party_Statement!$C$5)*($B$3:$B1214&gt;=Party_Statement!$C$6)*($B$3:$B1214&lt;=Party_Statement!$E$6)),""))</f>
        <v/>
      </c>
    </row>
    <row r="1215" spans="1:11" x14ac:dyDescent="0.25">
      <c r="A1215" s="205" t="str">
        <f>Sales_Entry!A1215</f>
        <v>2083/05/05</v>
      </c>
      <c r="B1215" s="206">
        <f>Sales_Entry!B1215</f>
        <v>46255</v>
      </c>
      <c r="C1215" s="207" t="str">
        <f>Sales_Entry!D1215</f>
        <v>SHARMA DAI</v>
      </c>
      <c r="D1215" s="207" t="s">
        <v>1390</v>
      </c>
      <c r="E1215" s="207" t="str">
        <f>Sales_Entry!C1215</f>
        <v>BILL-6978</v>
      </c>
      <c r="F1215" s="207" t="str">
        <f>Sales_Entry!E1215</f>
        <v>Mix Milk</v>
      </c>
      <c r="G1215" s="208">
        <f>N(Sales_Entry!J1215)</f>
        <v>2550</v>
      </c>
      <c r="H1215" s="208">
        <v>0</v>
      </c>
      <c r="I1215" s="208">
        <f t="shared" si="18"/>
        <v>2550</v>
      </c>
      <c r="J1215" s="209"/>
      <c r="K1215" s="209" t="str" cm="1">
        <f t="array" ref="K1215">IF($C1215="","",IF(AND($C1215=Party_Statement!$C$5,$B1215&gt;=Party_Statement!$C$6,$B1215&lt;=Party_Statement!$E$6),SUMPRODUCT(($C$3:$C1215=Party_Statement!$C$5)*($B$3:$B1215&gt;=Party_Statement!$C$6)*($B$3:$B1215&lt;=Party_Statement!$E$6)),""))</f>
        <v/>
      </c>
    </row>
    <row r="1216" spans="1:11" x14ac:dyDescent="0.25">
      <c r="A1216" s="205" t="str">
        <f>Sales_Entry!A1216</f>
        <v>2083/05/05</v>
      </c>
      <c r="B1216" s="206">
        <f>Sales_Entry!B1216</f>
        <v>46255</v>
      </c>
      <c r="C1216" s="207" t="str">
        <f>Sales_Entry!D1216</f>
        <v>GANGA NEUPANE</v>
      </c>
      <c r="D1216" s="207" t="s">
        <v>1390</v>
      </c>
      <c r="E1216" s="207" t="str">
        <f>Sales_Entry!C1216</f>
        <v>BILL-6979</v>
      </c>
      <c r="F1216" s="207" t="str">
        <f>Sales_Entry!E1216</f>
        <v>Mix Milk</v>
      </c>
      <c r="G1216" s="208">
        <f>N(Sales_Entry!J1216)</f>
        <v>425</v>
      </c>
      <c r="H1216" s="208">
        <v>0</v>
      </c>
      <c r="I1216" s="208">
        <f t="shared" si="18"/>
        <v>425</v>
      </c>
      <c r="J1216" s="209"/>
      <c r="K1216" s="209" t="str" cm="1">
        <f t="array" ref="K1216">IF($C1216="","",IF(AND($C1216=Party_Statement!$C$5,$B1216&gt;=Party_Statement!$C$6,$B1216&lt;=Party_Statement!$E$6),SUMPRODUCT(($C$3:$C1216=Party_Statement!$C$5)*($B$3:$B1216&gt;=Party_Statement!$C$6)*($B$3:$B1216&lt;=Party_Statement!$E$6)),""))</f>
        <v/>
      </c>
    </row>
    <row r="1217" spans="1:11" x14ac:dyDescent="0.25">
      <c r="A1217" s="205" t="str">
        <f>Sales_Entry!A1217</f>
        <v>2083/05/05</v>
      </c>
      <c r="B1217" s="206">
        <f>Sales_Entry!B1217</f>
        <v>46255</v>
      </c>
      <c r="C1217" s="207" t="str">
        <f>Sales_Entry!D1217</f>
        <v>NEUPANE KIRANA</v>
      </c>
      <c r="D1217" s="207" t="s">
        <v>1390</v>
      </c>
      <c r="E1217" s="207" t="str">
        <f>Sales_Entry!C1217</f>
        <v>BILL-6980</v>
      </c>
      <c r="F1217" s="207" t="str">
        <f>Sales_Entry!E1217</f>
        <v>Mix Milk</v>
      </c>
      <c r="G1217" s="208">
        <f>N(Sales_Entry!J1217)</f>
        <v>200</v>
      </c>
      <c r="H1217" s="208">
        <v>0</v>
      </c>
      <c r="I1217" s="208">
        <f t="shared" si="18"/>
        <v>200</v>
      </c>
      <c r="J1217" s="209"/>
      <c r="K1217" s="209" t="str" cm="1">
        <f t="array" ref="K1217">IF($C1217="","",IF(AND($C1217=Party_Statement!$C$5,$B1217&gt;=Party_Statement!$C$6,$B1217&lt;=Party_Statement!$E$6),SUMPRODUCT(($C$3:$C1217=Party_Statement!$C$5)*($B$3:$B1217&gt;=Party_Statement!$C$6)*($B$3:$B1217&lt;=Party_Statement!$E$6)),""))</f>
        <v/>
      </c>
    </row>
    <row r="1218" spans="1:11" s="64" customFormat="1" x14ac:dyDescent="0.25">
      <c r="A1218" s="205" t="str">
        <f>Sales_Entry!A1218</f>
        <v>2083/05/05</v>
      </c>
      <c r="B1218" s="206">
        <f>Sales_Entry!B1218</f>
        <v>46255</v>
      </c>
      <c r="C1218" s="207" t="str">
        <f>Sales_Entry!D1218</f>
        <v>SOBHA BHATTARAI</v>
      </c>
      <c r="D1218" s="207" t="s">
        <v>1390</v>
      </c>
      <c r="E1218" s="207" t="str">
        <f>Sales_Entry!C1218</f>
        <v>BILL-6981</v>
      </c>
      <c r="F1218" s="207" t="str">
        <f>Sales_Entry!E1218</f>
        <v>Mix Milk</v>
      </c>
      <c r="G1218" s="208">
        <f>N(Sales_Entry!J1218)</f>
        <v>4250</v>
      </c>
      <c r="H1218" s="208">
        <v>0</v>
      </c>
      <c r="I1218" s="208">
        <f t="shared" si="18"/>
        <v>4250</v>
      </c>
      <c r="J1218" s="211"/>
      <c r="K1218" s="209" t="str" cm="1">
        <f t="array" ref="K1218">IF($C1218="","",IF(AND($C1218=Party_Statement!$C$5,$B1218&gt;=Party_Statement!$C$6,$B1218&lt;=Party_Statement!$E$6),SUMPRODUCT(($C$3:$C1218=Party_Statement!$C$5)*($B$3:$B1218&gt;=Party_Statement!$C$6)*($B$3:$B1218&lt;=Party_Statement!$E$6)),""))</f>
        <v/>
      </c>
    </row>
    <row r="1219" spans="1:11" x14ac:dyDescent="0.25">
      <c r="A1219" s="205" t="str">
        <f>Sales_Entry!A1219</f>
        <v>2083/05/05</v>
      </c>
      <c r="B1219" s="206">
        <f>Sales_Entry!B1219</f>
        <v>46255</v>
      </c>
      <c r="C1219" s="207" t="str">
        <f>Sales_Entry!D1219</f>
        <v>PALPALI KIRANA</v>
      </c>
      <c r="D1219" s="207" t="s">
        <v>1390</v>
      </c>
      <c r="E1219" s="207" t="str">
        <f>Sales_Entry!C1219</f>
        <v>BILL-6982</v>
      </c>
      <c r="F1219" s="207" t="str">
        <f>Sales_Entry!E1219</f>
        <v>Mix Milk</v>
      </c>
      <c r="G1219" s="208">
        <f>N(Sales_Entry!J1219)</f>
        <v>1700</v>
      </c>
      <c r="H1219" s="208">
        <v>0</v>
      </c>
      <c r="I1219" s="208">
        <f t="shared" si="18"/>
        <v>1700</v>
      </c>
      <c r="J1219" s="209"/>
      <c r="K1219" s="209" t="str" cm="1">
        <f t="array" ref="K1219">IF($C1219="","",IF(AND($C1219=Party_Statement!$C$5,$B1219&gt;=Party_Statement!$C$6,$B1219&lt;=Party_Statement!$E$6),SUMPRODUCT(($C$3:$C1219=Party_Statement!$C$5)*($B$3:$B1219&gt;=Party_Statement!$C$6)*($B$3:$B1219&lt;=Party_Statement!$E$6)),""))</f>
        <v/>
      </c>
    </row>
    <row r="1220" spans="1:11" x14ac:dyDescent="0.25">
      <c r="A1220" s="205" t="str">
        <f>Sales_Entry!A1220</f>
        <v>2083/05/05</v>
      </c>
      <c r="B1220" s="206">
        <f>Sales_Entry!B1220</f>
        <v>46255</v>
      </c>
      <c r="C1220" s="207" t="str">
        <f>Sales_Entry!D1220</f>
        <v>AAMOSH KIRANA</v>
      </c>
      <c r="D1220" s="207" t="s">
        <v>1390</v>
      </c>
      <c r="E1220" s="207" t="str">
        <f>Sales_Entry!C1220</f>
        <v>BILL-6983</v>
      </c>
      <c r="F1220" s="207" t="str">
        <f>Sales_Entry!E1220</f>
        <v>Mix Milk</v>
      </c>
      <c r="G1220" s="208">
        <f>N(Sales_Entry!J1220)</f>
        <v>3440</v>
      </c>
      <c r="H1220" s="208">
        <v>0</v>
      </c>
      <c r="I1220" s="208">
        <f t="shared" ref="I1220:I1283" si="19">IF($C1220="","",$G1220-$H1220)</f>
        <v>3440</v>
      </c>
      <c r="J1220" s="209"/>
      <c r="K1220" s="209" t="str" cm="1">
        <f t="array" ref="K1220">IF($C1220="","",IF(AND($C1220=Party_Statement!$C$5,$B1220&gt;=Party_Statement!$C$6,$B1220&lt;=Party_Statement!$E$6),SUMPRODUCT(($C$3:$C1220=Party_Statement!$C$5)*($B$3:$B1220&gt;=Party_Statement!$C$6)*($B$3:$B1220&lt;=Party_Statement!$E$6)),""))</f>
        <v/>
      </c>
    </row>
    <row r="1221" spans="1:11" x14ac:dyDescent="0.25">
      <c r="A1221" s="205" t="str">
        <f>Sales_Entry!A1221</f>
        <v>2083/05/05</v>
      </c>
      <c r="B1221" s="206">
        <f>Sales_Entry!B1221</f>
        <v>46255</v>
      </c>
      <c r="C1221" s="207" t="str">
        <f>Sales_Entry!D1221</f>
        <v>AAMOSH KIRANA</v>
      </c>
      <c r="D1221" s="207" t="s">
        <v>1390</v>
      </c>
      <c r="E1221" s="207" t="str">
        <f>Sales_Entry!C1221</f>
        <v>BILL-6983</v>
      </c>
      <c r="F1221" s="207" t="str">
        <f>Sales_Entry!E1221</f>
        <v>Mix Milk</v>
      </c>
      <c r="G1221" s="208">
        <f>N(Sales_Entry!J1221)</f>
        <v>3400</v>
      </c>
      <c r="H1221" s="208">
        <v>0</v>
      </c>
      <c r="I1221" s="208">
        <f t="shared" si="19"/>
        <v>3400</v>
      </c>
      <c r="J1221" s="209"/>
      <c r="K1221" s="209" t="str" cm="1">
        <f t="array" ref="K1221">IF($C1221="","",IF(AND($C1221=Party_Statement!$C$5,$B1221&gt;=Party_Statement!$C$6,$B1221&lt;=Party_Statement!$E$6),SUMPRODUCT(($C$3:$C1221=Party_Statement!$C$5)*($B$3:$B1221&gt;=Party_Statement!$C$6)*($B$3:$B1221&lt;=Party_Statement!$E$6)),""))</f>
        <v/>
      </c>
    </row>
    <row r="1222" spans="1:11" x14ac:dyDescent="0.25">
      <c r="A1222" s="205" t="str">
        <f>Sales_Entry!A1222</f>
        <v>2083/05/05</v>
      </c>
      <c r="B1222" s="206">
        <f>Sales_Entry!B1222</f>
        <v>46255</v>
      </c>
      <c r="C1222" s="207" t="str">
        <f>Sales_Entry!D1222</f>
        <v>AAMOSH KIRANA</v>
      </c>
      <c r="D1222" s="207" t="s">
        <v>1390</v>
      </c>
      <c r="E1222" s="207" t="str">
        <f>Sales_Entry!C1222</f>
        <v>BILL-6983</v>
      </c>
      <c r="F1222" s="207" t="str">
        <f>Sales_Entry!E1222</f>
        <v>Cow Milk</v>
      </c>
      <c r="G1222" s="208">
        <f>N(Sales_Entry!J1222)</f>
        <v>80</v>
      </c>
      <c r="H1222" s="208">
        <v>0</v>
      </c>
      <c r="I1222" s="208">
        <f t="shared" si="19"/>
        <v>80</v>
      </c>
      <c r="J1222" s="209"/>
      <c r="K1222" s="209" t="str" cm="1">
        <f t="array" ref="K1222">IF($C1222="","",IF(AND($C1222=Party_Statement!$C$5,$B1222&gt;=Party_Statement!$C$6,$B1222&lt;=Party_Statement!$E$6),SUMPRODUCT(($C$3:$C1222=Party_Statement!$C$5)*($B$3:$B1222&gt;=Party_Statement!$C$6)*($B$3:$B1222&lt;=Party_Statement!$E$6)),""))</f>
        <v/>
      </c>
    </row>
    <row r="1223" spans="1:11" x14ac:dyDescent="0.25">
      <c r="A1223" s="205" t="str">
        <f>Sales_Entry!A1223</f>
        <v>2083/05/05</v>
      </c>
      <c r="B1223" s="206">
        <f>Sales_Entry!B1223</f>
        <v>46255</v>
      </c>
      <c r="C1223" s="207" t="str">
        <f>Sales_Entry!D1223</f>
        <v>DEURALI KIRANA</v>
      </c>
      <c r="D1223" s="207" t="s">
        <v>1390</v>
      </c>
      <c r="E1223" s="207" t="str">
        <f>Sales_Entry!C1223</f>
        <v>BILL-6984</v>
      </c>
      <c r="F1223" s="207" t="str">
        <f>Sales_Entry!E1223</f>
        <v>Mix Milk</v>
      </c>
      <c r="G1223" s="208">
        <f>N(Sales_Entry!J1223)</f>
        <v>425</v>
      </c>
      <c r="H1223" s="208">
        <v>0</v>
      </c>
      <c r="I1223" s="208">
        <f t="shared" si="19"/>
        <v>425</v>
      </c>
      <c r="J1223" s="209"/>
      <c r="K1223" s="209" t="str" cm="1">
        <f t="array" ref="K1223">IF($C1223="","",IF(AND($C1223=Party_Statement!$C$5,$B1223&gt;=Party_Statement!$C$6,$B1223&lt;=Party_Statement!$E$6),SUMPRODUCT(($C$3:$C1223=Party_Statement!$C$5)*($B$3:$B1223&gt;=Party_Statement!$C$6)*($B$3:$B1223&lt;=Party_Statement!$E$6)),""))</f>
        <v/>
      </c>
    </row>
    <row r="1224" spans="1:11" x14ac:dyDescent="0.25">
      <c r="A1224" s="205" t="str">
        <f>Sales_Entry!A1224</f>
        <v>2083/05/05</v>
      </c>
      <c r="B1224" s="206">
        <f>Sales_Entry!B1224</f>
        <v>46255</v>
      </c>
      <c r="C1224" s="207" t="str">
        <f>Sales_Entry!D1224</f>
        <v>GIRI KIRANA</v>
      </c>
      <c r="D1224" s="207" t="s">
        <v>1390</v>
      </c>
      <c r="E1224" s="207" t="str">
        <f>Sales_Entry!C1224</f>
        <v>BILL-6985</v>
      </c>
      <c r="F1224" s="207" t="str">
        <f>Sales_Entry!E1224</f>
        <v>Mix Milk</v>
      </c>
      <c r="G1224" s="208">
        <f>N(Sales_Entry!J1224)</f>
        <v>3400</v>
      </c>
      <c r="H1224" s="208">
        <v>0</v>
      </c>
      <c r="I1224" s="208">
        <f t="shared" si="19"/>
        <v>3400</v>
      </c>
      <c r="J1224" s="209"/>
      <c r="K1224" s="209" t="str" cm="1">
        <f t="array" ref="K1224">IF($C1224="","",IF(AND($C1224=Party_Statement!$C$5,$B1224&gt;=Party_Statement!$C$6,$B1224&lt;=Party_Statement!$E$6),SUMPRODUCT(($C$3:$C1224=Party_Statement!$C$5)*($B$3:$B1224&gt;=Party_Statement!$C$6)*($B$3:$B1224&lt;=Party_Statement!$E$6)),""))</f>
        <v/>
      </c>
    </row>
    <row r="1225" spans="1:11" x14ac:dyDescent="0.25">
      <c r="A1225" s="205" t="str">
        <f>Sales_Entry!A1225</f>
        <v>2083/05/05</v>
      </c>
      <c r="B1225" s="206">
        <f>Sales_Entry!B1225</f>
        <v>46255</v>
      </c>
      <c r="C1225" s="207" t="str">
        <f>Sales_Entry!D1225</f>
        <v>SRIJANA DAIRY</v>
      </c>
      <c r="D1225" s="207" t="s">
        <v>1390</v>
      </c>
      <c r="E1225" s="207" t="str">
        <f>Sales_Entry!C1225</f>
        <v>BILL-6986</v>
      </c>
      <c r="F1225" s="207" t="str">
        <f>Sales_Entry!E1225</f>
        <v>Mix Milk</v>
      </c>
      <c r="G1225" s="208">
        <f>N(Sales_Entry!J1225)</f>
        <v>5100</v>
      </c>
      <c r="H1225" s="208">
        <v>0</v>
      </c>
      <c r="I1225" s="208">
        <f t="shared" si="19"/>
        <v>5100</v>
      </c>
      <c r="J1225" s="209"/>
      <c r="K1225" s="209" t="str" cm="1">
        <f t="array" ref="K1225">IF($C1225="","",IF(AND($C1225=Party_Statement!$C$5,$B1225&gt;=Party_Statement!$C$6,$B1225&lt;=Party_Statement!$E$6),SUMPRODUCT(($C$3:$C1225=Party_Statement!$C$5)*($B$3:$B1225&gt;=Party_Statement!$C$6)*($B$3:$B1225&lt;=Party_Statement!$E$6)),""))</f>
        <v/>
      </c>
    </row>
    <row r="1226" spans="1:11" x14ac:dyDescent="0.25">
      <c r="A1226" s="205" t="str">
        <f>Sales_Entry!A1226</f>
        <v>2083/05/05</v>
      </c>
      <c r="B1226" s="206">
        <f>Sales_Entry!B1226</f>
        <v>46255</v>
      </c>
      <c r="C1226" s="207" t="str">
        <f>Sales_Entry!D1226</f>
        <v>SRIJANA DAIRY</v>
      </c>
      <c r="D1226" s="207" t="s">
        <v>1390</v>
      </c>
      <c r="E1226" s="207" t="str">
        <f>Sales_Entry!C1226</f>
        <v>BILL-6986</v>
      </c>
      <c r="F1226" s="207" t="str">
        <f>Sales_Entry!E1226</f>
        <v>Cow Milk</v>
      </c>
      <c r="G1226" s="208">
        <f>N(Sales_Entry!J1226)</f>
        <v>80</v>
      </c>
      <c r="H1226" s="208">
        <v>0</v>
      </c>
      <c r="I1226" s="208">
        <f t="shared" si="19"/>
        <v>80</v>
      </c>
      <c r="J1226" s="209"/>
      <c r="K1226" s="209" t="str" cm="1">
        <f t="array" ref="K1226">IF($C1226="","",IF(AND($C1226=Party_Statement!$C$5,$B1226&gt;=Party_Statement!$C$6,$B1226&lt;=Party_Statement!$E$6),SUMPRODUCT(($C$3:$C1226=Party_Statement!$C$5)*($B$3:$B1226&gt;=Party_Statement!$C$6)*($B$3:$B1226&lt;=Party_Statement!$E$6)),""))</f>
        <v/>
      </c>
    </row>
    <row r="1227" spans="1:11" x14ac:dyDescent="0.25">
      <c r="A1227" s="205" t="str">
        <f>Sales_Entry!A1227</f>
        <v>2083/05/05</v>
      </c>
      <c r="B1227" s="206">
        <f>Sales_Entry!B1227</f>
        <v>46255</v>
      </c>
      <c r="C1227" s="207" t="str">
        <f>Sales_Entry!D1227</f>
        <v>CHHATRABHUMI STORE</v>
      </c>
      <c r="D1227" s="207" t="s">
        <v>1390</v>
      </c>
      <c r="E1227" s="207" t="str">
        <f>Sales_Entry!C1227</f>
        <v>BILL-6987</v>
      </c>
      <c r="F1227" s="207" t="str">
        <f>Sales_Entry!E1227</f>
        <v>Mix Milk</v>
      </c>
      <c r="G1227" s="208">
        <f>N(Sales_Entry!J1227)</f>
        <v>1290</v>
      </c>
      <c r="H1227" s="208">
        <v>0</v>
      </c>
      <c r="I1227" s="208">
        <f t="shared" si="19"/>
        <v>1290</v>
      </c>
      <c r="J1227" s="209"/>
      <c r="K1227" s="209" t="str" cm="1">
        <f t="array" ref="K1227">IF($C1227="","",IF(AND($C1227=Party_Statement!$C$5,$B1227&gt;=Party_Statement!$C$6,$B1227&lt;=Party_Statement!$E$6),SUMPRODUCT(($C$3:$C1227=Party_Statement!$C$5)*($B$3:$B1227&gt;=Party_Statement!$C$6)*($B$3:$B1227&lt;=Party_Statement!$E$6)),""))</f>
        <v/>
      </c>
    </row>
    <row r="1228" spans="1:11" x14ac:dyDescent="0.25">
      <c r="A1228" s="205" t="str">
        <f>Sales_Entry!A1228</f>
        <v>2083/05/05</v>
      </c>
      <c r="B1228" s="206">
        <f>Sales_Entry!B1228</f>
        <v>46255</v>
      </c>
      <c r="C1228" s="207" t="str">
        <f>Sales_Entry!D1228</f>
        <v>KRISHNA KHAREL</v>
      </c>
      <c r="D1228" s="207" t="s">
        <v>1390</v>
      </c>
      <c r="E1228" s="207" t="str">
        <f>Sales_Entry!C1228</f>
        <v>BILL-6988</v>
      </c>
      <c r="F1228" s="207" t="str">
        <f>Sales_Entry!E1228</f>
        <v>Mix Milk</v>
      </c>
      <c r="G1228" s="208">
        <f>N(Sales_Entry!J1228)</f>
        <v>172</v>
      </c>
      <c r="H1228" s="208">
        <v>0</v>
      </c>
      <c r="I1228" s="208">
        <f t="shared" si="19"/>
        <v>172</v>
      </c>
      <c r="J1228" s="209"/>
      <c r="K1228" s="209" t="str" cm="1">
        <f t="array" ref="K1228">IF($C1228="","",IF(AND($C1228=Party_Statement!$C$5,$B1228&gt;=Party_Statement!$C$6,$B1228&lt;=Party_Statement!$E$6),SUMPRODUCT(($C$3:$C1228=Party_Statement!$C$5)*($B$3:$B1228&gt;=Party_Statement!$C$6)*($B$3:$B1228&lt;=Party_Statement!$E$6)),""))</f>
        <v/>
      </c>
    </row>
    <row r="1229" spans="1:11" s="64" customFormat="1" x14ac:dyDescent="0.25">
      <c r="A1229" s="205" t="str">
        <f>Sales_Entry!A1229</f>
        <v>2083/05/05</v>
      </c>
      <c r="B1229" s="206">
        <f>Sales_Entry!B1229</f>
        <v>46255</v>
      </c>
      <c r="C1229" s="207" t="str">
        <f>Sales_Entry!D1229</f>
        <v>SAMIKSHYA KIRANA</v>
      </c>
      <c r="D1229" s="207" t="s">
        <v>1390</v>
      </c>
      <c r="E1229" s="207" t="str">
        <f>Sales_Entry!C1229</f>
        <v>BILL-6989</v>
      </c>
      <c r="F1229" s="207" t="str">
        <f>Sales_Entry!E1229</f>
        <v>Mix Milk</v>
      </c>
      <c r="G1229" s="208">
        <f>N(Sales_Entry!J1229)</f>
        <v>680</v>
      </c>
      <c r="H1229" s="208">
        <v>0</v>
      </c>
      <c r="I1229" s="208">
        <f t="shared" si="19"/>
        <v>680</v>
      </c>
      <c r="J1229" s="211"/>
      <c r="K1229" s="209" t="str" cm="1">
        <f t="array" ref="K1229">IF($C1229="","",IF(AND($C1229=Party_Statement!$C$5,$B1229&gt;=Party_Statement!$C$6,$B1229&lt;=Party_Statement!$E$6),SUMPRODUCT(($C$3:$C1229=Party_Statement!$C$5)*($B$3:$B1229&gt;=Party_Statement!$C$6)*($B$3:$B1229&lt;=Party_Statement!$E$6)),""))</f>
        <v/>
      </c>
    </row>
    <row r="1230" spans="1:11" x14ac:dyDescent="0.25">
      <c r="A1230" s="205" t="str">
        <f>Sales_Entry!A1230</f>
        <v>2083/05/05</v>
      </c>
      <c r="B1230" s="206">
        <f>Sales_Entry!B1230</f>
        <v>46255</v>
      </c>
      <c r="C1230" s="207" t="str">
        <f>Sales_Entry!D1230</f>
        <v>MANAKAMANA DAIRY</v>
      </c>
      <c r="D1230" s="207" t="s">
        <v>1390</v>
      </c>
      <c r="E1230" s="207" t="str">
        <f>Sales_Entry!C1230</f>
        <v>BILL-6990</v>
      </c>
      <c r="F1230" s="207" t="str">
        <f>Sales_Entry!E1230</f>
        <v>Mix Milk</v>
      </c>
      <c r="G1230" s="208">
        <f>N(Sales_Entry!J1230)</f>
        <v>850</v>
      </c>
      <c r="H1230" s="208">
        <v>0</v>
      </c>
      <c r="I1230" s="208">
        <f t="shared" si="19"/>
        <v>850</v>
      </c>
      <c r="J1230" s="209"/>
      <c r="K1230" s="209" t="str" cm="1">
        <f t="array" ref="K1230">IF($C1230="","",IF(AND($C1230=Party_Statement!$C$5,$B1230&gt;=Party_Statement!$C$6,$B1230&lt;=Party_Statement!$E$6),SUMPRODUCT(($C$3:$C1230=Party_Statement!$C$5)*($B$3:$B1230&gt;=Party_Statement!$C$6)*($B$3:$B1230&lt;=Party_Statement!$E$6)),""))</f>
        <v/>
      </c>
    </row>
    <row r="1231" spans="1:11" ht="25.5" x14ac:dyDescent="0.25">
      <c r="A1231" s="205" t="str">
        <f>Sales_Entry!A1231</f>
        <v>2083/05/05</v>
      </c>
      <c r="B1231" s="206">
        <f>Sales_Entry!B1231</f>
        <v>46255</v>
      </c>
      <c r="C1231" s="207" t="str">
        <f>Sales_Entry!D1231</f>
        <v>SUMIT MISTHAN BHANDAR</v>
      </c>
      <c r="D1231" s="207" t="s">
        <v>1390</v>
      </c>
      <c r="E1231" s="207" t="str">
        <f>Sales_Entry!C1231</f>
        <v>BILL-6991</v>
      </c>
      <c r="F1231" s="207" t="str">
        <f>Sales_Entry!E1231</f>
        <v>Mix Milk</v>
      </c>
      <c r="G1231" s="208">
        <f>N(Sales_Entry!J1231)</f>
        <v>1700</v>
      </c>
      <c r="H1231" s="208">
        <v>0</v>
      </c>
      <c r="I1231" s="208">
        <f t="shared" si="19"/>
        <v>1700</v>
      </c>
      <c r="J1231" s="209"/>
      <c r="K1231" s="209" t="str" cm="1">
        <f t="array" ref="K1231">IF($C1231="","",IF(AND($C1231=Party_Statement!$C$5,$B1231&gt;=Party_Statement!$C$6,$B1231&lt;=Party_Statement!$E$6),SUMPRODUCT(($C$3:$C1231=Party_Statement!$C$5)*($B$3:$B1231&gt;=Party_Statement!$C$6)*($B$3:$B1231&lt;=Party_Statement!$E$6)),""))</f>
        <v/>
      </c>
    </row>
    <row r="1232" spans="1:11" ht="25.5" x14ac:dyDescent="0.25">
      <c r="A1232" s="205" t="str">
        <f>Sales_Entry!A1232</f>
        <v>2083/05/05</v>
      </c>
      <c r="B1232" s="206">
        <f>Sales_Entry!B1232</f>
        <v>46255</v>
      </c>
      <c r="C1232" s="207" t="str">
        <f>Sales_Entry!D1232</f>
        <v>THE DARBAR PARTY PALACE</v>
      </c>
      <c r="D1232" s="207" t="s">
        <v>1390</v>
      </c>
      <c r="E1232" s="207" t="str">
        <f>Sales_Entry!C1232</f>
        <v>BILL-6992</v>
      </c>
      <c r="F1232" s="207" t="str">
        <f>Sales_Entry!E1232</f>
        <v>Mix Milk</v>
      </c>
      <c r="G1232" s="208">
        <f>N(Sales_Entry!J1232)</f>
        <v>450</v>
      </c>
      <c r="H1232" s="208">
        <v>0</v>
      </c>
      <c r="I1232" s="208">
        <f t="shared" si="19"/>
        <v>450</v>
      </c>
      <c r="J1232" s="209"/>
      <c r="K1232" s="209" t="str" cm="1">
        <f t="array" ref="K1232">IF($C1232="","",IF(AND($C1232=Party_Statement!$C$5,$B1232&gt;=Party_Statement!$C$6,$B1232&lt;=Party_Statement!$E$6),SUMPRODUCT(($C$3:$C1232=Party_Statement!$C$5)*($B$3:$B1232&gt;=Party_Statement!$C$6)*($B$3:$B1232&lt;=Party_Statement!$E$6)),""))</f>
        <v/>
      </c>
    </row>
    <row r="1233" spans="1:11" ht="25.5" x14ac:dyDescent="0.25">
      <c r="A1233" s="205" t="str">
        <f>Sales_Entry!A1233</f>
        <v>2083/05/05</v>
      </c>
      <c r="B1233" s="206">
        <f>Sales_Entry!B1233</f>
        <v>46255</v>
      </c>
      <c r="C1233" s="207" t="str">
        <f>Sales_Entry!D1233</f>
        <v>THE DARBAR PARTY PALACE</v>
      </c>
      <c r="D1233" s="207" t="s">
        <v>1390</v>
      </c>
      <c r="E1233" s="207" t="str">
        <f>Sales_Entry!C1233</f>
        <v>BILL-6992</v>
      </c>
      <c r="F1233" s="207" t="str">
        <f>Sales_Entry!E1233</f>
        <v>GHEE</v>
      </c>
      <c r="G1233" s="208">
        <f>N(Sales_Entry!J1233)</f>
        <v>3600</v>
      </c>
      <c r="H1233" s="208">
        <v>0</v>
      </c>
      <c r="I1233" s="208">
        <f t="shared" si="19"/>
        <v>3600</v>
      </c>
      <c r="J1233" s="209"/>
      <c r="K1233" s="209" t="str" cm="1">
        <f t="array" ref="K1233">IF($C1233="","",IF(AND($C1233=Party_Statement!$C$5,$B1233&gt;=Party_Statement!$C$6,$B1233&lt;=Party_Statement!$E$6),SUMPRODUCT(($C$3:$C1233=Party_Statement!$C$5)*($B$3:$B1233&gt;=Party_Statement!$C$6)*($B$3:$B1233&lt;=Party_Statement!$E$6)),""))</f>
        <v/>
      </c>
    </row>
    <row r="1234" spans="1:11" x14ac:dyDescent="0.25">
      <c r="A1234" s="205" t="str">
        <f>Sales_Entry!A1234</f>
        <v>2083/05/05</v>
      </c>
      <c r="B1234" s="206">
        <f>Sales_Entry!B1234</f>
        <v>46255</v>
      </c>
      <c r="C1234" s="207" t="str">
        <f>Sales_Entry!D1234</f>
        <v>ORGANIC TARKALI</v>
      </c>
      <c r="D1234" s="207" t="s">
        <v>1390</v>
      </c>
      <c r="E1234" s="207" t="str">
        <f>Sales_Entry!C1234</f>
        <v>BILL-6993</v>
      </c>
      <c r="F1234" s="207" t="str">
        <f>Sales_Entry!E1234</f>
        <v>Mix Milk</v>
      </c>
      <c r="G1234" s="208">
        <f>N(Sales_Entry!J1234)</f>
        <v>1900</v>
      </c>
      <c r="H1234" s="208">
        <v>0</v>
      </c>
      <c r="I1234" s="208">
        <f t="shared" si="19"/>
        <v>1900</v>
      </c>
      <c r="J1234" s="209"/>
      <c r="K1234" s="209" t="str" cm="1">
        <f t="array" ref="K1234">IF($C1234="","",IF(AND($C1234=Party_Statement!$C$5,$B1234&gt;=Party_Statement!$C$6,$B1234&lt;=Party_Statement!$E$6),SUMPRODUCT(($C$3:$C1234=Party_Statement!$C$5)*($B$3:$B1234&gt;=Party_Statement!$C$6)*($B$3:$B1234&lt;=Party_Statement!$E$6)),""))</f>
        <v/>
      </c>
    </row>
    <row r="1235" spans="1:11" x14ac:dyDescent="0.25">
      <c r="A1235" s="205" t="str">
        <f>Sales_Entry!A1235</f>
        <v>2083/05/05</v>
      </c>
      <c r="B1235" s="206">
        <f>Sales_Entry!B1235</f>
        <v>46255</v>
      </c>
      <c r="C1235" s="207" t="str">
        <f>Sales_Entry!D1235</f>
        <v>ORGANIC TARKALI</v>
      </c>
      <c r="D1235" s="207" t="s">
        <v>1390</v>
      </c>
      <c r="E1235" s="207" t="str">
        <f>Sales_Entry!C1235</f>
        <v>BILL-6993</v>
      </c>
      <c r="F1235" s="207" t="str">
        <f>Sales_Entry!E1235</f>
        <v>Mix Milk</v>
      </c>
      <c r="G1235" s="208">
        <f>N(Sales_Entry!J1235)</f>
        <v>850</v>
      </c>
      <c r="H1235" s="208">
        <v>0</v>
      </c>
      <c r="I1235" s="208">
        <f t="shared" si="19"/>
        <v>850</v>
      </c>
      <c r="J1235" s="209"/>
      <c r="K1235" s="209" t="str" cm="1">
        <f t="array" ref="K1235">IF($C1235="","",IF(AND($C1235=Party_Statement!$C$5,$B1235&gt;=Party_Statement!$C$6,$B1235&lt;=Party_Statement!$E$6),SUMPRODUCT(($C$3:$C1235=Party_Statement!$C$5)*($B$3:$B1235&gt;=Party_Statement!$C$6)*($B$3:$B1235&lt;=Party_Statement!$E$6)),""))</f>
        <v/>
      </c>
    </row>
    <row r="1236" spans="1:11" x14ac:dyDescent="0.25">
      <c r="A1236" s="205" t="str">
        <f>Sales_Entry!A1236</f>
        <v>2083/05/05</v>
      </c>
      <c r="B1236" s="206">
        <f>Sales_Entry!B1236</f>
        <v>46255</v>
      </c>
      <c r="C1236" s="207" t="str">
        <f>Sales_Entry!D1236</f>
        <v>YUBARAJ AND SAMRAT</v>
      </c>
      <c r="D1236" s="207" t="s">
        <v>1390</v>
      </c>
      <c r="E1236" s="207" t="str">
        <f>Sales_Entry!C1236</f>
        <v>BILL-6994</v>
      </c>
      <c r="F1236" s="207" t="str">
        <f>Sales_Entry!E1236</f>
        <v>Mix Milk</v>
      </c>
      <c r="G1236" s="208">
        <f>N(Sales_Entry!J1236)</f>
        <v>1020</v>
      </c>
      <c r="H1236" s="208">
        <v>0</v>
      </c>
      <c r="I1236" s="208">
        <f t="shared" si="19"/>
        <v>1020</v>
      </c>
      <c r="J1236" s="209"/>
      <c r="K1236" s="209" t="str" cm="1">
        <f t="array" ref="K1236">IF($C1236="","",IF(AND($C1236=Party_Statement!$C$5,$B1236&gt;=Party_Statement!$C$6,$B1236&lt;=Party_Statement!$E$6),SUMPRODUCT(($C$3:$C1236=Party_Statement!$C$5)*($B$3:$B1236&gt;=Party_Statement!$C$6)*($B$3:$B1236&lt;=Party_Statement!$E$6)),""))</f>
        <v/>
      </c>
    </row>
    <row r="1237" spans="1:11" x14ac:dyDescent="0.25">
      <c r="A1237" s="205" t="str">
        <f>Sales_Entry!A1237</f>
        <v>2083/05/05</v>
      </c>
      <c r="B1237" s="206">
        <f>Sales_Entry!B1237</f>
        <v>46255</v>
      </c>
      <c r="C1237" s="207" t="str">
        <f>Sales_Entry!D1237</f>
        <v>LOCAL</v>
      </c>
      <c r="D1237" s="207" t="s">
        <v>1390</v>
      </c>
      <c r="E1237" s="207" t="str">
        <f>Sales_Entry!C1237</f>
        <v>BILL-6480</v>
      </c>
      <c r="F1237" s="207" t="str">
        <f>Sales_Entry!E1237</f>
        <v>GHEE</v>
      </c>
      <c r="G1237" s="208">
        <f>N(Sales_Entry!J1237)</f>
        <v>6000</v>
      </c>
      <c r="H1237" s="208">
        <v>0</v>
      </c>
      <c r="I1237" s="208">
        <f t="shared" si="19"/>
        <v>6000</v>
      </c>
      <c r="J1237" s="209"/>
      <c r="K1237" s="209" t="str" cm="1">
        <f t="array" ref="K1237">IF($C1237="","",IF(AND($C1237=Party_Statement!$C$5,$B1237&gt;=Party_Statement!$C$6,$B1237&lt;=Party_Statement!$E$6),SUMPRODUCT(($C$3:$C1237=Party_Statement!$C$5)*($B$3:$B1237&gt;=Party_Statement!$C$6)*($B$3:$B1237&lt;=Party_Statement!$E$6)),""))</f>
        <v/>
      </c>
    </row>
    <row r="1238" spans="1:11" x14ac:dyDescent="0.25">
      <c r="A1238" s="205" t="str">
        <f>Sales_Entry!A1238</f>
        <v>2083/05/05</v>
      </c>
      <c r="B1238" s="206">
        <f>Sales_Entry!B1238</f>
        <v>46255</v>
      </c>
      <c r="C1238" s="207" t="str">
        <f>Sales_Entry!D1238</f>
        <v>LOCAL</v>
      </c>
      <c r="D1238" s="207" t="s">
        <v>1390</v>
      </c>
      <c r="E1238" s="207" t="str">
        <f>Sales_Entry!C1238</f>
        <v>BILL-6480</v>
      </c>
      <c r="F1238" s="207" t="str">
        <f>Sales_Entry!E1238</f>
        <v>NAUNI</v>
      </c>
      <c r="G1238" s="208">
        <f>N(Sales_Entry!J1238)</f>
        <v>7650</v>
      </c>
      <c r="H1238" s="208">
        <v>0</v>
      </c>
      <c r="I1238" s="208">
        <f t="shared" si="19"/>
        <v>7650</v>
      </c>
      <c r="J1238" s="209"/>
      <c r="K1238" s="209" t="str" cm="1">
        <f t="array" ref="K1238">IF($C1238="","",IF(AND($C1238=Party_Statement!$C$5,$B1238&gt;=Party_Statement!$C$6,$B1238&lt;=Party_Statement!$E$6),SUMPRODUCT(($C$3:$C1238=Party_Statement!$C$5)*($B$3:$B1238&gt;=Party_Statement!$C$6)*($B$3:$B1238&lt;=Party_Statement!$E$6)),""))</f>
        <v/>
      </c>
    </row>
    <row r="1239" spans="1:11" x14ac:dyDescent="0.25">
      <c r="A1239" s="205" t="str">
        <f>Sales_Entry!A1239</f>
        <v>2083/05/05</v>
      </c>
      <c r="B1239" s="206">
        <f>Sales_Entry!B1239</f>
        <v>46255</v>
      </c>
      <c r="C1239" s="207" t="str">
        <f>Sales_Entry!D1239</f>
        <v>LOCAL</v>
      </c>
      <c r="D1239" s="207" t="s">
        <v>1390</v>
      </c>
      <c r="E1239" s="207" t="str">
        <f>Sales_Entry!C1239</f>
        <v>BILL-6480</v>
      </c>
      <c r="F1239" s="207" t="str">
        <f>Sales_Entry!E1239</f>
        <v>PANEER</v>
      </c>
      <c r="G1239" s="208">
        <f>N(Sales_Entry!J1239)</f>
        <v>400</v>
      </c>
      <c r="H1239" s="208">
        <v>0</v>
      </c>
      <c r="I1239" s="208">
        <f t="shared" si="19"/>
        <v>400</v>
      </c>
      <c r="J1239" s="209"/>
      <c r="K1239" s="209" t="str" cm="1">
        <f t="array" ref="K1239">IF($C1239="","",IF(AND($C1239=Party_Statement!$C$5,$B1239&gt;=Party_Statement!$C$6,$B1239&lt;=Party_Statement!$E$6),SUMPRODUCT(($C$3:$C1239=Party_Statement!$C$5)*($B$3:$B1239&gt;=Party_Statement!$C$6)*($B$3:$B1239&lt;=Party_Statement!$E$6)),""))</f>
        <v/>
      </c>
    </row>
    <row r="1240" spans="1:11" s="64" customFormat="1" x14ac:dyDescent="0.25">
      <c r="A1240" s="205" t="str">
        <f>Sales_Entry!A1240</f>
        <v>2083/05/05</v>
      </c>
      <c r="B1240" s="206">
        <f>Sales_Entry!B1240</f>
        <v>46255</v>
      </c>
      <c r="C1240" s="207" t="str">
        <f>Sales_Entry!D1240</f>
        <v>LOCAL</v>
      </c>
      <c r="D1240" s="207" t="s">
        <v>1390</v>
      </c>
      <c r="E1240" s="207" t="str">
        <f>Sales_Entry!C1240</f>
        <v>BILL-6480</v>
      </c>
      <c r="F1240" s="207" t="str">
        <f>Sales_Entry!E1240</f>
        <v>Mix Milk</v>
      </c>
      <c r="G1240" s="208">
        <f>N(Sales_Entry!J1240)</f>
        <v>400</v>
      </c>
      <c r="H1240" s="208">
        <v>0</v>
      </c>
      <c r="I1240" s="208">
        <f t="shared" si="19"/>
        <v>400</v>
      </c>
      <c r="J1240" s="211"/>
      <c r="K1240" s="209" t="str" cm="1">
        <f t="array" ref="K1240">IF($C1240="","",IF(AND($C1240=Party_Statement!$C$5,$B1240&gt;=Party_Statement!$C$6,$B1240&lt;=Party_Statement!$E$6),SUMPRODUCT(($C$3:$C1240=Party_Statement!$C$5)*($B$3:$B1240&gt;=Party_Statement!$C$6)*($B$3:$B1240&lt;=Party_Statement!$E$6)),""))</f>
        <v/>
      </c>
    </row>
    <row r="1241" spans="1:11" x14ac:dyDescent="0.25">
      <c r="A1241" s="205" t="str">
        <f>Sales_Entry!A1241</f>
        <v>2083/05/05</v>
      </c>
      <c r="B1241" s="206">
        <f>Sales_Entry!B1241</f>
        <v>46255</v>
      </c>
      <c r="C1241" s="207" t="str">
        <f>Sales_Entry!D1241</f>
        <v>NAWARAJ UPADHYAYA</v>
      </c>
      <c r="D1241" s="207" t="s">
        <v>1390</v>
      </c>
      <c r="E1241" s="207" t="str">
        <f>Sales_Entry!C1241</f>
        <v>BILL-6995</v>
      </c>
      <c r="F1241" s="207" t="str">
        <f>Sales_Entry!E1241</f>
        <v>Mix Milk</v>
      </c>
      <c r="G1241" s="208">
        <f>N(Sales_Entry!J1241)</f>
        <v>170</v>
      </c>
      <c r="H1241" s="208">
        <v>0</v>
      </c>
      <c r="I1241" s="208">
        <f t="shared" si="19"/>
        <v>170</v>
      </c>
      <c r="J1241" s="209"/>
      <c r="K1241" s="209" t="str" cm="1">
        <f t="array" ref="K1241">IF($C1241="","",IF(AND($C1241=Party_Statement!$C$5,$B1241&gt;=Party_Statement!$C$6,$B1241&lt;=Party_Statement!$E$6),SUMPRODUCT(($C$3:$C1241=Party_Statement!$C$5)*($B$3:$B1241&gt;=Party_Statement!$C$6)*($B$3:$B1241&lt;=Party_Statement!$E$6)),""))</f>
        <v/>
      </c>
    </row>
    <row r="1242" spans="1:11" x14ac:dyDescent="0.25">
      <c r="A1242" s="205" t="str">
        <f>Sales_Entry!A1242</f>
        <v>2083/05/06</v>
      </c>
      <c r="B1242" s="206">
        <f>Sales_Entry!B1242</f>
        <v>46256</v>
      </c>
      <c r="C1242" s="207" t="str">
        <f>Sales_Entry!D1242</f>
        <v>SRIJANA DAIRY</v>
      </c>
      <c r="D1242" s="207" t="s">
        <v>1390</v>
      </c>
      <c r="E1242" s="207" t="str">
        <f>Sales_Entry!C1242</f>
        <v>BILL-6996</v>
      </c>
      <c r="F1242" s="207" t="str">
        <f>Sales_Entry!E1242</f>
        <v>Mix Milk</v>
      </c>
      <c r="G1242" s="208">
        <f>N(Sales_Entry!J1242)</f>
        <v>5100</v>
      </c>
      <c r="H1242" s="208">
        <v>0</v>
      </c>
      <c r="I1242" s="208">
        <f t="shared" si="19"/>
        <v>5100</v>
      </c>
      <c r="J1242" s="209"/>
      <c r="K1242" s="209" t="str" cm="1">
        <f t="array" ref="K1242">IF($C1242="","",IF(AND($C1242=Party_Statement!$C$5,$B1242&gt;=Party_Statement!$C$6,$B1242&lt;=Party_Statement!$E$6),SUMPRODUCT(($C$3:$C1242=Party_Statement!$C$5)*($B$3:$B1242&gt;=Party_Statement!$C$6)*($B$3:$B1242&lt;=Party_Statement!$E$6)),""))</f>
        <v/>
      </c>
    </row>
    <row r="1243" spans="1:11" x14ac:dyDescent="0.25">
      <c r="A1243" s="205" t="str">
        <f>Sales_Entry!A1243</f>
        <v>2083/05/06</v>
      </c>
      <c r="B1243" s="206">
        <f>Sales_Entry!B1243</f>
        <v>46256</v>
      </c>
      <c r="C1243" s="207" t="str">
        <f>Sales_Entry!D1243</f>
        <v>SRIJANA DAIRY</v>
      </c>
      <c r="D1243" s="207" t="s">
        <v>1390</v>
      </c>
      <c r="E1243" s="207" t="str">
        <f>Sales_Entry!C1243</f>
        <v>BILL-6996</v>
      </c>
      <c r="F1243" s="207" t="str">
        <f>Sales_Entry!E1243</f>
        <v>Cow Milk</v>
      </c>
      <c r="G1243" s="208">
        <f>N(Sales_Entry!J1243)</f>
        <v>80</v>
      </c>
      <c r="H1243" s="208">
        <v>0</v>
      </c>
      <c r="I1243" s="208">
        <f t="shared" si="19"/>
        <v>80</v>
      </c>
      <c r="J1243" s="209"/>
      <c r="K1243" s="209" t="str" cm="1">
        <f t="array" ref="K1243">IF($C1243="","",IF(AND($C1243=Party_Statement!$C$5,$B1243&gt;=Party_Statement!$C$6,$B1243&lt;=Party_Statement!$E$6),SUMPRODUCT(($C$3:$C1243=Party_Statement!$C$5)*($B$3:$B1243&gt;=Party_Statement!$C$6)*($B$3:$B1243&lt;=Party_Statement!$E$6)),""))</f>
        <v/>
      </c>
    </row>
    <row r="1244" spans="1:11" x14ac:dyDescent="0.25">
      <c r="A1244" s="205" t="str">
        <f>Sales_Entry!A1244</f>
        <v>2083/05/06</v>
      </c>
      <c r="B1244" s="206">
        <f>Sales_Entry!B1244</f>
        <v>46256</v>
      </c>
      <c r="C1244" s="207" t="str">
        <f>Sales_Entry!D1244</f>
        <v>SOBHA BHATTARAI</v>
      </c>
      <c r="D1244" s="207" t="s">
        <v>1390</v>
      </c>
      <c r="E1244" s="207" t="str">
        <f>Sales_Entry!C1244</f>
        <v>BILL-6997</v>
      </c>
      <c r="F1244" s="207" t="str">
        <f>Sales_Entry!E1244</f>
        <v>Mix Milk</v>
      </c>
      <c r="G1244" s="208">
        <f>N(Sales_Entry!J1244)</f>
        <v>3400</v>
      </c>
      <c r="H1244" s="208">
        <v>0</v>
      </c>
      <c r="I1244" s="208">
        <f t="shared" si="19"/>
        <v>3400</v>
      </c>
      <c r="J1244" s="209"/>
      <c r="K1244" s="209" t="str" cm="1">
        <f t="array" ref="K1244">IF($C1244="","",IF(AND($C1244=Party_Statement!$C$5,$B1244&gt;=Party_Statement!$C$6,$B1244&lt;=Party_Statement!$E$6),SUMPRODUCT(($C$3:$C1244=Party_Statement!$C$5)*($B$3:$B1244&gt;=Party_Statement!$C$6)*($B$3:$B1244&lt;=Party_Statement!$E$6)),""))</f>
        <v/>
      </c>
    </row>
    <row r="1245" spans="1:11" x14ac:dyDescent="0.25">
      <c r="A1245" s="205" t="str">
        <f>Sales_Entry!A1245</f>
        <v>2083/05/06</v>
      </c>
      <c r="B1245" s="206">
        <f>Sales_Entry!B1245</f>
        <v>46256</v>
      </c>
      <c r="C1245" s="207" t="str">
        <f>Sales_Entry!D1245</f>
        <v>AAMOSH KIRANA</v>
      </c>
      <c r="D1245" s="207" t="s">
        <v>1390</v>
      </c>
      <c r="E1245" s="207" t="str">
        <f>Sales_Entry!C1245</f>
        <v>BILL-6998</v>
      </c>
      <c r="F1245" s="207" t="str">
        <f>Sales_Entry!E1245</f>
        <v>Mix Milk</v>
      </c>
      <c r="G1245" s="208">
        <f>N(Sales_Entry!J1245)</f>
        <v>3440</v>
      </c>
      <c r="H1245" s="208">
        <v>0</v>
      </c>
      <c r="I1245" s="208">
        <f t="shared" si="19"/>
        <v>3440</v>
      </c>
      <c r="J1245" s="209"/>
      <c r="K1245" s="209" t="str" cm="1">
        <f t="array" ref="K1245">IF($C1245="","",IF(AND($C1245=Party_Statement!$C$5,$B1245&gt;=Party_Statement!$C$6,$B1245&lt;=Party_Statement!$E$6),SUMPRODUCT(($C$3:$C1245=Party_Statement!$C$5)*($B$3:$B1245&gt;=Party_Statement!$C$6)*($B$3:$B1245&lt;=Party_Statement!$E$6)),""))</f>
        <v/>
      </c>
    </row>
    <row r="1246" spans="1:11" x14ac:dyDescent="0.25">
      <c r="A1246" s="205" t="str">
        <f>Sales_Entry!A1246</f>
        <v>2083/05/06</v>
      </c>
      <c r="B1246" s="206">
        <f>Sales_Entry!B1246</f>
        <v>46256</v>
      </c>
      <c r="C1246" s="207" t="str">
        <f>Sales_Entry!D1246</f>
        <v>AAMOSH KIRANA</v>
      </c>
      <c r="D1246" s="207" t="s">
        <v>1390</v>
      </c>
      <c r="E1246" s="207" t="str">
        <f>Sales_Entry!C1246</f>
        <v>BILL-6998</v>
      </c>
      <c r="F1246" s="207" t="str">
        <f>Sales_Entry!E1246</f>
        <v>Mix Milk</v>
      </c>
      <c r="G1246" s="208">
        <f>N(Sales_Entry!J1246)</f>
        <v>2550</v>
      </c>
      <c r="H1246" s="208">
        <v>0</v>
      </c>
      <c r="I1246" s="208">
        <f t="shared" si="19"/>
        <v>2550</v>
      </c>
      <c r="J1246" s="209"/>
      <c r="K1246" s="209" t="str" cm="1">
        <f t="array" ref="K1246">IF($C1246="","",IF(AND($C1246=Party_Statement!$C$5,$B1246&gt;=Party_Statement!$C$6,$B1246&lt;=Party_Statement!$E$6),SUMPRODUCT(($C$3:$C1246=Party_Statement!$C$5)*($B$3:$B1246&gt;=Party_Statement!$C$6)*($B$3:$B1246&lt;=Party_Statement!$E$6)),""))</f>
        <v/>
      </c>
    </row>
    <row r="1247" spans="1:11" x14ac:dyDescent="0.25">
      <c r="A1247" s="205" t="str">
        <f>Sales_Entry!A1247</f>
        <v>2083/05/06</v>
      </c>
      <c r="B1247" s="206">
        <f>Sales_Entry!B1247</f>
        <v>46256</v>
      </c>
      <c r="C1247" s="207" t="str">
        <f>Sales_Entry!D1247</f>
        <v>AAMOSH KIRANA</v>
      </c>
      <c r="D1247" s="207" t="s">
        <v>1390</v>
      </c>
      <c r="E1247" s="207" t="str">
        <f>Sales_Entry!C1247</f>
        <v>BILL-6998</v>
      </c>
      <c r="F1247" s="207" t="str">
        <f>Sales_Entry!E1247</f>
        <v>Cow Milk</v>
      </c>
      <c r="G1247" s="208">
        <f>N(Sales_Entry!J1247)</f>
        <v>80</v>
      </c>
      <c r="H1247" s="208">
        <v>0</v>
      </c>
      <c r="I1247" s="208">
        <f t="shared" si="19"/>
        <v>80</v>
      </c>
      <c r="J1247" s="209"/>
      <c r="K1247" s="209" t="str" cm="1">
        <f t="array" ref="K1247">IF($C1247="","",IF(AND($C1247=Party_Statement!$C$5,$B1247&gt;=Party_Statement!$C$6,$B1247&lt;=Party_Statement!$E$6),SUMPRODUCT(($C$3:$C1247=Party_Statement!$C$5)*($B$3:$B1247&gt;=Party_Statement!$C$6)*($B$3:$B1247&lt;=Party_Statement!$E$6)),""))</f>
        <v/>
      </c>
    </row>
    <row r="1248" spans="1:11" x14ac:dyDescent="0.25">
      <c r="A1248" s="205" t="str">
        <f>Sales_Entry!A1248</f>
        <v>2083/05/06</v>
      </c>
      <c r="B1248" s="206">
        <f>Sales_Entry!B1248</f>
        <v>46256</v>
      </c>
      <c r="C1248" s="207" t="str">
        <f>Sales_Entry!D1248</f>
        <v>PALPALI KIRANA</v>
      </c>
      <c r="D1248" s="207" t="s">
        <v>1390</v>
      </c>
      <c r="E1248" s="207" t="str">
        <f>Sales_Entry!C1248</f>
        <v>BILL-6999</v>
      </c>
      <c r="F1248" s="207" t="str">
        <f>Sales_Entry!E1248</f>
        <v>Cow Milk</v>
      </c>
      <c r="G1248" s="208">
        <f>N(Sales_Entry!J1248)</f>
        <v>1700</v>
      </c>
      <c r="H1248" s="208">
        <v>0</v>
      </c>
      <c r="I1248" s="208">
        <f t="shared" si="19"/>
        <v>1700</v>
      </c>
      <c r="J1248" s="209"/>
      <c r="K1248" s="209" t="str" cm="1">
        <f t="array" ref="K1248">IF($C1248="","",IF(AND($C1248=Party_Statement!$C$5,$B1248&gt;=Party_Statement!$C$6,$B1248&lt;=Party_Statement!$E$6),SUMPRODUCT(($C$3:$C1248=Party_Statement!$C$5)*($B$3:$B1248&gt;=Party_Statement!$C$6)*($B$3:$B1248&lt;=Party_Statement!$E$6)),""))</f>
        <v/>
      </c>
    </row>
    <row r="1249" spans="1:11" x14ac:dyDescent="0.25">
      <c r="A1249" s="205" t="str">
        <f>Sales_Entry!A1249</f>
        <v>2083/05/06</v>
      </c>
      <c r="B1249" s="206">
        <f>Sales_Entry!B1249</f>
        <v>46256</v>
      </c>
      <c r="C1249" s="207" t="str">
        <f>Sales_Entry!D1249</f>
        <v>CHHATRABHUMI STORE</v>
      </c>
      <c r="D1249" s="207" t="s">
        <v>1390</v>
      </c>
      <c r="E1249" s="207" t="str">
        <f>Sales_Entry!C1249</f>
        <v>BILL-7000</v>
      </c>
      <c r="F1249" s="207" t="str">
        <f>Sales_Entry!E1249</f>
        <v>Mix Milk</v>
      </c>
      <c r="G1249" s="208">
        <f>N(Sales_Entry!J1249)</f>
        <v>1720</v>
      </c>
      <c r="H1249" s="208">
        <v>0</v>
      </c>
      <c r="I1249" s="208">
        <f t="shared" si="19"/>
        <v>1720</v>
      </c>
      <c r="J1249" s="209"/>
      <c r="K1249" s="209" t="str" cm="1">
        <f t="array" ref="K1249">IF($C1249="","",IF(AND($C1249=Party_Statement!$C$5,$B1249&gt;=Party_Statement!$C$6,$B1249&lt;=Party_Statement!$E$6),SUMPRODUCT(($C$3:$C1249=Party_Statement!$C$5)*($B$3:$B1249&gt;=Party_Statement!$C$6)*($B$3:$B1249&lt;=Party_Statement!$E$6)),""))</f>
        <v/>
      </c>
    </row>
    <row r="1250" spans="1:11" x14ac:dyDescent="0.25">
      <c r="A1250" s="205" t="str">
        <f>Sales_Entry!A1250</f>
        <v>2083/05/06</v>
      </c>
      <c r="B1250" s="206">
        <f>Sales_Entry!B1250</f>
        <v>46256</v>
      </c>
      <c r="C1250" s="207" t="str">
        <f>Sales_Entry!D1250</f>
        <v>CHHATRABHUMI STORE</v>
      </c>
      <c r="D1250" s="207" t="s">
        <v>1390</v>
      </c>
      <c r="E1250" s="207" t="str">
        <f>Sales_Entry!C1250</f>
        <v>BILL-7000</v>
      </c>
      <c r="F1250" s="207" t="str">
        <f>Sales_Entry!E1250</f>
        <v>NAUNI</v>
      </c>
      <c r="G1250" s="208">
        <f>N(Sales_Entry!J1250)</f>
        <v>4250</v>
      </c>
      <c r="H1250" s="208">
        <v>0</v>
      </c>
      <c r="I1250" s="208">
        <f t="shared" si="19"/>
        <v>4250</v>
      </c>
      <c r="J1250" s="209"/>
      <c r="K1250" s="209" t="str" cm="1">
        <f t="array" ref="K1250">IF($C1250="","",IF(AND($C1250=Party_Statement!$C$5,$B1250&gt;=Party_Statement!$C$6,$B1250&lt;=Party_Statement!$E$6),SUMPRODUCT(($C$3:$C1250=Party_Statement!$C$5)*($B$3:$B1250&gt;=Party_Statement!$C$6)*($B$3:$B1250&lt;=Party_Statement!$E$6)),""))</f>
        <v/>
      </c>
    </row>
    <row r="1251" spans="1:11" s="64" customFormat="1" x14ac:dyDescent="0.25">
      <c r="A1251" s="205" t="str">
        <f>Sales_Entry!A1251</f>
        <v>2083/05/06</v>
      </c>
      <c r="B1251" s="206">
        <f>Sales_Entry!B1251</f>
        <v>46256</v>
      </c>
      <c r="C1251" s="207" t="str">
        <f>Sales_Entry!D1251</f>
        <v>KRISHNA KHAREL</v>
      </c>
      <c r="D1251" s="207" t="s">
        <v>1390</v>
      </c>
      <c r="E1251" s="207" t="str">
        <f>Sales_Entry!C1251</f>
        <v>BILL-7001</v>
      </c>
      <c r="F1251" s="207" t="str">
        <f>Sales_Entry!E1251</f>
        <v>Mix Milk</v>
      </c>
      <c r="G1251" s="208">
        <f>N(Sales_Entry!J1251)</f>
        <v>172</v>
      </c>
      <c r="H1251" s="208">
        <v>0</v>
      </c>
      <c r="I1251" s="208">
        <f t="shared" si="19"/>
        <v>172</v>
      </c>
      <c r="J1251" s="211"/>
      <c r="K1251" s="209" t="str" cm="1">
        <f t="array" ref="K1251">IF($C1251="","",IF(AND($C1251=Party_Statement!$C$5,$B1251&gt;=Party_Statement!$C$6,$B1251&lt;=Party_Statement!$E$6),SUMPRODUCT(($C$3:$C1251=Party_Statement!$C$5)*($B$3:$B1251&gt;=Party_Statement!$C$6)*($B$3:$B1251&lt;=Party_Statement!$E$6)),""))</f>
        <v/>
      </c>
    </row>
    <row r="1252" spans="1:11" x14ac:dyDescent="0.25">
      <c r="A1252" s="205" t="str">
        <f>Sales_Entry!A1252</f>
        <v>2083/05/06</v>
      </c>
      <c r="B1252" s="206">
        <f>Sales_Entry!B1252</f>
        <v>46256</v>
      </c>
      <c r="C1252" s="207" t="str">
        <f>Sales_Entry!D1252</f>
        <v>GIRI KIRANA</v>
      </c>
      <c r="D1252" s="207" t="s">
        <v>1390</v>
      </c>
      <c r="E1252" s="207" t="str">
        <f>Sales_Entry!C1252</f>
        <v>BILL-7002</v>
      </c>
      <c r="F1252" s="207" t="str">
        <f>Sales_Entry!E1252</f>
        <v>Mix Milk</v>
      </c>
      <c r="G1252" s="208">
        <f>N(Sales_Entry!J1252)</f>
        <v>1275</v>
      </c>
      <c r="H1252" s="208">
        <v>0</v>
      </c>
      <c r="I1252" s="208">
        <f t="shared" si="19"/>
        <v>1275</v>
      </c>
      <c r="J1252" s="209"/>
      <c r="K1252" s="209" t="str" cm="1">
        <f t="array" ref="K1252">IF($C1252="","",IF(AND($C1252=Party_Statement!$C$5,$B1252&gt;=Party_Statement!$C$6,$B1252&lt;=Party_Statement!$E$6),SUMPRODUCT(($C$3:$C1252=Party_Statement!$C$5)*($B$3:$B1252&gt;=Party_Statement!$C$6)*($B$3:$B1252&lt;=Party_Statement!$E$6)),""))</f>
        <v/>
      </c>
    </row>
    <row r="1253" spans="1:11" ht="25.5" x14ac:dyDescent="0.25">
      <c r="A1253" s="205" t="str">
        <f>Sales_Entry!A1253</f>
        <v>2083/05/06</v>
      </c>
      <c r="B1253" s="206">
        <f>Sales_Entry!B1253</f>
        <v>46256</v>
      </c>
      <c r="C1253" s="207" t="str">
        <f>Sales_Entry!D1253</f>
        <v>NEHA MISTHAN BHANDAR</v>
      </c>
      <c r="D1253" s="207" t="s">
        <v>1390</v>
      </c>
      <c r="E1253" s="207" t="str">
        <f>Sales_Entry!C1253</f>
        <v>BILL-7044</v>
      </c>
      <c r="F1253" s="207" t="str">
        <f>Sales_Entry!E1253</f>
        <v>Mix Milk</v>
      </c>
      <c r="G1253" s="208">
        <f>N(Sales_Entry!J1253)</f>
        <v>3400</v>
      </c>
      <c r="H1253" s="208">
        <v>0</v>
      </c>
      <c r="I1253" s="208">
        <f t="shared" si="19"/>
        <v>3400</v>
      </c>
      <c r="J1253" s="209"/>
      <c r="K1253" s="209" t="str" cm="1">
        <f t="array" ref="K1253">IF($C1253="","",IF(AND($C1253=Party_Statement!$C$5,$B1253&gt;=Party_Statement!$C$6,$B1253&lt;=Party_Statement!$E$6),SUMPRODUCT(($C$3:$C1253=Party_Statement!$C$5)*($B$3:$B1253&gt;=Party_Statement!$C$6)*($B$3:$B1253&lt;=Party_Statement!$E$6)),""))</f>
        <v/>
      </c>
    </row>
    <row r="1254" spans="1:11" ht="25.5" x14ac:dyDescent="0.25">
      <c r="A1254" s="205" t="str">
        <f>Sales_Entry!A1254</f>
        <v>2083/05/06</v>
      </c>
      <c r="B1254" s="206">
        <f>Sales_Entry!B1254</f>
        <v>46256</v>
      </c>
      <c r="C1254" s="207" t="str">
        <f>Sales_Entry!D1254</f>
        <v>NEHA MISTHAN BHANDAR</v>
      </c>
      <c r="D1254" s="207" t="s">
        <v>1390</v>
      </c>
      <c r="E1254" s="207" t="str">
        <f>Sales_Entry!C1254</f>
        <v>BILL-7003</v>
      </c>
      <c r="F1254" s="207" t="str">
        <f>Sales_Entry!E1254</f>
        <v>Mix Milk</v>
      </c>
      <c r="G1254" s="208">
        <f>N(Sales_Entry!J1254)</f>
        <v>6800</v>
      </c>
      <c r="H1254" s="208">
        <v>0</v>
      </c>
      <c r="I1254" s="208">
        <f t="shared" si="19"/>
        <v>6800</v>
      </c>
      <c r="J1254" s="209"/>
      <c r="K1254" s="209" t="str" cm="1">
        <f t="array" ref="K1254">IF($C1254="","",IF(AND($C1254=Party_Statement!$C$5,$B1254&gt;=Party_Statement!$C$6,$B1254&lt;=Party_Statement!$E$6),SUMPRODUCT(($C$3:$C1254=Party_Statement!$C$5)*($B$3:$B1254&gt;=Party_Statement!$C$6)*($B$3:$B1254&lt;=Party_Statement!$E$6)),""))</f>
        <v/>
      </c>
    </row>
    <row r="1255" spans="1:11" x14ac:dyDescent="0.25">
      <c r="A1255" s="205" t="str">
        <f>Sales_Entry!A1255</f>
        <v>2083/05/06</v>
      </c>
      <c r="B1255" s="206">
        <f>Sales_Entry!B1255</f>
        <v>46256</v>
      </c>
      <c r="C1255" s="207" t="str">
        <f>Sales_Entry!D1255</f>
        <v>SAMIKSHYA KIRANA</v>
      </c>
      <c r="D1255" s="207" t="s">
        <v>1390</v>
      </c>
      <c r="E1255" s="207" t="str">
        <f>Sales_Entry!C1255</f>
        <v>BILL-7004</v>
      </c>
      <c r="F1255" s="207" t="str">
        <f>Sales_Entry!E1255</f>
        <v>Mix Milk</v>
      </c>
      <c r="G1255" s="208">
        <f>N(Sales_Entry!J1255)</f>
        <v>680</v>
      </c>
      <c r="H1255" s="208">
        <v>0</v>
      </c>
      <c r="I1255" s="208">
        <f t="shared" si="19"/>
        <v>680</v>
      </c>
      <c r="J1255" s="209"/>
      <c r="K1255" s="209" t="str" cm="1">
        <f t="array" ref="K1255">IF($C1255="","",IF(AND($C1255=Party_Statement!$C$5,$B1255&gt;=Party_Statement!$C$6,$B1255&lt;=Party_Statement!$E$6),SUMPRODUCT(($C$3:$C1255=Party_Statement!$C$5)*($B$3:$B1255&gt;=Party_Statement!$C$6)*($B$3:$B1255&lt;=Party_Statement!$E$6)),""))</f>
        <v/>
      </c>
    </row>
    <row r="1256" spans="1:11" x14ac:dyDescent="0.25">
      <c r="A1256" s="205" t="str">
        <f>Sales_Entry!A1256</f>
        <v>2083/05/06</v>
      </c>
      <c r="B1256" s="206">
        <f>Sales_Entry!B1256</f>
        <v>46256</v>
      </c>
      <c r="C1256" s="207" t="str">
        <f>Sales_Entry!D1256</f>
        <v>MANAKAMANA DAIRY</v>
      </c>
      <c r="D1256" s="207" t="s">
        <v>1390</v>
      </c>
      <c r="E1256" s="207" t="str">
        <f>Sales_Entry!C1256</f>
        <v>BILL-7005</v>
      </c>
      <c r="F1256" s="207" t="str">
        <f>Sales_Entry!E1256</f>
        <v>Mix Milk</v>
      </c>
      <c r="G1256" s="208">
        <f>N(Sales_Entry!J1256)</f>
        <v>850</v>
      </c>
      <c r="H1256" s="208">
        <v>0</v>
      </c>
      <c r="I1256" s="208">
        <f t="shared" si="19"/>
        <v>850</v>
      </c>
      <c r="J1256" s="209"/>
      <c r="K1256" s="209" t="str" cm="1">
        <f t="array" ref="K1256">IF($C1256="","",IF(AND($C1256=Party_Statement!$C$5,$B1256&gt;=Party_Statement!$C$6,$B1256&lt;=Party_Statement!$E$6),SUMPRODUCT(($C$3:$C1256=Party_Statement!$C$5)*($B$3:$B1256&gt;=Party_Statement!$C$6)*($B$3:$B1256&lt;=Party_Statement!$E$6)),""))</f>
        <v/>
      </c>
    </row>
    <row r="1257" spans="1:11" x14ac:dyDescent="0.25">
      <c r="A1257" s="205" t="str">
        <f>Sales_Entry!A1257</f>
        <v>2083/05/06</v>
      </c>
      <c r="B1257" s="206">
        <f>Sales_Entry!B1257</f>
        <v>46256</v>
      </c>
      <c r="C1257" s="207" t="str">
        <f>Sales_Entry!D1257</f>
        <v>YUBARAJ AND SAMRAT</v>
      </c>
      <c r="D1257" s="207" t="s">
        <v>1390</v>
      </c>
      <c r="E1257" s="207" t="str">
        <f>Sales_Entry!C1257</f>
        <v>BILL-7006</v>
      </c>
      <c r="F1257" s="207" t="str">
        <f>Sales_Entry!E1257</f>
        <v>Mix Milk</v>
      </c>
      <c r="G1257" s="208">
        <f>N(Sales_Entry!J1257)</f>
        <v>1020</v>
      </c>
      <c r="H1257" s="208">
        <v>0</v>
      </c>
      <c r="I1257" s="208">
        <f t="shared" si="19"/>
        <v>1020</v>
      </c>
      <c r="J1257" s="209"/>
      <c r="K1257" s="209" t="str" cm="1">
        <f t="array" ref="K1257">IF($C1257="","",IF(AND($C1257=Party_Statement!$C$5,$B1257&gt;=Party_Statement!$C$6,$B1257&lt;=Party_Statement!$E$6),SUMPRODUCT(($C$3:$C1257=Party_Statement!$C$5)*($B$3:$B1257&gt;=Party_Statement!$C$6)*($B$3:$B1257&lt;=Party_Statement!$E$6)),""))</f>
        <v/>
      </c>
    </row>
    <row r="1258" spans="1:11" x14ac:dyDescent="0.25">
      <c r="A1258" s="205" t="str">
        <f>Sales_Entry!A1258</f>
        <v>2083/05/06</v>
      </c>
      <c r="B1258" s="206">
        <f>Sales_Entry!B1258</f>
        <v>46256</v>
      </c>
      <c r="C1258" s="207" t="str">
        <f>Sales_Entry!D1258</f>
        <v>AAYUSH AND AAYUSHMA</v>
      </c>
      <c r="D1258" s="207" t="s">
        <v>1390</v>
      </c>
      <c r="E1258" s="207" t="str">
        <f>Sales_Entry!C1258</f>
        <v>BILL-7007</v>
      </c>
      <c r="F1258" s="207" t="str">
        <f>Sales_Entry!E1258</f>
        <v>Mix Milk</v>
      </c>
      <c r="G1258" s="208">
        <f>N(Sales_Entry!J1258)</f>
        <v>680</v>
      </c>
      <c r="H1258" s="208">
        <v>0</v>
      </c>
      <c r="I1258" s="208">
        <f t="shared" si="19"/>
        <v>680</v>
      </c>
      <c r="J1258" s="209"/>
      <c r="K1258" s="209" t="str" cm="1">
        <f t="array" ref="K1258">IF($C1258="","",IF(AND($C1258=Party_Statement!$C$5,$B1258&gt;=Party_Statement!$C$6,$B1258&lt;=Party_Statement!$E$6),SUMPRODUCT(($C$3:$C1258=Party_Statement!$C$5)*($B$3:$B1258&gt;=Party_Statement!$C$6)*($B$3:$B1258&lt;=Party_Statement!$E$6)),""))</f>
        <v/>
      </c>
    </row>
    <row r="1259" spans="1:11" x14ac:dyDescent="0.25">
      <c r="A1259" s="205" t="str">
        <f>Sales_Entry!A1259</f>
        <v>2083/05/06</v>
      </c>
      <c r="B1259" s="206">
        <f>Sales_Entry!B1259</f>
        <v>46256</v>
      </c>
      <c r="C1259" s="207" t="str">
        <f>Sales_Entry!D1259</f>
        <v>ORGANIC TARKALI</v>
      </c>
      <c r="D1259" s="207" t="s">
        <v>1390</v>
      </c>
      <c r="E1259" s="207" t="str">
        <f>Sales_Entry!C1259</f>
        <v>BILL-7008</v>
      </c>
      <c r="F1259" s="207" t="str">
        <f>Sales_Entry!E1259</f>
        <v>Mix Milk</v>
      </c>
      <c r="G1259" s="208">
        <f>N(Sales_Entry!J1259)</f>
        <v>1900</v>
      </c>
      <c r="H1259" s="208">
        <v>0</v>
      </c>
      <c r="I1259" s="208">
        <f t="shared" si="19"/>
        <v>1900</v>
      </c>
      <c r="J1259" s="209"/>
      <c r="K1259" s="209" t="str" cm="1">
        <f t="array" ref="K1259">IF($C1259="","",IF(AND($C1259=Party_Statement!$C$5,$B1259&gt;=Party_Statement!$C$6,$B1259&lt;=Party_Statement!$E$6),SUMPRODUCT(($C$3:$C1259=Party_Statement!$C$5)*($B$3:$B1259&gt;=Party_Statement!$C$6)*($B$3:$B1259&lt;=Party_Statement!$E$6)),""))</f>
        <v/>
      </c>
    </row>
    <row r="1260" spans="1:11" x14ac:dyDescent="0.25">
      <c r="A1260" s="205" t="str">
        <f>Sales_Entry!A1260</f>
        <v>2083/05/06</v>
      </c>
      <c r="B1260" s="206">
        <f>Sales_Entry!B1260</f>
        <v>46256</v>
      </c>
      <c r="C1260" s="207" t="str">
        <f>Sales_Entry!D1260</f>
        <v>CANCLED</v>
      </c>
      <c r="D1260" s="207" t="s">
        <v>1390</v>
      </c>
      <c r="E1260" s="207" t="str">
        <f>Sales_Entry!C1260</f>
        <v>BILL-7009</v>
      </c>
      <c r="F1260" s="207">
        <f>Sales_Entry!E1260</f>
        <v>0</v>
      </c>
      <c r="G1260" s="208">
        <f>N(Sales_Entry!J1260)</f>
        <v>0</v>
      </c>
      <c r="H1260" s="208">
        <v>0</v>
      </c>
      <c r="I1260" s="208">
        <f t="shared" si="19"/>
        <v>0</v>
      </c>
      <c r="J1260" s="209"/>
      <c r="K1260" s="209" t="str" cm="1">
        <f t="array" ref="K1260">IF($C1260="","",IF(AND($C1260=Party_Statement!$C$5,$B1260&gt;=Party_Statement!$C$6,$B1260&lt;=Party_Statement!$E$6),SUMPRODUCT(($C$3:$C1260=Party_Statement!$C$5)*($B$3:$B1260&gt;=Party_Statement!$C$6)*($B$3:$B1260&lt;=Party_Statement!$E$6)),""))</f>
        <v/>
      </c>
    </row>
    <row r="1261" spans="1:11" x14ac:dyDescent="0.25">
      <c r="A1261" s="205" t="str">
        <f>Sales_Entry!A1261</f>
        <v>2083/05/06</v>
      </c>
      <c r="B1261" s="206">
        <f>Sales_Entry!B1261</f>
        <v>46256</v>
      </c>
      <c r="C1261" s="207" t="str">
        <f>Sales_Entry!D1261</f>
        <v>DEURALI KIRANA</v>
      </c>
      <c r="D1261" s="207" t="s">
        <v>1390</v>
      </c>
      <c r="E1261" s="207" t="str">
        <f>Sales_Entry!C1261</f>
        <v>BILL-7010</v>
      </c>
      <c r="F1261" s="207" t="str">
        <f>Sales_Entry!E1261</f>
        <v>Mix Milk</v>
      </c>
      <c r="G1261" s="208">
        <f>N(Sales_Entry!J1261)</f>
        <v>425</v>
      </c>
      <c r="H1261" s="208">
        <v>0</v>
      </c>
      <c r="I1261" s="208">
        <f t="shared" si="19"/>
        <v>425</v>
      </c>
      <c r="J1261" s="209"/>
      <c r="K1261" s="209" t="str" cm="1">
        <f t="array" ref="K1261">IF($C1261="","",IF(AND($C1261=Party_Statement!$C$5,$B1261&gt;=Party_Statement!$C$6,$B1261&lt;=Party_Statement!$E$6),SUMPRODUCT(($C$3:$C1261=Party_Statement!$C$5)*($B$3:$B1261&gt;=Party_Statement!$C$6)*($B$3:$B1261&lt;=Party_Statement!$E$6)),""))</f>
        <v/>
      </c>
    </row>
    <row r="1262" spans="1:11" s="64" customFormat="1" x14ac:dyDescent="0.25">
      <c r="A1262" s="205" t="str">
        <f>Sales_Entry!A1262</f>
        <v>2083/05/06</v>
      </c>
      <c r="B1262" s="206">
        <f>Sales_Entry!B1262</f>
        <v>46256</v>
      </c>
      <c r="C1262" s="207" t="str">
        <f>Sales_Entry!D1262</f>
        <v>SHARMA DAI</v>
      </c>
      <c r="D1262" s="207" t="s">
        <v>1390</v>
      </c>
      <c r="E1262" s="207" t="str">
        <f>Sales_Entry!C1262</f>
        <v>BILL-7011</v>
      </c>
      <c r="F1262" s="207" t="str">
        <f>Sales_Entry!E1262</f>
        <v>Mix Milk</v>
      </c>
      <c r="G1262" s="208">
        <f>N(Sales_Entry!J1262)</f>
        <v>2295</v>
      </c>
      <c r="H1262" s="208">
        <v>0</v>
      </c>
      <c r="I1262" s="208">
        <f t="shared" si="19"/>
        <v>2295</v>
      </c>
      <c r="J1262" s="211"/>
      <c r="K1262" s="209" t="str" cm="1">
        <f t="array" ref="K1262">IF($C1262="","",IF(AND($C1262=Party_Statement!$C$5,$B1262&gt;=Party_Statement!$C$6,$B1262&lt;=Party_Statement!$E$6),SUMPRODUCT(($C$3:$C1262=Party_Statement!$C$5)*($B$3:$B1262&gt;=Party_Statement!$C$6)*($B$3:$B1262&lt;=Party_Statement!$E$6)),""))</f>
        <v/>
      </c>
    </row>
    <row r="1263" spans="1:11" x14ac:dyDescent="0.25">
      <c r="A1263" s="205" t="str">
        <f>Sales_Entry!A1263</f>
        <v>2083/05/06</v>
      </c>
      <c r="B1263" s="206">
        <f>Sales_Entry!B1263</f>
        <v>46256</v>
      </c>
      <c r="C1263" s="207" t="str">
        <f>Sales_Entry!D1263</f>
        <v>GANGA NEUPANE</v>
      </c>
      <c r="D1263" s="207" t="s">
        <v>1390</v>
      </c>
      <c r="E1263" s="207" t="str">
        <f>Sales_Entry!C1263</f>
        <v>BILL-7012</v>
      </c>
      <c r="F1263" s="207" t="str">
        <f>Sales_Entry!E1263</f>
        <v>Mix Milk</v>
      </c>
      <c r="G1263" s="208">
        <f>N(Sales_Entry!J1263)</f>
        <v>425</v>
      </c>
      <c r="H1263" s="208">
        <v>0</v>
      </c>
      <c r="I1263" s="208">
        <f t="shared" si="19"/>
        <v>425</v>
      </c>
      <c r="J1263" s="209"/>
      <c r="K1263" s="209" t="str" cm="1">
        <f t="array" ref="K1263">IF($C1263="","",IF(AND($C1263=Party_Statement!$C$5,$B1263&gt;=Party_Statement!$C$6,$B1263&lt;=Party_Statement!$E$6),SUMPRODUCT(($C$3:$C1263=Party_Statement!$C$5)*($B$3:$B1263&gt;=Party_Statement!$C$6)*($B$3:$B1263&lt;=Party_Statement!$E$6)),""))</f>
        <v/>
      </c>
    </row>
    <row r="1264" spans="1:11" x14ac:dyDescent="0.25">
      <c r="A1264" s="205" t="str">
        <f>Sales_Entry!A1264</f>
        <v>2083/05/06</v>
      </c>
      <c r="B1264" s="206">
        <f>Sales_Entry!B1264</f>
        <v>46256</v>
      </c>
      <c r="C1264" s="207" t="str">
        <f>Sales_Entry!D1264</f>
        <v>SHANKAR KHAREL</v>
      </c>
      <c r="D1264" s="207" t="s">
        <v>1390</v>
      </c>
      <c r="E1264" s="207" t="str">
        <f>Sales_Entry!C1264</f>
        <v>BILL-7013</v>
      </c>
      <c r="F1264" s="207" t="str">
        <f>Sales_Entry!E1264</f>
        <v>Mix Milk</v>
      </c>
      <c r="G1264" s="208">
        <f>N(Sales_Entry!J1264)</f>
        <v>5400</v>
      </c>
      <c r="H1264" s="208">
        <v>0</v>
      </c>
      <c r="I1264" s="208">
        <f t="shared" si="19"/>
        <v>5400</v>
      </c>
      <c r="J1264" s="209"/>
      <c r="K1264" s="209" t="str" cm="1">
        <f t="array" ref="K1264">IF($C1264="","",IF(AND($C1264=Party_Statement!$C$5,$B1264&gt;=Party_Statement!$C$6,$B1264&lt;=Party_Statement!$E$6),SUMPRODUCT(($C$3:$C1264=Party_Statement!$C$5)*($B$3:$B1264&gt;=Party_Statement!$C$6)*($B$3:$B1264&lt;=Party_Statement!$E$6)),""))</f>
        <v/>
      </c>
    </row>
    <row r="1265" spans="1:11" x14ac:dyDescent="0.25">
      <c r="A1265" s="205" t="str">
        <f>Sales_Entry!A1265</f>
        <v>2083/05/06</v>
      </c>
      <c r="B1265" s="206">
        <f>Sales_Entry!B1265</f>
        <v>46256</v>
      </c>
      <c r="C1265" s="207" t="str">
        <f>Sales_Entry!D1265</f>
        <v>SITALA ARYAL</v>
      </c>
      <c r="D1265" s="207" t="s">
        <v>1390</v>
      </c>
      <c r="E1265" s="207" t="str">
        <f>Sales_Entry!C1265</f>
        <v>BILL-7014</v>
      </c>
      <c r="F1265" s="207" t="str">
        <f>Sales_Entry!E1265</f>
        <v>Mix Milk</v>
      </c>
      <c r="G1265" s="208">
        <f>N(Sales_Entry!J1265)</f>
        <v>135</v>
      </c>
      <c r="H1265" s="208">
        <v>0</v>
      </c>
      <c r="I1265" s="208">
        <f t="shared" si="19"/>
        <v>135</v>
      </c>
      <c r="J1265" s="209"/>
      <c r="K1265" s="209" t="str" cm="1">
        <f t="array" ref="K1265">IF($C1265="","",IF(AND($C1265=Party_Statement!$C$5,$B1265&gt;=Party_Statement!$C$6,$B1265&lt;=Party_Statement!$E$6),SUMPRODUCT(($C$3:$C1265=Party_Statement!$C$5)*($B$3:$B1265&gt;=Party_Statement!$C$6)*($B$3:$B1265&lt;=Party_Statement!$E$6)),""))</f>
        <v/>
      </c>
    </row>
    <row r="1266" spans="1:11" x14ac:dyDescent="0.25">
      <c r="A1266" s="205" t="str">
        <f>Sales_Entry!A1266</f>
        <v>2083/05/06</v>
      </c>
      <c r="B1266" s="206">
        <f>Sales_Entry!B1266</f>
        <v>46256</v>
      </c>
      <c r="C1266" s="207" t="str">
        <f>Sales_Entry!D1266</f>
        <v>LOCAL</v>
      </c>
      <c r="D1266" s="207" t="s">
        <v>1390</v>
      </c>
      <c r="E1266" s="207" t="str">
        <f>Sales_Entry!C1266</f>
        <v>BILL-6481</v>
      </c>
      <c r="F1266" s="207" t="str">
        <f>Sales_Entry!E1266</f>
        <v>Mix Milk</v>
      </c>
      <c r="G1266" s="208">
        <f>N(Sales_Entry!J1266)</f>
        <v>350</v>
      </c>
      <c r="H1266" s="208">
        <v>0</v>
      </c>
      <c r="I1266" s="208">
        <f t="shared" si="19"/>
        <v>350</v>
      </c>
      <c r="J1266" s="209"/>
      <c r="K1266" s="209" t="str" cm="1">
        <f t="array" ref="K1266">IF($C1266="","",IF(AND($C1266=Party_Statement!$C$5,$B1266&gt;=Party_Statement!$C$6,$B1266&lt;=Party_Statement!$E$6),SUMPRODUCT(($C$3:$C1266=Party_Statement!$C$5)*($B$3:$B1266&gt;=Party_Statement!$C$6)*($B$3:$B1266&lt;=Party_Statement!$E$6)),""))</f>
        <v/>
      </c>
    </row>
    <row r="1267" spans="1:11" x14ac:dyDescent="0.25">
      <c r="A1267" s="205" t="str">
        <f>Sales_Entry!A1267</f>
        <v>2083/05/07</v>
      </c>
      <c r="B1267" s="206">
        <f>Sales_Entry!B1267</f>
        <v>46257</v>
      </c>
      <c r="C1267" s="207" t="str">
        <f>Sales_Entry!D1267</f>
        <v>SRIJANA DAIRY</v>
      </c>
      <c r="D1267" s="207" t="s">
        <v>1390</v>
      </c>
      <c r="E1267" s="207" t="str">
        <f>Sales_Entry!C1267</f>
        <v>BILL-7015</v>
      </c>
      <c r="F1267" s="207" t="str">
        <f>Sales_Entry!E1267</f>
        <v>Mix Milk</v>
      </c>
      <c r="G1267" s="208">
        <f>N(Sales_Entry!J1267)</f>
        <v>5100</v>
      </c>
      <c r="H1267" s="208">
        <v>0</v>
      </c>
      <c r="I1267" s="208">
        <f t="shared" si="19"/>
        <v>5100</v>
      </c>
      <c r="J1267" s="209"/>
      <c r="K1267" s="209" t="str" cm="1">
        <f t="array" ref="K1267">IF($C1267="","",IF(AND($C1267=Party_Statement!$C$5,$B1267&gt;=Party_Statement!$C$6,$B1267&lt;=Party_Statement!$E$6),SUMPRODUCT(($C$3:$C1267=Party_Statement!$C$5)*($B$3:$B1267&gt;=Party_Statement!$C$6)*($B$3:$B1267&lt;=Party_Statement!$E$6)),""))</f>
        <v/>
      </c>
    </row>
    <row r="1268" spans="1:11" x14ac:dyDescent="0.25">
      <c r="A1268" s="205" t="str">
        <f>Sales_Entry!A1268</f>
        <v>2083/05/07</v>
      </c>
      <c r="B1268" s="206">
        <f>Sales_Entry!B1268</f>
        <v>46257</v>
      </c>
      <c r="C1268" s="207" t="str">
        <f>Sales_Entry!D1268</f>
        <v>SRIJANA DAIRY</v>
      </c>
      <c r="D1268" s="207" t="s">
        <v>1390</v>
      </c>
      <c r="E1268" s="207" t="str">
        <f>Sales_Entry!C1268</f>
        <v>BILL-7015</v>
      </c>
      <c r="F1268" s="207" t="str">
        <f>Sales_Entry!E1268</f>
        <v>Cow Milk</v>
      </c>
      <c r="G1268" s="208">
        <f>N(Sales_Entry!J1268)</f>
        <v>80</v>
      </c>
      <c r="H1268" s="208">
        <v>0</v>
      </c>
      <c r="I1268" s="208">
        <f t="shared" si="19"/>
        <v>80</v>
      </c>
      <c r="J1268" s="209"/>
      <c r="K1268" s="209" t="str" cm="1">
        <f t="array" ref="K1268">IF($C1268="","",IF(AND($C1268=Party_Statement!$C$5,$B1268&gt;=Party_Statement!$C$6,$B1268&lt;=Party_Statement!$E$6),SUMPRODUCT(($C$3:$C1268=Party_Statement!$C$5)*($B$3:$B1268&gt;=Party_Statement!$C$6)*($B$3:$B1268&lt;=Party_Statement!$E$6)),""))</f>
        <v/>
      </c>
    </row>
    <row r="1269" spans="1:11" x14ac:dyDescent="0.25">
      <c r="A1269" s="205" t="str">
        <f>Sales_Entry!A1269</f>
        <v>2083/05/07</v>
      </c>
      <c r="B1269" s="206">
        <f>Sales_Entry!B1269</f>
        <v>46257</v>
      </c>
      <c r="C1269" s="207" t="str">
        <f>Sales_Entry!D1269</f>
        <v>SOBHA BHATTARAI</v>
      </c>
      <c r="D1269" s="207" t="s">
        <v>1390</v>
      </c>
      <c r="E1269" s="207" t="str">
        <f>Sales_Entry!C1269</f>
        <v>BILL-7016</v>
      </c>
      <c r="F1269" s="207" t="str">
        <f>Sales_Entry!E1269</f>
        <v>Mix Milk</v>
      </c>
      <c r="G1269" s="208">
        <f>N(Sales_Entry!J1269)</f>
        <v>4250</v>
      </c>
      <c r="H1269" s="208">
        <v>0</v>
      </c>
      <c r="I1269" s="208">
        <f t="shared" si="19"/>
        <v>4250</v>
      </c>
      <c r="J1269" s="209"/>
      <c r="K1269" s="209" t="str" cm="1">
        <f t="array" ref="K1269">IF($C1269="","",IF(AND($C1269=Party_Statement!$C$5,$B1269&gt;=Party_Statement!$C$6,$B1269&lt;=Party_Statement!$E$6),SUMPRODUCT(($C$3:$C1269=Party_Statement!$C$5)*($B$3:$B1269&gt;=Party_Statement!$C$6)*($B$3:$B1269&lt;=Party_Statement!$E$6)),""))</f>
        <v/>
      </c>
    </row>
    <row r="1270" spans="1:11" x14ac:dyDescent="0.25">
      <c r="A1270" s="205" t="str">
        <f>Sales_Entry!A1270</f>
        <v>2083/05/07</v>
      </c>
      <c r="B1270" s="206">
        <f>Sales_Entry!B1270</f>
        <v>46257</v>
      </c>
      <c r="C1270" s="207" t="str">
        <f>Sales_Entry!D1270</f>
        <v>PALPALI KIRANA</v>
      </c>
      <c r="D1270" s="207" t="s">
        <v>1390</v>
      </c>
      <c r="E1270" s="207" t="str">
        <f>Sales_Entry!C1270</f>
        <v>BILL-7017</v>
      </c>
      <c r="F1270" s="207" t="str">
        <f>Sales_Entry!E1270</f>
        <v>Mix Milk</v>
      </c>
      <c r="G1270" s="208">
        <f>N(Sales_Entry!J1270)</f>
        <v>1700</v>
      </c>
      <c r="H1270" s="208">
        <v>0</v>
      </c>
      <c r="I1270" s="208">
        <f t="shared" si="19"/>
        <v>1700</v>
      </c>
      <c r="J1270" s="209"/>
      <c r="K1270" s="209" t="str" cm="1">
        <f t="array" ref="K1270">IF($C1270="","",IF(AND($C1270=Party_Statement!$C$5,$B1270&gt;=Party_Statement!$C$6,$B1270&lt;=Party_Statement!$E$6),SUMPRODUCT(($C$3:$C1270=Party_Statement!$C$5)*($B$3:$B1270&gt;=Party_Statement!$C$6)*($B$3:$B1270&lt;=Party_Statement!$E$6)),""))</f>
        <v/>
      </c>
    </row>
    <row r="1271" spans="1:11" x14ac:dyDescent="0.25">
      <c r="A1271" s="205" t="str">
        <f>Sales_Entry!A1271</f>
        <v>2083/05/07</v>
      </c>
      <c r="B1271" s="206">
        <f>Sales_Entry!B1271</f>
        <v>46257</v>
      </c>
      <c r="C1271" s="207" t="str">
        <f>Sales_Entry!D1271</f>
        <v>AAMOSH KIRANA</v>
      </c>
      <c r="D1271" s="207" t="s">
        <v>1390</v>
      </c>
      <c r="E1271" s="207" t="str">
        <f>Sales_Entry!C1271</f>
        <v>BILL-7018</v>
      </c>
      <c r="F1271" s="207" t="str">
        <f>Sales_Entry!E1271</f>
        <v>Mix Milk</v>
      </c>
      <c r="G1271" s="208">
        <f>N(Sales_Entry!J1271)</f>
        <v>3870</v>
      </c>
      <c r="H1271" s="208">
        <v>0</v>
      </c>
      <c r="I1271" s="208">
        <f t="shared" si="19"/>
        <v>3870</v>
      </c>
      <c r="J1271" s="209"/>
      <c r="K1271" s="209" t="str" cm="1">
        <f t="array" ref="K1271">IF($C1271="","",IF(AND($C1271=Party_Statement!$C$5,$B1271&gt;=Party_Statement!$C$6,$B1271&lt;=Party_Statement!$E$6),SUMPRODUCT(($C$3:$C1271=Party_Statement!$C$5)*($B$3:$B1271&gt;=Party_Statement!$C$6)*($B$3:$B1271&lt;=Party_Statement!$E$6)),""))</f>
        <v/>
      </c>
    </row>
    <row r="1272" spans="1:11" x14ac:dyDescent="0.25">
      <c r="A1272" s="205" t="str">
        <f>Sales_Entry!A1272</f>
        <v>2083/05/07</v>
      </c>
      <c r="B1272" s="206">
        <f>Sales_Entry!B1272</f>
        <v>46257</v>
      </c>
      <c r="C1272" s="207" t="str">
        <f>Sales_Entry!D1272</f>
        <v>AAMOSH KIRANA</v>
      </c>
      <c r="D1272" s="207" t="s">
        <v>1390</v>
      </c>
      <c r="E1272" s="207" t="str">
        <f>Sales_Entry!C1272</f>
        <v>BILL-7018</v>
      </c>
      <c r="F1272" s="207" t="str">
        <f>Sales_Entry!E1272</f>
        <v>Mix Milk</v>
      </c>
      <c r="G1272" s="208">
        <f>N(Sales_Entry!J1272)</f>
        <v>2975</v>
      </c>
      <c r="H1272" s="208">
        <v>0</v>
      </c>
      <c r="I1272" s="208">
        <f t="shared" si="19"/>
        <v>2975</v>
      </c>
      <c r="J1272" s="209"/>
      <c r="K1272" s="209" t="str" cm="1">
        <f t="array" ref="K1272">IF($C1272="","",IF(AND($C1272=Party_Statement!$C$5,$B1272&gt;=Party_Statement!$C$6,$B1272&lt;=Party_Statement!$E$6),SUMPRODUCT(($C$3:$C1272=Party_Statement!$C$5)*($B$3:$B1272&gt;=Party_Statement!$C$6)*($B$3:$B1272&lt;=Party_Statement!$E$6)),""))</f>
        <v/>
      </c>
    </row>
    <row r="1273" spans="1:11" s="64" customFormat="1" x14ac:dyDescent="0.25">
      <c r="A1273" s="205" t="str">
        <f>Sales_Entry!A1273</f>
        <v>2083/05/07</v>
      </c>
      <c r="B1273" s="206">
        <f>Sales_Entry!B1273</f>
        <v>46257</v>
      </c>
      <c r="C1273" s="207" t="str">
        <f>Sales_Entry!D1273</f>
        <v>AAMOSH KIRANA</v>
      </c>
      <c r="D1273" s="207" t="s">
        <v>1390</v>
      </c>
      <c r="E1273" s="207" t="str">
        <f>Sales_Entry!C1273</f>
        <v>BILL-7018</v>
      </c>
      <c r="F1273" s="207" t="str">
        <f>Sales_Entry!E1273</f>
        <v>Cow Milk</v>
      </c>
      <c r="G1273" s="208">
        <f>N(Sales_Entry!J1273)</f>
        <v>80</v>
      </c>
      <c r="H1273" s="208">
        <v>0</v>
      </c>
      <c r="I1273" s="208">
        <f t="shared" si="19"/>
        <v>80</v>
      </c>
      <c r="J1273" s="211"/>
      <c r="K1273" s="209" t="str" cm="1">
        <f t="array" ref="K1273">IF($C1273="","",IF(AND($C1273=Party_Statement!$C$5,$B1273&gt;=Party_Statement!$C$6,$B1273&lt;=Party_Statement!$E$6),SUMPRODUCT(($C$3:$C1273=Party_Statement!$C$5)*($B$3:$B1273&gt;=Party_Statement!$C$6)*($B$3:$B1273&lt;=Party_Statement!$E$6)),""))</f>
        <v/>
      </c>
    </row>
    <row r="1274" spans="1:11" x14ac:dyDescent="0.25">
      <c r="A1274" s="205" t="str">
        <f>Sales_Entry!A1274</f>
        <v>2083/05/07</v>
      </c>
      <c r="B1274" s="206">
        <f>Sales_Entry!B1274</f>
        <v>46257</v>
      </c>
      <c r="C1274" s="207" t="str">
        <f>Sales_Entry!D1274</f>
        <v>GIRI KIRANA</v>
      </c>
      <c r="D1274" s="207" t="s">
        <v>1390</v>
      </c>
      <c r="E1274" s="207" t="str">
        <f>Sales_Entry!C1274</f>
        <v>BILL-7019</v>
      </c>
      <c r="F1274" s="207" t="str">
        <f>Sales_Entry!E1274</f>
        <v>Mix Milk</v>
      </c>
      <c r="G1274" s="208">
        <f>N(Sales_Entry!J1274)</f>
        <v>1275</v>
      </c>
      <c r="H1274" s="208">
        <v>0</v>
      </c>
      <c r="I1274" s="208">
        <f t="shared" si="19"/>
        <v>1275</v>
      </c>
      <c r="J1274" s="209"/>
      <c r="K1274" s="209" t="str" cm="1">
        <f t="array" ref="K1274">IF($C1274="","",IF(AND($C1274=Party_Statement!$C$5,$B1274&gt;=Party_Statement!$C$6,$B1274&lt;=Party_Statement!$E$6),SUMPRODUCT(($C$3:$C1274=Party_Statement!$C$5)*($B$3:$B1274&gt;=Party_Statement!$C$6)*($B$3:$B1274&lt;=Party_Statement!$E$6)),""))</f>
        <v/>
      </c>
    </row>
    <row r="1275" spans="1:11" x14ac:dyDescent="0.25">
      <c r="A1275" s="205" t="str">
        <f>Sales_Entry!A1275</f>
        <v>2083/05/07</v>
      </c>
      <c r="B1275" s="206">
        <f>Sales_Entry!B1275</f>
        <v>46257</v>
      </c>
      <c r="C1275" s="207" t="str">
        <f>Sales_Entry!D1275</f>
        <v>CHHATRABHUMI STORE</v>
      </c>
      <c r="D1275" s="207" t="s">
        <v>1390</v>
      </c>
      <c r="E1275" s="207" t="str">
        <f>Sales_Entry!C1275</f>
        <v>BILL-7020</v>
      </c>
      <c r="F1275" s="207" t="str">
        <f>Sales_Entry!E1275</f>
        <v>Mix Milk</v>
      </c>
      <c r="G1275" s="208">
        <f>N(Sales_Entry!J1275)</f>
        <v>1720</v>
      </c>
      <c r="H1275" s="208">
        <v>0</v>
      </c>
      <c r="I1275" s="208">
        <f t="shared" si="19"/>
        <v>1720</v>
      </c>
      <c r="J1275" s="209"/>
      <c r="K1275" s="209" t="str" cm="1">
        <f t="array" ref="K1275">IF($C1275="","",IF(AND($C1275=Party_Statement!$C$5,$B1275&gt;=Party_Statement!$C$6,$B1275&lt;=Party_Statement!$E$6),SUMPRODUCT(($C$3:$C1275=Party_Statement!$C$5)*($B$3:$B1275&gt;=Party_Statement!$C$6)*($B$3:$B1275&lt;=Party_Statement!$E$6)),""))</f>
        <v/>
      </c>
    </row>
    <row r="1276" spans="1:11" x14ac:dyDescent="0.25">
      <c r="A1276" s="205" t="str">
        <f>Sales_Entry!A1276</f>
        <v>2083/05/07</v>
      </c>
      <c r="B1276" s="206">
        <f>Sales_Entry!B1276</f>
        <v>46257</v>
      </c>
      <c r="C1276" s="207" t="str">
        <f>Sales_Entry!D1276</f>
        <v>KRISHNA KHAREL</v>
      </c>
      <c r="D1276" s="207" t="s">
        <v>1390</v>
      </c>
      <c r="E1276" s="207" t="str">
        <f>Sales_Entry!C1276</f>
        <v>BILL-7021</v>
      </c>
      <c r="F1276" s="207" t="str">
        <f>Sales_Entry!E1276</f>
        <v>Mix Milk</v>
      </c>
      <c r="G1276" s="208">
        <f>N(Sales_Entry!J1276)</f>
        <v>172</v>
      </c>
      <c r="H1276" s="208">
        <v>0</v>
      </c>
      <c r="I1276" s="208">
        <f t="shared" si="19"/>
        <v>172</v>
      </c>
      <c r="J1276" s="209"/>
      <c r="K1276" s="209" t="str" cm="1">
        <f t="array" ref="K1276">IF($C1276="","",IF(AND($C1276=Party_Statement!$C$5,$B1276&gt;=Party_Statement!$C$6,$B1276&lt;=Party_Statement!$E$6),SUMPRODUCT(($C$3:$C1276=Party_Statement!$C$5)*($B$3:$B1276&gt;=Party_Statement!$C$6)*($B$3:$B1276&lt;=Party_Statement!$E$6)),""))</f>
        <v/>
      </c>
    </row>
    <row r="1277" spans="1:11" x14ac:dyDescent="0.25">
      <c r="A1277" s="205" t="str">
        <f>Sales_Entry!A1277</f>
        <v>2083/05/07</v>
      </c>
      <c r="B1277" s="206">
        <f>Sales_Entry!B1277</f>
        <v>46257</v>
      </c>
      <c r="C1277" s="207" t="str">
        <f>Sales_Entry!D1277</f>
        <v>SAMIKSHYA KIRANA</v>
      </c>
      <c r="D1277" s="207" t="s">
        <v>1390</v>
      </c>
      <c r="E1277" s="207" t="str">
        <f>Sales_Entry!C1277</f>
        <v>BILL-7022</v>
      </c>
      <c r="F1277" s="207" t="str">
        <f>Sales_Entry!E1277</f>
        <v>Mix Milk</v>
      </c>
      <c r="G1277" s="208">
        <f>N(Sales_Entry!J1277)</f>
        <v>680</v>
      </c>
      <c r="H1277" s="208">
        <v>0</v>
      </c>
      <c r="I1277" s="208">
        <f t="shared" si="19"/>
        <v>680</v>
      </c>
      <c r="J1277" s="209"/>
      <c r="K1277" s="209" t="str" cm="1">
        <f t="array" ref="K1277">IF($C1277="","",IF(AND($C1277=Party_Statement!$C$5,$B1277&gt;=Party_Statement!$C$6,$B1277&lt;=Party_Statement!$E$6),SUMPRODUCT(($C$3:$C1277=Party_Statement!$C$5)*($B$3:$B1277&gt;=Party_Statement!$C$6)*($B$3:$B1277&lt;=Party_Statement!$E$6)),""))</f>
        <v/>
      </c>
    </row>
    <row r="1278" spans="1:11" x14ac:dyDescent="0.25">
      <c r="A1278" s="205" t="str">
        <f>Sales_Entry!A1278</f>
        <v>2083/05/07</v>
      </c>
      <c r="B1278" s="206">
        <f>Sales_Entry!B1278</f>
        <v>46257</v>
      </c>
      <c r="C1278" s="207" t="str">
        <f>Sales_Entry!D1278</f>
        <v>DEURALI KIRANA</v>
      </c>
      <c r="D1278" s="207" t="s">
        <v>1390</v>
      </c>
      <c r="E1278" s="207" t="str">
        <f>Sales_Entry!C1278</f>
        <v>BILL-7023</v>
      </c>
      <c r="F1278" s="207" t="str">
        <f>Sales_Entry!E1278</f>
        <v>Mix Milk</v>
      </c>
      <c r="G1278" s="208">
        <f>N(Sales_Entry!J1278)</f>
        <v>425</v>
      </c>
      <c r="H1278" s="208">
        <v>0</v>
      </c>
      <c r="I1278" s="208">
        <f t="shared" si="19"/>
        <v>425</v>
      </c>
      <c r="J1278" s="209"/>
      <c r="K1278" s="209" t="str" cm="1">
        <f t="array" ref="K1278">IF($C1278="","",IF(AND($C1278=Party_Statement!$C$5,$B1278&gt;=Party_Statement!$C$6,$B1278&lt;=Party_Statement!$E$6),SUMPRODUCT(($C$3:$C1278=Party_Statement!$C$5)*($B$3:$B1278&gt;=Party_Statement!$C$6)*($B$3:$B1278&lt;=Party_Statement!$E$6)),""))</f>
        <v/>
      </c>
    </row>
    <row r="1279" spans="1:11" x14ac:dyDescent="0.25">
      <c r="A1279" s="205" t="str">
        <f>Sales_Entry!A1279</f>
        <v>2083/05/07</v>
      </c>
      <c r="B1279" s="206">
        <f>Sales_Entry!B1279</f>
        <v>46257</v>
      </c>
      <c r="C1279" s="207" t="str">
        <f>Sales_Entry!D1279</f>
        <v>YUBARAJ AND SAMRAT</v>
      </c>
      <c r="D1279" s="207" t="s">
        <v>1390</v>
      </c>
      <c r="E1279" s="207" t="str">
        <f>Sales_Entry!C1279</f>
        <v>BILL-7024</v>
      </c>
      <c r="F1279" s="207" t="str">
        <f>Sales_Entry!E1279</f>
        <v>Mix Milk</v>
      </c>
      <c r="G1279" s="208">
        <f>N(Sales_Entry!J1279)</f>
        <v>1020</v>
      </c>
      <c r="H1279" s="208">
        <v>0</v>
      </c>
      <c r="I1279" s="208">
        <f t="shared" si="19"/>
        <v>1020</v>
      </c>
      <c r="J1279" s="209"/>
      <c r="K1279" s="209" t="str" cm="1">
        <f t="array" ref="K1279">IF($C1279="","",IF(AND($C1279=Party_Statement!$C$5,$B1279&gt;=Party_Statement!$C$6,$B1279&lt;=Party_Statement!$E$6),SUMPRODUCT(($C$3:$C1279=Party_Statement!$C$5)*($B$3:$B1279&gt;=Party_Statement!$C$6)*($B$3:$B1279&lt;=Party_Statement!$E$6)),""))</f>
        <v/>
      </c>
    </row>
    <row r="1280" spans="1:11" x14ac:dyDescent="0.25">
      <c r="A1280" s="205" t="str">
        <f>Sales_Entry!A1280</f>
        <v>2083/05/07</v>
      </c>
      <c r="B1280" s="206">
        <f>Sales_Entry!B1280</f>
        <v>46257</v>
      </c>
      <c r="C1280" s="207" t="str">
        <f>Sales_Entry!D1280</f>
        <v>MANAKAMANA DAIRY</v>
      </c>
      <c r="D1280" s="207" t="s">
        <v>1390</v>
      </c>
      <c r="E1280" s="207" t="str">
        <f>Sales_Entry!C1280</f>
        <v>BILL-7025</v>
      </c>
      <c r="F1280" s="207" t="str">
        <f>Sales_Entry!E1280</f>
        <v>Mix Milk</v>
      </c>
      <c r="G1280" s="208">
        <f>N(Sales_Entry!J1280)</f>
        <v>850</v>
      </c>
      <c r="H1280" s="208">
        <v>0</v>
      </c>
      <c r="I1280" s="208">
        <f t="shared" si="19"/>
        <v>850</v>
      </c>
      <c r="J1280" s="209"/>
      <c r="K1280" s="209" t="str" cm="1">
        <f t="array" ref="K1280">IF($C1280="","",IF(AND($C1280=Party_Statement!$C$5,$B1280&gt;=Party_Statement!$C$6,$B1280&lt;=Party_Statement!$E$6),SUMPRODUCT(($C$3:$C1280=Party_Statement!$C$5)*($B$3:$B1280&gt;=Party_Statement!$C$6)*($B$3:$B1280&lt;=Party_Statement!$E$6)),""))</f>
        <v/>
      </c>
    </row>
    <row r="1281" spans="1:11" ht="25.5" x14ac:dyDescent="0.25">
      <c r="A1281" s="205" t="str">
        <f>Sales_Entry!A1281</f>
        <v>2083/05/07</v>
      </c>
      <c r="B1281" s="206">
        <f>Sales_Entry!B1281</f>
        <v>46257</v>
      </c>
      <c r="C1281" s="207" t="str">
        <f>Sales_Entry!D1281</f>
        <v>NEHA MISTHAN BHANDAR</v>
      </c>
      <c r="D1281" s="207" t="s">
        <v>1390</v>
      </c>
      <c r="E1281" s="207" t="str">
        <f>Sales_Entry!C1281</f>
        <v>BILL-7026</v>
      </c>
      <c r="F1281" s="207" t="str">
        <f>Sales_Entry!E1281</f>
        <v>Mix Milk</v>
      </c>
      <c r="G1281" s="208">
        <f>N(Sales_Entry!J1281)</f>
        <v>6800</v>
      </c>
      <c r="H1281" s="208">
        <v>0</v>
      </c>
      <c r="I1281" s="208">
        <f t="shared" si="19"/>
        <v>6800</v>
      </c>
      <c r="J1281" s="209"/>
      <c r="K1281" s="209" t="str" cm="1">
        <f t="array" ref="K1281">IF($C1281="","",IF(AND($C1281=Party_Statement!$C$5,$B1281&gt;=Party_Statement!$C$6,$B1281&lt;=Party_Statement!$E$6),SUMPRODUCT(($C$3:$C1281=Party_Statement!$C$5)*($B$3:$B1281&gt;=Party_Statement!$C$6)*($B$3:$B1281&lt;=Party_Statement!$E$6)),""))</f>
        <v/>
      </c>
    </row>
    <row r="1282" spans="1:11" x14ac:dyDescent="0.25">
      <c r="A1282" s="205" t="str">
        <f>Sales_Entry!A1282</f>
        <v>2083/05/07</v>
      </c>
      <c r="B1282" s="206">
        <f>Sales_Entry!B1282</f>
        <v>46257</v>
      </c>
      <c r="C1282" s="207" t="str">
        <f>Sales_Entry!D1282</f>
        <v>ORGANIC TARKALI</v>
      </c>
      <c r="D1282" s="207" t="s">
        <v>1390</v>
      </c>
      <c r="E1282" s="207" t="str">
        <f>Sales_Entry!C1282</f>
        <v>BILL-7027</v>
      </c>
      <c r="F1282" s="207" t="str">
        <f>Sales_Entry!E1282</f>
        <v>Mix Milk</v>
      </c>
      <c r="G1282" s="208">
        <f>N(Sales_Entry!J1282)</f>
        <v>2850</v>
      </c>
      <c r="H1282" s="208">
        <v>0</v>
      </c>
      <c r="I1282" s="208">
        <f t="shared" si="19"/>
        <v>2850</v>
      </c>
      <c r="J1282" s="209"/>
      <c r="K1282" s="209" t="str" cm="1">
        <f t="array" ref="K1282">IF($C1282="","",IF(AND($C1282=Party_Statement!$C$5,$B1282&gt;=Party_Statement!$C$6,$B1282&lt;=Party_Statement!$E$6),SUMPRODUCT(($C$3:$C1282=Party_Statement!$C$5)*($B$3:$B1282&gt;=Party_Statement!$C$6)*($B$3:$B1282&lt;=Party_Statement!$E$6)),""))</f>
        <v/>
      </c>
    </row>
    <row r="1283" spans="1:11" x14ac:dyDescent="0.25">
      <c r="A1283" s="205" t="str">
        <f>Sales_Entry!A1283</f>
        <v>2083/05/07</v>
      </c>
      <c r="B1283" s="206">
        <f>Sales_Entry!B1283</f>
        <v>46257</v>
      </c>
      <c r="C1283" s="207" t="str">
        <f>Sales_Entry!D1283</f>
        <v>ORGANIC TARKALI</v>
      </c>
      <c r="D1283" s="207" t="s">
        <v>1390</v>
      </c>
      <c r="E1283" s="207" t="str">
        <f>Sales_Entry!C1283</f>
        <v>BILL-7027</v>
      </c>
      <c r="F1283" s="207" t="str">
        <f>Sales_Entry!E1283</f>
        <v>Mix Milk</v>
      </c>
      <c r="G1283" s="208">
        <f>N(Sales_Entry!J1283)</f>
        <v>1020</v>
      </c>
      <c r="H1283" s="208">
        <v>0</v>
      </c>
      <c r="I1283" s="208">
        <f t="shared" si="19"/>
        <v>1020</v>
      </c>
      <c r="J1283" s="209"/>
      <c r="K1283" s="209" t="str" cm="1">
        <f t="array" ref="K1283">IF($C1283="","",IF(AND($C1283=Party_Statement!$C$5,$B1283&gt;=Party_Statement!$C$6,$B1283&lt;=Party_Statement!$E$6),SUMPRODUCT(($C$3:$C1283=Party_Statement!$C$5)*($B$3:$B1283&gt;=Party_Statement!$C$6)*($B$3:$B1283&lt;=Party_Statement!$E$6)),""))</f>
        <v/>
      </c>
    </row>
    <row r="1284" spans="1:11" s="64" customFormat="1" x14ac:dyDescent="0.25">
      <c r="A1284" s="205" t="str">
        <f>Sales_Entry!A1284</f>
        <v>2083/05/07</v>
      </c>
      <c r="B1284" s="206">
        <f>Sales_Entry!B1284</f>
        <v>46257</v>
      </c>
      <c r="C1284" s="207" t="str">
        <f>Sales_Entry!D1284</f>
        <v>NEUPANE KIRANA</v>
      </c>
      <c r="D1284" s="207" t="s">
        <v>1390</v>
      </c>
      <c r="E1284" s="207" t="str">
        <f>Sales_Entry!C1284</f>
        <v>BILL-7028</v>
      </c>
      <c r="F1284" s="207" t="str">
        <f>Sales_Entry!E1284</f>
        <v>Mix Milk</v>
      </c>
      <c r="G1284" s="208">
        <f>N(Sales_Entry!J1284)</f>
        <v>400</v>
      </c>
      <c r="H1284" s="208">
        <v>0</v>
      </c>
      <c r="I1284" s="208">
        <f t="shared" ref="I1284:I1347" si="20">IF($C1284="","",$G1284-$H1284)</f>
        <v>400</v>
      </c>
      <c r="J1284" s="211"/>
      <c r="K1284" s="209" t="str" cm="1">
        <f t="array" ref="K1284">IF($C1284="","",IF(AND($C1284=Party_Statement!$C$5,$B1284&gt;=Party_Statement!$C$6,$B1284&lt;=Party_Statement!$E$6),SUMPRODUCT(($C$3:$C1284=Party_Statement!$C$5)*($B$3:$B1284&gt;=Party_Statement!$C$6)*($B$3:$B1284&lt;=Party_Statement!$E$6)),""))</f>
        <v/>
      </c>
    </row>
    <row r="1285" spans="1:11" x14ac:dyDescent="0.25">
      <c r="A1285" s="205" t="str">
        <f>Sales_Entry!A1285</f>
        <v>2083/05/07</v>
      </c>
      <c r="B1285" s="206">
        <f>Sales_Entry!B1285</f>
        <v>46257</v>
      </c>
      <c r="C1285" s="207" t="str">
        <f>Sales_Entry!D1285</f>
        <v>GANGA NEUPANE</v>
      </c>
      <c r="D1285" s="207" t="s">
        <v>1390</v>
      </c>
      <c r="E1285" s="207" t="str">
        <f>Sales_Entry!C1285</f>
        <v>BILL-7029</v>
      </c>
      <c r="F1285" s="207" t="str">
        <f>Sales_Entry!E1285</f>
        <v>Mix Milk</v>
      </c>
      <c r="G1285" s="208">
        <f>N(Sales_Entry!J1285)</f>
        <v>510</v>
      </c>
      <c r="H1285" s="208">
        <v>0</v>
      </c>
      <c r="I1285" s="208">
        <f t="shared" si="20"/>
        <v>510</v>
      </c>
      <c r="J1285" s="209"/>
      <c r="K1285" s="209" t="str" cm="1">
        <f t="array" ref="K1285">IF($C1285="","",IF(AND($C1285=Party_Statement!$C$5,$B1285&gt;=Party_Statement!$C$6,$B1285&lt;=Party_Statement!$E$6),SUMPRODUCT(($C$3:$C1285=Party_Statement!$C$5)*($B$3:$B1285&gt;=Party_Statement!$C$6)*($B$3:$B1285&lt;=Party_Statement!$E$6)),""))</f>
        <v/>
      </c>
    </row>
    <row r="1286" spans="1:11" x14ac:dyDescent="0.25">
      <c r="A1286" s="205" t="str">
        <f>Sales_Entry!A1286</f>
        <v>2083/05/07</v>
      </c>
      <c r="B1286" s="206">
        <f>Sales_Entry!B1286</f>
        <v>46257</v>
      </c>
      <c r="C1286" s="207" t="str">
        <f>Sales_Entry!D1286</f>
        <v>SITALA ARYAL</v>
      </c>
      <c r="D1286" s="207" t="s">
        <v>1390</v>
      </c>
      <c r="E1286" s="207" t="str">
        <f>Sales_Entry!C1286</f>
        <v>BILL-7030</v>
      </c>
      <c r="F1286" s="207" t="str">
        <f>Sales_Entry!E1286</f>
        <v>Mix Milk</v>
      </c>
      <c r="G1286" s="208">
        <f>N(Sales_Entry!J1286)</f>
        <v>90</v>
      </c>
      <c r="H1286" s="208">
        <v>0</v>
      </c>
      <c r="I1286" s="208">
        <f t="shared" si="20"/>
        <v>90</v>
      </c>
      <c r="J1286" s="209"/>
      <c r="K1286" s="209" t="str" cm="1">
        <f t="array" ref="K1286">IF($C1286="","",IF(AND($C1286=Party_Statement!$C$5,$B1286&gt;=Party_Statement!$C$6,$B1286&lt;=Party_Statement!$E$6),SUMPRODUCT(($C$3:$C1286=Party_Statement!$C$5)*($B$3:$B1286&gt;=Party_Statement!$C$6)*($B$3:$B1286&lt;=Party_Statement!$E$6)),""))</f>
        <v/>
      </c>
    </row>
    <row r="1287" spans="1:11" x14ac:dyDescent="0.25">
      <c r="A1287" s="205" t="str">
        <f>Sales_Entry!A1287</f>
        <v>2083/05/07</v>
      </c>
      <c r="B1287" s="206">
        <f>Sales_Entry!B1287</f>
        <v>46257</v>
      </c>
      <c r="C1287" s="207" t="str">
        <f>Sales_Entry!D1287</f>
        <v>LAXMI KHANAL</v>
      </c>
      <c r="D1287" s="207" t="s">
        <v>1390</v>
      </c>
      <c r="E1287" s="207" t="str">
        <f>Sales_Entry!C1287</f>
        <v>BILL-7031</v>
      </c>
      <c r="F1287" s="207" t="str">
        <f>Sales_Entry!E1287</f>
        <v>Mix Milk</v>
      </c>
      <c r="G1287" s="208">
        <f>N(Sales_Entry!J1287)</f>
        <v>300</v>
      </c>
      <c r="H1287" s="208">
        <v>0</v>
      </c>
      <c r="I1287" s="208">
        <f t="shared" si="20"/>
        <v>300</v>
      </c>
      <c r="J1287" s="209"/>
      <c r="K1287" s="209" t="str" cm="1">
        <f t="array" ref="K1287">IF($C1287="","",IF(AND($C1287=Party_Statement!$C$5,$B1287&gt;=Party_Statement!$C$6,$B1287&lt;=Party_Statement!$E$6),SUMPRODUCT(($C$3:$C1287=Party_Statement!$C$5)*($B$3:$B1287&gt;=Party_Statement!$C$6)*($B$3:$B1287&lt;=Party_Statement!$E$6)),""))</f>
        <v/>
      </c>
    </row>
    <row r="1288" spans="1:11" x14ac:dyDescent="0.25">
      <c r="A1288" s="205" t="str">
        <f>Sales_Entry!A1288</f>
        <v>2083/05/07</v>
      </c>
      <c r="B1288" s="206">
        <f>Sales_Entry!B1288</f>
        <v>46257</v>
      </c>
      <c r="C1288" s="207" t="str">
        <f>Sales_Entry!D1288</f>
        <v>LOCAL</v>
      </c>
      <c r="D1288" s="207" t="s">
        <v>1390</v>
      </c>
      <c r="E1288" s="207" t="str">
        <f>Sales_Entry!C1288</f>
        <v>BILL-6482</v>
      </c>
      <c r="F1288" s="207" t="str">
        <f>Sales_Entry!E1288</f>
        <v>Mix Milk</v>
      </c>
      <c r="G1288" s="208">
        <f>N(Sales_Entry!J1288)</f>
        <v>400</v>
      </c>
      <c r="H1288" s="208">
        <v>0</v>
      </c>
      <c r="I1288" s="208">
        <f t="shared" si="20"/>
        <v>400</v>
      </c>
      <c r="J1288" s="209"/>
      <c r="K1288" s="209" t="str" cm="1">
        <f t="array" ref="K1288">IF($C1288="","",IF(AND($C1288=Party_Statement!$C$5,$B1288&gt;=Party_Statement!$C$6,$B1288&lt;=Party_Statement!$E$6),SUMPRODUCT(($C$3:$C1288=Party_Statement!$C$5)*($B$3:$B1288&gt;=Party_Statement!$C$6)*($B$3:$B1288&lt;=Party_Statement!$E$6)),""))</f>
        <v/>
      </c>
    </row>
    <row r="1289" spans="1:11" x14ac:dyDescent="0.25">
      <c r="A1289" s="205" t="str">
        <f>Sales_Entry!A1289</f>
        <v>2083/05/07</v>
      </c>
      <c r="B1289" s="206">
        <f>Sales_Entry!B1289</f>
        <v>46257</v>
      </c>
      <c r="C1289" s="207" t="str">
        <f>Sales_Entry!D1289</f>
        <v>LOCAL</v>
      </c>
      <c r="D1289" s="207" t="s">
        <v>1390</v>
      </c>
      <c r="E1289" s="207" t="str">
        <f>Sales_Entry!C1289</f>
        <v>BILL-6482</v>
      </c>
      <c r="F1289" s="207" t="str">
        <f>Sales_Entry!E1289</f>
        <v>NAUNI</v>
      </c>
      <c r="G1289" s="208">
        <f>N(Sales_Entry!J1289)</f>
        <v>2550</v>
      </c>
      <c r="H1289" s="208">
        <v>0</v>
      </c>
      <c r="I1289" s="208">
        <f t="shared" si="20"/>
        <v>2550</v>
      </c>
      <c r="J1289" s="209"/>
      <c r="K1289" s="209" t="str" cm="1">
        <f t="array" ref="K1289">IF($C1289="","",IF(AND($C1289=Party_Statement!$C$5,$B1289&gt;=Party_Statement!$C$6,$B1289&lt;=Party_Statement!$E$6),SUMPRODUCT(($C$3:$C1289=Party_Statement!$C$5)*($B$3:$B1289&gt;=Party_Statement!$C$6)*($B$3:$B1289&lt;=Party_Statement!$E$6)),""))</f>
        <v/>
      </c>
    </row>
    <row r="1290" spans="1:11" x14ac:dyDescent="0.25">
      <c r="A1290" s="205" t="str">
        <f>Sales_Entry!A1290</f>
        <v>2083/05/08</v>
      </c>
      <c r="B1290" s="206">
        <f>Sales_Entry!B1290</f>
        <v>46258</v>
      </c>
      <c r="C1290" s="207" t="str">
        <f>Sales_Entry!D1290</f>
        <v>SRIJANA DAIRY</v>
      </c>
      <c r="D1290" s="207" t="s">
        <v>1390</v>
      </c>
      <c r="E1290" s="207" t="str">
        <f>Sales_Entry!C1290</f>
        <v>BILL-7032</v>
      </c>
      <c r="F1290" s="207" t="str">
        <f>Sales_Entry!E1290</f>
        <v>Mix Milk</v>
      </c>
      <c r="G1290" s="208">
        <f>N(Sales_Entry!J1290)</f>
        <v>5100</v>
      </c>
      <c r="H1290" s="208">
        <v>0</v>
      </c>
      <c r="I1290" s="208">
        <f t="shared" si="20"/>
        <v>5100</v>
      </c>
      <c r="J1290" s="209"/>
      <c r="K1290" s="209" t="str" cm="1">
        <f t="array" ref="K1290">IF($C1290="","",IF(AND($C1290=Party_Statement!$C$5,$B1290&gt;=Party_Statement!$C$6,$B1290&lt;=Party_Statement!$E$6),SUMPRODUCT(($C$3:$C1290=Party_Statement!$C$5)*($B$3:$B1290&gt;=Party_Statement!$C$6)*($B$3:$B1290&lt;=Party_Statement!$E$6)),""))</f>
        <v/>
      </c>
    </row>
    <row r="1291" spans="1:11" x14ac:dyDescent="0.25">
      <c r="A1291" s="205" t="str">
        <f>Sales_Entry!A1291</f>
        <v>2083/05/08</v>
      </c>
      <c r="B1291" s="206">
        <f>Sales_Entry!B1291</f>
        <v>46258</v>
      </c>
      <c r="C1291" s="207" t="str">
        <f>Sales_Entry!D1291</f>
        <v>SRIJANA DAIRY</v>
      </c>
      <c r="D1291" s="207" t="s">
        <v>1390</v>
      </c>
      <c r="E1291" s="207" t="str">
        <f>Sales_Entry!C1291</f>
        <v>BILL-7032</v>
      </c>
      <c r="F1291" s="207" t="str">
        <f>Sales_Entry!E1291</f>
        <v>Cow Milk</v>
      </c>
      <c r="G1291" s="208">
        <f>N(Sales_Entry!J1291)</f>
        <v>80</v>
      </c>
      <c r="H1291" s="208">
        <v>0</v>
      </c>
      <c r="I1291" s="208">
        <f t="shared" si="20"/>
        <v>80</v>
      </c>
      <c r="J1291" s="209"/>
      <c r="K1291" s="209" t="str" cm="1">
        <f t="array" ref="K1291">IF($C1291="","",IF(AND($C1291=Party_Statement!$C$5,$B1291&gt;=Party_Statement!$C$6,$B1291&lt;=Party_Statement!$E$6),SUMPRODUCT(($C$3:$C1291=Party_Statement!$C$5)*($B$3:$B1291&gt;=Party_Statement!$C$6)*($B$3:$B1291&lt;=Party_Statement!$E$6)),""))</f>
        <v/>
      </c>
    </row>
    <row r="1292" spans="1:11" x14ac:dyDescent="0.25">
      <c r="A1292" s="205" t="str">
        <f>Sales_Entry!A1292</f>
        <v>2083/05/08</v>
      </c>
      <c r="B1292" s="206">
        <f>Sales_Entry!B1292</f>
        <v>46258</v>
      </c>
      <c r="C1292" s="207" t="str">
        <f>Sales_Entry!D1292</f>
        <v>SOBHA BHATTARAI</v>
      </c>
      <c r="D1292" s="207" t="s">
        <v>1390</v>
      </c>
      <c r="E1292" s="207" t="str">
        <f>Sales_Entry!C1292</f>
        <v>BILL-7033</v>
      </c>
      <c r="F1292" s="207" t="str">
        <f>Sales_Entry!E1292</f>
        <v>Mix Milk</v>
      </c>
      <c r="G1292" s="208">
        <f>N(Sales_Entry!J1292)</f>
        <v>3400</v>
      </c>
      <c r="H1292" s="208">
        <v>0</v>
      </c>
      <c r="I1292" s="208">
        <f t="shared" si="20"/>
        <v>3400</v>
      </c>
      <c r="J1292" s="209"/>
      <c r="K1292" s="209" t="str" cm="1">
        <f t="array" ref="K1292">IF($C1292="","",IF(AND($C1292=Party_Statement!$C$5,$B1292&gt;=Party_Statement!$C$6,$B1292&lt;=Party_Statement!$E$6),SUMPRODUCT(($C$3:$C1292=Party_Statement!$C$5)*($B$3:$B1292&gt;=Party_Statement!$C$6)*($B$3:$B1292&lt;=Party_Statement!$E$6)),""))</f>
        <v/>
      </c>
    </row>
    <row r="1293" spans="1:11" x14ac:dyDescent="0.25">
      <c r="A1293" s="205" t="str">
        <f>Sales_Entry!A1293</f>
        <v>2083/05/08</v>
      </c>
      <c r="B1293" s="206">
        <f>Sales_Entry!B1293</f>
        <v>46258</v>
      </c>
      <c r="C1293" s="207" t="str">
        <f>Sales_Entry!D1293</f>
        <v>PALPALI KIRANA</v>
      </c>
      <c r="D1293" s="207" t="s">
        <v>1390</v>
      </c>
      <c r="E1293" s="207" t="str">
        <f>Sales_Entry!C1293</f>
        <v>BILL-7034</v>
      </c>
      <c r="F1293" s="207" t="str">
        <f>Sales_Entry!E1293</f>
        <v>Mix Milk</v>
      </c>
      <c r="G1293" s="208">
        <f>N(Sales_Entry!J1293)</f>
        <v>2975</v>
      </c>
      <c r="H1293" s="208">
        <v>0</v>
      </c>
      <c r="I1293" s="208">
        <f t="shared" si="20"/>
        <v>2975</v>
      </c>
      <c r="J1293" s="209"/>
      <c r="K1293" s="209" t="str" cm="1">
        <f t="array" ref="K1293">IF($C1293="","",IF(AND($C1293=Party_Statement!$C$5,$B1293&gt;=Party_Statement!$C$6,$B1293&lt;=Party_Statement!$E$6),SUMPRODUCT(($C$3:$C1293=Party_Statement!$C$5)*($B$3:$B1293&gt;=Party_Statement!$C$6)*($B$3:$B1293&lt;=Party_Statement!$E$6)),""))</f>
        <v/>
      </c>
    </row>
    <row r="1294" spans="1:11" x14ac:dyDescent="0.25">
      <c r="A1294" s="205" t="str">
        <f>Sales_Entry!A1294</f>
        <v>2083/05/08</v>
      </c>
      <c r="B1294" s="206">
        <f>Sales_Entry!B1294</f>
        <v>46258</v>
      </c>
      <c r="C1294" s="207" t="str">
        <f>Sales_Entry!D1294</f>
        <v>AAMOSH KIRANA</v>
      </c>
      <c r="D1294" s="207" t="s">
        <v>1390</v>
      </c>
      <c r="E1294" s="207" t="str">
        <f>Sales_Entry!C1294</f>
        <v>BILL-7035</v>
      </c>
      <c r="F1294" s="207" t="str">
        <f>Sales_Entry!E1294</f>
        <v>Mix Milk</v>
      </c>
      <c r="G1294" s="208">
        <f>N(Sales_Entry!J1294)</f>
        <v>3440</v>
      </c>
      <c r="H1294" s="208">
        <v>0</v>
      </c>
      <c r="I1294" s="208">
        <f t="shared" si="20"/>
        <v>3440</v>
      </c>
      <c r="J1294" s="209"/>
      <c r="K1294" s="209" t="str" cm="1">
        <f t="array" ref="K1294">IF($C1294="","",IF(AND($C1294=Party_Statement!$C$5,$B1294&gt;=Party_Statement!$C$6,$B1294&lt;=Party_Statement!$E$6),SUMPRODUCT(($C$3:$C1294=Party_Statement!$C$5)*($B$3:$B1294&gt;=Party_Statement!$C$6)*($B$3:$B1294&lt;=Party_Statement!$E$6)),""))</f>
        <v/>
      </c>
    </row>
    <row r="1295" spans="1:11" s="64" customFormat="1" x14ac:dyDescent="0.25">
      <c r="A1295" s="205" t="str">
        <f>Sales_Entry!A1295</f>
        <v>2083/05/08</v>
      </c>
      <c r="B1295" s="206">
        <f>Sales_Entry!B1295</f>
        <v>46258</v>
      </c>
      <c r="C1295" s="207" t="str">
        <f>Sales_Entry!D1295</f>
        <v>AAMOSH KIRANA</v>
      </c>
      <c r="D1295" s="207" t="s">
        <v>1390</v>
      </c>
      <c r="E1295" s="207" t="str">
        <f>Sales_Entry!C1295</f>
        <v>BILL-7035</v>
      </c>
      <c r="F1295" s="207" t="str">
        <f>Sales_Entry!E1295</f>
        <v>Mix Milk</v>
      </c>
      <c r="G1295" s="208">
        <f>N(Sales_Entry!J1295)</f>
        <v>6375</v>
      </c>
      <c r="H1295" s="208">
        <v>0</v>
      </c>
      <c r="I1295" s="208">
        <f t="shared" si="20"/>
        <v>6375</v>
      </c>
      <c r="J1295" s="211"/>
      <c r="K1295" s="209" t="str" cm="1">
        <f t="array" ref="K1295">IF($C1295="","",IF(AND($C1295=Party_Statement!$C$5,$B1295&gt;=Party_Statement!$C$6,$B1295&lt;=Party_Statement!$E$6),SUMPRODUCT(($C$3:$C1295=Party_Statement!$C$5)*($B$3:$B1295&gt;=Party_Statement!$C$6)*($B$3:$B1295&lt;=Party_Statement!$E$6)),""))</f>
        <v/>
      </c>
    </row>
    <row r="1296" spans="1:11" x14ac:dyDescent="0.25">
      <c r="A1296" s="205" t="str">
        <f>Sales_Entry!A1296</f>
        <v>2083/05/08</v>
      </c>
      <c r="B1296" s="206">
        <f>Sales_Entry!B1296</f>
        <v>46258</v>
      </c>
      <c r="C1296" s="207" t="str">
        <f>Sales_Entry!D1296</f>
        <v>DEURALI KIRANA</v>
      </c>
      <c r="D1296" s="207" t="s">
        <v>1390</v>
      </c>
      <c r="E1296" s="207" t="str">
        <f>Sales_Entry!C1296</f>
        <v>BILL-7036</v>
      </c>
      <c r="F1296" s="207" t="str">
        <f>Sales_Entry!E1296</f>
        <v>Mix Milk</v>
      </c>
      <c r="G1296" s="208">
        <f>N(Sales_Entry!J1296)</f>
        <v>425</v>
      </c>
      <c r="H1296" s="208">
        <v>0</v>
      </c>
      <c r="I1296" s="208">
        <f t="shared" si="20"/>
        <v>425</v>
      </c>
      <c r="J1296" s="209"/>
      <c r="K1296" s="209" t="str" cm="1">
        <f t="array" ref="K1296">IF($C1296="","",IF(AND($C1296=Party_Statement!$C$5,$B1296&gt;=Party_Statement!$C$6,$B1296&lt;=Party_Statement!$E$6),SUMPRODUCT(($C$3:$C1296=Party_Statement!$C$5)*($B$3:$B1296&gt;=Party_Statement!$C$6)*($B$3:$B1296&lt;=Party_Statement!$E$6)),""))</f>
        <v/>
      </c>
    </row>
    <row r="1297" spans="1:11" x14ac:dyDescent="0.25">
      <c r="A1297" s="205" t="str">
        <f>Sales_Entry!A1297</f>
        <v>2083/05/08</v>
      </c>
      <c r="B1297" s="206">
        <f>Sales_Entry!B1297</f>
        <v>46258</v>
      </c>
      <c r="C1297" s="207" t="str">
        <f>Sales_Entry!D1297</f>
        <v>GIRI KIRANA</v>
      </c>
      <c r="D1297" s="207" t="s">
        <v>1390</v>
      </c>
      <c r="E1297" s="207" t="str">
        <f>Sales_Entry!C1297</f>
        <v>BILL-7037</v>
      </c>
      <c r="F1297" s="207" t="str">
        <f>Sales_Entry!E1297</f>
        <v>Mix Milk</v>
      </c>
      <c r="G1297" s="208">
        <f>N(Sales_Entry!J1297)</f>
        <v>1275</v>
      </c>
      <c r="H1297" s="208">
        <v>0</v>
      </c>
      <c r="I1297" s="208">
        <f t="shared" si="20"/>
        <v>1275</v>
      </c>
      <c r="J1297" s="209"/>
      <c r="K1297" s="209" t="str" cm="1">
        <f t="array" ref="K1297">IF($C1297="","",IF(AND($C1297=Party_Statement!$C$5,$B1297&gt;=Party_Statement!$C$6,$B1297&lt;=Party_Statement!$E$6),SUMPRODUCT(($C$3:$C1297=Party_Statement!$C$5)*($B$3:$B1297&gt;=Party_Statement!$C$6)*($B$3:$B1297&lt;=Party_Statement!$E$6)),""))</f>
        <v/>
      </c>
    </row>
    <row r="1298" spans="1:11" x14ac:dyDescent="0.25">
      <c r="A1298" s="205" t="str">
        <f>Sales_Entry!A1298</f>
        <v>2083/05/08</v>
      </c>
      <c r="B1298" s="206">
        <f>Sales_Entry!B1298</f>
        <v>46258</v>
      </c>
      <c r="C1298" s="207" t="str">
        <f>Sales_Entry!D1298</f>
        <v>CHHATRABHUMI STORE</v>
      </c>
      <c r="D1298" s="207" t="s">
        <v>1390</v>
      </c>
      <c r="E1298" s="207" t="str">
        <f>Sales_Entry!C1298</f>
        <v>BILL-7038</v>
      </c>
      <c r="F1298" s="207" t="str">
        <f>Sales_Entry!E1298</f>
        <v>Mix Milk</v>
      </c>
      <c r="G1298" s="208">
        <f>N(Sales_Entry!J1298)</f>
        <v>1275</v>
      </c>
      <c r="H1298" s="208">
        <v>0</v>
      </c>
      <c r="I1298" s="208">
        <f t="shared" si="20"/>
        <v>1275</v>
      </c>
      <c r="J1298" s="209"/>
      <c r="K1298" s="209" t="str" cm="1">
        <f t="array" ref="K1298">IF($C1298="","",IF(AND($C1298=Party_Statement!$C$5,$B1298&gt;=Party_Statement!$C$6,$B1298&lt;=Party_Statement!$E$6),SUMPRODUCT(($C$3:$C1298=Party_Statement!$C$5)*($B$3:$B1298&gt;=Party_Statement!$C$6)*($B$3:$B1298&lt;=Party_Statement!$E$6)),""))</f>
        <v/>
      </c>
    </row>
    <row r="1299" spans="1:11" x14ac:dyDescent="0.25">
      <c r="A1299" s="205" t="str">
        <f>Sales_Entry!A1299</f>
        <v>2083/05/08</v>
      </c>
      <c r="B1299" s="206">
        <f>Sales_Entry!B1299</f>
        <v>46258</v>
      </c>
      <c r="C1299" s="207" t="str">
        <f>Sales_Entry!D1299</f>
        <v>KRISHNA KHAREL</v>
      </c>
      <c r="D1299" s="207" t="s">
        <v>1390</v>
      </c>
      <c r="E1299" s="207" t="str">
        <f>Sales_Entry!C1299</f>
        <v>BILL-7039</v>
      </c>
      <c r="F1299" s="207" t="str">
        <f>Sales_Entry!E1299</f>
        <v>Mix Milk</v>
      </c>
      <c r="G1299" s="208">
        <f>N(Sales_Entry!J1299)</f>
        <v>172</v>
      </c>
      <c r="H1299" s="208">
        <v>0</v>
      </c>
      <c r="I1299" s="208">
        <f t="shared" si="20"/>
        <v>172</v>
      </c>
      <c r="J1299" s="209"/>
      <c r="K1299" s="209" t="str" cm="1">
        <f t="array" ref="K1299">IF($C1299="","",IF(AND($C1299=Party_Statement!$C$5,$B1299&gt;=Party_Statement!$C$6,$B1299&lt;=Party_Statement!$E$6),SUMPRODUCT(($C$3:$C1299=Party_Statement!$C$5)*($B$3:$B1299&gt;=Party_Statement!$C$6)*($B$3:$B1299&lt;=Party_Statement!$E$6)),""))</f>
        <v/>
      </c>
    </row>
    <row r="1300" spans="1:11" x14ac:dyDescent="0.25">
      <c r="A1300" s="205" t="str">
        <f>Sales_Entry!A1300</f>
        <v>2083/05/08</v>
      </c>
      <c r="B1300" s="206">
        <f>Sales_Entry!B1300</f>
        <v>46258</v>
      </c>
      <c r="C1300" s="207" t="str">
        <f>Sales_Entry!D1300</f>
        <v>SAMIKSHYA KIRANA</v>
      </c>
      <c r="D1300" s="207" t="s">
        <v>1390</v>
      </c>
      <c r="E1300" s="207" t="str">
        <f>Sales_Entry!C1300</f>
        <v>BILL-7040</v>
      </c>
      <c r="F1300" s="207" t="str">
        <f>Sales_Entry!E1300</f>
        <v>Mix Milk</v>
      </c>
      <c r="G1300" s="208">
        <f>N(Sales_Entry!J1300)</f>
        <v>425</v>
      </c>
      <c r="H1300" s="208">
        <v>0</v>
      </c>
      <c r="I1300" s="208">
        <f t="shared" si="20"/>
        <v>425</v>
      </c>
      <c r="J1300" s="209"/>
      <c r="K1300" s="209" t="str" cm="1">
        <f t="array" ref="K1300">IF($C1300="","",IF(AND($C1300=Party_Statement!$C$5,$B1300&gt;=Party_Statement!$C$6,$B1300&lt;=Party_Statement!$E$6),SUMPRODUCT(($C$3:$C1300=Party_Statement!$C$5)*($B$3:$B1300&gt;=Party_Statement!$C$6)*($B$3:$B1300&lt;=Party_Statement!$E$6)),""))</f>
        <v/>
      </c>
    </row>
    <row r="1301" spans="1:11" x14ac:dyDescent="0.25">
      <c r="A1301" s="205" t="str">
        <f>Sales_Entry!A1301</f>
        <v>2083/05/08</v>
      </c>
      <c r="B1301" s="206">
        <f>Sales_Entry!B1301</f>
        <v>46258</v>
      </c>
      <c r="C1301" s="207" t="str">
        <f>Sales_Entry!D1301</f>
        <v>MANAKAMANA DAIRY</v>
      </c>
      <c r="D1301" s="207" t="s">
        <v>1390</v>
      </c>
      <c r="E1301" s="207" t="str">
        <f>Sales_Entry!C1301</f>
        <v>BILL-7041</v>
      </c>
      <c r="F1301" s="207" t="str">
        <f>Sales_Entry!E1301</f>
        <v>Mix Milk</v>
      </c>
      <c r="G1301" s="208">
        <f>N(Sales_Entry!J1301)</f>
        <v>850</v>
      </c>
      <c r="H1301" s="208">
        <v>0</v>
      </c>
      <c r="I1301" s="208">
        <f t="shared" si="20"/>
        <v>850</v>
      </c>
      <c r="J1301" s="209"/>
      <c r="K1301" s="209" t="str" cm="1">
        <f t="array" ref="K1301">IF($C1301="","",IF(AND($C1301=Party_Statement!$C$5,$B1301&gt;=Party_Statement!$C$6,$B1301&lt;=Party_Statement!$E$6),SUMPRODUCT(($C$3:$C1301=Party_Statement!$C$5)*($B$3:$B1301&gt;=Party_Statement!$C$6)*($B$3:$B1301&lt;=Party_Statement!$E$6)),""))</f>
        <v/>
      </c>
    </row>
    <row r="1302" spans="1:11" x14ac:dyDescent="0.25">
      <c r="A1302" s="205" t="str">
        <f>Sales_Entry!A1302</f>
        <v>2083/05/08</v>
      </c>
      <c r="B1302" s="206">
        <f>Sales_Entry!B1302</f>
        <v>46258</v>
      </c>
      <c r="C1302" s="207" t="str">
        <f>Sales_Entry!D1302</f>
        <v>AAYUSH AND AAYUSHMA</v>
      </c>
      <c r="D1302" s="207" t="s">
        <v>1390</v>
      </c>
      <c r="E1302" s="207" t="str">
        <f>Sales_Entry!C1302</f>
        <v>BILL-7042</v>
      </c>
      <c r="F1302" s="207" t="str">
        <f>Sales_Entry!E1302</f>
        <v>Mix Milk</v>
      </c>
      <c r="G1302" s="208">
        <f>N(Sales_Entry!J1302)</f>
        <v>595</v>
      </c>
      <c r="H1302" s="208">
        <v>0</v>
      </c>
      <c r="I1302" s="208">
        <f t="shared" si="20"/>
        <v>595</v>
      </c>
      <c r="J1302" s="209"/>
      <c r="K1302" s="209" t="str" cm="1">
        <f t="array" ref="K1302">IF($C1302="","",IF(AND($C1302=Party_Statement!$C$5,$B1302&gt;=Party_Statement!$C$6,$B1302&lt;=Party_Statement!$E$6),SUMPRODUCT(($C$3:$C1302=Party_Statement!$C$5)*($B$3:$B1302&gt;=Party_Statement!$C$6)*($B$3:$B1302&lt;=Party_Statement!$E$6)),""))</f>
        <v/>
      </c>
    </row>
    <row r="1303" spans="1:11" ht="25.5" x14ac:dyDescent="0.25">
      <c r="A1303" s="205" t="str">
        <f>Sales_Entry!A1303</f>
        <v>2083/05/08</v>
      </c>
      <c r="B1303" s="206">
        <f>Sales_Entry!B1303</f>
        <v>46258</v>
      </c>
      <c r="C1303" s="207" t="str">
        <f>Sales_Entry!D1303</f>
        <v>NEHA MISTHAN BHANDAR</v>
      </c>
      <c r="D1303" s="207" t="s">
        <v>1390</v>
      </c>
      <c r="E1303" s="207" t="str">
        <f>Sales_Entry!C1303</f>
        <v>BILL-7043</v>
      </c>
      <c r="F1303" s="207" t="str">
        <f>Sales_Entry!E1303</f>
        <v>Mix Milk</v>
      </c>
      <c r="G1303" s="208">
        <f>N(Sales_Entry!J1303)</f>
        <v>6800</v>
      </c>
      <c r="H1303" s="208">
        <v>0</v>
      </c>
      <c r="I1303" s="208">
        <f t="shared" si="20"/>
        <v>6800</v>
      </c>
      <c r="J1303" s="209"/>
      <c r="K1303" s="209" t="str" cm="1">
        <f t="array" ref="K1303">IF($C1303="","",IF(AND($C1303=Party_Statement!$C$5,$B1303&gt;=Party_Statement!$C$6,$B1303&lt;=Party_Statement!$E$6),SUMPRODUCT(($C$3:$C1303=Party_Statement!$C$5)*($B$3:$B1303&gt;=Party_Statement!$C$6)*($B$3:$B1303&lt;=Party_Statement!$E$6)),""))</f>
        <v/>
      </c>
    </row>
    <row r="1304" spans="1:11" x14ac:dyDescent="0.25">
      <c r="A1304" s="205" t="str">
        <f>Sales_Entry!A1304</f>
        <v>2083/05/08</v>
      </c>
      <c r="B1304" s="206">
        <f>Sales_Entry!B1304</f>
        <v>46258</v>
      </c>
      <c r="C1304" s="207" t="str">
        <f>Sales_Entry!D1304</f>
        <v>ORGANIC TARKALI</v>
      </c>
      <c r="D1304" s="207" t="s">
        <v>1390</v>
      </c>
      <c r="E1304" s="207" t="str">
        <f>Sales_Entry!C1304</f>
        <v>BILL-7045</v>
      </c>
      <c r="F1304" s="207" t="str">
        <f>Sales_Entry!E1304</f>
        <v>Mix Milk</v>
      </c>
      <c r="G1304" s="208">
        <f>N(Sales_Entry!J1304)</f>
        <v>2375</v>
      </c>
      <c r="H1304" s="208">
        <v>0</v>
      </c>
      <c r="I1304" s="208">
        <f t="shared" si="20"/>
        <v>2375</v>
      </c>
      <c r="J1304" s="209"/>
      <c r="K1304" s="209" t="str" cm="1">
        <f t="array" ref="K1304">IF($C1304="","",IF(AND($C1304=Party_Statement!$C$5,$B1304&gt;=Party_Statement!$C$6,$B1304&lt;=Party_Statement!$E$6),SUMPRODUCT(($C$3:$C1304=Party_Statement!$C$5)*($B$3:$B1304&gt;=Party_Statement!$C$6)*($B$3:$B1304&lt;=Party_Statement!$E$6)),""))</f>
        <v/>
      </c>
    </row>
    <row r="1305" spans="1:11" x14ac:dyDescent="0.25">
      <c r="A1305" s="205" t="str">
        <f>Sales_Entry!A1305</f>
        <v>2083/05/08</v>
      </c>
      <c r="B1305" s="206">
        <f>Sales_Entry!B1305</f>
        <v>46258</v>
      </c>
      <c r="C1305" s="207" t="str">
        <f>Sales_Entry!D1305</f>
        <v>ORGANIC TARKALI</v>
      </c>
      <c r="D1305" s="207" t="s">
        <v>1390</v>
      </c>
      <c r="E1305" s="207" t="str">
        <f>Sales_Entry!C1305</f>
        <v>BILL-7045</v>
      </c>
      <c r="F1305" s="207" t="str">
        <f>Sales_Entry!E1305</f>
        <v>Mix Milk</v>
      </c>
      <c r="G1305" s="208">
        <f>N(Sales_Entry!J1305)</f>
        <v>1275</v>
      </c>
      <c r="H1305" s="208">
        <v>0</v>
      </c>
      <c r="I1305" s="208">
        <f t="shared" si="20"/>
        <v>1275</v>
      </c>
      <c r="J1305" s="209"/>
      <c r="K1305" s="209" t="str" cm="1">
        <f t="array" ref="K1305">IF($C1305="","",IF(AND($C1305=Party_Statement!$C$5,$B1305&gt;=Party_Statement!$C$6,$B1305&lt;=Party_Statement!$E$6),SUMPRODUCT(($C$3:$C1305=Party_Statement!$C$5)*($B$3:$B1305&gt;=Party_Statement!$C$6)*($B$3:$B1305&lt;=Party_Statement!$E$6)),""))</f>
        <v/>
      </c>
    </row>
    <row r="1306" spans="1:11" s="64" customFormat="1" x14ac:dyDescent="0.25">
      <c r="A1306" s="205" t="str">
        <f>Sales_Entry!A1306</f>
        <v>2083/05/08</v>
      </c>
      <c r="B1306" s="206">
        <f>Sales_Entry!B1306</f>
        <v>46258</v>
      </c>
      <c r="C1306" s="207" t="str">
        <f>Sales_Entry!D1306</f>
        <v>ORGANIC TARKALI</v>
      </c>
      <c r="D1306" s="207" t="s">
        <v>1390</v>
      </c>
      <c r="E1306" s="207" t="str">
        <f>Sales_Entry!C1306</f>
        <v>BILL-7045</v>
      </c>
      <c r="F1306" s="207" t="str">
        <f>Sales_Entry!E1306</f>
        <v>GHEE</v>
      </c>
      <c r="G1306" s="208">
        <f>N(Sales_Entry!J1306)</f>
        <v>1200</v>
      </c>
      <c r="H1306" s="208">
        <v>0</v>
      </c>
      <c r="I1306" s="208">
        <f t="shared" si="20"/>
        <v>1200</v>
      </c>
      <c r="J1306" s="211"/>
      <c r="K1306" s="209" t="str" cm="1">
        <f t="array" ref="K1306">IF($C1306="","",IF(AND($C1306=Party_Statement!$C$5,$B1306&gt;=Party_Statement!$C$6,$B1306&lt;=Party_Statement!$E$6),SUMPRODUCT(($C$3:$C1306=Party_Statement!$C$5)*($B$3:$B1306&gt;=Party_Statement!$C$6)*($B$3:$B1306&lt;=Party_Statement!$E$6)),""))</f>
        <v/>
      </c>
    </row>
    <row r="1307" spans="1:11" x14ac:dyDescent="0.25">
      <c r="A1307" s="205" t="str">
        <f>Sales_Entry!A1307</f>
        <v>2083/05/08</v>
      </c>
      <c r="B1307" s="206">
        <f>Sales_Entry!B1307</f>
        <v>46258</v>
      </c>
      <c r="C1307" s="207" t="str">
        <f>Sales_Entry!D1307</f>
        <v>SHARMA DAI</v>
      </c>
      <c r="D1307" s="207" t="s">
        <v>1390</v>
      </c>
      <c r="E1307" s="207" t="str">
        <f>Sales_Entry!C1307</f>
        <v>BILL-7046</v>
      </c>
      <c r="F1307" s="207" t="str">
        <f>Sales_Entry!E1307</f>
        <v>Mix Milk</v>
      </c>
      <c r="G1307" s="208">
        <f>N(Sales_Entry!J1307)</f>
        <v>340</v>
      </c>
      <c r="H1307" s="208">
        <v>0</v>
      </c>
      <c r="I1307" s="208">
        <f t="shared" si="20"/>
        <v>340</v>
      </c>
      <c r="J1307" s="209"/>
      <c r="K1307" s="209" t="str" cm="1">
        <f t="array" ref="K1307">IF($C1307="","",IF(AND($C1307=Party_Statement!$C$5,$B1307&gt;=Party_Statement!$C$6,$B1307&lt;=Party_Statement!$E$6),SUMPRODUCT(($C$3:$C1307=Party_Statement!$C$5)*($B$3:$B1307&gt;=Party_Statement!$C$6)*($B$3:$B1307&lt;=Party_Statement!$E$6)),""))</f>
        <v/>
      </c>
    </row>
    <row r="1308" spans="1:11" x14ac:dyDescent="0.25">
      <c r="A1308" s="205" t="str">
        <f>Sales_Entry!A1308</f>
        <v>2083/05/08</v>
      </c>
      <c r="B1308" s="206">
        <f>Sales_Entry!B1308</f>
        <v>46258</v>
      </c>
      <c r="C1308" s="207" t="str">
        <f>Sales_Entry!D1308</f>
        <v>NEUPANE KIRANA</v>
      </c>
      <c r="D1308" s="207" t="s">
        <v>1390</v>
      </c>
      <c r="E1308" s="207" t="str">
        <f>Sales_Entry!C1308</f>
        <v>BILL-7047</v>
      </c>
      <c r="F1308" s="207" t="str">
        <f>Sales_Entry!E1308</f>
        <v>Mix Milk</v>
      </c>
      <c r="G1308" s="208">
        <f>N(Sales_Entry!J1308)</f>
        <v>200</v>
      </c>
      <c r="H1308" s="208">
        <v>0</v>
      </c>
      <c r="I1308" s="208">
        <f t="shared" si="20"/>
        <v>200</v>
      </c>
      <c r="J1308" s="209"/>
      <c r="K1308" s="209" t="str" cm="1">
        <f t="array" ref="K1308">IF($C1308="","",IF(AND($C1308=Party_Statement!$C$5,$B1308&gt;=Party_Statement!$C$6,$B1308&lt;=Party_Statement!$E$6),SUMPRODUCT(($C$3:$C1308=Party_Statement!$C$5)*($B$3:$B1308&gt;=Party_Statement!$C$6)*($B$3:$B1308&lt;=Party_Statement!$E$6)),""))</f>
        <v/>
      </c>
    </row>
    <row r="1309" spans="1:11" x14ac:dyDescent="0.25">
      <c r="A1309" s="205" t="str">
        <f>Sales_Entry!A1309</f>
        <v>2083/05/08</v>
      </c>
      <c r="B1309" s="206">
        <f>Sales_Entry!B1309</f>
        <v>46258</v>
      </c>
      <c r="C1309" s="207" t="str">
        <f>Sales_Entry!D1309</f>
        <v>YAMLAL BHUSAL</v>
      </c>
      <c r="D1309" s="207" t="s">
        <v>1390</v>
      </c>
      <c r="E1309" s="207" t="str">
        <f>Sales_Entry!C1309</f>
        <v>BILL-7048</v>
      </c>
      <c r="F1309" s="207" t="str">
        <f>Sales_Entry!E1309</f>
        <v>Mix Milk</v>
      </c>
      <c r="G1309" s="208">
        <f>N(Sales_Entry!J1309)</f>
        <v>2250</v>
      </c>
      <c r="H1309" s="208">
        <v>0</v>
      </c>
      <c r="I1309" s="208">
        <f t="shared" si="20"/>
        <v>2250</v>
      </c>
      <c r="J1309" s="209"/>
      <c r="K1309" s="209" t="str" cm="1">
        <f t="array" ref="K1309">IF($C1309="","",IF(AND($C1309=Party_Statement!$C$5,$B1309&gt;=Party_Statement!$C$6,$B1309&lt;=Party_Statement!$E$6),SUMPRODUCT(($C$3:$C1309=Party_Statement!$C$5)*($B$3:$B1309&gt;=Party_Statement!$C$6)*($B$3:$B1309&lt;=Party_Statement!$E$6)),""))</f>
        <v/>
      </c>
    </row>
    <row r="1310" spans="1:11" x14ac:dyDescent="0.25">
      <c r="A1310" s="205" t="str">
        <f>Sales_Entry!A1310</f>
        <v>2083/05/08</v>
      </c>
      <c r="B1310" s="206">
        <f>Sales_Entry!B1310</f>
        <v>46258</v>
      </c>
      <c r="C1310" s="207" t="str">
        <f>Sales_Entry!D1310</f>
        <v>YAMLAL BHUSAL</v>
      </c>
      <c r="D1310" s="207" t="s">
        <v>1390</v>
      </c>
      <c r="E1310" s="207" t="str">
        <f>Sales_Entry!C1310</f>
        <v>BILL-7048</v>
      </c>
      <c r="F1310" s="207" t="str">
        <f>Sales_Entry!E1310</f>
        <v>PANEER</v>
      </c>
      <c r="G1310" s="208">
        <f>N(Sales_Entry!J1310)</f>
        <v>1600</v>
      </c>
      <c r="H1310" s="208">
        <v>0</v>
      </c>
      <c r="I1310" s="208">
        <f t="shared" si="20"/>
        <v>1600</v>
      </c>
      <c r="J1310" s="209"/>
      <c r="K1310" s="209" t="str" cm="1">
        <f t="array" ref="K1310">IF($C1310="","",IF(AND($C1310=Party_Statement!$C$5,$B1310&gt;=Party_Statement!$C$6,$B1310&lt;=Party_Statement!$E$6),SUMPRODUCT(($C$3:$C1310=Party_Statement!$C$5)*($B$3:$B1310&gt;=Party_Statement!$C$6)*($B$3:$B1310&lt;=Party_Statement!$E$6)),""))</f>
        <v/>
      </c>
    </row>
    <row r="1311" spans="1:11" ht="25.5" x14ac:dyDescent="0.25">
      <c r="A1311" s="205" t="str">
        <f>Sales_Entry!A1311</f>
        <v>2083/05/08</v>
      </c>
      <c r="B1311" s="206">
        <f>Sales_Entry!B1311</f>
        <v>46258</v>
      </c>
      <c r="C1311" s="207" t="str">
        <f>Sales_Entry!D1311</f>
        <v>SUMIT MISTHAN BHANDAR</v>
      </c>
      <c r="D1311" s="207" t="s">
        <v>1390</v>
      </c>
      <c r="E1311" s="207" t="str">
        <f>Sales_Entry!C1311</f>
        <v>BILL-7049</v>
      </c>
      <c r="F1311" s="207" t="str">
        <f>Sales_Entry!E1311</f>
        <v>Mix Milk</v>
      </c>
      <c r="G1311" s="208">
        <f>N(Sales_Entry!J1311)</f>
        <v>1700</v>
      </c>
      <c r="H1311" s="208">
        <v>0</v>
      </c>
      <c r="I1311" s="208">
        <f t="shared" si="20"/>
        <v>1700</v>
      </c>
      <c r="J1311" s="209"/>
      <c r="K1311" s="209" t="str" cm="1">
        <f t="array" ref="K1311">IF($C1311="","",IF(AND($C1311=Party_Statement!$C$5,$B1311&gt;=Party_Statement!$C$6,$B1311&lt;=Party_Statement!$E$6),SUMPRODUCT(($C$3:$C1311=Party_Statement!$C$5)*($B$3:$B1311&gt;=Party_Statement!$C$6)*($B$3:$B1311&lt;=Party_Statement!$E$6)),""))</f>
        <v/>
      </c>
    </row>
    <row r="1312" spans="1:11" x14ac:dyDescent="0.25">
      <c r="A1312" s="205" t="str">
        <f>Sales_Entry!A1312</f>
        <v>2083/05/08</v>
      </c>
      <c r="B1312" s="206">
        <f>Sales_Entry!B1312</f>
        <v>46258</v>
      </c>
      <c r="C1312" s="207" t="str">
        <f>Sales_Entry!D1312</f>
        <v>J AND J SISTERS</v>
      </c>
      <c r="D1312" s="207" t="s">
        <v>1390</v>
      </c>
      <c r="E1312" s="207" t="str">
        <f>Sales_Entry!C1312</f>
        <v>BILL-7050</v>
      </c>
      <c r="F1312" s="207" t="str">
        <f>Sales_Entry!E1312</f>
        <v>NAUNI</v>
      </c>
      <c r="G1312" s="208">
        <f>N(Sales_Entry!J1312)</f>
        <v>2400</v>
      </c>
      <c r="H1312" s="208">
        <v>0</v>
      </c>
      <c r="I1312" s="208">
        <f t="shared" si="20"/>
        <v>2400</v>
      </c>
      <c r="J1312" s="209"/>
      <c r="K1312" s="209" t="str" cm="1">
        <f t="array" ref="K1312">IF($C1312="","",IF(AND($C1312=Party_Statement!$C$5,$B1312&gt;=Party_Statement!$C$6,$B1312&lt;=Party_Statement!$E$6),SUMPRODUCT(($C$3:$C1312=Party_Statement!$C$5)*($B$3:$B1312&gt;=Party_Statement!$C$6)*($B$3:$B1312&lt;=Party_Statement!$E$6)),""))</f>
        <v/>
      </c>
    </row>
    <row r="1313" spans="1:11" x14ac:dyDescent="0.25">
      <c r="A1313" s="205" t="str">
        <f>Sales_Entry!A1313</f>
        <v>2083/05/08</v>
      </c>
      <c r="B1313" s="206">
        <f>Sales_Entry!B1313</f>
        <v>46258</v>
      </c>
      <c r="C1313" s="207" t="str">
        <f>Sales_Entry!D1313</f>
        <v>LAXMI KHANAL</v>
      </c>
      <c r="D1313" s="207" t="s">
        <v>1390</v>
      </c>
      <c r="E1313" s="207" t="str">
        <f>Sales_Entry!C1313</f>
        <v>BILL-7051</v>
      </c>
      <c r="F1313" s="207" t="str">
        <f>Sales_Entry!E1313</f>
        <v>Mix Milk</v>
      </c>
      <c r="G1313" s="208">
        <f>N(Sales_Entry!J1313)</f>
        <v>255</v>
      </c>
      <c r="H1313" s="208">
        <v>0</v>
      </c>
      <c r="I1313" s="208">
        <f t="shared" si="20"/>
        <v>255</v>
      </c>
      <c r="J1313" s="209"/>
      <c r="K1313" s="209" t="str" cm="1">
        <f t="array" ref="K1313">IF($C1313="","",IF(AND($C1313=Party_Statement!$C$5,$B1313&gt;=Party_Statement!$C$6,$B1313&lt;=Party_Statement!$E$6),SUMPRODUCT(($C$3:$C1313=Party_Statement!$C$5)*($B$3:$B1313&gt;=Party_Statement!$C$6)*($B$3:$B1313&lt;=Party_Statement!$E$6)),""))</f>
        <v/>
      </c>
    </row>
    <row r="1314" spans="1:11" x14ac:dyDescent="0.25">
      <c r="A1314" s="205" t="str">
        <f>Sales_Entry!A1314</f>
        <v>2083/05/08</v>
      </c>
      <c r="B1314" s="206">
        <f>Sales_Entry!B1314</f>
        <v>46258</v>
      </c>
      <c r="C1314" s="207" t="str">
        <f>Sales_Entry!D1314</f>
        <v>SITALA ARYAL</v>
      </c>
      <c r="D1314" s="207" t="s">
        <v>1390</v>
      </c>
      <c r="E1314" s="207" t="str">
        <f>Sales_Entry!C1314</f>
        <v>BILL-7052</v>
      </c>
      <c r="F1314" s="207" t="str">
        <f>Sales_Entry!E1314</f>
        <v>Mix Milk</v>
      </c>
      <c r="G1314" s="208">
        <f>N(Sales_Entry!J1314)</f>
        <v>45</v>
      </c>
      <c r="H1314" s="208">
        <v>0</v>
      </c>
      <c r="I1314" s="208">
        <f t="shared" si="20"/>
        <v>45</v>
      </c>
      <c r="J1314" s="209"/>
      <c r="K1314" s="209" t="str" cm="1">
        <f t="array" ref="K1314">IF($C1314="","",IF(AND($C1314=Party_Statement!$C$5,$B1314&gt;=Party_Statement!$C$6,$B1314&lt;=Party_Statement!$E$6),SUMPRODUCT(($C$3:$C1314=Party_Statement!$C$5)*($B$3:$B1314&gt;=Party_Statement!$C$6)*($B$3:$B1314&lt;=Party_Statement!$E$6)),""))</f>
        <v/>
      </c>
    </row>
    <row r="1315" spans="1:11" x14ac:dyDescent="0.25">
      <c r="A1315" s="205" t="str">
        <f>Sales_Entry!A1315</f>
        <v>2083/05/08</v>
      </c>
      <c r="B1315" s="206">
        <f>Sales_Entry!B1315</f>
        <v>46258</v>
      </c>
      <c r="C1315" s="207" t="str">
        <f>Sales_Entry!D1315</f>
        <v>LOCAL</v>
      </c>
      <c r="D1315" s="207" t="s">
        <v>1390</v>
      </c>
      <c r="E1315" s="207" t="str">
        <f>Sales_Entry!C1315</f>
        <v>BILL-6483</v>
      </c>
      <c r="F1315" s="207" t="str">
        <f>Sales_Entry!E1315</f>
        <v>Mix Milk</v>
      </c>
      <c r="G1315" s="208">
        <f>N(Sales_Entry!J1315)</f>
        <v>400</v>
      </c>
      <c r="H1315" s="208">
        <v>0</v>
      </c>
      <c r="I1315" s="208">
        <f t="shared" si="20"/>
        <v>400</v>
      </c>
      <c r="J1315" s="209"/>
      <c r="K1315" s="209" t="str" cm="1">
        <f t="array" ref="K1315">IF($C1315="","",IF(AND($C1315=Party_Statement!$C$5,$B1315&gt;=Party_Statement!$C$6,$B1315&lt;=Party_Statement!$E$6),SUMPRODUCT(($C$3:$C1315=Party_Statement!$C$5)*($B$3:$B1315&gt;=Party_Statement!$C$6)*($B$3:$B1315&lt;=Party_Statement!$E$6)),""))</f>
        <v/>
      </c>
    </row>
    <row r="1316" spans="1:11" x14ac:dyDescent="0.25">
      <c r="A1316" s="205" t="str">
        <f>Sales_Entry!A1316</f>
        <v>2083/05/09</v>
      </c>
      <c r="B1316" s="206">
        <f>Sales_Entry!B1316</f>
        <v>46259</v>
      </c>
      <c r="C1316" s="207" t="str">
        <f>Sales_Entry!D1316</f>
        <v>SRIJANA DAIRY</v>
      </c>
      <c r="D1316" s="207" t="s">
        <v>1390</v>
      </c>
      <c r="E1316" s="207" t="str">
        <f>Sales_Entry!C1316</f>
        <v>BILL-7053</v>
      </c>
      <c r="F1316" s="207" t="str">
        <f>Sales_Entry!E1316</f>
        <v>Mix Milk</v>
      </c>
      <c r="G1316" s="208">
        <f>N(Sales_Entry!J1316)</f>
        <v>3400</v>
      </c>
      <c r="H1316" s="208">
        <v>0</v>
      </c>
      <c r="I1316" s="208">
        <f t="shared" si="20"/>
        <v>3400</v>
      </c>
      <c r="J1316" s="209"/>
      <c r="K1316" s="209" t="str" cm="1">
        <f t="array" ref="K1316">IF($C1316="","",IF(AND($C1316=Party_Statement!$C$5,$B1316&gt;=Party_Statement!$C$6,$B1316&lt;=Party_Statement!$E$6),SUMPRODUCT(($C$3:$C1316=Party_Statement!$C$5)*($B$3:$B1316&gt;=Party_Statement!$C$6)*($B$3:$B1316&lt;=Party_Statement!$E$6)),""))</f>
        <v/>
      </c>
    </row>
    <row r="1317" spans="1:11" s="64" customFormat="1" x14ac:dyDescent="0.25">
      <c r="A1317" s="205" t="str">
        <f>Sales_Entry!A1317</f>
        <v>2083/05/09</v>
      </c>
      <c r="B1317" s="206">
        <f>Sales_Entry!B1317</f>
        <v>46259</v>
      </c>
      <c r="C1317" s="207" t="str">
        <f>Sales_Entry!D1317</f>
        <v>SRIJANA DAIRY</v>
      </c>
      <c r="D1317" s="207" t="s">
        <v>1390</v>
      </c>
      <c r="E1317" s="207" t="str">
        <f>Sales_Entry!C1317</f>
        <v>BILL-7053</v>
      </c>
      <c r="F1317" s="207" t="str">
        <f>Sales_Entry!E1317</f>
        <v>Cow Milk</v>
      </c>
      <c r="G1317" s="208">
        <f>N(Sales_Entry!J1317)</f>
        <v>80</v>
      </c>
      <c r="H1317" s="208">
        <v>0</v>
      </c>
      <c r="I1317" s="208">
        <f t="shared" si="20"/>
        <v>80</v>
      </c>
      <c r="J1317" s="211"/>
      <c r="K1317" s="209" t="str" cm="1">
        <f t="array" ref="K1317">IF($C1317="","",IF(AND($C1317=Party_Statement!$C$5,$B1317&gt;=Party_Statement!$C$6,$B1317&lt;=Party_Statement!$E$6),SUMPRODUCT(($C$3:$C1317=Party_Statement!$C$5)*($B$3:$B1317&gt;=Party_Statement!$C$6)*($B$3:$B1317&lt;=Party_Statement!$E$6)),""))</f>
        <v/>
      </c>
    </row>
    <row r="1318" spans="1:11" x14ac:dyDescent="0.25">
      <c r="A1318" s="205" t="str">
        <f>Sales_Entry!A1318</f>
        <v>2083/05/09</v>
      </c>
      <c r="B1318" s="206">
        <f>Sales_Entry!B1318</f>
        <v>46259</v>
      </c>
      <c r="C1318" s="207" t="str">
        <f>Sales_Entry!D1318</f>
        <v>SOBHA BHATTARAI</v>
      </c>
      <c r="D1318" s="207" t="s">
        <v>1390</v>
      </c>
      <c r="E1318" s="207" t="str">
        <f>Sales_Entry!C1318</f>
        <v>BILL-7054</v>
      </c>
      <c r="F1318" s="207" t="str">
        <f>Sales_Entry!E1318</f>
        <v>Mix Milk</v>
      </c>
      <c r="G1318" s="208">
        <f>N(Sales_Entry!J1318)</f>
        <v>3400</v>
      </c>
      <c r="H1318" s="208">
        <v>0</v>
      </c>
      <c r="I1318" s="208">
        <f t="shared" si="20"/>
        <v>3400</v>
      </c>
      <c r="J1318" s="209"/>
      <c r="K1318" s="209" t="str" cm="1">
        <f t="array" ref="K1318">IF($C1318="","",IF(AND($C1318=Party_Statement!$C$5,$B1318&gt;=Party_Statement!$C$6,$B1318&lt;=Party_Statement!$E$6),SUMPRODUCT(($C$3:$C1318=Party_Statement!$C$5)*($B$3:$B1318&gt;=Party_Statement!$C$6)*($B$3:$B1318&lt;=Party_Statement!$E$6)),""))</f>
        <v/>
      </c>
    </row>
    <row r="1319" spans="1:11" x14ac:dyDescent="0.25">
      <c r="A1319" s="205" t="str">
        <f>Sales_Entry!A1319</f>
        <v>2083/05/09</v>
      </c>
      <c r="B1319" s="206">
        <f>Sales_Entry!B1319</f>
        <v>46259</v>
      </c>
      <c r="C1319" s="207" t="str">
        <f>Sales_Entry!D1319</f>
        <v>AAMOSH KIRANA</v>
      </c>
      <c r="D1319" s="207" t="s">
        <v>1390</v>
      </c>
      <c r="E1319" s="207" t="str">
        <f>Sales_Entry!C1319</f>
        <v>BILL-7055</v>
      </c>
      <c r="F1319" s="207" t="str">
        <f>Sales_Entry!E1319</f>
        <v>Mix Milk</v>
      </c>
      <c r="G1319" s="208">
        <f>N(Sales_Entry!J1319)</f>
        <v>3440</v>
      </c>
      <c r="H1319" s="208">
        <v>0</v>
      </c>
      <c r="I1319" s="208">
        <f t="shared" si="20"/>
        <v>3440</v>
      </c>
      <c r="J1319" s="209"/>
      <c r="K1319" s="209" t="str" cm="1">
        <f t="array" ref="K1319">IF($C1319="","",IF(AND($C1319=Party_Statement!$C$5,$B1319&gt;=Party_Statement!$C$6,$B1319&lt;=Party_Statement!$E$6),SUMPRODUCT(($C$3:$C1319=Party_Statement!$C$5)*($B$3:$B1319&gt;=Party_Statement!$C$6)*($B$3:$B1319&lt;=Party_Statement!$E$6)),""))</f>
        <v/>
      </c>
    </row>
    <row r="1320" spans="1:11" x14ac:dyDescent="0.25">
      <c r="A1320" s="205" t="str">
        <f>Sales_Entry!A1320</f>
        <v>2083/05/09</v>
      </c>
      <c r="B1320" s="206">
        <f>Sales_Entry!B1320</f>
        <v>46259</v>
      </c>
      <c r="C1320" s="207" t="str">
        <f>Sales_Entry!D1320</f>
        <v>AAMOSH KIRANA</v>
      </c>
      <c r="D1320" s="207" t="s">
        <v>1390</v>
      </c>
      <c r="E1320" s="207" t="str">
        <f>Sales_Entry!C1320</f>
        <v>BILL-7055</v>
      </c>
      <c r="F1320" s="207" t="str">
        <f>Sales_Entry!E1320</f>
        <v>Mix Milk</v>
      </c>
      <c r="G1320" s="208">
        <f>N(Sales_Entry!J1320)</f>
        <v>3400</v>
      </c>
      <c r="H1320" s="208">
        <v>0</v>
      </c>
      <c r="I1320" s="208">
        <f t="shared" si="20"/>
        <v>3400</v>
      </c>
      <c r="J1320" s="209"/>
      <c r="K1320" s="209" t="str" cm="1">
        <f t="array" ref="K1320">IF($C1320="","",IF(AND($C1320=Party_Statement!$C$5,$B1320&gt;=Party_Statement!$C$6,$B1320&lt;=Party_Statement!$E$6),SUMPRODUCT(($C$3:$C1320=Party_Statement!$C$5)*($B$3:$B1320&gt;=Party_Statement!$C$6)*($B$3:$B1320&lt;=Party_Statement!$E$6)),""))</f>
        <v/>
      </c>
    </row>
    <row r="1321" spans="1:11" x14ac:dyDescent="0.25">
      <c r="A1321" s="205" t="str">
        <f>Sales_Entry!A1321</f>
        <v>2083/05/09</v>
      </c>
      <c r="B1321" s="206">
        <f>Sales_Entry!B1321</f>
        <v>46259</v>
      </c>
      <c r="C1321" s="207" t="str">
        <f>Sales_Entry!D1321</f>
        <v>AAMOSH KIRANA</v>
      </c>
      <c r="D1321" s="207" t="s">
        <v>1390</v>
      </c>
      <c r="E1321" s="207" t="str">
        <f>Sales_Entry!C1321</f>
        <v>BILL-7055</v>
      </c>
      <c r="F1321" s="207" t="str">
        <f>Sales_Entry!E1321</f>
        <v>Cow Milk</v>
      </c>
      <c r="G1321" s="208">
        <f>N(Sales_Entry!J1321)</f>
        <v>80</v>
      </c>
      <c r="H1321" s="208">
        <v>0</v>
      </c>
      <c r="I1321" s="208">
        <f t="shared" si="20"/>
        <v>80</v>
      </c>
      <c r="J1321" s="209"/>
      <c r="K1321" s="209" t="str" cm="1">
        <f t="array" ref="K1321">IF($C1321="","",IF(AND($C1321=Party_Statement!$C$5,$B1321&gt;=Party_Statement!$C$6,$B1321&lt;=Party_Statement!$E$6),SUMPRODUCT(($C$3:$C1321=Party_Statement!$C$5)*($B$3:$B1321&gt;=Party_Statement!$C$6)*($B$3:$B1321&lt;=Party_Statement!$E$6)),""))</f>
        <v/>
      </c>
    </row>
    <row r="1322" spans="1:11" x14ac:dyDescent="0.25">
      <c r="A1322" s="205" t="str">
        <f>Sales_Entry!A1322</f>
        <v>2083/05/09</v>
      </c>
      <c r="B1322" s="206">
        <f>Sales_Entry!B1322</f>
        <v>46259</v>
      </c>
      <c r="C1322" s="207" t="str">
        <f>Sales_Entry!D1322</f>
        <v>CHHATRABHUMI STORE</v>
      </c>
      <c r="D1322" s="207" t="s">
        <v>1390</v>
      </c>
      <c r="E1322" s="207" t="str">
        <f>Sales_Entry!C1322</f>
        <v>BILL-7056</v>
      </c>
      <c r="F1322" s="207" t="str">
        <f>Sales_Entry!E1322</f>
        <v>Mix Milk</v>
      </c>
      <c r="G1322" s="208">
        <f>N(Sales_Entry!J1322)</f>
        <v>1720</v>
      </c>
      <c r="H1322" s="208">
        <v>0</v>
      </c>
      <c r="I1322" s="208">
        <f t="shared" si="20"/>
        <v>1720</v>
      </c>
      <c r="J1322" s="209"/>
      <c r="K1322" s="209" t="str" cm="1">
        <f t="array" ref="K1322">IF($C1322="","",IF(AND($C1322=Party_Statement!$C$5,$B1322&gt;=Party_Statement!$C$6,$B1322&lt;=Party_Statement!$E$6),SUMPRODUCT(($C$3:$C1322=Party_Statement!$C$5)*($B$3:$B1322&gt;=Party_Statement!$C$6)*($B$3:$B1322&lt;=Party_Statement!$E$6)),""))</f>
        <v/>
      </c>
    </row>
    <row r="1323" spans="1:11" x14ac:dyDescent="0.25">
      <c r="A1323" s="205" t="str">
        <f>Sales_Entry!A1323</f>
        <v>2083/05/09</v>
      </c>
      <c r="B1323" s="206">
        <f>Sales_Entry!B1323</f>
        <v>46259</v>
      </c>
      <c r="C1323" s="207" t="str">
        <f>Sales_Entry!D1323</f>
        <v>KRISHNA KHAREL</v>
      </c>
      <c r="D1323" s="207" t="s">
        <v>1390</v>
      </c>
      <c r="E1323" s="207" t="str">
        <f>Sales_Entry!C1323</f>
        <v>BILL-7057</v>
      </c>
      <c r="F1323" s="207" t="str">
        <f>Sales_Entry!E1323</f>
        <v>Mix Milk</v>
      </c>
      <c r="G1323" s="208">
        <f>N(Sales_Entry!J1323)</f>
        <v>172</v>
      </c>
      <c r="H1323" s="208">
        <v>0</v>
      </c>
      <c r="I1323" s="208">
        <f t="shared" si="20"/>
        <v>172</v>
      </c>
      <c r="J1323" s="209"/>
      <c r="K1323" s="209" t="str" cm="1">
        <f t="array" ref="K1323">IF($C1323="","",IF(AND($C1323=Party_Statement!$C$5,$B1323&gt;=Party_Statement!$C$6,$B1323&lt;=Party_Statement!$E$6),SUMPRODUCT(($C$3:$C1323=Party_Statement!$C$5)*($B$3:$B1323&gt;=Party_Statement!$C$6)*($B$3:$B1323&lt;=Party_Statement!$E$6)),""))</f>
        <v/>
      </c>
    </row>
    <row r="1324" spans="1:11" x14ac:dyDescent="0.25">
      <c r="A1324" s="205" t="str">
        <f>Sales_Entry!A1324</f>
        <v>2083/05/09</v>
      </c>
      <c r="B1324" s="206">
        <f>Sales_Entry!B1324</f>
        <v>46259</v>
      </c>
      <c r="C1324" s="207" t="str">
        <f>Sales_Entry!D1324</f>
        <v>SAMIKSHYA KIRANA</v>
      </c>
      <c r="D1324" s="207" t="s">
        <v>1390</v>
      </c>
      <c r="E1324" s="207" t="str">
        <f>Sales_Entry!C1324</f>
        <v>BILL-7058</v>
      </c>
      <c r="F1324" s="207" t="str">
        <f>Sales_Entry!E1324</f>
        <v>Mix Milk</v>
      </c>
      <c r="G1324" s="208">
        <f>N(Sales_Entry!J1324)</f>
        <v>680</v>
      </c>
      <c r="H1324" s="208">
        <v>0</v>
      </c>
      <c r="I1324" s="208">
        <f t="shared" si="20"/>
        <v>680</v>
      </c>
      <c r="J1324" s="209"/>
      <c r="K1324" s="209" t="str" cm="1">
        <f t="array" ref="K1324">IF($C1324="","",IF(AND($C1324=Party_Statement!$C$5,$B1324&gt;=Party_Statement!$C$6,$B1324&lt;=Party_Statement!$E$6),SUMPRODUCT(($C$3:$C1324=Party_Statement!$C$5)*($B$3:$B1324&gt;=Party_Statement!$C$6)*($B$3:$B1324&lt;=Party_Statement!$E$6)),""))</f>
        <v/>
      </c>
    </row>
    <row r="1325" spans="1:11" x14ac:dyDescent="0.25">
      <c r="A1325" s="205" t="str">
        <f>Sales_Entry!A1325</f>
        <v>2083/05/09</v>
      </c>
      <c r="B1325" s="206">
        <f>Sales_Entry!B1325</f>
        <v>46259</v>
      </c>
      <c r="C1325" s="207" t="str">
        <f>Sales_Entry!D1325</f>
        <v>YUBARAJ AND SAMRAT</v>
      </c>
      <c r="D1325" s="207" t="s">
        <v>1390</v>
      </c>
      <c r="E1325" s="207" t="str">
        <f>Sales_Entry!C1325</f>
        <v>BILL-7059</v>
      </c>
      <c r="F1325" s="207" t="str">
        <f>Sales_Entry!E1325</f>
        <v>Mix Milk</v>
      </c>
      <c r="G1325" s="208">
        <f>N(Sales_Entry!J1325)</f>
        <v>1020</v>
      </c>
      <c r="H1325" s="208">
        <v>0</v>
      </c>
      <c r="I1325" s="208">
        <f t="shared" si="20"/>
        <v>1020</v>
      </c>
      <c r="J1325" s="209"/>
      <c r="K1325" s="209" t="str" cm="1">
        <f t="array" ref="K1325">IF($C1325="","",IF(AND($C1325=Party_Statement!$C$5,$B1325&gt;=Party_Statement!$C$6,$B1325&lt;=Party_Statement!$E$6),SUMPRODUCT(($C$3:$C1325=Party_Statement!$C$5)*($B$3:$B1325&gt;=Party_Statement!$C$6)*($B$3:$B1325&lt;=Party_Statement!$E$6)),""))</f>
        <v/>
      </c>
    </row>
    <row r="1326" spans="1:11" x14ac:dyDescent="0.25">
      <c r="A1326" s="205" t="str">
        <f>Sales_Entry!A1326</f>
        <v>2083/05/09</v>
      </c>
      <c r="B1326" s="206">
        <f>Sales_Entry!B1326</f>
        <v>46259</v>
      </c>
      <c r="C1326" s="207" t="str">
        <f>Sales_Entry!D1326</f>
        <v>MANAKAMANA DAIRY</v>
      </c>
      <c r="D1326" s="207" t="s">
        <v>1390</v>
      </c>
      <c r="E1326" s="207" t="str">
        <f>Sales_Entry!C1326</f>
        <v>BILL-7060</v>
      </c>
      <c r="F1326" s="207" t="str">
        <f>Sales_Entry!E1326</f>
        <v>Mix Milk</v>
      </c>
      <c r="G1326" s="208">
        <f>N(Sales_Entry!J1326)</f>
        <v>850</v>
      </c>
      <c r="H1326" s="208">
        <v>0</v>
      </c>
      <c r="I1326" s="208">
        <f t="shared" si="20"/>
        <v>850</v>
      </c>
      <c r="J1326" s="209"/>
      <c r="K1326" s="209" t="str" cm="1">
        <f t="array" ref="K1326">IF($C1326="","",IF(AND($C1326=Party_Statement!$C$5,$B1326&gt;=Party_Statement!$C$6,$B1326&lt;=Party_Statement!$E$6),SUMPRODUCT(($C$3:$C1326=Party_Statement!$C$5)*($B$3:$B1326&gt;=Party_Statement!$C$6)*($B$3:$B1326&lt;=Party_Statement!$E$6)),""))</f>
        <v/>
      </c>
    </row>
    <row r="1327" spans="1:11" ht="25.5" x14ac:dyDescent="0.25">
      <c r="A1327" s="205" t="str">
        <f>Sales_Entry!A1327</f>
        <v>2083/05/09</v>
      </c>
      <c r="B1327" s="206">
        <f>Sales_Entry!B1327</f>
        <v>46259</v>
      </c>
      <c r="C1327" s="207" t="str">
        <f>Sales_Entry!D1327</f>
        <v>SUMIT MISTHAN BHANDAR</v>
      </c>
      <c r="D1327" s="207" t="s">
        <v>1390</v>
      </c>
      <c r="E1327" s="207" t="str">
        <f>Sales_Entry!C1327</f>
        <v>BILL-7061</v>
      </c>
      <c r="F1327" s="207" t="str">
        <f>Sales_Entry!E1327</f>
        <v>Mix Milk</v>
      </c>
      <c r="G1327" s="208">
        <f>N(Sales_Entry!J1327)</f>
        <v>3400</v>
      </c>
      <c r="H1327" s="208">
        <v>0</v>
      </c>
      <c r="I1327" s="208">
        <f t="shared" si="20"/>
        <v>3400</v>
      </c>
      <c r="J1327" s="209"/>
      <c r="K1327" s="209" t="str" cm="1">
        <f t="array" ref="K1327">IF($C1327="","",IF(AND($C1327=Party_Statement!$C$5,$B1327&gt;=Party_Statement!$C$6,$B1327&lt;=Party_Statement!$E$6),SUMPRODUCT(($C$3:$C1327=Party_Statement!$C$5)*($B$3:$B1327&gt;=Party_Statement!$C$6)*($B$3:$B1327&lt;=Party_Statement!$E$6)),""))</f>
        <v/>
      </c>
    </row>
    <row r="1328" spans="1:11" s="64" customFormat="1" ht="25.5" x14ac:dyDescent="0.25">
      <c r="A1328" s="205" t="str">
        <f>Sales_Entry!A1328</f>
        <v>2083/05/09</v>
      </c>
      <c r="B1328" s="206">
        <f>Sales_Entry!B1328</f>
        <v>46259</v>
      </c>
      <c r="C1328" s="207" t="str">
        <f>Sales_Entry!D1328</f>
        <v>NEHA MISTHAN BHANDAR</v>
      </c>
      <c r="D1328" s="207" t="s">
        <v>1390</v>
      </c>
      <c r="E1328" s="207" t="str">
        <f>Sales_Entry!C1328</f>
        <v>BILL-7062</v>
      </c>
      <c r="F1328" s="207" t="str">
        <f>Sales_Entry!E1328</f>
        <v>Mix Milk</v>
      </c>
      <c r="G1328" s="208">
        <f>N(Sales_Entry!J1328)</f>
        <v>6800</v>
      </c>
      <c r="H1328" s="208">
        <v>0</v>
      </c>
      <c r="I1328" s="208">
        <f t="shared" si="20"/>
        <v>6800</v>
      </c>
      <c r="J1328" s="211"/>
      <c r="K1328" s="209" t="str" cm="1">
        <f t="array" ref="K1328">IF($C1328="","",IF(AND($C1328=Party_Statement!$C$5,$B1328&gt;=Party_Statement!$C$6,$B1328&lt;=Party_Statement!$E$6),SUMPRODUCT(($C$3:$C1328=Party_Statement!$C$5)*($B$3:$B1328&gt;=Party_Statement!$C$6)*($B$3:$B1328&lt;=Party_Statement!$E$6)),""))</f>
        <v/>
      </c>
    </row>
    <row r="1329" spans="1:11" x14ac:dyDescent="0.25">
      <c r="A1329" s="205" t="str">
        <f>Sales_Entry!A1329</f>
        <v>2083/05/09</v>
      </c>
      <c r="B1329" s="206">
        <f>Sales_Entry!B1329</f>
        <v>46259</v>
      </c>
      <c r="C1329" s="207" t="str">
        <f>Sales_Entry!D1329</f>
        <v>PALPALI KIRANA</v>
      </c>
      <c r="D1329" s="207" t="s">
        <v>1390</v>
      </c>
      <c r="E1329" s="207" t="str">
        <f>Sales_Entry!C1329</f>
        <v>BILL-7063</v>
      </c>
      <c r="F1329" s="207" t="str">
        <f>Sales_Entry!E1329</f>
        <v>Mix Milk</v>
      </c>
      <c r="G1329" s="208">
        <f>N(Sales_Entry!J1329)</f>
        <v>2125</v>
      </c>
      <c r="H1329" s="208">
        <v>0</v>
      </c>
      <c r="I1329" s="208">
        <f t="shared" si="20"/>
        <v>2125</v>
      </c>
      <c r="J1329" s="209"/>
      <c r="K1329" s="209" t="str" cm="1">
        <f t="array" ref="K1329">IF($C1329="","",IF(AND($C1329=Party_Statement!$C$5,$B1329&gt;=Party_Statement!$C$6,$B1329&lt;=Party_Statement!$E$6),SUMPRODUCT(($C$3:$C1329=Party_Statement!$C$5)*($B$3:$B1329&gt;=Party_Statement!$C$6)*($B$3:$B1329&lt;=Party_Statement!$E$6)),""))</f>
        <v/>
      </c>
    </row>
    <row r="1330" spans="1:11" x14ac:dyDescent="0.25">
      <c r="A1330" s="205" t="str">
        <f>Sales_Entry!A1330</f>
        <v>2083/05/09</v>
      </c>
      <c r="B1330" s="206">
        <f>Sales_Entry!B1330</f>
        <v>46259</v>
      </c>
      <c r="C1330" s="207" t="str">
        <f>Sales_Entry!D1330</f>
        <v>GIRI KIRANA</v>
      </c>
      <c r="D1330" s="207" t="s">
        <v>1390</v>
      </c>
      <c r="E1330" s="207" t="str">
        <f>Sales_Entry!C1330</f>
        <v>BILL-7064</v>
      </c>
      <c r="F1330" s="207" t="str">
        <f>Sales_Entry!E1330</f>
        <v>Mix Milk</v>
      </c>
      <c r="G1330" s="208">
        <f>N(Sales_Entry!J1330)</f>
        <v>1275</v>
      </c>
      <c r="H1330" s="208">
        <v>0</v>
      </c>
      <c r="I1330" s="208">
        <f t="shared" si="20"/>
        <v>1275</v>
      </c>
      <c r="J1330" s="209"/>
      <c r="K1330" s="209" t="str" cm="1">
        <f t="array" ref="K1330">IF($C1330="","",IF(AND($C1330=Party_Statement!$C$5,$B1330&gt;=Party_Statement!$C$6,$B1330&lt;=Party_Statement!$E$6),SUMPRODUCT(($C$3:$C1330=Party_Statement!$C$5)*($B$3:$B1330&gt;=Party_Statement!$C$6)*($B$3:$B1330&lt;=Party_Statement!$E$6)),""))</f>
        <v/>
      </c>
    </row>
    <row r="1331" spans="1:11" x14ac:dyDescent="0.25">
      <c r="A1331" s="205" t="str">
        <f>Sales_Entry!A1331</f>
        <v>2083/05/09</v>
      </c>
      <c r="B1331" s="206">
        <f>Sales_Entry!B1331</f>
        <v>46259</v>
      </c>
      <c r="C1331" s="207" t="str">
        <f>Sales_Entry!D1331</f>
        <v>ORGANIC TARKALI</v>
      </c>
      <c r="D1331" s="207" t="s">
        <v>1390</v>
      </c>
      <c r="E1331" s="207" t="str">
        <f>Sales_Entry!C1331</f>
        <v>BILL-7065</v>
      </c>
      <c r="F1331" s="207" t="str">
        <f>Sales_Entry!E1331</f>
        <v>Mix Milk</v>
      </c>
      <c r="G1331" s="208">
        <f>N(Sales_Entry!J1331)</f>
        <v>2375</v>
      </c>
      <c r="H1331" s="208">
        <v>0</v>
      </c>
      <c r="I1331" s="208">
        <f t="shared" si="20"/>
        <v>2375</v>
      </c>
      <c r="J1331" s="209"/>
      <c r="K1331" s="209" t="str" cm="1">
        <f t="array" ref="K1331">IF($C1331="","",IF(AND($C1331=Party_Statement!$C$5,$B1331&gt;=Party_Statement!$C$6,$B1331&lt;=Party_Statement!$E$6),SUMPRODUCT(($C$3:$C1331=Party_Statement!$C$5)*($B$3:$B1331&gt;=Party_Statement!$C$6)*($B$3:$B1331&lt;=Party_Statement!$E$6)),""))</f>
        <v/>
      </c>
    </row>
    <row r="1332" spans="1:11" x14ac:dyDescent="0.25">
      <c r="A1332" s="205" t="str">
        <f>Sales_Entry!A1332</f>
        <v>2083/05/09</v>
      </c>
      <c r="B1332" s="206">
        <f>Sales_Entry!B1332</f>
        <v>46259</v>
      </c>
      <c r="C1332" s="207" t="str">
        <f>Sales_Entry!D1332</f>
        <v>ORGANIC TARKALI</v>
      </c>
      <c r="D1332" s="207" t="s">
        <v>1390</v>
      </c>
      <c r="E1332" s="207" t="str">
        <f>Sales_Entry!C1332</f>
        <v>BILL-7065</v>
      </c>
      <c r="F1332" s="207" t="str">
        <f>Sales_Entry!E1332</f>
        <v>Mix Milk</v>
      </c>
      <c r="G1332" s="208">
        <f>N(Sales_Entry!J1332)</f>
        <v>425</v>
      </c>
      <c r="H1332" s="208">
        <v>0</v>
      </c>
      <c r="I1332" s="208">
        <f t="shared" si="20"/>
        <v>425</v>
      </c>
      <c r="J1332" s="209"/>
      <c r="K1332" s="209" t="str" cm="1">
        <f t="array" ref="K1332">IF($C1332="","",IF(AND($C1332=Party_Statement!$C$5,$B1332&gt;=Party_Statement!$C$6,$B1332&lt;=Party_Statement!$E$6),SUMPRODUCT(($C$3:$C1332=Party_Statement!$C$5)*($B$3:$B1332&gt;=Party_Statement!$C$6)*($B$3:$B1332&lt;=Party_Statement!$E$6)),""))</f>
        <v/>
      </c>
    </row>
    <row r="1333" spans="1:11" x14ac:dyDescent="0.25">
      <c r="A1333" s="205" t="str">
        <f>Sales_Entry!A1333</f>
        <v>2083/05/09</v>
      </c>
      <c r="B1333" s="206">
        <f>Sales_Entry!B1333</f>
        <v>46259</v>
      </c>
      <c r="C1333" s="207" t="str">
        <f>Sales_Entry!D1333</f>
        <v>ORGANIC TARKALI</v>
      </c>
      <c r="D1333" s="207" t="s">
        <v>1390</v>
      </c>
      <c r="E1333" s="207" t="str">
        <f>Sales_Entry!C1333</f>
        <v>BILL-7065</v>
      </c>
      <c r="F1333" s="207" t="str">
        <f>Sales_Entry!E1333</f>
        <v>PANEER</v>
      </c>
      <c r="G1333" s="208">
        <f>N(Sales_Entry!J1333)</f>
        <v>1600</v>
      </c>
      <c r="H1333" s="208">
        <v>0</v>
      </c>
      <c r="I1333" s="208">
        <f t="shared" si="20"/>
        <v>1600</v>
      </c>
      <c r="J1333" s="209"/>
      <c r="K1333" s="209" t="str" cm="1">
        <f t="array" ref="K1333">IF($C1333="","",IF(AND($C1333=Party_Statement!$C$5,$B1333&gt;=Party_Statement!$C$6,$B1333&lt;=Party_Statement!$E$6),SUMPRODUCT(($C$3:$C1333=Party_Statement!$C$5)*($B$3:$B1333&gt;=Party_Statement!$C$6)*($B$3:$B1333&lt;=Party_Statement!$E$6)),""))</f>
        <v/>
      </c>
    </row>
    <row r="1334" spans="1:11" ht="25.5" x14ac:dyDescent="0.25">
      <c r="A1334" s="205" t="str">
        <f>Sales_Entry!A1334</f>
        <v>2083/05/09</v>
      </c>
      <c r="B1334" s="206">
        <f>Sales_Entry!B1334</f>
        <v>46259</v>
      </c>
      <c r="C1334" s="207" t="str">
        <f>Sales_Entry!D1334</f>
        <v>THE DARBAR PARTY PALACE</v>
      </c>
      <c r="D1334" s="207" t="s">
        <v>1390</v>
      </c>
      <c r="E1334" s="207" t="str">
        <f>Sales_Entry!C1334</f>
        <v>BILL-7066</v>
      </c>
      <c r="F1334" s="207" t="str">
        <f>Sales_Entry!E1334</f>
        <v>Mix Milk</v>
      </c>
      <c r="G1334" s="208">
        <f>N(Sales_Entry!J1334)</f>
        <v>2700</v>
      </c>
      <c r="H1334" s="208">
        <v>0</v>
      </c>
      <c r="I1334" s="208">
        <f t="shared" si="20"/>
        <v>2700</v>
      </c>
      <c r="J1334" s="209"/>
      <c r="K1334" s="209" t="str" cm="1">
        <f t="array" ref="K1334">IF($C1334="","",IF(AND($C1334=Party_Statement!$C$5,$B1334&gt;=Party_Statement!$C$6,$B1334&lt;=Party_Statement!$E$6),SUMPRODUCT(($C$3:$C1334=Party_Statement!$C$5)*($B$3:$B1334&gt;=Party_Statement!$C$6)*($B$3:$B1334&lt;=Party_Statement!$E$6)),""))</f>
        <v/>
      </c>
    </row>
    <row r="1335" spans="1:11" x14ac:dyDescent="0.25">
      <c r="A1335" s="205" t="str">
        <f>Sales_Entry!A1335</f>
        <v>2083/05/09</v>
      </c>
      <c r="B1335" s="206">
        <f>Sales_Entry!B1335</f>
        <v>46259</v>
      </c>
      <c r="C1335" s="207" t="str">
        <f>Sales_Entry!D1335</f>
        <v>DEURALI KIRANA</v>
      </c>
      <c r="D1335" s="207" t="s">
        <v>1390</v>
      </c>
      <c r="E1335" s="207" t="str">
        <f>Sales_Entry!C1335</f>
        <v>BILL-7067</v>
      </c>
      <c r="F1335" s="207" t="str">
        <f>Sales_Entry!E1335</f>
        <v>Mix Milk</v>
      </c>
      <c r="G1335" s="208">
        <f>N(Sales_Entry!J1335)</f>
        <v>425</v>
      </c>
      <c r="H1335" s="208">
        <v>0</v>
      </c>
      <c r="I1335" s="208">
        <f t="shared" si="20"/>
        <v>425</v>
      </c>
      <c r="J1335" s="209"/>
      <c r="K1335" s="209" t="str" cm="1">
        <f t="array" ref="K1335">IF($C1335="","",IF(AND($C1335=Party_Statement!$C$5,$B1335&gt;=Party_Statement!$C$6,$B1335&lt;=Party_Statement!$E$6),SUMPRODUCT(($C$3:$C1335=Party_Statement!$C$5)*($B$3:$B1335&gt;=Party_Statement!$C$6)*($B$3:$B1335&lt;=Party_Statement!$E$6)),""))</f>
        <v/>
      </c>
    </row>
    <row r="1336" spans="1:11" x14ac:dyDescent="0.25">
      <c r="A1336" s="205" t="str">
        <f>Sales_Entry!A1336</f>
        <v>2083/05/09</v>
      </c>
      <c r="B1336" s="206">
        <f>Sales_Entry!B1336</f>
        <v>46259</v>
      </c>
      <c r="C1336" s="207" t="str">
        <f>Sales_Entry!D1336</f>
        <v>SHARMA DAI</v>
      </c>
      <c r="D1336" s="207" t="s">
        <v>1390</v>
      </c>
      <c r="E1336" s="207" t="str">
        <f>Sales_Entry!C1336</f>
        <v>BILL-7068</v>
      </c>
      <c r="F1336" s="207" t="str">
        <f>Sales_Entry!E1336</f>
        <v>Mix Milk</v>
      </c>
      <c r="G1336" s="208">
        <f>N(Sales_Entry!J1336)</f>
        <v>765</v>
      </c>
      <c r="H1336" s="208">
        <v>0</v>
      </c>
      <c r="I1336" s="208">
        <f t="shared" si="20"/>
        <v>765</v>
      </c>
      <c r="J1336" s="209"/>
      <c r="K1336" s="209" t="str" cm="1">
        <f t="array" ref="K1336">IF($C1336="","",IF(AND($C1336=Party_Statement!$C$5,$B1336&gt;=Party_Statement!$C$6,$B1336&lt;=Party_Statement!$E$6),SUMPRODUCT(($C$3:$C1336=Party_Statement!$C$5)*($B$3:$B1336&gt;=Party_Statement!$C$6)*($B$3:$B1336&lt;=Party_Statement!$E$6)),""))</f>
        <v/>
      </c>
    </row>
    <row r="1337" spans="1:11" x14ac:dyDescent="0.25">
      <c r="A1337" s="205" t="str">
        <f>Sales_Entry!A1337</f>
        <v>2083/05/09</v>
      </c>
      <c r="B1337" s="206">
        <f>Sales_Entry!B1337</f>
        <v>46259</v>
      </c>
      <c r="C1337" s="207" t="str">
        <f>Sales_Entry!D1337</f>
        <v>GANGA NEUPANE</v>
      </c>
      <c r="D1337" s="207" t="s">
        <v>1390</v>
      </c>
      <c r="E1337" s="207" t="str">
        <f>Sales_Entry!C1337</f>
        <v>BILL-7069</v>
      </c>
      <c r="F1337" s="207" t="str">
        <f>Sales_Entry!E1337</f>
        <v>Mix Milk</v>
      </c>
      <c r="G1337" s="208">
        <f>N(Sales_Entry!J1337)</f>
        <v>425</v>
      </c>
      <c r="H1337" s="208">
        <v>0</v>
      </c>
      <c r="I1337" s="208">
        <f t="shared" si="20"/>
        <v>425</v>
      </c>
      <c r="J1337" s="209"/>
      <c r="K1337" s="209" t="str" cm="1">
        <f t="array" ref="K1337">IF($C1337="","",IF(AND($C1337=Party_Statement!$C$5,$B1337&gt;=Party_Statement!$C$6,$B1337&lt;=Party_Statement!$E$6),SUMPRODUCT(($C$3:$C1337=Party_Statement!$C$5)*($B$3:$B1337&gt;=Party_Statement!$C$6)*($B$3:$B1337&lt;=Party_Statement!$E$6)),""))</f>
        <v/>
      </c>
    </row>
    <row r="1338" spans="1:11" x14ac:dyDescent="0.25">
      <c r="A1338" s="205" t="str">
        <f>Sales_Entry!A1338</f>
        <v>2083/05/09</v>
      </c>
      <c r="B1338" s="206">
        <f>Sales_Entry!B1338</f>
        <v>46259</v>
      </c>
      <c r="C1338" s="207" t="str">
        <f>Sales_Entry!D1338</f>
        <v>NEUPANE KIRANA</v>
      </c>
      <c r="D1338" s="207" t="s">
        <v>1390</v>
      </c>
      <c r="E1338" s="207" t="str">
        <f>Sales_Entry!C1338</f>
        <v>BILL-7070</v>
      </c>
      <c r="F1338" s="207" t="str">
        <f>Sales_Entry!E1338</f>
        <v>Mix Milk</v>
      </c>
      <c r="G1338" s="208">
        <f>N(Sales_Entry!J1338)</f>
        <v>200</v>
      </c>
      <c r="H1338" s="208">
        <v>0</v>
      </c>
      <c r="I1338" s="208">
        <f t="shared" si="20"/>
        <v>200</v>
      </c>
      <c r="J1338" s="209"/>
      <c r="K1338" s="209" t="str" cm="1">
        <f t="array" ref="K1338">IF($C1338="","",IF(AND($C1338=Party_Statement!$C$5,$B1338&gt;=Party_Statement!$C$6,$B1338&lt;=Party_Statement!$E$6),SUMPRODUCT(($C$3:$C1338=Party_Statement!$C$5)*($B$3:$B1338&gt;=Party_Statement!$C$6)*($B$3:$B1338&lt;=Party_Statement!$E$6)),""))</f>
        <v/>
      </c>
    </row>
    <row r="1339" spans="1:11" s="64" customFormat="1" x14ac:dyDescent="0.25">
      <c r="A1339" s="205" t="str">
        <f>Sales_Entry!A1339</f>
        <v>2083/05/09</v>
      </c>
      <c r="B1339" s="206">
        <f>Sales_Entry!B1339</f>
        <v>46259</v>
      </c>
      <c r="C1339" s="207" t="str">
        <f>Sales_Entry!D1339</f>
        <v>LOCAL</v>
      </c>
      <c r="D1339" s="207" t="s">
        <v>1390</v>
      </c>
      <c r="E1339" s="207" t="str">
        <f>Sales_Entry!C1339</f>
        <v>BILL-6484</v>
      </c>
      <c r="F1339" s="207" t="str">
        <f>Sales_Entry!E1339</f>
        <v>Mix Milk</v>
      </c>
      <c r="G1339" s="208">
        <f>N(Sales_Entry!J1339)</f>
        <v>325</v>
      </c>
      <c r="H1339" s="208">
        <v>0</v>
      </c>
      <c r="I1339" s="208">
        <f t="shared" si="20"/>
        <v>325</v>
      </c>
      <c r="J1339" s="211"/>
      <c r="K1339" s="209" t="str" cm="1">
        <f t="array" ref="K1339">IF($C1339="","",IF(AND($C1339=Party_Statement!$C$5,$B1339&gt;=Party_Statement!$C$6,$B1339&lt;=Party_Statement!$E$6),SUMPRODUCT(($C$3:$C1339=Party_Statement!$C$5)*($B$3:$B1339&gt;=Party_Statement!$C$6)*($B$3:$B1339&lt;=Party_Statement!$E$6)),""))</f>
        <v/>
      </c>
    </row>
    <row r="1340" spans="1:11" x14ac:dyDescent="0.25">
      <c r="A1340" s="205" t="str">
        <f>Sales_Entry!A1340</f>
        <v>2083/05/09</v>
      </c>
      <c r="B1340" s="206">
        <f>Sales_Entry!B1340</f>
        <v>46259</v>
      </c>
      <c r="C1340" s="207" t="str">
        <f>Sales_Entry!D1340</f>
        <v>LOCAL</v>
      </c>
      <c r="D1340" s="207" t="s">
        <v>1390</v>
      </c>
      <c r="E1340" s="207" t="str">
        <f>Sales_Entry!C1340</f>
        <v>BILL-6484</v>
      </c>
      <c r="F1340" s="207" t="str">
        <f>Sales_Entry!E1340</f>
        <v>GHEE</v>
      </c>
      <c r="G1340" s="208">
        <f>N(Sales_Entry!J1340)</f>
        <v>2400</v>
      </c>
      <c r="H1340" s="208">
        <v>0</v>
      </c>
      <c r="I1340" s="208">
        <f t="shared" si="20"/>
        <v>2400</v>
      </c>
      <c r="J1340" s="209"/>
      <c r="K1340" s="209" t="str" cm="1">
        <f t="array" ref="K1340">IF($C1340="","",IF(AND($C1340=Party_Statement!$C$5,$B1340&gt;=Party_Statement!$C$6,$B1340&lt;=Party_Statement!$E$6),SUMPRODUCT(($C$3:$C1340=Party_Statement!$C$5)*($B$3:$B1340&gt;=Party_Statement!$C$6)*($B$3:$B1340&lt;=Party_Statement!$E$6)),""))</f>
        <v/>
      </c>
    </row>
    <row r="1341" spans="1:11" x14ac:dyDescent="0.25">
      <c r="A1341" s="205" t="str">
        <f>Sales_Entry!A1341</f>
        <v>2083/05/10</v>
      </c>
      <c r="B1341" s="206">
        <f>Sales_Entry!B1341</f>
        <v>46260</v>
      </c>
      <c r="C1341" s="207" t="str">
        <f>Sales_Entry!D1341</f>
        <v>SRIJANA DAIRY</v>
      </c>
      <c r="D1341" s="207" t="s">
        <v>1390</v>
      </c>
      <c r="E1341" s="207" t="str">
        <f>Sales_Entry!C1341</f>
        <v>BILL-7071</v>
      </c>
      <c r="F1341" s="207" t="str">
        <f>Sales_Entry!E1341</f>
        <v>Mix Milk</v>
      </c>
      <c r="G1341" s="208">
        <f>N(Sales_Entry!J1341)</f>
        <v>5100</v>
      </c>
      <c r="H1341" s="208">
        <v>0</v>
      </c>
      <c r="I1341" s="208">
        <f t="shared" si="20"/>
        <v>5100</v>
      </c>
      <c r="J1341" s="209"/>
      <c r="K1341" s="209" t="str" cm="1">
        <f t="array" ref="K1341">IF($C1341="","",IF(AND($C1341=Party_Statement!$C$5,$B1341&gt;=Party_Statement!$C$6,$B1341&lt;=Party_Statement!$E$6),SUMPRODUCT(($C$3:$C1341=Party_Statement!$C$5)*($B$3:$B1341&gt;=Party_Statement!$C$6)*($B$3:$B1341&lt;=Party_Statement!$E$6)),""))</f>
        <v/>
      </c>
    </row>
    <row r="1342" spans="1:11" x14ac:dyDescent="0.25">
      <c r="A1342" s="205" t="str">
        <f>Sales_Entry!A1342</f>
        <v>2083/05/10</v>
      </c>
      <c r="B1342" s="206">
        <f>Sales_Entry!B1342</f>
        <v>46260</v>
      </c>
      <c r="C1342" s="207" t="str">
        <f>Sales_Entry!D1342</f>
        <v>SRIJANA DAIRY</v>
      </c>
      <c r="D1342" s="207" t="s">
        <v>1390</v>
      </c>
      <c r="E1342" s="207" t="str">
        <f>Sales_Entry!C1342</f>
        <v>BILL-7071</v>
      </c>
      <c r="F1342" s="207" t="str">
        <f>Sales_Entry!E1342</f>
        <v>Cow Milk</v>
      </c>
      <c r="G1342" s="208">
        <f>N(Sales_Entry!J1342)</f>
        <v>80</v>
      </c>
      <c r="H1342" s="208">
        <v>0</v>
      </c>
      <c r="I1342" s="208">
        <f t="shared" si="20"/>
        <v>80</v>
      </c>
      <c r="J1342" s="209"/>
      <c r="K1342" s="209" t="str" cm="1">
        <f t="array" ref="K1342">IF($C1342="","",IF(AND($C1342=Party_Statement!$C$5,$B1342&gt;=Party_Statement!$C$6,$B1342&lt;=Party_Statement!$E$6),SUMPRODUCT(($C$3:$C1342=Party_Statement!$C$5)*($B$3:$B1342&gt;=Party_Statement!$C$6)*($B$3:$B1342&lt;=Party_Statement!$E$6)),""))</f>
        <v/>
      </c>
    </row>
    <row r="1343" spans="1:11" x14ac:dyDescent="0.25">
      <c r="A1343" s="205" t="str">
        <f>Sales_Entry!A1343</f>
        <v>2083/05/10</v>
      </c>
      <c r="B1343" s="206">
        <f>Sales_Entry!B1343</f>
        <v>46260</v>
      </c>
      <c r="C1343" s="207" t="str">
        <f>Sales_Entry!D1343</f>
        <v>SOBHA BHATTARAI</v>
      </c>
      <c r="D1343" s="207" t="s">
        <v>1390</v>
      </c>
      <c r="E1343" s="207" t="str">
        <f>Sales_Entry!C1343</f>
        <v>BILL-7072</v>
      </c>
      <c r="F1343" s="207" t="str">
        <f>Sales_Entry!E1343</f>
        <v>Mix Milk</v>
      </c>
      <c r="G1343" s="208">
        <f>N(Sales_Entry!J1343)</f>
        <v>4250</v>
      </c>
      <c r="H1343" s="208">
        <v>0</v>
      </c>
      <c r="I1343" s="208">
        <f t="shared" si="20"/>
        <v>4250</v>
      </c>
      <c r="J1343" s="209"/>
      <c r="K1343" s="209" t="str" cm="1">
        <f t="array" ref="K1343">IF($C1343="","",IF(AND($C1343=Party_Statement!$C$5,$B1343&gt;=Party_Statement!$C$6,$B1343&lt;=Party_Statement!$E$6),SUMPRODUCT(($C$3:$C1343=Party_Statement!$C$5)*($B$3:$B1343&gt;=Party_Statement!$C$6)*($B$3:$B1343&lt;=Party_Statement!$E$6)),""))</f>
        <v/>
      </c>
    </row>
    <row r="1344" spans="1:11" x14ac:dyDescent="0.25">
      <c r="A1344" s="205" t="str">
        <f>Sales_Entry!A1344</f>
        <v>2083/05/10</v>
      </c>
      <c r="B1344" s="206">
        <f>Sales_Entry!B1344</f>
        <v>46260</v>
      </c>
      <c r="C1344" s="207" t="str">
        <f>Sales_Entry!D1344</f>
        <v>AAMOSH KIRANA</v>
      </c>
      <c r="D1344" s="207" t="s">
        <v>1390</v>
      </c>
      <c r="E1344" s="207" t="str">
        <f>Sales_Entry!C1344</f>
        <v>BILL-7073</v>
      </c>
      <c r="F1344" s="207" t="str">
        <f>Sales_Entry!E1344</f>
        <v>Mix Milk</v>
      </c>
      <c r="G1344" s="208">
        <f>N(Sales_Entry!J1344)</f>
        <v>3440</v>
      </c>
      <c r="H1344" s="208">
        <v>0</v>
      </c>
      <c r="I1344" s="208">
        <f t="shared" si="20"/>
        <v>3440</v>
      </c>
      <c r="J1344" s="209"/>
      <c r="K1344" s="209" t="str" cm="1">
        <f t="array" ref="K1344">IF($C1344="","",IF(AND($C1344=Party_Statement!$C$5,$B1344&gt;=Party_Statement!$C$6,$B1344&lt;=Party_Statement!$E$6),SUMPRODUCT(($C$3:$C1344=Party_Statement!$C$5)*($B$3:$B1344&gt;=Party_Statement!$C$6)*($B$3:$B1344&lt;=Party_Statement!$E$6)),""))</f>
        <v/>
      </c>
    </row>
    <row r="1345" spans="1:11" x14ac:dyDescent="0.25">
      <c r="A1345" s="205" t="str">
        <f>Sales_Entry!A1345</f>
        <v>2083/05/10</v>
      </c>
      <c r="B1345" s="206">
        <f>Sales_Entry!B1345</f>
        <v>46260</v>
      </c>
      <c r="C1345" s="207" t="str">
        <f>Sales_Entry!D1345</f>
        <v>AAMOSH KIRANA</v>
      </c>
      <c r="D1345" s="207" t="s">
        <v>1390</v>
      </c>
      <c r="E1345" s="207" t="str">
        <f>Sales_Entry!C1345</f>
        <v>BILL-7073</v>
      </c>
      <c r="F1345" s="207" t="str">
        <f>Sales_Entry!E1345</f>
        <v>Mix Milk</v>
      </c>
      <c r="G1345" s="208">
        <f>N(Sales_Entry!J1345)</f>
        <v>3825</v>
      </c>
      <c r="H1345" s="208">
        <v>0</v>
      </c>
      <c r="I1345" s="208">
        <f t="shared" si="20"/>
        <v>3825</v>
      </c>
      <c r="J1345" s="209"/>
      <c r="K1345" s="209" t="str" cm="1">
        <f t="array" ref="K1345">IF($C1345="","",IF(AND($C1345=Party_Statement!$C$5,$B1345&gt;=Party_Statement!$C$6,$B1345&lt;=Party_Statement!$E$6),SUMPRODUCT(($C$3:$C1345=Party_Statement!$C$5)*($B$3:$B1345&gt;=Party_Statement!$C$6)*($B$3:$B1345&lt;=Party_Statement!$E$6)),""))</f>
        <v/>
      </c>
    </row>
    <row r="1346" spans="1:11" x14ac:dyDescent="0.25">
      <c r="A1346" s="205" t="str">
        <f>Sales_Entry!A1346</f>
        <v>2083/05/10</v>
      </c>
      <c r="B1346" s="206">
        <f>Sales_Entry!B1346</f>
        <v>46260</v>
      </c>
      <c r="C1346" s="207" t="str">
        <f>Sales_Entry!D1346</f>
        <v>AAMOSH KIRANA</v>
      </c>
      <c r="D1346" s="207" t="s">
        <v>1390</v>
      </c>
      <c r="E1346" s="207" t="str">
        <f>Sales_Entry!C1346</f>
        <v>BILL-7073</v>
      </c>
      <c r="F1346" s="207" t="str">
        <f>Sales_Entry!E1346</f>
        <v>GHEE</v>
      </c>
      <c r="G1346" s="208">
        <f>N(Sales_Entry!J1346)</f>
        <v>600</v>
      </c>
      <c r="H1346" s="208">
        <v>0</v>
      </c>
      <c r="I1346" s="208">
        <f t="shared" si="20"/>
        <v>600</v>
      </c>
      <c r="J1346" s="209"/>
      <c r="K1346" s="209" t="str" cm="1">
        <f t="array" ref="K1346">IF($C1346="","",IF(AND($C1346=Party_Statement!$C$5,$B1346&gt;=Party_Statement!$C$6,$B1346&lt;=Party_Statement!$E$6),SUMPRODUCT(($C$3:$C1346=Party_Statement!$C$5)*($B$3:$B1346&gt;=Party_Statement!$C$6)*($B$3:$B1346&lt;=Party_Statement!$E$6)),""))</f>
        <v/>
      </c>
    </row>
    <row r="1347" spans="1:11" x14ac:dyDescent="0.25">
      <c r="A1347" s="205" t="str">
        <f>Sales_Entry!A1347</f>
        <v>2083/05/10</v>
      </c>
      <c r="B1347" s="206">
        <f>Sales_Entry!B1347</f>
        <v>46260</v>
      </c>
      <c r="C1347" s="207" t="str">
        <f>Sales_Entry!D1347</f>
        <v>AAMOSH KIRANA</v>
      </c>
      <c r="D1347" s="207" t="s">
        <v>1390</v>
      </c>
      <c r="E1347" s="207" t="str">
        <f>Sales_Entry!C1347</f>
        <v>BILL-7073</v>
      </c>
      <c r="F1347" s="207" t="str">
        <f>Sales_Entry!E1347</f>
        <v>NAUNI</v>
      </c>
      <c r="G1347" s="208">
        <f>N(Sales_Entry!J1347)</f>
        <v>2550</v>
      </c>
      <c r="H1347" s="208">
        <v>0</v>
      </c>
      <c r="I1347" s="208">
        <f t="shared" si="20"/>
        <v>2550</v>
      </c>
      <c r="J1347" s="209"/>
      <c r="K1347" s="209" t="str" cm="1">
        <f t="array" ref="K1347">IF($C1347="","",IF(AND($C1347=Party_Statement!$C$5,$B1347&gt;=Party_Statement!$C$6,$B1347&lt;=Party_Statement!$E$6),SUMPRODUCT(($C$3:$C1347=Party_Statement!$C$5)*($B$3:$B1347&gt;=Party_Statement!$C$6)*($B$3:$B1347&lt;=Party_Statement!$E$6)),""))</f>
        <v/>
      </c>
    </row>
    <row r="1348" spans="1:11" x14ac:dyDescent="0.25">
      <c r="A1348" s="205" t="str">
        <f>Sales_Entry!A1348</f>
        <v>2083/05/10</v>
      </c>
      <c r="B1348" s="206">
        <f>Sales_Entry!B1348</f>
        <v>46260</v>
      </c>
      <c r="C1348" s="207" t="str">
        <f>Sales_Entry!D1348</f>
        <v>AAMOSH KIRANA</v>
      </c>
      <c r="D1348" s="207" t="s">
        <v>1390</v>
      </c>
      <c r="E1348" s="207" t="str">
        <f>Sales_Entry!C1348</f>
        <v>BILL-7073</v>
      </c>
      <c r="F1348" s="207" t="str">
        <f>Sales_Entry!E1348</f>
        <v>Cow Milk</v>
      </c>
      <c r="G1348" s="208">
        <f>N(Sales_Entry!J1348)</f>
        <v>80</v>
      </c>
      <c r="H1348" s="208">
        <v>0</v>
      </c>
      <c r="I1348" s="208">
        <f t="shared" ref="I1348:I1411" si="21">IF($C1348="","",$G1348-$H1348)</f>
        <v>80</v>
      </c>
      <c r="J1348" s="209"/>
      <c r="K1348" s="209" t="str" cm="1">
        <f t="array" ref="K1348">IF($C1348="","",IF(AND($C1348=Party_Statement!$C$5,$B1348&gt;=Party_Statement!$C$6,$B1348&lt;=Party_Statement!$E$6),SUMPRODUCT(($C$3:$C1348=Party_Statement!$C$5)*($B$3:$B1348&gt;=Party_Statement!$C$6)*($B$3:$B1348&lt;=Party_Statement!$E$6)),""))</f>
        <v/>
      </c>
    </row>
    <row r="1349" spans="1:11" x14ac:dyDescent="0.25">
      <c r="A1349" s="205" t="str">
        <f>Sales_Entry!A1349</f>
        <v>2083/05/10</v>
      </c>
      <c r="B1349" s="206">
        <f>Sales_Entry!B1349</f>
        <v>46260</v>
      </c>
      <c r="C1349" s="207" t="str">
        <f>Sales_Entry!D1349</f>
        <v>PALPALI KIRANA</v>
      </c>
      <c r="D1349" s="207" t="s">
        <v>1390</v>
      </c>
      <c r="E1349" s="207" t="str">
        <f>Sales_Entry!C1349</f>
        <v>BILL-7074</v>
      </c>
      <c r="F1349" s="207" t="str">
        <f>Sales_Entry!E1349</f>
        <v>Mix Milk</v>
      </c>
      <c r="G1349" s="208">
        <f>N(Sales_Entry!J1349)</f>
        <v>2125</v>
      </c>
      <c r="H1349" s="208">
        <v>0</v>
      </c>
      <c r="I1349" s="208">
        <f t="shared" si="21"/>
        <v>2125</v>
      </c>
      <c r="J1349" s="209"/>
      <c r="K1349" s="209" t="str" cm="1">
        <f t="array" ref="K1349">IF($C1349="","",IF(AND($C1349=Party_Statement!$C$5,$B1349&gt;=Party_Statement!$C$6,$B1349&lt;=Party_Statement!$E$6),SUMPRODUCT(($C$3:$C1349=Party_Statement!$C$5)*($B$3:$B1349&gt;=Party_Statement!$C$6)*($B$3:$B1349&lt;=Party_Statement!$E$6)),""))</f>
        <v/>
      </c>
    </row>
    <row r="1350" spans="1:11" s="64" customFormat="1" x14ac:dyDescent="0.25">
      <c r="A1350" s="205" t="str">
        <f>Sales_Entry!A1350</f>
        <v>2083/05/10</v>
      </c>
      <c r="B1350" s="206">
        <f>Sales_Entry!B1350</f>
        <v>46260</v>
      </c>
      <c r="C1350" s="207" t="str">
        <f>Sales_Entry!D1350</f>
        <v>GIRI KIRANA</v>
      </c>
      <c r="D1350" s="207" t="s">
        <v>1390</v>
      </c>
      <c r="E1350" s="207" t="str">
        <f>Sales_Entry!C1350</f>
        <v>BILL-7075</v>
      </c>
      <c r="F1350" s="207" t="str">
        <f>Sales_Entry!E1350</f>
        <v>Mix Milk</v>
      </c>
      <c r="G1350" s="208">
        <f>N(Sales_Entry!J1350)</f>
        <v>1700</v>
      </c>
      <c r="H1350" s="208">
        <v>0</v>
      </c>
      <c r="I1350" s="208">
        <f t="shared" si="21"/>
        <v>1700</v>
      </c>
      <c r="J1350" s="211"/>
      <c r="K1350" s="209" t="str" cm="1">
        <f t="array" ref="K1350">IF($C1350="","",IF(AND($C1350=Party_Statement!$C$5,$B1350&gt;=Party_Statement!$C$6,$B1350&lt;=Party_Statement!$E$6),SUMPRODUCT(($C$3:$C1350=Party_Statement!$C$5)*($B$3:$B1350&gt;=Party_Statement!$C$6)*($B$3:$B1350&lt;=Party_Statement!$E$6)),""))</f>
        <v/>
      </c>
    </row>
    <row r="1351" spans="1:11" x14ac:dyDescent="0.25">
      <c r="A1351" s="205" t="str">
        <f>Sales_Entry!A1351</f>
        <v>2083/05/10</v>
      </c>
      <c r="B1351" s="206">
        <f>Sales_Entry!B1351</f>
        <v>46260</v>
      </c>
      <c r="C1351" s="207" t="str">
        <f>Sales_Entry!D1351</f>
        <v>CHHATRABHUMI STORE</v>
      </c>
      <c r="D1351" s="207" t="s">
        <v>1390</v>
      </c>
      <c r="E1351" s="207" t="str">
        <f>Sales_Entry!C1351</f>
        <v>BILL-7076</v>
      </c>
      <c r="F1351" s="207" t="str">
        <f>Sales_Entry!E1351</f>
        <v>Mix Milk</v>
      </c>
      <c r="G1351" s="208">
        <f>N(Sales_Entry!J1351)</f>
        <v>2150</v>
      </c>
      <c r="H1351" s="208">
        <v>0</v>
      </c>
      <c r="I1351" s="208">
        <f t="shared" si="21"/>
        <v>2150</v>
      </c>
      <c r="J1351" s="209"/>
      <c r="K1351" s="209" t="str" cm="1">
        <f t="array" ref="K1351">IF($C1351="","",IF(AND($C1351=Party_Statement!$C$5,$B1351&gt;=Party_Statement!$C$6,$B1351&lt;=Party_Statement!$E$6),SUMPRODUCT(($C$3:$C1351=Party_Statement!$C$5)*($B$3:$B1351&gt;=Party_Statement!$C$6)*($B$3:$B1351&lt;=Party_Statement!$E$6)),""))</f>
        <v/>
      </c>
    </row>
    <row r="1352" spans="1:11" x14ac:dyDescent="0.25">
      <c r="A1352" s="205" t="str">
        <f>Sales_Entry!A1352</f>
        <v>2083/05/10</v>
      </c>
      <c r="B1352" s="206">
        <f>Sales_Entry!B1352</f>
        <v>46260</v>
      </c>
      <c r="C1352" s="207" t="str">
        <f>Sales_Entry!D1352</f>
        <v>KRISHNA KHAREL</v>
      </c>
      <c r="D1352" s="207" t="s">
        <v>1390</v>
      </c>
      <c r="E1352" s="207" t="str">
        <f>Sales_Entry!C1352</f>
        <v>BILL-7077</v>
      </c>
      <c r="F1352" s="207" t="str">
        <f>Sales_Entry!E1352</f>
        <v>Mix Milk</v>
      </c>
      <c r="G1352" s="208">
        <f>N(Sales_Entry!J1352)</f>
        <v>129</v>
      </c>
      <c r="H1352" s="208">
        <v>0</v>
      </c>
      <c r="I1352" s="208">
        <f t="shared" si="21"/>
        <v>129</v>
      </c>
      <c r="J1352" s="209"/>
      <c r="K1352" s="209" t="str" cm="1">
        <f t="array" ref="K1352">IF($C1352="","",IF(AND($C1352=Party_Statement!$C$5,$B1352&gt;=Party_Statement!$C$6,$B1352&lt;=Party_Statement!$E$6),SUMPRODUCT(($C$3:$C1352=Party_Statement!$C$5)*($B$3:$B1352&gt;=Party_Statement!$C$6)*($B$3:$B1352&lt;=Party_Statement!$E$6)),""))</f>
        <v/>
      </c>
    </row>
    <row r="1353" spans="1:11" x14ac:dyDescent="0.25">
      <c r="A1353" s="205" t="str">
        <f>Sales_Entry!A1353</f>
        <v>2083/05/10</v>
      </c>
      <c r="B1353" s="206">
        <f>Sales_Entry!B1353</f>
        <v>46260</v>
      </c>
      <c r="C1353" s="207" t="str">
        <f>Sales_Entry!D1353</f>
        <v>SAMIKSHYA KIRANA</v>
      </c>
      <c r="D1353" s="207" t="s">
        <v>1390</v>
      </c>
      <c r="E1353" s="207" t="str">
        <f>Sales_Entry!C1353</f>
        <v>BILL-7078</v>
      </c>
      <c r="F1353" s="207" t="str">
        <f>Sales_Entry!E1353</f>
        <v>Mix Milk</v>
      </c>
      <c r="G1353" s="208">
        <f>N(Sales_Entry!J1353)</f>
        <v>680</v>
      </c>
      <c r="H1353" s="208">
        <v>0</v>
      </c>
      <c r="I1353" s="208">
        <f t="shared" si="21"/>
        <v>680</v>
      </c>
      <c r="J1353" s="209"/>
      <c r="K1353" s="209" t="str" cm="1">
        <f t="array" ref="K1353">IF($C1353="","",IF(AND($C1353=Party_Statement!$C$5,$B1353&gt;=Party_Statement!$C$6,$B1353&lt;=Party_Statement!$E$6),SUMPRODUCT(($C$3:$C1353=Party_Statement!$C$5)*($B$3:$B1353&gt;=Party_Statement!$C$6)*($B$3:$B1353&lt;=Party_Statement!$E$6)),""))</f>
        <v/>
      </c>
    </row>
    <row r="1354" spans="1:11" x14ac:dyDescent="0.25">
      <c r="A1354" s="205" t="str">
        <f>Sales_Entry!A1354</f>
        <v>2083/05/10</v>
      </c>
      <c r="B1354" s="206">
        <f>Sales_Entry!B1354</f>
        <v>46260</v>
      </c>
      <c r="C1354" s="207" t="str">
        <f>Sales_Entry!D1354</f>
        <v>YUBARAJ AND SAMRAT</v>
      </c>
      <c r="D1354" s="207" t="s">
        <v>1390</v>
      </c>
      <c r="E1354" s="207" t="str">
        <f>Sales_Entry!C1354</f>
        <v>BILL-7079</v>
      </c>
      <c r="F1354" s="207" t="str">
        <f>Sales_Entry!E1354</f>
        <v>Mix Milk</v>
      </c>
      <c r="G1354" s="208">
        <f>N(Sales_Entry!J1354)</f>
        <v>850</v>
      </c>
      <c r="H1354" s="208">
        <v>0</v>
      </c>
      <c r="I1354" s="208">
        <f t="shared" si="21"/>
        <v>850</v>
      </c>
      <c r="J1354" s="209"/>
      <c r="K1354" s="209" t="str" cm="1">
        <f t="array" ref="K1354">IF($C1354="","",IF(AND($C1354=Party_Statement!$C$5,$B1354&gt;=Party_Statement!$C$6,$B1354&lt;=Party_Statement!$E$6),SUMPRODUCT(($C$3:$C1354=Party_Statement!$C$5)*($B$3:$B1354&gt;=Party_Statement!$C$6)*($B$3:$B1354&lt;=Party_Statement!$E$6)),""))</f>
        <v/>
      </c>
    </row>
    <row r="1355" spans="1:11" x14ac:dyDescent="0.25">
      <c r="A1355" s="205" t="str">
        <f>Sales_Entry!A1355</f>
        <v>2083/05/10</v>
      </c>
      <c r="B1355" s="206">
        <f>Sales_Entry!B1355</f>
        <v>46260</v>
      </c>
      <c r="C1355" s="207" t="str">
        <f>Sales_Entry!D1355</f>
        <v>AAYUSH AND AAYUSHMA</v>
      </c>
      <c r="D1355" s="207" t="s">
        <v>1390</v>
      </c>
      <c r="E1355" s="207" t="str">
        <f>Sales_Entry!C1355</f>
        <v>BILL-7080</v>
      </c>
      <c r="F1355" s="207" t="str">
        <f>Sales_Entry!E1355</f>
        <v>Mix Milk</v>
      </c>
      <c r="G1355" s="208">
        <f>N(Sales_Entry!J1355)</f>
        <v>425</v>
      </c>
      <c r="H1355" s="208">
        <v>0</v>
      </c>
      <c r="I1355" s="208">
        <f t="shared" si="21"/>
        <v>425</v>
      </c>
      <c r="J1355" s="209"/>
      <c r="K1355" s="209" t="str" cm="1">
        <f t="array" ref="K1355">IF($C1355="","",IF(AND($C1355=Party_Statement!$C$5,$B1355&gt;=Party_Statement!$C$6,$B1355&lt;=Party_Statement!$E$6),SUMPRODUCT(($C$3:$C1355=Party_Statement!$C$5)*($B$3:$B1355&gt;=Party_Statement!$C$6)*($B$3:$B1355&lt;=Party_Statement!$E$6)),""))</f>
        <v/>
      </c>
    </row>
    <row r="1356" spans="1:11" x14ac:dyDescent="0.25">
      <c r="A1356" s="205" t="str">
        <f>Sales_Entry!A1356</f>
        <v>2083/05/10</v>
      </c>
      <c r="B1356" s="206">
        <f>Sales_Entry!B1356</f>
        <v>46260</v>
      </c>
      <c r="C1356" s="207" t="str">
        <f>Sales_Entry!D1356</f>
        <v>DEURALI KIRANA</v>
      </c>
      <c r="D1356" s="207" t="s">
        <v>1390</v>
      </c>
      <c r="E1356" s="207" t="str">
        <f>Sales_Entry!C1356</f>
        <v>BILL-7081</v>
      </c>
      <c r="F1356" s="207" t="str">
        <f>Sales_Entry!E1356</f>
        <v>Mix Milk</v>
      </c>
      <c r="G1356" s="208">
        <f>N(Sales_Entry!J1356)</f>
        <v>425</v>
      </c>
      <c r="H1356" s="208">
        <v>0</v>
      </c>
      <c r="I1356" s="208">
        <f t="shared" si="21"/>
        <v>425</v>
      </c>
      <c r="J1356" s="209"/>
      <c r="K1356" s="209" t="str" cm="1">
        <f t="array" ref="K1356">IF($C1356="","",IF(AND($C1356=Party_Statement!$C$5,$B1356&gt;=Party_Statement!$C$6,$B1356&lt;=Party_Statement!$E$6),SUMPRODUCT(($C$3:$C1356=Party_Statement!$C$5)*($B$3:$B1356&gt;=Party_Statement!$C$6)*($B$3:$B1356&lt;=Party_Statement!$E$6)),""))</f>
        <v/>
      </c>
    </row>
    <row r="1357" spans="1:11" ht="25.5" x14ac:dyDescent="0.25">
      <c r="A1357" s="205" t="str">
        <f>Sales_Entry!A1357</f>
        <v>2083/05/10</v>
      </c>
      <c r="B1357" s="206">
        <f>Sales_Entry!B1357</f>
        <v>46260</v>
      </c>
      <c r="C1357" s="207" t="str">
        <f>Sales_Entry!D1357</f>
        <v>NEHA MISTHAN BHANDAR</v>
      </c>
      <c r="D1357" s="207" t="s">
        <v>1390</v>
      </c>
      <c r="E1357" s="207" t="str">
        <f>Sales_Entry!C1357</f>
        <v>BILL-7082</v>
      </c>
      <c r="F1357" s="207" t="str">
        <f>Sales_Entry!E1357</f>
        <v>Mix Milk</v>
      </c>
      <c r="G1357" s="208">
        <f>N(Sales_Entry!J1357)</f>
        <v>3400</v>
      </c>
      <c r="H1357" s="208">
        <v>0</v>
      </c>
      <c r="I1357" s="208">
        <f t="shared" si="21"/>
        <v>3400</v>
      </c>
      <c r="J1357" s="209"/>
      <c r="K1357" s="209" t="str" cm="1">
        <f t="array" ref="K1357">IF($C1357="","",IF(AND($C1357=Party_Statement!$C$5,$B1357&gt;=Party_Statement!$C$6,$B1357&lt;=Party_Statement!$E$6),SUMPRODUCT(($C$3:$C1357=Party_Statement!$C$5)*($B$3:$B1357&gt;=Party_Statement!$C$6)*($B$3:$B1357&lt;=Party_Statement!$E$6)),""))</f>
        <v/>
      </c>
    </row>
    <row r="1358" spans="1:11" x14ac:dyDescent="0.25">
      <c r="A1358" s="205" t="str">
        <f>Sales_Entry!A1358</f>
        <v>2083/05/10</v>
      </c>
      <c r="B1358" s="206">
        <f>Sales_Entry!B1358</f>
        <v>46260</v>
      </c>
      <c r="C1358" s="207" t="str">
        <f>Sales_Entry!D1358</f>
        <v>A KALIKA CANTEEN</v>
      </c>
      <c r="D1358" s="207" t="s">
        <v>1390</v>
      </c>
      <c r="E1358" s="207" t="str">
        <f>Sales_Entry!C1358</f>
        <v>BILL-7083</v>
      </c>
      <c r="F1358" s="207" t="str">
        <f>Sales_Entry!E1358</f>
        <v>Mix Milk</v>
      </c>
      <c r="G1358" s="208">
        <f>N(Sales_Entry!J1358)</f>
        <v>2975</v>
      </c>
      <c r="H1358" s="208">
        <v>0</v>
      </c>
      <c r="I1358" s="208">
        <f t="shared" si="21"/>
        <v>2975</v>
      </c>
      <c r="J1358" s="209"/>
      <c r="K1358" s="209" t="str" cm="1">
        <f t="array" ref="K1358">IF($C1358="","",IF(AND($C1358=Party_Statement!$C$5,$B1358&gt;=Party_Statement!$C$6,$B1358&lt;=Party_Statement!$E$6),SUMPRODUCT(($C$3:$C1358=Party_Statement!$C$5)*($B$3:$B1358&gt;=Party_Statement!$C$6)*($B$3:$B1358&lt;=Party_Statement!$E$6)),""))</f>
        <v/>
      </c>
    </row>
    <row r="1359" spans="1:11" x14ac:dyDescent="0.25">
      <c r="A1359" s="205" t="str">
        <f>Sales_Entry!A1359</f>
        <v>2083/05/10</v>
      </c>
      <c r="B1359" s="206">
        <f>Sales_Entry!B1359</f>
        <v>46260</v>
      </c>
      <c r="C1359" s="207" t="str">
        <f>Sales_Entry!D1359</f>
        <v>A1 KALIKA CANTEEN</v>
      </c>
      <c r="D1359" s="207" t="s">
        <v>1390</v>
      </c>
      <c r="E1359" s="207" t="str">
        <f>Sales_Entry!C1359</f>
        <v>BILL-7084</v>
      </c>
      <c r="F1359" s="207" t="str">
        <f>Sales_Entry!E1359</f>
        <v>Mix Milk</v>
      </c>
      <c r="G1359" s="208">
        <f>N(Sales_Entry!J1359)</f>
        <v>2125</v>
      </c>
      <c r="H1359" s="208">
        <v>0</v>
      </c>
      <c r="I1359" s="208">
        <f t="shared" si="21"/>
        <v>2125</v>
      </c>
      <c r="J1359" s="209"/>
      <c r="K1359" s="209" t="str" cm="1">
        <f t="array" ref="K1359">IF($C1359="","",IF(AND($C1359=Party_Statement!$C$5,$B1359&gt;=Party_Statement!$C$6,$B1359&lt;=Party_Statement!$E$6),SUMPRODUCT(($C$3:$C1359=Party_Statement!$C$5)*($B$3:$B1359&gt;=Party_Statement!$C$6)*($B$3:$B1359&lt;=Party_Statement!$E$6)),""))</f>
        <v/>
      </c>
    </row>
    <row r="1360" spans="1:11" ht="25.5" x14ac:dyDescent="0.25">
      <c r="A1360" s="205" t="str">
        <f>Sales_Entry!A1360</f>
        <v>2083/05/10</v>
      </c>
      <c r="B1360" s="206">
        <f>Sales_Entry!B1360</f>
        <v>46260</v>
      </c>
      <c r="C1360" s="207" t="str">
        <f>Sales_Entry!D1360</f>
        <v>THE DARBAR PARTY PALACE</v>
      </c>
      <c r="D1360" s="207" t="s">
        <v>1390</v>
      </c>
      <c r="E1360" s="207" t="str">
        <f>Sales_Entry!C1360</f>
        <v>BILL-7085</v>
      </c>
      <c r="F1360" s="207" t="str">
        <f>Sales_Entry!E1360</f>
        <v>Mix Milk</v>
      </c>
      <c r="G1360" s="208">
        <f>N(Sales_Entry!J1360)</f>
        <v>1350</v>
      </c>
      <c r="H1360" s="208">
        <v>0</v>
      </c>
      <c r="I1360" s="208">
        <f t="shared" si="21"/>
        <v>1350</v>
      </c>
      <c r="J1360" s="209"/>
      <c r="K1360" s="209" t="str" cm="1">
        <f t="array" ref="K1360">IF($C1360="","",IF(AND($C1360=Party_Statement!$C$5,$B1360&gt;=Party_Statement!$C$6,$B1360&lt;=Party_Statement!$E$6),SUMPRODUCT(($C$3:$C1360=Party_Statement!$C$5)*($B$3:$B1360&gt;=Party_Statement!$C$6)*($B$3:$B1360&lt;=Party_Statement!$E$6)),""))</f>
        <v/>
      </c>
    </row>
    <row r="1361" spans="1:11" s="64" customFormat="1" x14ac:dyDescent="0.25">
      <c r="A1361" s="205" t="str">
        <f>Sales_Entry!A1361</f>
        <v>2083/05/10</v>
      </c>
      <c r="B1361" s="206">
        <f>Sales_Entry!B1361</f>
        <v>46260</v>
      </c>
      <c r="C1361" s="207" t="str">
        <f>Sales_Entry!D1361</f>
        <v>ORGANIC TARKALI</v>
      </c>
      <c r="D1361" s="207" t="s">
        <v>1390</v>
      </c>
      <c r="E1361" s="207" t="str">
        <f>Sales_Entry!C1361</f>
        <v>BILL-7086</v>
      </c>
      <c r="F1361" s="207" t="str">
        <f>Sales_Entry!E1361</f>
        <v>Mix Milk</v>
      </c>
      <c r="G1361" s="208">
        <f>N(Sales_Entry!J1361)</f>
        <v>2375</v>
      </c>
      <c r="H1361" s="208">
        <v>0</v>
      </c>
      <c r="I1361" s="208">
        <f t="shared" si="21"/>
        <v>2375</v>
      </c>
      <c r="J1361" s="211"/>
      <c r="K1361" s="209" t="str" cm="1">
        <f t="array" ref="K1361">IF($C1361="","",IF(AND($C1361=Party_Statement!$C$5,$B1361&gt;=Party_Statement!$C$6,$B1361&lt;=Party_Statement!$E$6),SUMPRODUCT(($C$3:$C1361=Party_Statement!$C$5)*($B$3:$B1361&gt;=Party_Statement!$C$6)*($B$3:$B1361&lt;=Party_Statement!$E$6)),""))</f>
        <v/>
      </c>
    </row>
    <row r="1362" spans="1:11" x14ac:dyDescent="0.25">
      <c r="A1362" s="205" t="str">
        <f>Sales_Entry!A1362</f>
        <v>2083/05/10</v>
      </c>
      <c r="B1362" s="206">
        <f>Sales_Entry!B1362</f>
        <v>46260</v>
      </c>
      <c r="C1362" s="207" t="str">
        <f>Sales_Entry!D1362</f>
        <v>ORGANIC TARKALI</v>
      </c>
      <c r="D1362" s="207" t="s">
        <v>1390</v>
      </c>
      <c r="E1362" s="207" t="str">
        <f>Sales_Entry!C1362</f>
        <v>BILL-7086</v>
      </c>
      <c r="F1362" s="207" t="str">
        <f>Sales_Entry!E1362</f>
        <v>Mix Milk</v>
      </c>
      <c r="G1362" s="208">
        <f>N(Sales_Entry!J1362)</f>
        <v>1275</v>
      </c>
      <c r="H1362" s="208">
        <v>0</v>
      </c>
      <c r="I1362" s="208">
        <f t="shared" si="21"/>
        <v>1275</v>
      </c>
      <c r="J1362" s="209"/>
      <c r="K1362" s="209" t="str" cm="1">
        <f t="array" ref="K1362">IF($C1362="","",IF(AND($C1362=Party_Statement!$C$5,$B1362&gt;=Party_Statement!$C$6,$B1362&lt;=Party_Statement!$E$6),SUMPRODUCT(($C$3:$C1362=Party_Statement!$C$5)*($B$3:$B1362&gt;=Party_Statement!$C$6)*($B$3:$B1362&lt;=Party_Statement!$E$6)),""))</f>
        <v/>
      </c>
    </row>
    <row r="1363" spans="1:11" x14ac:dyDescent="0.25">
      <c r="A1363" s="205" t="str">
        <f>Sales_Entry!A1363</f>
        <v>2083/05/10</v>
      </c>
      <c r="B1363" s="206">
        <f>Sales_Entry!B1363</f>
        <v>46260</v>
      </c>
      <c r="C1363" s="207" t="str">
        <f>Sales_Entry!D1363</f>
        <v>SHARMA DAI</v>
      </c>
      <c r="D1363" s="207" t="s">
        <v>1390</v>
      </c>
      <c r="E1363" s="207" t="str">
        <f>Sales_Entry!C1363</f>
        <v>BILL-7087</v>
      </c>
      <c r="F1363" s="207" t="str">
        <f>Sales_Entry!E1363</f>
        <v>Mix Milk</v>
      </c>
      <c r="G1363" s="208">
        <f>N(Sales_Entry!J1363)</f>
        <v>2125</v>
      </c>
      <c r="H1363" s="208">
        <v>0</v>
      </c>
      <c r="I1363" s="208">
        <f t="shared" si="21"/>
        <v>2125</v>
      </c>
      <c r="J1363" s="209"/>
      <c r="K1363" s="209" t="str" cm="1">
        <f t="array" ref="K1363">IF($C1363="","",IF(AND($C1363=Party_Statement!$C$5,$B1363&gt;=Party_Statement!$C$6,$B1363&lt;=Party_Statement!$E$6),SUMPRODUCT(($C$3:$C1363=Party_Statement!$C$5)*($B$3:$B1363&gt;=Party_Statement!$C$6)*($B$3:$B1363&lt;=Party_Statement!$E$6)),""))</f>
        <v/>
      </c>
    </row>
    <row r="1364" spans="1:11" x14ac:dyDescent="0.25">
      <c r="A1364" s="205" t="str">
        <f>Sales_Entry!A1364</f>
        <v>2083/05/10</v>
      </c>
      <c r="B1364" s="206">
        <f>Sales_Entry!B1364</f>
        <v>46260</v>
      </c>
      <c r="C1364" s="207" t="str">
        <f>Sales_Entry!D1364</f>
        <v>GANGA NEUPANE</v>
      </c>
      <c r="D1364" s="207" t="s">
        <v>1390</v>
      </c>
      <c r="E1364" s="207" t="str">
        <f>Sales_Entry!C1364</f>
        <v>BILL-7088</v>
      </c>
      <c r="F1364" s="207" t="str">
        <f>Sales_Entry!E1364</f>
        <v>Mix Milk</v>
      </c>
      <c r="G1364" s="208">
        <f>N(Sales_Entry!J1364)</f>
        <v>425</v>
      </c>
      <c r="H1364" s="208">
        <v>0</v>
      </c>
      <c r="I1364" s="208">
        <f t="shared" si="21"/>
        <v>425</v>
      </c>
      <c r="J1364" s="209"/>
      <c r="K1364" s="209" t="str" cm="1">
        <f t="array" ref="K1364">IF($C1364="","",IF(AND($C1364=Party_Statement!$C$5,$B1364&gt;=Party_Statement!$C$6,$B1364&lt;=Party_Statement!$E$6),SUMPRODUCT(($C$3:$C1364=Party_Statement!$C$5)*($B$3:$B1364&gt;=Party_Statement!$C$6)*($B$3:$B1364&lt;=Party_Statement!$E$6)),""))</f>
        <v/>
      </c>
    </row>
    <row r="1365" spans="1:11" x14ac:dyDescent="0.25">
      <c r="A1365" s="205" t="str">
        <f>Sales_Entry!A1365</f>
        <v>2083/05/10</v>
      </c>
      <c r="B1365" s="206">
        <f>Sales_Entry!B1365</f>
        <v>46260</v>
      </c>
      <c r="C1365" s="207" t="str">
        <f>Sales_Entry!D1365</f>
        <v>NEUPANE KIRANA</v>
      </c>
      <c r="D1365" s="207" t="s">
        <v>1390</v>
      </c>
      <c r="E1365" s="207" t="str">
        <f>Sales_Entry!C1365</f>
        <v>BILL-7089</v>
      </c>
      <c r="F1365" s="207" t="str">
        <f>Sales_Entry!E1365</f>
        <v>Mix Milk</v>
      </c>
      <c r="G1365" s="208">
        <f>N(Sales_Entry!J1365)</f>
        <v>200</v>
      </c>
      <c r="H1365" s="208">
        <v>0</v>
      </c>
      <c r="I1365" s="208">
        <f t="shared" si="21"/>
        <v>200</v>
      </c>
      <c r="J1365" s="209"/>
      <c r="K1365" s="209" t="str" cm="1">
        <f t="array" ref="K1365">IF($C1365="","",IF(AND($C1365=Party_Statement!$C$5,$B1365&gt;=Party_Statement!$C$6,$B1365&lt;=Party_Statement!$E$6),SUMPRODUCT(($C$3:$C1365=Party_Statement!$C$5)*($B$3:$B1365&gt;=Party_Statement!$C$6)*($B$3:$B1365&lt;=Party_Statement!$E$6)),""))</f>
        <v/>
      </c>
    </row>
    <row r="1366" spans="1:11" x14ac:dyDescent="0.25">
      <c r="A1366" s="205" t="str">
        <f>Sales_Entry!A1366</f>
        <v>2083/05/10</v>
      </c>
      <c r="B1366" s="206">
        <f>Sales_Entry!B1366</f>
        <v>46260</v>
      </c>
      <c r="C1366" s="207" t="str">
        <f>Sales_Entry!D1366</f>
        <v>LOCAL</v>
      </c>
      <c r="D1366" s="207" t="s">
        <v>1390</v>
      </c>
      <c r="E1366" s="207" t="str">
        <f>Sales_Entry!C1366</f>
        <v>BILL-6485</v>
      </c>
      <c r="F1366" s="207" t="str">
        <f>Sales_Entry!E1366</f>
        <v>Mix Milk</v>
      </c>
      <c r="G1366" s="208">
        <f>N(Sales_Entry!J1366)</f>
        <v>300</v>
      </c>
      <c r="H1366" s="208">
        <v>0</v>
      </c>
      <c r="I1366" s="208">
        <f t="shared" si="21"/>
        <v>300</v>
      </c>
      <c r="J1366" s="209"/>
      <c r="K1366" s="209" t="str" cm="1">
        <f t="array" ref="K1366">IF($C1366="","",IF(AND($C1366=Party_Statement!$C$5,$B1366&gt;=Party_Statement!$C$6,$B1366&lt;=Party_Statement!$E$6),SUMPRODUCT(($C$3:$C1366=Party_Statement!$C$5)*($B$3:$B1366&gt;=Party_Statement!$C$6)*($B$3:$B1366&lt;=Party_Statement!$E$6)),""))</f>
        <v/>
      </c>
    </row>
    <row r="1367" spans="1:11" x14ac:dyDescent="0.25">
      <c r="A1367" s="205" t="str">
        <f>Sales_Entry!A1367</f>
        <v>2083/05/11</v>
      </c>
      <c r="B1367" s="206">
        <f>Sales_Entry!B1367</f>
        <v>46261</v>
      </c>
      <c r="C1367" s="207" t="str">
        <f>Sales_Entry!D1367</f>
        <v>SRIJANA DAIRY</v>
      </c>
      <c r="D1367" s="207" t="s">
        <v>1390</v>
      </c>
      <c r="E1367" s="207" t="str">
        <f>Sales_Entry!C1367</f>
        <v>BILL-7090</v>
      </c>
      <c r="F1367" s="207" t="str">
        <f>Sales_Entry!E1367</f>
        <v>Mix Milk</v>
      </c>
      <c r="G1367" s="208">
        <f>N(Sales_Entry!J1367)</f>
        <v>4675</v>
      </c>
      <c r="H1367" s="208">
        <v>0</v>
      </c>
      <c r="I1367" s="208">
        <f t="shared" si="21"/>
        <v>4675</v>
      </c>
      <c r="J1367" s="209"/>
      <c r="K1367" s="209" t="str" cm="1">
        <f t="array" ref="K1367">IF($C1367="","",IF(AND($C1367=Party_Statement!$C$5,$B1367&gt;=Party_Statement!$C$6,$B1367&lt;=Party_Statement!$E$6),SUMPRODUCT(($C$3:$C1367=Party_Statement!$C$5)*($B$3:$B1367&gt;=Party_Statement!$C$6)*($B$3:$B1367&lt;=Party_Statement!$E$6)),""))</f>
        <v/>
      </c>
    </row>
    <row r="1368" spans="1:11" x14ac:dyDescent="0.25">
      <c r="A1368" s="205" t="str">
        <f>Sales_Entry!A1368</f>
        <v>2083/05/11</v>
      </c>
      <c r="B1368" s="206">
        <f>Sales_Entry!B1368</f>
        <v>46261</v>
      </c>
      <c r="C1368" s="207" t="str">
        <f>Sales_Entry!D1368</f>
        <v>SRIJANA DAIRY</v>
      </c>
      <c r="D1368" s="207" t="s">
        <v>1390</v>
      </c>
      <c r="E1368" s="207" t="str">
        <f>Sales_Entry!C1368</f>
        <v>BILL-7090</v>
      </c>
      <c r="F1368" s="207" t="str">
        <f>Sales_Entry!E1368</f>
        <v>Cow Milk</v>
      </c>
      <c r="G1368" s="208">
        <f>N(Sales_Entry!J1368)</f>
        <v>80</v>
      </c>
      <c r="H1368" s="208">
        <v>0</v>
      </c>
      <c r="I1368" s="208">
        <f t="shared" si="21"/>
        <v>80</v>
      </c>
      <c r="J1368" s="209"/>
      <c r="K1368" s="209" t="str" cm="1">
        <f t="array" ref="K1368">IF($C1368="","",IF(AND($C1368=Party_Statement!$C$5,$B1368&gt;=Party_Statement!$C$6,$B1368&lt;=Party_Statement!$E$6),SUMPRODUCT(($C$3:$C1368=Party_Statement!$C$5)*($B$3:$B1368&gt;=Party_Statement!$C$6)*($B$3:$B1368&lt;=Party_Statement!$E$6)),""))</f>
        <v/>
      </c>
    </row>
    <row r="1369" spans="1:11" x14ac:dyDescent="0.25">
      <c r="A1369" s="205" t="str">
        <f>Sales_Entry!A1369</f>
        <v>2083/05/11</v>
      </c>
      <c r="B1369" s="206">
        <f>Sales_Entry!B1369</f>
        <v>46261</v>
      </c>
      <c r="C1369" s="207" t="str">
        <f>Sales_Entry!D1369</f>
        <v>SOBHA BHATTARAI</v>
      </c>
      <c r="D1369" s="207" t="s">
        <v>1390</v>
      </c>
      <c r="E1369" s="207" t="str">
        <f>Sales_Entry!C1369</f>
        <v>BILL-7091</v>
      </c>
      <c r="F1369" s="207" t="str">
        <f>Sales_Entry!E1369</f>
        <v>Mix Milk</v>
      </c>
      <c r="G1369" s="208">
        <f>N(Sales_Entry!J1369)</f>
        <v>4250</v>
      </c>
      <c r="H1369" s="208">
        <v>0</v>
      </c>
      <c r="I1369" s="208">
        <f t="shared" si="21"/>
        <v>4250</v>
      </c>
      <c r="J1369" s="209"/>
      <c r="K1369" s="209" t="str" cm="1">
        <f t="array" ref="K1369">IF($C1369="","",IF(AND($C1369=Party_Statement!$C$5,$B1369&gt;=Party_Statement!$C$6,$B1369&lt;=Party_Statement!$E$6),SUMPRODUCT(($C$3:$C1369=Party_Statement!$C$5)*($B$3:$B1369&gt;=Party_Statement!$C$6)*($B$3:$B1369&lt;=Party_Statement!$E$6)),""))</f>
        <v/>
      </c>
    </row>
    <row r="1370" spans="1:11" x14ac:dyDescent="0.25">
      <c r="A1370" s="205" t="str">
        <f>Sales_Entry!A1370</f>
        <v>2083/05/11</v>
      </c>
      <c r="B1370" s="206">
        <f>Sales_Entry!B1370</f>
        <v>46261</v>
      </c>
      <c r="C1370" s="207" t="str">
        <f>Sales_Entry!D1370</f>
        <v>PALPALI KIRANA</v>
      </c>
      <c r="D1370" s="207" t="s">
        <v>1390</v>
      </c>
      <c r="E1370" s="207" t="str">
        <f>Sales_Entry!C1370</f>
        <v>BILL-7092</v>
      </c>
      <c r="F1370" s="207" t="str">
        <f>Sales_Entry!E1370</f>
        <v>Mix Milk</v>
      </c>
      <c r="G1370" s="208">
        <f>N(Sales_Entry!J1370)</f>
        <v>1275</v>
      </c>
      <c r="H1370" s="208">
        <v>0</v>
      </c>
      <c r="I1370" s="208">
        <f t="shared" si="21"/>
        <v>1275</v>
      </c>
      <c r="J1370" s="209"/>
      <c r="K1370" s="209" t="str" cm="1">
        <f t="array" ref="K1370">IF($C1370="","",IF(AND($C1370=Party_Statement!$C$5,$B1370&gt;=Party_Statement!$C$6,$B1370&lt;=Party_Statement!$E$6),SUMPRODUCT(($C$3:$C1370=Party_Statement!$C$5)*($B$3:$B1370&gt;=Party_Statement!$C$6)*($B$3:$B1370&lt;=Party_Statement!$E$6)),""))</f>
        <v/>
      </c>
    </row>
    <row r="1371" spans="1:11" x14ac:dyDescent="0.25">
      <c r="A1371" s="205" t="str">
        <f>Sales_Entry!A1371</f>
        <v>2083/05/11</v>
      </c>
      <c r="B1371" s="206">
        <f>Sales_Entry!B1371</f>
        <v>46261</v>
      </c>
      <c r="C1371" s="207" t="str">
        <f>Sales_Entry!D1371</f>
        <v>GIRI KIRANA</v>
      </c>
      <c r="D1371" s="207" t="s">
        <v>1390</v>
      </c>
      <c r="E1371" s="207" t="str">
        <f>Sales_Entry!C1371</f>
        <v>BILL-7093</v>
      </c>
      <c r="F1371" s="207" t="str">
        <f>Sales_Entry!E1371</f>
        <v>Mix Milk</v>
      </c>
      <c r="G1371" s="208">
        <f>N(Sales_Entry!J1371)</f>
        <v>1275</v>
      </c>
      <c r="H1371" s="208">
        <v>0</v>
      </c>
      <c r="I1371" s="208">
        <f t="shared" si="21"/>
        <v>1275</v>
      </c>
      <c r="J1371" s="209"/>
      <c r="K1371" s="209" t="str" cm="1">
        <f t="array" ref="K1371">IF($C1371="","",IF(AND($C1371=Party_Statement!$C$5,$B1371&gt;=Party_Statement!$C$6,$B1371&lt;=Party_Statement!$E$6),SUMPRODUCT(($C$3:$C1371=Party_Statement!$C$5)*($B$3:$B1371&gt;=Party_Statement!$C$6)*($B$3:$B1371&lt;=Party_Statement!$E$6)),""))</f>
        <v/>
      </c>
    </row>
    <row r="1372" spans="1:11" s="64" customFormat="1" x14ac:dyDescent="0.25">
      <c r="A1372" s="205" t="str">
        <f>Sales_Entry!A1372</f>
        <v>2083/05/11</v>
      </c>
      <c r="B1372" s="206">
        <f>Sales_Entry!B1372</f>
        <v>46261</v>
      </c>
      <c r="C1372" s="207" t="str">
        <f>Sales_Entry!D1372</f>
        <v>DEURALI KIRANA</v>
      </c>
      <c r="D1372" s="207" t="s">
        <v>1390</v>
      </c>
      <c r="E1372" s="207" t="str">
        <f>Sales_Entry!C1372</f>
        <v>BILL-7094</v>
      </c>
      <c r="F1372" s="207" t="str">
        <f>Sales_Entry!E1372</f>
        <v>Mix Milk</v>
      </c>
      <c r="G1372" s="208">
        <f>N(Sales_Entry!J1372)</f>
        <v>425</v>
      </c>
      <c r="H1372" s="208">
        <v>0</v>
      </c>
      <c r="I1372" s="208">
        <f t="shared" si="21"/>
        <v>425</v>
      </c>
      <c r="J1372" s="211"/>
      <c r="K1372" s="209" t="str" cm="1">
        <f t="array" ref="K1372">IF($C1372="","",IF(AND($C1372=Party_Statement!$C$5,$B1372&gt;=Party_Statement!$C$6,$B1372&lt;=Party_Statement!$E$6),SUMPRODUCT(($C$3:$C1372=Party_Statement!$C$5)*($B$3:$B1372&gt;=Party_Statement!$C$6)*($B$3:$B1372&lt;=Party_Statement!$E$6)),""))</f>
        <v/>
      </c>
    </row>
    <row r="1373" spans="1:11" x14ac:dyDescent="0.25">
      <c r="A1373" s="205" t="str">
        <f>Sales_Entry!A1373</f>
        <v>2083/05/11</v>
      </c>
      <c r="B1373" s="206">
        <f>Sales_Entry!B1373</f>
        <v>46261</v>
      </c>
      <c r="C1373" s="207" t="str">
        <f>Sales_Entry!D1373</f>
        <v>AAMOSH KIRANA</v>
      </c>
      <c r="D1373" s="207" t="s">
        <v>1390</v>
      </c>
      <c r="E1373" s="207" t="str">
        <f>Sales_Entry!C1373</f>
        <v>BILL-7095</v>
      </c>
      <c r="F1373" s="207" t="str">
        <f>Sales_Entry!E1373</f>
        <v>Mix Milk</v>
      </c>
      <c r="G1373" s="208">
        <f>N(Sales_Entry!J1373)</f>
        <v>3440</v>
      </c>
      <c r="H1373" s="208">
        <v>0</v>
      </c>
      <c r="I1373" s="208">
        <f t="shared" si="21"/>
        <v>3440</v>
      </c>
      <c r="J1373" s="209"/>
      <c r="K1373" s="209" t="str" cm="1">
        <f t="array" ref="K1373">IF($C1373="","",IF(AND($C1373=Party_Statement!$C$5,$B1373&gt;=Party_Statement!$C$6,$B1373&lt;=Party_Statement!$E$6),SUMPRODUCT(($C$3:$C1373=Party_Statement!$C$5)*($B$3:$B1373&gt;=Party_Statement!$C$6)*($B$3:$B1373&lt;=Party_Statement!$E$6)),""))</f>
        <v/>
      </c>
    </row>
    <row r="1374" spans="1:11" x14ac:dyDescent="0.25">
      <c r="A1374" s="205" t="str">
        <f>Sales_Entry!A1374</f>
        <v>2083/05/11</v>
      </c>
      <c r="B1374" s="206">
        <f>Sales_Entry!B1374</f>
        <v>46261</v>
      </c>
      <c r="C1374" s="207" t="str">
        <f>Sales_Entry!D1374</f>
        <v>AAMOSH KIRANA</v>
      </c>
      <c r="D1374" s="207" t="s">
        <v>1390</v>
      </c>
      <c r="E1374" s="207" t="str">
        <f>Sales_Entry!C1374</f>
        <v>BILL-7095</v>
      </c>
      <c r="F1374" s="207" t="str">
        <f>Sales_Entry!E1374</f>
        <v>Mix Milk</v>
      </c>
      <c r="G1374" s="208">
        <f>N(Sales_Entry!J1374)</f>
        <v>3400</v>
      </c>
      <c r="H1374" s="208">
        <v>0</v>
      </c>
      <c r="I1374" s="208">
        <f t="shared" si="21"/>
        <v>3400</v>
      </c>
      <c r="J1374" s="209"/>
      <c r="K1374" s="209" t="str" cm="1">
        <f t="array" ref="K1374">IF($C1374="","",IF(AND($C1374=Party_Statement!$C$5,$B1374&gt;=Party_Statement!$C$6,$B1374&lt;=Party_Statement!$E$6),SUMPRODUCT(($C$3:$C1374=Party_Statement!$C$5)*($B$3:$B1374&gt;=Party_Statement!$C$6)*($B$3:$B1374&lt;=Party_Statement!$E$6)),""))</f>
        <v/>
      </c>
    </row>
    <row r="1375" spans="1:11" x14ac:dyDescent="0.25">
      <c r="A1375" s="205" t="str">
        <f>Sales_Entry!A1375</f>
        <v>2083/05/11</v>
      </c>
      <c r="B1375" s="206">
        <f>Sales_Entry!B1375</f>
        <v>46261</v>
      </c>
      <c r="C1375" s="207" t="str">
        <f>Sales_Entry!D1375</f>
        <v>AAMOSH KIRANA</v>
      </c>
      <c r="D1375" s="207" t="s">
        <v>1390</v>
      </c>
      <c r="E1375" s="207" t="str">
        <f>Sales_Entry!C1375</f>
        <v>BILL-7095</v>
      </c>
      <c r="F1375" s="207" t="str">
        <f>Sales_Entry!E1375</f>
        <v>Cow Milk</v>
      </c>
      <c r="G1375" s="208">
        <f>N(Sales_Entry!J1375)</f>
        <v>80</v>
      </c>
      <c r="H1375" s="208">
        <v>0</v>
      </c>
      <c r="I1375" s="208">
        <f t="shared" si="21"/>
        <v>80</v>
      </c>
      <c r="J1375" s="209"/>
      <c r="K1375" s="209" t="str" cm="1">
        <f t="array" ref="K1375">IF($C1375="","",IF(AND($C1375=Party_Statement!$C$5,$B1375&gt;=Party_Statement!$C$6,$B1375&lt;=Party_Statement!$E$6),SUMPRODUCT(($C$3:$C1375=Party_Statement!$C$5)*($B$3:$B1375&gt;=Party_Statement!$C$6)*($B$3:$B1375&lt;=Party_Statement!$E$6)),""))</f>
        <v/>
      </c>
    </row>
    <row r="1376" spans="1:11" x14ac:dyDescent="0.25">
      <c r="A1376" s="205" t="str">
        <f>Sales_Entry!A1376</f>
        <v>2083/05/11</v>
      </c>
      <c r="B1376" s="206">
        <f>Sales_Entry!B1376</f>
        <v>46261</v>
      </c>
      <c r="C1376" s="207" t="str">
        <f>Sales_Entry!D1376</f>
        <v>CHHATRABHUMI STORE</v>
      </c>
      <c r="D1376" s="207" t="s">
        <v>1390</v>
      </c>
      <c r="E1376" s="207" t="str">
        <f>Sales_Entry!C1376</f>
        <v>BILL-7096</v>
      </c>
      <c r="F1376" s="207" t="str">
        <f>Sales_Entry!E1376</f>
        <v>Mix Milk</v>
      </c>
      <c r="G1376" s="208">
        <f>N(Sales_Entry!J1376)</f>
        <v>1720</v>
      </c>
      <c r="H1376" s="208">
        <v>0</v>
      </c>
      <c r="I1376" s="208">
        <f t="shared" si="21"/>
        <v>1720</v>
      </c>
      <c r="J1376" s="209"/>
      <c r="K1376" s="209" t="str" cm="1">
        <f t="array" ref="K1376">IF($C1376="","",IF(AND($C1376=Party_Statement!$C$5,$B1376&gt;=Party_Statement!$C$6,$B1376&lt;=Party_Statement!$E$6),SUMPRODUCT(($C$3:$C1376=Party_Statement!$C$5)*($B$3:$B1376&gt;=Party_Statement!$C$6)*($B$3:$B1376&lt;=Party_Statement!$E$6)),""))</f>
        <v/>
      </c>
    </row>
    <row r="1377" spans="1:11" x14ac:dyDescent="0.25">
      <c r="A1377" s="205" t="str">
        <f>Sales_Entry!A1377</f>
        <v>2083/05/11</v>
      </c>
      <c r="B1377" s="206">
        <f>Sales_Entry!B1377</f>
        <v>46261</v>
      </c>
      <c r="C1377" s="207" t="str">
        <f>Sales_Entry!D1377</f>
        <v>KRISHNA KHAREL</v>
      </c>
      <c r="D1377" s="207" t="s">
        <v>1390</v>
      </c>
      <c r="E1377" s="207" t="str">
        <f>Sales_Entry!C1377</f>
        <v>BILL-7097</v>
      </c>
      <c r="F1377" s="207" t="str">
        <f>Sales_Entry!E1377</f>
        <v>Mix Milk</v>
      </c>
      <c r="G1377" s="208">
        <f>N(Sales_Entry!J1377)</f>
        <v>129</v>
      </c>
      <c r="H1377" s="208">
        <v>0</v>
      </c>
      <c r="I1377" s="208">
        <f t="shared" si="21"/>
        <v>129</v>
      </c>
      <c r="J1377" s="209"/>
      <c r="K1377" s="209" t="str" cm="1">
        <f t="array" ref="K1377">IF($C1377="","",IF(AND($C1377=Party_Statement!$C$5,$B1377&gt;=Party_Statement!$C$6,$B1377&lt;=Party_Statement!$E$6),SUMPRODUCT(($C$3:$C1377=Party_Statement!$C$5)*($B$3:$B1377&gt;=Party_Statement!$C$6)*($B$3:$B1377&lt;=Party_Statement!$E$6)),""))</f>
        <v/>
      </c>
    </row>
    <row r="1378" spans="1:11" x14ac:dyDescent="0.25">
      <c r="A1378" s="205" t="str">
        <f>Sales_Entry!A1378</f>
        <v>2083/05/11</v>
      </c>
      <c r="B1378" s="206">
        <f>Sales_Entry!B1378</f>
        <v>46261</v>
      </c>
      <c r="C1378" s="207" t="str">
        <f>Sales_Entry!D1378</f>
        <v>SAMIKSHYA KIRANA</v>
      </c>
      <c r="D1378" s="207" t="s">
        <v>1390</v>
      </c>
      <c r="E1378" s="207" t="str">
        <f>Sales_Entry!C1378</f>
        <v>BILL-7098</v>
      </c>
      <c r="F1378" s="207" t="str">
        <f>Sales_Entry!E1378</f>
        <v>Mix Milk</v>
      </c>
      <c r="G1378" s="208">
        <f>N(Sales_Entry!J1378)</f>
        <v>510</v>
      </c>
      <c r="H1378" s="208">
        <v>0</v>
      </c>
      <c r="I1378" s="208">
        <f t="shared" si="21"/>
        <v>510</v>
      </c>
      <c r="J1378" s="209"/>
      <c r="K1378" s="209" t="str" cm="1">
        <f t="array" ref="K1378">IF($C1378="","",IF(AND($C1378=Party_Statement!$C$5,$B1378&gt;=Party_Statement!$C$6,$B1378&lt;=Party_Statement!$E$6),SUMPRODUCT(($C$3:$C1378=Party_Statement!$C$5)*($B$3:$B1378&gt;=Party_Statement!$C$6)*($B$3:$B1378&lt;=Party_Statement!$E$6)),""))</f>
        <v/>
      </c>
    </row>
    <row r="1379" spans="1:11" x14ac:dyDescent="0.25">
      <c r="A1379" s="205" t="str">
        <f>Sales_Entry!A1379</f>
        <v>2083/05/11</v>
      </c>
      <c r="B1379" s="206">
        <f>Sales_Entry!B1379</f>
        <v>46261</v>
      </c>
      <c r="C1379" s="207" t="str">
        <f>Sales_Entry!D1379</f>
        <v>MANAKAMANA DAIRY</v>
      </c>
      <c r="D1379" s="207" t="s">
        <v>1390</v>
      </c>
      <c r="E1379" s="207" t="str">
        <f>Sales_Entry!C1379</f>
        <v>BILL-7099</v>
      </c>
      <c r="F1379" s="207" t="str">
        <f>Sales_Entry!E1379</f>
        <v>Mix Milk</v>
      </c>
      <c r="G1379" s="208">
        <f>N(Sales_Entry!J1379)</f>
        <v>850</v>
      </c>
      <c r="H1379" s="208">
        <v>0</v>
      </c>
      <c r="I1379" s="208">
        <f t="shared" si="21"/>
        <v>850</v>
      </c>
      <c r="J1379" s="209"/>
      <c r="K1379" s="209" t="str" cm="1">
        <f t="array" ref="K1379">IF($C1379="","",IF(AND($C1379=Party_Statement!$C$5,$B1379&gt;=Party_Statement!$C$6,$B1379&lt;=Party_Statement!$E$6),SUMPRODUCT(($C$3:$C1379=Party_Statement!$C$5)*($B$3:$B1379&gt;=Party_Statement!$C$6)*($B$3:$B1379&lt;=Party_Statement!$E$6)),""))</f>
        <v/>
      </c>
    </row>
    <row r="1380" spans="1:11" x14ac:dyDescent="0.25">
      <c r="A1380" s="205" t="str">
        <f>Sales_Entry!A1380</f>
        <v>2083/05/11</v>
      </c>
      <c r="B1380" s="206">
        <f>Sales_Entry!B1380</f>
        <v>46261</v>
      </c>
      <c r="C1380" s="207" t="str">
        <f>Sales_Entry!D1380</f>
        <v>YUBARAJ AND SAMRAT</v>
      </c>
      <c r="D1380" s="207" t="s">
        <v>1390</v>
      </c>
      <c r="E1380" s="207" t="str">
        <f>Sales_Entry!C1380</f>
        <v>BILL-7100</v>
      </c>
      <c r="F1380" s="207" t="str">
        <f>Sales_Entry!E1380</f>
        <v>Mix Milk</v>
      </c>
      <c r="G1380" s="208">
        <f>N(Sales_Entry!J1380)</f>
        <v>680</v>
      </c>
      <c r="H1380" s="208">
        <v>0</v>
      </c>
      <c r="I1380" s="208">
        <f t="shared" si="21"/>
        <v>680</v>
      </c>
      <c r="J1380" s="209"/>
      <c r="K1380" s="209" t="str" cm="1">
        <f t="array" ref="K1380">IF($C1380="","",IF(AND($C1380=Party_Statement!$C$5,$B1380&gt;=Party_Statement!$C$6,$B1380&lt;=Party_Statement!$E$6),SUMPRODUCT(($C$3:$C1380=Party_Statement!$C$5)*($B$3:$B1380&gt;=Party_Statement!$C$6)*($B$3:$B1380&lt;=Party_Statement!$E$6)),""))</f>
        <v/>
      </c>
    </row>
    <row r="1381" spans="1:11" x14ac:dyDescent="0.25">
      <c r="A1381" s="205" t="str">
        <f>Sales_Entry!A1381</f>
        <v>2083/05/11</v>
      </c>
      <c r="B1381" s="206">
        <f>Sales_Entry!B1381</f>
        <v>46261</v>
      </c>
      <c r="C1381" s="207" t="str">
        <f>Sales_Entry!D1381</f>
        <v>KHANAL KIRANA</v>
      </c>
      <c r="D1381" s="207" t="s">
        <v>1390</v>
      </c>
      <c r="E1381" s="207" t="str">
        <f>Sales_Entry!C1381</f>
        <v>BILL-7101</v>
      </c>
      <c r="F1381" s="207" t="str">
        <f>Sales_Entry!E1381</f>
        <v>Mix Milk</v>
      </c>
      <c r="G1381" s="208">
        <f>N(Sales_Entry!J1381)</f>
        <v>425</v>
      </c>
      <c r="H1381" s="208">
        <v>0</v>
      </c>
      <c r="I1381" s="208">
        <f t="shared" si="21"/>
        <v>425</v>
      </c>
      <c r="J1381" s="209"/>
      <c r="K1381" s="209" t="str" cm="1">
        <f t="array" ref="K1381">IF($C1381="","",IF(AND($C1381=Party_Statement!$C$5,$B1381&gt;=Party_Statement!$C$6,$B1381&lt;=Party_Statement!$E$6),SUMPRODUCT(($C$3:$C1381=Party_Statement!$C$5)*($B$3:$B1381&gt;=Party_Statement!$C$6)*($B$3:$B1381&lt;=Party_Statement!$E$6)),""))</f>
        <v/>
      </c>
    </row>
    <row r="1382" spans="1:11" x14ac:dyDescent="0.25">
      <c r="A1382" s="205" t="str">
        <f>Sales_Entry!A1382</f>
        <v>2083/05/11</v>
      </c>
      <c r="B1382" s="206">
        <f>Sales_Entry!B1382</f>
        <v>46261</v>
      </c>
      <c r="C1382" s="207" t="str">
        <f>Sales_Entry!D1382</f>
        <v>SHARMA DAI</v>
      </c>
      <c r="D1382" s="207" t="s">
        <v>1390</v>
      </c>
      <c r="E1382" s="207" t="str">
        <f>Sales_Entry!C1382</f>
        <v>BILL-7102</v>
      </c>
      <c r="F1382" s="207" t="str">
        <f>Sales_Entry!E1382</f>
        <v>Mix Milk</v>
      </c>
      <c r="G1382" s="208">
        <f>N(Sales_Entry!J1382)</f>
        <v>2550</v>
      </c>
      <c r="H1382" s="208">
        <v>0</v>
      </c>
      <c r="I1382" s="208">
        <f t="shared" si="21"/>
        <v>2550</v>
      </c>
      <c r="J1382" s="209"/>
      <c r="K1382" s="209" t="str" cm="1">
        <f t="array" ref="K1382">IF($C1382="","",IF(AND($C1382=Party_Statement!$C$5,$B1382&gt;=Party_Statement!$C$6,$B1382&lt;=Party_Statement!$E$6),SUMPRODUCT(($C$3:$C1382=Party_Statement!$C$5)*($B$3:$B1382&gt;=Party_Statement!$C$6)*($B$3:$B1382&lt;=Party_Statement!$E$6)),""))</f>
        <v/>
      </c>
    </row>
    <row r="1383" spans="1:11" s="64" customFormat="1" x14ac:dyDescent="0.25">
      <c r="A1383" s="205" t="str">
        <f>Sales_Entry!A1383</f>
        <v>2083/05/11</v>
      </c>
      <c r="B1383" s="206">
        <f>Sales_Entry!B1383</f>
        <v>46261</v>
      </c>
      <c r="C1383" s="207" t="str">
        <f>Sales_Entry!D1383</f>
        <v>GANGA NEUPANE</v>
      </c>
      <c r="D1383" s="207" t="s">
        <v>1390</v>
      </c>
      <c r="E1383" s="207" t="str">
        <f>Sales_Entry!C1383</f>
        <v>BILL-7103</v>
      </c>
      <c r="F1383" s="207" t="str">
        <f>Sales_Entry!E1383</f>
        <v>Mix Milk</v>
      </c>
      <c r="G1383" s="208">
        <f>N(Sales_Entry!J1383)</f>
        <v>425</v>
      </c>
      <c r="H1383" s="208">
        <v>0</v>
      </c>
      <c r="I1383" s="208">
        <f t="shared" si="21"/>
        <v>425</v>
      </c>
      <c r="J1383" s="211"/>
      <c r="K1383" s="209" t="str" cm="1">
        <f t="array" ref="K1383">IF($C1383="","",IF(AND($C1383=Party_Statement!$C$5,$B1383&gt;=Party_Statement!$C$6,$B1383&lt;=Party_Statement!$E$6),SUMPRODUCT(($C$3:$C1383=Party_Statement!$C$5)*($B$3:$B1383&gt;=Party_Statement!$C$6)*($B$3:$B1383&lt;=Party_Statement!$E$6)),""))</f>
        <v/>
      </c>
    </row>
    <row r="1384" spans="1:11" x14ac:dyDescent="0.25">
      <c r="A1384" s="205" t="str">
        <f>Sales_Entry!A1384</f>
        <v>2083/05/11</v>
      </c>
      <c r="B1384" s="206">
        <f>Sales_Entry!B1384</f>
        <v>46261</v>
      </c>
      <c r="C1384" s="207" t="str">
        <f>Sales_Entry!D1384</f>
        <v>ORGANIC TARKALI</v>
      </c>
      <c r="D1384" s="207" t="s">
        <v>1390</v>
      </c>
      <c r="E1384" s="207" t="str">
        <f>Sales_Entry!C1384</f>
        <v>BILL-7104</v>
      </c>
      <c r="F1384" s="207" t="str">
        <f>Sales_Entry!E1384</f>
        <v>Mix Milk</v>
      </c>
      <c r="G1384" s="208">
        <f>N(Sales_Entry!J1384)</f>
        <v>1700</v>
      </c>
      <c r="H1384" s="208">
        <v>0</v>
      </c>
      <c r="I1384" s="208">
        <f t="shared" si="21"/>
        <v>1700</v>
      </c>
      <c r="J1384" s="209"/>
      <c r="K1384" s="209" t="str" cm="1">
        <f t="array" ref="K1384">IF($C1384="","",IF(AND($C1384=Party_Statement!$C$5,$B1384&gt;=Party_Statement!$C$6,$B1384&lt;=Party_Statement!$E$6),SUMPRODUCT(($C$3:$C1384=Party_Statement!$C$5)*($B$3:$B1384&gt;=Party_Statement!$C$6)*($B$3:$B1384&lt;=Party_Statement!$E$6)),""))</f>
        <v/>
      </c>
    </row>
    <row r="1385" spans="1:11" x14ac:dyDescent="0.25">
      <c r="A1385" s="205" t="str">
        <f>Sales_Entry!A1385</f>
        <v>2083/05/11</v>
      </c>
      <c r="B1385" s="206">
        <f>Sales_Entry!B1385</f>
        <v>46261</v>
      </c>
      <c r="C1385" s="207" t="str">
        <f>Sales_Entry!D1385</f>
        <v>ORGANIC TARKALI</v>
      </c>
      <c r="D1385" s="207" t="s">
        <v>1390</v>
      </c>
      <c r="E1385" s="207" t="str">
        <f>Sales_Entry!C1385</f>
        <v>BILL-7104</v>
      </c>
      <c r="F1385" s="207" t="str">
        <f>Sales_Entry!E1385</f>
        <v>Mix Milk</v>
      </c>
      <c r="G1385" s="208">
        <f>N(Sales_Entry!J1385)</f>
        <v>2375</v>
      </c>
      <c r="H1385" s="208">
        <v>0</v>
      </c>
      <c r="I1385" s="208">
        <f t="shared" si="21"/>
        <v>2375</v>
      </c>
      <c r="J1385" s="209"/>
      <c r="K1385" s="209" t="str" cm="1">
        <f t="array" ref="K1385">IF($C1385="","",IF(AND($C1385=Party_Statement!$C$5,$B1385&gt;=Party_Statement!$C$6,$B1385&lt;=Party_Statement!$E$6),SUMPRODUCT(($C$3:$C1385=Party_Statement!$C$5)*($B$3:$B1385&gt;=Party_Statement!$C$6)*($B$3:$B1385&lt;=Party_Statement!$E$6)),""))</f>
        <v/>
      </c>
    </row>
    <row r="1386" spans="1:11" ht="25.5" x14ac:dyDescent="0.25">
      <c r="A1386" s="205" t="str">
        <f>Sales_Entry!A1386</f>
        <v>2083/05/11</v>
      </c>
      <c r="B1386" s="206">
        <f>Sales_Entry!B1386</f>
        <v>46261</v>
      </c>
      <c r="C1386" s="207" t="str">
        <f>Sales_Entry!D1386</f>
        <v>NEHA MISTHAN BHANDAR</v>
      </c>
      <c r="D1386" s="207" t="s">
        <v>1390</v>
      </c>
      <c r="E1386" s="207" t="str">
        <f>Sales_Entry!C1386</f>
        <v>BILL-7105</v>
      </c>
      <c r="F1386" s="207" t="str">
        <f>Sales_Entry!E1386</f>
        <v>Mix Milk</v>
      </c>
      <c r="G1386" s="208">
        <f>N(Sales_Entry!J1386)</f>
        <v>3400</v>
      </c>
      <c r="H1386" s="208">
        <v>0</v>
      </c>
      <c r="I1386" s="208">
        <f t="shared" si="21"/>
        <v>3400</v>
      </c>
      <c r="J1386" s="209"/>
      <c r="K1386" s="209" t="str" cm="1">
        <f t="array" ref="K1386">IF($C1386="","",IF(AND($C1386=Party_Statement!$C$5,$B1386&gt;=Party_Statement!$C$6,$B1386&lt;=Party_Statement!$E$6),SUMPRODUCT(($C$3:$C1386=Party_Statement!$C$5)*($B$3:$B1386&gt;=Party_Statement!$C$6)*($B$3:$B1386&lt;=Party_Statement!$E$6)),""))</f>
        <v/>
      </c>
    </row>
    <row r="1387" spans="1:11" x14ac:dyDescent="0.25">
      <c r="A1387" s="205" t="str">
        <f>Sales_Entry!A1387</f>
        <v>2083/05/11</v>
      </c>
      <c r="B1387" s="206">
        <f>Sales_Entry!B1387</f>
        <v>46261</v>
      </c>
      <c r="C1387" s="207" t="str">
        <f>Sales_Entry!D1387</f>
        <v>NEUPANE KIRANA</v>
      </c>
      <c r="D1387" s="207" t="s">
        <v>1390</v>
      </c>
      <c r="E1387" s="207" t="str">
        <f>Sales_Entry!C1387</f>
        <v>BILL-7106</v>
      </c>
      <c r="F1387" s="207" t="str">
        <f>Sales_Entry!E1387</f>
        <v>Mix Milk</v>
      </c>
      <c r="G1387" s="208">
        <f>N(Sales_Entry!J1387)</f>
        <v>200</v>
      </c>
      <c r="H1387" s="208">
        <v>0</v>
      </c>
      <c r="I1387" s="208">
        <f t="shared" si="21"/>
        <v>200</v>
      </c>
      <c r="J1387" s="209"/>
      <c r="K1387" s="209" t="str" cm="1">
        <f t="array" ref="K1387">IF($C1387="","",IF(AND($C1387=Party_Statement!$C$5,$B1387&gt;=Party_Statement!$C$6,$B1387&lt;=Party_Statement!$E$6),SUMPRODUCT(($C$3:$C1387=Party_Statement!$C$5)*($B$3:$B1387&gt;=Party_Statement!$C$6)*($B$3:$B1387&lt;=Party_Statement!$E$6)),""))</f>
        <v/>
      </c>
    </row>
    <row r="1388" spans="1:11" x14ac:dyDescent="0.25">
      <c r="A1388" s="205" t="str">
        <f>Sales_Entry!A1388</f>
        <v>2083/05/11</v>
      </c>
      <c r="B1388" s="206">
        <f>Sales_Entry!B1388</f>
        <v>46261</v>
      </c>
      <c r="C1388" s="207" t="str">
        <f>Sales_Entry!D1388</f>
        <v>SITALA ARYAL</v>
      </c>
      <c r="D1388" s="207" t="s">
        <v>1390</v>
      </c>
      <c r="E1388" s="207" t="str">
        <f>Sales_Entry!C1388</f>
        <v>BILL-7107</v>
      </c>
      <c r="F1388" s="207" t="str">
        <f>Sales_Entry!E1388</f>
        <v>Mix Milk</v>
      </c>
      <c r="G1388" s="208">
        <f>N(Sales_Entry!J1388)</f>
        <v>180</v>
      </c>
      <c r="H1388" s="208">
        <v>0</v>
      </c>
      <c r="I1388" s="208">
        <f t="shared" si="21"/>
        <v>180</v>
      </c>
      <c r="J1388" s="209"/>
      <c r="K1388" s="209" t="str" cm="1">
        <f t="array" ref="K1388">IF($C1388="","",IF(AND($C1388=Party_Statement!$C$5,$B1388&gt;=Party_Statement!$C$6,$B1388&lt;=Party_Statement!$E$6),SUMPRODUCT(($C$3:$C1388=Party_Statement!$C$5)*($B$3:$B1388&gt;=Party_Statement!$C$6)*($B$3:$B1388&lt;=Party_Statement!$E$6)),""))</f>
        <v/>
      </c>
    </row>
    <row r="1389" spans="1:11" x14ac:dyDescent="0.25">
      <c r="A1389" s="205" t="str">
        <f>Sales_Entry!A1389</f>
        <v>2083/05/11</v>
      </c>
      <c r="B1389" s="206">
        <f>Sales_Entry!B1389</f>
        <v>46261</v>
      </c>
      <c r="C1389" s="207" t="str">
        <f>Sales_Entry!D1389</f>
        <v>LOCAL</v>
      </c>
      <c r="D1389" s="207" t="s">
        <v>1390</v>
      </c>
      <c r="E1389" s="207" t="str">
        <f>Sales_Entry!C1389</f>
        <v>BILL-6486</v>
      </c>
      <c r="F1389" s="207" t="str">
        <f>Sales_Entry!E1389</f>
        <v>Mix Milk</v>
      </c>
      <c r="G1389" s="208">
        <f>N(Sales_Entry!J1389)</f>
        <v>350</v>
      </c>
      <c r="H1389" s="208">
        <v>0</v>
      </c>
      <c r="I1389" s="208">
        <f t="shared" si="21"/>
        <v>350</v>
      </c>
      <c r="J1389" s="209"/>
      <c r="K1389" s="209" t="str" cm="1">
        <f t="array" ref="K1389">IF($C1389="","",IF(AND($C1389=Party_Statement!$C$5,$B1389&gt;=Party_Statement!$C$6,$B1389&lt;=Party_Statement!$E$6),SUMPRODUCT(($C$3:$C1389=Party_Statement!$C$5)*($B$3:$B1389&gt;=Party_Statement!$C$6)*($B$3:$B1389&lt;=Party_Statement!$E$6)),""))</f>
        <v/>
      </c>
    </row>
    <row r="1390" spans="1:11" x14ac:dyDescent="0.25">
      <c r="A1390" s="205" t="str">
        <f>Sales_Entry!A1390</f>
        <v>2083/05/12</v>
      </c>
      <c r="B1390" s="206">
        <f>Sales_Entry!B1390</f>
        <v>46262</v>
      </c>
      <c r="C1390" s="207" t="str">
        <f>Sales_Entry!D1390</f>
        <v>CHHATRABHUMI STORE</v>
      </c>
      <c r="D1390" s="207" t="s">
        <v>1390</v>
      </c>
      <c r="E1390" s="207" t="str">
        <f>Sales_Entry!C1390</f>
        <v>BILL-7108</v>
      </c>
      <c r="F1390" s="207" t="str">
        <f>Sales_Entry!E1390</f>
        <v>Mix Milk</v>
      </c>
      <c r="G1390" s="208">
        <f>N(Sales_Entry!J1390)</f>
        <v>2150</v>
      </c>
      <c r="H1390" s="208">
        <v>0</v>
      </c>
      <c r="I1390" s="208">
        <f t="shared" si="21"/>
        <v>2150</v>
      </c>
      <c r="J1390" s="209"/>
      <c r="K1390" s="209" t="str" cm="1">
        <f t="array" ref="K1390">IF($C1390="","",IF(AND($C1390=Party_Statement!$C$5,$B1390&gt;=Party_Statement!$C$6,$B1390&lt;=Party_Statement!$E$6),SUMPRODUCT(($C$3:$C1390=Party_Statement!$C$5)*($B$3:$B1390&gt;=Party_Statement!$C$6)*($B$3:$B1390&lt;=Party_Statement!$E$6)),""))</f>
        <v/>
      </c>
    </row>
    <row r="1391" spans="1:11" x14ac:dyDescent="0.25">
      <c r="A1391" s="205" t="str">
        <f>Sales_Entry!A1391</f>
        <v>2083/05/12</v>
      </c>
      <c r="B1391" s="206">
        <f>Sales_Entry!B1391</f>
        <v>46262</v>
      </c>
      <c r="C1391" s="207" t="str">
        <f>Sales_Entry!D1391</f>
        <v>AAMOSH KIRANA</v>
      </c>
      <c r="D1391" s="207" t="s">
        <v>1390</v>
      </c>
      <c r="E1391" s="207" t="str">
        <f>Sales_Entry!C1391</f>
        <v>BILL-7109</v>
      </c>
      <c r="F1391" s="207" t="str">
        <f>Sales_Entry!E1391</f>
        <v>Mix Milk</v>
      </c>
      <c r="G1391" s="208">
        <f>N(Sales_Entry!J1391)</f>
        <v>3440</v>
      </c>
      <c r="H1391" s="208">
        <v>0</v>
      </c>
      <c r="I1391" s="208">
        <f t="shared" si="21"/>
        <v>3440</v>
      </c>
      <c r="J1391" s="209"/>
      <c r="K1391" s="209" t="str" cm="1">
        <f t="array" ref="K1391">IF($C1391="","",IF(AND($C1391=Party_Statement!$C$5,$B1391&gt;=Party_Statement!$C$6,$B1391&lt;=Party_Statement!$E$6),SUMPRODUCT(($C$3:$C1391=Party_Statement!$C$5)*($B$3:$B1391&gt;=Party_Statement!$C$6)*($B$3:$B1391&lt;=Party_Statement!$E$6)),""))</f>
        <v/>
      </c>
    </row>
    <row r="1392" spans="1:11" x14ac:dyDescent="0.25">
      <c r="A1392" s="205" t="str">
        <f>Sales_Entry!A1392</f>
        <v>2083/05/12</v>
      </c>
      <c r="B1392" s="206">
        <f>Sales_Entry!B1392</f>
        <v>46262</v>
      </c>
      <c r="C1392" s="207" t="str">
        <f>Sales_Entry!D1392</f>
        <v>AAMOSH KIRANA</v>
      </c>
      <c r="D1392" s="207" t="s">
        <v>1390</v>
      </c>
      <c r="E1392" s="207" t="str">
        <f>Sales_Entry!C1392</f>
        <v>BILL-7109</v>
      </c>
      <c r="F1392" s="207" t="str">
        <f>Sales_Entry!E1392</f>
        <v>Mix Milk</v>
      </c>
      <c r="G1392" s="208">
        <f>N(Sales_Entry!J1392)</f>
        <v>2295</v>
      </c>
      <c r="H1392" s="208">
        <v>0</v>
      </c>
      <c r="I1392" s="208">
        <f t="shared" si="21"/>
        <v>2295</v>
      </c>
      <c r="J1392" s="209"/>
      <c r="K1392" s="209" t="str" cm="1">
        <f t="array" ref="K1392">IF($C1392="","",IF(AND($C1392=Party_Statement!$C$5,$B1392&gt;=Party_Statement!$C$6,$B1392&lt;=Party_Statement!$E$6),SUMPRODUCT(($C$3:$C1392=Party_Statement!$C$5)*($B$3:$B1392&gt;=Party_Statement!$C$6)*($B$3:$B1392&lt;=Party_Statement!$E$6)),""))</f>
        <v/>
      </c>
    </row>
    <row r="1393" spans="1:11" x14ac:dyDescent="0.25">
      <c r="A1393" s="205" t="str">
        <f>Sales_Entry!A1393</f>
        <v>2083/05/12</v>
      </c>
      <c r="B1393" s="206">
        <f>Sales_Entry!B1393</f>
        <v>46262</v>
      </c>
      <c r="C1393" s="207" t="str">
        <f>Sales_Entry!D1393</f>
        <v>AAMOSH KIRANA</v>
      </c>
      <c r="D1393" s="207" t="s">
        <v>1390</v>
      </c>
      <c r="E1393" s="207" t="str">
        <f>Sales_Entry!C1393</f>
        <v>BILL-7109</v>
      </c>
      <c r="F1393" s="207" t="str">
        <f>Sales_Entry!E1393</f>
        <v>Cow Milk</v>
      </c>
      <c r="G1393" s="208">
        <f>N(Sales_Entry!J1393)</f>
        <v>320</v>
      </c>
      <c r="H1393" s="208">
        <v>0</v>
      </c>
      <c r="I1393" s="208">
        <f t="shared" si="21"/>
        <v>320</v>
      </c>
      <c r="J1393" s="209"/>
      <c r="K1393" s="209" t="str" cm="1">
        <f t="array" ref="K1393">IF($C1393="","",IF(AND($C1393=Party_Statement!$C$5,$B1393&gt;=Party_Statement!$C$6,$B1393&lt;=Party_Statement!$E$6),SUMPRODUCT(($C$3:$C1393=Party_Statement!$C$5)*($B$3:$B1393&gt;=Party_Statement!$C$6)*($B$3:$B1393&lt;=Party_Statement!$E$6)),""))</f>
        <v/>
      </c>
    </row>
    <row r="1394" spans="1:11" s="64" customFormat="1" x14ac:dyDescent="0.25">
      <c r="A1394" s="205" t="str">
        <f>Sales_Entry!A1394</f>
        <v>2083/05/12</v>
      </c>
      <c r="B1394" s="206">
        <f>Sales_Entry!B1394</f>
        <v>46262</v>
      </c>
      <c r="C1394" s="207" t="str">
        <f>Sales_Entry!D1394</f>
        <v>SOBHA BHATTARAI</v>
      </c>
      <c r="D1394" s="207" t="s">
        <v>1390</v>
      </c>
      <c r="E1394" s="207" t="str">
        <f>Sales_Entry!C1394</f>
        <v>BILL-7110</v>
      </c>
      <c r="F1394" s="207" t="str">
        <f>Sales_Entry!E1394</f>
        <v>Mix Milk</v>
      </c>
      <c r="G1394" s="208">
        <f>N(Sales_Entry!J1394)</f>
        <v>2550</v>
      </c>
      <c r="H1394" s="208">
        <v>0</v>
      </c>
      <c r="I1394" s="208">
        <f t="shared" si="21"/>
        <v>2550</v>
      </c>
      <c r="J1394" s="211"/>
      <c r="K1394" s="209" t="str" cm="1">
        <f t="array" ref="K1394">IF($C1394="","",IF(AND($C1394=Party_Statement!$C$5,$B1394&gt;=Party_Statement!$C$6,$B1394&lt;=Party_Statement!$E$6),SUMPRODUCT(($C$3:$C1394=Party_Statement!$C$5)*($B$3:$B1394&gt;=Party_Statement!$C$6)*($B$3:$B1394&lt;=Party_Statement!$E$6)),""))</f>
        <v/>
      </c>
    </row>
    <row r="1395" spans="1:11" x14ac:dyDescent="0.25">
      <c r="A1395" s="205" t="str">
        <f>Sales_Entry!A1395</f>
        <v>2083/05/12</v>
      </c>
      <c r="B1395" s="206">
        <f>Sales_Entry!B1395</f>
        <v>46262</v>
      </c>
      <c r="C1395" s="207" t="str">
        <f>Sales_Entry!D1395</f>
        <v>KHANAL KIRANA</v>
      </c>
      <c r="D1395" s="207" t="s">
        <v>1390</v>
      </c>
      <c r="E1395" s="207" t="str">
        <f>Sales_Entry!C1395</f>
        <v>BILL-7111</v>
      </c>
      <c r="F1395" s="207" t="str">
        <f>Sales_Entry!E1395</f>
        <v>Mix Milk</v>
      </c>
      <c r="G1395" s="208">
        <f>N(Sales_Entry!J1395)</f>
        <v>2550</v>
      </c>
      <c r="H1395" s="208">
        <v>0</v>
      </c>
      <c r="I1395" s="208">
        <f t="shared" si="21"/>
        <v>2550</v>
      </c>
      <c r="J1395" s="209"/>
      <c r="K1395" s="209" t="str" cm="1">
        <f t="array" ref="K1395">IF($C1395="","",IF(AND($C1395=Party_Statement!$C$5,$B1395&gt;=Party_Statement!$C$6,$B1395&lt;=Party_Statement!$E$6),SUMPRODUCT(($C$3:$C1395=Party_Statement!$C$5)*($B$3:$B1395&gt;=Party_Statement!$C$6)*($B$3:$B1395&lt;=Party_Statement!$E$6)),""))</f>
        <v/>
      </c>
    </row>
    <row r="1396" spans="1:11" x14ac:dyDescent="0.25">
      <c r="A1396" s="205" t="str">
        <f>Sales_Entry!A1396</f>
        <v>2083/05/12</v>
      </c>
      <c r="B1396" s="206">
        <f>Sales_Entry!B1396</f>
        <v>46262</v>
      </c>
      <c r="C1396" s="207" t="str">
        <f>Sales_Entry!D1396</f>
        <v>PALPALI KIRANA</v>
      </c>
      <c r="D1396" s="207" t="s">
        <v>1390</v>
      </c>
      <c r="E1396" s="207" t="str">
        <f>Sales_Entry!C1396</f>
        <v>BILL-7112</v>
      </c>
      <c r="F1396" s="207" t="str">
        <f>Sales_Entry!E1396</f>
        <v>Mix Milk</v>
      </c>
      <c r="G1396" s="208">
        <f>N(Sales_Entry!J1396)</f>
        <v>850</v>
      </c>
      <c r="H1396" s="208">
        <v>0</v>
      </c>
      <c r="I1396" s="208">
        <f t="shared" si="21"/>
        <v>850</v>
      </c>
      <c r="J1396" s="209"/>
      <c r="K1396" s="209" t="str" cm="1">
        <f t="array" ref="K1396">IF($C1396="","",IF(AND($C1396=Party_Statement!$C$5,$B1396&gt;=Party_Statement!$C$6,$B1396&lt;=Party_Statement!$E$6),SUMPRODUCT(($C$3:$C1396=Party_Statement!$C$5)*($B$3:$B1396&gt;=Party_Statement!$C$6)*($B$3:$B1396&lt;=Party_Statement!$E$6)),""))</f>
        <v/>
      </c>
    </row>
    <row r="1397" spans="1:11" x14ac:dyDescent="0.25">
      <c r="A1397" s="205" t="str">
        <f>Sales_Entry!A1397</f>
        <v>2083/05/12</v>
      </c>
      <c r="B1397" s="206">
        <f>Sales_Entry!B1397</f>
        <v>46262</v>
      </c>
      <c r="C1397" s="207" t="str">
        <f>Sales_Entry!D1397</f>
        <v>ORGANIC TARKALI</v>
      </c>
      <c r="D1397" s="207" t="s">
        <v>1390</v>
      </c>
      <c r="E1397" s="207" t="str">
        <f>Sales_Entry!C1397</f>
        <v>BILL-7113</v>
      </c>
      <c r="F1397" s="207" t="str">
        <f>Sales_Entry!E1397</f>
        <v>Mix Milk</v>
      </c>
      <c r="G1397" s="208">
        <f>N(Sales_Entry!J1397)</f>
        <v>3800</v>
      </c>
      <c r="H1397" s="208">
        <v>0</v>
      </c>
      <c r="I1397" s="208">
        <f t="shared" si="21"/>
        <v>3800</v>
      </c>
      <c r="J1397" s="209"/>
      <c r="K1397" s="209" t="str" cm="1">
        <f t="array" ref="K1397">IF($C1397="","",IF(AND($C1397=Party_Statement!$C$5,$B1397&gt;=Party_Statement!$C$6,$B1397&lt;=Party_Statement!$E$6),SUMPRODUCT(($C$3:$C1397=Party_Statement!$C$5)*($B$3:$B1397&gt;=Party_Statement!$C$6)*($B$3:$B1397&lt;=Party_Statement!$E$6)),""))</f>
        <v/>
      </c>
    </row>
    <row r="1398" spans="1:11" x14ac:dyDescent="0.25">
      <c r="A1398" s="205" t="str">
        <f>Sales_Entry!A1398</f>
        <v>2083/05/12</v>
      </c>
      <c r="B1398" s="206">
        <f>Sales_Entry!B1398</f>
        <v>46262</v>
      </c>
      <c r="C1398" s="207" t="str">
        <f>Sales_Entry!D1398</f>
        <v>SHARMA DAI</v>
      </c>
      <c r="D1398" s="207" t="s">
        <v>1390</v>
      </c>
      <c r="E1398" s="207" t="str">
        <f>Sales_Entry!C1398</f>
        <v>BILL-7114</v>
      </c>
      <c r="F1398" s="207" t="str">
        <f>Sales_Entry!E1398</f>
        <v>Mix Milk</v>
      </c>
      <c r="G1398" s="208">
        <f>N(Sales_Entry!J1398)</f>
        <v>2720</v>
      </c>
      <c r="H1398" s="208">
        <v>0</v>
      </c>
      <c r="I1398" s="208">
        <f t="shared" si="21"/>
        <v>2720</v>
      </c>
      <c r="J1398" s="209"/>
      <c r="K1398" s="209" t="str" cm="1">
        <f t="array" ref="K1398">IF($C1398="","",IF(AND($C1398=Party_Statement!$C$5,$B1398&gt;=Party_Statement!$C$6,$B1398&lt;=Party_Statement!$E$6),SUMPRODUCT(($C$3:$C1398=Party_Statement!$C$5)*($B$3:$B1398&gt;=Party_Statement!$C$6)*($B$3:$B1398&lt;=Party_Statement!$E$6)),""))</f>
        <v/>
      </c>
    </row>
    <row r="1399" spans="1:11" x14ac:dyDescent="0.25">
      <c r="A1399" s="205" t="str">
        <f>Sales_Entry!A1399</f>
        <v>2083/05/12</v>
      </c>
      <c r="B1399" s="206">
        <f>Sales_Entry!B1399</f>
        <v>46262</v>
      </c>
      <c r="C1399" s="207" t="str">
        <f>Sales_Entry!D1399</f>
        <v>GANGA NEUPANE</v>
      </c>
      <c r="D1399" s="207" t="s">
        <v>1390</v>
      </c>
      <c r="E1399" s="207" t="str">
        <f>Sales_Entry!C1399</f>
        <v>BILL-7115</v>
      </c>
      <c r="F1399" s="207" t="str">
        <f>Sales_Entry!E1399</f>
        <v>Mix Milk</v>
      </c>
      <c r="G1399" s="208">
        <f>N(Sales_Entry!J1399)</f>
        <v>425</v>
      </c>
      <c r="H1399" s="208">
        <v>0</v>
      </c>
      <c r="I1399" s="208">
        <f t="shared" si="21"/>
        <v>425</v>
      </c>
      <c r="J1399" s="209"/>
      <c r="K1399" s="209" t="str" cm="1">
        <f t="array" ref="K1399">IF($C1399="","",IF(AND($C1399=Party_Statement!$C$5,$B1399&gt;=Party_Statement!$C$6,$B1399&lt;=Party_Statement!$E$6),SUMPRODUCT(($C$3:$C1399=Party_Statement!$C$5)*($B$3:$B1399&gt;=Party_Statement!$C$6)*($B$3:$B1399&lt;=Party_Statement!$E$6)),""))</f>
        <v/>
      </c>
    </row>
    <row r="1400" spans="1:11" x14ac:dyDescent="0.25">
      <c r="A1400" s="205" t="str">
        <f>Sales_Entry!A1400</f>
        <v>2083/05/12</v>
      </c>
      <c r="B1400" s="206">
        <f>Sales_Entry!B1400</f>
        <v>46262</v>
      </c>
      <c r="C1400" s="207" t="str">
        <f>Sales_Entry!D1400</f>
        <v>LOCAL</v>
      </c>
      <c r="D1400" s="207" t="s">
        <v>1390</v>
      </c>
      <c r="E1400" s="207" t="str">
        <f>Sales_Entry!C1400</f>
        <v>BILL-6487</v>
      </c>
      <c r="F1400" s="207" t="str">
        <f>Sales_Entry!E1400</f>
        <v>Mix Milk</v>
      </c>
      <c r="G1400" s="208">
        <f>N(Sales_Entry!J1400)</f>
        <v>500</v>
      </c>
      <c r="H1400" s="208">
        <v>0</v>
      </c>
      <c r="I1400" s="208">
        <f t="shared" si="21"/>
        <v>500</v>
      </c>
      <c r="J1400" s="209"/>
      <c r="K1400" s="209" t="str" cm="1">
        <f t="array" ref="K1400">IF($C1400="","",IF(AND($C1400=Party_Statement!$C$5,$B1400&gt;=Party_Statement!$C$6,$B1400&lt;=Party_Statement!$E$6),SUMPRODUCT(($C$3:$C1400=Party_Statement!$C$5)*($B$3:$B1400&gt;=Party_Statement!$C$6)*($B$3:$B1400&lt;=Party_Statement!$E$6)),""))</f>
        <v/>
      </c>
    </row>
    <row r="1401" spans="1:11" x14ac:dyDescent="0.25">
      <c r="A1401" s="205" t="str">
        <f>Sales_Entry!A1401</f>
        <v>2083/05/12</v>
      </c>
      <c r="B1401" s="206">
        <f>Sales_Entry!B1401</f>
        <v>46262</v>
      </c>
      <c r="C1401" s="207" t="str">
        <f>Sales_Entry!D1401</f>
        <v>LOCAL</v>
      </c>
      <c r="D1401" s="207" t="s">
        <v>1390</v>
      </c>
      <c r="E1401" s="207" t="str">
        <f>Sales_Entry!C1401</f>
        <v>BILL-6487</v>
      </c>
      <c r="F1401" s="207" t="str">
        <f>Sales_Entry!E1401</f>
        <v>NAUNI</v>
      </c>
      <c r="G1401" s="208">
        <f>N(Sales_Entry!J1401)</f>
        <v>1700</v>
      </c>
      <c r="H1401" s="208">
        <v>0</v>
      </c>
      <c r="I1401" s="208">
        <f t="shared" si="21"/>
        <v>1700</v>
      </c>
      <c r="J1401" s="209"/>
      <c r="K1401" s="209" t="str" cm="1">
        <f t="array" ref="K1401">IF($C1401="","",IF(AND($C1401=Party_Statement!$C$5,$B1401&gt;=Party_Statement!$C$6,$B1401&lt;=Party_Statement!$E$6),SUMPRODUCT(($C$3:$C1401=Party_Statement!$C$5)*($B$3:$B1401&gt;=Party_Statement!$C$6)*($B$3:$B1401&lt;=Party_Statement!$E$6)),""))</f>
        <v/>
      </c>
    </row>
    <row r="1402" spans="1:11" x14ac:dyDescent="0.25">
      <c r="A1402" s="205" t="str">
        <f>Sales_Entry!A1402</f>
        <v>2083/05/13</v>
      </c>
      <c r="B1402" s="206">
        <f>Sales_Entry!B1402</f>
        <v>46263</v>
      </c>
      <c r="C1402" s="207" t="str">
        <f>Sales_Entry!D1402</f>
        <v>SRIJANA DAIRY</v>
      </c>
      <c r="D1402" s="207" t="s">
        <v>1390</v>
      </c>
      <c r="E1402" s="207" t="str">
        <f>Sales_Entry!C1402</f>
        <v>BILL-7116</v>
      </c>
      <c r="F1402" s="207" t="str">
        <f>Sales_Entry!E1402</f>
        <v>Mix Milk</v>
      </c>
      <c r="G1402" s="208">
        <f>N(Sales_Entry!J1402)</f>
        <v>5100</v>
      </c>
      <c r="H1402" s="208">
        <v>0</v>
      </c>
      <c r="I1402" s="208">
        <f t="shared" si="21"/>
        <v>5100</v>
      </c>
      <c r="J1402" s="209"/>
      <c r="K1402" s="209" t="str" cm="1">
        <f t="array" ref="K1402">IF($C1402="","",IF(AND($C1402=Party_Statement!$C$5,$B1402&gt;=Party_Statement!$C$6,$B1402&lt;=Party_Statement!$E$6),SUMPRODUCT(($C$3:$C1402=Party_Statement!$C$5)*($B$3:$B1402&gt;=Party_Statement!$C$6)*($B$3:$B1402&lt;=Party_Statement!$E$6)),""))</f>
        <v/>
      </c>
    </row>
    <row r="1403" spans="1:11" x14ac:dyDescent="0.25">
      <c r="A1403" s="205" t="str">
        <f>Sales_Entry!A1403</f>
        <v>2083/05/13</v>
      </c>
      <c r="B1403" s="206">
        <f>Sales_Entry!B1403</f>
        <v>46263</v>
      </c>
      <c r="C1403" s="207" t="str">
        <f>Sales_Entry!D1403</f>
        <v>SRIJANA DAIRY</v>
      </c>
      <c r="D1403" s="207" t="s">
        <v>1390</v>
      </c>
      <c r="E1403" s="207" t="str">
        <f>Sales_Entry!C1403</f>
        <v>BILL-7116</v>
      </c>
      <c r="F1403" s="207" t="str">
        <f>Sales_Entry!E1403</f>
        <v>Cow Milk</v>
      </c>
      <c r="G1403" s="208">
        <f>N(Sales_Entry!J1403)</f>
        <v>80</v>
      </c>
      <c r="H1403" s="208">
        <v>0</v>
      </c>
      <c r="I1403" s="208">
        <f t="shared" si="21"/>
        <v>80</v>
      </c>
      <c r="J1403" s="209"/>
      <c r="K1403" s="209" t="str" cm="1">
        <f t="array" ref="K1403">IF($C1403="","",IF(AND($C1403=Party_Statement!$C$5,$B1403&gt;=Party_Statement!$C$6,$B1403&lt;=Party_Statement!$E$6),SUMPRODUCT(($C$3:$C1403=Party_Statement!$C$5)*($B$3:$B1403&gt;=Party_Statement!$C$6)*($B$3:$B1403&lt;=Party_Statement!$E$6)),""))</f>
        <v/>
      </c>
    </row>
    <row r="1404" spans="1:11" x14ac:dyDescent="0.25">
      <c r="A1404" s="205" t="str">
        <f>Sales_Entry!A1404</f>
        <v>2083/05/13</v>
      </c>
      <c r="B1404" s="206">
        <f>Sales_Entry!B1404</f>
        <v>46263</v>
      </c>
      <c r="C1404" s="207" t="str">
        <f>Sales_Entry!D1404</f>
        <v>SAMIKSHYA KIRANA</v>
      </c>
      <c r="D1404" s="207" t="s">
        <v>1390</v>
      </c>
      <c r="E1404" s="207" t="str">
        <f>Sales_Entry!C1404</f>
        <v>BILL-7117</v>
      </c>
      <c r="F1404" s="207" t="str">
        <f>Sales_Entry!E1404</f>
        <v>Mix Milk</v>
      </c>
      <c r="G1404" s="208">
        <f>N(Sales_Entry!J1404)</f>
        <v>510</v>
      </c>
      <c r="H1404" s="208">
        <v>0</v>
      </c>
      <c r="I1404" s="208">
        <f t="shared" si="21"/>
        <v>510</v>
      </c>
      <c r="J1404" s="209"/>
      <c r="K1404" s="209" t="str" cm="1">
        <f t="array" ref="K1404">IF($C1404="","",IF(AND($C1404=Party_Statement!$C$5,$B1404&gt;=Party_Statement!$C$6,$B1404&lt;=Party_Statement!$E$6),SUMPRODUCT(($C$3:$C1404=Party_Statement!$C$5)*($B$3:$B1404&gt;=Party_Statement!$C$6)*($B$3:$B1404&lt;=Party_Statement!$E$6)),""))</f>
        <v/>
      </c>
    </row>
    <row r="1405" spans="1:11" s="64" customFormat="1" x14ac:dyDescent="0.25">
      <c r="A1405" s="205" t="str">
        <f>Sales_Entry!A1405</f>
        <v>2083/05/13</v>
      </c>
      <c r="B1405" s="206">
        <f>Sales_Entry!B1405</f>
        <v>46263</v>
      </c>
      <c r="C1405" s="207" t="str">
        <f>Sales_Entry!D1405</f>
        <v>KRISHNA KHAREL</v>
      </c>
      <c r="D1405" s="207" t="s">
        <v>1390</v>
      </c>
      <c r="E1405" s="207" t="str">
        <f>Sales_Entry!C1405</f>
        <v>BILL-7118</v>
      </c>
      <c r="F1405" s="207" t="str">
        <f>Sales_Entry!E1405</f>
        <v>Mix Milk</v>
      </c>
      <c r="G1405" s="208">
        <f>N(Sales_Entry!J1405)</f>
        <v>129</v>
      </c>
      <c r="H1405" s="208">
        <v>0</v>
      </c>
      <c r="I1405" s="208">
        <f t="shared" si="21"/>
        <v>129</v>
      </c>
      <c r="J1405" s="211"/>
      <c r="K1405" s="209" t="str" cm="1">
        <f t="array" ref="K1405">IF($C1405="","",IF(AND($C1405=Party_Statement!$C$5,$B1405&gt;=Party_Statement!$C$6,$B1405&lt;=Party_Statement!$E$6),SUMPRODUCT(($C$3:$C1405=Party_Statement!$C$5)*($B$3:$B1405&gt;=Party_Statement!$C$6)*($B$3:$B1405&lt;=Party_Statement!$E$6)),""))</f>
        <v/>
      </c>
    </row>
    <row r="1406" spans="1:11" x14ac:dyDescent="0.25">
      <c r="A1406" s="205" t="str">
        <f>Sales_Entry!A1406</f>
        <v>2083/05/13</v>
      </c>
      <c r="B1406" s="206">
        <f>Sales_Entry!B1406</f>
        <v>46263</v>
      </c>
      <c r="C1406" s="207" t="str">
        <f>Sales_Entry!D1406</f>
        <v>CHHATRABHUMI STORE</v>
      </c>
      <c r="D1406" s="207" t="s">
        <v>1390</v>
      </c>
      <c r="E1406" s="207" t="str">
        <f>Sales_Entry!C1406</f>
        <v>BILL-7119</v>
      </c>
      <c r="F1406" s="207" t="str">
        <f>Sales_Entry!E1406</f>
        <v>Mix Milk</v>
      </c>
      <c r="G1406" s="208">
        <f>N(Sales_Entry!J1406)</f>
        <v>2150</v>
      </c>
      <c r="H1406" s="208">
        <v>0</v>
      </c>
      <c r="I1406" s="208">
        <f t="shared" si="21"/>
        <v>2150</v>
      </c>
      <c r="J1406" s="209"/>
      <c r="K1406" s="209" t="str" cm="1">
        <f t="array" ref="K1406">IF($C1406="","",IF(AND($C1406=Party_Statement!$C$5,$B1406&gt;=Party_Statement!$C$6,$B1406&lt;=Party_Statement!$E$6),SUMPRODUCT(($C$3:$C1406=Party_Statement!$C$5)*($B$3:$B1406&gt;=Party_Statement!$C$6)*($B$3:$B1406&lt;=Party_Statement!$E$6)),""))</f>
        <v/>
      </c>
    </row>
    <row r="1407" spans="1:11" x14ac:dyDescent="0.25">
      <c r="A1407" s="205" t="str">
        <f>Sales_Entry!A1407</f>
        <v>2083/05/13</v>
      </c>
      <c r="B1407" s="206">
        <f>Sales_Entry!B1407</f>
        <v>46263</v>
      </c>
      <c r="C1407" s="207" t="str">
        <f>Sales_Entry!D1407</f>
        <v>PALPALI KIRANA</v>
      </c>
      <c r="D1407" s="207" t="s">
        <v>1390</v>
      </c>
      <c r="E1407" s="207" t="str">
        <f>Sales_Entry!C1407</f>
        <v>BILL-7120</v>
      </c>
      <c r="F1407" s="207" t="str">
        <f>Sales_Entry!E1407</f>
        <v>Mix Milk</v>
      </c>
      <c r="G1407" s="208">
        <f>N(Sales_Entry!J1407)</f>
        <v>2550</v>
      </c>
      <c r="H1407" s="208">
        <v>0</v>
      </c>
      <c r="I1407" s="208">
        <f t="shared" si="21"/>
        <v>2550</v>
      </c>
      <c r="J1407" s="209"/>
      <c r="K1407" s="209" t="str" cm="1">
        <f t="array" ref="K1407">IF($C1407="","",IF(AND($C1407=Party_Statement!$C$5,$B1407&gt;=Party_Statement!$C$6,$B1407&lt;=Party_Statement!$E$6),SUMPRODUCT(($C$3:$C1407=Party_Statement!$C$5)*($B$3:$B1407&gt;=Party_Statement!$C$6)*($B$3:$B1407&lt;=Party_Statement!$E$6)),""))</f>
        <v/>
      </c>
    </row>
    <row r="1408" spans="1:11" x14ac:dyDescent="0.25">
      <c r="A1408" s="205" t="str">
        <f>Sales_Entry!A1408</f>
        <v>2083/05/13</v>
      </c>
      <c r="B1408" s="206">
        <f>Sales_Entry!B1408</f>
        <v>46263</v>
      </c>
      <c r="C1408" s="207" t="str">
        <f>Sales_Entry!D1408</f>
        <v>AAMOSH KIRANA</v>
      </c>
      <c r="D1408" s="207" t="s">
        <v>1390</v>
      </c>
      <c r="E1408" s="207" t="str">
        <f>Sales_Entry!C1408</f>
        <v>BILL-7121</v>
      </c>
      <c r="F1408" s="207" t="str">
        <f>Sales_Entry!E1408</f>
        <v>Mix Milk</v>
      </c>
      <c r="G1408" s="208">
        <f>N(Sales_Entry!J1408)</f>
        <v>3440</v>
      </c>
      <c r="H1408" s="208">
        <v>0</v>
      </c>
      <c r="I1408" s="208">
        <f t="shared" si="21"/>
        <v>3440</v>
      </c>
      <c r="J1408" s="209"/>
      <c r="K1408" s="209" t="str" cm="1">
        <f t="array" ref="K1408">IF($C1408="","",IF(AND($C1408=Party_Statement!$C$5,$B1408&gt;=Party_Statement!$C$6,$B1408&lt;=Party_Statement!$E$6),SUMPRODUCT(($C$3:$C1408=Party_Statement!$C$5)*($B$3:$B1408&gt;=Party_Statement!$C$6)*($B$3:$B1408&lt;=Party_Statement!$E$6)),""))</f>
        <v/>
      </c>
    </row>
    <row r="1409" spans="1:11" x14ac:dyDescent="0.25">
      <c r="A1409" s="205" t="str">
        <f>Sales_Entry!A1409</f>
        <v>2083/05/13</v>
      </c>
      <c r="B1409" s="206">
        <f>Sales_Entry!B1409</f>
        <v>46263</v>
      </c>
      <c r="C1409" s="207" t="str">
        <f>Sales_Entry!D1409</f>
        <v>AAMOSH KIRANA</v>
      </c>
      <c r="D1409" s="207" t="s">
        <v>1390</v>
      </c>
      <c r="E1409" s="207" t="str">
        <f>Sales_Entry!C1409</f>
        <v>BILL-7121</v>
      </c>
      <c r="F1409" s="207" t="str">
        <f>Sales_Entry!E1409</f>
        <v>Mix Milk</v>
      </c>
      <c r="G1409" s="208">
        <f>N(Sales_Entry!J1409)</f>
        <v>4675</v>
      </c>
      <c r="H1409" s="208">
        <v>0</v>
      </c>
      <c r="I1409" s="208">
        <f t="shared" si="21"/>
        <v>4675</v>
      </c>
      <c r="J1409" s="209"/>
      <c r="K1409" s="209" t="str" cm="1">
        <f t="array" ref="K1409">IF($C1409="","",IF(AND($C1409=Party_Statement!$C$5,$B1409&gt;=Party_Statement!$C$6,$B1409&lt;=Party_Statement!$E$6),SUMPRODUCT(($C$3:$C1409=Party_Statement!$C$5)*($B$3:$B1409&gt;=Party_Statement!$C$6)*($B$3:$B1409&lt;=Party_Statement!$E$6)),""))</f>
        <v/>
      </c>
    </row>
    <row r="1410" spans="1:11" x14ac:dyDescent="0.25">
      <c r="A1410" s="205" t="str">
        <f>Sales_Entry!A1410</f>
        <v>2083/05/13</v>
      </c>
      <c r="B1410" s="206">
        <f>Sales_Entry!B1410</f>
        <v>46263</v>
      </c>
      <c r="C1410" s="207" t="str">
        <f>Sales_Entry!D1410</f>
        <v>AAMOSH KIRANA</v>
      </c>
      <c r="D1410" s="207" t="s">
        <v>1390</v>
      </c>
      <c r="E1410" s="207" t="str">
        <f>Sales_Entry!C1410</f>
        <v>BILL-7121</v>
      </c>
      <c r="F1410" s="207" t="str">
        <f>Sales_Entry!E1410</f>
        <v>Cow Milk</v>
      </c>
      <c r="G1410" s="208">
        <f>N(Sales_Entry!J1410)</f>
        <v>80</v>
      </c>
      <c r="H1410" s="208">
        <v>0</v>
      </c>
      <c r="I1410" s="208">
        <f t="shared" si="21"/>
        <v>80</v>
      </c>
      <c r="J1410" s="209"/>
      <c r="K1410" s="209" t="str" cm="1">
        <f t="array" ref="K1410">IF($C1410="","",IF(AND($C1410=Party_Statement!$C$5,$B1410&gt;=Party_Statement!$C$6,$B1410&lt;=Party_Statement!$E$6),SUMPRODUCT(($C$3:$C1410=Party_Statement!$C$5)*($B$3:$B1410&gt;=Party_Statement!$C$6)*($B$3:$B1410&lt;=Party_Statement!$E$6)),""))</f>
        <v/>
      </c>
    </row>
    <row r="1411" spans="1:11" x14ac:dyDescent="0.25">
      <c r="A1411" s="205" t="str">
        <f>Sales_Entry!A1411</f>
        <v>2083/05/13</v>
      </c>
      <c r="B1411" s="206">
        <f>Sales_Entry!B1411</f>
        <v>46263</v>
      </c>
      <c r="C1411" s="207" t="str">
        <f>Sales_Entry!D1411</f>
        <v>GIRI KIRANA</v>
      </c>
      <c r="D1411" s="207" t="s">
        <v>1390</v>
      </c>
      <c r="E1411" s="207" t="str">
        <f>Sales_Entry!C1411</f>
        <v>BILL-7122</v>
      </c>
      <c r="F1411" s="207" t="str">
        <f>Sales_Entry!E1411</f>
        <v>Mix Milk</v>
      </c>
      <c r="G1411" s="208">
        <f>N(Sales_Entry!J1411)</f>
        <v>1275</v>
      </c>
      <c r="H1411" s="208">
        <v>0</v>
      </c>
      <c r="I1411" s="208">
        <f t="shared" si="21"/>
        <v>1275</v>
      </c>
      <c r="J1411" s="209"/>
      <c r="K1411" s="209" t="str" cm="1">
        <f t="array" ref="K1411">IF($C1411="","",IF(AND($C1411=Party_Statement!$C$5,$B1411&gt;=Party_Statement!$C$6,$B1411&lt;=Party_Statement!$E$6),SUMPRODUCT(($C$3:$C1411=Party_Statement!$C$5)*($B$3:$B1411&gt;=Party_Statement!$C$6)*($B$3:$B1411&lt;=Party_Statement!$E$6)),""))</f>
        <v/>
      </c>
    </row>
    <row r="1412" spans="1:11" x14ac:dyDescent="0.25">
      <c r="A1412" s="205" t="str">
        <f>Sales_Entry!A1412</f>
        <v>2083/05/13</v>
      </c>
      <c r="B1412" s="206">
        <f>Sales_Entry!B1412</f>
        <v>46263</v>
      </c>
      <c r="C1412" s="207" t="str">
        <f>Sales_Entry!D1412</f>
        <v>SOBHA BHATTARAI</v>
      </c>
      <c r="D1412" s="207" t="s">
        <v>1390</v>
      </c>
      <c r="E1412" s="207" t="str">
        <f>Sales_Entry!C1412</f>
        <v>BILL-7123</v>
      </c>
      <c r="F1412" s="207" t="str">
        <f>Sales_Entry!E1412</f>
        <v>Mix Milk</v>
      </c>
      <c r="G1412" s="208">
        <f>N(Sales_Entry!J1412)</f>
        <v>4250</v>
      </c>
      <c r="H1412" s="208">
        <v>0</v>
      </c>
      <c r="I1412" s="208">
        <f t="shared" ref="I1412:I1475" si="22">IF($C1412="","",$G1412-$H1412)</f>
        <v>4250</v>
      </c>
      <c r="J1412" s="209"/>
      <c r="K1412" s="209" t="str" cm="1">
        <f t="array" ref="K1412">IF($C1412="","",IF(AND($C1412=Party_Statement!$C$5,$B1412&gt;=Party_Statement!$C$6,$B1412&lt;=Party_Statement!$E$6),SUMPRODUCT(($C$3:$C1412=Party_Statement!$C$5)*($B$3:$B1412&gt;=Party_Statement!$C$6)*($B$3:$B1412&lt;=Party_Statement!$E$6)),""))</f>
        <v/>
      </c>
    </row>
    <row r="1413" spans="1:11" x14ac:dyDescent="0.25">
      <c r="A1413" s="205" t="str">
        <f>Sales_Entry!A1413</f>
        <v>2083/05/13</v>
      </c>
      <c r="B1413" s="206">
        <f>Sales_Entry!B1413</f>
        <v>46263</v>
      </c>
      <c r="C1413" s="207" t="str">
        <f>Sales_Entry!D1413</f>
        <v>KHANAL KIRANA</v>
      </c>
      <c r="D1413" s="207" t="s">
        <v>1390</v>
      </c>
      <c r="E1413" s="207" t="str">
        <f>Sales_Entry!C1413</f>
        <v>BILL-7124</v>
      </c>
      <c r="F1413" s="207" t="str">
        <f>Sales_Entry!E1413</f>
        <v>Mix Milk</v>
      </c>
      <c r="G1413" s="208">
        <f>N(Sales_Entry!J1413)</f>
        <v>425</v>
      </c>
      <c r="H1413" s="208">
        <v>0</v>
      </c>
      <c r="I1413" s="208">
        <f t="shared" si="22"/>
        <v>425</v>
      </c>
      <c r="J1413" s="209"/>
      <c r="K1413" s="209" t="str" cm="1">
        <f t="array" ref="K1413">IF($C1413="","",IF(AND($C1413=Party_Statement!$C$5,$B1413&gt;=Party_Statement!$C$6,$B1413&lt;=Party_Statement!$E$6),SUMPRODUCT(($C$3:$C1413=Party_Statement!$C$5)*($B$3:$B1413&gt;=Party_Statement!$C$6)*($B$3:$B1413&lt;=Party_Statement!$E$6)),""))</f>
        <v/>
      </c>
    </row>
    <row r="1414" spans="1:11" x14ac:dyDescent="0.25">
      <c r="A1414" s="205" t="str">
        <f>Sales_Entry!A1414</f>
        <v>2083/05/13</v>
      </c>
      <c r="B1414" s="206">
        <f>Sales_Entry!B1414</f>
        <v>46263</v>
      </c>
      <c r="C1414" s="207" t="str">
        <f>Sales_Entry!D1414</f>
        <v>AAYUSH AND AAYUSHMA</v>
      </c>
      <c r="D1414" s="207" t="s">
        <v>1390</v>
      </c>
      <c r="E1414" s="207" t="str">
        <f>Sales_Entry!C1414</f>
        <v>BILL-7125</v>
      </c>
      <c r="F1414" s="207" t="str">
        <f>Sales_Entry!E1414</f>
        <v>Mix Milk</v>
      </c>
      <c r="G1414" s="208">
        <f>N(Sales_Entry!J1414)</f>
        <v>425</v>
      </c>
      <c r="H1414" s="208">
        <v>0</v>
      </c>
      <c r="I1414" s="208">
        <f t="shared" si="22"/>
        <v>425</v>
      </c>
      <c r="J1414" s="209"/>
      <c r="K1414" s="209" t="str" cm="1">
        <f t="array" ref="K1414">IF($C1414="","",IF(AND($C1414=Party_Statement!$C$5,$B1414&gt;=Party_Statement!$C$6,$B1414&lt;=Party_Statement!$E$6),SUMPRODUCT(($C$3:$C1414=Party_Statement!$C$5)*($B$3:$B1414&gt;=Party_Statement!$C$6)*($B$3:$B1414&lt;=Party_Statement!$E$6)),""))</f>
        <v/>
      </c>
    </row>
    <row r="1415" spans="1:11" x14ac:dyDescent="0.25">
      <c r="A1415" s="205" t="str">
        <f>Sales_Entry!A1415</f>
        <v>2083/05/13</v>
      </c>
      <c r="B1415" s="206">
        <f>Sales_Entry!B1415</f>
        <v>46263</v>
      </c>
      <c r="C1415" s="207" t="str">
        <f>Sales_Entry!D1415</f>
        <v>ORGANIC TARKALI</v>
      </c>
      <c r="D1415" s="207" t="s">
        <v>1390</v>
      </c>
      <c r="E1415" s="207" t="str">
        <f>Sales_Entry!C1415</f>
        <v>BILL-7126</v>
      </c>
      <c r="F1415" s="207" t="str">
        <f>Sales_Entry!E1415</f>
        <v>Mix Milk</v>
      </c>
      <c r="G1415" s="208">
        <f>N(Sales_Entry!J1415)</f>
        <v>1900</v>
      </c>
      <c r="H1415" s="208">
        <v>0</v>
      </c>
      <c r="I1415" s="208">
        <f t="shared" si="22"/>
        <v>1900</v>
      </c>
      <c r="J1415" s="209"/>
      <c r="K1415" s="209" t="str" cm="1">
        <f t="array" ref="K1415">IF($C1415="","",IF(AND($C1415=Party_Statement!$C$5,$B1415&gt;=Party_Statement!$C$6,$B1415&lt;=Party_Statement!$E$6),SUMPRODUCT(($C$3:$C1415=Party_Statement!$C$5)*($B$3:$B1415&gt;=Party_Statement!$C$6)*($B$3:$B1415&lt;=Party_Statement!$E$6)),""))</f>
        <v/>
      </c>
    </row>
    <row r="1416" spans="1:11" s="64" customFormat="1" x14ac:dyDescent="0.25">
      <c r="A1416" s="205" t="str">
        <f>Sales_Entry!A1416</f>
        <v>2083/05/13</v>
      </c>
      <c r="B1416" s="206">
        <f>Sales_Entry!B1416</f>
        <v>46263</v>
      </c>
      <c r="C1416" s="207" t="str">
        <f>Sales_Entry!D1416</f>
        <v>SHARMA DAI</v>
      </c>
      <c r="D1416" s="207" t="s">
        <v>1390</v>
      </c>
      <c r="E1416" s="207" t="str">
        <f>Sales_Entry!C1416</f>
        <v>BILL-7127</v>
      </c>
      <c r="F1416" s="207" t="str">
        <f>Sales_Entry!E1416</f>
        <v>Mix Milk</v>
      </c>
      <c r="G1416" s="208">
        <f>N(Sales_Entry!J1416)</f>
        <v>2465</v>
      </c>
      <c r="H1416" s="208">
        <v>0</v>
      </c>
      <c r="I1416" s="208">
        <f t="shared" si="22"/>
        <v>2465</v>
      </c>
      <c r="J1416" s="211"/>
      <c r="K1416" s="209" t="str" cm="1">
        <f t="array" ref="K1416">IF($C1416="","",IF(AND($C1416=Party_Statement!$C$5,$B1416&gt;=Party_Statement!$C$6,$B1416&lt;=Party_Statement!$E$6),SUMPRODUCT(($C$3:$C1416=Party_Statement!$C$5)*($B$3:$B1416&gt;=Party_Statement!$C$6)*($B$3:$B1416&lt;=Party_Statement!$E$6)),""))</f>
        <v/>
      </c>
    </row>
    <row r="1417" spans="1:11" x14ac:dyDescent="0.25">
      <c r="A1417" s="205" t="str">
        <f>Sales_Entry!A1417</f>
        <v>2083/05/13</v>
      </c>
      <c r="B1417" s="206">
        <f>Sales_Entry!B1417</f>
        <v>46263</v>
      </c>
      <c r="C1417" s="207" t="str">
        <f>Sales_Entry!D1417</f>
        <v>YUBARAJ AND SAMRAT</v>
      </c>
      <c r="D1417" s="207" t="s">
        <v>1390</v>
      </c>
      <c r="E1417" s="207" t="str">
        <f>Sales_Entry!C1417</f>
        <v>BILL-7128</v>
      </c>
      <c r="F1417" s="207" t="str">
        <f>Sales_Entry!E1417</f>
        <v>Mix Milk</v>
      </c>
      <c r="G1417" s="208">
        <f>N(Sales_Entry!J1417)</f>
        <v>1020</v>
      </c>
      <c r="H1417" s="208">
        <v>0</v>
      </c>
      <c r="I1417" s="208">
        <f t="shared" si="22"/>
        <v>1020</v>
      </c>
      <c r="J1417" s="209"/>
      <c r="K1417" s="209" t="str" cm="1">
        <f t="array" ref="K1417">IF($C1417="","",IF(AND($C1417=Party_Statement!$C$5,$B1417&gt;=Party_Statement!$C$6,$B1417&lt;=Party_Statement!$E$6),SUMPRODUCT(($C$3:$C1417=Party_Statement!$C$5)*($B$3:$B1417&gt;=Party_Statement!$C$6)*($B$3:$B1417&lt;=Party_Statement!$E$6)),""))</f>
        <v/>
      </c>
    </row>
    <row r="1418" spans="1:11" x14ac:dyDescent="0.25">
      <c r="A1418" s="205" t="str">
        <f>Sales_Entry!A1418</f>
        <v>2083/05/13</v>
      </c>
      <c r="B1418" s="206">
        <f>Sales_Entry!B1418</f>
        <v>46263</v>
      </c>
      <c r="C1418" s="207" t="str">
        <f>Sales_Entry!D1418</f>
        <v>DEURALI KIRANA</v>
      </c>
      <c r="D1418" s="207" t="s">
        <v>1390</v>
      </c>
      <c r="E1418" s="207" t="str">
        <f>Sales_Entry!C1418</f>
        <v>BILL-7129</v>
      </c>
      <c r="F1418" s="207" t="str">
        <f>Sales_Entry!E1418</f>
        <v>Mix Milk</v>
      </c>
      <c r="G1418" s="208">
        <f>N(Sales_Entry!J1418)</f>
        <v>425</v>
      </c>
      <c r="H1418" s="208">
        <v>0</v>
      </c>
      <c r="I1418" s="208">
        <f t="shared" si="22"/>
        <v>425</v>
      </c>
      <c r="J1418" s="209"/>
      <c r="K1418" s="209" t="str" cm="1">
        <f t="array" ref="K1418">IF($C1418="","",IF(AND($C1418=Party_Statement!$C$5,$B1418&gt;=Party_Statement!$C$6,$B1418&lt;=Party_Statement!$E$6),SUMPRODUCT(($C$3:$C1418=Party_Statement!$C$5)*($B$3:$B1418&gt;=Party_Statement!$C$6)*($B$3:$B1418&lt;=Party_Statement!$E$6)),""))</f>
        <v/>
      </c>
    </row>
    <row r="1419" spans="1:11" x14ac:dyDescent="0.25">
      <c r="A1419" s="205" t="str">
        <f>Sales_Entry!A1419</f>
        <v>2083/05/13</v>
      </c>
      <c r="B1419" s="206">
        <f>Sales_Entry!B1419</f>
        <v>46263</v>
      </c>
      <c r="C1419" s="207" t="str">
        <f>Sales_Entry!D1419</f>
        <v>BHUSAL JANARAL STORE</v>
      </c>
      <c r="D1419" s="207" t="s">
        <v>1390</v>
      </c>
      <c r="E1419" s="207" t="str">
        <f>Sales_Entry!C1419</f>
        <v>BILL-7130</v>
      </c>
      <c r="F1419" s="207" t="str">
        <f>Sales_Entry!E1419</f>
        <v>Mix Milk</v>
      </c>
      <c r="G1419" s="208">
        <f>N(Sales_Entry!J1419)</f>
        <v>2550</v>
      </c>
      <c r="H1419" s="208">
        <v>0</v>
      </c>
      <c r="I1419" s="208">
        <f t="shared" si="22"/>
        <v>2550</v>
      </c>
      <c r="J1419" s="209"/>
      <c r="K1419" s="209" t="str" cm="1">
        <f t="array" ref="K1419">IF($C1419="","",IF(AND($C1419=Party_Statement!$C$5,$B1419&gt;=Party_Statement!$C$6,$B1419&lt;=Party_Statement!$E$6),SUMPRODUCT(($C$3:$C1419=Party_Statement!$C$5)*($B$3:$B1419&gt;=Party_Statement!$C$6)*($B$3:$B1419&lt;=Party_Statement!$E$6)),""))</f>
        <v/>
      </c>
    </row>
    <row r="1420" spans="1:11" x14ac:dyDescent="0.25">
      <c r="A1420" s="205" t="str">
        <f>Sales_Entry!A1420</f>
        <v>2083/05/13</v>
      </c>
      <c r="B1420" s="206">
        <f>Sales_Entry!B1420</f>
        <v>46263</v>
      </c>
      <c r="C1420" s="207" t="str">
        <f>Sales_Entry!D1420</f>
        <v>GANGA NEUPANE</v>
      </c>
      <c r="D1420" s="207" t="s">
        <v>1390</v>
      </c>
      <c r="E1420" s="207" t="str">
        <f>Sales_Entry!C1420</f>
        <v>BILL-7131</v>
      </c>
      <c r="F1420" s="207" t="str">
        <f>Sales_Entry!E1420</f>
        <v>Mix Milk</v>
      </c>
      <c r="G1420" s="208">
        <f>N(Sales_Entry!J1420)</f>
        <v>425</v>
      </c>
      <c r="H1420" s="208">
        <v>0</v>
      </c>
      <c r="I1420" s="208">
        <f t="shared" si="22"/>
        <v>425</v>
      </c>
      <c r="J1420" s="209"/>
      <c r="K1420" s="209" t="str" cm="1">
        <f t="array" ref="K1420">IF($C1420="","",IF(AND($C1420=Party_Statement!$C$5,$B1420&gt;=Party_Statement!$C$6,$B1420&lt;=Party_Statement!$E$6),SUMPRODUCT(($C$3:$C1420=Party_Statement!$C$5)*($B$3:$B1420&gt;=Party_Statement!$C$6)*($B$3:$B1420&lt;=Party_Statement!$E$6)),""))</f>
        <v/>
      </c>
    </row>
    <row r="1421" spans="1:11" x14ac:dyDescent="0.25">
      <c r="A1421" s="205" t="str">
        <f>Sales_Entry!A1421</f>
        <v>2083/05/13</v>
      </c>
      <c r="B1421" s="206">
        <f>Sales_Entry!B1421</f>
        <v>46263</v>
      </c>
      <c r="C1421" s="207" t="str">
        <f>Sales_Entry!D1421</f>
        <v>NEUPANE KIRANA</v>
      </c>
      <c r="D1421" s="207" t="s">
        <v>1390</v>
      </c>
      <c r="E1421" s="207" t="str">
        <f>Sales_Entry!C1421</f>
        <v>BILL-7132</v>
      </c>
      <c r="F1421" s="207" t="str">
        <f>Sales_Entry!E1421</f>
        <v>Mix Milk</v>
      </c>
      <c r="G1421" s="208">
        <f>N(Sales_Entry!J1421)</f>
        <v>200</v>
      </c>
      <c r="H1421" s="208">
        <v>0</v>
      </c>
      <c r="I1421" s="208">
        <f t="shared" si="22"/>
        <v>200</v>
      </c>
      <c r="J1421" s="209"/>
      <c r="K1421" s="209" t="str" cm="1">
        <f t="array" ref="K1421">IF($C1421="","",IF(AND($C1421=Party_Statement!$C$5,$B1421&gt;=Party_Statement!$C$6,$B1421&lt;=Party_Statement!$E$6),SUMPRODUCT(($C$3:$C1421=Party_Statement!$C$5)*($B$3:$B1421&gt;=Party_Statement!$C$6)*($B$3:$B1421&lt;=Party_Statement!$E$6)),""))</f>
        <v/>
      </c>
    </row>
    <row r="1422" spans="1:11" x14ac:dyDescent="0.25">
      <c r="A1422" s="205" t="str">
        <f>Sales_Entry!A1422</f>
        <v>2083/05/13</v>
      </c>
      <c r="B1422" s="206">
        <f>Sales_Entry!B1422</f>
        <v>46263</v>
      </c>
      <c r="C1422" s="207" t="str">
        <f>Sales_Entry!D1422</f>
        <v>SITALA ARYAL</v>
      </c>
      <c r="D1422" s="207" t="s">
        <v>1390</v>
      </c>
      <c r="E1422" s="207" t="str">
        <f>Sales_Entry!C1422</f>
        <v>BILL-7133</v>
      </c>
      <c r="F1422" s="207" t="str">
        <f>Sales_Entry!E1422</f>
        <v>Mix Milk</v>
      </c>
      <c r="G1422" s="208">
        <f>N(Sales_Entry!J1422)</f>
        <v>90</v>
      </c>
      <c r="H1422" s="208">
        <v>0</v>
      </c>
      <c r="I1422" s="208">
        <f t="shared" si="22"/>
        <v>90</v>
      </c>
      <c r="J1422" s="209"/>
      <c r="K1422" s="209" t="str" cm="1">
        <f t="array" ref="K1422">IF($C1422="","",IF(AND($C1422=Party_Statement!$C$5,$B1422&gt;=Party_Statement!$C$6,$B1422&lt;=Party_Statement!$E$6),SUMPRODUCT(($C$3:$C1422=Party_Statement!$C$5)*($B$3:$B1422&gt;=Party_Statement!$C$6)*($B$3:$B1422&lt;=Party_Statement!$E$6)),""))</f>
        <v/>
      </c>
    </row>
    <row r="1423" spans="1:11" x14ac:dyDescent="0.25">
      <c r="A1423" s="205" t="str">
        <f>Sales_Entry!A1423</f>
        <v>2083/05/13</v>
      </c>
      <c r="B1423" s="206">
        <f>Sales_Entry!B1423</f>
        <v>46263</v>
      </c>
      <c r="C1423" s="207" t="str">
        <f>Sales_Entry!D1423</f>
        <v>LOCAL</v>
      </c>
      <c r="D1423" s="207" t="s">
        <v>1390</v>
      </c>
      <c r="E1423" s="207" t="str">
        <f>Sales_Entry!C1423</f>
        <v>BILL-6488</v>
      </c>
      <c r="F1423" s="207" t="str">
        <f>Sales_Entry!E1423</f>
        <v>Mix Milk</v>
      </c>
      <c r="G1423" s="208">
        <f>N(Sales_Entry!J1423)</f>
        <v>600</v>
      </c>
      <c r="H1423" s="208">
        <v>0</v>
      </c>
      <c r="I1423" s="208">
        <f t="shared" si="22"/>
        <v>600</v>
      </c>
      <c r="J1423" s="209"/>
      <c r="K1423" s="209" t="str" cm="1">
        <f t="array" ref="K1423">IF($C1423="","",IF(AND($C1423=Party_Statement!$C$5,$B1423&gt;=Party_Statement!$C$6,$B1423&lt;=Party_Statement!$E$6),SUMPRODUCT(($C$3:$C1423=Party_Statement!$C$5)*($B$3:$B1423&gt;=Party_Statement!$C$6)*($B$3:$B1423&lt;=Party_Statement!$E$6)),""))</f>
        <v/>
      </c>
    </row>
    <row r="1424" spans="1:11" x14ac:dyDescent="0.25">
      <c r="A1424" s="205" t="str">
        <f>Sales_Entry!A1424</f>
        <v>2083/05/14</v>
      </c>
      <c r="B1424" s="206">
        <f>Sales_Entry!B1424</f>
        <v>46264</v>
      </c>
      <c r="C1424" s="207" t="str">
        <f>Sales_Entry!D1424</f>
        <v>SRIJANA DAIRY</v>
      </c>
      <c r="D1424" s="207" t="s">
        <v>1390</v>
      </c>
      <c r="E1424" s="207" t="str">
        <f>Sales_Entry!C1424</f>
        <v>BILL-7134</v>
      </c>
      <c r="F1424" s="207" t="str">
        <f>Sales_Entry!E1424</f>
        <v>Mix Milk</v>
      </c>
      <c r="G1424" s="208">
        <f>N(Sales_Entry!J1424)</f>
        <v>5100</v>
      </c>
      <c r="H1424" s="208">
        <v>0</v>
      </c>
      <c r="I1424" s="208">
        <f t="shared" si="22"/>
        <v>5100</v>
      </c>
      <c r="J1424" s="209"/>
      <c r="K1424" s="209" t="str" cm="1">
        <f t="array" ref="K1424">IF($C1424="","",IF(AND($C1424=Party_Statement!$C$5,$B1424&gt;=Party_Statement!$C$6,$B1424&lt;=Party_Statement!$E$6),SUMPRODUCT(($C$3:$C1424=Party_Statement!$C$5)*($B$3:$B1424&gt;=Party_Statement!$C$6)*($B$3:$B1424&lt;=Party_Statement!$E$6)),""))</f>
        <v/>
      </c>
    </row>
    <row r="1425" spans="1:11" x14ac:dyDescent="0.25">
      <c r="A1425" s="205" t="str">
        <f>Sales_Entry!A1425</f>
        <v>2083/05/14</v>
      </c>
      <c r="B1425" s="206">
        <f>Sales_Entry!B1425</f>
        <v>46264</v>
      </c>
      <c r="C1425" s="207" t="str">
        <f>Sales_Entry!D1425</f>
        <v>SRIJANA DAIRY</v>
      </c>
      <c r="D1425" s="207" t="s">
        <v>1390</v>
      </c>
      <c r="E1425" s="207" t="str">
        <f>Sales_Entry!C1425</f>
        <v>BILL-7134</v>
      </c>
      <c r="F1425" s="207" t="str">
        <f>Sales_Entry!E1425</f>
        <v>Cow Milk</v>
      </c>
      <c r="G1425" s="208">
        <f>N(Sales_Entry!J1425)</f>
        <v>80</v>
      </c>
      <c r="H1425" s="208">
        <v>0</v>
      </c>
      <c r="I1425" s="208">
        <f t="shared" si="22"/>
        <v>80</v>
      </c>
      <c r="J1425" s="209"/>
      <c r="K1425" s="209" t="str" cm="1">
        <f t="array" ref="K1425">IF($C1425="","",IF(AND($C1425=Party_Statement!$C$5,$B1425&gt;=Party_Statement!$C$6,$B1425&lt;=Party_Statement!$E$6),SUMPRODUCT(($C$3:$C1425=Party_Statement!$C$5)*($B$3:$B1425&gt;=Party_Statement!$C$6)*($B$3:$B1425&lt;=Party_Statement!$E$6)),""))</f>
        <v/>
      </c>
    </row>
    <row r="1426" spans="1:11" x14ac:dyDescent="0.25">
      <c r="A1426" s="205" t="str">
        <f>Sales_Entry!A1426</f>
        <v>2083/05/14</v>
      </c>
      <c r="B1426" s="206">
        <f>Sales_Entry!B1426</f>
        <v>46264</v>
      </c>
      <c r="C1426" s="207" t="str">
        <f>Sales_Entry!D1426</f>
        <v>KHANAL KIRANA</v>
      </c>
      <c r="D1426" s="207" t="s">
        <v>1390</v>
      </c>
      <c r="E1426" s="207" t="str">
        <f>Sales_Entry!C1426</f>
        <v>BILL-7135</v>
      </c>
      <c r="F1426" s="207" t="str">
        <f>Sales_Entry!E1426</f>
        <v>Mix Milk</v>
      </c>
      <c r="G1426" s="208">
        <f>N(Sales_Entry!J1426)</f>
        <v>1700</v>
      </c>
      <c r="H1426" s="208">
        <v>0</v>
      </c>
      <c r="I1426" s="208">
        <f t="shared" si="22"/>
        <v>1700</v>
      </c>
      <c r="J1426" s="209"/>
      <c r="K1426" s="209" t="str" cm="1">
        <f t="array" ref="K1426">IF($C1426="","",IF(AND($C1426=Party_Statement!$C$5,$B1426&gt;=Party_Statement!$C$6,$B1426&lt;=Party_Statement!$E$6),SUMPRODUCT(($C$3:$C1426=Party_Statement!$C$5)*($B$3:$B1426&gt;=Party_Statement!$C$6)*($B$3:$B1426&lt;=Party_Statement!$E$6)),""))</f>
        <v/>
      </c>
    </row>
    <row r="1427" spans="1:11" s="64" customFormat="1" x14ac:dyDescent="0.25">
      <c r="A1427" s="205" t="str">
        <f>Sales_Entry!A1427</f>
        <v>2083/05/14</v>
      </c>
      <c r="B1427" s="206">
        <f>Sales_Entry!B1427</f>
        <v>46264</v>
      </c>
      <c r="C1427" s="207" t="str">
        <f>Sales_Entry!D1427</f>
        <v>AAYUSH AND AAYUSHMA</v>
      </c>
      <c r="D1427" s="207" t="s">
        <v>1390</v>
      </c>
      <c r="E1427" s="207" t="str">
        <f>Sales_Entry!C1427</f>
        <v>BILL-7136</v>
      </c>
      <c r="F1427" s="207" t="str">
        <f>Sales_Entry!E1427</f>
        <v>Mix Milk</v>
      </c>
      <c r="G1427" s="208">
        <f>N(Sales_Entry!J1427)</f>
        <v>425</v>
      </c>
      <c r="H1427" s="208">
        <v>0</v>
      </c>
      <c r="I1427" s="208">
        <f t="shared" si="22"/>
        <v>425</v>
      </c>
      <c r="J1427" s="211"/>
      <c r="K1427" s="209" t="str" cm="1">
        <f t="array" ref="K1427">IF($C1427="","",IF(AND($C1427=Party_Statement!$C$5,$B1427&gt;=Party_Statement!$C$6,$B1427&lt;=Party_Statement!$E$6),SUMPRODUCT(($C$3:$C1427=Party_Statement!$C$5)*($B$3:$B1427&gt;=Party_Statement!$C$6)*($B$3:$B1427&lt;=Party_Statement!$E$6)),""))</f>
        <v/>
      </c>
    </row>
    <row r="1428" spans="1:11" x14ac:dyDescent="0.25">
      <c r="A1428" s="205" t="str">
        <f>Sales_Entry!A1428</f>
        <v>2083/05/14</v>
      </c>
      <c r="B1428" s="206">
        <f>Sales_Entry!B1428</f>
        <v>46264</v>
      </c>
      <c r="C1428" s="207" t="str">
        <f>Sales_Entry!D1428</f>
        <v>AAMOSH KIRANA</v>
      </c>
      <c r="D1428" s="207" t="s">
        <v>1390</v>
      </c>
      <c r="E1428" s="207" t="str">
        <f>Sales_Entry!C1428</f>
        <v>BILL-7137</v>
      </c>
      <c r="F1428" s="207" t="str">
        <f>Sales_Entry!E1428</f>
        <v>Mix Milk</v>
      </c>
      <c r="G1428" s="208">
        <f>N(Sales_Entry!J1428)</f>
        <v>2975</v>
      </c>
      <c r="H1428" s="208">
        <v>0</v>
      </c>
      <c r="I1428" s="208">
        <f t="shared" si="22"/>
        <v>2975</v>
      </c>
      <c r="J1428" s="209"/>
      <c r="K1428" s="209" t="str" cm="1">
        <f t="array" ref="K1428">IF($C1428="","",IF(AND($C1428=Party_Statement!$C$5,$B1428&gt;=Party_Statement!$C$6,$B1428&lt;=Party_Statement!$E$6),SUMPRODUCT(($C$3:$C1428=Party_Statement!$C$5)*($B$3:$B1428&gt;=Party_Statement!$C$6)*($B$3:$B1428&lt;=Party_Statement!$E$6)),""))</f>
        <v/>
      </c>
    </row>
    <row r="1429" spans="1:11" x14ac:dyDescent="0.25">
      <c r="A1429" s="205" t="str">
        <f>Sales_Entry!A1429</f>
        <v>2083/05/14</v>
      </c>
      <c r="B1429" s="206">
        <f>Sales_Entry!B1429</f>
        <v>46264</v>
      </c>
      <c r="C1429" s="207" t="str">
        <f>Sales_Entry!D1429</f>
        <v>SOBHA BHATTARAI</v>
      </c>
      <c r="D1429" s="207" t="s">
        <v>1390</v>
      </c>
      <c r="E1429" s="207" t="str">
        <f>Sales_Entry!C1429</f>
        <v>BILL-7138</v>
      </c>
      <c r="F1429" s="207" t="str">
        <f>Sales_Entry!E1429</f>
        <v>Mix Milk</v>
      </c>
      <c r="G1429" s="208">
        <f>N(Sales_Entry!J1429)</f>
        <v>4250</v>
      </c>
      <c r="H1429" s="208">
        <v>0</v>
      </c>
      <c r="I1429" s="208">
        <f t="shared" si="22"/>
        <v>4250</v>
      </c>
      <c r="J1429" s="209"/>
      <c r="K1429" s="209" t="str" cm="1">
        <f t="array" ref="K1429">IF($C1429="","",IF(AND($C1429=Party_Statement!$C$5,$B1429&gt;=Party_Statement!$C$6,$B1429&lt;=Party_Statement!$E$6),SUMPRODUCT(($C$3:$C1429=Party_Statement!$C$5)*($B$3:$B1429&gt;=Party_Statement!$C$6)*($B$3:$B1429&lt;=Party_Statement!$E$6)),""))</f>
        <v/>
      </c>
    </row>
    <row r="1430" spans="1:11" x14ac:dyDescent="0.25">
      <c r="A1430" s="205" t="str">
        <f>Sales_Entry!A1430</f>
        <v>2083/05/14</v>
      </c>
      <c r="B1430" s="206">
        <f>Sales_Entry!B1430</f>
        <v>46264</v>
      </c>
      <c r="C1430" s="207" t="str">
        <f>Sales_Entry!D1430</f>
        <v>PALPALI KIRANA</v>
      </c>
      <c r="D1430" s="207" t="s">
        <v>1390</v>
      </c>
      <c r="E1430" s="207" t="str">
        <f>Sales_Entry!C1430</f>
        <v>BILL-7139</v>
      </c>
      <c r="F1430" s="207" t="str">
        <f>Sales_Entry!E1430</f>
        <v>Mix Milk</v>
      </c>
      <c r="G1430" s="208">
        <f>N(Sales_Entry!J1430)</f>
        <v>2975</v>
      </c>
      <c r="H1430" s="208">
        <v>0</v>
      </c>
      <c r="I1430" s="208">
        <f t="shared" si="22"/>
        <v>2975</v>
      </c>
      <c r="J1430" s="209"/>
      <c r="K1430" s="209" t="str" cm="1">
        <f t="array" ref="K1430">IF($C1430="","",IF(AND($C1430=Party_Statement!$C$5,$B1430&gt;=Party_Statement!$C$6,$B1430&lt;=Party_Statement!$E$6),SUMPRODUCT(($C$3:$C1430=Party_Statement!$C$5)*($B$3:$B1430&gt;=Party_Statement!$C$6)*($B$3:$B1430&lt;=Party_Statement!$E$6)),""))</f>
        <v/>
      </c>
    </row>
    <row r="1431" spans="1:11" x14ac:dyDescent="0.25">
      <c r="A1431" s="205" t="str">
        <f>Sales_Entry!A1431</f>
        <v>2083/05/14</v>
      </c>
      <c r="B1431" s="206">
        <f>Sales_Entry!B1431</f>
        <v>46264</v>
      </c>
      <c r="C1431" s="207" t="str">
        <f>Sales_Entry!D1431</f>
        <v>CHHATRABHUMI STORE</v>
      </c>
      <c r="D1431" s="207" t="s">
        <v>1390</v>
      </c>
      <c r="E1431" s="207" t="str">
        <f>Sales_Entry!C1431</f>
        <v>BILL-7140</v>
      </c>
      <c r="F1431" s="207" t="str">
        <f>Sales_Entry!E1431</f>
        <v>Mix Milk</v>
      </c>
      <c r="G1431" s="208">
        <f>N(Sales_Entry!J1431)</f>
        <v>2150</v>
      </c>
      <c r="H1431" s="208">
        <v>0</v>
      </c>
      <c r="I1431" s="208">
        <f t="shared" si="22"/>
        <v>2150</v>
      </c>
      <c r="J1431" s="209"/>
      <c r="K1431" s="209" t="str" cm="1">
        <f t="array" ref="K1431">IF($C1431="","",IF(AND($C1431=Party_Statement!$C$5,$B1431&gt;=Party_Statement!$C$6,$B1431&lt;=Party_Statement!$E$6),SUMPRODUCT(($C$3:$C1431=Party_Statement!$C$5)*($B$3:$B1431&gt;=Party_Statement!$C$6)*($B$3:$B1431&lt;=Party_Statement!$E$6)),""))</f>
        <v/>
      </c>
    </row>
    <row r="1432" spans="1:11" x14ac:dyDescent="0.25">
      <c r="A1432" s="205" t="str">
        <f>Sales_Entry!A1432</f>
        <v>2083/05/14</v>
      </c>
      <c r="B1432" s="206">
        <f>Sales_Entry!B1432</f>
        <v>46264</v>
      </c>
      <c r="C1432" s="207" t="str">
        <f>Sales_Entry!D1432</f>
        <v>KRISHNA KHAREL</v>
      </c>
      <c r="D1432" s="207" t="s">
        <v>1390</v>
      </c>
      <c r="E1432" s="207" t="str">
        <f>Sales_Entry!C1432</f>
        <v>BILL-7141</v>
      </c>
      <c r="F1432" s="207" t="str">
        <f>Sales_Entry!E1432</f>
        <v>Mix Milk</v>
      </c>
      <c r="G1432" s="208">
        <f>N(Sales_Entry!J1432)</f>
        <v>129</v>
      </c>
      <c r="H1432" s="208">
        <v>0</v>
      </c>
      <c r="I1432" s="208">
        <f t="shared" si="22"/>
        <v>129</v>
      </c>
      <c r="J1432" s="209"/>
      <c r="K1432" s="209" t="str" cm="1">
        <f t="array" ref="K1432">IF($C1432="","",IF(AND($C1432=Party_Statement!$C$5,$B1432&gt;=Party_Statement!$C$6,$B1432&lt;=Party_Statement!$E$6),SUMPRODUCT(($C$3:$C1432=Party_Statement!$C$5)*($B$3:$B1432&gt;=Party_Statement!$C$6)*($B$3:$B1432&lt;=Party_Statement!$E$6)),""))</f>
        <v/>
      </c>
    </row>
    <row r="1433" spans="1:11" x14ac:dyDescent="0.25">
      <c r="A1433" s="205" t="str">
        <f>Sales_Entry!A1433</f>
        <v>2083/05/14</v>
      </c>
      <c r="B1433" s="206">
        <f>Sales_Entry!B1433</f>
        <v>46264</v>
      </c>
      <c r="C1433" s="207" t="str">
        <f>Sales_Entry!D1433</f>
        <v>SAMIKSHYA KIRANA</v>
      </c>
      <c r="D1433" s="207" t="s">
        <v>1390</v>
      </c>
      <c r="E1433" s="207" t="str">
        <f>Sales_Entry!C1433</f>
        <v>BILL-7142</v>
      </c>
      <c r="F1433" s="207" t="str">
        <f>Sales_Entry!E1433</f>
        <v>Mix Milk</v>
      </c>
      <c r="G1433" s="208">
        <f>N(Sales_Entry!J1433)</f>
        <v>510</v>
      </c>
      <c r="H1433" s="208">
        <v>0</v>
      </c>
      <c r="I1433" s="208">
        <f t="shared" si="22"/>
        <v>510</v>
      </c>
      <c r="J1433" s="209"/>
      <c r="K1433" s="209" t="str" cm="1">
        <f t="array" ref="K1433">IF($C1433="","",IF(AND($C1433=Party_Statement!$C$5,$B1433&gt;=Party_Statement!$C$6,$B1433&lt;=Party_Statement!$E$6),SUMPRODUCT(($C$3:$C1433=Party_Statement!$C$5)*($B$3:$B1433&gt;=Party_Statement!$C$6)*($B$3:$B1433&lt;=Party_Statement!$E$6)),""))</f>
        <v/>
      </c>
    </row>
    <row r="1434" spans="1:11" x14ac:dyDescent="0.25">
      <c r="A1434" s="205" t="str">
        <f>Sales_Entry!A1434</f>
        <v>2083/05/14</v>
      </c>
      <c r="B1434" s="206">
        <f>Sales_Entry!B1434</f>
        <v>46264</v>
      </c>
      <c r="C1434" s="207" t="str">
        <f>Sales_Entry!D1434</f>
        <v>MANAKAMANA DAIRY</v>
      </c>
      <c r="D1434" s="207" t="s">
        <v>1390</v>
      </c>
      <c r="E1434" s="207" t="str">
        <f>Sales_Entry!C1434</f>
        <v>BILL-7143</v>
      </c>
      <c r="F1434" s="207" t="str">
        <f>Sales_Entry!E1434</f>
        <v>Mix Milk</v>
      </c>
      <c r="G1434" s="208">
        <f>N(Sales_Entry!J1434)</f>
        <v>850</v>
      </c>
      <c r="H1434" s="208">
        <v>0</v>
      </c>
      <c r="I1434" s="208">
        <f t="shared" si="22"/>
        <v>850</v>
      </c>
      <c r="J1434" s="209"/>
      <c r="K1434" s="209" t="str" cm="1">
        <f t="array" ref="K1434">IF($C1434="","",IF(AND($C1434=Party_Statement!$C$5,$B1434&gt;=Party_Statement!$C$6,$B1434&lt;=Party_Statement!$E$6),SUMPRODUCT(($C$3:$C1434=Party_Statement!$C$5)*($B$3:$B1434&gt;=Party_Statement!$C$6)*($B$3:$B1434&lt;=Party_Statement!$E$6)),""))</f>
        <v/>
      </c>
    </row>
    <row r="1435" spans="1:11" x14ac:dyDescent="0.25">
      <c r="A1435" s="205" t="str">
        <f>Sales_Entry!A1435</f>
        <v>2083/05/14</v>
      </c>
      <c r="B1435" s="206">
        <f>Sales_Entry!B1435</f>
        <v>46264</v>
      </c>
      <c r="C1435" s="207" t="str">
        <f>Sales_Entry!D1435</f>
        <v>YUBARAJ AND SAMRAT</v>
      </c>
      <c r="D1435" s="207" t="s">
        <v>1390</v>
      </c>
      <c r="E1435" s="207" t="str">
        <f>Sales_Entry!C1435</f>
        <v>BILL-7144</v>
      </c>
      <c r="F1435" s="207" t="str">
        <f>Sales_Entry!E1435</f>
        <v>Mix Milk</v>
      </c>
      <c r="G1435" s="208">
        <f>N(Sales_Entry!J1435)</f>
        <v>850</v>
      </c>
      <c r="H1435" s="208">
        <v>0</v>
      </c>
      <c r="I1435" s="208">
        <f t="shared" si="22"/>
        <v>850</v>
      </c>
      <c r="J1435" s="209"/>
      <c r="K1435" s="209" t="str" cm="1">
        <f t="array" ref="K1435">IF($C1435="","",IF(AND($C1435=Party_Statement!$C$5,$B1435&gt;=Party_Statement!$C$6,$B1435&lt;=Party_Statement!$E$6),SUMPRODUCT(($C$3:$C1435=Party_Statement!$C$5)*($B$3:$B1435&gt;=Party_Statement!$C$6)*($B$3:$B1435&lt;=Party_Statement!$E$6)),""))</f>
        <v/>
      </c>
    </row>
    <row r="1436" spans="1:11" x14ac:dyDescent="0.25">
      <c r="A1436" s="205" t="str">
        <f>Sales_Entry!A1436</f>
        <v>2083/05/14</v>
      </c>
      <c r="B1436" s="206">
        <f>Sales_Entry!B1436</f>
        <v>46264</v>
      </c>
      <c r="C1436" s="207" t="str">
        <f>Sales_Entry!D1436</f>
        <v>DEURALI KIRANA</v>
      </c>
      <c r="D1436" s="207" t="s">
        <v>1390</v>
      </c>
      <c r="E1436" s="207" t="str">
        <f>Sales_Entry!C1436</f>
        <v>BILL-7145</v>
      </c>
      <c r="F1436" s="207" t="str">
        <f>Sales_Entry!E1436</f>
        <v>Mix Milk</v>
      </c>
      <c r="G1436" s="208">
        <f>N(Sales_Entry!J1436)</f>
        <v>425</v>
      </c>
      <c r="H1436" s="208">
        <v>0</v>
      </c>
      <c r="I1436" s="208">
        <f t="shared" si="22"/>
        <v>425</v>
      </c>
      <c r="J1436" s="209"/>
      <c r="K1436" s="209" t="str" cm="1">
        <f t="array" ref="K1436">IF($C1436="","",IF(AND($C1436=Party_Statement!$C$5,$B1436&gt;=Party_Statement!$C$6,$B1436&lt;=Party_Statement!$E$6),SUMPRODUCT(($C$3:$C1436=Party_Statement!$C$5)*($B$3:$B1436&gt;=Party_Statement!$C$6)*($B$3:$B1436&lt;=Party_Statement!$E$6)),""))</f>
        <v/>
      </c>
    </row>
    <row r="1437" spans="1:11" x14ac:dyDescent="0.25">
      <c r="A1437" s="205" t="str">
        <f>Sales_Entry!A1437</f>
        <v>2083/05/14</v>
      </c>
      <c r="B1437" s="206">
        <f>Sales_Entry!B1437</f>
        <v>46264</v>
      </c>
      <c r="C1437" s="207" t="str">
        <f>Sales_Entry!D1437</f>
        <v>ORGANIC TARKALI</v>
      </c>
      <c r="D1437" s="207" t="s">
        <v>1390</v>
      </c>
      <c r="E1437" s="207" t="str">
        <f>Sales_Entry!C1437</f>
        <v>BILL-7146</v>
      </c>
      <c r="F1437" s="207" t="str">
        <f>Sales_Entry!E1437</f>
        <v>Mix Milk</v>
      </c>
      <c r="G1437" s="208">
        <f>N(Sales_Entry!J1437)</f>
        <v>2375</v>
      </c>
      <c r="H1437" s="208">
        <v>0</v>
      </c>
      <c r="I1437" s="208">
        <f t="shared" si="22"/>
        <v>2375</v>
      </c>
      <c r="J1437" s="209"/>
      <c r="K1437" s="209" t="str" cm="1">
        <f t="array" ref="K1437">IF($C1437="","",IF(AND($C1437=Party_Statement!$C$5,$B1437&gt;=Party_Statement!$C$6,$B1437&lt;=Party_Statement!$E$6),SUMPRODUCT(($C$3:$C1437=Party_Statement!$C$5)*($B$3:$B1437&gt;=Party_Statement!$C$6)*($B$3:$B1437&lt;=Party_Statement!$E$6)),""))</f>
        <v/>
      </c>
    </row>
    <row r="1438" spans="1:11" s="64" customFormat="1" x14ac:dyDescent="0.25">
      <c r="A1438" s="205" t="str">
        <f>Sales_Entry!A1438</f>
        <v>2083/05/14</v>
      </c>
      <c r="B1438" s="206">
        <f>Sales_Entry!B1438</f>
        <v>46264</v>
      </c>
      <c r="C1438" s="207" t="str">
        <f>Sales_Entry!D1438</f>
        <v>ORGANIC TARKALI</v>
      </c>
      <c r="D1438" s="207" t="s">
        <v>1390</v>
      </c>
      <c r="E1438" s="207" t="str">
        <f>Sales_Entry!C1438</f>
        <v>BILL-7146</v>
      </c>
      <c r="F1438" s="207" t="str">
        <f>Sales_Entry!E1438</f>
        <v>Mix Milk</v>
      </c>
      <c r="G1438" s="208">
        <f>N(Sales_Entry!J1438)</f>
        <v>1275</v>
      </c>
      <c r="H1438" s="208">
        <v>0</v>
      </c>
      <c r="I1438" s="208">
        <f t="shared" si="22"/>
        <v>1275</v>
      </c>
      <c r="J1438" s="211"/>
      <c r="K1438" s="209" t="str" cm="1">
        <f t="array" ref="K1438">IF($C1438="","",IF(AND($C1438=Party_Statement!$C$5,$B1438&gt;=Party_Statement!$C$6,$B1438&lt;=Party_Statement!$E$6),SUMPRODUCT(($C$3:$C1438=Party_Statement!$C$5)*($B$3:$B1438&gt;=Party_Statement!$C$6)*($B$3:$B1438&lt;=Party_Statement!$E$6)),""))</f>
        <v/>
      </c>
    </row>
    <row r="1439" spans="1:11" x14ac:dyDescent="0.25">
      <c r="A1439" s="205" t="str">
        <f>Sales_Entry!A1439</f>
        <v>2083/05/14</v>
      </c>
      <c r="B1439" s="206">
        <f>Sales_Entry!B1439</f>
        <v>46264</v>
      </c>
      <c r="C1439" s="207" t="str">
        <f>Sales_Entry!D1439</f>
        <v>ORGANIC TARKALI</v>
      </c>
      <c r="D1439" s="207" t="s">
        <v>1390</v>
      </c>
      <c r="E1439" s="207" t="str">
        <f>Sales_Entry!C1439</f>
        <v>BILL-7146</v>
      </c>
      <c r="F1439" s="207" t="str">
        <f>Sales_Entry!E1439</f>
        <v>PANEER</v>
      </c>
      <c r="G1439" s="208">
        <f>N(Sales_Entry!J1439)</f>
        <v>1600</v>
      </c>
      <c r="H1439" s="208">
        <v>0</v>
      </c>
      <c r="I1439" s="208">
        <f t="shared" si="22"/>
        <v>1600</v>
      </c>
      <c r="J1439" s="209"/>
      <c r="K1439" s="209" t="str" cm="1">
        <f t="array" ref="K1439">IF($C1439="","",IF(AND($C1439=Party_Statement!$C$5,$B1439&gt;=Party_Statement!$C$6,$B1439&lt;=Party_Statement!$E$6),SUMPRODUCT(($C$3:$C1439=Party_Statement!$C$5)*($B$3:$B1439&gt;=Party_Statement!$C$6)*($B$3:$B1439&lt;=Party_Statement!$E$6)),""))</f>
        <v/>
      </c>
    </row>
    <row r="1440" spans="1:11" x14ac:dyDescent="0.25">
      <c r="A1440" s="205" t="str">
        <f>Sales_Entry!A1440</f>
        <v>2083/05/14</v>
      </c>
      <c r="B1440" s="206">
        <f>Sales_Entry!B1440</f>
        <v>46264</v>
      </c>
      <c r="C1440" s="207" t="str">
        <f>Sales_Entry!D1440</f>
        <v>SHARMA DAI</v>
      </c>
      <c r="D1440" s="207" t="s">
        <v>1390</v>
      </c>
      <c r="E1440" s="207" t="str">
        <f>Sales_Entry!C1440</f>
        <v>BILL-7147</v>
      </c>
      <c r="F1440" s="207" t="str">
        <f>Sales_Entry!E1440</f>
        <v>Mix Milk</v>
      </c>
      <c r="G1440" s="208">
        <f>N(Sales_Entry!J1440)</f>
        <v>2550</v>
      </c>
      <c r="H1440" s="208">
        <v>0</v>
      </c>
      <c r="I1440" s="208">
        <f t="shared" si="22"/>
        <v>2550</v>
      </c>
      <c r="J1440" s="209"/>
      <c r="K1440" s="209" t="str" cm="1">
        <f t="array" ref="K1440">IF($C1440="","",IF(AND($C1440=Party_Statement!$C$5,$B1440&gt;=Party_Statement!$C$6,$B1440&lt;=Party_Statement!$E$6),SUMPRODUCT(($C$3:$C1440=Party_Statement!$C$5)*($B$3:$B1440&gt;=Party_Statement!$C$6)*($B$3:$B1440&lt;=Party_Statement!$E$6)),""))</f>
        <v/>
      </c>
    </row>
    <row r="1441" spans="1:11" x14ac:dyDescent="0.25">
      <c r="A1441" s="205" t="str">
        <f>Sales_Entry!A1441</f>
        <v>2083/05/14</v>
      </c>
      <c r="B1441" s="206">
        <f>Sales_Entry!B1441</f>
        <v>46264</v>
      </c>
      <c r="C1441" s="207" t="str">
        <f>Sales_Entry!D1441</f>
        <v>GANGA NEUPANE</v>
      </c>
      <c r="D1441" s="207" t="s">
        <v>1390</v>
      </c>
      <c r="E1441" s="207" t="str">
        <f>Sales_Entry!C1441</f>
        <v>BILL-7148</v>
      </c>
      <c r="F1441" s="207" t="str">
        <f>Sales_Entry!E1441</f>
        <v>Mix Milk</v>
      </c>
      <c r="G1441" s="208">
        <f>N(Sales_Entry!J1441)</f>
        <v>425</v>
      </c>
      <c r="H1441" s="208">
        <v>0</v>
      </c>
      <c r="I1441" s="208">
        <f t="shared" si="22"/>
        <v>425</v>
      </c>
      <c r="J1441" s="209"/>
      <c r="K1441" s="209" t="str" cm="1">
        <f t="array" ref="K1441">IF($C1441="","",IF(AND($C1441=Party_Statement!$C$5,$B1441&gt;=Party_Statement!$C$6,$B1441&lt;=Party_Statement!$E$6),SUMPRODUCT(($C$3:$C1441=Party_Statement!$C$5)*($B$3:$B1441&gt;=Party_Statement!$C$6)*($B$3:$B1441&lt;=Party_Statement!$E$6)),""))</f>
        <v/>
      </c>
    </row>
    <row r="1442" spans="1:11" x14ac:dyDescent="0.25">
      <c r="A1442" s="205" t="str">
        <f>Sales_Entry!A1442</f>
        <v>2083/05/14</v>
      </c>
      <c r="B1442" s="206">
        <f>Sales_Entry!B1442</f>
        <v>46264</v>
      </c>
      <c r="C1442" s="207" t="str">
        <f>Sales_Entry!D1442</f>
        <v>NEUPANE KIRANA</v>
      </c>
      <c r="D1442" s="207" t="s">
        <v>1390</v>
      </c>
      <c r="E1442" s="207" t="str">
        <f>Sales_Entry!C1442</f>
        <v>BILL-7149</v>
      </c>
      <c r="F1442" s="207" t="str">
        <f>Sales_Entry!E1442</f>
        <v>Mix Milk</v>
      </c>
      <c r="G1442" s="208">
        <f>N(Sales_Entry!J1442)</f>
        <v>200</v>
      </c>
      <c r="H1442" s="208">
        <v>0</v>
      </c>
      <c r="I1442" s="208">
        <f t="shared" si="22"/>
        <v>200</v>
      </c>
      <c r="J1442" s="209"/>
      <c r="K1442" s="209" t="str" cm="1">
        <f t="array" ref="K1442">IF($C1442="","",IF(AND($C1442=Party_Statement!$C$5,$B1442&gt;=Party_Statement!$C$6,$B1442&lt;=Party_Statement!$E$6),SUMPRODUCT(($C$3:$C1442=Party_Statement!$C$5)*($B$3:$B1442&gt;=Party_Statement!$C$6)*($B$3:$B1442&lt;=Party_Statement!$E$6)),""))</f>
        <v/>
      </c>
    </row>
    <row r="1443" spans="1:11" x14ac:dyDescent="0.25">
      <c r="A1443" s="205" t="str">
        <f>Sales_Entry!A1443</f>
        <v>2083/05/14</v>
      </c>
      <c r="B1443" s="206">
        <f>Sales_Entry!B1443</f>
        <v>46264</v>
      </c>
      <c r="C1443" s="207" t="str">
        <f>Sales_Entry!D1443</f>
        <v>SITALA ARYAL</v>
      </c>
      <c r="D1443" s="207" t="s">
        <v>1390</v>
      </c>
      <c r="E1443" s="207" t="str">
        <f>Sales_Entry!C1443</f>
        <v>BILL-7150</v>
      </c>
      <c r="F1443" s="207" t="str">
        <f>Sales_Entry!E1443</f>
        <v>Mix Milk</v>
      </c>
      <c r="G1443" s="208">
        <f>N(Sales_Entry!J1443)</f>
        <v>90</v>
      </c>
      <c r="H1443" s="208">
        <v>0</v>
      </c>
      <c r="I1443" s="208">
        <f t="shared" si="22"/>
        <v>90</v>
      </c>
      <c r="J1443" s="209"/>
      <c r="K1443" s="209" t="str" cm="1">
        <f t="array" ref="K1443">IF($C1443="","",IF(AND($C1443=Party_Statement!$C$5,$B1443&gt;=Party_Statement!$C$6,$B1443&lt;=Party_Statement!$E$6),SUMPRODUCT(($C$3:$C1443=Party_Statement!$C$5)*($B$3:$B1443&gt;=Party_Statement!$C$6)*($B$3:$B1443&lt;=Party_Statement!$E$6)),""))</f>
        <v/>
      </c>
    </row>
    <row r="1444" spans="1:11" x14ac:dyDescent="0.25">
      <c r="A1444" s="205" t="str">
        <f>Sales_Entry!A1444</f>
        <v>2083/05/14</v>
      </c>
      <c r="B1444" s="206">
        <f>Sales_Entry!B1444</f>
        <v>46264</v>
      </c>
      <c r="C1444" s="207" t="str">
        <f>Sales_Entry!D1444</f>
        <v>LOCAL</v>
      </c>
      <c r="D1444" s="207" t="s">
        <v>1390</v>
      </c>
      <c r="E1444" s="207" t="str">
        <f>Sales_Entry!C1444</f>
        <v>BILL-6489</v>
      </c>
      <c r="F1444" s="207" t="str">
        <f>Sales_Entry!E1444</f>
        <v>Mix Milk</v>
      </c>
      <c r="G1444" s="208">
        <f>N(Sales_Entry!J1444)</f>
        <v>1750</v>
      </c>
      <c r="H1444" s="208">
        <v>0</v>
      </c>
      <c r="I1444" s="208">
        <f t="shared" si="22"/>
        <v>1750</v>
      </c>
      <c r="J1444" s="209"/>
      <c r="K1444" s="209" t="str" cm="1">
        <f t="array" ref="K1444">IF($C1444="","",IF(AND($C1444=Party_Statement!$C$5,$B1444&gt;=Party_Statement!$C$6,$B1444&lt;=Party_Statement!$E$6),SUMPRODUCT(($C$3:$C1444=Party_Statement!$C$5)*($B$3:$B1444&gt;=Party_Statement!$C$6)*($B$3:$B1444&lt;=Party_Statement!$E$6)),""))</f>
        <v/>
      </c>
    </row>
    <row r="1445" spans="1:11" x14ac:dyDescent="0.25">
      <c r="A1445" s="205" t="str">
        <f>Sales_Entry!A1445</f>
        <v>2083/05/15</v>
      </c>
      <c r="B1445" s="206">
        <f>Sales_Entry!B1445</f>
        <v>46265</v>
      </c>
      <c r="C1445" s="207" t="str">
        <f>Sales_Entry!D1445</f>
        <v>SRIJANA DAIRY</v>
      </c>
      <c r="D1445" s="207" t="s">
        <v>1390</v>
      </c>
      <c r="E1445" s="207" t="str">
        <f>Sales_Entry!C1445</f>
        <v>BILL-7151</v>
      </c>
      <c r="F1445" s="207" t="str">
        <f>Sales_Entry!E1445</f>
        <v>Mix Milk</v>
      </c>
      <c r="G1445" s="208">
        <f>N(Sales_Entry!J1445)</f>
        <v>5950</v>
      </c>
      <c r="H1445" s="208">
        <v>0</v>
      </c>
      <c r="I1445" s="208">
        <f t="shared" si="22"/>
        <v>5950</v>
      </c>
      <c r="J1445" s="209"/>
      <c r="K1445" s="209" t="str" cm="1">
        <f t="array" ref="K1445">IF($C1445="","",IF(AND($C1445=Party_Statement!$C$5,$B1445&gt;=Party_Statement!$C$6,$B1445&lt;=Party_Statement!$E$6),SUMPRODUCT(($C$3:$C1445=Party_Statement!$C$5)*($B$3:$B1445&gt;=Party_Statement!$C$6)*($B$3:$B1445&lt;=Party_Statement!$E$6)),""))</f>
        <v/>
      </c>
    </row>
    <row r="1446" spans="1:11" x14ac:dyDescent="0.25">
      <c r="A1446" s="205" t="str">
        <f>Sales_Entry!A1446</f>
        <v>2083/05/15</v>
      </c>
      <c r="B1446" s="206">
        <f>Sales_Entry!B1446</f>
        <v>46265</v>
      </c>
      <c r="C1446" s="207" t="str">
        <f>Sales_Entry!D1446</f>
        <v>SRIJANA DAIRY</v>
      </c>
      <c r="D1446" s="207" t="s">
        <v>1390</v>
      </c>
      <c r="E1446" s="207" t="str">
        <f>Sales_Entry!C1446</f>
        <v>BILL-7151</v>
      </c>
      <c r="F1446" s="207" t="str">
        <f>Sales_Entry!E1446</f>
        <v>Cow Milk</v>
      </c>
      <c r="G1446" s="208">
        <f>N(Sales_Entry!J1446)</f>
        <v>80</v>
      </c>
      <c r="H1446" s="208">
        <v>0</v>
      </c>
      <c r="I1446" s="208">
        <f t="shared" si="22"/>
        <v>80</v>
      </c>
      <c r="J1446" s="209"/>
      <c r="K1446" s="209" t="str" cm="1">
        <f t="array" ref="K1446">IF($C1446="","",IF(AND($C1446=Party_Statement!$C$5,$B1446&gt;=Party_Statement!$C$6,$B1446&lt;=Party_Statement!$E$6),SUMPRODUCT(($C$3:$C1446=Party_Statement!$C$5)*($B$3:$B1446&gt;=Party_Statement!$C$6)*($B$3:$B1446&lt;=Party_Statement!$E$6)),""))</f>
        <v/>
      </c>
    </row>
    <row r="1447" spans="1:11" x14ac:dyDescent="0.25">
      <c r="A1447" s="205" t="str">
        <f>Sales_Entry!A1447</f>
        <v>2083/05/15</v>
      </c>
      <c r="B1447" s="206">
        <f>Sales_Entry!B1447</f>
        <v>46265</v>
      </c>
      <c r="C1447" s="207" t="str">
        <f>Sales_Entry!D1447</f>
        <v>SOBHA BHATTARAI</v>
      </c>
      <c r="D1447" s="207" t="s">
        <v>1390</v>
      </c>
      <c r="E1447" s="207" t="str">
        <f>Sales_Entry!C1447</f>
        <v>BILL-7152</v>
      </c>
      <c r="F1447" s="207" t="str">
        <f>Sales_Entry!E1447</f>
        <v>Mix Milk</v>
      </c>
      <c r="G1447" s="208">
        <f>N(Sales_Entry!J1447)</f>
        <v>3400</v>
      </c>
      <c r="H1447" s="208">
        <v>0</v>
      </c>
      <c r="I1447" s="208">
        <f t="shared" si="22"/>
        <v>3400</v>
      </c>
      <c r="J1447" s="209"/>
      <c r="K1447" s="209" t="str" cm="1">
        <f t="array" ref="K1447">IF($C1447="","",IF(AND($C1447=Party_Statement!$C$5,$B1447&gt;=Party_Statement!$C$6,$B1447&lt;=Party_Statement!$E$6),SUMPRODUCT(($C$3:$C1447=Party_Statement!$C$5)*($B$3:$B1447&gt;=Party_Statement!$C$6)*($B$3:$B1447&lt;=Party_Statement!$E$6)),""))</f>
        <v/>
      </c>
    </row>
    <row r="1448" spans="1:11" x14ac:dyDescent="0.25">
      <c r="A1448" s="205" t="str">
        <f>Sales_Entry!A1448</f>
        <v>2083/05/15</v>
      </c>
      <c r="B1448" s="206">
        <f>Sales_Entry!B1448</f>
        <v>46265</v>
      </c>
      <c r="C1448" s="207" t="str">
        <f>Sales_Entry!D1448</f>
        <v>MANAKAMANA DAIRY</v>
      </c>
      <c r="D1448" s="207" t="s">
        <v>1390</v>
      </c>
      <c r="E1448" s="207" t="str">
        <f>Sales_Entry!C1448</f>
        <v>BILL-7153</v>
      </c>
      <c r="F1448" s="207" t="str">
        <f>Sales_Entry!E1448</f>
        <v>Mix Milk</v>
      </c>
      <c r="G1448" s="208">
        <f>N(Sales_Entry!J1448)</f>
        <v>850</v>
      </c>
      <c r="H1448" s="208">
        <v>0</v>
      </c>
      <c r="I1448" s="208">
        <f t="shared" si="22"/>
        <v>850</v>
      </c>
      <c r="J1448" s="209"/>
      <c r="K1448" s="209" t="str" cm="1">
        <f t="array" ref="K1448">IF($C1448="","",IF(AND($C1448=Party_Statement!$C$5,$B1448&gt;=Party_Statement!$C$6,$B1448&lt;=Party_Statement!$E$6),SUMPRODUCT(($C$3:$C1448=Party_Statement!$C$5)*($B$3:$B1448&gt;=Party_Statement!$C$6)*($B$3:$B1448&lt;=Party_Statement!$E$6)),""))</f>
        <v/>
      </c>
    </row>
    <row r="1449" spans="1:11" s="64" customFormat="1" x14ac:dyDescent="0.25">
      <c r="A1449" s="205" t="str">
        <f>Sales_Entry!A1449</f>
        <v>2083/05/15</v>
      </c>
      <c r="B1449" s="206">
        <f>Sales_Entry!B1449</f>
        <v>46265</v>
      </c>
      <c r="C1449" s="207" t="str">
        <f>Sales_Entry!D1449</f>
        <v>KHANAL KIRANA</v>
      </c>
      <c r="D1449" s="207" t="s">
        <v>1390</v>
      </c>
      <c r="E1449" s="207" t="str">
        <f>Sales_Entry!C1449</f>
        <v>BILL-7154</v>
      </c>
      <c r="F1449" s="207" t="str">
        <f>Sales_Entry!E1449</f>
        <v>Mix Milk</v>
      </c>
      <c r="G1449" s="208">
        <f>N(Sales_Entry!J1449)</f>
        <v>2550</v>
      </c>
      <c r="H1449" s="208">
        <v>0</v>
      </c>
      <c r="I1449" s="208">
        <f t="shared" si="22"/>
        <v>2550</v>
      </c>
      <c r="J1449" s="211"/>
      <c r="K1449" s="209" t="str" cm="1">
        <f t="array" ref="K1449">IF($C1449="","",IF(AND($C1449=Party_Statement!$C$5,$B1449&gt;=Party_Statement!$C$6,$B1449&lt;=Party_Statement!$E$6),SUMPRODUCT(($C$3:$C1449=Party_Statement!$C$5)*($B$3:$B1449&gt;=Party_Statement!$C$6)*($B$3:$B1449&lt;=Party_Statement!$E$6)),""))</f>
        <v/>
      </c>
    </row>
    <row r="1450" spans="1:11" x14ac:dyDescent="0.25">
      <c r="A1450" s="205" t="str">
        <f>Sales_Entry!A1450</f>
        <v>2083/05/15</v>
      </c>
      <c r="B1450" s="206">
        <f>Sales_Entry!B1450</f>
        <v>46265</v>
      </c>
      <c r="C1450" s="207" t="str">
        <f>Sales_Entry!D1450</f>
        <v>AAYUSH AND AAYUSHMA</v>
      </c>
      <c r="D1450" s="207" t="s">
        <v>1390</v>
      </c>
      <c r="E1450" s="207" t="str">
        <f>Sales_Entry!C1450</f>
        <v>BILL-7155</v>
      </c>
      <c r="F1450" s="207" t="str">
        <f>Sales_Entry!E1450</f>
        <v>Mix Milk</v>
      </c>
      <c r="G1450" s="208">
        <f>N(Sales_Entry!J1450)</f>
        <v>425</v>
      </c>
      <c r="H1450" s="208">
        <v>0</v>
      </c>
      <c r="I1450" s="208">
        <f t="shared" si="22"/>
        <v>425</v>
      </c>
      <c r="J1450" s="209"/>
      <c r="K1450" s="209" t="str" cm="1">
        <f t="array" ref="K1450">IF($C1450="","",IF(AND($C1450=Party_Statement!$C$5,$B1450&gt;=Party_Statement!$C$6,$B1450&lt;=Party_Statement!$E$6),SUMPRODUCT(($C$3:$C1450=Party_Statement!$C$5)*($B$3:$B1450&gt;=Party_Statement!$C$6)*($B$3:$B1450&lt;=Party_Statement!$E$6)),""))</f>
        <v/>
      </c>
    </row>
    <row r="1451" spans="1:11" x14ac:dyDescent="0.25">
      <c r="A1451" s="205" t="str">
        <f>Sales_Entry!A1451</f>
        <v>2083/05/15</v>
      </c>
      <c r="B1451" s="206">
        <f>Sales_Entry!B1451</f>
        <v>46265</v>
      </c>
      <c r="C1451" s="207" t="str">
        <f>Sales_Entry!D1451</f>
        <v>YUBARAJ AND SAMRAT</v>
      </c>
      <c r="D1451" s="207" t="s">
        <v>1390</v>
      </c>
      <c r="E1451" s="207" t="str">
        <f>Sales_Entry!C1451</f>
        <v>BILL-7156</v>
      </c>
      <c r="F1451" s="207" t="str">
        <f>Sales_Entry!E1451</f>
        <v>Mix Milk</v>
      </c>
      <c r="G1451" s="208">
        <f>N(Sales_Entry!J1451)</f>
        <v>850</v>
      </c>
      <c r="H1451" s="208">
        <v>0</v>
      </c>
      <c r="I1451" s="208">
        <f t="shared" si="22"/>
        <v>850</v>
      </c>
      <c r="J1451" s="209"/>
      <c r="K1451" s="209" t="str" cm="1">
        <f t="array" ref="K1451">IF($C1451="","",IF(AND($C1451=Party_Statement!$C$5,$B1451&gt;=Party_Statement!$C$6,$B1451&lt;=Party_Statement!$E$6),SUMPRODUCT(($C$3:$C1451=Party_Statement!$C$5)*($B$3:$B1451&gt;=Party_Statement!$C$6)*($B$3:$B1451&lt;=Party_Statement!$E$6)),""))</f>
        <v/>
      </c>
    </row>
    <row r="1452" spans="1:11" x14ac:dyDescent="0.25">
      <c r="A1452" s="205" t="str">
        <f>Sales_Entry!A1452</f>
        <v>2083/05/15</v>
      </c>
      <c r="B1452" s="206">
        <f>Sales_Entry!B1452</f>
        <v>46265</v>
      </c>
      <c r="C1452" s="207" t="str">
        <f>Sales_Entry!D1452</f>
        <v>SAMIKSHYA KIRANA</v>
      </c>
      <c r="D1452" s="207" t="s">
        <v>1390</v>
      </c>
      <c r="E1452" s="207" t="str">
        <f>Sales_Entry!C1452</f>
        <v>BILL-7157</v>
      </c>
      <c r="F1452" s="207" t="str">
        <f>Sales_Entry!E1452</f>
        <v>Mix Milk</v>
      </c>
      <c r="G1452" s="208">
        <f>N(Sales_Entry!J1452)</f>
        <v>680</v>
      </c>
      <c r="H1452" s="208">
        <v>0</v>
      </c>
      <c r="I1452" s="208">
        <f t="shared" si="22"/>
        <v>680</v>
      </c>
      <c r="J1452" s="209"/>
      <c r="K1452" s="209" t="str" cm="1">
        <f t="array" ref="K1452">IF($C1452="","",IF(AND($C1452=Party_Statement!$C$5,$B1452&gt;=Party_Statement!$C$6,$B1452&lt;=Party_Statement!$E$6),SUMPRODUCT(($C$3:$C1452=Party_Statement!$C$5)*($B$3:$B1452&gt;=Party_Statement!$C$6)*($B$3:$B1452&lt;=Party_Statement!$E$6)),""))</f>
        <v/>
      </c>
    </row>
    <row r="1453" spans="1:11" x14ac:dyDescent="0.25">
      <c r="A1453" s="205" t="str">
        <f>Sales_Entry!A1453</f>
        <v>2083/05/15</v>
      </c>
      <c r="B1453" s="206">
        <f>Sales_Entry!B1453</f>
        <v>46265</v>
      </c>
      <c r="C1453" s="207" t="str">
        <f>Sales_Entry!D1453</f>
        <v>KRISHNA KHAREL</v>
      </c>
      <c r="D1453" s="207" t="s">
        <v>1390</v>
      </c>
      <c r="E1453" s="207" t="str">
        <f>Sales_Entry!C1453</f>
        <v>BILL-7158</v>
      </c>
      <c r="F1453" s="207" t="str">
        <f>Sales_Entry!E1453</f>
        <v>Mix Milk</v>
      </c>
      <c r="G1453" s="208">
        <f>N(Sales_Entry!J1453)</f>
        <v>129</v>
      </c>
      <c r="H1453" s="208">
        <v>0</v>
      </c>
      <c r="I1453" s="208">
        <f t="shared" si="22"/>
        <v>129</v>
      </c>
      <c r="J1453" s="209"/>
      <c r="K1453" s="209" t="str" cm="1">
        <f t="array" ref="K1453">IF($C1453="","",IF(AND($C1453=Party_Statement!$C$5,$B1453&gt;=Party_Statement!$C$6,$B1453&lt;=Party_Statement!$E$6),SUMPRODUCT(($C$3:$C1453=Party_Statement!$C$5)*($B$3:$B1453&gt;=Party_Statement!$C$6)*($B$3:$B1453&lt;=Party_Statement!$E$6)),""))</f>
        <v/>
      </c>
    </row>
    <row r="1454" spans="1:11" x14ac:dyDescent="0.25">
      <c r="A1454" s="205" t="str">
        <f>Sales_Entry!A1454</f>
        <v>2083/05/15</v>
      </c>
      <c r="B1454" s="206">
        <f>Sales_Entry!B1454</f>
        <v>46265</v>
      </c>
      <c r="C1454" s="207" t="str">
        <f>Sales_Entry!D1454</f>
        <v>AAMOSH KIRANA</v>
      </c>
      <c r="D1454" s="207" t="s">
        <v>1390</v>
      </c>
      <c r="E1454" s="207" t="str">
        <f>Sales_Entry!C1454</f>
        <v>BILL-7159</v>
      </c>
      <c r="F1454" s="207" t="str">
        <f>Sales_Entry!E1454</f>
        <v>Mix Milk</v>
      </c>
      <c r="G1454" s="208">
        <f>N(Sales_Entry!J1454)</f>
        <v>3440</v>
      </c>
      <c r="H1454" s="208">
        <v>0</v>
      </c>
      <c r="I1454" s="208">
        <f t="shared" si="22"/>
        <v>3440</v>
      </c>
      <c r="J1454" s="209"/>
      <c r="K1454" s="209" t="str" cm="1">
        <f t="array" ref="K1454">IF($C1454="","",IF(AND($C1454=Party_Statement!$C$5,$B1454&gt;=Party_Statement!$C$6,$B1454&lt;=Party_Statement!$E$6),SUMPRODUCT(($C$3:$C1454=Party_Statement!$C$5)*($B$3:$B1454&gt;=Party_Statement!$C$6)*($B$3:$B1454&lt;=Party_Statement!$E$6)),""))</f>
        <v/>
      </c>
    </row>
    <row r="1455" spans="1:11" x14ac:dyDescent="0.25">
      <c r="A1455" s="205" t="str">
        <f>Sales_Entry!A1455</f>
        <v>2083/05/15</v>
      </c>
      <c r="B1455" s="206">
        <f>Sales_Entry!B1455</f>
        <v>46265</v>
      </c>
      <c r="C1455" s="207" t="str">
        <f>Sales_Entry!D1455</f>
        <v>AAMOSH KIRANA</v>
      </c>
      <c r="D1455" s="207" t="s">
        <v>1390</v>
      </c>
      <c r="E1455" s="207" t="str">
        <f>Sales_Entry!C1455</f>
        <v>BILL-7159</v>
      </c>
      <c r="F1455" s="207" t="str">
        <f>Sales_Entry!E1455</f>
        <v>Mix Milk</v>
      </c>
      <c r="G1455" s="208">
        <f>N(Sales_Entry!J1455)</f>
        <v>2550</v>
      </c>
      <c r="H1455" s="208">
        <v>0</v>
      </c>
      <c r="I1455" s="208">
        <f t="shared" si="22"/>
        <v>2550</v>
      </c>
      <c r="J1455" s="209"/>
      <c r="K1455" s="209" t="str" cm="1">
        <f t="array" ref="K1455">IF($C1455="","",IF(AND($C1455=Party_Statement!$C$5,$B1455&gt;=Party_Statement!$C$6,$B1455&lt;=Party_Statement!$E$6),SUMPRODUCT(($C$3:$C1455=Party_Statement!$C$5)*($B$3:$B1455&gt;=Party_Statement!$C$6)*($B$3:$B1455&lt;=Party_Statement!$E$6)),""))</f>
        <v/>
      </c>
    </row>
    <row r="1456" spans="1:11" x14ac:dyDescent="0.25">
      <c r="A1456" s="205" t="str">
        <f>Sales_Entry!A1456</f>
        <v>2083/05/15</v>
      </c>
      <c r="B1456" s="206">
        <f>Sales_Entry!B1456</f>
        <v>46265</v>
      </c>
      <c r="C1456" s="207" t="str">
        <f>Sales_Entry!D1456</f>
        <v>AAMOSH KIRANA</v>
      </c>
      <c r="D1456" s="207" t="s">
        <v>1390</v>
      </c>
      <c r="E1456" s="207" t="str">
        <f>Sales_Entry!C1456</f>
        <v>BILL-7159</v>
      </c>
      <c r="F1456" s="207" t="str">
        <f>Sales_Entry!E1456</f>
        <v>Cow Milk</v>
      </c>
      <c r="G1456" s="208">
        <f>N(Sales_Entry!J1456)</f>
        <v>80</v>
      </c>
      <c r="H1456" s="208">
        <v>0</v>
      </c>
      <c r="I1456" s="208">
        <f t="shared" si="22"/>
        <v>80</v>
      </c>
      <c r="J1456" s="209"/>
      <c r="K1456" s="209" t="str" cm="1">
        <f t="array" ref="K1456">IF($C1456="","",IF(AND($C1456=Party_Statement!$C$5,$B1456&gt;=Party_Statement!$C$6,$B1456&lt;=Party_Statement!$E$6),SUMPRODUCT(($C$3:$C1456=Party_Statement!$C$5)*($B$3:$B1456&gt;=Party_Statement!$C$6)*($B$3:$B1456&lt;=Party_Statement!$E$6)),""))</f>
        <v/>
      </c>
    </row>
    <row r="1457" spans="1:11" x14ac:dyDescent="0.25">
      <c r="A1457" s="205" t="str">
        <f>Sales_Entry!A1457</f>
        <v>2083/05/15</v>
      </c>
      <c r="B1457" s="206">
        <f>Sales_Entry!B1457</f>
        <v>46265</v>
      </c>
      <c r="C1457" s="207" t="str">
        <f>Sales_Entry!D1457</f>
        <v>ORGANIC TARKALI</v>
      </c>
      <c r="D1457" s="207" t="s">
        <v>1390</v>
      </c>
      <c r="E1457" s="207" t="str">
        <f>Sales_Entry!C1457</f>
        <v>BILL-7160</v>
      </c>
      <c r="F1457" s="207" t="str">
        <f>Sales_Entry!E1457</f>
        <v>Mix Milk</v>
      </c>
      <c r="G1457" s="208">
        <f>N(Sales_Entry!J1457)</f>
        <v>1900</v>
      </c>
      <c r="H1457" s="208">
        <v>0</v>
      </c>
      <c r="I1457" s="208">
        <f t="shared" si="22"/>
        <v>1900</v>
      </c>
      <c r="J1457" s="209"/>
      <c r="K1457" s="209" t="str" cm="1">
        <f t="array" ref="K1457">IF($C1457="","",IF(AND($C1457=Party_Statement!$C$5,$B1457&gt;=Party_Statement!$C$6,$B1457&lt;=Party_Statement!$E$6),SUMPRODUCT(($C$3:$C1457=Party_Statement!$C$5)*($B$3:$B1457&gt;=Party_Statement!$C$6)*($B$3:$B1457&lt;=Party_Statement!$E$6)),""))</f>
        <v/>
      </c>
    </row>
    <row r="1458" spans="1:11" x14ac:dyDescent="0.25">
      <c r="A1458" s="205" t="str">
        <f>Sales_Entry!A1458</f>
        <v>2083/05/15</v>
      </c>
      <c r="B1458" s="206">
        <f>Sales_Entry!B1458</f>
        <v>46265</v>
      </c>
      <c r="C1458" s="207" t="str">
        <f>Sales_Entry!D1458</f>
        <v>DEURALI KIRANA</v>
      </c>
      <c r="D1458" s="207" t="s">
        <v>1390</v>
      </c>
      <c r="E1458" s="207" t="str">
        <f>Sales_Entry!C1458</f>
        <v>BILL-7161</v>
      </c>
      <c r="F1458" s="207" t="str">
        <f>Sales_Entry!E1458</f>
        <v>Mix Milk</v>
      </c>
      <c r="G1458" s="208">
        <f>N(Sales_Entry!J1458)</f>
        <v>1020</v>
      </c>
      <c r="H1458" s="208">
        <v>0</v>
      </c>
      <c r="I1458" s="208">
        <f t="shared" si="22"/>
        <v>1020</v>
      </c>
      <c r="J1458" s="209"/>
      <c r="K1458" s="209" t="str" cm="1">
        <f t="array" ref="K1458">IF($C1458="","",IF(AND($C1458=Party_Statement!$C$5,$B1458&gt;=Party_Statement!$C$6,$B1458&lt;=Party_Statement!$E$6),SUMPRODUCT(($C$3:$C1458=Party_Statement!$C$5)*($B$3:$B1458&gt;=Party_Statement!$C$6)*($B$3:$B1458&lt;=Party_Statement!$E$6)),""))</f>
        <v/>
      </c>
    </row>
    <row r="1459" spans="1:11" x14ac:dyDescent="0.25">
      <c r="A1459" s="205" t="str">
        <f>Sales_Entry!A1459</f>
        <v>2083/05/15</v>
      </c>
      <c r="B1459" s="206">
        <f>Sales_Entry!B1459</f>
        <v>46265</v>
      </c>
      <c r="C1459" s="207" t="str">
        <f>Sales_Entry!D1459</f>
        <v>SHARMA DAI</v>
      </c>
      <c r="D1459" s="207" t="s">
        <v>1390</v>
      </c>
      <c r="E1459" s="207" t="str">
        <f>Sales_Entry!C1459</f>
        <v>BILL-7162</v>
      </c>
      <c r="F1459" s="207" t="str">
        <f>Sales_Entry!E1459</f>
        <v>Mix Milk</v>
      </c>
      <c r="G1459" s="208">
        <f>N(Sales_Entry!J1459)</f>
        <v>2550</v>
      </c>
      <c r="H1459" s="208">
        <v>0</v>
      </c>
      <c r="I1459" s="208">
        <f t="shared" si="22"/>
        <v>2550</v>
      </c>
      <c r="J1459" s="209"/>
      <c r="K1459" s="209" t="str" cm="1">
        <f t="array" ref="K1459">IF($C1459="","",IF(AND($C1459=Party_Statement!$C$5,$B1459&gt;=Party_Statement!$C$6,$B1459&lt;=Party_Statement!$E$6),SUMPRODUCT(($C$3:$C1459=Party_Statement!$C$5)*($B$3:$B1459&gt;=Party_Statement!$C$6)*($B$3:$B1459&lt;=Party_Statement!$E$6)),""))</f>
        <v/>
      </c>
    </row>
    <row r="1460" spans="1:11" s="64" customFormat="1" x14ac:dyDescent="0.25">
      <c r="A1460" s="205" t="str">
        <f>Sales_Entry!A1460</f>
        <v>2083/05/15</v>
      </c>
      <c r="B1460" s="206">
        <f>Sales_Entry!B1460</f>
        <v>46265</v>
      </c>
      <c r="C1460" s="207" t="str">
        <f>Sales_Entry!D1460</f>
        <v>GIRI KIRANA</v>
      </c>
      <c r="D1460" s="207" t="s">
        <v>1390</v>
      </c>
      <c r="E1460" s="207" t="str">
        <f>Sales_Entry!C1460</f>
        <v>BILL-7163</v>
      </c>
      <c r="F1460" s="207" t="str">
        <f>Sales_Entry!E1460</f>
        <v>Mix Milk</v>
      </c>
      <c r="G1460" s="208">
        <f>N(Sales_Entry!J1460)</f>
        <v>1275</v>
      </c>
      <c r="H1460" s="208">
        <v>0</v>
      </c>
      <c r="I1460" s="208">
        <f t="shared" si="22"/>
        <v>1275</v>
      </c>
      <c r="J1460" s="211"/>
      <c r="K1460" s="209" t="str" cm="1">
        <f t="array" ref="K1460">IF($C1460="","",IF(AND($C1460=Party_Statement!$C$5,$B1460&gt;=Party_Statement!$C$6,$B1460&lt;=Party_Statement!$E$6),SUMPRODUCT(($C$3:$C1460=Party_Statement!$C$5)*($B$3:$B1460&gt;=Party_Statement!$C$6)*($B$3:$B1460&lt;=Party_Statement!$E$6)),""))</f>
        <v/>
      </c>
    </row>
    <row r="1461" spans="1:11" x14ac:dyDescent="0.25">
      <c r="A1461" s="205" t="str">
        <f>Sales_Entry!A1461</f>
        <v>2083/05/15</v>
      </c>
      <c r="B1461" s="206">
        <f>Sales_Entry!B1461</f>
        <v>46265</v>
      </c>
      <c r="C1461" s="207" t="str">
        <f>Sales_Entry!D1461</f>
        <v>NEUPANE KIRANA</v>
      </c>
      <c r="D1461" s="207" t="s">
        <v>1390</v>
      </c>
      <c r="E1461" s="207" t="str">
        <f>Sales_Entry!C1461</f>
        <v>BILL-7164</v>
      </c>
      <c r="F1461" s="207" t="str">
        <f>Sales_Entry!E1461</f>
        <v>Mix Milk</v>
      </c>
      <c r="G1461" s="208">
        <f>N(Sales_Entry!J1461)</f>
        <v>200</v>
      </c>
      <c r="H1461" s="208">
        <v>0</v>
      </c>
      <c r="I1461" s="208">
        <f t="shared" si="22"/>
        <v>200</v>
      </c>
      <c r="J1461" s="209"/>
      <c r="K1461" s="209" t="str" cm="1">
        <f t="array" ref="K1461">IF($C1461="","",IF(AND($C1461=Party_Statement!$C$5,$B1461&gt;=Party_Statement!$C$6,$B1461&lt;=Party_Statement!$E$6),SUMPRODUCT(($C$3:$C1461=Party_Statement!$C$5)*($B$3:$B1461&gt;=Party_Statement!$C$6)*($B$3:$B1461&lt;=Party_Statement!$E$6)),""))</f>
        <v/>
      </c>
    </row>
    <row r="1462" spans="1:11" x14ac:dyDescent="0.25">
      <c r="A1462" s="205" t="str">
        <f>Sales_Entry!A1462</f>
        <v>2083/05/15</v>
      </c>
      <c r="B1462" s="206">
        <f>Sales_Entry!B1462</f>
        <v>46265</v>
      </c>
      <c r="C1462" s="207" t="str">
        <f>Sales_Entry!D1462</f>
        <v>PALPALI KIRANA</v>
      </c>
      <c r="D1462" s="207" t="s">
        <v>1390</v>
      </c>
      <c r="E1462" s="207" t="str">
        <f>Sales_Entry!C1462</f>
        <v>BILL-7165</v>
      </c>
      <c r="F1462" s="207" t="str">
        <f>Sales_Entry!E1462</f>
        <v>Mix Milk</v>
      </c>
      <c r="G1462" s="208">
        <f>N(Sales_Entry!J1462)</f>
        <v>1700</v>
      </c>
      <c r="H1462" s="208">
        <v>0</v>
      </c>
      <c r="I1462" s="208">
        <f t="shared" si="22"/>
        <v>1700</v>
      </c>
      <c r="J1462" s="209"/>
      <c r="K1462" s="209" t="str" cm="1">
        <f t="array" ref="K1462">IF($C1462="","",IF(AND($C1462=Party_Statement!$C$5,$B1462&gt;=Party_Statement!$C$6,$B1462&lt;=Party_Statement!$E$6),SUMPRODUCT(($C$3:$C1462=Party_Statement!$C$5)*($B$3:$B1462&gt;=Party_Statement!$C$6)*($B$3:$B1462&lt;=Party_Statement!$E$6)),""))</f>
        <v/>
      </c>
    </row>
    <row r="1463" spans="1:11" x14ac:dyDescent="0.25">
      <c r="A1463" s="205" t="str">
        <f>Sales_Entry!A1463</f>
        <v>2083/05/15</v>
      </c>
      <c r="B1463" s="206">
        <f>Sales_Entry!B1463</f>
        <v>46265</v>
      </c>
      <c r="C1463" s="207" t="str">
        <f>Sales_Entry!D1463</f>
        <v>GANGA NEUPANE</v>
      </c>
      <c r="D1463" s="207" t="s">
        <v>1390</v>
      </c>
      <c r="E1463" s="207" t="str">
        <f>Sales_Entry!C1463</f>
        <v>BILL-7166</v>
      </c>
      <c r="F1463" s="207" t="str">
        <f>Sales_Entry!E1463</f>
        <v>Mix Milk</v>
      </c>
      <c r="G1463" s="208">
        <f>N(Sales_Entry!J1463)</f>
        <v>425</v>
      </c>
      <c r="H1463" s="208">
        <v>0</v>
      </c>
      <c r="I1463" s="208">
        <f t="shared" si="22"/>
        <v>425</v>
      </c>
      <c r="J1463" s="209"/>
      <c r="K1463" s="209" t="str" cm="1">
        <f t="array" ref="K1463">IF($C1463="","",IF(AND($C1463=Party_Statement!$C$5,$B1463&gt;=Party_Statement!$C$6,$B1463&lt;=Party_Statement!$E$6),SUMPRODUCT(($C$3:$C1463=Party_Statement!$C$5)*($B$3:$B1463&gt;=Party_Statement!$C$6)*($B$3:$B1463&lt;=Party_Statement!$E$6)),""))</f>
        <v/>
      </c>
    </row>
    <row r="1464" spans="1:11" x14ac:dyDescent="0.25">
      <c r="A1464" s="205" t="str">
        <f>Sales_Entry!A1464</f>
        <v>2083/05/16</v>
      </c>
      <c r="B1464" s="206">
        <f>Sales_Entry!B1464</f>
        <v>46266</v>
      </c>
      <c r="C1464" s="207" t="str">
        <f>Sales_Entry!D1464</f>
        <v>SRIJANA DAIRY</v>
      </c>
      <c r="D1464" s="207" t="s">
        <v>1390</v>
      </c>
      <c r="E1464" s="207" t="str">
        <f>Sales_Entry!C1464</f>
        <v>BILL-7167</v>
      </c>
      <c r="F1464" s="207" t="str">
        <f>Sales_Entry!E1464</f>
        <v>Mix Milk</v>
      </c>
      <c r="G1464" s="208">
        <f>N(Sales_Entry!J1464)</f>
        <v>5100</v>
      </c>
      <c r="H1464" s="208">
        <v>0</v>
      </c>
      <c r="I1464" s="208">
        <f t="shared" si="22"/>
        <v>5100</v>
      </c>
      <c r="J1464" s="209"/>
      <c r="K1464" s="209" t="str" cm="1">
        <f t="array" ref="K1464">IF($C1464="","",IF(AND($C1464=Party_Statement!$C$5,$B1464&gt;=Party_Statement!$C$6,$B1464&lt;=Party_Statement!$E$6),SUMPRODUCT(($C$3:$C1464=Party_Statement!$C$5)*($B$3:$B1464&gt;=Party_Statement!$C$6)*($B$3:$B1464&lt;=Party_Statement!$E$6)),""))</f>
        <v/>
      </c>
    </row>
    <row r="1465" spans="1:11" x14ac:dyDescent="0.25">
      <c r="A1465" s="205" t="str">
        <f>Sales_Entry!A1465</f>
        <v>2083/05/16</v>
      </c>
      <c r="B1465" s="206">
        <f>Sales_Entry!B1465</f>
        <v>46266</v>
      </c>
      <c r="C1465" s="207" t="str">
        <f>Sales_Entry!D1465</f>
        <v>SRIJANA DAIRY</v>
      </c>
      <c r="D1465" s="207" t="s">
        <v>1390</v>
      </c>
      <c r="E1465" s="207" t="str">
        <f>Sales_Entry!C1465</f>
        <v>BILL-7167</v>
      </c>
      <c r="F1465" s="207" t="str">
        <f>Sales_Entry!E1465</f>
        <v>Cow Milk</v>
      </c>
      <c r="G1465" s="208">
        <f>N(Sales_Entry!J1465)</f>
        <v>80</v>
      </c>
      <c r="H1465" s="208">
        <v>0</v>
      </c>
      <c r="I1465" s="208">
        <f t="shared" si="22"/>
        <v>80</v>
      </c>
      <c r="J1465" s="209"/>
      <c r="K1465" s="209" t="str" cm="1">
        <f t="array" ref="K1465">IF($C1465="","",IF(AND($C1465=Party_Statement!$C$5,$B1465&gt;=Party_Statement!$C$6,$B1465&lt;=Party_Statement!$E$6),SUMPRODUCT(($C$3:$C1465=Party_Statement!$C$5)*($B$3:$B1465&gt;=Party_Statement!$C$6)*($B$3:$B1465&lt;=Party_Statement!$E$6)),""))</f>
        <v/>
      </c>
    </row>
    <row r="1466" spans="1:11" x14ac:dyDescent="0.25">
      <c r="A1466" s="205" t="str">
        <f>Sales_Entry!A1466</f>
        <v>2083/05/16</v>
      </c>
      <c r="B1466" s="206">
        <f>Sales_Entry!B1466</f>
        <v>46266</v>
      </c>
      <c r="C1466" s="207" t="str">
        <f>Sales_Entry!D1466</f>
        <v>SOBHA BHATTARAI</v>
      </c>
      <c r="D1466" s="207" t="s">
        <v>1390</v>
      </c>
      <c r="E1466" s="207" t="str">
        <f>Sales_Entry!C1466</f>
        <v>BILL-7168</v>
      </c>
      <c r="F1466" s="207" t="str">
        <f>Sales_Entry!E1466</f>
        <v>Mix Milk</v>
      </c>
      <c r="G1466" s="208">
        <f>N(Sales_Entry!J1466)</f>
        <v>3400</v>
      </c>
      <c r="H1466" s="208">
        <v>0</v>
      </c>
      <c r="I1466" s="208">
        <f t="shared" si="22"/>
        <v>3400</v>
      </c>
      <c r="J1466" s="209"/>
      <c r="K1466" s="209" t="str" cm="1">
        <f t="array" ref="K1466">IF($C1466="","",IF(AND($C1466=Party_Statement!$C$5,$B1466&gt;=Party_Statement!$C$6,$B1466&lt;=Party_Statement!$E$6),SUMPRODUCT(($C$3:$C1466=Party_Statement!$C$5)*($B$3:$B1466&gt;=Party_Statement!$C$6)*($B$3:$B1466&lt;=Party_Statement!$E$6)),""))</f>
        <v/>
      </c>
    </row>
    <row r="1467" spans="1:11" x14ac:dyDescent="0.25">
      <c r="A1467" s="205" t="str">
        <f>Sales_Entry!A1467</f>
        <v>2083/05/16</v>
      </c>
      <c r="B1467" s="206">
        <f>Sales_Entry!B1467</f>
        <v>46266</v>
      </c>
      <c r="C1467" s="207" t="str">
        <f>Sales_Entry!D1467</f>
        <v>KHANAL KIRANA</v>
      </c>
      <c r="D1467" s="207" t="s">
        <v>1390</v>
      </c>
      <c r="E1467" s="207" t="str">
        <f>Sales_Entry!C1467</f>
        <v>BILL-7169</v>
      </c>
      <c r="F1467" s="207" t="str">
        <f>Sales_Entry!E1467</f>
        <v>Mix Milk</v>
      </c>
      <c r="G1467" s="208">
        <f>N(Sales_Entry!J1467)</f>
        <v>2550</v>
      </c>
      <c r="H1467" s="208">
        <v>0</v>
      </c>
      <c r="I1467" s="208">
        <f t="shared" si="22"/>
        <v>2550</v>
      </c>
      <c r="J1467" s="209"/>
      <c r="K1467" s="209" t="str" cm="1">
        <f t="array" ref="K1467">IF($C1467="","",IF(AND($C1467=Party_Statement!$C$5,$B1467&gt;=Party_Statement!$C$6,$B1467&lt;=Party_Statement!$E$6),SUMPRODUCT(($C$3:$C1467=Party_Statement!$C$5)*($B$3:$B1467&gt;=Party_Statement!$C$6)*($B$3:$B1467&lt;=Party_Statement!$E$6)),""))</f>
        <v/>
      </c>
    </row>
    <row r="1468" spans="1:11" x14ac:dyDescent="0.25">
      <c r="A1468" s="205" t="str">
        <f>Sales_Entry!A1468</f>
        <v>2083/05/16</v>
      </c>
      <c r="B1468" s="206">
        <f>Sales_Entry!B1468</f>
        <v>46266</v>
      </c>
      <c r="C1468" s="207" t="str">
        <f>Sales_Entry!D1468</f>
        <v>YUBARAJ AND SAMRAT</v>
      </c>
      <c r="D1468" s="207" t="s">
        <v>1390</v>
      </c>
      <c r="E1468" s="207" t="str">
        <f>Sales_Entry!C1468</f>
        <v>BILL-7170</v>
      </c>
      <c r="F1468" s="207" t="str">
        <f>Sales_Entry!E1468</f>
        <v>Mix Milk</v>
      </c>
      <c r="G1468" s="208">
        <f>N(Sales_Entry!J1468)</f>
        <v>850</v>
      </c>
      <c r="H1468" s="208">
        <v>0</v>
      </c>
      <c r="I1468" s="208">
        <f t="shared" si="22"/>
        <v>850</v>
      </c>
      <c r="J1468" s="209"/>
      <c r="K1468" s="209" t="str" cm="1">
        <f t="array" ref="K1468">IF($C1468="","",IF(AND($C1468=Party_Statement!$C$5,$B1468&gt;=Party_Statement!$C$6,$B1468&lt;=Party_Statement!$E$6),SUMPRODUCT(($C$3:$C1468=Party_Statement!$C$5)*($B$3:$B1468&gt;=Party_Statement!$C$6)*($B$3:$B1468&lt;=Party_Statement!$E$6)),""))</f>
        <v/>
      </c>
    </row>
    <row r="1469" spans="1:11" x14ac:dyDescent="0.25">
      <c r="A1469" s="205" t="str">
        <f>Sales_Entry!A1469</f>
        <v>2083/05/16</v>
      </c>
      <c r="B1469" s="206">
        <f>Sales_Entry!B1469</f>
        <v>46266</v>
      </c>
      <c r="C1469" s="207" t="str">
        <f>Sales_Entry!D1469</f>
        <v>PALPALI KIRANA</v>
      </c>
      <c r="D1469" s="207" t="s">
        <v>1390</v>
      </c>
      <c r="E1469" s="207" t="str">
        <f>Sales_Entry!C1469</f>
        <v>BILL-7171</v>
      </c>
      <c r="F1469" s="207" t="str">
        <f>Sales_Entry!E1469</f>
        <v>Mix Milk</v>
      </c>
      <c r="G1469" s="208">
        <f>N(Sales_Entry!J1469)</f>
        <v>2125</v>
      </c>
      <c r="H1469" s="208">
        <v>0</v>
      </c>
      <c r="I1469" s="208">
        <f t="shared" si="22"/>
        <v>2125</v>
      </c>
      <c r="J1469" s="209"/>
      <c r="K1469" s="209" t="str" cm="1">
        <f t="array" ref="K1469">IF($C1469="","",IF(AND($C1469=Party_Statement!$C$5,$B1469&gt;=Party_Statement!$C$6,$B1469&lt;=Party_Statement!$E$6),SUMPRODUCT(($C$3:$C1469=Party_Statement!$C$5)*($B$3:$B1469&gt;=Party_Statement!$C$6)*($B$3:$B1469&lt;=Party_Statement!$E$6)),""))</f>
        <v/>
      </c>
    </row>
    <row r="1470" spans="1:11" x14ac:dyDescent="0.25">
      <c r="A1470" s="205" t="str">
        <f>Sales_Entry!A1470</f>
        <v>2083/05/16</v>
      </c>
      <c r="B1470" s="206">
        <f>Sales_Entry!B1470</f>
        <v>46266</v>
      </c>
      <c r="C1470" s="207" t="str">
        <f>Sales_Entry!D1470</f>
        <v>AAMOSH KIRANA</v>
      </c>
      <c r="D1470" s="207" t="s">
        <v>1390</v>
      </c>
      <c r="E1470" s="207" t="str">
        <f>Sales_Entry!C1470</f>
        <v>BILL-7172</v>
      </c>
      <c r="F1470" s="207" t="str">
        <f>Sales_Entry!E1470</f>
        <v>Mix Milk</v>
      </c>
      <c r="G1470" s="208">
        <f>N(Sales_Entry!J1470)</f>
        <v>3440</v>
      </c>
      <c r="H1470" s="208">
        <v>0</v>
      </c>
      <c r="I1470" s="208">
        <f t="shared" si="22"/>
        <v>3440</v>
      </c>
      <c r="J1470" s="209"/>
      <c r="K1470" s="209" t="str" cm="1">
        <f t="array" ref="K1470">IF($C1470="","",IF(AND($C1470=Party_Statement!$C$5,$B1470&gt;=Party_Statement!$C$6,$B1470&lt;=Party_Statement!$E$6),SUMPRODUCT(($C$3:$C1470=Party_Statement!$C$5)*($B$3:$B1470&gt;=Party_Statement!$C$6)*($B$3:$B1470&lt;=Party_Statement!$E$6)),""))</f>
        <v/>
      </c>
    </row>
    <row r="1471" spans="1:11" s="64" customFormat="1" x14ac:dyDescent="0.25">
      <c r="A1471" s="205" t="str">
        <f>Sales_Entry!A1471</f>
        <v>2083/05/16</v>
      </c>
      <c r="B1471" s="206">
        <f>Sales_Entry!B1471</f>
        <v>46266</v>
      </c>
      <c r="C1471" s="207" t="str">
        <f>Sales_Entry!D1471</f>
        <v>AAMOSH KIRANA</v>
      </c>
      <c r="D1471" s="207" t="s">
        <v>1390</v>
      </c>
      <c r="E1471" s="207" t="str">
        <f>Sales_Entry!C1471</f>
        <v>BILL-7172</v>
      </c>
      <c r="F1471" s="207" t="str">
        <f>Sales_Entry!E1471</f>
        <v>Mix Milk</v>
      </c>
      <c r="G1471" s="208">
        <f>N(Sales_Entry!J1471)</f>
        <v>3825</v>
      </c>
      <c r="H1471" s="208">
        <v>0</v>
      </c>
      <c r="I1471" s="208">
        <f t="shared" si="22"/>
        <v>3825</v>
      </c>
      <c r="J1471" s="211"/>
      <c r="K1471" s="209" t="str" cm="1">
        <f t="array" ref="K1471">IF($C1471="","",IF(AND($C1471=Party_Statement!$C$5,$B1471&gt;=Party_Statement!$C$6,$B1471&lt;=Party_Statement!$E$6),SUMPRODUCT(($C$3:$C1471=Party_Statement!$C$5)*($B$3:$B1471&gt;=Party_Statement!$C$6)*($B$3:$B1471&lt;=Party_Statement!$E$6)),""))</f>
        <v/>
      </c>
    </row>
    <row r="1472" spans="1:11" x14ac:dyDescent="0.25">
      <c r="A1472" s="205" t="str">
        <f>Sales_Entry!A1472</f>
        <v>2083/05/16</v>
      </c>
      <c r="B1472" s="206">
        <f>Sales_Entry!B1472</f>
        <v>46266</v>
      </c>
      <c r="C1472" s="207" t="str">
        <f>Sales_Entry!D1472</f>
        <v>AAMOSH KIRANA</v>
      </c>
      <c r="D1472" s="207" t="s">
        <v>1390</v>
      </c>
      <c r="E1472" s="207" t="str">
        <f>Sales_Entry!C1472</f>
        <v>BILL-7172</v>
      </c>
      <c r="F1472" s="207" t="str">
        <f>Sales_Entry!E1472</f>
        <v>GHEE</v>
      </c>
      <c r="G1472" s="208">
        <f>N(Sales_Entry!J1472)</f>
        <v>6000</v>
      </c>
      <c r="H1472" s="208">
        <v>0</v>
      </c>
      <c r="I1472" s="208">
        <f t="shared" si="22"/>
        <v>6000</v>
      </c>
      <c r="J1472" s="209"/>
      <c r="K1472" s="209" t="str" cm="1">
        <f t="array" ref="K1472">IF($C1472="","",IF(AND($C1472=Party_Statement!$C$5,$B1472&gt;=Party_Statement!$C$6,$B1472&lt;=Party_Statement!$E$6),SUMPRODUCT(($C$3:$C1472=Party_Statement!$C$5)*($B$3:$B1472&gt;=Party_Statement!$C$6)*($B$3:$B1472&lt;=Party_Statement!$E$6)),""))</f>
        <v/>
      </c>
    </row>
    <row r="1473" spans="1:11" x14ac:dyDescent="0.25">
      <c r="A1473" s="205" t="str">
        <f>Sales_Entry!A1473</f>
        <v>2083/05/16</v>
      </c>
      <c r="B1473" s="206">
        <f>Sales_Entry!B1473</f>
        <v>46266</v>
      </c>
      <c r="C1473" s="207" t="str">
        <f>Sales_Entry!D1473</f>
        <v>AAMOSH KIRANA</v>
      </c>
      <c r="D1473" s="207" t="s">
        <v>1390</v>
      </c>
      <c r="E1473" s="207" t="str">
        <f>Sales_Entry!C1473</f>
        <v>BILL-7172</v>
      </c>
      <c r="F1473" s="207" t="str">
        <f>Sales_Entry!E1473</f>
        <v>Cow Milk</v>
      </c>
      <c r="G1473" s="208">
        <f>N(Sales_Entry!J1473)</f>
        <v>80</v>
      </c>
      <c r="H1473" s="208">
        <v>0</v>
      </c>
      <c r="I1473" s="208">
        <f t="shared" si="22"/>
        <v>80</v>
      </c>
      <c r="J1473" s="209"/>
      <c r="K1473" s="209" t="str" cm="1">
        <f t="array" ref="K1473">IF($C1473="","",IF(AND($C1473=Party_Statement!$C$5,$B1473&gt;=Party_Statement!$C$6,$B1473&lt;=Party_Statement!$E$6),SUMPRODUCT(($C$3:$C1473=Party_Statement!$C$5)*($B$3:$B1473&gt;=Party_Statement!$C$6)*($B$3:$B1473&lt;=Party_Statement!$E$6)),""))</f>
        <v/>
      </c>
    </row>
    <row r="1474" spans="1:11" x14ac:dyDescent="0.25">
      <c r="A1474" s="205" t="str">
        <f>Sales_Entry!A1474</f>
        <v>2083/05/16</v>
      </c>
      <c r="B1474" s="206">
        <f>Sales_Entry!B1474</f>
        <v>46266</v>
      </c>
      <c r="C1474" s="207" t="str">
        <f>Sales_Entry!D1474</f>
        <v>DEURALI KIRANA</v>
      </c>
      <c r="D1474" s="207" t="s">
        <v>1390</v>
      </c>
      <c r="E1474" s="207" t="str">
        <f>Sales_Entry!C1474</f>
        <v>BILL-7173</v>
      </c>
      <c r="F1474" s="207" t="str">
        <f>Sales_Entry!E1474</f>
        <v>Mix Milk</v>
      </c>
      <c r="G1474" s="208">
        <f>N(Sales_Entry!J1474)</f>
        <v>425</v>
      </c>
      <c r="H1474" s="208">
        <v>0</v>
      </c>
      <c r="I1474" s="208">
        <f t="shared" si="22"/>
        <v>425</v>
      </c>
      <c r="J1474" s="209"/>
      <c r="K1474" s="209" t="str" cm="1">
        <f t="array" ref="K1474">IF($C1474="","",IF(AND($C1474=Party_Statement!$C$5,$B1474&gt;=Party_Statement!$C$6,$B1474&lt;=Party_Statement!$E$6),SUMPRODUCT(($C$3:$C1474=Party_Statement!$C$5)*($B$3:$B1474&gt;=Party_Statement!$C$6)*($B$3:$B1474&lt;=Party_Statement!$E$6)),""))</f>
        <v/>
      </c>
    </row>
    <row r="1475" spans="1:11" x14ac:dyDescent="0.25">
      <c r="A1475" s="205" t="str">
        <f>Sales_Entry!A1475</f>
        <v>2083/05/16</v>
      </c>
      <c r="B1475" s="206">
        <f>Sales_Entry!B1475</f>
        <v>46266</v>
      </c>
      <c r="C1475" s="207" t="str">
        <f>Sales_Entry!D1475</f>
        <v>GIRI KIRANA</v>
      </c>
      <c r="D1475" s="207" t="s">
        <v>1390</v>
      </c>
      <c r="E1475" s="207" t="str">
        <f>Sales_Entry!C1475</f>
        <v>BILL-7174</v>
      </c>
      <c r="F1475" s="207" t="str">
        <f>Sales_Entry!E1475</f>
        <v>Mix Milk</v>
      </c>
      <c r="G1475" s="208">
        <f>N(Sales_Entry!J1475)</f>
        <v>1275</v>
      </c>
      <c r="H1475" s="208">
        <v>0</v>
      </c>
      <c r="I1475" s="208">
        <f t="shared" si="22"/>
        <v>1275</v>
      </c>
      <c r="J1475" s="209"/>
      <c r="K1475" s="209" t="str" cm="1">
        <f t="array" ref="K1475">IF($C1475="","",IF(AND($C1475=Party_Statement!$C$5,$B1475&gt;=Party_Statement!$C$6,$B1475&lt;=Party_Statement!$E$6),SUMPRODUCT(($C$3:$C1475=Party_Statement!$C$5)*($B$3:$B1475&gt;=Party_Statement!$C$6)*($B$3:$B1475&lt;=Party_Statement!$E$6)),""))</f>
        <v/>
      </c>
    </row>
    <row r="1476" spans="1:11" x14ac:dyDescent="0.25">
      <c r="A1476" s="205" t="str">
        <f>Sales_Entry!A1476</f>
        <v>2083/05/16</v>
      </c>
      <c r="B1476" s="206">
        <f>Sales_Entry!B1476</f>
        <v>46266</v>
      </c>
      <c r="C1476" s="207" t="str">
        <f>Sales_Entry!D1476</f>
        <v>CHHATRABHUMI STORE</v>
      </c>
      <c r="D1476" s="207" t="s">
        <v>1390</v>
      </c>
      <c r="E1476" s="207" t="str">
        <f>Sales_Entry!C1476</f>
        <v>BILL-7175</v>
      </c>
      <c r="F1476" s="207" t="str">
        <f>Sales_Entry!E1476</f>
        <v>Mix Milk</v>
      </c>
      <c r="G1476" s="208">
        <f>N(Sales_Entry!J1476)</f>
        <v>2150</v>
      </c>
      <c r="H1476" s="208">
        <v>0</v>
      </c>
      <c r="I1476" s="208">
        <f t="shared" ref="I1476:I1539" si="23">IF($C1476="","",$G1476-$H1476)</f>
        <v>2150</v>
      </c>
      <c r="J1476" s="209"/>
      <c r="K1476" s="209" t="str" cm="1">
        <f t="array" ref="K1476">IF($C1476="","",IF(AND($C1476=Party_Statement!$C$5,$B1476&gt;=Party_Statement!$C$6,$B1476&lt;=Party_Statement!$E$6),SUMPRODUCT(($C$3:$C1476=Party_Statement!$C$5)*($B$3:$B1476&gt;=Party_Statement!$C$6)*($B$3:$B1476&lt;=Party_Statement!$E$6)),""))</f>
        <v/>
      </c>
    </row>
    <row r="1477" spans="1:11" x14ac:dyDescent="0.25">
      <c r="A1477" s="205" t="str">
        <f>Sales_Entry!A1477</f>
        <v>2083/05/16</v>
      </c>
      <c r="B1477" s="206">
        <f>Sales_Entry!B1477</f>
        <v>46266</v>
      </c>
      <c r="C1477" s="207" t="str">
        <f>Sales_Entry!D1477</f>
        <v>KRISHNA KHAREL</v>
      </c>
      <c r="D1477" s="207" t="s">
        <v>1390</v>
      </c>
      <c r="E1477" s="207" t="str">
        <f>Sales_Entry!C1477</f>
        <v>BILL-7176</v>
      </c>
      <c r="F1477" s="207" t="str">
        <f>Sales_Entry!E1477</f>
        <v>Mix Milk</v>
      </c>
      <c r="G1477" s="208">
        <f>N(Sales_Entry!J1477)</f>
        <v>129</v>
      </c>
      <c r="H1477" s="208">
        <v>0</v>
      </c>
      <c r="I1477" s="208">
        <f t="shared" si="23"/>
        <v>129</v>
      </c>
      <c r="J1477" s="209"/>
      <c r="K1477" s="209" t="str" cm="1">
        <f t="array" ref="K1477">IF($C1477="","",IF(AND($C1477=Party_Statement!$C$5,$B1477&gt;=Party_Statement!$C$6,$B1477&lt;=Party_Statement!$E$6),SUMPRODUCT(($C$3:$C1477=Party_Statement!$C$5)*($B$3:$B1477&gt;=Party_Statement!$C$6)*($B$3:$B1477&lt;=Party_Statement!$E$6)),""))</f>
        <v/>
      </c>
    </row>
    <row r="1478" spans="1:11" x14ac:dyDescent="0.25">
      <c r="A1478" s="205" t="str">
        <f>Sales_Entry!A1478</f>
        <v>2083/05/16</v>
      </c>
      <c r="B1478" s="206">
        <f>Sales_Entry!B1478</f>
        <v>46266</v>
      </c>
      <c r="C1478" s="207" t="str">
        <f>Sales_Entry!D1478</f>
        <v>SAMIKSHYA KIRANA</v>
      </c>
      <c r="D1478" s="207" t="s">
        <v>1390</v>
      </c>
      <c r="E1478" s="207" t="str">
        <f>Sales_Entry!C1478</f>
        <v>BILL-7177</v>
      </c>
      <c r="F1478" s="207" t="str">
        <f>Sales_Entry!E1478</f>
        <v>Mix Milk</v>
      </c>
      <c r="G1478" s="208">
        <f>N(Sales_Entry!J1478)</f>
        <v>680</v>
      </c>
      <c r="H1478" s="208">
        <v>0</v>
      </c>
      <c r="I1478" s="208">
        <f t="shared" si="23"/>
        <v>680</v>
      </c>
      <c r="J1478" s="209"/>
      <c r="K1478" s="209" t="str" cm="1">
        <f t="array" ref="K1478">IF($C1478="","",IF(AND($C1478=Party_Statement!$C$5,$B1478&gt;=Party_Statement!$C$6,$B1478&lt;=Party_Statement!$E$6),SUMPRODUCT(($C$3:$C1478=Party_Statement!$C$5)*($B$3:$B1478&gt;=Party_Statement!$C$6)*($B$3:$B1478&lt;=Party_Statement!$E$6)),""))</f>
        <v/>
      </c>
    </row>
    <row r="1479" spans="1:11" x14ac:dyDescent="0.25">
      <c r="A1479" s="205" t="str">
        <f>Sales_Entry!A1479</f>
        <v>2083/05/16</v>
      </c>
      <c r="B1479" s="206">
        <f>Sales_Entry!B1479</f>
        <v>46266</v>
      </c>
      <c r="C1479" s="207" t="str">
        <f>Sales_Entry!D1479</f>
        <v>ORGANIC TARKALI</v>
      </c>
      <c r="D1479" s="207" t="s">
        <v>1390</v>
      </c>
      <c r="E1479" s="207" t="str">
        <f>Sales_Entry!C1479</f>
        <v>BILL-7178</v>
      </c>
      <c r="F1479" s="207" t="str">
        <f>Sales_Entry!E1479</f>
        <v>Mix Milk</v>
      </c>
      <c r="G1479" s="208">
        <f>N(Sales_Entry!J1479)</f>
        <v>1900</v>
      </c>
      <c r="H1479" s="208">
        <v>0</v>
      </c>
      <c r="I1479" s="208">
        <f t="shared" si="23"/>
        <v>1900</v>
      </c>
      <c r="J1479" s="209"/>
      <c r="K1479" s="209" t="str" cm="1">
        <f t="array" ref="K1479">IF($C1479="","",IF(AND($C1479=Party_Statement!$C$5,$B1479&gt;=Party_Statement!$C$6,$B1479&lt;=Party_Statement!$E$6),SUMPRODUCT(($C$3:$C1479=Party_Statement!$C$5)*($B$3:$B1479&gt;=Party_Statement!$C$6)*($B$3:$B1479&lt;=Party_Statement!$E$6)),""))</f>
        <v/>
      </c>
    </row>
    <row r="1480" spans="1:11" x14ac:dyDescent="0.25">
      <c r="A1480" s="205" t="str">
        <f>Sales_Entry!A1480</f>
        <v>2083/05/16</v>
      </c>
      <c r="B1480" s="206">
        <f>Sales_Entry!B1480</f>
        <v>46266</v>
      </c>
      <c r="C1480" s="207" t="str">
        <f>Sales_Entry!D1480</f>
        <v>SHARMA DAI</v>
      </c>
      <c r="D1480" s="207" t="s">
        <v>1390</v>
      </c>
      <c r="E1480" s="207" t="str">
        <f>Sales_Entry!C1480</f>
        <v>BILL-7179</v>
      </c>
      <c r="F1480" s="207" t="str">
        <f>Sales_Entry!E1480</f>
        <v>Mix Milk</v>
      </c>
      <c r="G1480" s="208">
        <f>N(Sales_Entry!J1480)</f>
        <v>2295</v>
      </c>
      <c r="H1480" s="208">
        <v>0</v>
      </c>
      <c r="I1480" s="208">
        <f t="shared" si="23"/>
        <v>2295</v>
      </c>
      <c r="J1480" s="209"/>
      <c r="K1480" s="209" t="str" cm="1">
        <f t="array" ref="K1480">IF($C1480="","",IF(AND($C1480=Party_Statement!$C$5,$B1480&gt;=Party_Statement!$C$6,$B1480&lt;=Party_Statement!$E$6),SUMPRODUCT(($C$3:$C1480=Party_Statement!$C$5)*($B$3:$B1480&gt;=Party_Statement!$C$6)*($B$3:$B1480&lt;=Party_Statement!$E$6)),""))</f>
        <v/>
      </c>
    </row>
    <row r="1481" spans="1:11" x14ac:dyDescent="0.25">
      <c r="A1481" s="205" t="str">
        <f>Sales_Entry!A1481</f>
        <v>2083/05/16</v>
      </c>
      <c r="B1481" s="206">
        <f>Sales_Entry!B1481</f>
        <v>46266</v>
      </c>
      <c r="C1481" s="207" t="str">
        <f>Sales_Entry!D1481</f>
        <v>SHARMA DAI</v>
      </c>
      <c r="D1481" s="207" t="s">
        <v>1390</v>
      </c>
      <c r="E1481" s="207" t="str">
        <f>Sales_Entry!C1481</f>
        <v>BILL-7179</v>
      </c>
      <c r="F1481" s="207" t="str">
        <f>Sales_Entry!E1481</f>
        <v>GHEE</v>
      </c>
      <c r="G1481" s="208">
        <f>N(Sales_Entry!J1481)</f>
        <v>600</v>
      </c>
      <c r="H1481" s="208">
        <v>0</v>
      </c>
      <c r="I1481" s="208">
        <f t="shared" si="23"/>
        <v>600</v>
      </c>
      <c r="J1481" s="209"/>
      <c r="K1481" s="209" t="str" cm="1">
        <f t="array" ref="K1481">IF($C1481="","",IF(AND($C1481=Party_Statement!$C$5,$B1481&gt;=Party_Statement!$C$6,$B1481&lt;=Party_Statement!$E$6),SUMPRODUCT(($C$3:$C1481=Party_Statement!$C$5)*($B$3:$B1481&gt;=Party_Statement!$C$6)*($B$3:$B1481&lt;=Party_Statement!$E$6)),""))</f>
        <v/>
      </c>
    </row>
    <row r="1482" spans="1:11" s="64" customFormat="1" x14ac:dyDescent="0.25">
      <c r="A1482" s="205" t="str">
        <f>Sales_Entry!A1482</f>
        <v>2083/05/16</v>
      </c>
      <c r="B1482" s="206">
        <f>Sales_Entry!B1482</f>
        <v>46266</v>
      </c>
      <c r="C1482" s="207" t="str">
        <f>Sales_Entry!D1482</f>
        <v>GANGA NEUPANE</v>
      </c>
      <c r="D1482" s="207" t="s">
        <v>1390</v>
      </c>
      <c r="E1482" s="207" t="str">
        <f>Sales_Entry!C1482</f>
        <v>BILL-7180</v>
      </c>
      <c r="F1482" s="207" t="str">
        <f>Sales_Entry!E1482</f>
        <v>Mix Milk</v>
      </c>
      <c r="G1482" s="208">
        <f>N(Sales_Entry!J1482)</f>
        <v>425</v>
      </c>
      <c r="H1482" s="208">
        <v>0</v>
      </c>
      <c r="I1482" s="208">
        <f t="shared" si="23"/>
        <v>425</v>
      </c>
      <c r="J1482" s="211"/>
      <c r="K1482" s="209" t="str" cm="1">
        <f t="array" ref="K1482">IF($C1482="","",IF(AND($C1482=Party_Statement!$C$5,$B1482&gt;=Party_Statement!$C$6,$B1482&lt;=Party_Statement!$E$6),SUMPRODUCT(($C$3:$C1482=Party_Statement!$C$5)*($B$3:$B1482&gt;=Party_Statement!$C$6)*($B$3:$B1482&lt;=Party_Statement!$E$6)),""))</f>
        <v/>
      </c>
    </row>
    <row r="1483" spans="1:11" x14ac:dyDescent="0.25">
      <c r="A1483" s="205" t="str">
        <f>Sales_Entry!A1483</f>
        <v>2083/05/16</v>
      </c>
      <c r="B1483" s="206">
        <f>Sales_Entry!B1483</f>
        <v>46266</v>
      </c>
      <c r="C1483" s="207" t="str">
        <f>Sales_Entry!D1483</f>
        <v>NEUPANE KIRANA</v>
      </c>
      <c r="D1483" s="207" t="s">
        <v>1390</v>
      </c>
      <c r="E1483" s="207" t="str">
        <f>Sales_Entry!C1483</f>
        <v>BILL-7181</v>
      </c>
      <c r="F1483" s="207" t="str">
        <f>Sales_Entry!E1483</f>
        <v>Mix Milk</v>
      </c>
      <c r="G1483" s="208">
        <f>N(Sales_Entry!J1483)</f>
        <v>200</v>
      </c>
      <c r="H1483" s="208">
        <v>0</v>
      </c>
      <c r="I1483" s="208">
        <f t="shared" si="23"/>
        <v>200</v>
      </c>
      <c r="J1483" s="209"/>
      <c r="K1483" s="209" t="str" cm="1">
        <f t="array" ref="K1483">IF($C1483="","",IF(AND($C1483=Party_Statement!$C$5,$B1483&gt;=Party_Statement!$C$6,$B1483&lt;=Party_Statement!$E$6),SUMPRODUCT(($C$3:$C1483=Party_Statement!$C$5)*($B$3:$B1483&gt;=Party_Statement!$C$6)*($B$3:$B1483&lt;=Party_Statement!$E$6)),""))</f>
        <v/>
      </c>
    </row>
    <row r="1484" spans="1:11" x14ac:dyDescent="0.25">
      <c r="A1484" s="205" t="str">
        <f>Sales_Entry!A1484</f>
        <v>2083/05/16</v>
      </c>
      <c r="B1484" s="206">
        <f>Sales_Entry!B1484</f>
        <v>46266</v>
      </c>
      <c r="C1484" s="207" t="str">
        <f>Sales_Entry!D1484</f>
        <v>LOCAL</v>
      </c>
      <c r="D1484" s="207" t="s">
        <v>1390</v>
      </c>
      <c r="E1484" s="207" t="str">
        <f>Sales_Entry!C1484</f>
        <v>BILL-6490</v>
      </c>
      <c r="F1484" s="207" t="str">
        <f>Sales_Entry!E1484</f>
        <v>Mix Milk</v>
      </c>
      <c r="G1484" s="208">
        <f>N(Sales_Entry!J1484)</f>
        <v>250</v>
      </c>
      <c r="H1484" s="208">
        <v>0</v>
      </c>
      <c r="I1484" s="208">
        <f t="shared" si="23"/>
        <v>250</v>
      </c>
      <c r="J1484" s="209"/>
      <c r="K1484" s="209" t="str" cm="1">
        <f t="array" ref="K1484">IF($C1484="","",IF(AND($C1484=Party_Statement!$C$5,$B1484&gt;=Party_Statement!$C$6,$B1484&lt;=Party_Statement!$E$6),SUMPRODUCT(($C$3:$C1484=Party_Statement!$C$5)*($B$3:$B1484&gt;=Party_Statement!$C$6)*($B$3:$B1484&lt;=Party_Statement!$E$6)),""))</f>
        <v/>
      </c>
    </row>
    <row r="1485" spans="1:11" x14ac:dyDescent="0.25">
      <c r="A1485" s="205" t="str">
        <f>Sales_Entry!A1485</f>
        <v>2083/05/17</v>
      </c>
      <c r="B1485" s="206">
        <f>Sales_Entry!B1485</f>
        <v>46267</v>
      </c>
      <c r="C1485" s="207" t="str">
        <f>Sales_Entry!D1485</f>
        <v>SOBHA BHATTARAI</v>
      </c>
      <c r="D1485" s="207" t="s">
        <v>1390</v>
      </c>
      <c r="E1485" s="207" t="str">
        <f>Sales_Entry!C1485</f>
        <v>BILL-7182</v>
      </c>
      <c r="F1485" s="207" t="str">
        <f>Sales_Entry!E1485</f>
        <v>Mix Milk</v>
      </c>
      <c r="G1485" s="208">
        <f>N(Sales_Entry!J1485)</f>
        <v>4250</v>
      </c>
      <c r="H1485" s="208">
        <v>0</v>
      </c>
      <c r="I1485" s="208">
        <f t="shared" si="23"/>
        <v>4250</v>
      </c>
      <c r="J1485" s="209"/>
      <c r="K1485" s="209" t="str" cm="1">
        <f t="array" ref="K1485">IF($C1485="","",IF(AND($C1485=Party_Statement!$C$5,$B1485&gt;=Party_Statement!$C$6,$B1485&lt;=Party_Statement!$E$6),SUMPRODUCT(($C$3:$C1485=Party_Statement!$C$5)*($B$3:$B1485&gt;=Party_Statement!$C$6)*($B$3:$B1485&lt;=Party_Statement!$E$6)),""))</f>
        <v/>
      </c>
    </row>
    <row r="1486" spans="1:11" x14ac:dyDescent="0.25">
      <c r="A1486" s="205" t="str">
        <f>Sales_Entry!A1486</f>
        <v>2083/05/17</v>
      </c>
      <c r="B1486" s="206">
        <f>Sales_Entry!B1486</f>
        <v>46267</v>
      </c>
      <c r="C1486" s="207" t="str">
        <f>Sales_Entry!D1486</f>
        <v>MANAKAMANA DAIRY</v>
      </c>
      <c r="D1486" s="207" t="s">
        <v>1390</v>
      </c>
      <c r="E1486" s="207" t="str">
        <f>Sales_Entry!C1486</f>
        <v>BILL-7183</v>
      </c>
      <c r="F1486" s="207" t="str">
        <f>Sales_Entry!E1486</f>
        <v>Mix Milk</v>
      </c>
      <c r="G1486" s="208">
        <f>N(Sales_Entry!J1486)</f>
        <v>850</v>
      </c>
      <c r="H1486" s="208">
        <v>0</v>
      </c>
      <c r="I1486" s="208">
        <f t="shared" si="23"/>
        <v>850</v>
      </c>
      <c r="J1486" s="209"/>
      <c r="K1486" s="209" t="str" cm="1">
        <f t="array" ref="K1486">IF($C1486="","",IF(AND($C1486=Party_Statement!$C$5,$B1486&gt;=Party_Statement!$C$6,$B1486&lt;=Party_Statement!$E$6),SUMPRODUCT(($C$3:$C1486=Party_Statement!$C$5)*($B$3:$B1486&gt;=Party_Statement!$C$6)*($B$3:$B1486&lt;=Party_Statement!$E$6)),""))</f>
        <v/>
      </c>
    </row>
    <row r="1487" spans="1:11" x14ac:dyDescent="0.25">
      <c r="A1487" s="205" t="str">
        <f>Sales_Entry!A1487</f>
        <v>2083/05/17</v>
      </c>
      <c r="B1487" s="206">
        <f>Sales_Entry!B1487</f>
        <v>46267</v>
      </c>
      <c r="C1487" s="207" t="str">
        <f>Sales_Entry!D1487</f>
        <v>AAYUSH AND AAYUSHMA</v>
      </c>
      <c r="D1487" s="207" t="s">
        <v>1390</v>
      </c>
      <c r="E1487" s="207" t="str">
        <f>Sales_Entry!C1487</f>
        <v>BILL-7184</v>
      </c>
      <c r="F1487" s="207" t="str">
        <f>Sales_Entry!E1487</f>
        <v>Mix Milk</v>
      </c>
      <c r="G1487" s="208">
        <f>N(Sales_Entry!J1487)</f>
        <v>425</v>
      </c>
      <c r="H1487" s="208">
        <v>0</v>
      </c>
      <c r="I1487" s="208">
        <f t="shared" si="23"/>
        <v>425</v>
      </c>
      <c r="J1487" s="209"/>
      <c r="K1487" s="209" t="str" cm="1">
        <f t="array" ref="K1487">IF($C1487="","",IF(AND($C1487=Party_Statement!$C$5,$B1487&gt;=Party_Statement!$C$6,$B1487&lt;=Party_Statement!$E$6),SUMPRODUCT(($C$3:$C1487=Party_Statement!$C$5)*($B$3:$B1487&gt;=Party_Statement!$C$6)*($B$3:$B1487&lt;=Party_Statement!$E$6)),""))</f>
        <v/>
      </c>
    </row>
    <row r="1488" spans="1:11" x14ac:dyDescent="0.25">
      <c r="A1488" s="205" t="str">
        <f>Sales_Entry!A1488</f>
        <v>2083/05/17</v>
      </c>
      <c r="B1488" s="206">
        <f>Sales_Entry!B1488</f>
        <v>46267</v>
      </c>
      <c r="C1488" s="207" t="str">
        <f>Sales_Entry!D1488</f>
        <v>SAMIKSHYA KIRANA</v>
      </c>
      <c r="D1488" s="207" t="s">
        <v>1390</v>
      </c>
      <c r="E1488" s="207" t="str">
        <f>Sales_Entry!C1488</f>
        <v>BILL-7185</v>
      </c>
      <c r="F1488" s="207" t="str">
        <f>Sales_Entry!E1488</f>
        <v>Mix Milk</v>
      </c>
      <c r="G1488" s="208">
        <f>N(Sales_Entry!J1488)</f>
        <v>680</v>
      </c>
      <c r="H1488" s="208">
        <v>0</v>
      </c>
      <c r="I1488" s="208">
        <f t="shared" si="23"/>
        <v>680</v>
      </c>
      <c r="J1488" s="209"/>
      <c r="K1488" s="209" t="str" cm="1">
        <f t="array" ref="K1488">IF($C1488="","",IF(AND($C1488=Party_Statement!$C$5,$B1488&gt;=Party_Statement!$C$6,$B1488&lt;=Party_Statement!$E$6),SUMPRODUCT(($C$3:$C1488=Party_Statement!$C$5)*($B$3:$B1488&gt;=Party_Statement!$C$6)*($B$3:$B1488&lt;=Party_Statement!$E$6)),""))</f>
        <v/>
      </c>
    </row>
    <row r="1489" spans="1:11" x14ac:dyDescent="0.25">
      <c r="A1489" s="205" t="str">
        <f>Sales_Entry!A1489</f>
        <v>2083/05/17</v>
      </c>
      <c r="B1489" s="206">
        <f>Sales_Entry!B1489</f>
        <v>46267</v>
      </c>
      <c r="C1489" s="207" t="str">
        <f>Sales_Entry!D1489</f>
        <v>KRISHNA KHAREL</v>
      </c>
      <c r="D1489" s="207" t="s">
        <v>1390</v>
      </c>
      <c r="E1489" s="207" t="str">
        <f>Sales_Entry!C1489</f>
        <v>BILL-7186</v>
      </c>
      <c r="F1489" s="207" t="str">
        <f>Sales_Entry!E1489</f>
        <v>Mix Milk</v>
      </c>
      <c r="G1489" s="208">
        <f>N(Sales_Entry!J1489)</f>
        <v>215</v>
      </c>
      <c r="H1489" s="208">
        <v>0</v>
      </c>
      <c r="I1489" s="208">
        <f t="shared" si="23"/>
        <v>215</v>
      </c>
      <c r="J1489" s="209"/>
      <c r="K1489" s="209" t="str" cm="1">
        <f t="array" ref="K1489">IF($C1489="","",IF(AND($C1489=Party_Statement!$C$5,$B1489&gt;=Party_Statement!$C$6,$B1489&lt;=Party_Statement!$E$6),SUMPRODUCT(($C$3:$C1489=Party_Statement!$C$5)*($B$3:$B1489&gt;=Party_Statement!$C$6)*($B$3:$B1489&lt;=Party_Statement!$E$6)),""))</f>
        <v/>
      </c>
    </row>
    <row r="1490" spans="1:11" x14ac:dyDescent="0.25">
      <c r="A1490" s="205" t="str">
        <f>Sales_Entry!A1490</f>
        <v>2083/05/17</v>
      </c>
      <c r="B1490" s="206">
        <f>Sales_Entry!B1490</f>
        <v>46267</v>
      </c>
      <c r="C1490" s="207" t="str">
        <f>Sales_Entry!D1490</f>
        <v>CHHATRABHUMI STORE</v>
      </c>
      <c r="D1490" s="207" t="s">
        <v>1390</v>
      </c>
      <c r="E1490" s="207" t="str">
        <f>Sales_Entry!C1490</f>
        <v>BILL-7187</v>
      </c>
      <c r="F1490" s="207" t="str">
        <f>Sales_Entry!E1490</f>
        <v>Mix Milk</v>
      </c>
      <c r="G1490" s="208">
        <f>N(Sales_Entry!J1490)</f>
        <v>2150</v>
      </c>
      <c r="H1490" s="208">
        <v>0</v>
      </c>
      <c r="I1490" s="208">
        <f t="shared" si="23"/>
        <v>2150</v>
      </c>
      <c r="J1490" s="209"/>
      <c r="K1490" s="209" t="str" cm="1">
        <f t="array" ref="K1490">IF($C1490="","",IF(AND($C1490=Party_Statement!$C$5,$B1490&gt;=Party_Statement!$C$6,$B1490&lt;=Party_Statement!$E$6),SUMPRODUCT(($C$3:$C1490=Party_Statement!$C$5)*($B$3:$B1490&gt;=Party_Statement!$C$6)*($B$3:$B1490&lt;=Party_Statement!$E$6)),""))</f>
        <v/>
      </c>
    </row>
    <row r="1491" spans="1:11" x14ac:dyDescent="0.25">
      <c r="A1491" s="205" t="str">
        <f>Sales_Entry!A1491</f>
        <v>2083/05/17</v>
      </c>
      <c r="B1491" s="206">
        <f>Sales_Entry!B1491</f>
        <v>46267</v>
      </c>
      <c r="C1491" s="207" t="str">
        <f>Sales_Entry!D1491</f>
        <v>AAMOSH KIRANA</v>
      </c>
      <c r="D1491" s="207" t="s">
        <v>1390</v>
      </c>
      <c r="E1491" s="207" t="str">
        <f>Sales_Entry!C1491</f>
        <v>BILL-7188</v>
      </c>
      <c r="F1491" s="207" t="str">
        <f>Sales_Entry!E1491</f>
        <v>Mix Milk</v>
      </c>
      <c r="G1491" s="208">
        <f>N(Sales_Entry!J1491)</f>
        <v>3440</v>
      </c>
      <c r="H1491" s="208">
        <v>0</v>
      </c>
      <c r="I1491" s="208">
        <f t="shared" si="23"/>
        <v>3440</v>
      </c>
      <c r="J1491" s="209"/>
      <c r="K1491" s="209" t="str" cm="1">
        <f t="array" ref="K1491">IF($C1491="","",IF(AND($C1491=Party_Statement!$C$5,$B1491&gt;=Party_Statement!$C$6,$B1491&lt;=Party_Statement!$E$6),SUMPRODUCT(($C$3:$C1491=Party_Statement!$C$5)*($B$3:$B1491&gt;=Party_Statement!$C$6)*($B$3:$B1491&lt;=Party_Statement!$E$6)),""))</f>
        <v/>
      </c>
    </row>
    <row r="1492" spans="1:11" x14ac:dyDescent="0.25">
      <c r="A1492" s="205" t="str">
        <f>Sales_Entry!A1492</f>
        <v>2083/05/17</v>
      </c>
      <c r="B1492" s="206">
        <f>Sales_Entry!B1492</f>
        <v>46267</v>
      </c>
      <c r="C1492" s="207" t="str">
        <f>Sales_Entry!D1492</f>
        <v>AAMOSH KIRANA</v>
      </c>
      <c r="D1492" s="207" t="s">
        <v>1390</v>
      </c>
      <c r="E1492" s="207" t="str">
        <f>Sales_Entry!C1492</f>
        <v>BILL-7188</v>
      </c>
      <c r="F1492" s="207" t="str">
        <f>Sales_Entry!E1492</f>
        <v>Mix Milk</v>
      </c>
      <c r="G1492" s="208">
        <f>N(Sales_Entry!J1492)</f>
        <v>3825</v>
      </c>
      <c r="H1492" s="208">
        <v>0</v>
      </c>
      <c r="I1492" s="208">
        <f t="shared" si="23"/>
        <v>3825</v>
      </c>
      <c r="J1492" s="209"/>
      <c r="K1492" s="209" t="str" cm="1">
        <f t="array" ref="K1492">IF($C1492="","",IF(AND($C1492=Party_Statement!$C$5,$B1492&gt;=Party_Statement!$C$6,$B1492&lt;=Party_Statement!$E$6),SUMPRODUCT(($C$3:$C1492=Party_Statement!$C$5)*($B$3:$B1492&gt;=Party_Statement!$C$6)*($B$3:$B1492&lt;=Party_Statement!$E$6)),""))</f>
        <v/>
      </c>
    </row>
    <row r="1493" spans="1:11" s="64" customFormat="1" x14ac:dyDescent="0.25">
      <c r="A1493" s="205" t="str">
        <f>Sales_Entry!A1493</f>
        <v>2083/05/17</v>
      </c>
      <c r="B1493" s="206">
        <f>Sales_Entry!B1493</f>
        <v>46267</v>
      </c>
      <c r="C1493" s="207" t="str">
        <f>Sales_Entry!D1493</f>
        <v>DEURALI KIRANA</v>
      </c>
      <c r="D1493" s="207" t="s">
        <v>1390</v>
      </c>
      <c r="E1493" s="207" t="str">
        <f>Sales_Entry!C1493</f>
        <v>BILL-7189</v>
      </c>
      <c r="F1493" s="207" t="str">
        <f>Sales_Entry!E1493</f>
        <v>Mix Milk</v>
      </c>
      <c r="G1493" s="208">
        <f>N(Sales_Entry!J1493)</f>
        <v>425</v>
      </c>
      <c r="H1493" s="208">
        <v>0</v>
      </c>
      <c r="I1493" s="208">
        <f t="shared" si="23"/>
        <v>425</v>
      </c>
      <c r="J1493" s="211"/>
      <c r="K1493" s="209" t="str" cm="1">
        <f t="array" ref="K1493">IF($C1493="","",IF(AND($C1493=Party_Statement!$C$5,$B1493&gt;=Party_Statement!$C$6,$B1493&lt;=Party_Statement!$E$6),SUMPRODUCT(($C$3:$C1493=Party_Statement!$C$5)*($B$3:$B1493&gt;=Party_Statement!$C$6)*($B$3:$B1493&lt;=Party_Statement!$E$6)),""))</f>
        <v/>
      </c>
    </row>
    <row r="1494" spans="1:11" x14ac:dyDescent="0.25">
      <c r="A1494" s="205" t="str">
        <f>Sales_Entry!A1494</f>
        <v>2083/05/17</v>
      </c>
      <c r="B1494" s="206">
        <f>Sales_Entry!B1494</f>
        <v>46267</v>
      </c>
      <c r="C1494" s="207" t="str">
        <f>Sales_Entry!D1494</f>
        <v>PALPALI KIRANA</v>
      </c>
      <c r="D1494" s="207" t="s">
        <v>1390</v>
      </c>
      <c r="E1494" s="207" t="str">
        <f>Sales_Entry!C1494</f>
        <v>BILL-7190</v>
      </c>
      <c r="F1494" s="207" t="str">
        <f>Sales_Entry!E1494</f>
        <v>Mix Milk</v>
      </c>
      <c r="G1494" s="208">
        <f>N(Sales_Entry!J1494)</f>
        <v>2125</v>
      </c>
      <c r="H1494" s="208">
        <v>0</v>
      </c>
      <c r="I1494" s="208">
        <f t="shared" si="23"/>
        <v>2125</v>
      </c>
      <c r="J1494" s="209"/>
      <c r="K1494" s="209" t="str" cm="1">
        <f t="array" ref="K1494">IF($C1494="","",IF(AND($C1494=Party_Statement!$C$5,$B1494&gt;=Party_Statement!$C$6,$B1494&lt;=Party_Statement!$E$6),SUMPRODUCT(($C$3:$C1494=Party_Statement!$C$5)*($B$3:$B1494&gt;=Party_Statement!$C$6)*($B$3:$B1494&lt;=Party_Statement!$E$6)),""))</f>
        <v/>
      </c>
    </row>
    <row r="1495" spans="1:11" x14ac:dyDescent="0.25">
      <c r="A1495" s="205" t="str">
        <f>Sales_Entry!A1495</f>
        <v>2083/05/17</v>
      </c>
      <c r="B1495" s="206">
        <f>Sales_Entry!B1495</f>
        <v>46267</v>
      </c>
      <c r="C1495" s="207" t="str">
        <f>Sales_Entry!D1495</f>
        <v>GIRI KIRANA</v>
      </c>
      <c r="D1495" s="207" t="s">
        <v>1390</v>
      </c>
      <c r="E1495" s="207" t="str">
        <f>Sales_Entry!C1495</f>
        <v>BILL-7191</v>
      </c>
      <c r="F1495" s="207" t="str">
        <f>Sales_Entry!E1495</f>
        <v>Mix Milk</v>
      </c>
      <c r="G1495" s="208">
        <f>N(Sales_Entry!J1495)</f>
        <v>1275</v>
      </c>
      <c r="H1495" s="208">
        <v>0</v>
      </c>
      <c r="I1495" s="208">
        <f t="shared" si="23"/>
        <v>1275</v>
      </c>
      <c r="J1495" s="209"/>
      <c r="K1495" s="209" t="str" cm="1">
        <f t="array" ref="K1495">IF($C1495="","",IF(AND($C1495=Party_Statement!$C$5,$B1495&gt;=Party_Statement!$C$6,$B1495&lt;=Party_Statement!$E$6),SUMPRODUCT(($C$3:$C1495=Party_Statement!$C$5)*($B$3:$B1495&gt;=Party_Statement!$C$6)*($B$3:$B1495&lt;=Party_Statement!$E$6)),""))</f>
        <v/>
      </c>
    </row>
    <row r="1496" spans="1:11" x14ac:dyDescent="0.25">
      <c r="A1496" s="205" t="str">
        <f>Sales_Entry!A1496</f>
        <v>2083/05/17</v>
      </c>
      <c r="B1496" s="206">
        <f>Sales_Entry!B1496</f>
        <v>46267</v>
      </c>
      <c r="C1496" s="207" t="str">
        <f>Sales_Entry!D1496</f>
        <v>A KALIKA CANTEEN</v>
      </c>
      <c r="D1496" s="207" t="s">
        <v>1390</v>
      </c>
      <c r="E1496" s="207" t="str">
        <f>Sales_Entry!C1496</f>
        <v>BILL-7192</v>
      </c>
      <c r="F1496" s="207" t="str">
        <f>Sales_Entry!E1496</f>
        <v>Mix Milk</v>
      </c>
      <c r="G1496" s="208">
        <f>N(Sales_Entry!J1496)</f>
        <v>2975</v>
      </c>
      <c r="H1496" s="208">
        <v>0</v>
      </c>
      <c r="I1496" s="208">
        <f t="shared" si="23"/>
        <v>2975</v>
      </c>
      <c r="J1496" s="209"/>
      <c r="K1496" s="209" t="str" cm="1">
        <f t="array" ref="K1496">IF($C1496="","",IF(AND($C1496=Party_Statement!$C$5,$B1496&gt;=Party_Statement!$C$6,$B1496&lt;=Party_Statement!$E$6),SUMPRODUCT(($C$3:$C1496=Party_Statement!$C$5)*($B$3:$B1496&gt;=Party_Statement!$C$6)*($B$3:$B1496&lt;=Party_Statement!$E$6)),""))</f>
        <v/>
      </c>
    </row>
    <row r="1497" spans="1:11" x14ac:dyDescent="0.25">
      <c r="A1497" s="205" t="str">
        <f>Sales_Entry!A1497</f>
        <v>2083/05/17</v>
      </c>
      <c r="B1497" s="206">
        <f>Sales_Entry!B1497</f>
        <v>46267</v>
      </c>
      <c r="C1497" s="207" t="str">
        <f>Sales_Entry!D1497</f>
        <v>A1 KALIKA CANTEEN</v>
      </c>
      <c r="D1497" s="207" t="s">
        <v>1390</v>
      </c>
      <c r="E1497" s="207" t="str">
        <f>Sales_Entry!C1497</f>
        <v>BILL-7193</v>
      </c>
      <c r="F1497" s="207" t="str">
        <f>Sales_Entry!E1497</f>
        <v>Mix Milk</v>
      </c>
      <c r="G1497" s="208">
        <f>N(Sales_Entry!J1497)</f>
        <v>2125</v>
      </c>
      <c r="H1497" s="208">
        <v>0</v>
      </c>
      <c r="I1497" s="208">
        <f t="shared" si="23"/>
        <v>2125</v>
      </c>
      <c r="J1497" s="209"/>
      <c r="K1497" s="209" t="str" cm="1">
        <f t="array" ref="K1497">IF($C1497="","",IF(AND($C1497=Party_Statement!$C$5,$B1497&gt;=Party_Statement!$C$6,$B1497&lt;=Party_Statement!$E$6),SUMPRODUCT(($C$3:$C1497=Party_Statement!$C$5)*($B$3:$B1497&gt;=Party_Statement!$C$6)*($B$3:$B1497&lt;=Party_Statement!$E$6)),""))</f>
        <v/>
      </c>
    </row>
    <row r="1498" spans="1:11" x14ac:dyDescent="0.25">
      <c r="A1498" s="205" t="str">
        <f>Sales_Entry!A1498</f>
        <v>2083/05/17</v>
      </c>
      <c r="B1498" s="206">
        <f>Sales_Entry!B1498</f>
        <v>46267</v>
      </c>
      <c r="C1498" s="207" t="str">
        <f>Sales_Entry!D1498</f>
        <v>ORGANIC TARKALI</v>
      </c>
      <c r="D1498" s="207" t="s">
        <v>1390</v>
      </c>
      <c r="E1498" s="207" t="str">
        <f>Sales_Entry!C1498</f>
        <v>BILL-7194</v>
      </c>
      <c r="F1498" s="207" t="str">
        <f>Sales_Entry!E1498</f>
        <v>Mix Milk</v>
      </c>
      <c r="G1498" s="208">
        <f>N(Sales_Entry!J1498)</f>
        <v>1020</v>
      </c>
      <c r="H1498" s="208">
        <v>0</v>
      </c>
      <c r="I1498" s="208">
        <f t="shared" si="23"/>
        <v>1020</v>
      </c>
      <c r="J1498" s="209"/>
      <c r="K1498" s="209" t="str" cm="1">
        <f t="array" ref="K1498">IF($C1498="","",IF(AND($C1498=Party_Statement!$C$5,$B1498&gt;=Party_Statement!$C$6,$B1498&lt;=Party_Statement!$E$6),SUMPRODUCT(($C$3:$C1498=Party_Statement!$C$5)*($B$3:$B1498&gt;=Party_Statement!$C$6)*($B$3:$B1498&lt;=Party_Statement!$E$6)),""))</f>
        <v/>
      </c>
    </row>
    <row r="1499" spans="1:11" x14ac:dyDescent="0.25">
      <c r="A1499" s="205" t="str">
        <f>Sales_Entry!A1499</f>
        <v>2083/05/17</v>
      </c>
      <c r="B1499" s="206">
        <f>Sales_Entry!B1499</f>
        <v>46267</v>
      </c>
      <c r="C1499" s="207" t="str">
        <f>Sales_Entry!D1499</f>
        <v>ORGANIC TARKALI</v>
      </c>
      <c r="D1499" s="207" t="s">
        <v>1390</v>
      </c>
      <c r="E1499" s="207" t="str">
        <f>Sales_Entry!C1499</f>
        <v>BILL-7194</v>
      </c>
      <c r="F1499" s="207" t="str">
        <f>Sales_Entry!E1499</f>
        <v>Mix Milk</v>
      </c>
      <c r="G1499" s="208">
        <f>N(Sales_Entry!J1499)</f>
        <v>1425</v>
      </c>
      <c r="H1499" s="208">
        <v>0</v>
      </c>
      <c r="I1499" s="208">
        <f t="shared" si="23"/>
        <v>1425</v>
      </c>
      <c r="J1499" s="209"/>
      <c r="K1499" s="209" t="str" cm="1">
        <f t="array" ref="K1499">IF($C1499="","",IF(AND($C1499=Party_Statement!$C$5,$B1499&gt;=Party_Statement!$C$6,$B1499&lt;=Party_Statement!$E$6),SUMPRODUCT(($C$3:$C1499=Party_Statement!$C$5)*($B$3:$B1499&gt;=Party_Statement!$C$6)*($B$3:$B1499&lt;=Party_Statement!$E$6)),""))</f>
        <v/>
      </c>
    </row>
    <row r="1500" spans="1:11" x14ac:dyDescent="0.25">
      <c r="A1500" s="205" t="str">
        <f>Sales_Entry!A1500</f>
        <v>2083/05/17</v>
      </c>
      <c r="B1500" s="206">
        <f>Sales_Entry!B1500</f>
        <v>46267</v>
      </c>
      <c r="C1500" s="207" t="str">
        <f>Sales_Entry!D1500</f>
        <v>SHARMA DAI</v>
      </c>
      <c r="D1500" s="207" t="s">
        <v>1390</v>
      </c>
      <c r="E1500" s="207" t="str">
        <f>Sales_Entry!C1500</f>
        <v>BILL-7195</v>
      </c>
      <c r="F1500" s="207" t="str">
        <f>Sales_Entry!E1500</f>
        <v>Mix Milk</v>
      </c>
      <c r="G1500" s="208">
        <f>N(Sales_Entry!J1500)</f>
        <v>2550</v>
      </c>
      <c r="H1500" s="208">
        <v>0</v>
      </c>
      <c r="I1500" s="208">
        <f t="shared" si="23"/>
        <v>2550</v>
      </c>
      <c r="J1500" s="209"/>
      <c r="K1500" s="209" t="str" cm="1">
        <f t="array" ref="K1500">IF($C1500="","",IF(AND($C1500=Party_Statement!$C$5,$B1500&gt;=Party_Statement!$C$6,$B1500&lt;=Party_Statement!$E$6),SUMPRODUCT(($C$3:$C1500=Party_Statement!$C$5)*($B$3:$B1500&gt;=Party_Statement!$C$6)*($B$3:$B1500&lt;=Party_Statement!$E$6)),""))</f>
        <v/>
      </c>
    </row>
    <row r="1501" spans="1:11" x14ac:dyDescent="0.25">
      <c r="A1501" s="205" t="str">
        <f>Sales_Entry!A1501</f>
        <v>2083/05/17</v>
      </c>
      <c r="B1501" s="206">
        <f>Sales_Entry!B1501</f>
        <v>46267</v>
      </c>
      <c r="C1501" s="207" t="str">
        <f>Sales_Entry!D1501</f>
        <v>LOCAL</v>
      </c>
      <c r="D1501" s="207" t="s">
        <v>1390</v>
      </c>
      <c r="E1501" s="207" t="str">
        <f>Sales_Entry!C1501</f>
        <v>BILL-6491</v>
      </c>
      <c r="F1501" s="207" t="str">
        <f>Sales_Entry!E1501</f>
        <v>Mix Milk</v>
      </c>
      <c r="G1501" s="208">
        <f>N(Sales_Entry!J1501)</f>
        <v>650</v>
      </c>
      <c r="H1501" s="208">
        <v>0</v>
      </c>
      <c r="I1501" s="208">
        <f t="shared" si="23"/>
        <v>650</v>
      </c>
      <c r="J1501" s="209"/>
      <c r="K1501" s="209" t="str" cm="1">
        <f t="array" ref="K1501">IF($C1501="","",IF(AND($C1501=Party_Statement!$C$5,$B1501&gt;=Party_Statement!$C$6,$B1501&lt;=Party_Statement!$E$6),SUMPRODUCT(($C$3:$C1501=Party_Statement!$C$5)*($B$3:$B1501&gt;=Party_Statement!$C$6)*($B$3:$B1501&lt;=Party_Statement!$E$6)),""))</f>
        <v/>
      </c>
    </row>
    <row r="1502" spans="1:11" x14ac:dyDescent="0.25">
      <c r="A1502" s="205" t="str">
        <f>Sales_Entry!A1502</f>
        <v>2083/05/18</v>
      </c>
      <c r="B1502" s="206">
        <f>Sales_Entry!B1502</f>
        <v>46268</v>
      </c>
      <c r="C1502" s="207" t="str">
        <f>Sales_Entry!D1502</f>
        <v>KHANAL KIRANA</v>
      </c>
      <c r="D1502" s="207" t="s">
        <v>1390</v>
      </c>
      <c r="E1502" s="207" t="str">
        <f>Sales_Entry!C1502</f>
        <v>BILL-7196</v>
      </c>
      <c r="F1502" s="207" t="str">
        <f>Sales_Entry!E1502</f>
        <v>Mix Milk</v>
      </c>
      <c r="G1502" s="208">
        <f>N(Sales_Entry!J1502)</f>
        <v>2125</v>
      </c>
      <c r="H1502" s="208">
        <v>0</v>
      </c>
      <c r="I1502" s="208">
        <f t="shared" si="23"/>
        <v>2125</v>
      </c>
      <c r="J1502" s="209"/>
      <c r="K1502" s="209" t="str" cm="1">
        <f t="array" ref="K1502">IF($C1502="","",IF(AND($C1502=Party_Statement!$C$5,$B1502&gt;=Party_Statement!$C$6,$B1502&lt;=Party_Statement!$E$6),SUMPRODUCT(($C$3:$C1502=Party_Statement!$C$5)*($B$3:$B1502&gt;=Party_Statement!$C$6)*($B$3:$B1502&lt;=Party_Statement!$E$6)),""))</f>
        <v/>
      </c>
    </row>
    <row r="1503" spans="1:11" x14ac:dyDescent="0.25">
      <c r="A1503" s="205" t="str">
        <f>Sales_Entry!A1503</f>
        <v>2083/05/18</v>
      </c>
      <c r="B1503" s="206">
        <f>Sales_Entry!B1503</f>
        <v>46268</v>
      </c>
      <c r="C1503" s="207" t="str">
        <f>Sales_Entry!D1503</f>
        <v>YUBARAJ AND SAMRAT</v>
      </c>
      <c r="D1503" s="207" t="s">
        <v>1390</v>
      </c>
      <c r="E1503" s="207" t="str">
        <f>Sales_Entry!C1503</f>
        <v>BILL-7197</v>
      </c>
      <c r="F1503" s="207" t="str">
        <f>Sales_Entry!E1503</f>
        <v>Mix Milk</v>
      </c>
      <c r="G1503" s="208">
        <f>N(Sales_Entry!J1503)</f>
        <v>850</v>
      </c>
      <c r="H1503" s="208">
        <v>0</v>
      </c>
      <c r="I1503" s="208">
        <f t="shared" si="23"/>
        <v>850</v>
      </c>
      <c r="J1503" s="209"/>
      <c r="K1503" s="209" t="str" cm="1">
        <f t="array" ref="K1503">IF($C1503="","",IF(AND($C1503=Party_Statement!$C$5,$B1503&gt;=Party_Statement!$C$6,$B1503&lt;=Party_Statement!$E$6),SUMPRODUCT(($C$3:$C1503=Party_Statement!$C$5)*($B$3:$B1503&gt;=Party_Statement!$C$6)*($B$3:$B1503&lt;=Party_Statement!$E$6)),""))</f>
        <v/>
      </c>
    </row>
    <row r="1504" spans="1:11" s="64" customFormat="1" x14ac:dyDescent="0.25">
      <c r="A1504" s="205" t="str">
        <f>Sales_Entry!A1504</f>
        <v>2083/05/18</v>
      </c>
      <c r="B1504" s="206">
        <f>Sales_Entry!B1504</f>
        <v>46268</v>
      </c>
      <c r="C1504" s="207" t="str">
        <f>Sales_Entry!D1504</f>
        <v>SAMIKSHYA KIRANA</v>
      </c>
      <c r="D1504" s="207" t="s">
        <v>1390</v>
      </c>
      <c r="E1504" s="207" t="str">
        <f>Sales_Entry!C1504</f>
        <v>BILL-7198</v>
      </c>
      <c r="F1504" s="207" t="str">
        <f>Sales_Entry!E1504</f>
        <v>Mix Milk</v>
      </c>
      <c r="G1504" s="208">
        <f>N(Sales_Entry!J1504)</f>
        <v>680</v>
      </c>
      <c r="H1504" s="208">
        <v>0</v>
      </c>
      <c r="I1504" s="208">
        <f t="shared" si="23"/>
        <v>680</v>
      </c>
      <c r="J1504" s="211"/>
      <c r="K1504" s="209" t="str" cm="1">
        <f t="array" ref="K1504">IF($C1504="","",IF(AND($C1504=Party_Statement!$C$5,$B1504&gt;=Party_Statement!$C$6,$B1504&lt;=Party_Statement!$E$6),SUMPRODUCT(($C$3:$C1504=Party_Statement!$C$5)*($B$3:$B1504&gt;=Party_Statement!$C$6)*($B$3:$B1504&lt;=Party_Statement!$E$6)),""))</f>
        <v/>
      </c>
    </row>
    <row r="1505" spans="1:11" x14ac:dyDescent="0.25">
      <c r="A1505" s="205" t="str">
        <f>Sales_Entry!A1505</f>
        <v>2083/05/18</v>
      </c>
      <c r="B1505" s="206">
        <f>Sales_Entry!B1505</f>
        <v>46268</v>
      </c>
      <c r="C1505" s="207" t="str">
        <f>Sales_Entry!D1505</f>
        <v>KRISHNA KHAREL</v>
      </c>
      <c r="D1505" s="207" t="s">
        <v>1390</v>
      </c>
      <c r="E1505" s="207" t="str">
        <f>Sales_Entry!C1505</f>
        <v>BILL-7199</v>
      </c>
      <c r="F1505" s="207" t="str">
        <f>Sales_Entry!E1505</f>
        <v>Mix Milk</v>
      </c>
      <c r="G1505" s="208">
        <f>N(Sales_Entry!J1505)</f>
        <v>215</v>
      </c>
      <c r="H1505" s="208">
        <v>0</v>
      </c>
      <c r="I1505" s="208">
        <f t="shared" si="23"/>
        <v>215</v>
      </c>
      <c r="J1505" s="209"/>
      <c r="K1505" s="209" t="str" cm="1">
        <f t="array" ref="K1505">IF($C1505="","",IF(AND($C1505=Party_Statement!$C$5,$B1505&gt;=Party_Statement!$C$6,$B1505&lt;=Party_Statement!$E$6),SUMPRODUCT(($C$3:$C1505=Party_Statement!$C$5)*($B$3:$B1505&gt;=Party_Statement!$C$6)*($B$3:$B1505&lt;=Party_Statement!$E$6)),""))</f>
        <v/>
      </c>
    </row>
    <row r="1506" spans="1:11" x14ac:dyDescent="0.25">
      <c r="A1506" s="205" t="str">
        <f>Sales_Entry!A1506</f>
        <v>2083/05/18</v>
      </c>
      <c r="B1506" s="206">
        <f>Sales_Entry!B1506</f>
        <v>46268</v>
      </c>
      <c r="C1506" s="207" t="str">
        <f>Sales_Entry!D1506</f>
        <v>PALPALI KIRANA</v>
      </c>
      <c r="D1506" s="207" t="s">
        <v>1390</v>
      </c>
      <c r="E1506" s="207" t="str">
        <f>Sales_Entry!C1506</f>
        <v>BILL-7200</v>
      </c>
      <c r="F1506" s="207" t="str">
        <f>Sales_Entry!E1506</f>
        <v>Mix Milk</v>
      </c>
      <c r="G1506" s="208">
        <f>N(Sales_Entry!J1506)</f>
        <v>1275</v>
      </c>
      <c r="H1506" s="208">
        <v>0</v>
      </c>
      <c r="I1506" s="208">
        <f t="shared" si="23"/>
        <v>1275</v>
      </c>
      <c r="J1506" s="209"/>
      <c r="K1506" s="209" t="str" cm="1">
        <f t="array" ref="K1506">IF($C1506="","",IF(AND($C1506=Party_Statement!$C$5,$B1506&gt;=Party_Statement!$C$6,$B1506&lt;=Party_Statement!$E$6),SUMPRODUCT(($C$3:$C1506=Party_Statement!$C$5)*($B$3:$B1506&gt;=Party_Statement!$C$6)*($B$3:$B1506&lt;=Party_Statement!$E$6)),""))</f>
        <v/>
      </c>
    </row>
    <row r="1507" spans="1:11" x14ac:dyDescent="0.25">
      <c r="A1507" s="205" t="str">
        <f>Sales_Entry!A1507</f>
        <v>2083/05/18</v>
      </c>
      <c r="B1507" s="206">
        <f>Sales_Entry!B1507</f>
        <v>46268</v>
      </c>
      <c r="C1507" s="207" t="str">
        <f>Sales_Entry!D1507</f>
        <v>AAMOSH KIRANA</v>
      </c>
      <c r="D1507" s="207" t="s">
        <v>1390</v>
      </c>
      <c r="E1507" s="207" t="str">
        <f>Sales_Entry!C1507</f>
        <v>BILL-7201</v>
      </c>
      <c r="F1507" s="207" t="str">
        <f>Sales_Entry!E1507</f>
        <v>Mix Milk</v>
      </c>
      <c r="G1507" s="208">
        <f>N(Sales_Entry!J1507)</f>
        <v>3440</v>
      </c>
      <c r="H1507" s="208">
        <v>0</v>
      </c>
      <c r="I1507" s="208">
        <f t="shared" si="23"/>
        <v>3440</v>
      </c>
      <c r="J1507" s="209"/>
      <c r="K1507" s="209" t="str" cm="1">
        <f t="array" ref="K1507">IF($C1507="","",IF(AND($C1507=Party_Statement!$C$5,$B1507&gt;=Party_Statement!$C$6,$B1507&lt;=Party_Statement!$E$6),SUMPRODUCT(($C$3:$C1507=Party_Statement!$C$5)*($B$3:$B1507&gt;=Party_Statement!$C$6)*($B$3:$B1507&lt;=Party_Statement!$E$6)),""))</f>
        <v/>
      </c>
    </row>
    <row r="1508" spans="1:11" x14ac:dyDescent="0.25">
      <c r="A1508" s="205" t="str">
        <f>Sales_Entry!A1508</f>
        <v>2083/05/18</v>
      </c>
      <c r="B1508" s="206">
        <f>Sales_Entry!B1508</f>
        <v>46268</v>
      </c>
      <c r="C1508" s="207" t="str">
        <f>Sales_Entry!D1508</f>
        <v>AAMOSH KIRANA</v>
      </c>
      <c r="D1508" s="207" t="s">
        <v>1390</v>
      </c>
      <c r="E1508" s="207" t="str">
        <f>Sales_Entry!C1508</f>
        <v>BILL-7201</v>
      </c>
      <c r="F1508" s="207" t="str">
        <f>Sales_Entry!E1508</f>
        <v>Mix Milk</v>
      </c>
      <c r="G1508" s="208">
        <f>N(Sales_Entry!J1508)</f>
        <v>850</v>
      </c>
      <c r="H1508" s="208">
        <v>0</v>
      </c>
      <c r="I1508" s="208">
        <f t="shared" si="23"/>
        <v>850</v>
      </c>
      <c r="J1508" s="209"/>
      <c r="K1508" s="209" t="str" cm="1">
        <f t="array" ref="K1508">IF($C1508="","",IF(AND($C1508=Party_Statement!$C$5,$B1508&gt;=Party_Statement!$C$6,$B1508&lt;=Party_Statement!$E$6),SUMPRODUCT(($C$3:$C1508=Party_Statement!$C$5)*($B$3:$B1508&gt;=Party_Statement!$C$6)*($B$3:$B1508&lt;=Party_Statement!$E$6)),""))</f>
        <v/>
      </c>
    </row>
    <row r="1509" spans="1:11" x14ac:dyDescent="0.25">
      <c r="A1509" s="205" t="str">
        <f>Sales_Entry!A1509</f>
        <v>2083/05/18</v>
      </c>
      <c r="B1509" s="206">
        <f>Sales_Entry!B1509</f>
        <v>46268</v>
      </c>
      <c r="C1509" s="207" t="str">
        <f>Sales_Entry!D1509</f>
        <v>AAMOSH KIRANA</v>
      </c>
      <c r="D1509" s="207" t="s">
        <v>1390</v>
      </c>
      <c r="E1509" s="207" t="str">
        <f>Sales_Entry!C1509</f>
        <v>BILL-7201</v>
      </c>
      <c r="F1509" s="207" t="str">
        <f>Sales_Entry!E1509</f>
        <v>Cow Milk</v>
      </c>
      <c r="G1509" s="208">
        <f>N(Sales_Entry!J1509)</f>
        <v>80</v>
      </c>
      <c r="H1509" s="208">
        <v>0</v>
      </c>
      <c r="I1509" s="208">
        <f t="shared" si="23"/>
        <v>80</v>
      </c>
      <c r="J1509" s="209"/>
      <c r="K1509" s="209" t="str" cm="1">
        <f t="array" ref="K1509">IF($C1509="","",IF(AND($C1509=Party_Statement!$C$5,$B1509&gt;=Party_Statement!$C$6,$B1509&lt;=Party_Statement!$E$6),SUMPRODUCT(($C$3:$C1509=Party_Statement!$C$5)*($B$3:$B1509&gt;=Party_Statement!$C$6)*($B$3:$B1509&lt;=Party_Statement!$E$6)),""))</f>
        <v/>
      </c>
    </row>
    <row r="1510" spans="1:11" x14ac:dyDescent="0.25">
      <c r="A1510" s="205" t="str">
        <f>Sales_Entry!A1510</f>
        <v>2083/05/18</v>
      </c>
      <c r="B1510" s="206">
        <f>Sales_Entry!B1510</f>
        <v>46268</v>
      </c>
      <c r="C1510" s="207" t="str">
        <f>Sales_Entry!D1510</f>
        <v>DEURALI KIRANA</v>
      </c>
      <c r="D1510" s="207" t="s">
        <v>1390</v>
      </c>
      <c r="E1510" s="207" t="str">
        <f>Sales_Entry!C1510</f>
        <v>BILL-7202</v>
      </c>
      <c r="F1510" s="207" t="str">
        <f>Sales_Entry!E1510</f>
        <v>Mix Milk</v>
      </c>
      <c r="G1510" s="208">
        <f>N(Sales_Entry!J1510)</f>
        <v>425</v>
      </c>
      <c r="H1510" s="208">
        <v>0</v>
      </c>
      <c r="I1510" s="208">
        <f t="shared" si="23"/>
        <v>425</v>
      </c>
      <c r="J1510" s="209"/>
      <c r="K1510" s="209" t="str" cm="1">
        <f t="array" ref="K1510">IF($C1510="","",IF(AND($C1510=Party_Statement!$C$5,$B1510&gt;=Party_Statement!$C$6,$B1510&lt;=Party_Statement!$E$6),SUMPRODUCT(($C$3:$C1510=Party_Statement!$C$5)*($B$3:$B1510&gt;=Party_Statement!$C$6)*($B$3:$B1510&lt;=Party_Statement!$E$6)),""))</f>
        <v/>
      </c>
    </row>
    <row r="1511" spans="1:11" x14ac:dyDescent="0.25">
      <c r="A1511" s="205" t="str">
        <f>Sales_Entry!A1511</f>
        <v>2083/05/18</v>
      </c>
      <c r="B1511" s="206">
        <f>Sales_Entry!B1511</f>
        <v>46268</v>
      </c>
      <c r="C1511" s="207" t="str">
        <f>Sales_Entry!D1511</f>
        <v>GIRI KIRANA</v>
      </c>
      <c r="D1511" s="207" t="s">
        <v>1390</v>
      </c>
      <c r="E1511" s="207" t="str">
        <f>Sales_Entry!C1511</f>
        <v>BILL-7203</v>
      </c>
      <c r="F1511" s="207" t="str">
        <f>Sales_Entry!E1511</f>
        <v>Mix Milk</v>
      </c>
      <c r="G1511" s="208">
        <f>N(Sales_Entry!J1511)</f>
        <v>1275</v>
      </c>
      <c r="H1511" s="208">
        <v>0</v>
      </c>
      <c r="I1511" s="208">
        <f t="shared" si="23"/>
        <v>1275</v>
      </c>
      <c r="J1511" s="209"/>
      <c r="K1511" s="209" t="str" cm="1">
        <f t="array" ref="K1511">IF($C1511="","",IF(AND($C1511=Party_Statement!$C$5,$B1511&gt;=Party_Statement!$C$6,$B1511&lt;=Party_Statement!$E$6),SUMPRODUCT(($C$3:$C1511=Party_Statement!$C$5)*($B$3:$B1511&gt;=Party_Statement!$C$6)*($B$3:$B1511&lt;=Party_Statement!$E$6)),""))</f>
        <v/>
      </c>
    </row>
    <row r="1512" spans="1:11" x14ac:dyDescent="0.25">
      <c r="A1512" s="205" t="str">
        <f>Sales_Entry!A1512</f>
        <v>2083/05/18</v>
      </c>
      <c r="B1512" s="206">
        <f>Sales_Entry!B1512</f>
        <v>46268</v>
      </c>
      <c r="C1512" s="207" t="str">
        <f>Sales_Entry!D1512</f>
        <v>CHHATRABHUMI STORE</v>
      </c>
      <c r="D1512" s="207" t="s">
        <v>1390</v>
      </c>
      <c r="E1512" s="207" t="str">
        <f>Sales_Entry!C1512</f>
        <v>BILL-7204</v>
      </c>
      <c r="F1512" s="207" t="str">
        <f>Sales_Entry!E1512</f>
        <v>Mix Milk</v>
      </c>
      <c r="G1512" s="208">
        <f>N(Sales_Entry!J1512)</f>
        <v>2150</v>
      </c>
      <c r="H1512" s="208">
        <v>0</v>
      </c>
      <c r="I1512" s="208">
        <f t="shared" si="23"/>
        <v>2150</v>
      </c>
      <c r="J1512" s="209"/>
      <c r="K1512" s="209" t="str" cm="1">
        <f t="array" ref="K1512">IF($C1512="","",IF(AND($C1512=Party_Statement!$C$5,$B1512&gt;=Party_Statement!$C$6,$B1512&lt;=Party_Statement!$E$6),SUMPRODUCT(($C$3:$C1512=Party_Statement!$C$5)*($B$3:$B1512&gt;=Party_Statement!$C$6)*($B$3:$B1512&lt;=Party_Statement!$E$6)),""))</f>
        <v/>
      </c>
    </row>
    <row r="1513" spans="1:11" x14ac:dyDescent="0.25">
      <c r="A1513" s="205" t="str">
        <f>Sales_Entry!A1513</f>
        <v>2083/05/18</v>
      </c>
      <c r="B1513" s="206">
        <f>Sales_Entry!B1513</f>
        <v>46268</v>
      </c>
      <c r="C1513" s="207" t="str">
        <f>Sales_Entry!D1513</f>
        <v>SHARMA DAI</v>
      </c>
      <c r="D1513" s="207" t="s">
        <v>1390</v>
      </c>
      <c r="E1513" s="207" t="str">
        <f>Sales_Entry!C1513</f>
        <v>BILL-7205</v>
      </c>
      <c r="F1513" s="207" t="str">
        <f>Sales_Entry!E1513</f>
        <v>Mix Milk</v>
      </c>
      <c r="G1513" s="208">
        <f>N(Sales_Entry!J1513)</f>
        <v>2210</v>
      </c>
      <c r="H1513" s="208">
        <v>0</v>
      </c>
      <c r="I1513" s="208">
        <f t="shared" si="23"/>
        <v>2210</v>
      </c>
      <c r="J1513" s="209"/>
      <c r="K1513" s="209" t="str" cm="1">
        <f t="array" ref="K1513">IF($C1513="","",IF(AND($C1513=Party_Statement!$C$5,$B1513&gt;=Party_Statement!$C$6,$B1513&lt;=Party_Statement!$E$6),SUMPRODUCT(($C$3:$C1513=Party_Statement!$C$5)*($B$3:$B1513&gt;=Party_Statement!$C$6)*($B$3:$B1513&lt;=Party_Statement!$E$6)),""))</f>
        <v/>
      </c>
    </row>
    <row r="1514" spans="1:11" x14ac:dyDescent="0.25">
      <c r="A1514" s="205" t="str">
        <f>Sales_Entry!A1514</f>
        <v>2083/05/18</v>
      </c>
      <c r="B1514" s="206">
        <f>Sales_Entry!B1514</f>
        <v>46268</v>
      </c>
      <c r="C1514" s="207" t="str">
        <f>Sales_Entry!D1514</f>
        <v>MANAKAMANA DAIRY</v>
      </c>
      <c r="D1514" s="207" t="s">
        <v>1390</v>
      </c>
      <c r="E1514" s="207" t="str">
        <f>Sales_Entry!C1514</f>
        <v>BILL-7206</v>
      </c>
      <c r="F1514" s="207" t="str">
        <f>Sales_Entry!E1514</f>
        <v>Mix Milk</v>
      </c>
      <c r="G1514" s="208">
        <f>N(Sales_Entry!J1514)</f>
        <v>850</v>
      </c>
      <c r="H1514" s="208">
        <v>0</v>
      </c>
      <c r="I1514" s="208">
        <f t="shared" si="23"/>
        <v>850</v>
      </c>
      <c r="J1514" s="209"/>
      <c r="K1514" s="209" t="str" cm="1">
        <f t="array" ref="K1514">IF($C1514="","",IF(AND($C1514=Party_Statement!$C$5,$B1514&gt;=Party_Statement!$C$6,$B1514&lt;=Party_Statement!$E$6),SUMPRODUCT(($C$3:$C1514=Party_Statement!$C$5)*($B$3:$B1514&gt;=Party_Statement!$C$6)*($B$3:$B1514&lt;=Party_Statement!$E$6)),""))</f>
        <v/>
      </c>
    </row>
    <row r="1515" spans="1:11" s="64" customFormat="1" x14ac:dyDescent="0.25">
      <c r="A1515" s="205" t="str">
        <f>Sales_Entry!A1515</f>
        <v>2083/05/18</v>
      </c>
      <c r="B1515" s="206">
        <f>Sales_Entry!B1515</f>
        <v>46268</v>
      </c>
      <c r="C1515" s="207" t="str">
        <f>Sales_Entry!D1515</f>
        <v>ORGANIC TARKALI</v>
      </c>
      <c r="D1515" s="207" t="s">
        <v>1390</v>
      </c>
      <c r="E1515" s="207" t="str">
        <f>Sales_Entry!C1515</f>
        <v>BILL-7207</v>
      </c>
      <c r="F1515" s="207" t="str">
        <f>Sales_Entry!E1515</f>
        <v>Mix Milk</v>
      </c>
      <c r="G1515" s="208">
        <f>N(Sales_Entry!J1515)</f>
        <v>1700</v>
      </c>
      <c r="H1515" s="208">
        <v>0</v>
      </c>
      <c r="I1515" s="208">
        <f t="shared" si="23"/>
        <v>1700</v>
      </c>
      <c r="J1515" s="211"/>
      <c r="K1515" s="209" t="str" cm="1">
        <f t="array" ref="K1515">IF($C1515="","",IF(AND($C1515=Party_Statement!$C$5,$B1515&gt;=Party_Statement!$C$6,$B1515&lt;=Party_Statement!$E$6),SUMPRODUCT(($C$3:$C1515=Party_Statement!$C$5)*($B$3:$B1515&gt;=Party_Statement!$C$6)*($B$3:$B1515&lt;=Party_Statement!$E$6)),""))</f>
        <v/>
      </c>
    </row>
    <row r="1516" spans="1:11" x14ac:dyDescent="0.25">
      <c r="A1516" s="205" t="str">
        <f>Sales_Entry!A1516</f>
        <v>2083/05/18</v>
      </c>
      <c r="B1516" s="206">
        <f>Sales_Entry!B1516</f>
        <v>46268</v>
      </c>
      <c r="C1516" s="207" t="str">
        <f>Sales_Entry!D1516</f>
        <v>ORGANIC TARKALI</v>
      </c>
      <c r="D1516" s="207" t="s">
        <v>1390</v>
      </c>
      <c r="E1516" s="207" t="str">
        <f>Sales_Entry!C1516</f>
        <v>BILL-7207</v>
      </c>
      <c r="F1516" s="207" t="str">
        <f>Sales_Entry!E1516</f>
        <v>Mix Milk</v>
      </c>
      <c r="G1516" s="208">
        <f>N(Sales_Entry!J1516)</f>
        <v>2375</v>
      </c>
      <c r="H1516" s="208">
        <v>0</v>
      </c>
      <c r="I1516" s="208">
        <f t="shared" si="23"/>
        <v>2375</v>
      </c>
      <c r="J1516" s="209"/>
      <c r="K1516" s="209" t="str" cm="1">
        <f t="array" ref="K1516">IF($C1516="","",IF(AND($C1516=Party_Statement!$C$5,$B1516&gt;=Party_Statement!$C$6,$B1516&lt;=Party_Statement!$E$6),SUMPRODUCT(($C$3:$C1516=Party_Statement!$C$5)*($B$3:$B1516&gt;=Party_Statement!$C$6)*($B$3:$B1516&lt;=Party_Statement!$E$6)),""))</f>
        <v/>
      </c>
    </row>
    <row r="1517" spans="1:11" x14ac:dyDescent="0.25">
      <c r="A1517" s="205" t="str">
        <f>Sales_Entry!A1517</f>
        <v>2083/05/18</v>
      </c>
      <c r="B1517" s="206">
        <f>Sales_Entry!B1517</f>
        <v>46268</v>
      </c>
      <c r="C1517" s="207" t="str">
        <f>Sales_Entry!D1517</f>
        <v>GANGA NEUPANE</v>
      </c>
      <c r="D1517" s="207" t="s">
        <v>1390</v>
      </c>
      <c r="E1517" s="207" t="str">
        <f>Sales_Entry!C1517</f>
        <v>BILL-7208</v>
      </c>
      <c r="F1517" s="207" t="str">
        <f>Sales_Entry!E1517</f>
        <v>Mix Milk</v>
      </c>
      <c r="G1517" s="208">
        <f>N(Sales_Entry!J1517)</f>
        <v>340</v>
      </c>
      <c r="H1517" s="208">
        <v>0</v>
      </c>
      <c r="I1517" s="208">
        <f t="shared" si="23"/>
        <v>340</v>
      </c>
      <c r="J1517" s="209"/>
      <c r="K1517" s="209" t="str" cm="1">
        <f t="array" ref="K1517">IF($C1517="","",IF(AND($C1517=Party_Statement!$C$5,$B1517&gt;=Party_Statement!$C$6,$B1517&lt;=Party_Statement!$E$6),SUMPRODUCT(($C$3:$C1517=Party_Statement!$C$5)*($B$3:$B1517&gt;=Party_Statement!$C$6)*($B$3:$B1517&lt;=Party_Statement!$E$6)),""))</f>
        <v/>
      </c>
    </row>
    <row r="1518" spans="1:11" x14ac:dyDescent="0.25">
      <c r="A1518" s="205" t="str">
        <f>Sales_Entry!A1518</f>
        <v>2083/05/18</v>
      </c>
      <c r="B1518" s="206">
        <f>Sales_Entry!B1518</f>
        <v>46268</v>
      </c>
      <c r="C1518" s="207" t="str">
        <f>Sales_Entry!D1518</f>
        <v>NEUPANE KIRANA</v>
      </c>
      <c r="D1518" s="207" t="s">
        <v>1390</v>
      </c>
      <c r="E1518" s="207" t="str">
        <f>Sales_Entry!C1518</f>
        <v>BILL-7209</v>
      </c>
      <c r="F1518" s="207" t="str">
        <f>Sales_Entry!E1518</f>
        <v>Mix Milk</v>
      </c>
      <c r="G1518" s="208">
        <f>N(Sales_Entry!J1518)</f>
        <v>200</v>
      </c>
      <c r="H1518" s="208">
        <v>0</v>
      </c>
      <c r="I1518" s="208">
        <f t="shared" si="23"/>
        <v>200</v>
      </c>
      <c r="J1518" s="209"/>
      <c r="K1518" s="209" t="str" cm="1">
        <f t="array" ref="K1518">IF($C1518="","",IF(AND($C1518=Party_Statement!$C$5,$B1518&gt;=Party_Statement!$C$6,$B1518&lt;=Party_Statement!$E$6),SUMPRODUCT(($C$3:$C1518=Party_Statement!$C$5)*($B$3:$B1518&gt;=Party_Statement!$C$6)*($B$3:$B1518&lt;=Party_Statement!$E$6)),""))</f>
        <v/>
      </c>
    </row>
    <row r="1519" spans="1:11" x14ac:dyDescent="0.25">
      <c r="A1519" s="205" t="str">
        <f>Sales_Entry!A1519</f>
        <v>2083/05/18</v>
      </c>
      <c r="B1519" s="206">
        <f>Sales_Entry!B1519</f>
        <v>46268</v>
      </c>
      <c r="C1519" s="207" t="str">
        <f>Sales_Entry!D1519</f>
        <v>LOCAL</v>
      </c>
      <c r="D1519" s="207" t="s">
        <v>1390</v>
      </c>
      <c r="E1519" s="207" t="str">
        <f>Sales_Entry!C1519</f>
        <v>BILL-6492</v>
      </c>
      <c r="F1519" s="207" t="str">
        <f>Sales_Entry!E1519</f>
        <v>Mix Milk</v>
      </c>
      <c r="G1519" s="208">
        <f>N(Sales_Entry!J1519)</f>
        <v>400</v>
      </c>
      <c r="H1519" s="208">
        <v>0</v>
      </c>
      <c r="I1519" s="208">
        <f t="shared" si="23"/>
        <v>400</v>
      </c>
      <c r="J1519" s="209"/>
      <c r="K1519" s="209" t="str" cm="1">
        <f t="array" ref="K1519">IF($C1519="","",IF(AND($C1519=Party_Statement!$C$5,$B1519&gt;=Party_Statement!$C$6,$B1519&lt;=Party_Statement!$E$6),SUMPRODUCT(($C$3:$C1519=Party_Statement!$C$5)*($B$3:$B1519&gt;=Party_Statement!$C$6)*($B$3:$B1519&lt;=Party_Statement!$E$6)),""))</f>
        <v/>
      </c>
    </row>
    <row r="1520" spans="1:11" x14ac:dyDescent="0.25">
      <c r="A1520" s="205" t="str">
        <f>Sales_Entry!A1520</f>
        <v>2083/05/19</v>
      </c>
      <c r="B1520" s="206">
        <f>Sales_Entry!B1520</f>
        <v>46269</v>
      </c>
      <c r="C1520" s="207" t="str">
        <f>Sales_Entry!D1520</f>
        <v>SRIJANA DAIRY</v>
      </c>
      <c r="D1520" s="207" t="s">
        <v>1390</v>
      </c>
      <c r="E1520" s="207" t="str">
        <f>Sales_Entry!C1520</f>
        <v>BILL-7210</v>
      </c>
      <c r="F1520" s="207" t="str">
        <f>Sales_Entry!E1520</f>
        <v>Mix Milk</v>
      </c>
      <c r="G1520" s="208">
        <f>N(Sales_Entry!J1520)</f>
        <v>5100</v>
      </c>
      <c r="H1520" s="208">
        <v>0</v>
      </c>
      <c r="I1520" s="208">
        <f t="shared" si="23"/>
        <v>5100</v>
      </c>
      <c r="J1520" s="209"/>
      <c r="K1520" s="209" t="str" cm="1">
        <f t="array" ref="K1520">IF($C1520="","",IF(AND($C1520=Party_Statement!$C$5,$B1520&gt;=Party_Statement!$C$6,$B1520&lt;=Party_Statement!$E$6),SUMPRODUCT(($C$3:$C1520=Party_Statement!$C$5)*($B$3:$B1520&gt;=Party_Statement!$C$6)*($B$3:$B1520&lt;=Party_Statement!$E$6)),""))</f>
        <v/>
      </c>
    </row>
    <row r="1521" spans="1:11" x14ac:dyDescent="0.25">
      <c r="A1521" s="205" t="str">
        <f>Sales_Entry!A1521</f>
        <v>2083/05/19</v>
      </c>
      <c r="B1521" s="206">
        <f>Sales_Entry!B1521</f>
        <v>46269</v>
      </c>
      <c r="C1521" s="207" t="str">
        <f>Sales_Entry!D1521</f>
        <v>SRIJANA DAIRY</v>
      </c>
      <c r="D1521" s="207" t="s">
        <v>1390</v>
      </c>
      <c r="E1521" s="207" t="str">
        <f>Sales_Entry!C1521</f>
        <v>BILL-7210</v>
      </c>
      <c r="F1521" s="207" t="str">
        <f>Sales_Entry!E1521</f>
        <v>Cow Milk</v>
      </c>
      <c r="G1521" s="208">
        <f>N(Sales_Entry!J1521)</f>
        <v>160</v>
      </c>
      <c r="H1521" s="208">
        <v>0</v>
      </c>
      <c r="I1521" s="208">
        <f t="shared" si="23"/>
        <v>160</v>
      </c>
      <c r="J1521" s="209"/>
      <c r="K1521" s="209" t="str" cm="1">
        <f t="array" ref="K1521">IF($C1521="","",IF(AND($C1521=Party_Statement!$C$5,$B1521&gt;=Party_Statement!$C$6,$B1521&lt;=Party_Statement!$E$6),SUMPRODUCT(($C$3:$C1521=Party_Statement!$C$5)*($B$3:$B1521&gt;=Party_Statement!$C$6)*($B$3:$B1521&lt;=Party_Statement!$E$6)),""))</f>
        <v/>
      </c>
    </row>
    <row r="1522" spans="1:11" x14ac:dyDescent="0.25">
      <c r="A1522" s="205" t="str">
        <f>Sales_Entry!A1522</f>
        <v>2083/05/19</v>
      </c>
      <c r="B1522" s="206">
        <f>Sales_Entry!B1522</f>
        <v>46269</v>
      </c>
      <c r="C1522" s="207" t="str">
        <f>Sales_Entry!D1522</f>
        <v>SOBHA BHATTARAI</v>
      </c>
      <c r="D1522" s="207" t="s">
        <v>1390</v>
      </c>
      <c r="E1522" s="207" t="str">
        <f>Sales_Entry!C1522</f>
        <v>BILL-7211</v>
      </c>
      <c r="F1522" s="207" t="str">
        <f>Sales_Entry!E1522</f>
        <v>Mix Milk</v>
      </c>
      <c r="G1522" s="208">
        <f>N(Sales_Entry!J1522)</f>
        <v>2550</v>
      </c>
      <c r="H1522" s="208">
        <v>0</v>
      </c>
      <c r="I1522" s="208">
        <f t="shared" si="23"/>
        <v>2550</v>
      </c>
      <c r="J1522" s="209"/>
      <c r="K1522" s="209" t="str" cm="1">
        <f t="array" ref="K1522">IF($C1522="","",IF(AND($C1522=Party_Statement!$C$5,$B1522&gt;=Party_Statement!$C$6,$B1522&lt;=Party_Statement!$E$6),SUMPRODUCT(($C$3:$C1522=Party_Statement!$C$5)*($B$3:$B1522&gt;=Party_Statement!$C$6)*($B$3:$B1522&lt;=Party_Statement!$E$6)),""))</f>
        <v/>
      </c>
    </row>
    <row r="1523" spans="1:11" x14ac:dyDescent="0.25">
      <c r="A1523" s="205" t="str">
        <f>Sales_Entry!A1523</f>
        <v>2083/05/19</v>
      </c>
      <c r="B1523" s="206">
        <f>Sales_Entry!B1523</f>
        <v>46269</v>
      </c>
      <c r="C1523" s="207" t="str">
        <f>Sales_Entry!D1523</f>
        <v>SOBHA BHATTARAI</v>
      </c>
      <c r="D1523" s="207" t="s">
        <v>1390</v>
      </c>
      <c r="E1523" s="207" t="str">
        <f>Sales_Entry!C1523</f>
        <v>BILL-7211</v>
      </c>
      <c r="F1523" s="207" t="str">
        <f>Sales_Entry!E1523</f>
        <v>Mix Milk</v>
      </c>
      <c r="G1523" s="208">
        <f>N(Sales_Entry!J1523)</f>
        <v>425</v>
      </c>
      <c r="H1523" s="208">
        <v>0</v>
      </c>
      <c r="I1523" s="208">
        <f t="shared" si="23"/>
        <v>425</v>
      </c>
      <c r="J1523" s="209"/>
      <c r="K1523" s="209" t="str" cm="1">
        <f t="array" ref="K1523">IF($C1523="","",IF(AND($C1523=Party_Statement!$C$5,$B1523&gt;=Party_Statement!$C$6,$B1523&lt;=Party_Statement!$E$6),SUMPRODUCT(($C$3:$C1523=Party_Statement!$C$5)*($B$3:$B1523&gt;=Party_Statement!$C$6)*($B$3:$B1523&lt;=Party_Statement!$E$6)),""))</f>
        <v/>
      </c>
    </row>
    <row r="1524" spans="1:11" x14ac:dyDescent="0.25">
      <c r="A1524" s="205" t="str">
        <f>Sales_Entry!A1524</f>
        <v>2083/05/19</v>
      </c>
      <c r="B1524" s="206">
        <f>Sales_Entry!B1524</f>
        <v>46269</v>
      </c>
      <c r="C1524" s="207" t="str">
        <f>Sales_Entry!D1524</f>
        <v>KHANAL KIRANA</v>
      </c>
      <c r="D1524" s="207" t="s">
        <v>1390</v>
      </c>
      <c r="E1524" s="207" t="str">
        <f>Sales_Entry!C1524</f>
        <v>BILL-7212</v>
      </c>
      <c r="F1524" s="207" t="str">
        <f>Sales_Entry!E1524</f>
        <v>Mix Milk</v>
      </c>
      <c r="G1524" s="208">
        <f>N(Sales_Entry!J1524)</f>
        <v>1700</v>
      </c>
      <c r="H1524" s="208">
        <v>0</v>
      </c>
      <c r="I1524" s="208">
        <f t="shared" si="23"/>
        <v>1700</v>
      </c>
      <c r="J1524" s="209"/>
      <c r="K1524" s="209" t="str" cm="1">
        <f t="array" ref="K1524">IF($C1524="","",IF(AND($C1524=Party_Statement!$C$5,$B1524&gt;=Party_Statement!$C$6,$B1524&lt;=Party_Statement!$E$6),SUMPRODUCT(($C$3:$C1524=Party_Statement!$C$5)*($B$3:$B1524&gt;=Party_Statement!$C$6)*($B$3:$B1524&lt;=Party_Statement!$E$6)),""))</f>
        <v/>
      </c>
    </row>
    <row r="1525" spans="1:11" x14ac:dyDescent="0.25">
      <c r="A1525" s="205" t="str">
        <f>Sales_Entry!A1525</f>
        <v>2083/05/19</v>
      </c>
      <c r="B1525" s="206">
        <f>Sales_Entry!B1525</f>
        <v>46269</v>
      </c>
      <c r="C1525" s="207" t="str">
        <f>Sales_Entry!D1525</f>
        <v>YUBARAJ AND SAMRAT</v>
      </c>
      <c r="D1525" s="207" t="s">
        <v>1390</v>
      </c>
      <c r="E1525" s="207" t="str">
        <f>Sales_Entry!C1525</f>
        <v>BILL-7213</v>
      </c>
      <c r="F1525" s="207" t="str">
        <f>Sales_Entry!E1525</f>
        <v>Mix Milk</v>
      </c>
      <c r="G1525" s="208">
        <f>N(Sales_Entry!J1525)</f>
        <v>850</v>
      </c>
      <c r="H1525" s="208">
        <v>0</v>
      </c>
      <c r="I1525" s="208">
        <f t="shared" si="23"/>
        <v>850</v>
      </c>
      <c r="J1525" s="209"/>
      <c r="K1525" s="209" t="str" cm="1">
        <f t="array" ref="K1525">IF($C1525="","",IF(AND($C1525=Party_Statement!$C$5,$B1525&gt;=Party_Statement!$C$6,$B1525&lt;=Party_Statement!$E$6),SUMPRODUCT(($C$3:$C1525=Party_Statement!$C$5)*($B$3:$B1525&gt;=Party_Statement!$C$6)*($B$3:$B1525&lt;=Party_Statement!$E$6)),""))</f>
        <v/>
      </c>
    </row>
    <row r="1526" spans="1:11" s="64" customFormat="1" x14ac:dyDescent="0.25">
      <c r="A1526" s="205" t="str">
        <f>Sales_Entry!A1526</f>
        <v>2083/05/19</v>
      </c>
      <c r="B1526" s="206">
        <f>Sales_Entry!B1526</f>
        <v>46269</v>
      </c>
      <c r="C1526" s="207" t="str">
        <f>Sales_Entry!D1526</f>
        <v>SAMIKSHYA KIRANA</v>
      </c>
      <c r="D1526" s="207" t="s">
        <v>1390</v>
      </c>
      <c r="E1526" s="207" t="str">
        <f>Sales_Entry!C1526</f>
        <v>BILL-7214</v>
      </c>
      <c r="F1526" s="207" t="str">
        <f>Sales_Entry!E1526</f>
        <v>Mix Milk</v>
      </c>
      <c r="G1526" s="208">
        <f>N(Sales_Entry!J1526)</f>
        <v>680</v>
      </c>
      <c r="H1526" s="208">
        <v>0</v>
      </c>
      <c r="I1526" s="208">
        <f t="shared" si="23"/>
        <v>680</v>
      </c>
      <c r="J1526" s="211"/>
      <c r="K1526" s="209" t="str" cm="1">
        <f t="array" ref="K1526">IF($C1526="","",IF(AND($C1526=Party_Statement!$C$5,$B1526&gt;=Party_Statement!$C$6,$B1526&lt;=Party_Statement!$E$6),SUMPRODUCT(($C$3:$C1526=Party_Statement!$C$5)*($B$3:$B1526&gt;=Party_Statement!$C$6)*($B$3:$B1526&lt;=Party_Statement!$E$6)),""))</f>
        <v/>
      </c>
    </row>
    <row r="1527" spans="1:11" x14ac:dyDescent="0.25">
      <c r="A1527" s="205" t="str">
        <f>Sales_Entry!A1527</f>
        <v>2083/05/19</v>
      </c>
      <c r="B1527" s="206">
        <f>Sales_Entry!B1527</f>
        <v>46269</v>
      </c>
      <c r="C1527" s="207" t="str">
        <f>Sales_Entry!D1527</f>
        <v>KRISHNA KHAREL</v>
      </c>
      <c r="D1527" s="207" t="s">
        <v>1390</v>
      </c>
      <c r="E1527" s="207" t="str">
        <f>Sales_Entry!C1527</f>
        <v>BILL-7215</v>
      </c>
      <c r="F1527" s="207" t="str">
        <f>Sales_Entry!E1527</f>
        <v>Mix Milk</v>
      </c>
      <c r="G1527" s="208">
        <f>N(Sales_Entry!J1527)</f>
        <v>215</v>
      </c>
      <c r="H1527" s="208">
        <v>0</v>
      </c>
      <c r="I1527" s="208">
        <f t="shared" si="23"/>
        <v>215</v>
      </c>
      <c r="J1527" s="209"/>
      <c r="K1527" s="209" t="str" cm="1">
        <f t="array" ref="K1527">IF($C1527="","",IF(AND($C1527=Party_Statement!$C$5,$B1527&gt;=Party_Statement!$C$6,$B1527&lt;=Party_Statement!$E$6),SUMPRODUCT(($C$3:$C1527=Party_Statement!$C$5)*($B$3:$B1527&gt;=Party_Statement!$C$6)*($B$3:$B1527&lt;=Party_Statement!$E$6)),""))</f>
        <v/>
      </c>
    </row>
    <row r="1528" spans="1:11" x14ac:dyDescent="0.25">
      <c r="A1528" s="205" t="str">
        <f>Sales_Entry!A1528</f>
        <v>2083/05/19</v>
      </c>
      <c r="B1528" s="206">
        <f>Sales_Entry!B1528</f>
        <v>46269</v>
      </c>
      <c r="C1528" s="207" t="str">
        <f>Sales_Entry!D1528</f>
        <v>CHHATRABHUMI STORE</v>
      </c>
      <c r="D1528" s="207" t="s">
        <v>1390</v>
      </c>
      <c r="E1528" s="207" t="str">
        <f>Sales_Entry!C1528</f>
        <v>BILL-7216</v>
      </c>
      <c r="F1528" s="207" t="str">
        <f>Sales_Entry!E1528</f>
        <v>Mix Milk</v>
      </c>
      <c r="G1528" s="208">
        <f>N(Sales_Entry!J1528)</f>
        <v>2150</v>
      </c>
      <c r="H1528" s="208">
        <v>0</v>
      </c>
      <c r="I1528" s="208">
        <f t="shared" si="23"/>
        <v>2150</v>
      </c>
      <c r="J1528" s="209"/>
      <c r="K1528" s="209" t="str" cm="1">
        <f t="array" ref="K1528">IF($C1528="","",IF(AND($C1528=Party_Statement!$C$5,$B1528&gt;=Party_Statement!$C$6,$B1528&lt;=Party_Statement!$E$6),SUMPRODUCT(($C$3:$C1528=Party_Statement!$C$5)*($B$3:$B1528&gt;=Party_Statement!$C$6)*($B$3:$B1528&lt;=Party_Statement!$E$6)),""))</f>
        <v/>
      </c>
    </row>
    <row r="1529" spans="1:11" x14ac:dyDescent="0.25">
      <c r="A1529" s="205" t="str">
        <f>Sales_Entry!A1529</f>
        <v>2083/05/19</v>
      </c>
      <c r="B1529" s="206">
        <f>Sales_Entry!B1529</f>
        <v>46269</v>
      </c>
      <c r="C1529" s="207" t="str">
        <f>Sales_Entry!D1529</f>
        <v>PALPALI KIRANA</v>
      </c>
      <c r="D1529" s="207" t="s">
        <v>1390</v>
      </c>
      <c r="E1529" s="207" t="str">
        <f>Sales_Entry!C1529</f>
        <v>BILL-7217</v>
      </c>
      <c r="F1529" s="207" t="str">
        <f>Sales_Entry!E1529</f>
        <v>Mix Milk</v>
      </c>
      <c r="G1529" s="208">
        <f>N(Sales_Entry!J1529)</f>
        <v>2550</v>
      </c>
      <c r="H1529" s="208">
        <v>0</v>
      </c>
      <c r="I1529" s="208">
        <f t="shared" si="23"/>
        <v>2550</v>
      </c>
      <c r="J1529" s="209"/>
      <c r="K1529" s="209" t="str" cm="1">
        <f t="array" ref="K1529">IF($C1529="","",IF(AND($C1529=Party_Statement!$C$5,$B1529&gt;=Party_Statement!$C$6,$B1529&lt;=Party_Statement!$E$6),SUMPRODUCT(($C$3:$C1529=Party_Statement!$C$5)*($B$3:$B1529&gt;=Party_Statement!$C$6)*($B$3:$B1529&lt;=Party_Statement!$E$6)),""))</f>
        <v/>
      </c>
    </row>
    <row r="1530" spans="1:11" x14ac:dyDescent="0.25">
      <c r="A1530" s="205" t="str">
        <f>Sales_Entry!A1530</f>
        <v>2083/05/19</v>
      </c>
      <c r="B1530" s="206">
        <f>Sales_Entry!B1530</f>
        <v>46269</v>
      </c>
      <c r="C1530" s="207" t="str">
        <f>Sales_Entry!D1530</f>
        <v>AAMOSH KIRANA</v>
      </c>
      <c r="D1530" s="207" t="s">
        <v>1390</v>
      </c>
      <c r="E1530" s="207" t="str">
        <f>Sales_Entry!C1530</f>
        <v>BILL-7218</v>
      </c>
      <c r="F1530" s="207" t="str">
        <f>Sales_Entry!E1530</f>
        <v>Mix Milk</v>
      </c>
      <c r="G1530" s="208">
        <f>N(Sales_Entry!J1530)</f>
        <v>3440</v>
      </c>
      <c r="H1530" s="208">
        <v>0</v>
      </c>
      <c r="I1530" s="208">
        <f t="shared" si="23"/>
        <v>3440</v>
      </c>
      <c r="J1530" s="209"/>
      <c r="K1530" s="209" t="str" cm="1">
        <f t="array" ref="K1530">IF($C1530="","",IF(AND($C1530=Party_Statement!$C$5,$B1530&gt;=Party_Statement!$C$6,$B1530&lt;=Party_Statement!$E$6),SUMPRODUCT(($C$3:$C1530=Party_Statement!$C$5)*($B$3:$B1530&gt;=Party_Statement!$C$6)*($B$3:$B1530&lt;=Party_Statement!$E$6)),""))</f>
        <v/>
      </c>
    </row>
    <row r="1531" spans="1:11" x14ac:dyDescent="0.25">
      <c r="A1531" s="205" t="str">
        <f>Sales_Entry!A1531</f>
        <v>2083/05/19</v>
      </c>
      <c r="B1531" s="206">
        <f>Sales_Entry!B1531</f>
        <v>46269</v>
      </c>
      <c r="C1531" s="207" t="str">
        <f>Sales_Entry!D1531</f>
        <v>AAMOSH KIRANA</v>
      </c>
      <c r="D1531" s="207" t="s">
        <v>1390</v>
      </c>
      <c r="E1531" s="207" t="str">
        <f>Sales_Entry!C1531</f>
        <v>BILL-7218</v>
      </c>
      <c r="F1531" s="207" t="str">
        <f>Sales_Entry!E1531</f>
        <v>Cow Milk</v>
      </c>
      <c r="G1531" s="208">
        <f>N(Sales_Entry!J1531)</f>
        <v>80</v>
      </c>
      <c r="H1531" s="208">
        <v>0</v>
      </c>
      <c r="I1531" s="208">
        <f t="shared" si="23"/>
        <v>80</v>
      </c>
      <c r="J1531" s="209"/>
      <c r="K1531" s="209" t="str" cm="1">
        <f t="array" ref="K1531">IF($C1531="","",IF(AND($C1531=Party_Statement!$C$5,$B1531&gt;=Party_Statement!$C$6,$B1531&lt;=Party_Statement!$E$6),SUMPRODUCT(($C$3:$C1531=Party_Statement!$C$5)*($B$3:$B1531&gt;=Party_Statement!$C$6)*($B$3:$B1531&lt;=Party_Statement!$E$6)),""))</f>
        <v/>
      </c>
    </row>
    <row r="1532" spans="1:11" x14ac:dyDescent="0.25">
      <c r="A1532" s="205" t="str">
        <f>Sales_Entry!A1532</f>
        <v>2083/05/19</v>
      </c>
      <c r="B1532" s="206">
        <f>Sales_Entry!B1532</f>
        <v>46269</v>
      </c>
      <c r="C1532" s="207" t="str">
        <f>Sales_Entry!D1532</f>
        <v>DEURALI KIRANA</v>
      </c>
      <c r="D1532" s="207" t="s">
        <v>1390</v>
      </c>
      <c r="E1532" s="207" t="str">
        <f>Sales_Entry!C1532</f>
        <v>BILL-7219</v>
      </c>
      <c r="F1532" s="207" t="str">
        <f>Sales_Entry!E1532</f>
        <v>Mix Milk</v>
      </c>
      <c r="G1532" s="208">
        <f>N(Sales_Entry!J1532)</f>
        <v>595</v>
      </c>
      <c r="H1532" s="208">
        <v>0</v>
      </c>
      <c r="I1532" s="208">
        <f t="shared" si="23"/>
        <v>595</v>
      </c>
      <c r="J1532" s="209"/>
      <c r="K1532" s="209" t="str" cm="1">
        <f t="array" ref="K1532">IF($C1532="","",IF(AND($C1532=Party_Statement!$C$5,$B1532&gt;=Party_Statement!$C$6,$B1532&lt;=Party_Statement!$E$6),SUMPRODUCT(($C$3:$C1532=Party_Statement!$C$5)*($B$3:$B1532&gt;=Party_Statement!$C$6)*($B$3:$B1532&lt;=Party_Statement!$E$6)),""))</f>
        <v/>
      </c>
    </row>
    <row r="1533" spans="1:11" x14ac:dyDescent="0.25">
      <c r="A1533" s="205" t="str">
        <f>Sales_Entry!A1533</f>
        <v>2083/05/19</v>
      </c>
      <c r="B1533" s="206">
        <f>Sales_Entry!B1533</f>
        <v>46269</v>
      </c>
      <c r="C1533" s="207" t="str">
        <f>Sales_Entry!D1533</f>
        <v>GIRI KIRANA</v>
      </c>
      <c r="D1533" s="207" t="s">
        <v>1390</v>
      </c>
      <c r="E1533" s="207" t="str">
        <f>Sales_Entry!C1533</f>
        <v>BILL-7220</v>
      </c>
      <c r="F1533" s="207" t="str">
        <f>Sales_Entry!E1533</f>
        <v>Mix Milk</v>
      </c>
      <c r="G1533" s="208">
        <f>N(Sales_Entry!J1533)</f>
        <v>1275</v>
      </c>
      <c r="H1533" s="208">
        <v>0</v>
      </c>
      <c r="I1533" s="208">
        <f t="shared" si="23"/>
        <v>1275</v>
      </c>
      <c r="J1533" s="209"/>
      <c r="K1533" s="209" t="str" cm="1">
        <f t="array" ref="K1533">IF($C1533="","",IF(AND($C1533=Party_Statement!$C$5,$B1533&gt;=Party_Statement!$C$6,$B1533&lt;=Party_Statement!$E$6),SUMPRODUCT(($C$3:$C1533=Party_Statement!$C$5)*($B$3:$B1533&gt;=Party_Statement!$C$6)*($B$3:$B1533&lt;=Party_Statement!$E$6)),""))</f>
        <v/>
      </c>
    </row>
    <row r="1534" spans="1:11" x14ac:dyDescent="0.25">
      <c r="A1534" s="205" t="str">
        <f>Sales_Entry!A1534</f>
        <v>2083/05/19</v>
      </c>
      <c r="B1534" s="206">
        <f>Sales_Entry!B1534</f>
        <v>46269</v>
      </c>
      <c r="C1534" s="207" t="str">
        <f>Sales_Entry!D1534</f>
        <v>ORGANIC TARKALI</v>
      </c>
      <c r="D1534" s="207" t="s">
        <v>1390</v>
      </c>
      <c r="E1534" s="207" t="str">
        <f>Sales_Entry!C1534</f>
        <v>BILL-7221</v>
      </c>
      <c r="F1534" s="207" t="str">
        <f>Sales_Entry!E1534</f>
        <v>Mix Milk</v>
      </c>
      <c r="G1534" s="208">
        <f>N(Sales_Entry!J1534)</f>
        <v>3040</v>
      </c>
      <c r="H1534" s="208">
        <v>0</v>
      </c>
      <c r="I1534" s="208">
        <f t="shared" si="23"/>
        <v>3040</v>
      </c>
      <c r="J1534" s="209"/>
      <c r="K1534" s="209" t="str" cm="1">
        <f t="array" ref="K1534">IF($C1534="","",IF(AND($C1534=Party_Statement!$C$5,$B1534&gt;=Party_Statement!$C$6,$B1534&lt;=Party_Statement!$E$6),SUMPRODUCT(($C$3:$C1534=Party_Statement!$C$5)*($B$3:$B1534&gt;=Party_Statement!$C$6)*($B$3:$B1534&lt;=Party_Statement!$E$6)),""))</f>
        <v/>
      </c>
    </row>
    <row r="1535" spans="1:11" x14ac:dyDescent="0.25">
      <c r="A1535" s="205" t="str">
        <f>Sales_Entry!A1535</f>
        <v>2083/05/19</v>
      </c>
      <c r="B1535" s="206">
        <f>Sales_Entry!B1535</f>
        <v>46269</v>
      </c>
      <c r="C1535" s="207" t="str">
        <f>Sales_Entry!D1535</f>
        <v>SHARMA DAI</v>
      </c>
      <c r="D1535" s="207" t="s">
        <v>1390</v>
      </c>
      <c r="E1535" s="207" t="str">
        <f>Sales_Entry!C1535</f>
        <v>BILL-7222</v>
      </c>
      <c r="F1535" s="207" t="str">
        <f>Sales_Entry!E1535</f>
        <v>Mix Milk</v>
      </c>
      <c r="G1535" s="208">
        <f>N(Sales_Entry!J1535)</f>
        <v>2975</v>
      </c>
      <c r="H1535" s="208">
        <v>0</v>
      </c>
      <c r="I1535" s="208">
        <f t="shared" si="23"/>
        <v>2975</v>
      </c>
      <c r="J1535" s="209"/>
      <c r="K1535" s="209" t="str" cm="1">
        <f t="array" ref="K1535">IF($C1535="","",IF(AND($C1535=Party_Statement!$C$5,$B1535&gt;=Party_Statement!$C$6,$B1535&lt;=Party_Statement!$E$6),SUMPRODUCT(($C$3:$C1535=Party_Statement!$C$5)*($B$3:$B1535&gt;=Party_Statement!$C$6)*($B$3:$B1535&lt;=Party_Statement!$E$6)),""))</f>
        <v/>
      </c>
    </row>
    <row r="1536" spans="1:11" x14ac:dyDescent="0.25">
      <c r="A1536" s="205" t="str">
        <f>Sales_Entry!A1536</f>
        <v>2083/05/19</v>
      </c>
      <c r="B1536" s="206">
        <f>Sales_Entry!B1536</f>
        <v>46269</v>
      </c>
      <c r="C1536" s="207" t="str">
        <f>Sales_Entry!D1536</f>
        <v>GANGA NEUPANE</v>
      </c>
      <c r="D1536" s="207" t="s">
        <v>1390</v>
      </c>
      <c r="E1536" s="207" t="str">
        <f>Sales_Entry!C1536</f>
        <v>BILL-7223</v>
      </c>
      <c r="F1536" s="207" t="str">
        <f>Sales_Entry!E1536</f>
        <v>Mix Milk</v>
      </c>
      <c r="G1536" s="208">
        <f>N(Sales_Entry!J1536)</f>
        <v>340</v>
      </c>
      <c r="H1536" s="208">
        <v>0</v>
      </c>
      <c r="I1536" s="208">
        <f t="shared" si="23"/>
        <v>340</v>
      </c>
      <c r="J1536" s="209"/>
      <c r="K1536" s="209" t="str" cm="1">
        <f t="array" ref="K1536">IF($C1536="","",IF(AND($C1536=Party_Statement!$C$5,$B1536&gt;=Party_Statement!$C$6,$B1536&lt;=Party_Statement!$E$6),SUMPRODUCT(($C$3:$C1536=Party_Statement!$C$5)*($B$3:$B1536&gt;=Party_Statement!$C$6)*($B$3:$B1536&lt;=Party_Statement!$E$6)),""))</f>
        <v/>
      </c>
    </row>
    <row r="1537" spans="1:11" s="64" customFormat="1" x14ac:dyDescent="0.25">
      <c r="A1537" s="205" t="str">
        <f>Sales_Entry!A1537</f>
        <v>2083/05/19</v>
      </c>
      <c r="B1537" s="206">
        <f>Sales_Entry!B1537</f>
        <v>46269</v>
      </c>
      <c r="C1537" s="207" t="str">
        <f>Sales_Entry!D1537</f>
        <v>NEUPANE KIRANA</v>
      </c>
      <c r="D1537" s="207" t="s">
        <v>1390</v>
      </c>
      <c r="E1537" s="207" t="str">
        <f>Sales_Entry!C1537</f>
        <v>BILL-7224</v>
      </c>
      <c r="F1537" s="207" t="str">
        <f>Sales_Entry!E1537</f>
        <v>Mix Milk</v>
      </c>
      <c r="G1537" s="208">
        <f>N(Sales_Entry!J1537)</f>
        <v>200</v>
      </c>
      <c r="H1537" s="208">
        <v>0</v>
      </c>
      <c r="I1537" s="208">
        <f t="shared" si="23"/>
        <v>200</v>
      </c>
      <c r="J1537" s="211"/>
      <c r="K1537" s="209" t="str" cm="1">
        <f t="array" ref="K1537">IF($C1537="","",IF(AND($C1537=Party_Statement!$C$5,$B1537&gt;=Party_Statement!$C$6,$B1537&lt;=Party_Statement!$E$6),SUMPRODUCT(($C$3:$C1537=Party_Statement!$C$5)*($B$3:$B1537&gt;=Party_Statement!$C$6)*($B$3:$B1537&lt;=Party_Statement!$E$6)),""))</f>
        <v/>
      </c>
    </row>
    <row r="1538" spans="1:11" x14ac:dyDescent="0.25">
      <c r="A1538" s="205" t="str">
        <f>Sales_Entry!A1538</f>
        <v>2083/05/19</v>
      </c>
      <c r="B1538" s="206">
        <f>Sales_Entry!B1538</f>
        <v>46269</v>
      </c>
      <c r="C1538" s="207" t="str">
        <f>Sales_Entry!D1538</f>
        <v>SITALA ARYAL</v>
      </c>
      <c r="D1538" s="207" t="s">
        <v>1390</v>
      </c>
      <c r="E1538" s="207" t="str">
        <f>Sales_Entry!C1538</f>
        <v>BILL-7225</v>
      </c>
      <c r="F1538" s="207" t="str">
        <f>Sales_Entry!E1538</f>
        <v>Mix Milk</v>
      </c>
      <c r="G1538" s="208">
        <f>N(Sales_Entry!J1538)</f>
        <v>180</v>
      </c>
      <c r="H1538" s="208">
        <v>0</v>
      </c>
      <c r="I1538" s="208">
        <f t="shared" si="23"/>
        <v>180</v>
      </c>
      <c r="J1538" s="209"/>
      <c r="K1538" s="209" t="str" cm="1">
        <f t="array" ref="K1538">IF($C1538="","",IF(AND($C1538=Party_Statement!$C$5,$B1538&gt;=Party_Statement!$C$6,$B1538&lt;=Party_Statement!$E$6),SUMPRODUCT(($C$3:$C1538=Party_Statement!$C$5)*($B$3:$B1538&gt;=Party_Statement!$C$6)*($B$3:$B1538&lt;=Party_Statement!$E$6)),""))</f>
        <v/>
      </c>
    </row>
    <row r="1539" spans="1:11" x14ac:dyDescent="0.25">
      <c r="A1539" s="205" t="str">
        <f>Sales_Entry!A1539</f>
        <v>2083/05/19</v>
      </c>
      <c r="B1539" s="206">
        <f>Sales_Entry!B1539</f>
        <v>46269</v>
      </c>
      <c r="C1539" s="207" t="str">
        <f>Sales_Entry!D1539</f>
        <v>BALKRISHNA GYAWALI</v>
      </c>
      <c r="D1539" s="207" t="s">
        <v>1390</v>
      </c>
      <c r="E1539" s="207" t="str">
        <f>Sales_Entry!C1539</f>
        <v>BILL-7226</v>
      </c>
      <c r="F1539" s="207" t="str">
        <f>Sales_Entry!E1539</f>
        <v>PANEER</v>
      </c>
      <c r="G1539" s="208">
        <f>N(Sales_Entry!J1539)</f>
        <v>400</v>
      </c>
      <c r="H1539" s="208">
        <v>0</v>
      </c>
      <c r="I1539" s="208">
        <f t="shared" si="23"/>
        <v>400</v>
      </c>
      <c r="J1539" s="209"/>
      <c r="K1539" s="209" t="str" cm="1">
        <f t="array" ref="K1539">IF($C1539="","",IF(AND($C1539=Party_Statement!$C$5,$B1539&gt;=Party_Statement!$C$6,$B1539&lt;=Party_Statement!$E$6),SUMPRODUCT(($C$3:$C1539=Party_Statement!$C$5)*($B$3:$B1539&gt;=Party_Statement!$C$6)*($B$3:$B1539&lt;=Party_Statement!$E$6)),""))</f>
        <v/>
      </c>
    </row>
    <row r="1540" spans="1:11" x14ac:dyDescent="0.25">
      <c r="A1540" s="205" t="str">
        <f>Sales_Entry!A1540</f>
        <v>2083/05/19</v>
      </c>
      <c r="B1540" s="206">
        <f>Sales_Entry!B1540</f>
        <v>46269</v>
      </c>
      <c r="C1540" s="207" t="str">
        <f>Sales_Entry!D1540</f>
        <v>LOCAL</v>
      </c>
      <c r="D1540" s="207" t="s">
        <v>1390</v>
      </c>
      <c r="E1540" s="207" t="str">
        <f>Sales_Entry!C1540</f>
        <v>BILL-6493</v>
      </c>
      <c r="F1540" s="207" t="str">
        <f>Sales_Entry!E1540</f>
        <v>Mix Milk</v>
      </c>
      <c r="G1540" s="208">
        <f>N(Sales_Entry!J1540)</f>
        <v>250</v>
      </c>
      <c r="H1540" s="208">
        <v>0</v>
      </c>
      <c r="I1540" s="208">
        <f t="shared" ref="I1540:I1603" si="24">IF($C1540="","",$G1540-$H1540)</f>
        <v>250</v>
      </c>
      <c r="J1540" s="209"/>
      <c r="K1540" s="209" t="str" cm="1">
        <f t="array" ref="K1540">IF($C1540="","",IF(AND($C1540=Party_Statement!$C$5,$B1540&gt;=Party_Statement!$C$6,$B1540&lt;=Party_Statement!$E$6),SUMPRODUCT(($C$3:$C1540=Party_Statement!$C$5)*($B$3:$B1540&gt;=Party_Statement!$C$6)*($B$3:$B1540&lt;=Party_Statement!$E$6)),""))</f>
        <v/>
      </c>
    </row>
    <row r="1541" spans="1:11" ht="25.5" x14ac:dyDescent="0.25">
      <c r="A1541" s="205" t="str">
        <f>Sales_Entry!A1541</f>
        <v>2083/05/20</v>
      </c>
      <c r="B1541" s="206">
        <f>Sales_Entry!B1541</f>
        <v>46270</v>
      </c>
      <c r="C1541" s="207" t="str">
        <f>Sales_Entry!D1541</f>
        <v>THE DARBAR PARTY PALACE</v>
      </c>
      <c r="D1541" s="207" t="s">
        <v>1390</v>
      </c>
      <c r="E1541" s="207" t="str">
        <f>Sales_Entry!C1541</f>
        <v>BILL-7227</v>
      </c>
      <c r="F1541" s="207" t="str">
        <f>Sales_Entry!E1541</f>
        <v>Mix Milk</v>
      </c>
      <c r="G1541" s="208">
        <f>N(Sales_Entry!J1541)</f>
        <v>4500</v>
      </c>
      <c r="H1541" s="208">
        <v>0</v>
      </c>
      <c r="I1541" s="208">
        <f t="shared" si="24"/>
        <v>4500</v>
      </c>
      <c r="J1541" s="209"/>
      <c r="K1541" s="209" t="str" cm="1">
        <f t="array" ref="K1541">IF($C1541="","",IF(AND($C1541=Party_Statement!$C$5,$B1541&gt;=Party_Statement!$C$6,$B1541&lt;=Party_Statement!$E$6),SUMPRODUCT(($C$3:$C1541=Party_Statement!$C$5)*($B$3:$B1541&gt;=Party_Statement!$C$6)*($B$3:$B1541&lt;=Party_Statement!$E$6)),""))</f>
        <v/>
      </c>
    </row>
    <row r="1542" spans="1:11" ht="25.5" x14ac:dyDescent="0.25">
      <c r="A1542" s="205" t="str">
        <f>Sales_Entry!A1542</f>
        <v>2083/05/20</v>
      </c>
      <c r="B1542" s="206">
        <f>Sales_Entry!B1542</f>
        <v>46270</v>
      </c>
      <c r="C1542" s="207" t="str">
        <f>Sales_Entry!D1542</f>
        <v>THE DARBAR PARTY PALACE</v>
      </c>
      <c r="D1542" s="207" t="s">
        <v>1390</v>
      </c>
      <c r="E1542" s="207" t="str">
        <f>Sales_Entry!C1542</f>
        <v>BILL-7227</v>
      </c>
      <c r="F1542" s="207" t="str">
        <f>Sales_Entry!E1542</f>
        <v>GHEE</v>
      </c>
      <c r="G1542" s="208">
        <f>N(Sales_Entry!J1542)</f>
        <v>2400</v>
      </c>
      <c r="H1542" s="208">
        <v>0</v>
      </c>
      <c r="I1542" s="208">
        <f t="shared" si="24"/>
        <v>2400</v>
      </c>
      <c r="J1542" s="209"/>
      <c r="K1542" s="209" t="str" cm="1">
        <f t="array" ref="K1542">IF($C1542="","",IF(AND($C1542=Party_Statement!$C$5,$B1542&gt;=Party_Statement!$C$6,$B1542&lt;=Party_Statement!$E$6),SUMPRODUCT(($C$3:$C1542=Party_Statement!$C$5)*($B$3:$B1542&gt;=Party_Statement!$C$6)*($B$3:$B1542&lt;=Party_Statement!$E$6)),""))</f>
        <v/>
      </c>
    </row>
    <row r="1543" spans="1:11" ht="25.5" x14ac:dyDescent="0.25">
      <c r="A1543" s="205" t="str">
        <f>Sales_Entry!A1543</f>
        <v>2083/05/20</v>
      </c>
      <c r="B1543" s="206">
        <f>Sales_Entry!B1543</f>
        <v>46270</v>
      </c>
      <c r="C1543" s="207" t="str">
        <f>Sales_Entry!D1543</f>
        <v>THE DARBAR PARTY PALACE</v>
      </c>
      <c r="D1543" s="207" t="s">
        <v>1390</v>
      </c>
      <c r="E1543" s="207" t="str">
        <f>Sales_Entry!C1543</f>
        <v>BILL-7227</v>
      </c>
      <c r="F1543" s="207" t="str">
        <f>Sales_Entry!E1543</f>
        <v>PANEER</v>
      </c>
      <c r="G1543" s="208">
        <f>N(Sales_Entry!J1543)</f>
        <v>16000</v>
      </c>
      <c r="H1543" s="208">
        <v>0</v>
      </c>
      <c r="I1543" s="208">
        <f t="shared" si="24"/>
        <v>16000</v>
      </c>
      <c r="J1543" s="209"/>
      <c r="K1543" s="209" t="str" cm="1">
        <f t="array" ref="K1543">IF($C1543="","",IF(AND($C1543=Party_Statement!$C$5,$B1543&gt;=Party_Statement!$C$6,$B1543&lt;=Party_Statement!$E$6),SUMPRODUCT(($C$3:$C1543=Party_Statement!$C$5)*($B$3:$B1543&gt;=Party_Statement!$C$6)*($B$3:$B1543&lt;=Party_Statement!$E$6)),""))</f>
        <v/>
      </c>
    </row>
    <row r="1544" spans="1:11" x14ac:dyDescent="0.25">
      <c r="A1544" s="205" t="str">
        <f>Sales_Entry!A1544</f>
        <v>2083/05/20</v>
      </c>
      <c r="B1544" s="206">
        <f>Sales_Entry!B1544</f>
        <v>46270</v>
      </c>
      <c r="C1544" s="207" t="str">
        <f>Sales_Entry!D1544</f>
        <v>SRIJANA DAIRY</v>
      </c>
      <c r="D1544" s="207" t="s">
        <v>1390</v>
      </c>
      <c r="E1544" s="207" t="str">
        <f>Sales_Entry!C1544</f>
        <v>BILL-7228</v>
      </c>
      <c r="F1544" s="207" t="str">
        <f>Sales_Entry!E1544</f>
        <v>Mix Milk</v>
      </c>
      <c r="G1544" s="208">
        <f>N(Sales_Entry!J1544)</f>
        <v>5100</v>
      </c>
      <c r="H1544" s="208">
        <v>0</v>
      </c>
      <c r="I1544" s="208">
        <f t="shared" si="24"/>
        <v>5100</v>
      </c>
      <c r="J1544" s="209"/>
      <c r="K1544" s="209" t="str" cm="1">
        <f t="array" ref="K1544">IF($C1544="","",IF(AND($C1544=Party_Statement!$C$5,$B1544&gt;=Party_Statement!$C$6,$B1544&lt;=Party_Statement!$E$6),SUMPRODUCT(($C$3:$C1544=Party_Statement!$C$5)*($B$3:$B1544&gt;=Party_Statement!$C$6)*($B$3:$B1544&lt;=Party_Statement!$E$6)),""))</f>
        <v/>
      </c>
    </row>
    <row r="1545" spans="1:11" x14ac:dyDescent="0.25">
      <c r="A1545" s="205" t="str">
        <f>Sales_Entry!A1545</f>
        <v>2083/05/20</v>
      </c>
      <c r="B1545" s="206">
        <f>Sales_Entry!B1545</f>
        <v>46270</v>
      </c>
      <c r="C1545" s="207" t="str">
        <f>Sales_Entry!D1545</f>
        <v>SRIJANA DAIRY</v>
      </c>
      <c r="D1545" s="207" t="s">
        <v>1390</v>
      </c>
      <c r="E1545" s="207" t="str">
        <f>Sales_Entry!C1545</f>
        <v>BILL-7228</v>
      </c>
      <c r="F1545" s="207" t="str">
        <f>Sales_Entry!E1545</f>
        <v>Cow Milk</v>
      </c>
      <c r="G1545" s="208">
        <f>N(Sales_Entry!J1545)</f>
        <v>80</v>
      </c>
      <c r="H1545" s="208">
        <v>0</v>
      </c>
      <c r="I1545" s="208">
        <f t="shared" si="24"/>
        <v>80</v>
      </c>
      <c r="J1545" s="209"/>
      <c r="K1545" s="209" t="str" cm="1">
        <f t="array" ref="K1545">IF($C1545="","",IF(AND($C1545=Party_Statement!$C$5,$B1545&gt;=Party_Statement!$C$6,$B1545&lt;=Party_Statement!$E$6),SUMPRODUCT(($C$3:$C1545=Party_Statement!$C$5)*($B$3:$B1545&gt;=Party_Statement!$C$6)*($B$3:$B1545&lt;=Party_Statement!$E$6)),""))</f>
        <v/>
      </c>
    </row>
    <row r="1546" spans="1:11" x14ac:dyDescent="0.25">
      <c r="A1546" s="205" t="str">
        <f>Sales_Entry!A1546</f>
        <v>2083/05/20</v>
      </c>
      <c r="B1546" s="206">
        <f>Sales_Entry!B1546</f>
        <v>46270</v>
      </c>
      <c r="C1546" s="207" t="str">
        <f>Sales_Entry!D1546</f>
        <v>SOBHA BHATTARAI</v>
      </c>
      <c r="D1546" s="207" t="s">
        <v>1390</v>
      </c>
      <c r="E1546" s="207" t="str">
        <f>Sales_Entry!C1546</f>
        <v>BILL-7229</v>
      </c>
      <c r="F1546" s="207" t="str">
        <f>Sales_Entry!E1546</f>
        <v>Mix Milk</v>
      </c>
      <c r="G1546" s="208">
        <f>N(Sales_Entry!J1546)</f>
        <v>4250</v>
      </c>
      <c r="H1546" s="208">
        <v>0</v>
      </c>
      <c r="I1546" s="208">
        <f t="shared" si="24"/>
        <v>4250</v>
      </c>
      <c r="J1546" s="209"/>
      <c r="K1546" s="209" t="str" cm="1">
        <f t="array" ref="K1546">IF($C1546="","",IF(AND($C1546=Party_Statement!$C$5,$B1546&gt;=Party_Statement!$C$6,$B1546&lt;=Party_Statement!$E$6),SUMPRODUCT(($C$3:$C1546=Party_Statement!$C$5)*($B$3:$B1546&gt;=Party_Statement!$C$6)*($B$3:$B1546&lt;=Party_Statement!$E$6)),""))</f>
        <v/>
      </c>
    </row>
    <row r="1547" spans="1:11" x14ac:dyDescent="0.25">
      <c r="A1547" s="205" t="str">
        <f>Sales_Entry!A1547</f>
        <v>2083/05/20</v>
      </c>
      <c r="B1547" s="206">
        <f>Sales_Entry!B1547</f>
        <v>46270</v>
      </c>
      <c r="C1547" s="207" t="str">
        <f>Sales_Entry!D1547</f>
        <v>MANAKAMANA DAIRY</v>
      </c>
      <c r="D1547" s="207" t="s">
        <v>1390</v>
      </c>
      <c r="E1547" s="207" t="str">
        <f>Sales_Entry!C1547</f>
        <v>BILL-7230</v>
      </c>
      <c r="F1547" s="207" t="str">
        <f>Sales_Entry!E1547</f>
        <v>Mix Milk</v>
      </c>
      <c r="G1547" s="208">
        <f>N(Sales_Entry!J1547)</f>
        <v>850</v>
      </c>
      <c r="H1547" s="208">
        <v>0</v>
      </c>
      <c r="I1547" s="208">
        <f t="shared" si="24"/>
        <v>850</v>
      </c>
      <c r="J1547" s="209"/>
      <c r="K1547" s="209" t="str" cm="1">
        <f t="array" ref="K1547">IF($C1547="","",IF(AND($C1547=Party_Statement!$C$5,$B1547&gt;=Party_Statement!$C$6,$B1547&lt;=Party_Statement!$E$6),SUMPRODUCT(($C$3:$C1547=Party_Statement!$C$5)*($B$3:$B1547&gt;=Party_Statement!$C$6)*($B$3:$B1547&lt;=Party_Statement!$E$6)),""))</f>
        <v/>
      </c>
    </row>
    <row r="1548" spans="1:11" s="64" customFormat="1" x14ac:dyDescent="0.25">
      <c r="A1548" s="205" t="str">
        <f>Sales_Entry!A1548</f>
        <v>2083/05/20</v>
      </c>
      <c r="B1548" s="206">
        <f>Sales_Entry!B1548</f>
        <v>46270</v>
      </c>
      <c r="C1548" s="207" t="str">
        <f>Sales_Entry!D1548</f>
        <v>KHANAL KIRANA</v>
      </c>
      <c r="D1548" s="207" t="s">
        <v>1390</v>
      </c>
      <c r="E1548" s="207" t="str">
        <f>Sales_Entry!C1548</f>
        <v>BILL-7231</v>
      </c>
      <c r="F1548" s="207" t="str">
        <f>Sales_Entry!E1548</f>
        <v>Mix Milk</v>
      </c>
      <c r="G1548" s="208">
        <f>N(Sales_Entry!J1548)</f>
        <v>1700</v>
      </c>
      <c r="H1548" s="208">
        <v>0</v>
      </c>
      <c r="I1548" s="208">
        <f t="shared" si="24"/>
        <v>1700</v>
      </c>
      <c r="J1548" s="211"/>
      <c r="K1548" s="209" t="str" cm="1">
        <f t="array" ref="K1548">IF($C1548="","",IF(AND($C1548=Party_Statement!$C$5,$B1548&gt;=Party_Statement!$C$6,$B1548&lt;=Party_Statement!$E$6),SUMPRODUCT(($C$3:$C1548=Party_Statement!$C$5)*($B$3:$B1548&gt;=Party_Statement!$C$6)*($B$3:$B1548&lt;=Party_Statement!$E$6)),""))</f>
        <v/>
      </c>
    </row>
    <row r="1549" spans="1:11" x14ac:dyDescent="0.25">
      <c r="A1549" s="205" t="str">
        <f>Sales_Entry!A1549</f>
        <v>2083/05/20</v>
      </c>
      <c r="B1549" s="206">
        <f>Sales_Entry!B1549</f>
        <v>46270</v>
      </c>
      <c r="C1549" s="207" t="str">
        <f>Sales_Entry!D1549</f>
        <v>YUBARAJ AND SAMRAT</v>
      </c>
      <c r="D1549" s="207" t="s">
        <v>1390</v>
      </c>
      <c r="E1549" s="207" t="str">
        <f>Sales_Entry!C1549</f>
        <v>BILL-7232</v>
      </c>
      <c r="F1549" s="207" t="str">
        <f>Sales_Entry!E1549</f>
        <v>Mix Milk</v>
      </c>
      <c r="G1549" s="208">
        <f>N(Sales_Entry!J1549)</f>
        <v>850</v>
      </c>
      <c r="H1549" s="208">
        <v>0</v>
      </c>
      <c r="I1549" s="208">
        <f t="shared" si="24"/>
        <v>850</v>
      </c>
      <c r="J1549" s="209"/>
      <c r="K1549" s="209" t="str" cm="1">
        <f t="array" ref="K1549">IF($C1549="","",IF(AND($C1549=Party_Statement!$C$5,$B1549&gt;=Party_Statement!$C$6,$B1549&lt;=Party_Statement!$E$6),SUMPRODUCT(($C$3:$C1549=Party_Statement!$C$5)*($B$3:$B1549&gt;=Party_Statement!$C$6)*($B$3:$B1549&lt;=Party_Statement!$E$6)),""))</f>
        <v/>
      </c>
    </row>
    <row r="1550" spans="1:11" x14ac:dyDescent="0.25">
      <c r="A1550" s="205" t="str">
        <f>Sales_Entry!A1550</f>
        <v>2083/05/20</v>
      </c>
      <c r="B1550" s="206">
        <f>Sales_Entry!B1550</f>
        <v>46270</v>
      </c>
      <c r="C1550" s="207" t="str">
        <f>Sales_Entry!D1550</f>
        <v>SAMIKSHYA KIRANA</v>
      </c>
      <c r="D1550" s="207" t="s">
        <v>1390</v>
      </c>
      <c r="E1550" s="207" t="str">
        <f>Sales_Entry!C1550</f>
        <v>BILL-7233</v>
      </c>
      <c r="F1550" s="207" t="str">
        <f>Sales_Entry!E1550</f>
        <v>Mix Milk</v>
      </c>
      <c r="G1550" s="208">
        <f>N(Sales_Entry!J1550)</f>
        <v>680</v>
      </c>
      <c r="H1550" s="208">
        <v>0</v>
      </c>
      <c r="I1550" s="208">
        <f t="shared" si="24"/>
        <v>680</v>
      </c>
      <c r="J1550" s="209"/>
      <c r="K1550" s="209" t="str" cm="1">
        <f t="array" ref="K1550">IF($C1550="","",IF(AND($C1550=Party_Statement!$C$5,$B1550&gt;=Party_Statement!$C$6,$B1550&lt;=Party_Statement!$E$6),SUMPRODUCT(($C$3:$C1550=Party_Statement!$C$5)*($B$3:$B1550&gt;=Party_Statement!$C$6)*($B$3:$B1550&lt;=Party_Statement!$E$6)),""))</f>
        <v/>
      </c>
    </row>
    <row r="1551" spans="1:11" x14ac:dyDescent="0.25">
      <c r="A1551" s="205" t="str">
        <f>Sales_Entry!A1551</f>
        <v>2083/05/20</v>
      </c>
      <c r="B1551" s="206">
        <f>Sales_Entry!B1551</f>
        <v>46270</v>
      </c>
      <c r="C1551" s="207" t="str">
        <f>Sales_Entry!D1551</f>
        <v>KRISHNA KHAREL</v>
      </c>
      <c r="D1551" s="207" t="s">
        <v>1390</v>
      </c>
      <c r="E1551" s="207" t="str">
        <f>Sales_Entry!C1551</f>
        <v>BILL-7234</v>
      </c>
      <c r="F1551" s="207" t="str">
        <f>Sales_Entry!E1551</f>
        <v>Mix Milk</v>
      </c>
      <c r="G1551" s="208">
        <f>N(Sales_Entry!J1551)</f>
        <v>215</v>
      </c>
      <c r="H1551" s="208">
        <v>0</v>
      </c>
      <c r="I1551" s="208">
        <f t="shared" si="24"/>
        <v>215</v>
      </c>
      <c r="J1551" s="209"/>
      <c r="K1551" s="209" t="str" cm="1">
        <f t="array" ref="K1551">IF($C1551="","",IF(AND($C1551=Party_Statement!$C$5,$B1551&gt;=Party_Statement!$C$6,$B1551&lt;=Party_Statement!$E$6),SUMPRODUCT(($C$3:$C1551=Party_Statement!$C$5)*($B$3:$B1551&gt;=Party_Statement!$C$6)*($B$3:$B1551&lt;=Party_Statement!$E$6)),""))</f>
        <v/>
      </c>
    </row>
    <row r="1552" spans="1:11" x14ac:dyDescent="0.25">
      <c r="A1552" s="205" t="str">
        <f>Sales_Entry!A1552</f>
        <v>2083/05/20</v>
      </c>
      <c r="B1552" s="206">
        <f>Sales_Entry!B1552</f>
        <v>46270</v>
      </c>
      <c r="C1552" s="207" t="str">
        <f>Sales_Entry!D1552</f>
        <v>CHHATRABHUMI STORE</v>
      </c>
      <c r="D1552" s="207" t="s">
        <v>1390</v>
      </c>
      <c r="E1552" s="207" t="str">
        <f>Sales_Entry!C1552</f>
        <v>BILL-7235</v>
      </c>
      <c r="F1552" s="207" t="str">
        <f>Sales_Entry!E1552</f>
        <v>Mix Milk</v>
      </c>
      <c r="G1552" s="208">
        <f>N(Sales_Entry!J1552)</f>
        <v>2150</v>
      </c>
      <c r="H1552" s="208">
        <v>0</v>
      </c>
      <c r="I1552" s="208">
        <f t="shared" si="24"/>
        <v>2150</v>
      </c>
      <c r="J1552" s="209"/>
      <c r="K1552" s="209" t="str" cm="1">
        <f t="array" ref="K1552">IF($C1552="","",IF(AND($C1552=Party_Statement!$C$5,$B1552&gt;=Party_Statement!$C$6,$B1552&lt;=Party_Statement!$E$6),SUMPRODUCT(($C$3:$C1552=Party_Statement!$C$5)*($B$3:$B1552&gt;=Party_Statement!$C$6)*($B$3:$B1552&lt;=Party_Statement!$E$6)),""))</f>
        <v/>
      </c>
    </row>
    <row r="1553" spans="1:11" x14ac:dyDescent="0.25">
      <c r="A1553" s="205" t="str">
        <f>Sales_Entry!A1553</f>
        <v>2083/05/20</v>
      </c>
      <c r="B1553" s="206">
        <f>Sales_Entry!B1553</f>
        <v>46270</v>
      </c>
      <c r="C1553" s="207" t="str">
        <f>Sales_Entry!D1553</f>
        <v>PALPALI KIRANA</v>
      </c>
      <c r="D1553" s="207" t="s">
        <v>1390</v>
      </c>
      <c r="E1553" s="207" t="str">
        <f>Sales_Entry!C1553</f>
        <v>BILL-7236</v>
      </c>
      <c r="F1553" s="207" t="str">
        <f>Sales_Entry!E1553</f>
        <v>Mix Milk</v>
      </c>
      <c r="G1553" s="208">
        <f>N(Sales_Entry!J1553)</f>
        <v>1700</v>
      </c>
      <c r="H1553" s="208">
        <v>0</v>
      </c>
      <c r="I1553" s="208">
        <f t="shared" si="24"/>
        <v>1700</v>
      </c>
      <c r="J1553" s="209"/>
      <c r="K1553" s="209" t="str" cm="1">
        <f t="array" ref="K1553">IF($C1553="","",IF(AND($C1553=Party_Statement!$C$5,$B1553&gt;=Party_Statement!$C$6,$B1553&lt;=Party_Statement!$E$6),SUMPRODUCT(($C$3:$C1553=Party_Statement!$C$5)*($B$3:$B1553&gt;=Party_Statement!$C$6)*($B$3:$B1553&lt;=Party_Statement!$E$6)),""))</f>
        <v/>
      </c>
    </row>
    <row r="1554" spans="1:11" x14ac:dyDescent="0.25">
      <c r="A1554" s="205" t="str">
        <f>Sales_Entry!A1554</f>
        <v>2083/05/20</v>
      </c>
      <c r="B1554" s="206">
        <f>Sales_Entry!B1554</f>
        <v>46270</v>
      </c>
      <c r="C1554" s="207" t="str">
        <f>Sales_Entry!D1554</f>
        <v>AAMOSH KIRANA</v>
      </c>
      <c r="D1554" s="207" t="s">
        <v>1390</v>
      </c>
      <c r="E1554" s="207" t="str">
        <f>Sales_Entry!C1554</f>
        <v>BILL-7237</v>
      </c>
      <c r="F1554" s="207" t="str">
        <f>Sales_Entry!E1554</f>
        <v>Mix Milk</v>
      </c>
      <c r="G1554" s="208">
        <f>N(Sales_Entry!J1554)</f>
        <v>3440</v>
      </c>
      <c r="H1554" s="208">
        <v>0</v>
      </c>
      <c r="I1554" s="208">
        <f t="shared" si="24"/>
        <v>3440</v>
      </c>
      <c r="J1554" s="209"/>
      <c r="K1554" s="209" t="str" cm="1">
        <f t="array" ref="K1554">IF($C1554="","",IF(AND($C1554=Party_Statement!$C$5,$B1554&gt;=Party_Statement!$C$6,$B1554&lt;=Party_Statement!$E$6),SUMPRODUCT(($C$3:$C1554=Party_Statement!$C$5)*($B$3:$B1554&gt;=Party_Statement!$C$6)*($B$3:$B1554&lt;=Party_Statement!$E$6)),""))</f>
        <v/>
      </c>
    </row>
    <row r="1555" spans="1:11" x14ac:dyDescent="0.25">
      <c r="A1555" s="205" t="str">
        <f>Sales_Entry!A1555</f>
        <v>2083/05/20</v>
      </c>
      <c r="B1555" s="206">
        <f>Sales_Entry!B1555</f>
        <v>46270</v>
      </c>
      <c r="C1555" s="207" t="str">
        <f>Sales_Entry!D1555</f>
        <v>AAMOSH KIRANA</v>
      </c>
      <c r="D1555" s="207" t="s">
        <v>1390</v>
      </c>
      <c r="E1555" s="207" t="str">
        <f>Sales_Entry!C1555</f>
        <v>BILL-7237</v>
      </c>
      <c r="F1555" s="207" t="str">
        <f>Sales_Entry!E1555</f>
        <v>Mix Milk</v>
      </c>
      <c r="G1555" s="208">
        <f>N(Sales_Entry!J1555)</f>
        <v>3825</v>
      </c>
      <c r="H1555" s="208">
        <v>0</v>
      </c>
      <c r="I1555" s="208">
        <f t="shared" si="24"/>
        <v>3825</v>
      </c>
      <c r="J1555" s="209"/>
      <c r="K1555" s="209" t="str" cm="1">
        <f t="array" ref="K1555">IF($C1555="","",IF(AND($C1555=Party_Statement!$C$5,$B1555&gt;=Party_Statement!$C$6,$B1555&lt;=Party_Statement!$E$6),SUMPRODUCT(($C$3:$C1555=Party_Statement!$C$5)*($B$3:$B1555&gt;=Party_Statement!$C$6)*($B$3:$B1555&lt;=Party_Statement!$E$6)),""))</f>
        <v/>
      </c>
    </row>
    <row r="1556" spans="1:11" x14ac:dyDescent="0.25">
      <c r="A1556" s="205" t="str">
        <f>Sales_Entry!A1556</f>
        <v>2083/05/20</v>
      </c>
      <c r="B1556" s="206">
        <f>Sales_Entry!B1556</f>
        <v>46270</v>
      </c>
      <c r="C1556" s="207" t="str">
        <f>Sales_Entry!D1556</f>
        <v>AAMOSH KIRANA</v>
      </c>
      <c r="D1556" s="207" t="s">
        <v>1390</v>
      </c>
      <c r="E1556" s="207" t="str">
        <f>Sales_Entry!C1556</f>
        <v>BILL-7237</v>
      </c>
      <c r="F1556" s="207" t="str">
        <f>Sales_Entry!E1556</f>
        <v>Cow Milk</v>
      </c>
      <c r="G1556" s="208">
        <f>N(Sales_Entry!J1556)</f>
        <v>80</v>
      </c>
      <c r="H1556" s="208">
        <v>0</v>
      </c>
      <c r="I1556" s="208">
        <f t="shared" si="24"/>
        <v>80</v>
      </c>
      <c r="J1556" s="209"/>
      <c r="K1556" s="209" t="str" cm="1">
        <f t="array" ref="K1556">IF($C1556="","",IF(AND($C1556=Party_Statement!$C$5,$B1556&gt;=Party_Statement!$C$6,$B1556&lt;=Party_Statement!$E$6),SUMPRODUCT(($C$3:$C1556=Party_Statement!$C$5)*($B$3:$B1556&gt;=Party_Statement!$C$6)*($B$3:$B1556&lt;=Party_Statement!$E$6)),""))</f>
        <v/>
      </c>
    </row>
    <row r="1557" spans="1:11" x14ac:dyDescent="0.25">
      <c r="A1557" s="205" t="str">
        <f>Sales_Entry!A1557</f>
        <v>2083/05/20</v>
      </c>
      <c r="B1557" s="206">
        <f>Sales_Entry!B1557</f>
        <v>46270</v>
      </c>
      <c r="C1557" s="207" t="str">
        <f>Sales_Entry!D1557</f>
        <v>DEURALI KIRANA</v>
      </c>
      <c r="D1557" s="207" t="s">
        <v>1390</v>
      </c>
      <c r="E1557" s="207" t="str">
        <f>Sales_Entry!C1557</f>
        <v>BILL-7238</v>
      </c>
      <c r="F1557" s="207" t="str">
        <f>Sales_Entry!E1557</f>
        <v>Mix Milk</v>
      </c>
      <c r="G1557" s="208">
        <f>N(Sales_Entry!J1557)</f>
        <v>1275</v>
      </c>
      <c r="H1557" s="208">
        <v>0</v>
      </c>
      <c r="I1557" s="208">
        <f t="shared" si="24"/>
        <v>1275</v>
      </c>
      <c r="J1557" s="209"/>
      <c r="K1557" s="209" t="str" cm="1">
        <f t="array" ref="K1557">IF($C1557="","",IF(AND($C1557=Party_Statement!$C$5,$B1557&gt;=Party_Statement!$C$6,$B1557&lt;=Party_Statement!$E$6),SUMPRODUCT(($C$3:$C1557=Party_Statement!$C$5)*($B$3:$B1557&gt;=Party_Statement!$C$6)*($B$3:$B1557&lt;=Party_Statement!$E$6)),""))</f>
        <v/>
      </c>
    </row>
    <row r="1558" spans="1:11" x14ac:dyDescent="0.25">
      <c r="A1558" s="205" t="str">
        <f>Sales_Entry!A1558</f>
        <v>2083/05/20</v>
      </c>
      <c r="B1558" s="206">
        <f>Sales_Entry!B1558</f>
        <v>46270</v>
      </c>
      <c r="C1558" s="207" t="str">
        <f>Sales_Entry!D1558</f>
        <v>DEURALI KIRANA</v>
      </c>
      <c r="D1558" s="207" t="s">
        <v>1390</v>
      </c>
      <c r="E1558" s="207" t="str">
        <f>Sales_Entry!C1558</f>
        <v>BILL-7238</v>
      </c>
      <c r="F1558" s="207" t="str">
        <f>Sales_Entry!E1558</f>
        <v>GHEE</v>
      </c>
      <c r="G1558" s="208">
        <f>N(Sales_Entry!J1558)</f>
        <v>600</v>
      </c>
      <c r="H1558" s="208">
        <v>0</v>
      </c>
      <c r="I1558" s="208">
        <f t="shared" si="24"/>
        <v>600</v>
      </c>
      <c r="J1558" s="209"/>
      <c r="K1558" s="209" t="str" cm="1">
        <f t="array" ref="K1558">IF($C1558="","",IF(AND($C1558=Party_Statement!$C$5,$B1558&gt;=Party_Statement!$C$6,$B1558&lt;=Party_Statement!$E$6),SUMPRODUCT(($C$3:$C1558=Party_Statement!$C$5)*($B$3:$B1558&gt;=Party_Statement!$C$6)*($B$3:$B1558&lt;=Party_Statement!$E$6)),""))</f>
        <v/>
      </c>
    </row>
    <row r="1559" spans="1:11" s="64" customFormat="1" x14ac:dyDescent="0.25">
      <c r="A1559" s="205" t="str">
        <f>Sales_Entry!A1559</f>
        <v>2083/05/20</v>
      </c>
      <c r="B1559" s="206">
        <f>Sales_Entry!B1559</f>
        <v>46270</v>
      </c>
      <c r="C1559" s="207" t="str">
        <f>Sales_Entry!D1559</f>
        <v>DEURALI KIRANA</v>
      </c>
      <c r="D1559" s="207" t="s">
        <v>1390</v>
      </c>
      <c r="E1559" s="207" t="str">
        <f>Sales_Entry!C1559</f>
        <v>BILL-7238</v>
      </c>
      <c r="F1559" s="207" t="str">
        <f>Sales_Entry!E1559</f>
        <v>PANEER</v>
      </c>
      <c r="G1559" s="208">
        <f>N(Sales_Entry!J1559)</f>
        <v>400</v>
      </c>
      <c r="H1559" s="208">
        <v>0</v>
      </c>
      <c r="I1559" s="208">
        <f t="shared" si="24"/>
        <v>400</v>
      </c>
      <c r="J1559" s="211"/>
      <c r="K1559" s="209" t="str" cm="1">
        <f t="array" ref="K1559">IF($C1559="","",IF(AND($C1559=Party_Statement!$C$5,$B1559&gt;=Party_Statement!$C$6,$B1559&lt;=Party_Statement!$E$6),SUMPRODUCT(($C$3:$C1559=Party_Statement!$C$5)*($B$3:$B1559&gt;=Party_Statement!$C$6)*($B$3:$B1559&lt;=Party_Statement!$E$6)),""))</f>
        <v/>
      </c>
    </row>
    <row r="1560" spans="1:11" x14ac:dyDescent="0.25">
      <c r="A1560" s="205" t="str">
        <f>Sales_Entry!A1560</f>
        <v>2083/05/20</v>
      </c>
      <c r="B1560" s="206">
        <f>Sales_Entry!B1560</f>
        <v>46270</v>
      </c>
      <c r="C1560" s="207" t="str">
        <f>Sales_Entry!D1560</f>
        <v>GIRI KIRANA</v>
      </c>
      <c r="D1560" s="207" t="s">
        <v>1390</v>
      </c>
      <c r="E1560" s="207" t="str">
        <f>Sales_Entry!C1560</f>
        <v>BILL-7239</v>
      </c>
      <c r="F1560" s="207" t="str">
        <f>Sales_Entry!E1560</f>
        <v>Mix Milk</v>
      </c>
      <c r="G1560" s="208">
        <f>N(Sales_Entry!J1560)</f>
        <v>1275</v>
      </c>
      <c r="H1560" s="208">
        <v>0</v>
      </c>
      <c r="I1560" s="208">
        <f t="shared" si="24"/>
        <v>1275</v>
      </c>
      <c r="J1560" s="209"/>
      <c r="K1560" s="209" t="str" cm="1">
        <f t="array" ref="K1560">IF($C1560="","",IF(AND($C1560=Party_Statement!$C$5,$B1560&gt;=Party_Statement!$C$6,$B1560&lt;=Party_Statement!$E$6),SUMPRODUCT(($C$3:$C1560=Party_Statement!$C$5)*($B$3:$B1560&gt;=Party_Statement!$C$6)*($B$3:$B1560&lt;=Party_Statement!$E$6)),""))</f>
        <v/>
      </c>
    </row>
    <row r="1561" spans="1:11" x14ac:dyDescent="0.25">
      <c r="A1561" s="205" t="str">
        <f>Sales_Entry!A1561</f>
        <v>2083/05/20</v>
      </c>
      <c r="B1561" s="206">
        <f>Sales_Entry!B1561</f>
        <v>46270</v>
      </c>
      <c r="C1561" s="207" t="str">
        <f>Sales_Entry!D1561</f>
        <v>ORGANIC TARKALI</v>
      </c>
      <c r="D1561" s="207" t="s">
        <v>1390</v>
      </c>
      <c r="E1561" s="207" t="str">
        <f>Sales_Entry!C1561</f>
        <v>BILL-7240</v>
      </c>
      <c r="F1561" s="207" t="str">
        <f>Sales_Entry!E1561</f>
        <v>Mix Milk</v>
      </c>
      <c r="G1561" s="208">
        <f>N(Sales_Entry!J1561)</f>
        <v>2850</v>
      </c>
      <c r="H1561" s="208">
        <v>0</v>
      </c>
      <c r="I1561" s="208">
        <f t="shared" si="24"/>
        <v>2850</v>
      </c>
      <c r="J1561" s="209"/>
      <c r="K1561" s="209" t="str" cm="1">
        <f t="array" ref="K1561">IF($C1561="","",IF(AND($C1561=Party_Statement!$C$5,$B1561&gt;=Party_Statement!$C$6,$B1561&lt;=Party_Statement!$E$6),SUMPRODUCT(($C$3:$C1561=Party_Statement!$C$5)*($B$3:$B1561&gt;=Party_Statement!$C$6)*($B$3:$B1561&lt;=Party_Statement!$E$6)),""))</f>
        <v/>
      </c>
    </row>
    <row r="1562" spans="1:11" x14ac:dyDescent="0.25">
      <c r="A1562" s="205" t="str">
        <f>Sales_Entry!A1562</f>
        <v>2083/05/20</v>
      </c>
      <c r="B1562" s="206">
        <f>Sales_Entry!B1562</f>
        <v>46270</v>
      </c>
      <c r="C1562" s="207" t="str">
        <f>Sales_Entry!D1562</f>
        <v>SHARMA DAI</v>
      </c>
      <c r="D1562" s="207" t="s">
        <v>1390</v>
      </c>
      <c r="E1562" s="207" t="str">
        <f>Sales_Entry!C1562</f>
        <v>BILL-7241</v>
      </c>
      <c r="F1562" s="207" t="str">
        <f>Sales_Entry!E1562</f>
        <v>Mix Milk</v>
      </c>
      <c r="G1562" s="208">
        <f>N(Sales_Entry!J1562)</f>
        <v>2890</v>
      </c>
      <c r="H1562" s="208">
        <v>0</v>
      </c>
      <c r="I1562" s="208">
        <f t="shared" si="24"/>
        <v>2890</v>
      </c>
      <c r="J1562" s="209"/>
      <c r="K1562" s="209" t="str" cm="1">
        <f t="array" ref="K1562">IF($C1562="","",IF(AND($C1562=Party_Statement!$C$5,$B1562&gt;=Party_Statement!$C$6,$B1562&lt;=Party_Statement!$E$6),SUMPRODUCT(($C$3:$C1562=Party_Statement!$C$5)*($B$3:$B1562&gt;=Party_Statement!$C$6)*($B$3:$B1562&lt;=Party_Statement!$E$6)),""))</f>
        <v/>
      </c>
    </row>
    <row r="1563" spans="1:11" x14ac:dyDescent="0.25">
      <c r="A1563" s="205" t="str">
        <f>Sales_Entry!A1563</f>
        <v>2083/05/20</v>
      </c>
      <c r="B1563" s="206">
        <f>Sales_Entry!B1563</f>
        <v>46270</v>
      </c>
      <c r="C1563" s="207" t="str">
        <f>Sales_Entry!D1563</f>
        <v>GANGA NEUPANE</v>
      </c>
      <c r="D1563" s="207" t="s">
        <v>1390</v>
      </c>
      <c r="E1563" s="207" t="str">
        <f>Sales_Entry!C1563</f>
        <v>BILL-7242</v>
      </c>
      <c r="F1563" s="207" t="str">
        <f>Sales_Entry!E1563</f>
        <v>Mix Milk</v>
      </c>
      <c r="G1563" s="208">
        <f>N(Sales_Entry!J1563)</f>
        <v>340</v>
      </c>
      <c r="H1563" s="208">
        <v>0</v>
      </c>
      <c r="I1563" s="208">
        <f t="shared" si="24"/>
        <v>340</v>
      </c>
      <c r="J1563" s="209"/>
      <c r="K1563" s="209" t="str" cm="1">
        <f t="array" ref="K1563">IF($C1563="","",IF(AND($C1563=Party_Statement!$C$5,$B1563&gt;=Party_Statement!$C$6,$B1563&lt;=Party_Statement!$E$6),SUMPRODUCT(($C$3:$C1563=Party_Statement!$C$5)*($B$3:$B1563&gt;=Party_Statement!$C$6)*($B$3:$B1563&lt;=Party_Statement!$E$6)),""))</f>
        <v/>
      </c>
    </row>
    <row r="1564" spans="1:11" x14ac:dyDescent="0.25">
      <c r="A1564" s="205" t="str">
        <f>Sales_Entry!A1564</f>
        <v>2083/05/20</v>
      </c>
      <c r="B1564" s="206">
        <f>Sales_Entry!B1564</f>
        <v>46270</v>
      </c>
      <c r="C1564" s="207" t="str">
        <f>Sales_Entry!D1564</f>
        <v>NEUPANE KIRANA</v>
      </c>
      <c r="D1564" s="207" t="s">
        <v>1390</v>
      </c>
      <c r="E1564" s="207" t="str">
        <f>Sales_Entry!C1564</f>
        <v>BILL-7243</v>
      </c>
      <c r="F1564" s="207" t="str">
        <f>Sales_Entry!E1564</f>
        <v>Mix Milk</v>
      </c>
      <c r="G1564" s="208">
        <f>N(Sales_Entry!J1564)</f>
        <v>200</v>
      </c>
      <c r="H1564" s="208">
        <v>0</v>
      </c>
      <c r="I1564" s="208">
        <f t="shared" si="24"/>
        <v>200</v>
      </c>
      <c r="J1564" s="209"/>
      <c r="K1564" s="209" t="str" cm="1">
        <f t="array" ref="K1564">IF($C1564="","",IF(AND($C1564=Party_Statement!$C$5,$B1564&gt;=Party_Statement!$C$6,$B1564&lt;=Party_Statement!$E$6),SUMPRODUCT(($C$3:$C1564=Party_Statement!$C$5)*($B$3:$B1564&gt;=Party_Statement!$C$6)*($B$3:$B1564&lt;=Party_Statement!$E$6)),""))</f>
        <v/>
      </c>
    </row>
    <row r="1565" spans="1:11" x14ac:dyDescent="0.25">
      <c r="A1565" s="205" t="str">
        <f>Sales_Entry!A1565</f>
        <v>2083/05/20</v>
      </c>
      <c r="B1565" s="206">
        <f>Sales_Entry!B1565</f>
        <v>46270</v>
      </c>
      <c r="C1565" s="207" t="str">
        <f>Sales_Entry!D1565</f>
        <v>LOCAL</v>
      </c>
      <c r="D1565" s="207" t="s">
        <v>1390</v>
      </c>
      <c r="E1565" s="207" t="str">
        <f>Sales_Entry!C1565</f>
        <v>BILL-6494</v>
      </c>
      <c r="F1565" s="207" t="str">
        <f>Sales_Entry!E1565</f>
        <v>Mix Milk</v>
      </c>
      <c r="G1565" s="208">
        <f>N(Sales_Entry!J1565)</f>
        <v>1269.97</v>
      </c>
      <c r="H1565" s="208">
        <v>0</v>
      </c>
      <c r="I1565" s="208">
        <f t="shared" si="24"/>
        <v>1269.97</v>
      </c>
      <c r="J1565" s="209"/>
      <c r="K1565" s="209" t="str" cm="1">
        <f t="array" ref="K1565">IF($C1565="","",IF(AND($C1565=Party_Statement!$C$5,$B1565&gt;=Party_Statement!$C$6,$B1565&lt;=Party_Statement!$E$6),SUMPRODUCT(($C$3:$C1565=Party_Statement!$C$5)*($B$3:$B1565&gt;=Party_Statement!$C$6)*($B$3:$B1565&lt;=Party_Statement!$E$6)),""))</f>
        <v/>
      </c>
    </row>
    <row r="1566" spans="1:11" x14ac:dyDescent="0.25">
      <c r="A1566" s="205" t="str">
        <f>Sales_Entry!A1566</f>
        <v>2083/05/20</v>
      </c>
      <c r="B1566" s="206">
        <f>Sales_Entry!B1566</f>
        <v>46270</v>
      </c>
      <c r="C1566" s="207" t="str">
        <f>Sales_Entry!D1566</f>
        <v>LOCAL</v>
      </c>
      <c r="D1566" s="207" t="s">
        <v>1390</v>
      </c>
      <c r="E1566" s="207" t="str">
        <f>Sales_Entry!C1566</f>
        <v>BILL-6494</v>
      </c>
      <c r="F1566" s="207" t="str">
        <f>Sales_Entry!E1566</f>
        <v>NAUNI</v>
      </c>
      <c r="G1566" s="208">
        <f>N(Sales_Entry!J1566)</f>
        <v>850</v>
      </c>
      <c r="H1566" s="208">
        <v>0</v>
      </c>
      <c r="I1566" s="208">
        <f t="shared" si="24"/>
        <v>850</v>
      </c>
      <c r="J1566" s="209"/>
      <c r="K1566" s="209" t="str" cm="1">
        <f t="array" ref="K1566">IF($C1566="","",IF(AND($C1566=Party_Statement!$C$5,$B1566&gt;=Party_Statement!$C$6,$B1566&lt;=Party_Statement!$E$6),SUMPRODUCT(($C$3:$C1566=Party_Statement!$C$5)*($B$3:$B1566&gt;=Party_Statement!$C$6)*($B$3:$B1566&lt;=Party_Statement!$E$6)),""))</f>
        <v/>
      </c>
    </row>
    <row r="1567" spans="1:11" x14ac:dyDescent="0.25">
      <c r="A1567" s="205" t="str">
        <f>Sales_Entry!A1567</f>
        <v>2083/05/20</v>
      </c>
      <c r="B1567" s="206">
        <f>Sales_Entry!B1567</f>
        <v>46270</v>
      </c>
      <c r="C1567" s="207" t="str">
        <f>Sales_Entry!D1567</f>
        <v>LOCAL</v>
      </c>
      <c r="D1567" s="207" t="s">
        <v>1390</v>
      </c>
      <c r="E1567" s="207" t="str">
        <f>Sales_Entry!C1567</f>
        <v>BILL-6494</v>
      </c>
      <c r="F1567" s="207" t="str">
        <f>Sales_Entry!E1567</f>
        <v>GHEE</v>
      </c>
      <c r="G1567" s="208">
        <f>N(Sales_Entry!J1567)</f>
        <v>600</v>
      </c>
      <c r="H1567" s="208">
        <v>0</v>
      </c>
      <c r="I1567" s="208">
        <f t="shared" si="24"/>
        <v>600</v>
      </c>
      <c r="J1567" s="209"/>
      <c r="K1567" s="209" t="str" cm="1">
        <f t="array" ref="K1567">IF($C1567="","",IF(AND($C1567=Party_Statement!$C$5,$B1567&gt;=Party_Statement!$C$6,$B1567&lt;=Party_Statement!$E$6),SUMPRODUCT(($C$3:$C1567=Party_Statement!$C$5)*($B$3:$B1567&gt;=Party_Statement!$C$6)*($B$3:$B1567&lt;=Party_Statement!$E$6)),""))</f>
        <v/>
      </c>
    </row>
    <row r="1568" spans="1:11" x14ac:dyDescent="0.25">
      <c r="A1568" s="205" t="str">
        <f>Sales_Entry!A1568</f>
        <v>2083/05/21</v>
      </c>
      <c r="B1568" s="206">
        <f>Sales_Entry!B1568</f>
        <v>46271</v>
      </c>
      <c r="C1568" s="207" t="str">
        <f>Sales_Entry!D1568</f>
        <v>SRIJANA DAIRY</v>
      </c>
      <c r="D1568" s="207" t="s">
        <v>1390</v>
      </c>
      <c r="E1568" s="207" t="str">
        <f>Sales_Entry!C1568</f>
        <v>BILL-7244</v>
      </c>
      <c r="F1568" s="207" t="str">
        <f>Sales_Entry!E1568</f>
        <v>Mix Milk</v>
      </c>
      <c r="G1568" s="208">
        <f>N(Sales_Entry!J1568)</f>
        <v>5100</v>
      </c>
      <c r="H1568" s="208">
        <v>0</v>
      </c>
      <c r="I1568" s="208">
        <f t="shared" si="24"/>
        <v>5100</v>
      </c>
      <c r="J1568" s="209"/>
      <c r="K1568" s="209" t="str" cm="1">
        <f t="array" ref="K1568">IF($C1568="","",IF(AND($C1568=Party_Statement!$C$5,$B1568&gt;=Party_Statement!$C$6,$B1568&lt;=Party_Statement!$E$6),SUMPRODUCT(($C$3:$C1568=Party_Statement!$C$5)*($B$3:$B1568&gt;=Party_Statement!$C$6)*($B$3:$B1568&lt;=Party_Statement!$E$6)),""))</f>
        <v/>
      </c>
    </row>
    <row r="1569" spans="1:11" x14ac:dyDescent="0.25">
      <c r="A1569" s="205" t="str">
        <f>Sales_Entry!A1569</f>
        <v>2083/05/21</v>
      </c>
      <c r="B1569" s="206">
        <f>Sales_Entry!B1569</f>
        <v>46271</v>
      </c>
      <c r="C1569" s="207" t="str">
        <f>Sales_Entry!D1569</f>
        <v>SRIJANA DAIRY</v>
      </c>
      <c r="D1569" s="207" t="s">
        <v>1390</v>
      </c>
      <c r="E1569" s="207" t="str">
        <f>Sales_Entry!C1569</f>
        <v>BILL-7244</v>
      </c>
      <c r="F1569" s="207" t="str">
        <f>Sales_Entry!E1569</f>
        <v>Cow Milk</v>
      </c>
      <c r="G1569" s="208">
        <f>N(Sales_Entry!J1569)</f>
        <v>80</v>
      </c>
      <c r="H1569" s="208">
        <v>0</v>
      </c>
      <c r="I1569" s="208">
        <f t="shared" si="24"/>
        <v>80</v>
      </c>
      <c r="J1569" s="209"/>
      <c r="K1569" s="209" t="str" cm="1">
        <f t="array" ref="K1569">IF($C1569="","",IF(AND($C1569=Party_Statement!$C$5,$B1569&gt;=Party_Statement!$C$6,$B1569&lt;=Party_Statement!$E$6),SUMPRODUCT(($C$3:$C1569=Party_Statement!$C$5)*($B$3:$B1569&gt;=Party_Statement!$C$6)*($B$3:$B1569&lt;=Party_Statement!$E$6)),""))</f>
        <v/>
      </c>
    </row>
    <row r="1570" spans="1:11" s="64" customFormat="1" x14ac:dyDescent="0.25">
      <c r="A1570" s="205" t="str">
        <f>Sales_Entry!A1570</f>
        <v>2083/05/21</v>
      </c>
      <c r="B1570" s="206">
        <f>Sales_Entry!B1570</f>
        <v>46271</v>
      </c>
      <c r="C1570" s="207" t="str">
        <f>Sales_Entry!D1570</f>
        <v>SOBHA BHATTARAI</v>
      </c>
      <c r="D1570" s="207" t="s">
        <v>1390</v>
      </c>
      <c r="E1570" s="207" t="str">
        <f>Sales_Entry!C1570</f>
        <v>BILL-7245</v>
      </c>
      <c r="F1570" s="207" t="str">
        <f>Sales_Entry!E1570</f>
        <v>Mix Milk</v>
      </c>
      <c r="G1570" s="208">
        <f>N(Sales_Entry!J1570)</f>
        <v>4250</v>
      </c>
      <c r="H1570" s="208">
        <v>0</v>
      </c>
      <c r="I1570" s="208">
        <f t="shared" si="24"/>
        <v>4250</v>
      </c>
      <c r="J1570" s="211"/>
      <c r="K1570" s="209" t="str" cm="1">
        <f t="array" ref="K1570">IF($C1570="","",IF(AND($C1570=Party_Statement!$C$5,$B1570&gt;=Party_Statement!$C$6,$B1570&lt;=Party_Statement!$E$6),SUMPRODUCT(($C$3:$C1570=Party_Statement!$C$5)*($B$3:$B1570&gt;=Party_Statement!$C$6)*($B$3:$B1570&lt;=Party_Statement!$E$6)),""))</f>
        <v/>
      </c>
    </row>
    <row r="1571" spans="1:11" x14ac:dyDescent="0.25">
      <c r="A1571" s="205" t="str">
        <f>Sales_Entry!A1571</f>
        <v>2083/05/21</v>
      </c>
      <c r="B1571" s="206">
        <f>Sales_Entry!B1571</f>
        <v>46271</v>
      </c>
      <c r="C1571" s="207" t="str">
        <f>Sales_Entry!D1571</f>
        <v>MANAKAMANA DAIRY</v>
      </c>
      <c r="D1571" s="207" t="s">
        <v>1390</v>
      </c>
      <c r="E1571" s="207" t="str">
        <f>Sales_Entry!C1571</f>
        <v>BILL-7246</v>
      </c>
      <c r="F1571" s="207" t="str">
        <f>Sales_Entry!E1571</f>
        <v>Mix Milk</v>
      </c>
      <c r="G1571" s="208">
        <f>N(Sales_Entry!J1571)</f>
        <v>850</v>
      </c>
      <c r="H1571" s="208">
        <v>0</v>
      </c>
      <c r="I1571" s="208">
        <f t="shared" si="24"/>
        <v>850</v>
      </c>
      <c r="J1571" s="209"/>
      <c r="K1571" s="209" t="str" cm="1">
        <f t="array" ref="K1571">IF($C1571="","",IF(AND($C1571=Party_Statement!$C$5,$B1571&gt;=Party_Statement!$C$6,$B1571&lt;=Party_Statement!$E$6),SUMPRODUCT(($C$3:$C1571=Party_Statement!$C$5)*($B$3:$B1571&gt;=Party_Statement!$C$6)*($B$3:$B1571&lt;=Party_Statement!$E$6)),""))</f>
        <v/>
      </c>
    </row>
    <row r="1572" spans="1:11" x14ac:dyDescent="0.25">
      <c r="A1572" s="205" t="str">
        <f>Sales_Entry!A1572</f>
        <v>2083/05/21</v>
      </c>
      <c r="B1572" s="206">
        <f>Sales_Entry!B1572</f>
        <v>46271</v>
      </c>
      <c r="C1572" s="207" t="str">
        <f>Sales_Entry!D1572</f>
        <v>AAYUSH AND AAYUSHMA</v>
      </c>
      <c r="D1572" s="207" t="s">
        <v>1390</v>
      </c>
      <c r="E1572" s="207" t="str">
        <f>Sales_Entry!C1572</f>
        <v>BILL-7247</v>
      </c>
      <c r="F1572" s="207" t="str">
        <f>Sales_Entry!E1572</f>
        <v>Mix Milk</v>
      </c>
      <c r="G1572" s="208">
        <f>N(Sales_Entry!J1572)</f>
        <v>425</v>
      </c>
      <c r="H1572" s="208">
        <v>0</v>
      </c>
      <c r="I1572" s="208">
        <f t="shared" si="24"/>
        <v>425</v>
      </c>
      <c r="J1572" s="209"/>
      <c r="K1572" s="209" t="str" cm="1">
        <f t="array" ref="K1572">IF($C1572="","",IF(AND($C1572=Party_Statement!$C$5,$B1572&gt;=Party_Statement!$C$6,$B1572&lt;=Party_Statement!$E$6),SUMPRODUCT(($C$3:$C1572=Party_Statement!$C$5)*($B$3:$B1572&gt;=Party_Statement!$C$6)*($B$3:$B1572&lt;=Party_Statement!$E$6)),""))</f>
        <v/>
      </c>
    </row>
    <row r="1573" spans="1:11" x14ac:dyDescent="0.25">
      <c r="A1573" s="205" t="str">
        <f>Sales_Entry!A1573</f>
        <v>2083/05/21</v>
      </c>
      <c r="B1573" s="206">
        <f>Sales_Entry!B1573</f>
        <v>46271</v>
      </c>
      <c r="C1573" s="207" t="str">
        <f>Sales_Entry!D1573</f>
        <v>KHANAL KIRANA</v>
      </c>
      <c r="D1573" s="207" t="s">
        <v>1390</v>
      </c>
      <c r="E1573" s="207" t="str">
        <f>Sales_Entry!C1573</f>
        <v>BILL-7248</v>
      </c>
      <c r="F1573" s="207" t="str">
        <f>Sales_Entry!E1573</f>
        <v>Mix Milk</v>
      </c>
      <c r="G1573" s="208">
        <f>N(Sales_Entry!J1573)</f>
        <v>1275</v>
      </c>
      <c r="H1573" s="208">
        <v>0</v>
      </c>
      <c r="I1573" s="208">
        <f t="shared" si="24"/>
        <v>1275</v>
      </c>
      <c r="J1573" s="209"/>
      <c r="K1573" s="209" t="str" cm="1">
        <f t="array" ref="K1573">IF($C1573="","",IF(AND($C1573=Party_Statement!$C$5,$B1573&gt;=Party_Statement!$C$6,$B1573&lt;=Party_Statement!$E$6),SUMPRODUCT(($C$3:$C1573=Party_Statement!$C$5)*($B$3:$B1573&gt;=Party_Statement!$C$6)*($B$3:$B1573&lt;=Party_Statement!$E$6)),""))</f>
        <v/>
      </c>
    </row>
    <row r="1574" spans="1:11" x14ac:dyDescent="0.25">
      <c r="A1574" s="205" t="str">
        <f>Sales_Entry!A1574</f>
        <v>2083/05/21</v>
      </c>
      <c r="B1574" s="206">
        <f>Sales_Entry!B1574</f>
        <v>46271</v>
      </c>
      <c r="C1574" s="207" t="str">
        <f>Sales_Entry!D1574</f>
        <v>SAMIKSHYA KIRANA</v>
      </c>
      <c r="D1574" s="207" t="s">
        <v>1390</v>
      </c>
      <c r="E1574" s="207" t="str">
        <f>Sales_Entry!C1574</f>
        <v>BILL-7249</v>
      </c>
      <c r="F1574" s="207" t="str">
        <f>Sales_Entry!E1574</f>
        <v>Mix Milk</v>
      </c>
      <c r="G1574" s="208">
        <f>N(Sales_Entry!J1574)</f>
        <v>680</v>
      </c>
      <c r="H1574" s="208">
        <v>0</v>
      </c>
      <c r="I1574" s="208">
        <f t="shared" si="24"/>
        <v>680</v>
      </c>
      <c r="J1574" s="209"/>
      <c r="K1574" s="209" t="str" cm="1">
        <f t="array" ref="K1574">IF($C1574="","",IF(AND($C1574=Party_Statement!$C$5,$B1574&gt;=Party_Statement!$C$6,$B1574&lt;=Party_Statement!$E$6),SUMPRODUCT(($C$3:$C1574=Party_Statement!$C$5)*($B$3:$B1574&gt;=Party_Statement!$C$6)*($B$3:$B1574&lt;=Party_Statement!$E$6)),""))</f>
        <v/>
      </c>
    </row>
    <row r="1575" spans="1:11" x14ac:dyDescent="0.25">
      <c r="A1575" s="205" t="str">
        <f>Sales_Entry!A1575</f>
        <v>2083/05/21</v>
      </c>
      <c r="B1575" s="206">
        <f>Sales_Entry!B1575</f>
        <v>46271</v>
      </c>
      <c r="C1575" s="207" t="str">
        <f>Sales_Entry!D1575</f>
        <v>KRISHNA KHAREL</v>
      </c>
      <c r="D1575" s="207" t="s">
        <v>1390</v>
      </c>
      <c r="E1575" s="207" t="str">
        <f>Sales_Entry!C1575</f>
        <v>BILL-7250</v>
      </c>
      <c r="F1575" s="207" t="str">
        <f>Sales_Entry!E1575</f>
        <v>Mix Milk</v>
      </c>
      <c r="G1575" s="208">
        <f>N(Sales_Entry!J1575)</f>
        <v>215</v>
      </c>
      <c r="H1575" s="208">
        <v>0</v>
      </c>
      <c r="I1575" s="208">
        <f t="shared" si="24"/>
        <v>215</v>
      </c>
      <c r="J1575" s="209"/>
      <c r="K1575" s="209" t="str" cm="1">
        <f t="array" ref="K1575">IF($C1575="","",IF(AND($C1575=Party_Statement!$C$5,$B1575&gt;=Party_Statement!$C$6,$B1575&lt;=Party_Statement!$E$6),SUMPRODUCT(($C$3:$C1575=Party_Statement!$C$5)*($B$3:$B1575&gt;=Party_Statement!$C$6)*($B$3:$B1575&lt;=Party_Statement!$E$6)),""))</f>
        <v/>
      </c>
    </row>
    <row r="1576" spans="1:11" x14ac:dyDescent="0.25">
      <c r="A1576" s="205" t="str">
        <f>Sales_Entry!A1576</f>
        <v>2083/05/21</v>
      </c>
      <c r="B1576" s="206">
        <f>Sales_Entry!B1576</f>
        <v>46271</v>
      </c>
      <c r="C1576" s="207" t="str">
        <f>Sales_Entry!D1576</f>
        <v>CHHATRABHUMI STORE</v>
      </c>
      <c r="D1576" s="207" t="s">
        <v>1390</v>
      </c>
      <c r="E1576" s="207" t="str">
        <f>Sales_Entry!C1576</f>
        <v>BILL-7251</v>
      </c>
      <c r="F1576" s="207" t="str">
        <f>Sales_Entry!E1576</f>
        <v>Mix Milk</v>
      </c>
      <c r="G1576" s="208">
        <f>N(Sales_Entry!J1576)</f>
        <v>2150</v>
      </c>
      <c r="H1576" s="208">
        <v>0</v>
      </c>
      <c r="I1576" s="208">
        <f t="shared" si="24"/>
        <v>2150</v>
      </c>
      <c r="J1576" s="209"/>
      <c r="K1576" s="209" t="str" cm="1">
        <f t="array" ref="K1576">IF($C1576="","",IF(AND($C1576=Party_Statement!$C$5,$B1576&gt;=Party_Statement!$C$6,$B1576&lt;=Party_Statement!$E$6),SUMPRODUCT(($C$3:$C1576=Party_Statement!$C$5)*($B$3:$B1576&gt;=Party_Statement!$C$6)*($B$3:$B1576&lt;=Party_Statement!$E$6)),""))</f>
        <v/>
      </c>
    </row>
    <row r="1577" spans="1:11" x14ac:dyDescent="0.25">
      <c r="A1577" s="205" t="str">
        <f>Sales_Entry!A1577</f>
        <v>2083/05/21</v>
      </c>
      <c r="B1577" s="206">
        <f>Sales_Entry!B1577</f>
        <v>46271</v>
      </c>
      <c r="C1577" s="207" t="str">
        <f>Sales_Entry!D1577</f>
        <v>AAMOSH KIRANA</v>
      </c>
      <c r="D1577" s="207" t="s">
        <v>1390</v>
      </c>
      <c r="E1577" s="207" t="str">
        <f>Sales_Entry!C1577</f>
        <v>BILL-7252</v>
      </c>
      <c r="F1577" s="207" t="str">
        <f>Sales_Entry!E1577</f>
        <v>Mix Milk</v>
      </c>
      <c r="G1577" s="208">
        <f>N(Sales_Entry!J1577)</f>
        <v>3440</v>
      </c>
      <c r="H1577" s="208">
        <v>0</v>
      </c>
      <c r="I1577" s="208">
        <f t="shared" si="24"/>
        <v>3440</v>
      </c>
      <c r="J1577" s="209"/>
      <c r="K1577" s="209" t="str" cm="1">
        <f t="array" ref="K1577">IF($C1577="","",IF(AND($C1577=Party_Statement!$C$5,$B1577&gt;=Party_Statement!$C$6,$B1577&lt;=Party_Statement!$E$6),SUMPRODUCT(($C$3:$C1577=Party_Statement!$C$5)*($B$3:$B1577&gt;=Party_Statement!$C$6)*($B$3:$B1577&lt;=Party_Statement!$E$6)),""))</f>
        <v/>
      </c>
    </row>
    <row r="1578" spans="1:11" x14ac:dyDescent="0.25">
      <c r="A1578" s="205" t="str">
        <f>Sales_Entry!A1578</f>
        <v>2083/05/21</v>
      </c>
      <c r="B1578" s="206">
        <f>Sales_Entry!B1578</f>
        <v>46271</v>
      </c>
      <c r="C1578" s="207" t="str">
        <f>Sales_Entry!D1578</f>
        <v>AAMOSH KIRANA</v>
      </c>
      <c r="D1578" s="207" t="s">
        <v>1390</v>
      </c>
      <c r="E1578" s="207" t="str">
        <f>Sales_Entry!C1578</f>
        <v>BILL-7252</v>
      </c>
      <c r="F1578" s="207" t="str">
        <f>Sales_Entry!E1578</f>
        <v>Mix Milk</v>
      </c>
      <c r="G1578" s="208">
        <f>N(Sales_Entry!J1578)</f>
        <v>2550</v>
      </c>
      <c r="H1578" s="208">
        <v>0</v>
      </c>
      <c r="I1578" s="208">
        <f t="shared" si="24"/>
        <v>2550</v>
      </c>
      <c r="J1578" s="209"/>
      <c r="K1578" s="209" t="str" cm="1">
        <f t="array" ref="K1578">IF($C1578="","",IF(AND($C1578=Party_Statement!$C$5,$B1578&gt;=Party_Statement!$C$6,$B1578&lt;=Party_Statement!$E$6),SUMPRODUCT(($C$3:$C1578=Party_Statement!$C$5)*($B$3:$B1578&gt;=Party_Statement!$C$6)*($B$3:$B1578&lt;=Party_Statement!$E$6)),""))</f>
        <v/>
      </c>
    </row>
    <row r="1579" spans="1:11" x14ac:dyDescent="0.25">
      <c r="A1579" s="205" t="str">
        <f>Sales_Entry!A1579</f>
        <v>2083/05/21</v>
      </c>
      <c r="B1579" s="206">
        <f>Sales_Entry!B1579</f>
        <v>46271</v>
      </c>
      <c r="C1579" s="207" t="str">
        <f>Sales_Entry!D1579</f>
        <v>AAMOSH KIRANA</v>
      </c>
      <c r="D1579" s="207" t="s">
        <v>1390</v>
      </c>
      <c r="E1579" s="207" t="str">
        <f>Sales_Entry!C1579</f>
        <v>BILL-7252</v>
      </c>
      <c r="F1579" s="207" t="str">
        <f>Sales_Entry!E1579</f>
        <v>GHEE</v>
      </c>
      <c r="G1579" s="208">
        <f>N(Sales_Entry!J1579)</f>
        <v>2400</v>
      </c>
      <c r="H1579" s="208">
        <v>0</v>
      </c>
      <c r="I1579" s="208">
        <f t="shared" si="24"/>
        <v>2400</v>
      </c>
      <c r="J1579" s="209"/>
      <c r="K1579" s="209" t="str" cm="1">
        <f t="array" ref="K1579">IF($C1579="","",IF(AND($C1579=Party_Statement!$C$5,$B1579&gt;=Party_Statement!$C$6,$B1579&lt;=Party_Statement!$E$6),SUMPRODUCT(($C$3:$C1579=Party_Statement!$C$5)*($B$3:$B1579&gt;=Party_Statement!$C$6)*($B$3:$B1579&lt;=Party_Statement!$E$6)),""))</f>
        <v/>
      </c>
    </row>
    <row r="1580" spans="1:11" x14ac:dyDescent="0.25">
      <c r="A1580" s="205" t="str">
        <f>Sales_Entry!A1580</f>
        <v>2083/05/21</v>
      </c>
      <c r="B1580" s="206">
        <f>Sales_Entry!B1580</f>
        <v>46271</v>
      </c>
      <c r="C1580" s="207" t="str">
        <f>Sales_Entry!D1580</f>
        <v>AAMOSH KIRANA</v>
      </c>
      <c r="D1580" s="207" t="s">
        <v>1390</v>
      </c>
      <c r="E1580" s="207" t="str">
        <f>Sales_Entry!C1580</f>
        <v>BILL-7252</v>
      </c>
      <c r="F1580" s="207" t="str">
        <f>Sales_Entry!E1580</f>
        <v>Cow Milk</v>
      </c>
      <c r="G1580" s="208">
        <f>N(Sales_Entry!J1580)</f>
        <v>80</v>
      </c>
      <c r="H1580" s="208">
        <v>0</v>
      </c>
      <c r="I1580" s="208">
        <f t="shared" si="24"/>
        <v>80</v>
      </c>
      <c r="J1580" s="209"/>
      <c r="K1580" s="209" t="str" cm="1">
        <f t="array" ref="K1580">IF($C1580="","",IF(AND($C1580=Party_Statement!$C$5,$B1580&gt;=Party_Statement!$C$6,$B1580&lt;=Party_Statement!$E$6),SUMPRODUCT(($C$3:$C1580=Party_Statement!$C$5)*($B$3:$B1580&gt;=Party_Statement!$C$6)*($B$3:$B1580&lt;=Party_Statement!$E$6)),""))</f>
        <v/>
      </c>
    </row>
    <row r="1581" spans="1:11" s="64" customFormat="1" x14ac:dyDescent="0.25">
      <c r="A1581" s="205" t="str">
        <f>Sales_Entry!A1581</f>
        <v>2083/05/21</v>
      </c>
      <c r="B1581" s="206">
        <f>Sales_Entry!B1581</f>
        <v>46271</v>
      </c>
      <c r="C1581" s="207" t="str">
        <f>Sales_Entry!D1581</f>
        <v>GIRI KIRANA</v>
      </c>
      <c r="D1581" s="207" t="s">
        <v>1390</v>
      </c>
      <c r="E1581" s="207" t="str">
        <f>Sales_Entry!C1581</f>
        <v>BILL-7253</v>
      </c>
      <c r="F1581" s="207" t="str">
        <f>Sales_Entry!E1581</f>
        <v>Mix Milk</v>
      </c>
      <c r="G1581" s="208">
        <f>N(Sales_Entry!J1581)</f>
        <v>1275</v>
      </c>
      <c r="H1581" s="208">
        <v>0</v>
      </c>
      <c r="I1581" s="208">
        <f t="shared" si="24"/>
        <v>1275</v>
      </c>
      <c r="J1581" s="211"/>
      <c r="K1581" s="209" t="str" cm="1">
        <f t="array" ref="K1581">IF($C1581="","",IF(AND($C1581=Party_Statement!$C$5,$B1581&gt;=Party_Statement!$C$6,$B1581&lt;=Party_Statement!$E$6),SUMPRODUCT(($C$3:$C1581=Party_Statement!$C$5)*($B$3:$B1581&gt;=Party_Statement!$C$6)*($B$3:$B1581&lt;=Party_Statement!$E$6)),""))</f>
        <v/>
      </c>
    </row>
    <row r="1582" spans="1:11" x14ac:dyDescent="0.25">
      <c r="A1582" s="205" t="str">
        <f>Sales_Entry!A1582</f>
        <v>2083/05/21</v>
      </c>
      <c r="B1582" s="206">
        <f>Sales_Entry!B1582</f>
        <v>46271</v>
      </c>
      <c r="C1582" s="207" t="str">
        <f>Sales_Entry!D1582</f>
        <v>YUBARAJ AND SAMRAT</v>
      </c>
      <c r="D1582" s="207" t="s">
        <v>1390</v>
      </c>
      <c r="E1582" s="207" t="str">
        <f>Sales_Entry!C1582</f>
        <v>BILL-7254</v>
      </c>
      <c r="F1582" s="207" t="str">
        <f>Sales_Entry!E1582</f>
        <v>Mix Milk</v>
      </c>
      <c r="G1582" s="208">
        <f>N(Sales_Entry!J1582)</f>
        <v>850</v>
      </c>
      <c r="H1582" s="208">
        <v>0</v>
      </c>
      <c r="I1582" s="208">
        <f t="shared" si="24"/>
        <v>850</v>
      </c>
      <c r="J1582" s="209"/>
      <c r="K1582" s="209" t="str" cm="1">
        <f t="array" ref="K1582">IF($C1582="","",IF(AND($C1582=Party_Statement!$C$5,$B1582&gt;=Party_Statement!$C$6,$B1582&lt;=Party_Statement!$E$6),SUMPRODUCT(($C$3:$C1582=Party_Statement!$C$5)*($B$3:$B1582&gt;=Party_Statement!$C$6)*($B$3:$B1582&lt;=Party_Statement!$E$6)),""))</f>
        <v/>
      </c>
    </row>
    <row r="1583" spans="1:11" x14ac:dyDescent="0.25">
      <c r="A1583" s="205" t="str">
        <f>Sales_Entry!A1583</f>
        <v>2083/05/21</v>
      </c>
      <c r="B1583" s="206">
        <f>Sales_Entry!B1583</f>
        <v>46271</v>
      </c>
      <c r="C1583" s="207" t="str">
        <f>Sales_Entry!D1583</f>
        <v>DEURALI KIRANA</v>
      </c>
      <c r="D1583" s="207" t="s">
        <v>1390</v>
      </c>
      <c r="E1583" s="207" t="str">
        <f>Sales_Entry!C1583</f>
        <v>BILL-7255</v>
      </c>
      <c r="F1583" s="207" t="str">
        <f>Sales_Entry!E1583</f>
        <v>Mix Milk</v>
      </c>
      <c r="G1583" s="208">
        <f>N(Sales_Entry!J1583)</f>
        <v>425</v>
      </c>
      <c r="H1583" s="208">
        <v>0</v>
      </c>
      <c r="I1583" s="208">
        <f t="shared" si="24"/>
        <v>425</v>
      </c>
      <c r="J1583" s="209"/>
      <c r="K1583" s="209" t="str" cm="1">
        <f t="array" ref="K1583">IF($C1583="","",IF(AND($C1583=Party_Statement!$C$5,$B1583&gt;=Party_Statement!$C$6,$B1583&lt;=Party_Statement!$E$6),SUMPRODUCT(($C$3:$C1583=Party_Statement!$C$5)*($B$3:$B1583&gt;=Party_Statement!$C$6)*($B$3:$B1583&lt;=Party_Statement!$E$6)),""))</f>
        <v/>
      </c>
    </row>
    <row r="1584" spans="1:11" x14ac:dyDescent="0.25">
      <c r="A1584" s="205" t="str">
        <f>Sales_Entry!A1584</f>
        <v>2083/05/21</v>
      </c>
      <c r="B1584" s="206">
        <f>Sales_Entry!B1584</f>
        <v>46271</v>
      </c>
      <c r="C1584" s="207" t="str">
        <f>Sales_Entry!D1584</f>
        <v>DEURALI KIRANA</v>
      </c>
      <c r="D1584" s="207" t="s">
        <v>1390</v>
      </c>
      <c r="E1584" s="207" t="str">
        <f>Sales_Entry!C1584</f>
        <v>BILL-7255</v>
      </c>
      <c r="F1584" s="207" t="str">
        <f>Sales_Entry!E1584</f>
        <v>GHEE</v>
      </c>
      <c r="G1584" s="208">
        <f>N(Sales_Entry!J1584)</f>
        <v>1200</v>
      </c>
      <c r="H1584" s="208">
        <v>0</v>
      </c>
      <c r="I1584" s="208">
        <f t="shared" si="24"/>
        <v>1200</v>
      </c>
      <c r="J1584" s="209"/>
      <c r="K1584" s="209" t="str" cm="1">
        <f t="array" ref="K1584">IF($C1584="","",IF(AND($C1584=Party_Statement!$C$5,$B1584&gt;=Party_Statement!$C$6,$B1584&lt;=Party_Statement!$E$6),SUMPRODUCT(($C$3:$C1584=Party_Statement!$C$5)*($B$3:$B1584&gt;=Party_Statement!$C$6)*($B$3:$B1584&lt;=Party_Statement!$E$6)),""))</f>
        <v/>
      </c>
    </row>
    <row r="1585" spans="1:11" x14ac:dyDescent="0.25">
      <c r="A1585" s="205" t="str">
        <f>Sales_Entry!A1585</f>
        <v>2083/05/21</v>
      </c>
      <c r="B1585" s="206">
        <f>Sales_Entry!B1585</f>
        <v>46271</v>
      </c>
      <c r="C1585" s="207" t="str">
        <f>Sales_Entry!D1585</f>
        <v>ORGANIC TARKALI</v>
      </c>
      <c r="D1585" s="207" t="s">
        <v>1390</v>
      </c>
      <c r="E1585" s="207" t="str">
        <f>Sales_Entry!C1585</f>
        <v>BILL-7256</v>
      </c>
      <c r="F1585" s="207" t="str">
        <f>Sales_Entry!E1585</f>
        <v>Mix Milk</v>
      </c>
      <c r="G1585" s="208">
        <f>N(Sales_Entry!J1585)</f>
        <v>1700</v>
      </c>
      <c r="H1585" s="208">
        <v>0</v>
      </c>
      <c r="I1585" s="208">
        <f t="shared" si="24"/>
        <v>1700</v>
      </c>
      <c r="J1585" s="209"/>
      <c r="K1585" s="209" t="str" cm="1">
        <f t="array" ref="K1585">IF($C1585="","",IF(AND($C1585=Party_Statement!$C$5,$B1585&gt;=Party_Statement!$C$6,$B1585&lt;=Party_Statement!$E$6),SUMPRODUCT(($C$3:$C1585=Party_Statement!$C$5)*($B$3:$B1585&gt;=Party_Statement!$C$6)*($B$3:$B1585&lt;=Party_Statement!$E$6)),""))</f>
        <v/>
      </c>
    </row>
    <row r="1586" spans="1:11" x14ac:dyDescent="0.25">
      <c r="A1586" s="205" t="str">
        <f>Sales_Entry!A1586</f>
        <v>2083/05/21</v>
      </c>
      <c r="B1586" s="206">
        <f>Sales_Entry!B1586</f>
        <v>46271</v>
      </c>
      <c r="C1586" s="207" t="str">
        <f>Sales_Entry!D1586</f>
        <v>ORGANIC TARKALI</v>
      </c>
      <c r="D1586" s="207" t="s">
        <v>1390</v>
      </c>
      <c r="E1586" s="207" t="str">
        <f>Sales_Entry!C1586</f>
        <v>BILL-7256</v>
      </c>
      <c r="F1586" s="207" t="str">
        <f>Sales_Entry!E1586</f>
        <v>GHEE</v>
      </c>
      <c r="G1586" s="208">
        <f>N(Sales_Entry!J1586)</f>
        <v>600</v>
      </c>
      <c r="H1586" s="208">
        <v>0</v>
      </c>
      <c r="I1586" s="208">
        <f t="shared" si="24"/>
        <v>600</v>
      </c>
      <c r="J1586" s="209"/>
      <c r="K1586" s="209" t="str" cm="1">
        <f t="array" ref="K1586">IF($C1586="","",IF(AND($C1586=Party_Statement!$C$5,$B1586&gt;=Party_Statement!$C$6,$B1586&lt;=Party_Statement!$E$6),SUMPRODUCT(($C$3:$C1586=Party_Statement!$C$5)*($B$3:$B1586&gt;=Party_Statement!$C$6)*($B$3:$B1586&lt;=Party_Statement!$E$6)),""))</f>
        <v/>
      </c>
    </row>
    <row r="1587" spans="1:11" x14ac:dyDescent="0.25">
      <c r="A1587" s="205" t="str">
        <f>Sales_Entry!A1587</f>
        <v>2083/05/21</v>
      </c>
      <c r="B1587" s="206">
        <f>Sales_Entry!B1587</f>
        <v>46271</v>
      </c>
      <c r="C1587" s="207" t="str">
        <f>Sales_Entry!D1587</f>
        <v>SHARMA DAI</v>
      </c>
      <c r="D1587" s="207" t="s">
        <v>1390</v>
      </c>
      <c r="E1587" s="207" t="str">
        <f>Sales_Entry!C1587</f>
        <v>BILL-7257</v>
      </c>
      <c r="F1587" s="207" t="str">
        <f>Sales_Entry!E1587</f>
        <v>Mix Milk</v>
      </c>
      <c r="G1587" s="208">
        <f>N(Sales_Entry!J1587)</f>
        <v>2975</v>
      </c>
      <c r="H1587" s="208">
        <v>0</v>
      </c>
      <c r="I1587" s="208">
        <f t="shared" si="24"/>
        <v>2975</v>
      </c>
      <c r="J1587" s="209"/>
      <c r="K1587" s="209" t="str" cm="1">
        <f t="array" ref="K1587">IF($C1587="","",IF(AND($C1587=Party_Statement!$C$5,$B1587&gt;=Party_Statement!$C$6,$B1587&lt;=Party_Statement!$E$6),SUMPRODUCT(($C$3:$C1587=Party_Statement!$C$5)*($B$3:$B1587&gt;=Party_Statement!$C$6)*($B$3:$B1587&lt;=Party_Statement!$E$6)),""))</f>
        <v/>
      </c>
    </row>
    <row r="1588" spans="1:11" x14ac:dyDescent="0.25">
      <c r="A1588" s="205" t="str">
        <f>Sales_Entry!A1588</f>
        <v>2083/05/21</v>
      </c>
      <c r="B1588" s="206">
        <f>Sales_Entry!B1588</f>
        <v>46271</v>
      </c>
      <c r="C1588" s="207" t="str">
        <f>Sales_Entry!D1588</f>
        <v>GANGA NEUPANE</v>
      </c>
      <c r="D1588" s="207" t="s">
        <v>1390</v>
      </c>
      <c r="E1588" s="207" t="str">
        <f>Sales_Entry!C1588</f>
        <v>BILL-7258</v>
      </c>
      <c r="F1588" s="207" t="str">
        <f>Sales_Entry!E1588</f>
        <v>Mix Milk</v>
      </c>
      <c r="G1588" s="208">
        <f>N(Sales_Entry!J1588)</f>
        <v>340</v>
      </c>
      <c r="H1588" s="208">
        <v>0</v>
      </c>
      <c r="I1588" s="208">
        <f t="shared" si="24"/>
        <v>340</v>
      </c>
      <c r="J1588" s="209"/>
      <c r="K1588" s="209" t="str" cm="1">
        <f t="array" ref="K1588">IF($C1588="","",IF(AND($C1588=Party_Statement!$C$5,$B1588&gt;=Party_Statement!$C$6,$B1588&lt;=Party_Statement!$E$6),SUMPRODUCT(($C$3:$C1588=Party_Statement!$C$5)*($B$3:$B1588&gt;=Party_Statement!$C$6)*($B$3:$B1588&lt;=Party_Statement!$E$6)),""))</f>
        <v/>
      </c>
    </row>
    <row r="1589" spans="1:11" x14ac:dyDescent="0.25">
      <c r="A1589" s="205" t="str">
        <f>Sales_Entry!A1589</f>
        <v>2083/05/21</v>
      </c>
      <c r="B1589" s="206">
        <f>Sales_Entry!B1589</f>
        <v>46271</v>
      </c>
      <c r="C1589" s="207" t="str">
        <f>Sales_Entry!D1589</f>
        <v>NEUPANE KIRANA</v>
      </c>
      <c r="D1589" s="207" t="s">
        <v>1390</v>
      </c>
      <c r="E1589" s="207" t="str">
        <f>Sales_Entry!C1589</f>
        <v>BILL-7259</v>
      </c>
      <c r="F1589" s="207" t="str">
        <f>Sales_Entry!E1589</f>
        <v>Mix Milk</v>
      </c>
      <c r="G1589" s="208">
        <f>N(Sales_Entry!J1589)</f>
        <v>100</v>
      </c>
      <c r="H1589" s="208">
        <v>0</v>
      </c>
      <c r="I1589" s="208">
        <f t="shared" si="24"/>
        <v>100</v>
      </c>
      <c r="J1589" s="209"/>
      <c r="K1589" s="209" t="str" cm="1">
        <f t="array" ref="K1589">IF($C1589="","",IF(AND($C1589=Party_Statement!$C$5,$B1589&gt;=Party_Statement!$C$6,$B1589&lt;=Party_Statement!$E$6),SUMPRODUCT(($C$3:$C1589=Party_Statement!$C$5)*($B$3:$B1589&gt;=Party_Statement!$C$6)*($B$3:$B1589&lt;=Party_Statement!$E$6)),""))</f>
        <v/>
      </c>
    </row>
    <row r="1590" spans="1:11" x14ac:dyDescent="0.25">
      <c r="A1590" s="205" t="str">
        <f>Sales_Entry!A1590</f>
        <v>2083/05/21</v>
      </c>
      <c r="B1590" s="206">
        <f>Sales_Entry!B1590</f>
        <v>46271</v>
      </c>
      <c r="C1590" s="207" t="str">
        <f>Sales_Entry!D1590</f>
        <v>BALKRISHNA GYAWALI</v>
      </c>
      <c r="D1590" s="207" t="s">
        <v>1390</v>
      </c>
      <c r="E1590" s="207" t="str">
        <f>Sales_Entry!C1590</f>
        <v>BILL-7260</v>
      </c>
      <c r="F1590" s="207" t="str">
        <f>Sales_Entry!E1590</f>
        <v>GHEE</v>
      </c>
      <c r="G1590" s="208">
        <f>N(Sales_Entry!J1590)</f>
        <v>2400</v>
      </c>
      <c r="H1590" s="208">
        <v>0</v>
      </c>
      <c r="I1590" s="208">
        <f t="shared" si="24"/>
        <v>2400</v>
      </c>
      <c r="J1590" s="209"/>
      <c r="K1590" s="209" t="str" cm="1">
        <f t="array" ref="K1590">IF($C1590="","",IF(AND($C1590=Party_Statement!$C$5,$B1590&gt;=Party_Statement!$C$6,$B1590&lt;=Party_Statement!$E$6),SUMPRODUCT(($C$3:$C1590=Party_Statement!$C$5)*($B$3:$B1590&gt;=Party_Statement!$C$6)*($B$3:$B1590&lt;=Party_Statement!$E$6)),""))</f>
        <v/>
      </c>
    </row>
    <row r="1591" spans="1:11" x14ac:dyDescent="0.25">
      <c r="A1591" s="205" t="str">
        <f>Sales_Entry!A1591</f>
        <v>2083/05/21</v>
      </c>
      <c r="B1591" s="206">
        <f>Sales_Entry!B1591</f>
        <v>46271</v>
      </c>
      <c r="C1591" s="207" t="str">
        <f>Sales_Entry!D1591</f>
        <v>SITALA ARYAL</v>
      </c>
      <c r="D1591" s="207" t="s">
        <v>1390</v>
      </c>
      <c r="E1591" s="207" t="str">
        <f>Sales_Entry!C1591</f>
        <v>BILL-7261</v>
      </c>
      <c r="F1591" s="207" t="str">
        <f>Sales_Entry!E1591</f>
        <v>Mix Milk</v>
      </c>
      <c r="G1591" s="208">
        <f>N(Sales_Entry!J1591)</f>
        <v>90</v>
      </c>
      <c r="H1591" s="208">
        <v>0</v>
      </c>
      <c r="I1591" s="208">
        <f t="shared" si="24"/>
        <v>90</v>
      </c>
      <c r="J1591" s="209"/>
      <c r="K1591" s="209" t="str" cm="1">
        <f t="array" ref="K1591">IF($C1591="","",IF(AND($C1591=Party_Statement!$C$5,$B1591&gt;=Party_Statement!$C$6,$B1591&lt;=Party_Statement!$E$6),SUMPRODUCT(($C$3:$C1591=Party_Statement!$C$5)*($B$3:$B1591&gt;=Party_Statement!$C$6)*($B$3:$B1591&lt;=Party_Statement!$E$6)),""))</f>
        <v/>
      </c>
    </row>
    <row r="1592" spans="1:11" s="64" customFormat="1" x14ac:dyDescent="0.25">
      <c r="A1592" s="205" t="str">
        <f>Sales_Entry!A1592</f>
        <v>2083/05/21</v>
      </c>
      <c r="B1592" s="206">
        <f>Sales_Entry!B1592</f>
        <v>46271</v>
      </c>
      <c r="C1592" s="207" t="str">
        <f>Sales_Entry!D1592</f>
        <v>LOCAL</v>
      </c>
      <c r="D1592" s="207" t="s">
        <v>1390</v>
      </c>
      <c r="E1592" s="207" t="str">
        <f>Sales_Entry!C1592</f>
        <v>BILL-6495</v>
      </c>
      <c r="F1592" s="207" t="str">
        <f>Sales_Entry!E1592</f>
        <v>Mix Milk</v>
      </c>
      <c r="G1592" s="208">
        <f>N(Sales_Entry!J1592)</f>
        <v>200</v>
      </c>
      <c r="H1592" s="208">
        <v>0</v>
      </c>
      <c r="I1592" s="208">
        <f t="shared" si="24"/>
        <v>200</v>
      </c>
      <c r="J1592" s="211"/>
      <c r="K1592" s="209" t="str" cm="1">
        <f t="array" ref="K1592">IF($C1592="","",IF(AND($C1592=Party_Statement!$C$5,$B1592&gt;=Party_Statement!$C$6,$B1592&lt;=Party_Statement!$E$6),SUMPRODUCT(($C$3:$C1592=Party_Statement!$C$5)*($B$3:$B1592&gt;=Party_Statement!$C$6)*($B$3:$B1592&lt;=Party_Statement!$E$6)),""))</f>
        <v/>
      </c>
    </row>
    <row r="1593" spans="1:11" x14ac:dyDescent="0.25">
      <c r="A1593" s="205" t="str">
        <f>Sales_Entry!A1593</f>
        <v>2083/05/21</v>
      </c>
      <c r="B1593" s="206">
        <f>Sales_Entry!B1593</f>
        <v>46271</v>
      </c>
      <c r="C1593" s="207" t="str">
        <f>Sales_Entry!D1593</f>
        <v>LOCAL</v>
      </c>
      <c r="D1593" s="207" t="s">
        <v>1390</v>
      </c>
      <c r="E1593" s="207" t="str">
        <f>Sales_Entry!C1593</f>
        <v>BILL-6495</v>
      </c>
      <c r="F1593" s="207" t="str">
        <f>Sales_Entry!E1593</f>
        <v>NAUNI</v>
      </c>
      <c r="G1593" s="208">
        <f>N(Sales_Entry!J1593)</f>
        <v>1700</v>
      </c>
      <c r="H1593" s="208">
        <v>0</v>
      </c>
      <c r="I1593" s="208">
        <f t="shared" si="24"/>
        <v>1700</v>
      </c>
      <c r="J1593" s="209"/>
      <c r="K1593" s="209" t="str" cm="1">
        <f t="array" ref="K1593">IF($C1593="","",IF(AND($C1593=Party_Statement!$C$5,$B1593&gt;=Party_Statement!$C$6,$B1593&lt;=Party_Statement!$E$6),SUMPRODUCT(($C$3:$C1593=Party_Statement!$C$5)*($B$3:$B1593&gt;=Party_Statement!$C$6)*($B$3:$B1593&lt;=Party_Statement!$E$6)),""))</f>
        <v/>
      </c>
    </row>
    <row r="1594" spans="1:11" x14ac:dyDescent="0.25">
      <c r="A1594" s="205" t="str">
        <f>Sales_Entry!A1594</f>
        <v>2083/05/22</v>
      </c>
      <c r="B1594" s="206">
        <f>Sales_Entry!B1594</f>
        <v>46272</v>
      </c>
      <c r="C1594" s="207" t="str">
        <f>Sales_Entry!D1594</f>
        <v>SRIJANA DAIRY</v>
      </c>
      <c r="D1594" s="207" t="s">
        <v>1390</v>
      </c>
      <c r="E1594" s="207" t="str">
        <f>Sales_Entry!C1594</f>
        <v>BILL-7262</v>
      </c>
      <c r="F1594" s="207" t="str">
        <f>Sales_Entry!E1594</f>
        <v>Mix Milk</v>
      </c>
      <c r="G1594" s="208">
        <f>N(Sales_Entry!J1594)</f>
        <v>5100</v>
      </c>
      <c r="H1594" s="208">
        <v>0</v>
      </c>
      <c r="I1594" s="208">
        <f t="shared" si="24"/>
        <v>5100</v>
      </c>
      <c r="J1594" s="209"/>
      <c r="K1594" s="209" t="str" cm="1">
        <f t="array" ref="K1594">IF($C1594="","",IF(AND($C1594=Party_Statement!$C$5,$B1594&gt;=Party_Statement!$C$6,$B1594&lt;=Party_Statement!$E$6),SUMPRODUCT(($C$3:$C1594=Party_Statement!$C$5)*($B$3:$B1594&gt;=Party_Statement!$C$6)*($B$3:$B1594&lt;=Party_Statement!$E$6)),""))</f>
        <v/>
      </c>
    </row>
    <row r="1595" spans="1:11" x14ac:dyDescent="0.25">
      <c r="A1595" s="205" t="str">
        <f>Sales_Entry!A1595</f>
        <v>2083/05/22</v>
      </c>
      <c r="B1595" s="206">
        <f>Sales_Entry!B1595</f>
        <v>46272</v>
      </c>
      <c r="C1595" s="207" t="str">
        <f>Sales_Entry!D1595</f>
        <v>SRIJANA DAIRY</v>
      </c>
      <c r="D1595" s="207" t="s">
        <v>1390</v>
      </c>
      <c r="E1595" s="207" t="str">
        <f>Sales_Entry!C1595</f>
        <v>BILL-7262</v>
      </c>
      <c r="F1595" s="207" t="str">
        <f>Sales_Entry!E1595</f>
        <v>Cow Milk</v>
      </c>
      <c r="G1595" s="208">
        <f>N(Sales_Entry!J1595)</f>
        <v>80</v>
      </c>
      <c r="H1595" s="208">
        <v>0</v>
      </c>
      <c r="I1595" s="208">
        <f t="shared" si="24"/>
        <v>80</v>
      </c>
      <c r="J1595" s="209"/>
      <c r="K1595" s="209" t="str" cm="1">
        <f t="array" ref="K1595">IF($C1595="","",IF(AND($C1595=Party_Statement!$C$5,$B1595&gt;=Party_Statement!$C$6,$B1595&lt;=Party_Statement!$E$6),SUMPRODUCT(($C$3:$C1595=Party_Statement!$C$5)*($B$3:$B1595&gt;=Party_Statement!$C$6)*($B$3:$B1595&lt;=Party_Statement!$E$6)),""))</f>
        <v/>
      </c>
    </row>
    <row r="1596" spans="1:11" x14ac:dyDescent="0.25">
      <c r="A1596" s="205" t="str">
        <f>Sales_Entry!A1596</f>
        <v>2083/05/22</v>
      </c>
      <c r="B1596" s="206">
        <f>Sales_Entry!B1596</f>
        <v>46272</v>
      </c>
      <c r="C1596" s="207" t="str">
        <f>Sales_Entry!D1596</f>
        <v>SOBHA BHATTARAI</v>
      </c>
      <c r="D1596" s="207" t="s">
        <v>1390</v>
      </c>
      <c r="E1596" s="207" t="str">
        <f>Sales_Entry!C1596</f>
        <v>BILL-7263</v>
      </c>
      <c r="F1596" s="207" t="str">
        <f>Sales_Entry!E1596</f>
        <v>Mix Milk</v>
      </c>
      <c r="G1596" s="208">
        <f>N(Sales_Entry!J1596)</f>
        <v>3400</v>
      </c>
      <c r="H1596" s="208">
        <v>0</v>
      </c>
      <c r="I1596" s="208">
        <f t="shared" si="24"/>
        <v>3400</v>
      </c>
      <c r="J1596" s="209"/>
      <c r="K1596" s="209" t="str" cm="1">
        <f t="array" ref="K1596">IF($C1596="","",IF(AND($C1596=Party_Statement!$C$5,$B1596&gt;=Party_Statement!$C$6,$B1596&lt;=Party_Statement!$E$6),SUMPRODUCT(($C$3:$C1596=Party_Statement!$C$5)*($B$3:$B1596&gt;=Party_Statement!$C$6)*($B$3:$B1596&lt;=Party_Statement!$E$6)),""))</f>
        <v/>
      </c>
    </row>
    <row r="1597" spans="1:11" x14ac:dyDescent="0.25">
      <c r="A1597" s="205" t="str">
        <f>Sales_Entry!A1597</f>
        <v>2083/05/22</v>
      </c>
      <c r="B1597" s="206">
        <f>Sales_Entry!B1597</f>
        <v>46272</v>
      </c>
      <c r="C1597" s="207" t="str">
        <f>Sales_Entry!D1597</f>
        <v>PALPALI KIRANA</v>
      </c>
      <c r="D1597" s="207" t="s">
        <v>1390</v>
      </c>
      <c r="E1597" s="207" t="str">
        <f>Sales_Entry!C1597</f>
        <v>BILL-7264</v>
      </c>
      <c r="F1597" s="207" t="str">
        <f>Sales_Entry!E1597</f>
        <v>Mix Milk</v>
      </c>
      <c r="G1597" s="208">
        <f>N(Sales_Entry!J1597)</f>
        <v>2125</v>
      </c>
      <c r="H1597" s="208">
        <v>0</v>
      </c>
      <c r="I1597" s="208">
        <f t="shared" si="24"/>
        <v>2125</v>
      </c>
      <c r="J1597" s="209"/>
      <c r="K1597" s="209" t="str" cm="1">
        <f t="array" ref="K1597">IF($C1597="","",IF(AND($C1597=Party_Statement!$C$5,$B1597&gt;=Party_Statement!$C$6,$B1597&lt;=Party_Statement!$E$6),SUMPRODUCT(($C$3:$C1597=Party_Statement!$C$5)*($B$3:$B1597&gt;=Party_Statement!$C$6)*($B$3:$B1597&lt;=Party_Statement!$E$6)),""))</f>
        <v/>
      </c>
    </row>
    <row r="1598" spans="1:11" x14ac:dyDescent="0.25">
      <c r="A1598" s="205" t="str">
        <f>Sales_Entry!A1598</f>
        <v>2083/05/22</v>
      </c>
      <c r="B1598" s="206">
        <f>Sales_Entry!B1598</f>
        <v>46272</v>
      </c>
      <c r="C1598" s="207" t="str">
        <f>Sales_Entry!D1598</f>
        <v>AAMOSH KIRANA</v>
      </c>
      <c r="D1598" s="207" t="s">
        <v>1390</v>
      </c>
      <c r="E1598" s="207" t="str">
        <f>Sales_Entry!C1598</f>
        <v>BILL-7265</v>
      </c>
      <c r="F1598" s="207" t="str">
        <f>Sales_Entry!E1598</f>
        <v>Mix Milk</v>
      </c>
      <c r="G1598" s="208">
        <f>N(Sales_Entry!J1598)</f>
        <v>3440</v>
      </c>
      <c r="H1598" s="208">
        <v>0</v>
      </c>
      <c r="I1598" s="208">
        <f t="shared" si="24"/>
        <v>3440</v>
      </c>
      <c r="J1598" s="209"/>
      <c r="K1598" s="209" t="str" cm="1">
        <f t="array" ref="K1598">IF($C1598="","",IF(AND($C1598=Party_Statement!$C$5,$B1598&gt;=Party_Statement!$C$6,$B1598&lt;=Party_Statement!$E$6),SUMPRODUCT(($C$3:$C1598=Party_Statement!$C$5)*($B$3:$B1598&gt;=Party_Statement!$C$6)*($B$3:$B1598&lt;=Party_Statement!$E$6)),""))</f>
        <v/>
      </c>
    </row>
    <row r="1599" spans="1:11" s="64" customFormat="1" x14ac:dyDescent="0.25">
      <c r="A1599" s="205" t="str">
        <f>Sales_Entry!A1599</f>
        <v>2083/05/22</v>
      </c>
      <c r="B1599" s="206">
        <f>Sales_Entry!B1599</f>
        <v>46272</v>
      </c>
      <c r="C1599" s="207" t="str">
        <f>Sales_Entry!D1599</f>
        <v>AAMOSH KIRANA</v>
      </c>
      <c r="D1599" s="207" t="s">
        <v>1390</v>
      </c>
      <c r="E1599" s="207" t="str">
        <f>Sales_Entry!C1599</f>
        <v>BILL-7265</v>
      </c>
      <c r="F1599" s="207" t="str">
        <f>Sales_Entry!E1599</f>
        <v>Mix Milk</v>
      </c>
      <c r="G1599" s="208">
        <f>N(Sales_Entry!J1599)</f>
        <v>4250</v>
      </c>
      <c r="H1599" s="208">
        <v>0</v>
      </c>
      <c r="I1599" s="208">
        <f t="shared" si="24"/>
        <v>4250</v>
      </c>
      <c r="J1599" s="211"/>
      <c r="K1599" s="209" t="str" cm="1">
        <f t="array" ref="K1599">IF($C1599="","",IF(AND($C1599=Party_Statement!$C$5,$B1599&gt;=Party_Statement!$C$6,$B1599&lt;=Party_Statement!$E$6),SUMPRODUCT(($C$3:$C1599=Party_Statement!$C$5)*($B$3:$B1599&gt;=Party_Statement!$C$6)*($B$3:$B1599&lt;=Party_Statement!$E$6)),""))</f>
        <v/>
      </c>
    </row>
    <row r="1600" spans="1:11" s="64" customFormat="1" x14ac:dyDescent="0.25">
      <c r="A1600" s="205" t="str">
        <f>Sales_Entry!A1600</f>
        <v>2083/05/22</v>
      </c>
      <c r="B1600" s="206">
        <f>Sales_Entry!B1600</f>
        <v>46272</v>
      </c>
      <c r="C1600" s="207" t="str">
        <f>Sales_Entry!D1600</f>
        <v>GIRI KIRANA</v>
      </c>
      <c r="D1600" s="207" t="s">
        <v>1390</v>
      </c>
      <c r="E1600" s="207" t="str">
        <f>Sales_Entry!C1600</f>
        <v>BILL-7266</v>
      </c>
      <c r="F1600" s="207" t="str">
        <f>Sales_Entry!E1600</f>
        <v>Mix Milk</v>
      </c>
      <c r="G1600" s="208">
        <f>N(Sales_Entry!J1600)</f>
        <v>1275</v>
      </c>
      <c r="H1600" s="208">
        <v>0</v>
      </c>
      <c r="I1600" s="208">
        <f t="shared" si="24"/>
        <v>1275</v>
      </c>
      <c r="J1600" s="211"/>
      <c r="K1600" s="209" t="str" cm="1">
        <f t="array" ref="K1600">IF($C1600="","",IF(AND($C1600=Party_Statement!$C$5,$B1600&gt;=Party_Statement!$C$6,$B1600&lt;=Party_Statement!$E$6),SUMPRODUCT(($C$3:$C1600=Party_Statement!$C$5)*($B$3:$B1600&gt;=Party_Statement!$C$6)*($B$3:$B1600&lt;=Party_Statement!$E$6)),""))</f>
        <v/>
      </c>
    </row>
    <row r="1601" spans="1:11" s="64" customFormat="1" x14ac:dyDescent="0.25">
      <c r="A1601" s="205" t="str">
        <f>Sales_Entry!A1601</f>
        <v>2083/05/22</v>
      </c>
      <c r="B1601" s="206">
        <f>Sales_Entry!B1601</f>
        <v>46272</v>
      </c>
      <c r="C1601" s="207" t="str">
        <f>Sales_Entry!D1601</f>
        <v>DEURALI KIRANA</v>
      </c>
      <c r="D1601" s="207" t="s">
        <v>1390</v>
      </c>
      <c r="E1601" s="207" t="str">
        <f>Sales_Entry!C1601</f>
        <v>BILL-7267</v>
      </c>
      <c r="F1601" s="207" t="str">
        <f>Sales_Entry!E1601</f>
        <v>Mix Milk</v>
      </c>
      <c r="G1601" s="208">
        <f>N(Sales_Entry!J1601)</f>
        <v>425</v>
      </c>
      <c r="H1601" s="208">
        <v>0</v>
      </c>
      <c r="I1601" s="208">
        <f t="shared" si="24"/>
        <v>425</v>
      </c>
      <c r="J1601" s="211"/>
      <c r="K1601" s="209" t="str" cm="1">
        <f t="array" ref="K1601">IF($C1601="","",IF(AND($C1601=Party_Statement!$C$5,$B1601&gt;=Party_Statement!$C$6,$B1601&lt;=Party_Statement!$E$6),SUMPRODUCT(($C$3:$C1601=Party_Statement!$C$5)*($B$3:$B1601&gt;=Party_Statement!$C$6)*($B$3:$B1601&lt;=Party_Statement!$E$6)),""))</f>
        <v/>
      </c>
    </row>
    <row r="1602" spans="1:11" s="64" customFormat="1" x14ac:dyDescent="0.25">
      <c r="A1602" s="205" t="str">
        <f>Sales_Entry!A1602</f>
        <v>2083/05/22</v>
      </c>
      <c r="B1602" s="206">
        <f>Sales_Entry!B1602</f>
        <v>46272</v>
      </c>
      <c r="C1602" s="207" t="str">
        <f>Sales_Entry!D1602</f>
        <v>CHHATRABHUMI STORE</v>
      </c>
      <c r="D1602" s="207" t="s">
        <v>1390</v>
      </c>
      <c r="E1602" s="207" t="str">
        <f>Sales_Entry!C1602</f>
        <v>BILL-7268</v>
      </c>
      <c r="F1602" s="207" t="str">
        <f>Sales_Entry!E1602</f>
        <v>Mix Milk</v>
      </c>
      <c r="G1602" s="208">
        <f>N(Sales_Entry!J1602)</f>
        <v>2150</v>
      </c>
      <c r="H1602" s="208">
        <v>0</v>
      </c>
      <c r="I1602" s="208">
        <f t="shared" si="24"/>
        <v>2150</v>
      </c>
      <c r="J1602" s="211"/>
      <c r="K1602" s="209" t="str" cm="1">
        <f t="array" ref="K1602">IF($C1602="","",IF(AND($C1602=Party_Statement!$C$5,$B1602&gt;=Party_Statement!$C$6,$B1602&lt;=Party_Statement!$E$6),SUMPRODUCT(($C$3:$C1602=Party_Statement!$C$5)*($B$3:$B1602&gt;=Party_Statement!$C$6)*($B$3:$B1602&lt;=Party_Statement!$E$6)),""))</f>
        <v/>
      </c>
    </row>
    <row r="1603" spans="1:11" s="64" customFormat="1" x14ac:dyDescent="0.25">
      <c r="A1603" s="205" t="str">
        <f>Sales_Entry!A1603</f>
        <v>2083/05/22</v>
      </c>
      <c r="B1603" s="206">
        <f>Sales_Entry!B1603</f>
        <v>46272</v>
      </c>
      <c r="C1603" s="207" t="str">
        <f>Sales_Entry!D1603</f>
        <v>KRISHNA KHAREL</v>
      </c>
      <c r="D1603" s="207" t="s">
        <v>1390</v>
      </c>
      <c r="E1603" s="207" t="str">
        <f>Sales_Entry!C1603</f>
        <v>BILL-7269</v>
      </c>
      <c r="F1603" s="207" t="str">
        <f>Sales_Entry!E1603</f>
        <v>Mix Milk</v>
      </c>
      <c r="G1603" s="208">
        <f>N(Sales_Entry!J1603)</f>
        <v>215</v>
      </c>
      <c r="H1603" s="208">
        <v>0</v>
      </c>
      <c r="I1603" s="208">
        <f t="shared" si="24"/>
        <v>215</v>
      </c>
      <c r="J1603" s="211"/>
      <c r="K1603" s="209" t="str" cm="1">
        <f t="array" ref="K1603">IF($C1603="","",IF(AND($C1603=Party_Statement!$C$5,$B1603&gt;=Party_Statement!$C$6,$B1603&lt;=Party_Statement!$E$6),SUMPRODUCT(($C$3:$C1603=Party_Statement!$C$5)*($B$3:$B1603&gt;=Party_Statement!$C$6)*($B$3:$B1603&lt;=Party_Statement!$E$6)),""))</f>
        <v/>
      </c>
    </row>
    <row r="1604" spans="1:11" s="64" customFormat="1" x14ac:dyDescent="0.25">
      <c r="A1604" s="205" t="str">
        <f>Sales_Entry!A1604</f>
        <v>2083/05/22</v>
      </c>
      <c r="B1604" s="206">
        <f>Sales_Entry!B1604</f>
        <v>46272</v>
      </c>
      <c r="C1604" s="207" t="str">
        <f>Sales_Entry!D1604</f>
        <v>SAMIKSHYA KIRANA</v>
      </c>
      <c r="D1604" s="207" t="s">
        <v>1390</v>
      </c>
      <c r="E1604" s="207" t="str">
        <f>Sales_Entry!C1604</f>
        <v>BILL-7270</v>
      </c>
      <c r="F1604" s="207" t="str">
        <f>Sales_Entry!E1604</f>
        <v>Mix Milk</v>
      </c>
      <c r="G1604" s="208">
        <f>N(Sales_Entry!J1604)</f>
        <v>850</v>
      </c>
      <c r="H1604" s="208">
        <v>0</v>
      </c>
      <c r="I1604" s="208">
        <f t="shared" ref="I1604:I1667" si="25">IF($C1604="","",$G1604-$H1604)</f>
        <v>850</v>
      </c>
      <c r="J1604" s="211"/>
      <c r="K1604" s="209" t="str" cm="1">
        <f t="array" ref="K1604">IF($C1604="","",IF(AND($C1604=Party_Statement!$C$5,$B1604&gt;=Party_Statement!$C$6,$B1604&lt;=Party_Statement!$E$6),SUMPRODUCT(($C$3:$C1604=Party_Statement!$C$5)*($B$3:$B1604&gt;=Party_Statement!$C$6)*($B$3:$B1604&lt;=Party_Statement!$E$6)),""))</f>
        <v/>
      </c>
    </row>
    <row r="1605" spans="1:11" s="64" customFormat="1" x14ac:dyDescent="0.25">
      <c r="A1605" s="205" t="str">
        <f>Sales_Entry!A1605</f>
        <v>2083/05/22</v>
      </c>
      <c r="B1605" s="206">
        <f>Sales_Entry!B1605</f>
        <v>46272</v>
      </c>
      <c r="C1605" s="207" t="str">
        <f>Sales_Entry!D1605</f>
        <v>MANAKAMANA DAIRY</v>
      </c>
      <c r="D1605" s="207" t="s">
        <v>1390</v>
      </c>
      <c r="E1605" s="207" t="str">
        <f>Sales_Entry!C1605</f>
        <v>BILL-7271</v>
      </c>
      <c r="F1605" s="207" t="str">
        <f>Sales_Entry!E1605</f>
        <v>Mix Milk</v>
      </c>
      <c r="G1605" s="208">
        <f>N(Sales_Entry!J1605)</f>
        <v>850</v>
      </c>
      <c r="H1605" s="208">
        <v>0</v>
      </c>
      <c r="I1605" s="208">
        <f t="shared" si="25"/>
        <v>850</v>
      </c>
      <c r="J1605" s="211"/>
      <c r="K1605" s="209" t="str" cm="1">
        <f t="array" ref="K1605">IF($C1605="","",IF(AND($C1605=Party_Statement!$C$5,$B1605&gt;=Party_Statement!$C$6,$B1605&lt;=Party_Statement!$E$6),SUMPRODUCT(($C$3:$C1605=Party_Statement!$C$5)*($B$3:$B1605&gt;=Party_Statement!$C$6)*($B$3:$B1605&lt;=Party_Statement!$E$6)),""))</f>
        <v/>
      </c>
    </row>
    <row r="1606" spans="1:11" s="64" customFormat="1" x14ac:dyDescent="0.25">
      <c r="A1606" s="205" t="str">
        <f>Sales_Entry!A1606</f>
        <v>2083/05/22</v>
      </c>
      <c r="B1606" s="206">
        <f>Sales_Entry!B1606</f>
        <v>46272</v>
      </c>
      <c r="C1606" s="207" t="str">
        <f>Sales_Entry!D1606</f>
        <v>KHANAL KIRANA</v>
      </c>
      <c r="D1606" s="207" t="s">
        <v>1390</v>
      </c>
      <c r="E1606" s="207" t="str">
        <f>Sales_Entry!C1606</f>
        <v>BILL-7272</v>
      </c>
      <c r="F1606" s="207" t="str">
        <f>Sales_Entry!E1606</f>
        <v>Mix Milk</v>
      </c>
      <c r="G1606" s="208">
        <f>N(Sales_Entry!J1606)</f>
        <v>1700</v>
      </c>
      <c r="H1606" s="208">
        <v>0</v>
      </c>
      <c r="I1606" s="208">
        <f t="shared" si="25"/>
        <v>1700</v>
      </c>
      <c r="J1606" s="211"/>
      <c r="K1606" s="209" t="str" cm="1">
        <f t="array" ref="K1606">IF($C1606="","",IF(AND($C1606=Party_Statement!$C$5,$B1606&gt;=Party_Statement!$C$6,$B1606&lt;=Party_Statement!$E$6),SUMPRODUCT(($C$3:$C1606=Party_Statement!$C$5)*($B$3:$B1606&gt;=Party_Statement!$C$6)*($B$3:$B1606&lt;=Party_Statement!$E$6)),""))</f>
        <v/>
      </c>
    </row>
    <row r="1607" spans="1:11" s="64" customFormat="1" x14ac:dyDescent="0.25">
      <c r="A1607" s="205" t="str">
        <f>Sales_Entry!A1607</f>
        <v>2083/05/22</v>
      </c>
      <c r="B1607" s="206">
        <f>Sales_Entry!B1607</f>
        <v>46272</v>
      </c>
      <c r="C1607" s="207" t="str">
        <f>Sales_Entry!D1607</f>
        <v>KHANAL KIRANA</v>
      </c>
      <c r="D1607" s="207" t="s">
        <v>1390</v>
      </c>
      <c r="E1607" s="207" t="str">
        <f>Sales_Entry!C1607</f>
        <v>BILL-7272</v>
      </c>
      <c r="F1607" s="207" t="str">
        <f>Sales_Entry!E1607</f>
        <v>Mix Milk</v>
      </c>
      <c r="G1607" s="208">
        <f>N(Sales_Entry!J1607)</f>
        <v>80</v>
      </c>
      <c r="H1607" s="208">
        <v>0</v>
      </c>
      <c r="I1607" s="208">
        <f t="shared" si="25"/>
        <v>80</v>
      </c>
      <c r="J1607" s="211"/>
      <c r="K1607" s="209" t="str" cm="1">
        <f t="array" ref="K1607">IF($C1607="","",IF(AND($C1607=Party_Statement!$C$5,$B1607&gt;=Party_Statement!$C$6,$B1607&lt;=Party_Statement!$E$6),SUMPRODUCT(($C$3:$C1607=Party_Statement!$C$5)*($B$3:$B1607&gt;=Party_Statement!$C$6)*($B$3:$B1607&lt;=Party_Statement!$E$6)),""))</f>
        <v/>
      </c>
    </row>
    <row r="1608" spans="1:11" s="64" customFormat="1" x14ac:dyDescent="0.25">
      <c r="A1608" s="205" t="str">
        <f>Sales_Entry!A1608</f>
        <v>2083/05/22</v>
      </c>
      <c r="B1608" s="206">
        <f>Sales_Entry!B1608</f>
        <v>46272</v>
      </c>
      <c r="C1608" s="207" t="str">
        <f>Sales_Entry!D1608</f>
        <v>AAYUSH AND AAYUSHMA</v>
      </c>
      <c r="D1608" s="207" t="s">
        <v>1390</v>
      </c>
      <c r="E1608" s="207" t="str">
        <f>Sales_Entry!C1608</f>
        <v>BILL-7273</v>
      </c>
      <c r="F1608" s="207" t="str">
        <f>Sales_Entry!E1608</f>
        <v>Mix Milk</v>
      </c>
      <c r="G1608" s="208">
        <f>N(Sales_Entry!J1608)</f>
        <v>425</v>
      </c>
      <c r="H1608" s="208">
        <v>0</v>
      </c>
      <c r="I1608" s="208">
        <f t="shared" si="25"/>
        <v>425</v>
      </c>
      <c r="J1608" s="211"/>
      <c r="K1608" s="209" t="str" cm="1">
        <f t="array" ref="K1608">IF($C1608="","",IF(AND($C1608=Party_Statement!$C$5,$B1608&gt;=Party_Statement!$C$6,$B1608&lt;=Party_Statement!$E$6),SUMPRODUCT(($C$3:$C1608=Party_Statement!$C$5)*($B$3:$B1608&gt;=Party_Statement!$C$6)*($B$3:$B1608&lt;=Party_Statement!$E$6)),""))</f>
        <v/>
      </c>
    </row>
    <row r="1609" spans="1:11" s="64" customFormat="1" x14ac:dyDescent="0.25">
      <c r="A1609" s="205" t="str">
        <f>Sales_Entry!A1609</f>
        <v>2083/05/22</v>
      </c>
      <c r="B1609" s="206">
        <f>Sales_Entry!B1609</f>
        <v>46272</v>
      </c>
      <c r="C1609" s="207" t="str">
        <f>Sales_Entry!D1609</f>
        <v>YUBARAJ AND SAMRAT</v>
      </c>
      <c r="D1609" s="207" t="s">
        <v>1390</v>
      </c>
      <c r="E1609" s="207" t="str">
        <f>Sales_Entry!C1609</f>
        <v>BILL-7274</v>
      </c>
      <c r="F1609" s="207" t="str">
        <f>Sales_Entry!E1609</f>
        <v>Mix Milk</v>
      </c>
      <c r="G1609" s="208">
        <f>N(Sales_Entry!J1609)</f>
        <v>850</v>
      </c>
      <c r="H1609" s="208">
        <v>0</v>
      </c>
      <c r="I1609" s="208">
        <f t="shared" si="25"/>
        <v>850</v>
      </c>
      <c r="J1609" s="211"/>
      <c r="K1609" s="209" t="str" cm="1">
        <f t="array" ref="K1609">IF($C1609="","",IF(AND($C1609=Party_Statement!$C$5,$B1609&gt;=Party_Statement!$C$6,$B1609&lt;=Party_Statement!$E$6),SUMPRODUCT(($C$3:$C1609=Party_Statement!$C$5)*($B$3:$B1609&gt;=Party_Statement!$C$6)*($B$3:$B1609&lt;=Party_Statement!$E$6)),""))</f>
        <v/>
      </c>
    </row>
    <row r="1610" spans="1:11" s="64" customFormat="1" x14ac:dyDescent="0.25">
      <c r="A1610" s="205" t="str">
        <f>Sales_Entry!A1610</f>
        <v>2083/05/22</v>
      </c>
      <c r="B1610" s="206">
        <f>Sales_Entry!B1610</f>
        <v>46272</v>
      </c>
      <c r="C1610" s="207" t="str">
        <f>Sales_Entry!D1610</f>
        <v>ORGANIC TARKALI</v>
      </c>
      <c r="D1610" s="207" t="s">
        <v>1390</v>
      </c>
      <c r="E1610" s="207" t="str">
        <f>Sales_Entry!C1610</f>
        <v>BILL-7275</v>
      </c>
      <c r="F1610" s="207" t="str">
        <f>Sales_Entry!E1610</f>
        <v>Mix Milk</v>
      </c>
      <c r="G1610" s="208">
        <f>N(Sales_Entry!J1610)</f>
        <v>1900</v>
      </c>
      <c r="H1610" s="208">
        <v>0</v>
      </c>
      <c r="I1610" s="208">
        <f t="shared" si="25"/>
        <v>1900</v>
      </c>
      <c r="J1610" s="211"/>
      <c r="K1610" s="209" t="str" cm="1">
        <f t="array" ref="K1610">IF($C1610="","",IF(AND($C1610=Party_Statement!$C$5,$B1610&gt;=Party_Statement!$C$6,$B1610&lt;=Party_Statement!$E$6),SUMPRODUCT(($C$3:$C1610=Party_Statement!$C$5)*($B$3:$B1610&gt;=Party_Statement!$C$6)*($B$3:$B1610&lt;=Party_Statement!$E$6)),""))</f>
        <v/>
      </c>
    </row>
    <row r="1611" spans="1:11" s="64" customFormat="1" x14ac:dyDescent="0.25">
      <c r="A1611" s="205" t="str">
        <f>Sales_Entry!A1611</f>
        <v>2083/05/22</v>
      </c>
      <c r="B1611" s="206">
        <f>Sales_Entry!B1611</f>
        <v>46272</v>
      </c>
      <c r="C1611" s="207" t="str">
        <f>Sales_Entry!D1611</f>
        <v>SHARMA DAI</v>
      </c>
      <c r="D1611" s="207" t="s">
        <v>1390</v>
      </c>
      <c r="E1611" s="207" t="str">
        <f>Sales_Entry!C1611</f>
        <v>BILL-7276</v>
      </c>
      <c r="F1611" s="207" t="str">
        <f>Sales_Entry!E1611</f>
        <v>Mix Milk</v>
      </c>
      <c r="G1611" s="208">
        <f>N(Sales_Entry!J1611)</f>
        <v>2975</v>
      </c>
      <c r="H1611" s="208">
        <v>0</v>
      </c>
      <c r="I1611" s="208">
        <f t="shared" si="25"/>
        <v>2975</v>
      </c>
      <c r="J1611" s="211"/>
      <c r="K1611" s="209" t="str" cm="1">
        <f t="array" ref="K1611">IF($C1611="","",IF(AND($C1611=Party_Statement!$C$5,$B1611&gt;=Party_Statement!$C$6,$B1611&lt;=Party_Statement!$E$6),SUMPRODUCT(($C$3:$C1611=Party_Statement!$C$5)*($B$3:$B1611&gt;=Party_Statement!$C$6)*($B$3:$B1611&lt;=Party_Statement!$E$6)),""))</f>
        <v/>
      </c>
    </row>
    <row r="1612" spans="1:11" s="64" customFormat="1" x14ac:dyDescent="0.25">
      <c r="A1612" s="205" t="str">
        <f>Sales_Entry!A1612</f>
        <v>2083/05/22</v>
      </c>
      <c r="B1612" s="206">
        <f>Sales_Entry!B1612</f>
        <v>46272</v>
      </c>
      <c r="C1612" s="207" t="str">
        <f>Sales_Entry!D1612</f>
        <v>GANGA NEUPANE</v>
      </c>
      <c r="D1612" s="207" t="s">
        <v>1390</v>
      </c>
      <c r="E1612" s="207" t="str">
        <f>Sales_Entry!C1612</f>
        <v>BILL-7277</v>
      </c>
      <c r="F1612" s="207" t="str">
        <f>Sales_Entry!E1612</f>
        <v>Mix Milk</v>
      </c>
      <c r="G1612" s="208">
        <f>N(Sales_Entry!J1612)</f>
        <v>340</v>
      </c>
      <c r="H1612" s="208">
        <v>0</v>
      </c>
      <c r="I1612" s="208">
        <f t="shared" si="25"/>
        <v>340</v>
      </c>
      <c r="J1612" s="211"/>
      <c r="K1612" s="209" t="str" cm="1">
        <f t="array" ref="K1612">IF($C1612="","",IF(AND($C1612=Party_Statement!$C$5,$B1612&gt;=Party_Statement!$C$6,$B1612&lt;=Party_Statement!$E$6),SUMPRODUCT(($C$3:$C1612=Party_Statement!$C$5)*($B$3:$B1612&gt;=Party_Statement!$C$6)*($B$3:$B1612&lt;=Party_Statement!$E$6)),""))</f>
        <v/>
      </c>
    </row>
    <row r="1613" spans="1:11" s="64" customFormat="1" x14ac:dyDescent="0.25">
      <c r="A1613" s="205" t="str">
        <f>Sales_Entry!A1613</f>
        <v>2083/05/22</v>
      </c>
      <c r="B1613" s="206">
        <f>Sales_Entry!B1613</f>
        <v>46272</v>
      </c>
      <c r="C1613" s="207" t="str">
        <f>Sales_Entry!D1613</f>
        <v>NEUPANE KIRANA</v>
      </c>
      <c r="D1613" s="207" t="s">
        <v>1390</v>
      </c>
      <c r="E1613" s="207" t="str">
        <f>Sales_Entry!C1613</f>
        <v>BILL-7278</v>
      </c>
      <c r="F1613" s="207" t="str">
        <f>Sales_Entry!E1613</f>
        <v>Mix Milk</v>
      </c>
      <c r="G1613" s="208">
        <f>N(Sales_Entry!J1613)</f>
        <v>100</v>
      </c>
      <c r="H1613" s="208">
        <v>0</v>
      </c>
      <c r="I1613" s="208">
        <f t="shared" si="25"/>
        <v>100</v>
      </c>
      <c r="J1613" s="211"/>
      <c r="K1613" s="209" t="str" cm="1">
        <f t="array" ref="K1613">IF($C1613="","",IF(AND($C1613=Party_Statement!$C$5,$B1613&gt;=Party_Statement!$C$6,$B1613&lt;=Party_Statement!$E$6),SUMPRODUCT(($C$3:$C1613=Party_Statement!$C$5)*($B$3:$B1613&gt;=Party_Statement!$C$6)*($B$3:$B1613&lt;=Party_Statement!$E$6)),""))</f>
        <v/>
      </c>
    </row>
    <row r="1614" spans="1:11" s="64" customFormat="1" x14ac:dyDescent="0.25">
      <c r="A1614" s="205" t="str">
        <f>Sales_Entry!A1614</f>
        <v>2083/05/22</v>
      </c>
      <c r="B1614" s="206">
        <f>Sales_Entry!B1614</f>
        <v>46272</v>
      </c>
      <c r="C1614" s="207" t="str">
        <f>Sales_Entry!D1614</f>
        <v>LOCAL</v>
      </c>
      <c r="D1614" s="207" t="s">
        <v>1390</v>
      </c>
      <c r="E1614" s="207" t="str">
        <f>Sales_Entry!C1614</f>
        <v>BILL-6496</v>
      </c>
      <c r="F1614" s="207" t="str">
        <f>Sales_Entry!E1614</f>
        <v>Mix Milk</v>
      </c>
      <c r="G1614" s="208">
        <f>N(Sales_Entry!J1614)</f>
        <v>275</v>
      </c>
      <c r="H1614" s="208">
        <v>0</v>
      </c>
      <c r="I1614" s="208">
        <f t="shared" si="25"/>
        <v>275</v>
      </c>
      <c r="J1614" s="211"/>
      <c r="K1614" s="209" t="str" cm="1">
        <f t="array" ref="K1614">IF($C1614="","",IF(AND($C1614=Party_Statement!$C$5,$B1614&gt;=Party_Statement!$C$6,$B1614&lt;=Party_Statement!$E$6),SUMPRODUCT(($C$3:$C1614=Party_Statement!$C$5)*($B$3:$B1614&gt;=Party_Statement!$C$6)*($B$3:$B1614&lt;=Party_Statement!$E$6)),""))</f>
        <v/>
      </c>
    </row>
    <row r="1615" spans="1:11" s="64" customFormat="1" x14ac:dyDescent="0.25">
      <c r="A1615" s="205" t="str">
        <f>Sales_Entry!A1615</f>
        <v>2083/05/23</v>
      </c>
      <c r="B1615" s="206">
        <f>Sales_Entry!B1615</f>
        <v>46273</v>
      </c>
      <c r="C1615" s="207" t="str">
        <f>Sales_Entry!D1615</f>
        <v>SRIJANA DAIRY</v>
      </c>
      <c r="D1615" s="207" t="s">
        <v>1390</v>
      </c>
      <c r="E1615" s="207" t="str">
        <f>Sales_Entry!C1615</f>
        <v>BILL-7279</v>
      </c>
      <c r="F1615" s="207" t="str">
        <f>Sales_Entry!E1615</f>
        <v>Mix Milk</v>
      </c>
      <c r="G1615" s="208">
        <f>N(Sales_Entry!J1615)</f>
        <v>5100</v>
      </c>
      <c r="H1615" s="208">
        <v>0</v>
      </c>
      <c r="I1615" s="208">
        <f t="shared" si="25"/>
        <v>5100</v>
      </c>
      <c r="J1615" s="211"/>
      <c r="K1615" s="209" t="str" cm="1">
        <f t="array" ref="K1615">IF($C1615="","",IF(AND($C1615=Party_Statement!$C$5,$B1615&gt;=Party_Statement!$C$6,$B1615&lt;=Party_Statement!$E$6),SUMPRODUCT(($C$3:$C1615=Party_Statement!$C$5)*($B$3:$B1615&gt;=Party_Statement!$C$6)*($B$3:$B1615&lt;=Party_Statement!$E$6)),""))</f>
        <v/>
      </c>
    </row>
    <row r="1616" spans="1:11" s="64" customFormat="1" x14ac:dyDescent="0.25">
      <c r="A1616" s="205" t="str">
        <f>Sales_Entry!A1616</f>
        <v>2083/05/23</v>
      </c>
      <c r="B1616" s="206">
        <f>Sales_Entry!B1616</f>
        <v>46273</v>
      </c>
      <c r="C1616" s="207" t="str">
        <f>Sales_Entry!D1616</f>
        <v>SRIJANA DAIRY</v>
      </c>
      <c r="D1616" s="207" t="s">
        <v>1390</v>
      </c>
      <c r="E1616" s="207" t="str">
        <f>Sales_Entry!C1616</f>
        <v>BILL-7279</v>
      </c>
      <c r="F1616" s="207" t="str">
        <f>Sales_Entry!E1616</f>
        <v>Cow Milk</v>
      </c>
      <c r="G1616" s="208">
        <f>N(Sales_Entry!J1616)</f>
        <v>800</v>
      </c>
      <c r="H1616" s="208">
        <v>0</v>
      </c>
      <c r="I1616" s="208">
        <f t="shared" si="25"/>
        <v>800</v>
      </c>
      <c r="J1616" s="211"/>
      <c r="K1616" s="209" t="str" cm="1">
        <f t="array" ref="K1616">IF($C1616="","",IF(AND($C1616=Party_Statement!$C$5,$B1616&gt;=Party_Statement!$C$6,$B1616&lt;=Party_Statement!$E$6),SUMPRODUCT(($C$3:$C1616=Party_Statement!$C$5)*($B$3:$B1616&gt;=Party_Statement!$C$6)*($B$3:$B1616&lt;=Party_Statement!$E$6)),""))</f>
        <v/>
      </c>
    </row>
    <row r="1617" spans="1:11" s="64" customFormat="1" x14ac:dyDescent="0.25">
      <c r="A1617" s="205" t="str">
        <f>Sales_Entry!A1617</f>
        <v>2083/05/23</v>
      </c>
      <c r="B1617" s="206">
        <f>Sales_Entry!B1617</f>
        <v>46273</v>
      </c>
      <c r="C1617" s="207" t="str">
        <f>Sales_Entry!D1617</f>
        <v>SOBHA BHATTARAI</v>
      </c>
      <c r="D1617" s="207" t="s">
        <v>1390</v>
      </c>
      <c r="E1617" s="207" t="str">
        <f>Sales_Entry!C1617</f>
        <v>BILL-7280</v>
      </c>
      <c r="F1617" s="207" t="str">
        <f>Sales_Entry!E1617</f>
        <v>Mix Milk</v>
      </c>
      <c r="G1617" s="208">
        <f>N(Sales_Entry!J1617)</f>
        <v>3825</v>
      </c>
      <c r="H1617" s="208">
        <v>0</v>
      </c>
      <c r="I1617" s="208">
        <f t="shared" si="25"/>
        <v>3825</v>
      </c>
      <c r="J1617" s="211"/>
      <c r="K1617" s="209" t="str" cm="1">
        <f t="array" ref="K1617">IF($C1617="","",IF(AND($C1617=Party_Statement!$C$5,$B1617&gt;=Party_Statement!$C$6,$B1617&lt;=Party_Statement!$E$6),SUMPRODUCT(($C$3:$C1617=Party_Statement!$C$5)*($B$3:$B1617&gt;=Party_Statement!$C$6)*($B$3:$B1617&lt;=Party_Statement!$E$6)),""))</f>
        <v/>
      </c>
    </row>
    <row r="1618" spans="1:11" s="64" customFormat="1" x14ac:dyDescent="0.25">
      <c r="A1618" s="205" t="str">
        <f>Sales_Entry!A1618</f>
        <v>2083/05/23</v>
      </c>
      <c r="B1618" s="206">
        <f>Sales_Entry!B1618</f>
        <v>46273</v>
      </c>
      <c r="C1618" s="207" t="str">
        <f>Sales_Entry!D1618</f>
        <v>MANAKAMANA DAIRY</v>
      </c>
      <c r="D1618" s="207" t="s">
        <v>1390</v>
      </c>
      <c r="E1618" s="207" t="str">
        <f>Sales_Entry!C1618</f>
        <v>BILL-7281</v>
      </c>
      <c r="F1618" s="207" t="str">
        <f>Sales_Entry!E1618</f>
        <v>Mix Milk</v>
      </c>
      <c r="G1618" s="208">
        <f>N(Sales_Entry!J1618)</f>
        <v>850</v>
      </c>
      <c r="H1618" s="208">
        <v>0</v>
      </c>
      <c r="I1618" s="208">
        <f t="shared" si="25"/>
        <v>850</v>
      </c>
      <c r="J1618" s="211"/>
      <c r="K1618" s="209" t="str" cm="1">
        <f t="array" ref="K1618">IF($C1618="","",IF(AND($C1618=Party_Statement!$C$5,$B1618&gt;=Party_Statement!$C$6,$B1618&lt;=Party_Statement!$E$6),SUMPRODUCT(($C$3:$C1618=Party_Statement!$C$5)*($B$3:$B1618&gt;=Party_Statement!$C$6)*($B$3:$B1618&lt;=Party_Statement!$E$6)),""))</f>
        <v/>
      </c>
    </row>
    <row r="1619" spans="1:11" s="64" customFormat="1" x14ac:dyDescent="0.25">
      <c r="A1619" s="205" t="str">
        <f>Sales_Entry!A1619</f>
        <v>2083/05/23</v>
      </c>
      <c r="B1619" s="206">
        <f>Sales_Entry!B1619</f>
        <v>46273</v>
      </c>
      <c r="C1619" s="207" t="str">
        <f>Sales_Entry!D1619</f>
        <v>KHANAL KIRANA</v>
      </c>
      <c r="D1619" s="207" t="s">
        <v>1390</v>
      </c>
      <c r="E1619" s="207" t="str">
        <f>Sales_Entry!C1619</f>
        <v>BILL-7282</v>
      </c>
      <c r="F1619" s="207" t="str">
        <f>Sales_Entry!E1619</f>
        <v>Mix Milk</v>
      </c>
      <c r="G1619" s="208">
        <f>N(Sales_Entry!J1619)</f>
        <v>2550</v>
      </c>
      <c r="H1619" s="208">
        <v>0</v>
      </c>
      <c r="I1619" s="208">
        <f t="shared" si="25"/>
        <v>2550</v>
      </c>
      <c r="J1619" s="211"/>
      <c r="K1619" s="209" t="str" cm="1">
        <f t="array" ref="K1619">IF($C1619="","",IF(AND($C1619=Party_Statement!$C$5,$B1619&gt;=Party_Statement!$C$6,$B1619&lt;=Party_Statement!$E$6),SUMPRODUCT(($C$3:$C1619=Party_Statement!$C$5)*($B$3:$B1619&gt;=Party_Statement!$C$6)*($B$3:$B1619&lt;=Party_Statement!$E$6)),""))</f>
        <v/>
      </c>
    </row>
    <row r="1620" spans="1:11" s="64" customFormat="1" x14ac:dyDescent="0.25">
      <c r="A1620" s="205" t="str">
        <f>Sales_Entry!A1620</f>
        <v>2083/05/23</v>
      </c>
      <c r="B1620" s="206">
        <f>Sales_Entry!B1620</f>
        <v>46273</v>
      </c>
      <c r="C1620" s="207" t="str">
        <f>Sales_Entry!D1620</f>
        <v>YUBARAJ AND SAMRAT</v>
      </c>
      <c r="D1620" s="207" t="s">
        <v>1390</v>
      </c>
      <c r="E1620" s="207" t="str">
        <f>Sales_Entry!C1620</f>
        <v>BILL-7283</v>
      </c>
      <c r="F1620" s="207" t="str">
        <f>Sales_Entry!E1620</f>
        <v>Mix Milk</v>
      </c>
      <c r="G1620" s="208">
        <f>N(Sales_Entry!J1620)</f>
        <v>850</v>
      </c>
      <c r="H1620" s="208">
        <v>0</v>
      </c>
      <c r="I1620" s="208">
        <f t="shared" si="25"/>
        <v>850</v>
      </c>
      <c r="J1620" s="211"/>
      <c r="K1620" s="209" t="str" cm="1">
        <f t="array" ref="K1620">IF($C1620="","",IF(AND($C1620=Party_Statement!$C$5,$B1620&gt;=Party_Statement!$C$6,$B1620&lt;=Party_Statement!$E$6),SUMPRODUCT(($C$3:$C1620=Party_Statement!$C$5)*($B$3:$B1620&gt;=Party_Statement!$C$6)*($B$3:$B1620&lt;=Party_Statement!$E$6)),""))</f>
        <v/>
      </c>
    </row>
    <row r="1621" spans="1:11" s="64" customFormat="1" x14ac:dyDescent="0.25">
      <c r="A1621" s="205" t="str">
        <f>Sales_Entry!A1621</f>
        <v>2083/05/23</v>
      </c>
      <c r="B1621" s="206">
        <f>Sales_Entry!B1621</f>
        <v>46273</v>
      </c>
      <c r="C1621" s="207" t="str">
        <f>Sales_Entry!D1621</f>
        <v>AAMOSH KIRANA</v>
      </c>
      <c r="D1621" s="207" t="s">
        <v>1390</v>
      </c>
      <c r="E1621" s="207" t="str">
        <f>Sales_Entry!C1621</f>
        <v>BILL-7284</v>
      </c>
      <c r="F1621" s="207" t="str">
        <f>Sales_Entry!E1621</f>
        <v>Mix Milk</v>
      </c>
      <c r="G1621" s="208">
        <f>N(Sales_Entry!J1621)</f>
        <v>4675</v>
      </c>
      <c r="H1621" s="208">
        <v>0</v>
      </c>
      <c r="I1621" s="208">
        <f t="shared" si="25"/>
        <v>4675</v>
      </c>
      <c r="J1621" s="211"/>
      <c r="K1621" s="209" t="str" cm="1">
        <f t="array" ref="K1621">IF($C1621="","",IF(AND($C1621=Party_Statement!$C$5,$B1621&gt;=Party_Statement!$C$6,$B1621&lt;=Party_Statement!$E$6),SUMPRODUCT(($C$3:$C1621=Party_Statement!$C$5)*($B$3:$B1621&gt;=Party_Statement!$C$6)*($B$3:$B1621&lt;=Party_Statement!$E$6)),""))</f>
        <v/>
      </c>
    </row>
    <row r="1622" spans="1:11" s="64" customFormat="1" x14ac:dyDescent="0.25">
      <c r="A1622" s="205" t="str">
        <f>Sales_Entry!A1622</f>
        <v>2083/05/23</v>
      </c>
      <c r="B1622" s="206">
        <f>Sales_Entry!B1622</f>
        <v>46273</v>
      </c>
      <c r="C1622" s="207" t="str">
        <f>Sales_Entry!D1622</f>
        <v>AAMOSH KIRANA</v>
      </c>
      <c r="D1622" s="207" t="s">
        <v>1390</v>
      </c>
      <c r="E1622" s="207" t="str">
        <f>Sales_Entry!C1622</f>
        <v>BILL-7284</v>
      </c>
      <c r="F1622" s="207" t="str">
        <f>Sales_Entry!E1622</f>
        <v>Cow Milk</v>
      </c>
      <c r="G1622" s="208">
        <f>N(Sales_Entry!J1622)</f>
        <v>80</v>
      </c>
      <c r="H1622" s="208">
        <v>0</v>
      </c>
      <c r="I1622" s="208">
        <f t="shared" si="25"/>
        <v>80</v>
      </c>
      <c r="J1622" s="211"/>
      <c r="K1622" s="209" t="str" cm="1">
        <f t="array" ref="K1622">IF($C1622="","",IF(AND($C1622=Party_Statement!$C$5,$B1622&gt;=Party_Statement!$C$6,$B1622&lt;=Party_Statement!$E$6),SUMPRODUCT(($C$3:$C1622=Party_Statement!$C$5)*($B$3:$B1622&gt;=Party_Statement!$C$6)*($B$3:$B1622&lt;=Party_Statement!$E$6)),""))</f>
        <v/>
      </c>
    </row>
    <row r="1623" spans="1:11" s="64" customFormat="1" x14ac:dyDescent="0.25">
      <c r="A1623" s="205" t="str">
        <f>Sales_Entry!A1623</f>
        <v>2083/05/23</v>
      </c>
      <c r="B1623" s="206">
        <f>Sales_Entry!B1623</f>
        <v>46273</v>
      </c>
      <c r="C1623" s="207" t="str">
        <f>Sales_Entry!D1623</f>
        <v>AAMOSH KIRANA</v>
      </c>
      <c r="D1623" s="207" t="s">
        <v>1390</v>
      </c>
      <c r="E1623" s="207" t="str">
        <f>Sales_Entry!C1623</f>
        <v>BILL-7284</v>
      </c>
      <c r="F1623" s="207" t="str">
        <f>Sales_Entry!E1623</f>
        <v>NAUNI</v>
      </c>
      <c r="G1623" s="208">
        <f>N(Sales_Entry!J1623)</f>
        <v>1700</v>
      </c>
      <c r="H1623" s="208">
        <v>0</v>
      </c>
      <c r="I1623" s="208">
        <f t="shared" si="25"/>
        <v>1700</v>
      </c>
      <c r="J1623" s="211"/>
      <c r="K1623" s="209" t="str" cm="1">
        <f t="array" ref="K1623">IF($C1623="","",IF(AND($C1623=Party_Statement!$C$5,$B1623&gt;=Party_Statement!$C$6,$B1623&lt;=Party_Statement!$E$6),SUMPRODUCT(($C$3:$C1623=Party_Statement!$C$5)*($B$3:$B1623&gt;=Party_Statement!$C$6)*($B$3:$B1623&lt;=Party_Statement!$E$6)),""))</f>
        <v/>
      </c>
    </row>
    <row r="1624" spans="1:11" s="64" customFormat="1" x14ac:dyDescent="0.25">
      <c r="A1624" s="205" t="str">
        <f>Sales_Entry!A1624</f>
        <v>2083/05/23</v>
      </c>
      <c r="B1624" s="206">
        <f>Sales_Entry!B1624</f>
        <v>46273</v>
      </c>
      <c r="C1624" s="207" t="str">
        <f>Sales_Entry!D1624</f>
        <v>AAMOSH KIRANA</v>
      </c>
      <c r="D1624" s="207" t="s">
        <v>1390</v>
      </c>
      <c r="E1624" s="207" t="str">
        <f>Sales_Entry!C1624</f>
        <v>BILL-7285</v>
      </c>
      <c r="F1624" s="207" t="str">
        <f>Sales_Entry!E1624</f>
        <v>REPLACE</v>
      </c>
      <c r="G1624" s="208">
        <f>N(Sales_Entry!J1624)</f>
        <v>0</v>
      </c>
      <c r="H1624" s="208">
        <v>0</v>
      </c>
      <c r="I1624" s="208">
        <f t="shared" si="25"/>
        <v>0</v>
      </c>
      <c r="J1624" s="211"/>
      <c r="K1624" s="209" t="str" cm="1">
        <f t="array" ref="K1624">IF($C1624="","",IF(AND($C1624=Party_Statement!$C$5,$B1624&gt;=Party_Statement!$C$6,$B1624&lt;=Party_Statement!$E$6),SUMPRODUCT(($C$3:$C1624=Party_Statement!$C$5)*($B$3:$B1624&gt;=Party_Statement!$C$6)*($B$3:$B1624&lt;=Party_Statement!$E$6)),""))</f>
        <v/>
      </c>
    </row>
    <row r="1625" spans="1:11" s="64" customFormat="1" x14ac:dyDescent="0.25">
      <c r="A1625" s="205" t="str">
        <f>Sales_Entry!A1625</f>
        <v>2083/05/23</v>
      </c>
      <c r="B1625" s="206">
        <f>Sales_Entry!B1625</f>
        <v>46273</v>
      </c>
      <c r="C1625" s="207" t="str">
        <f>Sales_Entry!D1625</f>
        <v>GIRI KIRANA</v>
      </c>
      <c r="D1625" s="207" t="s">
        <v>1390</v>
      </c>
      <c r="E1625" s="207" t="str">
        <f>Sales_Entry!C1625</f>
        <v>BILL-7286</v>
      </c>
      <c r="F1625" s="207" t="str">
        <f>Sales_Entry!E1625</f>
        <v>Mix Milk</v>
      </c>
      <c r="G1625" s="208">
        <f>N(Sales_Entry!J1625)</f>
        <v>1275</v>
      </c>
      <c r="H1625" s="208">
        <v>0</v>
      </c>
      <c r="I1625" s="208">
        <f t="shared" si="25"/>
        <v>1275</v>
      </c>
      <c r="J1625" s="211"/>
      <c r="K1625" s="209" t="str" cm="1">
        <f t="array" ref="K1625">IF($C1625="","",IF(AND($C1625=Party_Statement!$C$5,$B1625&gt;=Party_Statement!$C$6,$B1625&lt;=Party_Statement!$E$6),SUMPRODUCT(($C$3:$C1625=Party_Statement!$C$5)*($B$3:$B1625&gt;=Party_Statement!$C$6)*($B$3:$B1625&lt;=Party_Statement!$E$6)),""))</f>
        <v/>
      </c>
    </row>
    <row r="1626" spans="1:11" s="64" customFormat="1" x14ac:dyDescent="0.25">
      <c r="A1626" s="205" t="str">
        <f>Sales_Entry!A1626</f>
        <v>2083/05/23</v>
      </c>
      <c r="B1626" s="206">
        <f>Sales_Entry!B1626</f>
        <v>46273</v>
      </c>
      <c r="C1626" s="207" t="str">
        <f>Sales_Entry!D1626</f>
        <v>CHHATRABHUMI STORE</v>
      </c>
      <c r="D1626" s="207" t="s">
        <v>1390</v>
      </c>
      <c r="E1626" s="207" t="str">
        <f>Sales_Entry!C1626</f>
        <v>BILL-7287</v>
      </c>
      <c r="F1626" s="207" t="str">
        <f>Sales_Entry!E1626</f>
        <v>REPLACE</v>
      </c>
      <c r="G1626" s="208">
        <f>N(Sales_Entry!J1626)</f>
        <v>0</v>
      </c>
      <c r="H1626" s="208">
        <v>0</v>
      </c>
      <c r="I1626" s="208">
        <f t="shared" si="25"/>
        <v>0</v>
      </c>
      <c r="J1626" s="211"/>
      <c r="K1626" s="209" t="str" cm="1">
        <f t="array" ref="K1626">IF($C1626="","",IF(AND($C1626=Party_Statement!$C$5,$B1626&gt;=Party_Statement!$C$6,$B1626&lt;=Party_Statement!$E$6),SUMPRODUCT(($C$3:$C1626=Party_Statement!$C$5)*($B$3:$B1626&gt;=Party_Statement!$C$6)*($B$3:$B1626&lt;=Party_Statement!$E$6)),""))</f>
        <v/>
      </c>
    </row>
    <row r="1627" spans="1:11" s="64" customFormat="1" x14ac:dyDescent="0.25">
      <c r="A1627" s="205" t="str">
        <f>Sales_Entry!A1627</f>
        <v>2083/05/23</v>
      </c>
      <c r="B1627" s="206">
        <f>Sales_Entry!B1627</f>
        <v>46273</v>
      </c>
      <c r="C1627" s="207" t="str">
        <f>Sales_Entry!D1627</f>
        <v>KRISHNA KHAREL</v>
      </c>
      <c r="D1627" s="207" t="s">
        <v>1390</v>
      </c>
      <c r="E1627" s="207" t="str">
        <f>Sales_Entry!C1627</f>
        <v>BILL-7288</v>
      </c>
      <c r="F1627" s="207" t="str">
        <f>Sales_Entry!E1627</f>
        <v>Mix Milk</v>
      </c>
      <c r="G1627" s="208">
        <f>N(Sales_Entry!J1627)</f>
        <v>215</v>
      </c>
      <c r="H1627" s="208">
        <v>0</v>
      </c>
      <c r="I1627" s="208">
        <f t="shared" si="25"/>
        <v>215</v>
      </c>
      <c r="J1627" s="211"/>
      <c r="K1627" s="209" t="str" cm="1">
        <f t="array" ref="K1627">IF($C1627="","",IF(AND($C1627=Party_Statement!$C$5,$B1627&gt;=Party_Statement!$C$6,$B1627&lt;=Party_Statement!$E$6),SUMPRODUCT(($C$3:$C1627=Party_Statement!$C$5)*($B$3:$B1627&gt;=Party_Statement!$C$6)*($B$3:$B1627&lt;=Party_Statement!$E$6)),""))</f>
        <v/>
      </c>
    </row>
    <row r="1628" spans="1:11" s="64" customFormat="1" x14ac:dyDescent="0.25">
      <c r="A1628" s="205" t="str">
        <f>Sales_Entry!A1628</f>
        <v>2083/05/23</v>
      </c>
      <c r="B1628" s="206">
        <f>Sales_Entry!B1628</f>
        <v>46273</v>
      </c>
      <c r="C1628" s="207" t="str">
        <f>Sales_Entry!D1628</f>
        <v>CHHATRABHUMI STORE</v>
      </c>
      <c r="D1628" s="207" t="s">
        <v>1390</v>
      </c>
      <c r="E1628" s="207" t="str">
        <f>Sales_Entry!C1628</f>
        <v>BILL-7289</v>
      </c>
      <c r="F1628" s="207" t="str">
        <f>Sales_Entry!E1628</f>
        <v>Mix Milk</v>
      </c>
      <c r="G1628" s="208">
        <f>N(Sales_Entry!J1628)</f>
        <v>430</v>
      </c>
      <c r="H1628" s="208">
        <v>0</v>
      </c>
      <c r="I1628" s="208">
        <f t="shared" si="25"/>
        <v>430</v>
      </c>
      <c r="J1628" s="211"/>
      <c r="K1628" s="209" t="str" cm="1">
        <f t="array" ref="K1628">IF($C1628="","",IF(AND($C1628=Party_Statement!$C$5,$B1628&gt;=Party_Statement!$C$6,$B1628&lt;=Party_Statement!$E$6),SUMPRODUCT(($C$3:$C1628=Party_Statement!$C$5)*($B$3:$B1628&gt;=Party_Statement!$C$6)*($B$3:$B1628&lt;=Party_Statement!$E$6)),""))</f>
        <v/>
      </c>
    </row>
    <row r="1629" spans="1:11" s="64" customFormat="1" x14ac:dyDescent="0.25">
      <c r="A1629" s="205" t="str">
        <f>Sales_Entry!A1629</f>
        <v>2083/05/23</v>
      </c>
      <c r="B1629" s="206">
        <f>Sales_Entry!B1629</f>
        <v>46273</v>
      </c>
      <c r="C1629" s="207" t="str">
        <f>Sales_Entry!D1629</f>
        <v>SAMIKSHYA KIRANA</v>
      </c>
      <c r="D1629" s="207" t="s">
        <v>1390</v>
      </c>
      <c r="E1629" s="207" t="str">
        <f>Sales_Entry!C1629</f>
        <v>BILL-7290</v>
      </c>
      <c r="F1629" s="207" t="str">
        <f>Sales_Entry!E1629</f>
        <v>Mix Milk</v>
      </c>
      <c r="G1629" s="208">
        <f>N(Sales_Entry!J1629)</f>
        <v>850</v>
      </c>
      <c r="H1629" s="208">
        <v>0</v>
      </c>
      <c r="I1629" s="208">
        <f t="shared" si="25"/>
        <v>850</v>
      </c>
      <c r="J1629" s="211"/>
      <c r="K1629" s="209" t="str" cm="1">
        <f t="array" ref="K1629">IF($C1629="","",IF(AND($C1629=Party_Statement!$C$5,$B1629&gt;=Party_Statement!$C$6,$B1629&lt;=Party_Statement!$E$6),SUMPRODUCT(($C$3:$C1629=Party_Statement!$C$5)*($B$3:$B1629&gt;=Party_Statement!$C$6)*($B$3:$B1629&lt;=Party_Statement!$E$6)),""))</f>
        <v/>
      </c>
    </row>
    <row r="1630" spans="1:11" s="64" customFormat="1" x14ac:dyDescent="0.25">
      <c r="A1630" s="205" t="str">
        <f>Sales_Entry!A1630</f>
        <v>2083/05/23</v>
      </c>
      <c r="B1630" s="206">
        <f>Sales_Entry!B1630</f>
        <v>46273</v>
      </c>
      <c r="C1630" s="207" t="str">
        <f>Sales_Entry!D1630</f>
        <v>PALPALI KIRANA</v>
      </c>
      <c r="D1630" s="207" t="s">
        <v>1390</v>
      </c>
      <c r="E1630" s="207" t="str">
        <f>Sales_Entry!C1630</f>
        <v>BILL-7291</v>
      </c>
      <c r="F1630" s="207" t="str">
        <f>Sales_Entry!E1630</f>
        <v>Mix Milk</v>
      </c>
      <c r="G1630" s="208">
        <f>N(Sales_Entry!J1630)</f>
        <v>3400</v>
      </c>
      <c r="H1630" s="208">
        <v>0</v>
      </c>
      <c r="I1630" s="208">
        <f t="shared" si="25"/>
        <v>3400</v>
      </c>
      <c r="J1630" s="211"/>
      <c r="K1630" s="209" t="str" cm="1">
        <f t="array" ref="K1630">IF($C1630="","",IF(AND($C1630=Party_Statement!$C$5,$B1630&gt;=Party_Statement!$C$6,$B1630&lt;=Party_Statement!$E$6),SUMPRODUCT(($C$3:$C1630=Party_Statement!$C$5)*($B$3:$B1630&gt;=Party_Statement!$C$6)*($B$3:$B1630&lt;=Party_Statement!$E$6)),""))</f>
        <v/>
      </c>
    </row>
    <row r="1631" spans="1:11" s="64" customFormat="1" x14ac:dyDescent="0.25">
      <c r="A1631" s="205" t="str">
        <f>Sales_Entry!A1631</f>
        <v>2083/05/23</v>
      </c>
      <c r="B1631" s="206">
        <f>Sales_Entry!B1631</f>
        <v>46273</v>
      </c>
      <c r="C1631" s="207" t="str">
        <f>Sales_Entry!D1631</f>
        <v>ORGANIC TARKALI</v>
      </c>
      <c r="D1631" s="207" t="s">
        <v>1390</v>
      </c>
      <c r="E1631" s="207" t="str">
        <f>Sales_Entry!C1631</f>
        <v>BILL-7292</v>
      </c>
      <c r="F1631" s="207" t="str">
        <f>Sales_Entry!E1631</f>
        <v>Mix Milk</v>
      </c>
      <c r="G1631" s="208">
        <f>N(Sales_Entry!J1631)</f>
        <v>1700</v>
      </c>
      <c r="H1631" s="208">
        <v>0</v>
      </c>
      <c r="I1631" s="208">
        <f t="shared" si="25"/>
        <v>1700</v>
      </c>
      <c r="J1631" s="211"/>
      <c r="K1631" s="209" t="str" cm="1">
        <f t="array" ref="K1631">IF($C1631="","",IF(AND($C1631=Party_Statement!$C$5,$B1631&gt;=Party_Statement!$C$6,$B1631&lt;=Party_Statement!$E$6),SUMPRODUCT(($C$3:$C1631=Party_Statement!$C$5)*($B$3:$B1631&gt;=Party_Statement!$C$6)*($B$3:$B1631&lt;=Party_Statement!$E$6)),""))</f>
        <v/>
      </c>
    </row>
    <row r="1632" spans="1:11" s="64" customFormat="1" x14ac:dyDescent="0.25">
      <c r="A1632" s="205" t="str">
        <f>Sales_Entry!A1632</f>
        <v>2083/05/23</v>
      </c>
      <c r="B1632" s="206">
        <f>Sales_Entry!B1632</f>
        <v>46273</v>
      </c>
      <c r="C1632" s="207" t="str">
        <f>Sales_Entry!D1632</f>
        <v>DEURALI KIRANA</v>
      </c>
      <c r="D1632" s="207" t="s">
        <v>1390</v>
      </c>
      <c r="E1632" s="207" t="str">
        <f>Sales_Entry!C1632</f>
        <v>BILL-7293</v>
      </c>
      <c r="F1632" s="207" t="str">
        <f>Sales_Entry!E1632</f>
        <v>Mix Milk</v>
      </c>
      <c r="G1632" s="208">
        <f>N(Sales_Entry!J1632)</f>
        <v>425</v>
      </c>
      <c r="H1632" s="208">
        <v>0</v>
      </c>
      <c r="I1632" s="208">
        <f t="shared" si="25"/>
        <v>425</v>
      </c>
      <c r="J1632" s="211"/>
      <c r="K1632" s="209" t="str" cm="1">
        <f t="array" ref="K1632">IF($C1632="","",IF(AND($C1632=Party_Statement!$C$5,$B1632&gt;=Party_Statement!$C$6,$B1632&lt;=Party_Statement!$E$6),SUMPRODUCT(($C$3:$C1632=Party_Statement!$C$5)*($B$3:$B1632&gt;=Party_Statement!$C$6)*($B$3:$B1632&lt;=Party_Statement!$E$6)),""))</f>
        <v/>
      </c>
    </row>
    <row r="1633" spans="1:11" s="64" customFormat="1" x14ac:dyDescent="0.25">
      <c r="A1633" s="205" t="str">
        <f>Sales_Entry!A1633</f>
        <v>2083/05/23</v>
      </c>
      <c r="B1633" s="206">
        <f>Sales_Entry!B1633</f>
        <v>46273</v>
      </c>
      <c r="C1633" s="207" t="str">
        <f>Sales_Entry!D1633</f>
        <v>SHARMA DAI</v>
      </c>
      <c r="D1633" s="207" t="s">
        <v>1390</v>
      </c>
      <c r="E1633" s="207" t="str">
        <f>Sales_Entry!C1633</f>
        <v>BILL-7294</v>
      </c>
      <c r="F1633" s="207" t="str">
        <f>Sales_Entry!E1633</f>
        <v>Mix Milk</v>
      </c>
      <c r="G1633" s="208">
        <f>N(Sales_Entry!J1633)</f>
        <v>2975</v>
      </c>
      <c r="H1633" s="208">
        <v>0</v>
      </c>
      <c r="I1633" s="208">
        <f t="shared" si="25"/>
        <v>2975</v>
      </c>
      <c r="J1633" s="211"/>
      <c r="K1633" s="209" t="str" cm="1">
        <f t="array" ref="K1633">IF($C1633="","",IF(AND($C1633=Party_Statement!$C$5,$B1633&gt;=Party_Statement!$C$6,$B1633&lt;=Party_Statement!$E$6),SUMPRODUCT(($C$3:$C1633=Party_Statement!$C$5)*($B$3:$B1633&gt;=Party_Statement!$C$6)*($B$3:$B1633&lt;=Party_Statement!$E$6)),""))</f>
        <v/>
      </c>
    </row>
    <row r="1634" spans="1:11" s="64" customFormat="1" x14ac:dyDescent="0.25">
      <c r="A1634" s="205" t="str">
        <f>Sales_Entry!A1634</f>
        <v>2083/05/23</v>
      </c>
      <c r="B1634" s="206">
        <f>Sales_Entry!B1634</f>
        <v>46273</v>
      </c>
      <c r="C1634" s="207" t="str">
        <f>Sales_Entry!D1634</f>
        <v>GANGA NEUPANE</v>
      </c>
      <c r="D1634" s="207" t="s">
        <v>1390</v>
      </c>
      <c r="E1634" s="207" t="str">
        <f>Sales_Entry!C1634</f>
        <v>BILL-7295</v>
      </c>
      <c r="F1634" s="207" t="str">
        <f>Sales_Entry!E1634</f>
        <v>Mix Milk</v>
      </c>
      <c r="G1634" s="208">
        <f>N(Sales_Entry!J1634)</f>
        <v>680</v>
      </c>
      <c r="H1634" s="208">
        <v>0</v>
      </c>
      <c r="I1634" s="208">
        <f t="shared" si="25"/>
        <v>680</v>
      </c>
      <c r="J1634" s="211"/>
      <c r="K1634" s="209" t="str" cm="1">
        <f t="array" ref="K1634">IF($C1634="","",IF(AND($C1634=Party_Statement!$C$5,$B1634&gt;=Party_Statement!$C$6,$B1634&lt;=Party_Statement!$E$6),SUMPRODUCT(($C$3:$C1634=Party_Statement!$C$5)*($B$3:$B1634&gt;=Party_Statement!$C$6)*($B$3:$B1634&lt;=Party_Statement!$E$6)),""))</f>
        <v/>
      </c>
    </row>
    <row r="1635" spans="1:11" s="64" customFormat="1" x14ac:dyDescent="0.25">
      <c r="A1635" s="205" t="str">
        <f>Sales_Entry!A1635</f>
        <v>2083/05/23</v>
      </c>
      <c r="B1635" s="206">
        <f>Sales_Entry!B1635</f>
        <v>46273</v>
      </c>
      <c r="C1635" s="207" t="str">
        <f>Sales_Entry!D1635</f>
        <v>NEUPANE KIRANA</v>
      </c>
      <c r="D1635" s="207" t="s">
        <v>1390</v>
      </c>
      <c r="E1635" s="207" t="str">
        <f>Sales_Entry!C1635</f>
        <v>BILL-7296</v>
      </c>
      <c r="F1635" s="207" t="str">
        <f>Sales_Entry!E1635</f>
        <v>Mix Milk</v>
      </c>
      <c r="G1635" s="208">
        <f>N(Sales_Entry!J1635)</f>
        <v>100</v>
      </c>
      <c r="H1635" s="208">
        <v>0</v>
      </c>
      <c r="I1635" s="208">
        <f t="shared" si="25"/>
        <v>100</v>
      </c>
      <c r="J1635" s="211"/>
      <c r="K1635" s="209" t="str" cm="1">
        <f t="array" ref="K1635">IF($C1635="","",IF(AND($C1635=Party_Statement!$C$5,$B1635&gt;=Party_Statement!$C$6,$B1635&lt;=Party_Statement!$E$6),SUMPRODUCT(($C$3:$C1635=Party_Statement!$C$5)*($B$3:$B1635&gt;=Party_Statement!$C$6)*($B$3:$B1635&lt;=Party_Statement!$E$6)),""))</f>
        <v/>
      </c>
    </row>
    <row r="1636" spans="1:11" s="64" customFormat="1" x14ac:dyDescent="0.25">
      <c r="A1636" s="205" t="str">
        <f>Sales_Entry!A1636</f>
        <v>2083/05/23</v>
      </c>
      <c r="B1636" s="206">
        <f>Sales_Entry!B1636</f>
        <v>46273</v>
      </c>
      <c r="C1636" s="207" t="str">
        <f>Sales_Entry!D1636</f>
        <v>LOCAL</v>
      </c>
      <c r="D1636" s="207" t="s">
        <v>1390</v>
      </c>
      <c r="E1636" s="207" t="str">
        <f>Sales_Entry!C1636</f>
        <v>BILL-6497</v>
      </c>
      <c r="F1636" s="207" t="str">
        <f>Sales_Entry!E1636</f>
        <v>Mix Milk</v>
      </c>
      <c r="G1636" s="208">
        <f>N(Sales_Entry!J1636)</f>
        <v>250</v>
      </c>
      <c r="H1636" s="208">
        <v>0</v>
      </c>
      <c r="I1636" s="208">
        <f t="shared" si="25"/>
        <v>250</v>
      </c>
      <c r="J1636" s="211"/>
      <c r="K1636" s="209" t="str" cm="1">
        <f t="array" ref="K1636">IF($C1636="","",IF(AND($C1636=Party_Statement!$C$5,$B1636&gt;=Party_Statement!$C$6,$B1636&lt;=Party_Statement!$E$6),SUMPRODUCT(($C$3:$C1636=Party_Statement!$C$5)*($B$3:$B1636&gt;=Party_Statement!$C$6)*($B$3:$B1636&lt;=Party_Statement!$E$6)),""))</f>
        <v/>
      </c>
    </row>
    <row r="1637" spans="1:11" s="64" customFormat="1" x14ac:dyDescent="0.25">
      <c r="A1637" s="205" t="str">
        <f>Sales_Entry!A1637</f>
        <v>2083/05/23</v>
      </c>
      <c r="B1637" s="206">
        <f>Sales_Entry!B1637</f>
        <v>46273</v>
      </c>
      <c r="C1637" s="207" t="str">
        <f>Sales_Entry!D1637</f>
        <v>LOCAL</v>
      </c>
      <c r="D1637" s="207" t="s">
        <v>1390</v>
      </c>
      <c r="E1637" s="207" t="str">
        <f>Sales_Entry!C1637</f>
        <v>BILL-6497</v>
      </c>
      <c r="F1637" s="207" t="str">
        <f>Sales_Entry!E1637</f>
        <v>NAUNI</v>
      </c>
      <c r="G1637" s="208">
        <f>N(Sales_Entry!J1637)</f>
        <v>2550</v>
      </c>
      <c r="H1637" s="208">
        <v>0</v>
      </c>
      <c r="I1637" s="208">
        <f t="shared" si="25"/>
        <v>2550</v>
      </c>
      <c r="J1637" s="211"/>
      <c r="K1637" s="209" t="str" cm="1">
        <f t="array" ref="K1637">IF($C1637="","",IF(AND($C1637=Party_Statement!$C$5,$B1637&gt;=Party_Statement!$C$6,$B1637&lt;=Party_Statement!$E$6),SUMPRODUCT(($C$3:$C1637=Party_Statement!$C$5)*($B$3:$B1637&gt;=Party_Statement!$C$6)*($B$3:$B1637&lt;=Party_Statement!$E$6)),""))</f>
        <v/>
      </c>
    </row>
    <row r="1638" spans="1:11" s="64" customFormat="1" x14ac:dyDescent="0.25">
      <c r="A1638" s="205" t="str">
        <f>Sales_Entry!A1638</f>
        <v>2083/05/23</v>
      </c>
      <c r="B1638" s="206">
        <f>Sales_Entry!B1638</f>
        <v>46273</v>
      </c>
      <c r="C1638" s="207" t="str">
        <f>Sales_Entry!D1638</f>
        <v>LOCAL</v>
      </c>
      <c r="D1638" s="207" t="s">
        <v>1390</v>
      </c>
      <c r="E1638" s="207" t="str">
        <f>Sales_Entry!C1638</f>
        <v>BILL-6497</v>
      </c>
      <c r="F1638" s="207" t="str">
        <f>Sales_Entry!E1638</f>
        <v>PANEER</v>
      </c>
      <c r="G1638" s="208">
        <f>N(Sales_Entry!J1638)</f>
        <v>200</v>
      </c>
      <c r="H1638" s="208">
        <v>0</v>
      </c>
      <c r="I1638" s="208">
        <f t="shared" si="25"/>
        <v>200</v>
      </c>
      <c r="J1638" s="211"/>
      <c r="K1638" s="209" t="str" cm="1">
        <f t="array" ref="K1638">IF($C1638="","",IF(AND($C1638=Party_Statement!$C$5,$B1638&gt;=Party_Statement!$C$6,$B1638&lt;=Party_Statement!$E$6),SUMPRODUCT(($C$3:$C1638=Party_Statement!$C$5)*($B$3:$B1638&gt;=Party_Statement!$C$6)*($B$3:$B1638&lt;=Party_Statement!$E$6)),""))</f>
        <v/>
      </c>
    </row>
    <row r="1639" spans="1:11" s="64" customFormat="1" x14ac:dyDescent="0.25">
      <c r="A1639" s="205" t="str">
        <f>Sales_Entry!A1639</f>
        <v>2083/05/24</v>
      </c>
      <c r="B1639" s="206">
        <f>Sales_Entry!B1639</f>
        <v>46274</v>
      </c>
      <c r="C1639" s="207" t="str">
        <f>Sales_Entry!D1639</f>
        <v>SRIJANA DAIRY</v>
      </c>
      <c r="D1639" s="207" t="s">
        <v>1390</v>
      </c>
      <c r="E1639" s="207" t="str">
        <f>Sales_Entry!C1639</f>
        <v>BILL-7297</v>
      </c>
      <c r="F1639" s="207" t="str">
        <f>Sales_Entry!E1639</f>
        <v>Mix Milk</v>
      </c>
      <c r="G1639" s="208">
        <f>N(Sales_Entry!J1639)</f>
        <v>5100</v>
      </c>
      <c r="H1639" s="208">
        <v>0</v>
      </c>
      <c r="I1639" s="208">
        <f t="shared" si="25"/>
        <v>5100</v>
      </c>
      <c r="J1639" s="211"/>
      <c r="K1639" s="209" t="str" cm="1">
        <f t="array" ref="K1639">IF($C1639="","",IF(AND($C1639=Party_Statement!$C$5,$B1639&gt;=Party_Statement!$C$6,$B1639&lt;=Party_Statement!$E$6),SUMPRODUCT(($C$3:$C1639=Party_Statement!$C$5)*($B$3:$B1639&gt;=Party_Statement!$C$6)*($B$3:$B1639&lt;=Party_Statement!$E$6)),""))</f>
        <v/>
      </c>
    </row>
    <row r="1640" spans="1:11" s="64" customFormat="1" x14ac:dyDescent="0.25">
      <c r="A1640" s="205" t="str">
        <f>Sales_Entry!A1640</f>
        <v>2083/05/24</v>
      </c>
      <c r="B1640" s="206">
        <f>Sales_Entry!B1640</f>
        <v>46274</v>
      </c>
      <c r="C1640" s="207" t="str">
        <f>Sales_Entry!D1640</f>
        <v>SRIJANA DAIRY</v>
      </c>
      <c r="D1640" s="207" t="s">
        <v>1390</v>
      </c>
      <c r="E1640" s="207" t="str">
        <f>Sales_Entry!C1640</f>
        <v>BILL-7297</v>
      </c>
      <c r="F1640" s="207" t="str">
        <f>Sales_Entry!E1640</f>
        <v>Cow Milk</v>
      </c>
      <c r="G1640" s="208">
        <f>N(Sales_Entry!J1640)</f>
        <v>80</v>
      </c>
      <c r="H1640" s="208">
        <v>0</v>
      </c>
      <c r="I1640" s="208">
        <f t="shared" si="25"/>
        <v>80</v>
      </c>
      <c r="J1640" s="211"/>
      <c r="K1640" s="209" t="str" cm="1">
        <f t="array" ref="K1640">IF($C1640="","",IF(AND($C1640=Party_Statement!$C$5,$B1640&gt;=Party_Statement!$C$6,$B1640&lt;=Party_Statement!$E$6),SUMPRODUCT(($C$3:$C1640=Party_Statement!$C$5)*($B$3:$B1640&gt;=Party_Statement!$C$6)*($B$3:$B1640&lt;=Party_Statement!$E$6)),""))</f>
        <v/>
      </c>
    </row>
    <row r="1641" spans="1:11" s="64" customFormat="1" x14ac:dyDescent="0.25">
      <c r="A1641" s="205" t="str">
        <f>Sales_Entry!A1641</f>
        <v>2083/05/24</v>
      </c>
      <c r="B1641" s="206">
        <f>Sales_Entry!B1641</f>
        <v>46274</v>
      </c>
      <c r="C1641" s="207" t="str">
        <f>Sales_Entry!D1641</f>
        <v>SOBHA BHATTARAI</v>
      </c>
      <c r="D1641" s="207" t="s">
        <v>1390</v>
      </c>
      <c r="E1641" s="207" t="str">
        <f>Sales_Entry!C1641</f>
        <v>BILL-7298</v>
      </c>
      <c r="F1641" s="207" t="str">
        <f>Sales_Entry!E1641</f>
        <v>Mix Milk</v>
      </c>
      <c r="G1641" s="208">
        <f>N(Sales_Entry!J1641)</f>
        <v>3400</v>
      </c>
      <c r="H1641" s="208">
        <v>0</v>
      </c>
      <c r="I1641" s="208">
        <f t="shared" si="25"/>
        <v>3400</v>
      </c>
      <c r="J1641" s="211"/>
      <c r="K1641" s="209" t="str" cm="1">
        <f t="array" ref="K1641">IF($C1641="","",IF(AND($C1641=Party_Statement!$C$5,$B1641&gt;=Party_Statement!$C$6,$B1641&lt;=Party_Statement!$E$6),SUMPRODUCT(($C$3:$C1641=Party_Statement!$C$5)*($B$3:$B1641&gt;=Party_Statement!$C$6)*($B$3:$B1641&lt;=Party_Statement!$E$6)),""))</f>
        <v/>
      </c>
    </row>
    <row r="1642" spans="1:11" s="64" customFormat="1" x14ac:dyDescent="0.25">
      <c r="A1642" s="205" t="str">
        <f>Sales_Entry!A1642</f>
        <v>2083/05/24</v>
      </c>
      <c r="B1642" s="206">
        <f>Sales_Entry!B1642</f>
        <v>46274</v>
      </c>
      <c r="C1642" s="207" t="str">
        <f>Sales_Entry!D1642</f>
        <v>MANAKAMANA DAIRY</v>
      </c>
      <c r="D1642" s="207" t="s">
        <v>1390</v>
      </c>
      <c r="E1642" s="207" t="str">
        <f>Sales_Entry!C1642</f>
        <v>BILL-7299</v>
      </c>
      <c r="F1642" s="207" t="str">
        <f>Sales_Entry!E1642</f>
        <v>Mix Milk</v>
      </c>
      <c r="G1642" s="208">
        <f>N(Sales_Entry!J1642)</f>
        <v>850</v>
      </c>
      <c r="H1642" s="208">
        <v>0</v>
      </c>
      <c r="I1642" s="208">
        <f t="shared" si="25"/>
        <v>850</v>
      </c>
      <c r="J1642" s="211"/>
      <c r="K1642" s="209" t="str" cm="1">
        <f t="array" ref="K1642">IF($C1642="","",IF(AND($C1642=Party_Statement!$C$5,$B1642&gt;=Party_Statement!$C$6,$B1642&lt;=Party_Statement!$E$6),SUMPRODUCT(($C$3:$C1642=Party_Statement!$C$5)*($B$3:$B1642&gt;=Party_Statement!$C$6)*($B$3:$B1642&lt;=Party_Statement!$E$6)),""))</f>
        <v/>
      </c>
    </row>
    <row r="1643" spans="1:11" s="64" customFormat="1" ht="25.5" x14ac:dyDescent="0.25">
      <c r="A1643" s="205" t="str">
        <f>Sales_Entry!A1643</f>
        <v>2083/05/24</v>
      </c>
      <c r="B1643" s="206">
        <f>Sales_Entry!B1643</f>
        <v>46274</v>
      </c>
      <c r="C1643" s="207" t="str">
        <f>Sales_Entry!D1643</f>
        <v>SUMIT MISTHAN BHANDAR</v>
      </c>
      <c r="D1643" s="207" t="s">
        <v>1390</v>
      </c>
      <c r="E1643" s="207" t="str">
        <f>Sales_Entry!C1643</f>
        <v>BILL-7300</v>
      </c>
      <c r="F1643" s="207" t="str">
        <f>Sales_Entry!E1643</f>
        <v>Mix Milk</v>
      </c>
      <c r="G1643" s="208">
        <f>N(Sales_Entry!J1643)</f>
        <v>3400</v>
      </c>
      <c r="H1643" s="208">
        <v>0</v>
      </c>
      <c r="I1643" s="208">
        <f t="shared" si="25"/>
        <v>3400</v>
      </c>
      <c r="J1643" s="211"/>
      <c r="K1643" s="209" t="str" cm="1">
        <f t="array" ref="K1643">IF($C1643="","",IF(AND($C1643=Party_Statement!$C$5,$B1643&gt;=Party_Statement!$C$6,$B1643&lt;=Party_Statement!$E$6),SUMPRODUCT(($C$3:$C1643=Party_Statement!$C$5)*($B$3:$B1643&gt;=Party_Statement!$C$6)*($B$3:$B1643&lt;=Party_Statement!$E$6)),""))</f>
        <v/>
      </c>
    </row>
    <row r="1644" spans="1:11" s="64" customFormat="1" x14ac:dyDescent="0.25">
      <c r="A1644" s="205" t="str">
        <f>Sales_Entry!A1644</f>
        <v>2083/05/24</v>
      </c>
      <c r="B1644" s="206">
        <f>Sales_Entry!B1644</f>
        <v>46274</v>
      </c>
      <c r="C1644" s="207" t="str">
        <f>Sales_Entry!D1644</f>
        <v>AAYUSH AND AAYUSHMA</v>
      </c>
      <c r="D1644" s="207" t="s">
        <v>1390</v>
      </c>
      <c r="E1644" s="207" t="str">
        <f>Sales_Entry!C1644</f>
        <v>BILL-7301</v>
      </c>
      <c r="F1644" s="207" t="str">
        <f>Sales_Entry!E1644</f>
        <v>Mix Milk</v>
      </c>
      <c r="G1644" s="208">
        <f>N(Sales_Entry!J1644)</f>
        <v>425</v>
      </c>
      <c r="H1644" s="208">
        <v>0</v>
      </c>
      <c r="I1644" s="208">
        <f t="shared" si="25"/>
        <v>425</v>
      </c>
      <c r="J1644" s="211"/>
      <c r="K1644" s="209" t="str" cm="1">
        <f t="array" ref="K1644">IF($C1644="","",IF(AND($C1644=Party_Statement!$C$5,$B1644&gt;=Party_Statement!$C$6,$B1644&lt;=Party_Statement!$E$6),SUMPRODUCT(($C$3:$C1644=Party_Statement!$C$5)*($B$3:$B1644&gt;=Party_Statement!$C$6)*($B$3:$B1644&lt;=Party_Statement!$E$6)),""))</f>
        <v/>
      </c>
    </row>
    <row r="1645" spans="1:11" s="64" customFormat="1" x14ac:dyDescent="0.25">
      <c r="A1645" s="205" t="str">
        <f>Sales_Entry!A1645</f>
        <v>2083/05/24</v>
      </c>
      <c r="B1645" s="206">
        <f>Sales_Entry!B1645</f>
        <v>46274</v>
      </c>
      <c r="C1645" s="207" t="str">
        <f>Sales_Entry!D1645</f>
        <v>YUBARAJ AND SAMRAT</v>
      </c>
      <c r="D1645" s="207" t="s">
        <v>1390</v>
      </c>
      <c r="E1645" s="207" t="str">
        <f>Sales_Entry!C1645</f>
        <v>BILL-7302</v>
      </c>
      <c r="F1645" s="207" t="str">
        <f>Sales_Entry!E1645</f>
        <v>Mix Milk</v>
      </c>
      <c r="G1645" s="208">
        <f>N(Sales_Entry!J1645)</f>
        <v>850</v>
      </c>
      <c r="H1645" s="208">
        <v>0</v>
      </c>
      <c r="I1645" s="208">
        <f t="shared" si="25"/>
        <v>850</v>
      </c>
      <c r="J1645" s="211"/>
      <c r="K1645" s="209" t="str" cm="1">
        <f t="array" ref="K1645">IF($C1645="","",IF(AND($C1645=Party_Statement!$C$5,$B1645&gt;=Party_Statement!$C$6,$B1645&lt;=Party_Statement!$E$6),SUMPRODUCT(($C$3:$C1645=Party_Statement!$C$5)*($B$3:$B1645&gt;=Party_Statement!$C$6)*($B$3:$B1645&lt;=Party_Statement!$E$6)),""))</f>
        <v/>
      </c>
    </row>
    <row r="1646" spans="1:11" s="64" customFormat="1" x14ac:dyDescent="0.25">
      <c r="A1646" s="205" t="str">
        <f>Sales_Entry!A1646</f>
        <v>2083/05/24</v>
      </c>
      <c r="B1646" s="206">
        <f>Sales_Entry!B1646</f>
        <v>46274</v>
      </c>
      <c r="C1646" s="207" t="str">
        <f>Sales_Entry!D1646</f>
        <v>SAMIKSHYA KIRANA</v>
      </c>
      <c r="D1646" s="207" t="s">
        <v>1390</v>
      </c>
      <c r="E1646" s="207" t="str">
        <f>Sales_Entry!C1646</f>
        <v>BILL-7303</v>
      </c>
      <c r="F1646" s="207" t="str">
        <f>Sales_Entry!E1646</f>
        <v>Mix Milk</v>
      </c>
      <c r="G1646" s="208">
        <f>N(Sales_Entry!J1646)</f>
        <v>850</v>
      </c>
      <c r="H1646" s="208">
        <v>0</v>
      </c>
      <c r="I1646" s="208">
        <f t="shared" si="25"/>
        <v>850</v>
      </c>
      <c r="J1646" s="211"/>
      <c r="K1646" s="209" t="str" cm="1">
        <f t="array" ref="K1646">IF($C1646="","",IF(AND($C1646=Party_Statement!$C$5,$B1646&gt;=Party_Statement!$C$6,$B1646&lt;=Party_Statement!$E$6),SUMPRODUCT(($C$3:$C1646=Party_Statement!$C$5)*($B$3:$B1646&gt;=Party_Statement!$C$6)*($B$3:$B1646&lt;=Party_Statement!$E$6)),""))</f>
        <v/>
      </c>
    </row>
    <row r="1647" spans="1:11" s="64" customFormat="1" x14ac:dyDescent="0.25">
      <c r="A1647" s="205" t="str">
        <f>Sales_Entry!A1647</f>
        <v>2083/05/24</v>
      </c>
      <c r="B1647" s="206">
        <f>Sales_Entry!B1647</f>
        <v>46274</v>
      </c>
      <c r="C1647" s="207" t="str">
        <f>Sales_Entry!D1647</f>
        <v>KRISHNA KHAREL</v>
      </c>
      <c r="D1647" s="207" t="s">
        <v>1390</v>
      </c>
      <c r="E1647" s="207" t="str">
        <f>Sales_Entry!C1647</f>
        <v>BILL-7304</v>
      </c>
      <c r="F1647" s="207" t="str">
        <f>Sales_Entry!E1647</f>
        <v>Mix Milk</v>
      </c>
      <c r="G1647" s="208">
        <f>N(Sales_Entry!J1647)</f>
        <v>215</v>
      </c>
      <c r="H1647" s="208">
        <v>0</v>
      </c>
      <c r="I1647" s="208">
        <f t="shared" si="25"/>
        <v>215</v>
      </c>
      <c r="J1647" s="211"/>
      <c r="K1647" s="209" t="str" cm="1">
        <f t="array" ref="K1647">IF($C1647="","",IF(AND($C1647=Party_Statement!$C$5,$B1647&gt;=Party_Statement!$C$6,$B1647&lt;=Party_Statement!$E$6),SUMPRODUCT(($C$3:$C1647=Party_Statement!$C$5)*($B$3:$B1647&gt;=Party_Statement!$C$6)*($B$3:$B1647&lt;=Party_Statement!$E$6)),""))</f>
        <v/>
      </c>
    </row>
    <row r="1648" spans="1:11" s="64" customFormat="1" x14ac:dyDescent="0.25">
      <c r="A1648" s="205" t="str">
        <f>Sales_Entry!A1648</f>
        <v>2083/05/24</v>
      </c>
      <c r="B1648" s="206">
        <f>Sales_Entry!B1648</f>
        <v>46274</v>
      </c>
      <c r="C1648" s="207" t="str">
        <f>Sales_Entry!D1648</f>
        <v>CHHATRABHUMI STORE</v>
      </c>
      <c r="D1648" s="207" t="s">
        <v>1390</v>
      </c>
      <c r="E1648" s="207" t="str">
        <f>Sales_Entry!C1648</f>
        <v>BILL-7305</v>
      </c>
      <c r="F1648" s="207" t="str">
        <f>Sales_Entry!E1648</f>
        <v>Mix Milk</v>
      </c>
      <c r="G1648" s="208">
        <f>N(Sales_Entry!J1648)</f>
        <v>2150</v>
      </c>
      <c r="H1648" s="208">
        <v>0</v>
      </c>
      <c r="I1648" s="208">
        <f t="shared" si="25"/>
        <v>2150</v>
      </c>
      <c r="J1648" s="211"/>
      <c r="K1648" s="209" t="str" cm="1">
        <f t="array" ref="K1648">IF($C1648="","",IF(AND($C1648=Party_Statement!$C$5,$B1648&gt;=Party_Statement!$C$6,$B1648&lt;=Party_Statement!$E$6),SUMPRODUCT(($C$3:$C1648=Party_Statement!$C$5)*($B$3:$B1648&gt;=Party_Statement!$C$6)*($B$3:$B1648&lt;=Party_Statement!$E$6)),""))</f>
        <v/>
      </c>
    </row>
    <row r="1649" spans="1:11" s="64" customFormat="1" x14ac:dyDescent="0.25">
      <c r="A1649" s="205" t="str">
        <f>Sales_Entry!A1649</f>
        <v>2083/05/24</v>
      </c>
      <c r="B1649" s="206">
        <f>Sales_Entry!B1649</f>
        <v>46274</v>
      </c>
      <c r="C1649" s="207" t="str">
        <f>Sales_Entry!D1649</f>
        <v>AAMOSH KIRANA</v>
      </c>
      <c r="D1649" s="207" t="s">
        <v>1390</v>
      </c>
      <c r="E1649" s="207" t="str">
        <f>Sales_Entry!C1649</f>
        <v>BILL-7306</v>
      </c>
      <c r="F1649" s="207" t="str">
        <f>Sales_Entry!E1649</f>
        <v>Mix Milk</v>
      </c>
      <c r="G1649" s="208">
        <f>N(Sales_Entry!J1649)</f>
        <v>3440</v>
      </c>
      <c r="H1649" s="208">
        <v>0</v>
      </c>
      <c r="I1649" s="208">
        <f t="shared" si="25"/>
        <v>3440</v>
      </c>
      <c r="J1649" s="211"/>
      <c r="K1649" s="209" t="str" cm="1">
        <f t="array" ref="K1649">IF($C1649="","",IF(AND($C1649=Party_Statement!$C$5,$B1649&gt;=Party_Statement!$C$6,$B1649&lt;=Party_Statement!$E$6),SUMPRODUCT(($C$3:$C1649=Party_Statement!$C$5)*($B$3:$B1649&gt;=Party_Statement!$C$6)*($B$3:$B1649&lt;=Party_Statement!$E$6)),""))</f>
        <v/>
      </c>
    </row>
    <row r="1650" spans="1:11" s="64" customFormat="1" x14ac:dyDescent="0.25">
      <c r="A1650" s="205" t="str">
        <f>Sales_Entry!A1650</f>
        <v>2083/05/24</v>
      </c>
      <c r="B1650" s="206">
        <f>Sales_Entry!B1650</f>
        <v>46274</v>
      </c>
      <c r="C1650" s="207" t="str">
        <f>Sales_Entry!D1650</f>
        <v>AAMOSH KIRANA</v>
      </c>
      <c r="D1650" s="207" t="s">
        <v>1390</v>
      </c>
      <c r="E1650" s="207" t="str">
        <f>Sales_Entry!C1650</f>
        <v>BILL-7306</v>
      </c>
      <c r="F1650" s="207" t="str">
        <f>Sales_Entry!E1650</f>
        <v>Mix Milk</v>
      </c>
      <c r="G1650" s="208">
        <f>N(Sales_Entry!J1650)</f>
        <v>3825</v>
      </c>
      <c r="H1650" s="208">
        <v>0</v>
      </c>
      <c r="I1650" s="208">
        <f t="shared" si="25"/>
        <v>3825</v>
      </c>
      <c r="J1650" s="211"/>
      <c r="K1650" s="209" t="str" cm="1">
        <f t="array" ref="K1650">IF($C1650="","",IF(AND($C1650=Party_Statement!$C$5,$B1650&gt;=Party_Statement!$C$6,$B1650&lt;=Party_Statement!$E$6),SUMPRODUCT(($C$3:$C1650=Party_Statement!$C$5)*($B$3:$B1650&gt;=Party_Statement!$C$6)*($B$3:$B1650&lt;=Party_Statement!$E$6)),""))</f>
        <v/>
      </c>
    </row>
    <row r="1651" spans="1:11" s="64" customFormat="1" x14ac:dyDescent="0.25">
      <c r="A1651" s="205" t="str">
        <f>Sales_Entry!A1651</f>
        <v>2083/05/24</v>
      </c>
      <c r="B1651" s="206">
        <f>Sales_Entry!B1651</f>
        <v>46274</v>
      </c>
      <c r="C1651" s="207" t="str">
        <f>Sales_Entry!D1651</f>
        <v>AAMOSH KIRANA</v>
      </c>
      <c r="D1651" s="207" t="s">
        <v>1390</v>
      </c>
      <c r="E1651" s="207" t="str">
        <f>Sales_Entry!C1651</f>
        <v>BILL-7306</v>
      </c>
      <c r="F1651" s="207" t="str">
        <f>Sales_Entry!E1651</f>
        <v>Cow Milk</v>
      </c>
      <c r="G1651" s="208">
        <f>N(Sales_Entry!J1651)</f>
        <v>80</v>
      </c>
      <c r="H1651" s="208">
        <v>0</v>
      </c>
      <c r="I1651" s="208">
        <f t="shared" si="25"/>
        <v>80</v>
      </c>
      <c r="J1651" s="211"/>
      <c r="K1651" s="209" t="str" cm="1">
        <f t="array" ref="K1651">IF($C1651="","",IF(AND($C1651=Party_Statement!$C$5,$B1651&gt;=Party_Statement!$C$6,$B1651&lt;=Party_Statement!$E$6),SUMPRODUCT(($C$3:$C1651=Party_Statement!$C$5)*($B$3:$B1651&gt;=Party_Statement!$C$6)*($B$3:$B1651&lt;=Party_Statement!$E$6)),""))</f>
        <v/>
      </c>
    </row>
    <row r="1652" spans="1:11" s="64" customFormat="1" x14ac:dyDescent="0.25">
      <c r="A1652" s="205" t="str">
        <f>Sales_Entry!A1652</f>
        <v>2083/05/24</v>
      </c>
      <c r="B1652" s="206">
        <f>Sales_Entry!B1652</f>
        <v>46274</v>
      </c>
      <c r="C1652" s="207" t="str">
        <f>Sales_Entry!D1652</f>
        <v>KHANAL KIRANA</v>
      </c>
      <c r="D1652" s="207" t="s">
        <v>1390</v>
      </c>
      <c r="E1652" s="207" t="str">
        <f>Sales_Entry!C1652</f>
        <v>BILL-7307</v>
      </c>
      <c r="F1652" s="207" t="str">
        <f>Sales_Entry!E1652</f>
        <v>Mix Milk</v>
      </c>
      <c r="G1652" s="208">
        <f>N(Sales_Entry!J1652)</f>
        <v>2550</v>
      </c>
      <c r="H1652" s="208">
        <v>0</v>
      </c>
      <c r="I1652" s="208">
        <f t="shared" si="25"/>
        <v>2550</v>
      </c>
      <c r="J1652" s="211"/>
      <c r="K1652" s="209" t="str" cm="1">
        <f t="array" ref="K1652">IF($C1652="","",IF(AND($C1652=Party_Statement!$C$5,$B1652&gt;=Party_Statement!$C$6,$B1652&lt;=Party_Statement!$E$6),SUMPRODUCT(($C$3:$C1652=Party_Statement!$C$5)*($B$3:$B1652&gt;=Party_Statement!$C$6)*($B$3:$B1652&lt;=Party_Statement!$E$6)),""))</f>
        <v/>
      </c>
    </row>
    <row r="1653" spans="1:11" s="64" customFormat="1" x14ac:dyDescent="0.25">
      <c r="A1653" s="205" t="str">
        <f>Sales_Entry!A1653</f>
        <v>2083/05/24</v>
      </c>
      <c r="B1653" s="206">
        <f>Sales_Entry!B1653</f>
        <v>46274</v>
      </c>
      <c r="C1653" s="207" t="str">
        <f>Sales_Entry!D1653</f>
        <v>GIRI KIRANA</v>
      </c>
      <c r="D1653" s="207" t="s">
        <v>1390</v>
      </c>
      <c r="E1653" s="207" t="str">
        <f>Sales_Entry!C1653</f>
        <v>BILL-7308</v>
      </c>
      <c r="F1653" s="207" t="str">
        <f>Sales_Entry!E1653</f>
        <v>Mix Milk</v>
      </c>
      <c r="G1653" s="208">
        <f>N(Sales_Entry!J1653)</f>
        <v>1275</v>
      </c>
      <c r="H1653" s="208">
        <v>0</v>
      </c>
      <c r="I1653" s="208">
        <f t="shared" si="25"/>
        <v>1275</v>
      </c>
      <c r="J1653" s="211"/>
      <c r="K1653" s="209" t="str" cm="1">
        <f t="array" ref="K1653">IF($C1653="","",IF(AND($C1653=Party_Statement!$C$5,$B1653&gt;=Party_Statement!$C$6,$B1653&lt;=Party_Statement!$E$6),SUMPRODUCT(($C$3:$C1653=Party_Statement!$C$5)*($B$3:$B1653&gt;=Party_Statement!$C$6)*($B$3:$B1653&lt;=Party_Statement!$E$6)),""))</f>
        <v/>
      </c>
    </row>
    <row r="1654" spans="1:11" s="64" customFormat="1" ht="25.5" x14ac:dyDescent="0.25">
      <c r="A1654" s="205" t="str">
        <f>Sales_Entry!A1654</f>
        <v>2083/05/24</v>
      </c>
      <c r="B1654" s="206">
        <f>Sales_Entry!B1654</f>
        <v>46274</v>
      </c>
      <c r="C1654" s="207" t="str">
        <f>Sales_Entry!D1654</f>
        <v>SUMIT MISTHAN BHANDAR</v>
      </c>
      <c r="D1654" s="207" t="s">
        <v>1390</v>
      </c>
      <c r="E1654" s="207" t="str">
        <f>Sales_Entry!C1654</f>
        <v>BILL-7309</v>
      </c>
      <c r="F1654" s="207" t="str">
        <f>Sales_Entry!E1654</f>
        <v>Mix Milk</v>
      </c>
      <c r="G1654" s="208">
        <f>N(Sales_Entry!J1654)</f>
        <v>2550</v>
      </c>
      <c r="H1654" s="208">
        <v>0</v>
      </c>
      <c r="I1654" s="208">
        <f t="shared" si="25"/>
        <v>2550</v>
      </c>
      <c r="J1654" s="211"/>
      <c r="K1654" s="209" t="str" cm="1">
        <f t="array" ref="K1654">IF($C1654="","",IF(AND($C1654=Party_Statement!$C$5,$B1654&gt;=Party_Statement!$C$6,$B1654&lt;=Party_Statement!$E$6),SUMPRODUCT(($C$3:$C1654=Party_Statement!$C$5)*($B$3:$B1654&gt;=Party_Statement!$C$6)*($B$3:$B1654&lt;=Party_Statement!$E$6)),""))</f>
        <v/>
      </c>
    </row>
    <row r="1655" spans="1:11" s="64" customFormat="1" x14ac:dyDescent="0.25">
      <c r="A1655" s="205" t="str">
        <f>Sales_Entry!A1655</f>
        <v>2083/05/24</v>
      </c>
      <c r="B1655" s="206">
        <f>Sales_Entry!B1655</f>
        <v>46274</v>
      </c>
      <c r="C1655" s="207" t="str">
        <f>Sales_Entry!D1655</f>
        <v>A KALIKA CANTEEN</v>
      </c>
      <c r="D1655" s="207" t="s">
        <v>1390</v>
      </c>
      <c r="E1655" s="207" t="str">
        <f>Sales_Entry!C1655</f>
        <v>BILL-7310</v>
      </c>
      <c r="F1655" s="207" t="str">
        <f>Sales_Entry!E1655</f>
        <v>Mix Milk</v>
      </c>
      <c r="G1655" s="208">
        <f>N(Sales_Entry!J1655)</f>
        <v>2975</v>
      </c>
      <c r="H1655" s="208">
        <v>0</v>
      </c>
      <c r="I1655" s="208">
        <f t="shared" si="25"/>
        <v>2975</v>
      </c>
      <c r="J1655" s="211"/>
      <c r="K1655" s="209" t="str" cm="1">
        <f t="array" ref="K1655">IF($C1655="","",IF(AND($C1655=Party_Statement!$C$5,$B1655&gt;=Party_Statement!$C$6,$B1655&lt;=Party_Statement!$E$6),SUMPRODUCT(($C$3:$C1655=Party_Statement!$C$5)*($B$3:$B1655&gt;=Party_Statement!$C$6)*($B$3:$B1655&lt;=Party_Statement!$E$6)),""))</f>
        <v/>
      </c>
    </row>
    <row r="1656" spans="1:11" s="64" customFormat="1" x14ac:dyDescent="0.25">
      <c r="A1656" s="205" t="str">
        <f>Sales_Entry!A1656</f>
        <v>2083/05/24</v>
      </c>
      <c r="B1656" s="206">
        <f>Sales_Entry!B1656</f>
        <v>46274</v>
      </c>
      <c r="C1656" s="207" t="str">
        <f>Sales_Entry!D1656</f>
        <v>A1 KALIKA CANTEEN</v>
      </c>
      <c r="D1656" s="207" t="s">
        <v>1390</v>
      </c>
      <c r="E1656" s="207" t="str">
        <f>Sales_Entry!C1656</f>
        <v>BILL-7311</v>
      </c>
      <c r="F1656" s="207" t="str">
        <f>Sales_Entry!E1656</f>
        <v>Mix Milk</v>
      </c>
      <c r="G1656" s="208">
        <f>N(Sales_Entry!J1656)</f>
        <v>2125</v>
      </c>
      <c r="H1656" s="208">
        <v>0</v>
      </c>
      <c r="I1656" s="208">
        <f t="shared" si="25"/>
        <v>2125</v>
      </c>
      <c r="J1656" s="211"/>
      <c r="K1656" s="209" t="str" cm="1">
        <f t="array" ref="K1656">IF($C1656="","",IF(AND($C1656=Party_Statement!$C$5,$B1656&gt;=Party_Statement!$C$6,$B1656&lt;=Party_Statement!$E$6),SUMPRODUCT(($C$3:$C1656=Party_Statement!$C$5)*($B$3:$B1656&gt;=Party_Statement!$C$6)*($B$3:$B1656&lt;=Party_Statement!$E$6)),""))</f>
        <v/>
      </c>
    </row>
    <row r="1657" spans="1:11" s="64" customFormat="1" x14ac:dyDescent="0.25">
      <c r="A1657" s="205" t="str">
        <f>Sales_Entry!A1657</f>
        <v>2083/05/24</v>
      </c>
      <c r="B1657" s="206">
        <f>Sales_Entry!B1657</f>
        <v>46274</v>
      </c>
      <c r="C1657" s="207" t="str">
        <f>Sales_Entry!D1657</f>
        <v>ORGANIC TARKALI</v>
      </c>
      <c r="D1657" s="207" t="s">
        <v>1390</v>
      </c>
      <c r="E1657" s="207" t="str">
        <f>Sales_Entry!C1657</f>
        <v>BILL-7312</v>
      </c>
      <c r="F1657" s="207" t="str">
        <f>Sales_Entry!E1657</f>
        <v>Mix Milk</v>
      </c>
      <c r="G1657" s="208">
        <f>N(Sales_Entry!J1657)</f>
        <v>1900</v>
      </c>
      <c r="H1657" s="208">
        <v>0</v>
      </c>
      <c r="I1657" s="208">
        <f t="shared" si="25"/>
        <v>1900</v>
      </c>
      <c r="J1657" s="211"/>
      <c r="K1657" s="209" t="str" cm="1">
        <f t="array" ref="K1657">IF($C1657="","",IF(AND($C1657=Party_Statement!$C$5,$B1657&gt;=Party_Statement!$C$6,$B1657&lt;=Party_Statement!$E$6),SUMPRODUCT(($C$3:$C1657=Party_Statement!$C$5)*($B$3:$B1657&gt;=Party_Statement!$C$6)*($B$3:$B1657&lt;=Party_Statement!$E$6)),""))</f>
        <v/>
      </c>
    </row>
    <row r="1658" spans="1:11" s="64" customFormat="1" x14ac:dyDescent="0.25">
      <c r="A1658" s="205" t="str">
        <f>Sales_Entry!A1658</f>
        <v>2083/05/24</v>
      </c>
      <c r="B1658" s="206">
        <f>Sales_Entry!B1658</f>
        <v>46274</v>
      </c>
      <c r="C1658" s="207" t="str">
        <f>Sales_Entry!D1658</f>
        <v>ORGANIC TARKALI</v>
      </c>
      <c r="D1658" s="207" t="s">
        <v>1390</v>
      </c>
      <c r="E1658" s="207" t="str">
        <f>Sales_Entry!C1658</f>
        <v>BILL-7312</v>
      </c>
      <c r="F1658" s="207" t="str">
        <f>Sales_Entry!E1658</f>
        <v>Mix Milk</v>
      </c>
      <c r="G1658" s="208">
        <f>N(Sales_Entry!J1658)</f>
        <v>680</v>
      </c>
      <c r="H1658" s="208">
        <v>0</v>
      </c>
      <c r="I1658" s="208">
        <f t="shared" si="25"/>
        <v>680</v>
      </c>
      <c r="J1658" s="211"/>
      <c r="K1658" s="209" t="str" cm="1">
        <f t="array" ref="K1658">IF($C1658="","",IF(AND($C1658=Party_Statement!$C$5,$B1658&gt;=Party_Statement!$C$6,$B1658&lt;=Party_Statement!$E$6),SUMPRODUCT(($C$3:$C1658=Party_Statement!$C$5)*($B$3:$B1658&gt;=Party_Statement!$C$6)*($B$3:$B1658&lt;=Party_Statement!$E$6)),""))</f>
        <v/>
      </c>
    </row>
    <row r="1659" spans="1:11" s="64" customFormat="1" x14ac:dyDescent="0.25">
      <c r="A1659" s="205" t="str">
        <f>Sales_Entry!A1659</f>
        <v>2083/05/24</v>
      </c>
      <c r="B1659" s="206">
        <f>Sales_Entry!B1659</f>
        <v>46274</v>
      </c>
      <c r="C1659" s="207" t="str">
        <f>Sales_Entry!D1659</f>
        <v>DEURALI KIRANA</v>
      </c>
      <c r="D1659" s="207" t="s">
        <v>1390</v>
      </c>
      <c r="E1659" s="207" t="str">
        <f>Sales_Entry!C1659</f>
        <v>BILL-7313</v>
      </c>
      <c r="F1659" s="207" t="str">
        <f>Sales_Entry!E1659</f>
        <v>Mix Milk</v>
      </c>
      <c r="G1659" s="208">
        <f>N(Sales_Entry!J1659)</f>
        <v>425</v>
      </c>
      <c r="H1659" s="208">
        <v>0</v>
      </c>
      <c r="I1659" s="208">
        <f t="shared" si="25"/>
        <v>425</v>
      </c>
      <c r="J1659" s="211"/>
      <c r="K1659" s="209" t="str" cm="1">
        <f t="array" ref="K1659">IF($C1659="","",IF(AND($C1659=Party_Statement!$C$5,$B1659&gt;=Party_Statement!$C$6,$B1659&lt;=Party_Statement!$E$6),SUMPRODUCT(($C$3:$C1659=Party_Statement!$C$5)*($B$3:$B1659&gt;=Party_Statement!$C$6)*($B$3:$B1659&lt;=Party_Statement!$E$6)),""))</f>
        <v/>
      </c>
    </row>
    <row r="1660" spans="1:11" s="64" customFormat="1" x14ac:dyDescent="0.25">
      <c r="A1660" s="205" t="str">
        <f>Sales_Entry!A1660</f>
        <v>2083/05/24</v>
      </c>
      <c r="B1660" s="206">
        <f>Sales_Entry!B1660</f>
        <v>46274</v>
      </c>
      <c r="C1660" s="207" t="str">
        <f>Sales_Entry!D1660</f>
        <v>RAMESH PANTHI</v>
      </c>
      <c r="D1660" s="207" t="s">
        <v>1390</v>
      </c>
      <c r="E1660" s="207" t="str">
        <f>Sales_Entry!C1660</f>
        <v>BILL-7314</v>
      </c>
      <c r="F1660" s="207" t="str">
        <f>Sales_Entry!E1660</f>
        <v>GHEE</v>
      </c>
      <c r="G1660" s="208">
        <f>N(Sales_Entry!J1660)</f>
        <v>1100</v>
      </c>
      <c r="H1660" s="208">
        <v>0</v>
      </c>
      <c r="I1660" s="208">
        <f t="shared" si="25"/>
        <v>1100</v>
      </c>
      <c r="J1660" s="211"/>
      <c r="K1660" s="209" t="str" cm="1">
        <f t="array" ref="K1660">IF($C1660="","",IF(AND($C1660=Party_Statement!$C$5,$B1660&gt;=Party_Statement!$C$6,$B1660&lt;=Party_Statement!$E$6),SUMPRODUCT(($C$3:$C1660=Party_Statement!$C$5)*($B$3:$B1660&gt;=Party_Statement!$C$6)*($B$3:$B1660&lt;=Party_Statement!$E$6)),""))</f>
        <v/>
      </c>
    </row>
    <row r="1661" spans="1:11" s="64" customFormat="1" x14ac:dyDescent="0.25">
      <c r="A1661" s="205" t="str">
        <f>Sales_Entry!A1661</f>
        <v>2083/05/24</v>
      </c>
      <c r="B1661" s="206">
        <f>Sales_Entry!B1661</f>
        <v>46274</v>
      </c>
      <c r="C1661" s="207" t="str">
        <f>Sales_Entry!D1661</f>
        <v>SHARMA DAI</v>
      </c>
      <c r="D1661" s="207" t="s">
        <v>1390</v>
      </c>
      <c r="E1661" s="207" t="str">
        <f>Sales_Entry!C1661</f>
        <v>BILL-7319</v>
      </c>
      <c r="F1661" s="207" t="str">
        <f>Sales_Entry!E1661</f>
        <v>Mix Milk</v>
      </c>
      <c r="G1661" s="208">
        <f>N(Sales_Entry!J1661)</f>
        <v>2975</v>
      </c>
      <c r="H1661" s="208">
        <v>0</v>
      </c>
      <c r="I1661" s="208">
        <f t="shared" si="25"/>
        <v>2975</v>
      </c>
      <c r="J1661" s="211"/>
      <c r="K1661" s="209" t="str" cm="1">
        <f t="array" ref="K1661">IF($C1661="","",IF(AND($C1661=Party_Statement!$C$5,$B1661&gt;=Party_Statement!$C$6,$B1661&lt;=Party_Statement!$E$6),SUMPRODUCT(($C$3:$C1661=Party_Statement!$C$5)*($B$3:$B1661&gt;=Party_Statement!$C$6)*($B$3:$B1661&lt;=Party_Statement!$E$6)),""))</f>
        <v/>
      </c>
    </row>
    <row r="1662" spans="1:11" s="64" customFormat="1" x14ac:dyDescent="0.25">
      <c r="A1662" s="205" t="str">
        <f>Sales_Entry!A1662</f>
        <v>2083/05/24</v>
      </c>
      <c r="B1662" s="206">
        <f>Sales_Entry!B1662</f>
        <v>46274</v>
      </c>
      <c r="C1662" s="207" t="str">
        <f>Sales_Entry!D1662</f>
        <v>GANGA NEUPANE</v>
      </c>
      <c r="D1662" s="207" t="s">
        <v>1390</v>
      </c>
      <c r="E1662" s="207" t="str">
        <f>Sales_Entry!C1662</f>
        <v>BILL-7320</v>
      </c>
      <c r="F1662" s="207" t="str">
        <f>Sales_Entry!E1662</f>
        <v>Mix Milk</v>
      </c>
      <c r="G1662" s="208">
        <f>N(Sales_Entry!J1662)</f>
        <v>425</v>
      </c>
      <c r="H1662" s="208">
        <v>0</v>
      </c>
      <c r="I1662" s="208">
        <f t="shared" si="25"/>
        <v>425</v>
      </c>
      <c r="J1662" s="211"/>
      <c r="K1662" s="209" t="str" cm="1">
        <f t="array" ref="K1662">IF($C1662="","",IF(AND($C1662=Party_Statement!$C$5,$B1662&gt;=Party_Statement!$C$6,$B1662&lt;=Party_Statement!$E$6),SUMPRODUCT(($C$3:$C1662=Party_Statement!$C$5)*($B$3:$B1662&gt;=Party_Statement!$C$6)*($B$3:$B1662&lt;=Party_Statement!$E$6)),""))</f>
        <v/>
      </c>
    </row>
    <row r="1663" spans="1:11" s="64" customFormat="1" x14ac:dyDescent="0.25">
      <c r="A1663" s="205" t="str">
        <f>Sales_Entry!A1663</f>
        <v>2083/05/24</v>
      </c>
      <c r="B1663" s="206">
        <f>Sales_Entry!B1663</f>
        <v>46274</v>
      </c>
      <c r="C1663" s="207" t="str">
        <f>Sales_Entry!D1663</f>
        <v>LOCAL</v>
      </c>
      <c r="D1663" s="207" t="s">
        <v>1390</v>
      </c>
      <c r="E1663" s="207" t="str">
        <f>Sales_Entry!C1663</f>
        <v>BILL-6498</v>
      </c>
      <c r="F1663" s="207" t="str">
        <f>Sales_Entry!E1663</f>
        <v>Mix Milk</v>
      </c>
      <c r="G1663" s="208">
        <f>N(Sales_Entry!J1663)</f>
        <v>419.98500000000001</v>
      </c>
      <c r="H1663" s="208">
        <v>0</v>
      </c>
      <c r="I1663" s="208">
        <f t="shared" si="25"/>
        <v>419.98500000000001</v>
      </c>
      <c r="J1663" s="211"/>
      <c r="K1663" s="209" t="str" cm="1">
        <f t="array" ref="K1663">IF($C1663="","",IF(AND($C1663=Party_Statement!$C$5,$B1663&gt;=Party_Statement!$C$6,$B1663&lt;=Party_Statement!$E$6),SUMPRODUCT(($C$3:$C1663=Party_Statement!$C$5)*($B$3:$B1663&gt;=Party_Statement!$C$6)*($B$3:$B1663&lt;=Party_Statement!$E$6)),""))</f>
        <v/>
      </c>
    </row>
    <row r="1664" spans="1:11" s="64" customFormat="1" x14ac:dyDescent="0.25">
      <c r="A1664" s="205" t="str">
        <f>Sales_Entry!A1664</f>
        <v>2083/05/24</v>
      </c>
      <c r="B1664" s="206">
        <f>Sales_Entry!B1664</f>
        <v>46274</v>
      </c>
      <c r="C1664" s="207" t="str">
        <f>Sales_Entry!D1664</f>
        <v>LOCAL</v>
      </c>
      <c r="D1664" s="207" t="s">
        <v>1390</v>
      </c>
      <c r="E1664" s="207" t="str">
        <f>Sales_Entry!C1664</f>
        <v>BILL-6498</v>
      </c>
      <c r="F1664" s="207" t="str">
        <f>Sales_Entry!E1664</f>
        <v>NAUNI</v>
      </c>
      <c r="G1664" s="208">
        <f>N(Sales_Entry!J1664)</f>
        <v>2550</v>
      </c>
      <c r="H1664" s="208">
        <v>0</v>
      </c>
      <c r="I1664" s="208">
        <f t="shared" si="25"/>
        <v>2550</v>
      </c>
      <c r="J1664" s="211"/>
      <c r="K1664" s="209" t="str" cm="1">
        <f t="array" ref="K1664">IF($C1664="","",IF(AND($C1664=Party_Statement!$C$5,$B1664&gt;=Party_Statement!$C$6,$B1664&lt;=Party_Statement!$E$6),SUMPRODUCT(($C$3:$C1664=Party_Statement!$C$5)*($B$3:$B1664&gt;=Party_Statement!$C$6)*($B$3:$B1664&lt;=Party_Statement!$E$6)),""))</f>
        <v/>
      </c>
    </row>
    <row r="1665" spans="1:11" s="64" customFormat="1" x14ac:dyDescent="0.25">
      <c r="A1665" s="205" t="str">
        <f>Sales_Entry!A1665</f>
        <v>2083/05/25</v>
      </c>
      <c r="B1665" s="206">
        <f>Sales_Entry!B1665</f>
        <v>46275</v>
      </c>
      <c r="C1665" s="207" t="str">
        <f>Sales_Entry!D1665</f>
        <v>SRIJANA DAIRY</v>
      </c>
      <c r="D1665" s="207" t="s">
        <v>1390</v>
      </c>
      <c r="E1665" s="207" t="str">
        <f>Sales_Entry!C1665</f>
        <v>BILL-7315</v>
      </c>
      <c r="F1665" s="207" t="str">
        <f>Sales_Entry!E1665</f>
        <v>Mix Milk</v>
      </c>
      <c r="G1665" s="208">
        <f>N(Sales_Entry!J1665)</f>
        <v>6375</v>
      </c>
      <c r="H1665" s="208">
        <v>0</v>
      </c>
      <c r="I1665" s="208">
        <f t="shared" si="25"/>
        <v>6375</v>
      </c>
      <c r="J1665" s="211"/>
      <c r="K1665" s="209" t="str" cm="1">
        <f t="array" ref="K1665">IF($C1665="","",IF(AND($C1665=Party_Statement!$C$5,$B1665&gt;=Party_Statement!$C$6,$B1665&lt;=Party_Statement!$E$6),SUMPRODUCT(($C$3:$C1665=Party_Statement!$C$5)*($B$3:$B1665&gt;=Party_Statement!$C$6)*($B$3:$B1665&lt;=Party_Statement!$E$6)),""))</f>
        <v/>
      </c>
    </row>
    <row r="1666" spans="1:11" s="64" customFormat="1" x14ac:dyDescent="0.25">
      <c r="A1666" s="205" t="str">
        <f>Sales_Entry!A1666</f>
        <v>2083/05/25</v>
      </c>
      <c r="B1666" s="206">
        <f>Sales_Entry!B1666</f>
        <v>46275</v>
      </c>
      <c r="C1666" s="207" t="str">
        <f>Sales_Entry!D1666</f>
        <v>SRIJANA DAIRY</v>
      </c>
      <c r="D1666" s="207" t="s">
        <v>1390</v>
      </c>
      <c r="E1666" s="207" t="str">
        <f>Sales_Entry!C1666</f>
        <v>BILL-7315</v>
      </c>
      <c r="F1666" s="207" t="str">
        <f>Sales_Entry!E1666</f>
        <v>Cow Milk</v>
      </c>
      <c r="G1666" s="208">
        <f>N(Sales_Entry!J1666)</f>
        <v>80</v>
      </c>
      <c r="H1666" s="208">
        <v>0</v>
      </c>
      <c r="I1666" s="208">
        <f t="shared" si="25"/>
        <v>80</v>
      </c>
      <c r="J1666" s="211"/>
      <c r="K1666" s="209" t="str" cm="1">
        <f t="array" ref="K1666">IF($C1666="","",IF(AND($C1666=Party_Statement!$C$5,$B1666&gt;=Party_Statement!$C$6,$B1666&lt;=Party_Statement!$E$6),SUMPRODUCT(($C$3:$C1666=Party_Statement!$C$5)*($B$3:$B1666&gt;=Party_Statement!$C$6)*($B$3:$B1666&lt;=Party_Statement!$E$6)),""))</f>
        <v/>
      </c>
    </row>
    <row r="1667" spans="1:11" s="64" customFormat="1" x14ac:dyDescent="0.25">
      <c r="A1667" s="205" t="str">
        <f>Sales_Entry!A1667</f>
        <v>2083/05/25</v>
      </c>
      <c r="B1667" s="206">
        <f>Sales_Entry!B1667</f>
        <v>46275</v>
      </c>
      <c r="C1667" s="207" t="str">
        <f>Sales_Entry!D1667</f>
        <v>SOBHA BHATTARAI</v>
      </c>
      <c r="D1667" s="207" t="s">
        <v>1390</v>
      </c>
      <c r="E1667" s="207" t="str">
        <f>Sales_Entry!C1667</f>
        <v>BILL-7316</v>
      </c>
      <c r="F1667" s="207" t="str">
        <f>Sales_Entry!E1667</f>
        <v>Mix Milk</v>
      </c>
      <c r="G1667" s="208">
        <f>N(Sales_Entry!J1667)</f>
        <v>4250</v>
      </c>
      <c r="H1667" s="208">
        <v>0</v>
      </c>
      <c r="I1667" s="208">
        <f t="shared" si="25"/>
        <v>4250</v>
      </c>
      <c r="J1667" s="211"/>
      <c r="K1667" s="209" t="str" cm="1">
        <f t="array" ref="K1667">IF($C1667="","",IF(AND($C1667=Party_Statement!$C$5,$B1667&gt;=Party_Statement!$C$6,$B1667&lt;=Party_Statement!$E$6),SUMPRODUCT(($C$3:$C1667=Party_Statement!$C$5)*($B$3:$B1667&gt;=Party_Statement!$C$6)*($B$3:$B1667&lt;=Party_Statement!$E$6)),""))</f>
        <v/>
      </c>
    </row>
    <row r="1668" spans="1:11" s="64" customFormat="1" x14ac:dyDescent="0.25">
      <c r="A1668" s="205" t="str">
        <f>Sales_Entry!A1668</f>
        <v>2083/05/25</v>
      </c>
      <c r="B1668" s="206">
        <f>Sales_Entry!B1668</f>
        <v>46275</v>
      </c>
      <c r="C1668" s="207" t="str">
        <f>Sales_Entry!D1668</f>
        <v>KHANAL KIRANA</v>
      </c>
      <c r="D1668" s="207" t="s">
        <v>1390</v>
      </c>
      <c r="E1668" s="207" t="str">
        <f>Sales_Entry!C1668</f>
        <v>BILL-7317</v>
      </c>
      <c r="F1668" s="207" t="str">
        <f>Sales_Entry!E1668</f>
        <v>Mix Milk</v>
      </c>
      <c r="G1668" s="208">
        <f>N(Sales_Entry!J1668)</f>
        <v>850</v>
      </c>
      <c r="H1668" s="208">
        <v>0</v>
      </c>
      <c r="I1668" s="208">
        <f t="shared" ref="I1668:I1731" si="26">IF($C1668="","",$G1668-$H1668)</f>
        <v>850</v>
      </c>
      <c r="J1668" s="211"/>
      <c r="K1668" s="209" t="str" cm="1">
        <f t="array" ref="K1668">IF($C1668="","",IF(AND($C1668=Party_Statement!$C$5,$B1668&gt;=Party_Statement!$C$6,$B1668&lt;=Party_Statement!$E$6),SUMPRODUCT(($C$3:$C1668=Party_Statement!$C$5)*($B$3:$B1668&gt;=Party_Statement!$C$6)*($B$3:$B1668&lt;=Party_Statement!$E$6)),""))</f>
        <v/>
      </c>
    </row>
    <row r="1669" spans="1:11" s="64" customFormat="1" x14ac:dyDescent="0.25">
      <c r="A1669" s="205" t="str">
        <f>Sales_Entry!A1669</f>
        <v>2083/05/25</v>
      </c>
      <c r="B1669" s="206">
        <f>Sales_Entry!B1669</f>
        <v>46275</v>
      </c>
      <c r="C1669" s="207" t="str">
        <f>Sales_Entry!D1669</f>
        <v>KHANAL KIRANA</v>
      </c>
      <c r="D1669" s="207" t="s">
        <v>1390</v>
      </c>
      <c r="E1669" s="207" t="str">
        <f>Sales_Entry!C1669</f>
        <v>BILL-7317</v>
      </c>
      <c r="F1669" s="207" t="str">
        <f>Sales_Entry!E1669</f>
        <v>NAUNI</v>
      </c>
      <c r="G1669" s="208">
        <f>N(Sales_Entry!J1669)</f>
        <v>4250</v>
      </c>
      <c r="H1669" s="208">
        <v>0</v>
      </c>
      <c r="I1669" s="208">
        <f t="shared" si="26"/>
        <v>4250</v>
      </c>
      <c r="J1669" s="211"/>
      <c r="K1669" s="209" t="str" cm="1">
        <f t="array" ref="K1669">IF($C1669="","",IF(AND($C1669=Party_Statement!$C$5,$B1669&gt;=Party_Statement!$C$6,$B1669&lt;=Party_Statement!$E$6),SUMPRODUCT(($C$3:$C1669=Party_Statement!$C$5)*($B$3:$B1669&gt;=Party_Statement!$C$6)*($B$3:$B1669&lt;=Party_Statement!$E$6)),""))</f>
        <v/>
      </c>
    </row>
    <row r="1670" spans="1:11" s="64" customFormat="1" x14ac:dyDescent="0.25">
      <c r="A1670" s="205" t="str">
        <f>Sales_Entry!A1670</f>
        <v>2083/05/25</v>
      </c>
      <c r="B1670" s="206">
        <f>Sales_Entry!B1670</f>
        <v>46275</v>
      </c>
      <c r="C1670" s="207" t="str">
        <f>Sales_Entry!D1670</f>
        <v>KHANAL KIRANA</v>
      </c>
      <c r="D1670" s="207" t="s">
        <v>1390</v>
      </c>
      <c r="E1670" s="207" t="str">
        <f>Sales_Entry!C1670</f>
        <v>BILL-7317</v>
      </c>
      <c r="F1670" s="207" t="str">
        <f>Sales_Entry!E1670</f>
        <v>PANEER</v>
      </c>
      <c r="G1670" s="208">
        <f>N(Sales_Entry!J1670)</f>
        <v>1600</v>
      </c>
      <c r="H1670" s="208">
        <v>0</v>
      </c>
      <c r="I1670" s="208">
        <f t="shared" si="26"/>
        <v>1600</v>
      </c>
      <c r="J1670" s="211"/>
      <c r="K1670" s="209" t="str" cm="1">
        <f t="array" ref="K1670">IF($C1670="","",IF(AND($C1670=Party_Statement!$C$5,$B1670&gt;=Party_Statement!$C$6,$B1670&lt;=Party_Statement!$E$6),SUMPRODUCT(($C$3:$C1670=Party_Statement!$C$5)*($B$3:$B1670&gt;=Party_Statement!$C$6)*($B$3:$B1670&lt;=Party_Statement!$E$6)),""))</f>
        <v/>
      </c>
    </row>
    <row r="1671" spans="1:11" s="64" customFormat="1" x14ac:dyDescent="0.25">
      <c r="A1671" s="205" t="str">
        <f>Sales_Entry!A1671</f>
        <v>2083/05/25</v>
      </c>
      <c r="B1671" s="206">
        <f>Sales_Entry!B1671</f>
        <v>46275</v>
      </c>
      <c r="C1671" s="207" t="str">
        <f>Sales_Entry!D1671</f>
        <v>YUBARAJ AND SAMRAT</v>
      </c>
      <c r="D1671" s="207" t="s">
        <v>1390</v>
      </c>
      <c r="E1671" s="207" t="str">
        <f>Sales_Entry!C1671</f>
        <v>BILL-7318</v>
      </c>
      <c r="F1671" s="207" t="str">
        <f>Sales_Entry!E1671</f>
        <v>Mix Milk</v>
      </c>
      <c r="G1671" s="208">
        <f>N(Sales_Entry!J1671)</f>
        <v>850</v>
      </c>
      <c r="H1671" s="208">
        <v>0</v>
      </c>
      <c r="I1671" s="208">
        <f t="shared" si="26"/>
        <v>850</v>
      </c>
      <c r="J1671" s="211"/>
      <c r="K1671" s="209" t="str" cm="1">
        <f t="array" ref="K1671">IF($C1671="","",IF(AND($C1671=Party_Statement!$C$5,$B1671&gt;=Party_Statement!$C$6,$B1671&lt;=Party_Statement!$E$6),SUMPRODUCT(($C$3:$C1671=Party_Statement!$C$5)*($B$3:$B1671&gt;=Party_Statement!$C$6)*($B$3:$B1671&lt;=Party_Statement!$E$6)),""))</f>
        <v/>
      </c>
    </row>
    <row r="1672" spans="1:11" s="64" customFormat="1" x14ac:dyDescent="0.25">
      <c r="A1672" s="205" t="str">
        <f>Sales_Entry!A1672</f>
        <v>2083/05/25</v>
      </c>
      <c r="B1672" s="206">
        <f>Sales_Entry!B1672</f>
        <v>46275</v>
      </c>
      <c r="C1672" s="207" t="str">
        <f>Sales_Entry!D1672</f>
        <v>SAMIKSHYA KIRANA</v>
      </c>
      <c r="D1672" s="207" t="s">
        <v>1390</v>
      </c>
      <c r="E1672" s="207" t="str">
        <f>Sales_Entry!C1672</f>
        <v>BILL-7321</v>
      </c>
      <c r="F1672" s="207" t="str">
        <f>Sales_Entry!E1672</f>
        <v>Mix Milk</v>
      </c>
      <c r="G1672" s="208">
        <f>N(Sales_Entry!J1672)</f>
        <v>850</v>
      </c>
      <c r="H1672" s="208">
        <v>0</v>
      </c>
      <c r="I1672" s="208">
        <f t="shared" si="26"/>
        <v>850</v>
      </c>
      <c r="J1672" s="211"/>
      <c r="K1672" s="209" t="str" cm="1">
        <f t="array" ref="K1672">IF($C1672="","",IF(AND($C1672=Party_Statement!$C$5,$B1672&gt;=Party_Statement!$C$6,$B1672&lt;=Party_Statement!$E$6),SUMPRODUCT(($C$3:$C1672=Party_Statement!$C$5)*($B$3:$B1672&gt;=Party_Statement!$C$6)*($B$3:$B1672&lt;=Party_Statement!$E$6)),""))</f>
        <v/>
      </c>
    </row>
    <row r="1673" spans="1:11" s="64" customFormat="1" x14ac:dyDescent="0.25">
      <c r="A1673" s="205" t="str">
        <f>Sales_Entry!A1673</f>
        <v>2083/05/25</v>
      </c>
      <c r="B1673" s="206">
        <f>Sales_Entry!B1673</f>
        <v>46275</v>
      </c>
      <c r="C1673" s="207" t="str">
        <f>Sales_Entry!D1673</f>
        <v>KRISHNA KHAREL</v>
      </c>
      <c r="D1673" s="207" t="s">
        <v>1390</v>
      </c>
      <c r="E1673" s="207" t="str">
        <f>Sales_Entry!C1673</f>
        <v>BILL-7322</v>
      </c>
      <c r="F1673" s="207" t="str">
        <f>Sales_Entry!E1673</f>
        <v>Mix Milk</v>
      </c>
      <c r="G1673" s="208">
        <f>N(Sales_Entry!J1673)</f>
        <v>301</v>
      </c>
      <c r="H1673" s="208">
        <v>0</v>
      </c>
      <c r="I1673" s="208">
        <f t="shared" si="26"/>
        <v>301</v>
      </c>
      <c r="J1673" s="211"/>
      <c r="K1673" s="209" t="str" cm="1">
        <f t="array" ref="K1673">IF($C1673="","",IF(AND($C1673=Party_Statement!$C$5,$B1673&gt;=Party_Statement!$C$6,$B1673&lt;=Party_Statement!$E$6),SUMPRODUCT(($C$3:$C1673=Party_Statement!$C$5)*($B$3:$B1673&gt;=Party_Statement!$C$6)*($B$3:$B1673&lt;=Party_Statement!$E$6)),""))</f>
        <v/>
      </c>
    </row>
    <row r="1674" spans="1:11" s="64" customFormat="1" x14ac:dyDescent="0.25">
      <c r="A1674" s="205" t="str">
        <f>Sales_Entry!A1674</f>
        <v>2083/05/25</v>
      </c>
      <c r="B1674" s="206">
        <f>Sales_Entry!B1674</f>
        <v>46275</v>
      </c>
      <c r="C1674" s="207" t="str">
        <f>Sales_Entry!D1674</f>
        <v>CHHATRABHUMI STORE</v>
      </c>
      <c r="D1674" s="207" t="s">
        <v>1390</v>
      </c>
      <c r="E1674" s="207" t="str">
        <f>Sales_Entry!C1674</f>
        <v>BILL-7323</v>
      </c>
      <c r="F1674" s="207" t="str">
        <f>Sales_Entry!E1674</f>
        <v>Mix Milk</v>
      </c>
      <c r="G1674" s="208">
        <f>N(Sales_Entry!J1674)</f>
        <v>2150</v>
      </c>
      <c r="H1674" s="208">
        <v>0</v>
      </c>
      <c r="I1674" s="208">
        <f t="shared" si="26"/>
        <v>2150</v>
      </c>
      <c r="J1674" s="211"/>
      <c r="K1674" s="209" t="str" cm="1">
        <f t="array" ref="K1674">IF($C1674="","",IF(AND($C1674=Party_Statement!$C$5,$B1674&gt;=Party_Statement!$C$6,$B1674&lt;=Party_Statement!$E$6),SUMPRODUCT(($C$3:$C1674=Party_Statement!$C$5)*($B$3:$B1674&gt;=Party_Statement!$C$6)*($B$3:$B1674&lt;=Party_Statement!$E$6)),""))</f>
        <v/>
      </c>
    </row>
    <row r="1675" spans="1:11" s="64" customFormat="1" x14ac:dyDescent="0.25">
      <c r="A1675" s="205" t="str">
        <f>Sales_Entry!A1675</f>
        <v>2083/05/25</v>
      </c>
      <c r="B1675" s="206">
        <f>Sales_Entry!B1675</f>
        <v>46275</v>
      </c>
      <c r="C1675" s="207" t="str">
        <f>Sales_Entry!D1675</f>
        <v>CHHATRABHUMI STORE</v>
      </c>
      <c r="D1675" s="207" t="s">
        <v>1390</v>
      </c>
      <c r="E1675" s="207" t="str">
        <f>Sales_Entry!C1675</f>
        <v>BILL-7323</v>
      </c>
      <c r="F1675" s="207" t="str">
        <f>Sales_Entry!E1675</f>
        <v>NAUNI</v>
      </c>
      <c r="G1675" s="208">
        <f>N(Sales_Entry!J1675)</f>
        <v>3400</v>
      </c>
      <c r="H1675" s="208">
        <v>0</v>
      </c>
      <c r="I1675" s="208">
        <f t="shared" si="26"/>
        <v>3400</v>
      </c>
      <c r="J1675" s="211"/>
      <c r="K1675" s="209" t="str" cm="1">
        <f t="array" ref="K1675">IF($C1675="","",IF(AND($C1675=Party_Statement!$C$5,$B1675&gt;=Party_Statement!$C$6,$B1675&lt;=Party_Statement!$E$6),SUMPRODUCT(($C$3:$C1675=Party_Statement!$C$5)*($B$3:$B1675&gt;=Party_Statement!$C$6)*($B$3:$B1675&lt;=Party_Statement!$E$6)),""))</f>
        <v/>
      </c>
    </row>
    <row r="1676" spans="1:11" s="64" customFormat="1" x14ac:dyDescent="0.25">
      <c r="A1676" s="205" t="str">
        <f>Sales_Entry!A1676</f>
        <v>2083/05/25</v>
      </c>
      <c r="B1676" s="206">
        <f>Sales_Entry!B1676</f>
        <v>46275</v>
      </c>
      <c r="C1676" s="207" t="str">
        <f>Sales_Entry!D1676</f>
        <v>AAMOSH KIRANA</v>
      </c>
      <c r="D1676" s="207" t="s">
        <v>1390</v>
      </c>
      <c r="E1676" s="207" t="str">
        <f>Sales_Entry!C1676</f>
        <v>BILL-7324</v>
      </c>
      <c r="F1676" s="207" t="str">
        <f>Sales_Entry!E1676</f>
        <v>Mix Milk</v>
      </c>
      <c r="G1676" s="208">
        <f>N(Sales_Entry!J1676)</f>
        <v>3440</v>
      </c>
      <c r="H1676" s="208">
        <v>0</v>
      </c>
      <c r="I1676" s="208">
        <f t="shared" si="26"/>
        <v>3440</v>
      </c>
      <c r="J1676" s="211"/>
      <c r="K1676" s="209" t="str" cm="1">
        <f t="array" ref="K1676">IF($C1676="","",IF(AND($C1676=Party_Statement!$C$5,$B1676&gt;=Party_Statement!$C$6,$B1676&lt;=Party_Statement!$E$6),SUMPRODUCT(($C$3:$C1676=Party_Statement!$C$5)*($B$3:$B1676&gt;=Party_Statement!$C$6)*($B$3:$B1676&lt;=Party_Statement!$E$6)),""))</f>
        <v/>
      </c>
    </row>
    <row r="1677" spans="1:11" s="64" customFormat="1" x14ac:dyDescent="0.25">
      <c r="A1677" s="205" t="str">
        <f>Sales_Entry!A1677</f>
        <v>2083/05/25</v>
      </c>
      <c r="B1677" s="206">
        <f>Sales_Entry!B1677</f>
        <v>46275</v>
      </c>
      <c r="C1677" s="207" t="str">
        <f>Sales_Entry!D1677</f>
        <v>AAMOSH KIRANA</v>
      </c>
      <c r="D1677" s="207" t="s">
        <v>1390</v>
      </c>
      <c r="E1677" s="207" t="str">
        <f>Sales_Entry!C1677</f>
        <v>BILL-7324</v>
      </c>
      <c r="F1677" s="207" t="str">
        <f>Sales_Entry!E1677</f>
        <v>Mix Milk</v>
      </c>
      <c r="G1677" s="208">
        <f>N(Sales_Entry!J1677)</f>
        <v>2125</v>
      </c>
      <c r="H1677" s="208">
        <v>0</v>
      </c>
      <c r="I1677" s="208">
        <f t="shared" si="26"/>
        <v>2125</v>
      </c>
      <c r="J1677" s="211"/>
      <c r="K1677" s="209" t="str" cm="1">
        <f t="array" ref="K1677">IF($C1677="","",IF(AND($C1677=Party_Statement!$C$5,$B1677&gt;=Party_Statement!$C$6,$B1677&lt;=Party_Statement!$E$6),SUMPRODUCT(($C$3:$C1677=Party_Statement!$C$5)*($B$3:$B1677&gt;=Party_Statement!$C$6)*($B$3:$B1677&lt;=Party_Statement!$E$6)),""))</f>
        <v/>
      </c>
    </row>
    <row r="1678" spans="1:11" s="64" customFormat="1" x14ac:dyDescent="0.25">
      <c r="A1678" s="205" t="str">
        <f>Sales_Entry!A1678</f>
        <v>2083/05/25</v>
      </c>
      <c r="B1678" s="206">
        <f>Sales_Entry!B1678</f>
        <v>46275</v>
      </c>
      <c r="C1678" s="207" t="str">
        <f>Sales_Entry!D1678</f>
        <v>AAMOSH KIRANA</v>
      </c>
      <c r="D1678" s="207" t="s">
        <v>1390</v>
      </c>
      <c r="E1678" s="207" t="str">
        <f>Sales_Entry!C1678</f>
        <v>BILL-7324</v>
      </c>
      <c r="F1678" s="207" t="str">
        <f>Sales_Entry!E1678</f>
        <v>NAUNI</v>
      </c>
      <c r="G1678" s="208">
        <f>N(Sales_Entry!J1678)</f>
        <v>3400</v>
      </c>
      <c r="H1678" s="208">
        <v>0</v>
      </c>
      <c r="I1678" s="208">
        <f t="shared" si="26"/>
        <v>3400</v>
      </c>
      <c r="J1678" s="211"/>
      <c r="K1678" s="209" t="str" cm="1">
        <f t="array" ref="K1678">IF($C1678="","",IF(AND($C1678=Party_Statement!$C$5,$B1678&gt;=Party_Statement!$C$6,$B1678&lt;=Party_Statement!$E$6),SUMPRODUCT(($C$3:$C1678=Party_Statement!$C$5)*($B$3:$B1678&gt;=Party_Statement!$C$6)*($B$3:$B1678&lt;=Party_Statement!$E$6)),""))</f>
        <v/>
      </c>
    </row>
    <row r="1679" spans="1:11" s="64" customFormat="1" x14ac:dyDescent="0.25">
      <c r="A1679" s="205" t="str">
        <f>Sales_Entry!A1679</f>
        <v>2083/05/25</v>
      </c>
      <c r="B1679" s="206">
        <f>Sales_Entry!B1679</f>
        <v>46275</v>
      </c>
      <c r="C1679" s="207" t="str">
        <f>Sales_Entry!D1679</f>
        <v>PALPALI KIRANA</v>
      </c>
      <c r="D1679" s="207" t="s">
        <v>1390</v>
      </c>
      <c r="E1679" s="207" t="str">
        <f>Sales_Entry!C1679</f>
        <v>BILL-7325</v>
      </c>
      <c r="F1679" s="207" t="str">
        <f>Sales_Entry!E1679</f>
        <v>Mix Milk</v>
      </c>
      <c r="G1679" s="208">
        <f>N(Sales_Entry!J1679)</f>
        <v>1700</v>
      </c>
      <c r="H1679" s="208">
        <v>0</v>
      </c>
      <c r="I1679" s="208">
        <f t="shared" si="26"/>
        <v>1700</v>
      </c>
      <c r="J1679" s="211"/>
      <c r="K1679" s="209" t="str" cm="1">
        <f t="array" ref="K1679">IF($C1679="","",IF(AND($C1679=Party_Statement!$C$5,$B1679&gt;=Party_Statement!$C$6,$B1679&lt;=Party_Statement!$E$6),SUMPRODUCT(($C$3:$C1679=Party_Statement!$C$5)*($B$3:$B1679&gt;=Party_Statement!$C$6)*($B$3:$B1679&lt;=Party_Statement!$E$6)),""))</f>
        <v/>
      </c>
    </row>
    <row r="1680" spans="1:11" s="64" customFormat="1" x14ac:dyDescent="0.25">
      <c r="A1680" s="205" t="str">
        <f>Sales_Entry!A1680</f>
        <v>2083/05/25</v>
      </c>
      <c r="B1680" s="206">
        <f>Sales_Entry!B1680</f>
        <v>46275</v>
      </c>
      <c r="C1680" s="207" t="str">
        <f>Sales_Entry!D1680</f>
        <v>DEURALI KIRANA</v>
      </c>
      <c r="D1680" s="207" t="s">
        <v>1390</v>
      </c>
      <c r="E1680" s="207" t="str">
        <f>Sales_Entry!C1680</f>
        <v>BILL-7326</v>
      </c>
      <c r="F1680" s="207" t="str">
        <f>Sales_Entry!E1680</f>
        <v>Mix Milk</v>
      </c>
      <c r="G1680" s="208">
        <f>N(Sales_Entry!J1680)</f>
        <v>425</v>
      </c>
      <c r="H1680" s="208">
        <v>0</v>
      </c>
      <c r="I1680" s="208">
        <f t="shared" si="26"/>
        <v>425</v>
      </c>
      <c r="J1680" s="211"/>
      <c r="K1680" s="209" t="str" cm="1">
        <f t="array" ref="K1680">IF($C1680="","",IF(AND($C1680=Party_Statement!$C$5,$B1680&gt;=Party_Statement!$C$6,$B1680&lt;=Party_Statement!$E$6),SUMPRODUCT(($C$3:$C1680=Party_Statement!$C$5)*($B$3:$B1680&gt;=Party_Statement!$C$6)*($B$3:$B1680&lt;=Party_Statement!$E$6)),""))</f>
        <v/>
      </c>
    </row>
    <row r="1681" spans="1:11" s="64" customFormat="1" x14ac:dyDescent="0.25">
      <c r="A1681" s="205" t="str">
        <f>Sales_Entry!A1681</f>
        <v>2083/05/25</v>
      </c>
      <c r="B1681" s="206">
        <f>Sales_Entry!B1681</f>
        <v>46275</v>
      </c>
      <c r="C1681" s="207" t="str">
        <f>Sales_Entry!D1681</f>
        <v>GIRI KIRANA</v>
      </c>
      <c r="D1681" s="207" t="s">
        <v>1390</v>
      </c>
      <c r="E1681" s="207" t="str">
        <f>Sales_Entry!C1681</f>
        <v>BILL-7327</v>
      </c>
      <c r="F1681" s="207" t="str">
        <f>Sales_Entry!E1681</f>
        <v>Mix Milk</v>
      </c>
      <c r="G1681" s="208">
        <f>N(Sales_Entry!J1681)</f>
        <v>1700</v>
      </c>
      <c r="H1681" s="208">
        <v>0</v>
      </c>
      <c r="I1681" s="208">
        <f t="shared" si="26"/>
        <v>1700</v>
      </c>
      <c r="J1681" s="211"/>
      <c r="K1681" s="209" t="str" cm="1">
        <f t="array" ref="K1681">IF($C1681="","",IF(AND($C1681=Party_Statement!$C$5,$B1681&gt;=Party_Statement!$C$6,$B1681&lt;=Party_Statement!$E$6),SUMPRODUCT(($C$3:$C1681=Party_Statement!$C$5)*($B$3:$B1681&gt;=Party_Statement!$C$6)*($B$3:$B1681&lt;=Party_Statement!$E$6)),""))</f>
        <v/>
      </c>
    </row>
    <row r="1682" spans="1:11" s="64" customFormat="1" ht="25.5" x14ac:dyDescent="0.25">
      <c r="A1682" s="205" t="str">
        <f>Sales_Entry!A1682</f>
        <v>2083/05/25</v>
      </c>
      <c r="B1682" s="206">
        <f>Sales_Entry!B1682</f>
        <v>46275</v>
      </c>
      <c r="C1682" s="207" t="str">
        <f>Sales_Entry!D1682</f>
        <v>NEHA MISTHAN BHANDAR</v>
      </c>
      <c r="D1682" s="207" t="s">
        <v>1390</v>
      </c>
      <c r="E1682" s="207" t="str">
        <f>Sales_Entry!C1682</f>
        <v>BILL-7328</v>
      </c>
      <c r="F1682" s="207" t="str">
        <f>Sales_Entry!E1682</f>
        <v>Mix Milk</v>
      </c>
      <c r="G1682" s="208">
        <f>N(Sales_Entry!J1682)</f>
        <v>6800</v>
      </c>
      <c r="H1682" s="208">
        <v>0</v>
      </c>
      <c r="I1682" s="208">
        <f t="shared" si="26"/>
        <v>6800</v>
      </c>
      <c r="J1682" s="211"/>
      <c r="K1682" s="209" t="str" cm="1">
        <f t="array" ref="K1682">IF($C1682="","",IF(AND($C1682=Party_Statement!$C$5,$B1682&gt;=Party_Statement!$C$6,$B1682&lt;=Party_Statement!$E$6),SUMPRODUCT(($C$3:$C1682=Party_Statement!$C$5)*($B$3:$B1682&gt;=Party_Statement!$C$6)*($B$3:$B1682&lt;=Party_Statement!$E$6)),""))</f>
        <v/>
      </c>
    </row>
    <row r="1683" spans="1:11" s="64" customFormat="1" x14ac:dyDescent="0.25">
      <c r="A1683" s="205" t="str">
        <f>Sales_Entry!A1683</f>
        <v>2083/05/25</v>
      </c>
      <c r="B1683" s="206">
        <f>Sales_Entry!B1683</f>
        <v>46275</v>
      </c>
      <c r="C1683" s="207" t="str">
        <f>Sales_Entry!D1683</f>
        <v>ORGANIC TARKALI</v>
      </c>
      <c r="D1683" s="207" t="s">
        <v>1390</v>
      </c>
      <c r="E1683" s="207" t="str">
        <f>Sales_Entry!C1683</f>
        <v>BILL-7329</v>
      </c>
      <c r="F1683" s="207" t="str">
        <f>Sales_Entry!E1683</f>
        <v>Mix Milk</v>
      </c>
      <c r="G1683" s="208">
        <f>N(Sales_Entry!J1683)</f>
        <v>1900</v>
      </c>
      <c r="H1683" s="208">
        <v>0</v>
      </c>
      <c r="I1683" s="208">
        <f t="shared" si="26"/>
        <v>1900</v>
      </c>
      <c r="J1683" s="211"/>
      <c r="K1683" s="209" t="str" cm="1">
        <f t="array" ref="K1683">IF($C1683="","",IF(AND($C1683=Party_Statement!$C$5,$B1683&gt;=Party_Statement!$C$6,$B1683&lt;=Party_Statement!$E$6),SUMPRODUCT(($C$3:$C1683=Party_Statement!$C$5)*($B$3:$B1683&gt;=Party_Statement!$C$6)*($B$3:$B1683&lt;=Party_Statement!$E$6)),""))</f>
        <v/>
      </c>
    </row>
    <row r="1684" spans="1:11" s="64" customFormat="1" x14ac:dyDescent="0.25">
      <c r="A1684" s="205" t="str">
        <f>Sales_Entry!A1684</f>
        <v>2083/05/25</v>
      </c>
      <c r="B1684" s="206">
        <f>Sales_Entry!B1684</f>
        <v>46275</v>
      </c>
      <c r="C1684" s="207" t="str">
        <f>Sales_Entry!D1684</f>
        <v>ORGANIC TARKALI</v>
      </c>
      <c r="D1684" s="207" t="s">
        <v>1390</v>
      </c>
      <c r="E1684" s="207" t="str">
        <f>Sales_Entry!C1684</f>
        <v>BILL-7329</v>
      </c>
      <c r="F1684" s="207" t="str">
        <f>Sales_Entry!E1684</f>
        <v>Mix Milk</v>
      </c>
      <c r="G1684" s="208">
        <f>N(Sales_Entry!J1684)</f>
        <v>1020</v>
      </c>
      <c r="H1684" s="208">
        <v>0</v>
      </c>
      <c r="I1684" s="208">
        <f t="shared" si="26"/>
        <v>1020</v>
      </c>
      <c r="J1684" s="211"/>
      <c r="K1684" s="209" t="str" cm="1">
        <f t="array" ref="K1684">IF($C1684="","",IF(AND($C1684=Party_Statement!$C$5,$B1684&gt;=Party_Statement!$C$6,$B1684&lt;=Party_Statement!$E$6),SUMPRODUCT(($C$3:$C1684=Party_Statement!$C$5)*($B$3:$B1684&gt;=Party_Statement!$C$6)*($B$3:$B1684&lt;=Party_Statement!$E$6)),""))</f>
        <v/>
      </c>
    </row>
    <row r="1685" spans="1:11" s="64" customFormat="1" x14ac:dyDescent="0.25">
      <c r="A1685" s="205" t="str">
        <f>Sales_Entry!A1685</f>
        <v>2083/05/25</v>
      </c>
      <c r="B1685" s="206">
        <f>Sales_Entry!B1685</f>
        <v>46275</v>
      </c>
      <c r="C1685" s="207" t="str">
        <f>Sales_Entry!D1685</f>
        <v>SHARMA DAI</v>
      </c>
      <c r="D1685" s="207" t="s">
        <v>1390</v>
      </c>
      <c r="E1685" s="207" t="str">
        <f>Sales_Entry!C1685</f>
        <v>BILL-7330</v>
      </c>
      <c r="F1685" s="207" t="str">
        <f>Sales_Entry!E1685</f>
        <v>Mix Milk</v>
      </c>
      <c r="G1685" s="208">
        <f>N(Sales_Entry!J1685)</f>
        <v>3145</v>
      </c>
      <c r="H1685" s="208">
        <v>0</v>
      </c>
      <c r="I1685" s="208">
        <f t="shared" si="26"/>
        <v>3145</v>
      </c>
      <c r="J1685" s="211"/>
      <c r="K1685" s="209" t="str" cm="1">
        <f t="array" ref="K1685">IF($C1685="","",IF(AND($C1685=Party_Statement!$C$5,$B1685&gt;=Party_Statement!$C$6,$B1685&lt;=Party_Statement!$E$6),SUMPRODUCT(($C$3:$C1685=Party_Statement!$C$5)*($B$3:$B1685&gt;=Party_Statement!$C$6)*($B$3:$B1685&lt;=Party_Statement!$E$6)),""))</f>
        <v/>
      </c>
    </row>
    <row r="1686" spans="1:11" s="64" customFormat="1" x14ac:dyDescent="0.25">
      <c r="A1686" s="205" t="str">
        <f>Sales_Entry!A1686</f>
        <v>2083/05/25</v>
      </c>
      <c r="B1686" s="206">
        <f>Sales_Entry!B1686</f>
        <v>46275</v>
      </c>
      <c r="C1686" s="207" t="str">
        <f>Sales_Entry!D1686</f>
        <v>GANGA NEUPANE</v>
      </c>
      <c r="D1686" s="207" t="s">
        <v>1390</v>
      </c>
      <c r="E1686" s="207" t="str">
        <f>Sales_Entry!C1686</f>
        <v>BILL-7331</v>
      </c>
      <c r="F1686" s="207" t="str">
        <f>Sales_Entry!E1686</f>
        <v>Mix Milk</v>
      </c>
      <c r="G1686" s="208">
        <f>N(Sales_Entry!J1686)</f>
        <v>340</v>
      </c>
      <c r="H1686" s="208">
        <v>0</v>
      </c>
      <c r="I1686" s="208">
        <f t="shared" si="26"/>
        <v>340</v>
      </c>
      <c r="J1686" s="211"/>
      <c r="K1686" s="209" t="str" cm="1">
        <f t="array" ref="K1686">IF($C1686="","",IF(AND($C1686=Party_Statement!$C$5,$B1686&gt;=Party_Statement!$C$6,$B1686&lt;=Party_Statement!$E$6),SUMPRODUCT(($C$3:$C1686=Party_Statement!$C$5)*($B$3:$B1686&gt;=Party_Statement!$C$6)*($B$3:$B1686&lt;=Party_Statement!$E$6)),""))</f>
        <v/>
      </c>
    </row>
    <row r="1687" spans="1:11" s="64" customFormat="1" x14ac:dyDescent="0.25">
      <c r="A1687" s="205" t="str">
        <f>Sales_Entry!A1687</f>
        <v>2083/05/25</v>
      </c>
      <c r="B1687" s="206">
        <f>Sales_Entry!B1687</f>
        <v>46275</v>
      </c>
      <c r="C1687" s="207" t="str">
        <f>Sales_Entry!D1687</f>
        <v>NEUPANE KIRANA</v>
      </c>
      <c r="D1687" s="207" t="s">
        <v>1390</v>
      </c>
      <c r="E1687" s="207" t="str">
        <f>Sales_Entry!C1687</f>
        <v>BILL-7332</v>
      </c>
      <c r="F1687" s="207" t="str">
        <f>Sales_Entry!E1687</f>
        <v>Mix Milk</v>
      </c>
      <c r="G1687" s="208">
        <f>N(Sales_Entry!J1687)</f>
        <v>250</v>
      </c>
      <c r="H1687" s="208">
        <v>0</v>
      </c>
      <c r="I1687" s="208">
        <f t="shared" si="26"/>
        <v>250</v>
      </c>
      <c r="J1687" s="211"/>
      <c r="K1687" s="209" t="str" cm="1">
        <f t="array" ref="K1687">IF($C1687="","",IF(AND($C1687=Party_Statement!$C$5,$B1687&gt;=Party_Statement!$C$6,$B1687&lt;=Party_Statement!$E$6),SUMPRODUCT(($C$3:$C1687=Party_Statement!$C$5)*($B$3:$B1687&gt;=Party_Statement!$C$6)*($B$3:$B1687&lt;=Party_Statement!$E$6)),""))</f>
        <v/>
      </c>
    </row>
    <row r="1688" spans="1:11" s="64" customFormat="1" x14ac:dyDescent="0.25">
      <c r="A1688" s="205" t="str">
        <f>Sales_Entry!A1688</f>
        <v>2083/05/25</v>
      </c>
      <c r="B1688" s="206">
        <f>Sales_Entry!B1688</f>
        <v>46275</v>
      </c>
      <c r="C1688" s="207" t="str">
        <f>Sales_Entry!D1688</f>
        <v>LOCAL</v>
      </c>
      <c r="D1688" s="207" t="s">
        <v>1390</v>
      </c>
      <c r="E1688" s="207" t="str">
        <f>Sales_Entry!C1688</f>
        <v>BILL-6499</v>
      </c>
      <c r="F1688" s="207" t="str">
        <f>Sales_Entry!E1688</f>
        <v>Mix Milk</v>
      </c>
      <c r="G1688" s="208">
        <f>N(Sales_Entry!J1688)</f>
        <v>150</v>
      </c>
      <c r="H1688" s="208">
        <v>0</v>
      </c>
      <c r="I1688" s="208">
        <f t="shared" si="26"/>
        <v>150</v>
      </c>
      <c r="J1688" s="211"/>
      <c r="K1688" s="209" t="str" cm="1">
        <f t="array" ref="K1688">IF($C1688="","",IF(AND($C1688=Party_Statement!$C$5,$B1688&gt;=Party_Statement!$C$6,$B1688&lt;=Party_Statement!$E$6),SUMPRODUCT(($C$3:$C1688=Party_Statement!$C$5)*($B$3:$B1688&gt;=Party_Statement!$C$6)*($B$3:$B1688&lt;=Party_Statement!$E$6)),""))</f>
        <v/>
      </c>
    </row>
    <row r="1689" spans="1:11" s="64" customFormat="1" x14ac:dyDescent="0.25">
      <c r="A1689" s="205" t="str">
        <f>Sales_Entry!A1689</f>
        <v>2083/05/25</v>
      </c>
      <c r="B1689" s="206">
        <f>Sales_Entry!B1689</f>
        <v>46275</v>
      </c>
      <c r="C1689" s="207" t="str">
        <f>Sales_Entry!D1689</f>
        <v>LOCAL</v>
      </c>
      <c r="D1689" s="207" t="s">
        <v>1390</v>
      </c>
      <c r="E1689" s="207" t="str">
        <f>Sales_Entry!C1689</f>
        <v>BILL-6499</v>
      </c>
      <c r="F1689" s="207" t="str">
        <f>Sales_Entry!E1689</f>
        <v>PANEER</v>
      </c>
      <c r="G1689" s="208">
        <f>N(Sales_Entry!J1689)</f>
        <v>400</v>
      </c>
      <c r="H1689" s="208">
        <v>0</v>
      </c>
      <c r="I1689" s="208">
        <f t="shared" si="26"/>
        <v>400</v>
      </c>
      <c r="J1689" s="211"/>
      <c r="K1689" s="209" t="str" cm="1">
        <f t="array" ref="K1689">IF($C1689="","",IF(AND($C1689=Party_Statement!$C$5,$B1689&gt;=Party_Statement!$C$6,$B1689&lt;=Party_Statement!$E$6),SUMPRODUCT(($C$3:$C1689=Party_Statement!$C$5)*($B$3:$B1689&gt;=Party_Statement!$C$6)*($B$3:$B1689&lt;=Party_Statement!$E$6)),""))</f>
        <v/>
      </c>
    </row>
    <row r="1690" spans="1:11" s="64" customFormat="1" x14ac:dyDescent="0.25">
      <c r="A1690" s="205" t="str">
        <f>Sales_Entry!A1690</f>
        <v>2083/05/26</v>
      </c>
      <c r="B1690" s="206">
        <f>Sales_Entry!B1690</f>
        <v>46276</v>
      </c>
      <c r="C1690" s="207" t="str">
        <f>Sales_Entry!D1690</f>
        <v>SRIJANA DAIRY</v>
      </c>
      <c r="D1690" s="207" t="s">
        <v>1390</v>
      </c>
      <c r="E1690" s="207" t="str">
        <f>Sales_Entry!C1690</f>
        <v>BILL-7333</v>
      </c>
      <c r="F1690" s="207" t="str">
        <f>Sales_Entry!E1690</f>
        <v>Mix Milk</v>
      </c>
      <c r="G1690" s="208">
        <f>N(Sales_Entry!J1690)</f>
        <v>5100</v>
      </c>
      <c r="H1690" s="208">
        <v>0</v>
      </c>
      <c r="I1690" s="208">
        <f t="shared" si="26"/>
        <v>5100</v>
      </c>
      <c r="J1690" s="211"/>
      <c r="K1690" s="209" t="str" cm="1">
        <f t="array" ref="K1690">IF($C1690="","",IF(AND($C1690=Party_Statement!$C$5,$B1690&gt;=Party_Statement!$C$6,$B1690&lt;=Party_Statement!$E$6),SUMPRODUCT(($C$3:$C1690=Party_Statement!$C$5)*($B$3:$B1690&gt;=Party_Statement!$C$6)*($B$3:$B1690&lt;=Party_Statement!$E$6)),""))</f>
        <v/>
      </c>
    </row>
    <row r="1691" spans="1:11" s="64" customFormat="1" ht="25.5" x14ac:dyDescent="0.25">
      <c r="A1691" s="205" t="str">
        <f>Sales_Entry!A1691</f>
        <v>2083/05/26</v>
      </c>
      <c r="B1691" s="206">
        <f>Sales_Entry!B1691</f>
        <v>46276</v>
      </c>
      <c r="C1691" s="207" t="str">
        <f>Sales_Entry!D1691</f>
        <v>NEHA MISTHAN BHANDAR</v>
      </c>
      <c r="D1691" s="207" t="s">
        <v>1390</v>
      </c>
      <c r="E1691" s="207" t="str">
        <f>Sales_Entry!C1691</f>
        <v>BILL-7334</v>
      </c>
      <c r="F1691" s="207" t="str">
        <f>Sales_Entry!E1691</f>
        <v>Mix Milk</v>
      </c>
      <c r="G1691" s="208">
        <f>N(Sales_Entry!J1691)</f>
        <v>6800</v>
      </c>
      <c r="H1691" s="208">
        <v>0</v>
      </c>
      <c r="I1691" s="208">
        <f t="shared" si="26"/>
        <v>6800</v>
      </c>
      <c r="J1691" s="211"/>
      <c r="K1691" s="209" t="str" cm="1">
        <f t="array" ref="K1691">IF($C1691="","",IF(AND($C1691=Party_Statement!$C$5,$B1691&gt;=Party_Statement!$C$6,$B1691&lt;=Party_Statement!$E$6),SUMPRODUCT(($C$3:$C1691=Party_Statement!$C$5)*($B$3:$B1691&gt;=Party_Statement!$C$6)*($B$3:$B1691&lt;=Party_Statement!$E$6)),""))</f>
        <v/>
      </c>
    </row>
    <row r="1692" spans="1:11" s="64" customFormat="1" x14ac:dyDescent="0.25">
      <c r="A1692" s="205" t="str">
        <f>Sales_Entry!A1692</f>
        <v>2083/05/26</v>
      </c>
      <c r="B1692" s="206">
        <f>Sales_Entry!B1692</f>
        <v>46276</v>
      </c>
      <c r="C1692" s="207" t="str">
        <f>Sales_Entry!D1692</f>
        <v>SOBHA BHATTARAI</v>
      </c>
      <c r="D1692" s="207" t="s">
        <v>1390</v>
      </c>
      <c r="E1692" s="207" t="str">
        <f>Sales_Entry!C1692</f>
        <v>BILL-7335</v>
      </c>
      <c r="F1692" s="207" t="str">
        <f>Sales_Entry!E1692</f>
        <v>Mix Milk</v>
      </c>
      <c r="G1692" s="208">
        <f>N(Sales_Entry!J1692)</f>
        <v>4250</v>
      </c>
      <c r="H1692" s="208">
        <v>0</v>
      </c>
      <c r="I1692" s="208">
        <f t="shared" si="26"/>
        <v>4250</v>
      </c>
      <c r="J1692" s="211"/>
      <c r="K1692" s="209" t="str" cm="1">
        <f t="array" ref="K1692">IF($C1692="","",IF(AND($C1692=Party_Statement!$C$5,$B1692&gt;=Party_Statement!$C$6,$B1692&lt;=Party_Statement!$E$6),SUMPRODUCT(($C$3:$C1692=Party_Statement!$C$5)*($B$3:$B1692&gt;=Party_Statement!$C$6)*($B$3:$B1692&lt;=Party_Statement!$E$6)),""))</f>
        <v/>
      </c>
    </row>
    <row r="1693" spans="1:11" s="64" customFormat="1" x14ac:dyDescent="0.25">
      <c r="A1693" s="205" t="str">
        <f>Sales_Entry!A1693</f>
        <v>2083/05/26</v>
      </c>
      <c r="B1693" s="206">
        <f>Sales_Entry!B1693</f>
        <v>46276</v>
      </c>
      <c r="C1693" s="207" t="str">
        <f>Sales_Entry!D1693</f>
        <v>MANAKAMANA DAIRY</v>
      </c>
      <c r="D1693" s="207" t="s">
        <v>1390</v>
      </c>
      <c r="E1693" s="207" t="str">
        <f>Sales_Entry!C1693</f>
        <v>BILL-7336</v>
      </c>
      <c r="F1693" s="207" t="str">
        <f>Sales_Entry!E1693</f>
        <v>Mix Milk</v>
      </c>
      <c r="G1693" s="208">
        <f>N(Sales_Entry!J1693)</f>
        <v>850</v>
      </c>
      <c r="H1693" s="208">
        <v>0</v>
      </c>
      <c r="I1693" s="208">
        <f t="shared" si="26"/>
        <v>850</v>
      </c>
      <c r="J1693" s="211"/>
      <c r="K1693" s="209" t="str" cm="1">
        <f t="array" ref="K1693">IF($C1693="","",IF(AND($C1693=Party_Statement!$C$5,$B1693&gt;=Party_Statement!$C$6,$B1693&lt;=Party_Statement!$E$6),SUMPRODUCT(($C$3:$C1693=Party_Statement!$C$5)*($B$3:$B1693&gt;=Party_Statement!$C$6)*($B$3:$B1693&lt;=Party_Statement!$E$6)),""))</f>
        <v/>
      </c>
    </row>
    <row r="1694" spans="1:11" s="64" customFormat="1" x14ac:dyDescent="0.25">
      <c r="A1694" s="205" t="str">
        <f>Sales_Entry!A1694</f>
        <v>2083/05/26</v>
      </c>
      <c r="B1694" s="206">
        <f>Sales_Entry!B1694</f>
        <v>46276</v>
      </c>
      <c r="C1694" s="207" t="str">
        <f>Sales_Entry!D1694</f>
        <v>KHANAL KIRANA</v>
      </c>
      <c r="D1694" s="207" t="s">
        <v>1390</v>
      </c>
      <c r="E1694" s="207" t="str">
        <f>Sales_Entry!C1694</f>
        <v>BILL-7337</v>
      </c>
      <c r="F1694" s="207" t="str">
        <f>Sales_Entry!E1694</f>
        <v>Mix Milk</v>
      </c>
      <c r="G1694" s="208">
        <f>N(Sales_Entry!J1694)</f>
        <v>2975</v>
      </c>
      <c r="H1694" s="208">
        <v>0</v>
      </c>
      <c r="I1694" s="208">
        <f t="shared" si="26"/>
        <v>2975</v>
      </c>
      <c r="J1694" s="211"/>
      <c r="K1694" s="209" t="str" cm="1">
        <f t="array" ref="K1694">IF($C1694="","",IF(AND($C1694=Party_Statement!$C$5,$B1694&gt;=Party_Statement!$C$6,$B1694&lt;=Party_Statement!$E$6),SUMPRODUCT(($C$3:$C1694=Party_Statement!$C$5)*($B$3:$B1694&gt;=Party_Statement!$C$6)*($B$3:$B1694&lt;=Party_Statement!$E$6)),""))</f>
        <v/>
      </c>
    </row>
    <row r="1695" spans="1:11" s="64" customFormat="1" x14ac:dyDescent="0.25">
      <c r="A1695" s="205" t="str">
        <f>Sales_Entry!A1695</f>
        <v>2083/05/26</v>
      </c>
      <c r="B1695" s="206">
        <f>Sales_Entry!B1695</f>
        <v>46276</v>
      </c>
      <c r="C1695" s="207" t="str">
        <f>Sales_Entry!D1695</f>
        <v>AAYUSH AND AAYUSHMA</v>
      </c>
      <c r="D1695" s="207" t="s">
        <v>1390</v>
      </c>
      <c r="E1695" s="207" t="str">
        <f>Sales_Entry!C1695</f>
        <v>BILL-7338</v>
      </c>
      <c r="F1695" s="207" t="str">
        <f>Sales_Entry!E1695</f>
        <v>Mix Milk</v>
      </c>
      <c r="G1695" s="208">
        <f>N(Sales_Entry!J1695)</f>
        <v>425</v>
      </c>
      <c r="H1695" s="208">
        <v>0</v>
      </c>
      <c r="I1695" s="208">
        <f t="shared" si="26"/>
        <v>425</v>
      </c>
      <c r="J1695" s="211"/>
      <c r="K1695" s="209" t="str" cm="1">
        <f t="array" ref="K1695">IF($C1695="","",IF(AND($C1695=Party_Statement!$C$5,$B1695&gt;=Party_Statement!$C$6,$B1695&lt;=Party_Statement!$E$6),SUMPRODUCT(($C$3:$C1695=Party_Statement!$C$5)*($B$3:$B1695&gt;=Party_Statement!$C$6)*($B$3:$B1695&lt;=Party_Statement!$E$6)),""))</f>
        <v/>
      </c>
    </row>
    <row r="1696" spans="1:11" s="64" customFormat="1" x14ac:dyDescent="0.25">
      <c r="A1696" s="205" t="str">
        <f>Sales_Entry!A1696</f>
        <v>2083/05/26</v>
      </c>
      <c r="B1696" s="206">
        <f>Sales_Entry!B1696</f>
        <v>46276</v>
      </c>
      <c r="C1696" s="207" t="str">
        <f>Sales_Entry!D1696</f>
        <v>SAMIKSHYA KIRANA</v>
      </c>
      <c r="D1696" s="207" t="s">
        <v>1390</v>
      </c>
      <c r="E1696" s="207" t="str">
        <f>Sales_Entry!C1696</f>
        <v>BILL-7339</v>
      </c>
      <c r="F1696" s="207" t="str">
        <f>Sales_Entry!E1696</f>
        <v>Mix Milk</v>
      </c>
      <c r="G1696" s="208">
        <f>N(Sales_Entry!J1696)</f>
        <v>850</v>
      </c>
      <c r="H1696" s="208">
        <v>0</v>
      </c>
      <c r="I1696" s="208">
        <f t="shared" si="26"/>
        <v>850</v>
      </c>
      <c r="J1696" s="211"/>
      <c r="K1696" s="209" t="str" cm="1">
        <f t="array" ref="K1696">IF($C1696="","",IF(AND($C1696=Party_Statement!$C$5,$B1696&gt;=Party_Statement!$C$6,$B1696&lt;=Party_Statement!$E$6),SUMPRODUCT(($C$3:$C1696=Party_Statement!$C$5)*($B$3:$B1696&gt;=Party_Statement!$C$6)*($B$3:$B1696&lt;=Party_Statement!$E$6)),""))</f>
        <v/>
      </c>
    </row>
    <row r="1697" spans="1:11" s="64" customFormat="1" x14ac:dyDescent="0.25">
      <c r="A1697" s="205" t="str">
        <f>Sales_Entry!A1697</f>
        <v>2083/05/26</v>
      </c>
      <c r="B1697" s="206">
        <f>Sales_Entry!B1697</f>
        <v>46276</v>
      </c>
      <c r="C1697" s="207" t="str">
        <f>Sales_Entry!D1697</f>
        <v>KRISHNA KHAREL</v>
      </c>
      <c r="D1697" s="207" t="s">
        <v>1390</v>
      </c>
      <c r="E1697" s="207" t="str">
        <f>Sales_Entry!C1697</f>
        <v>BILL-7340</v>
      </c>
      <c r="F1697" s="207" t="str">
        <f>Sales_Entry!E1697</f>
        <v>Mix Milk</v>
      </c>
      <c r="G1697" s="208">
        <f>N(Sales_Entry!J1697)</f>
        <v>301</v>
      </c>
      <c r="H1697" s="208">
        <v>0</v>
      </c>
      <c r="I1697" s="208">
        <f t="shared" si="26"/>
        <v>301</v>
      </c>
      <c r="J1697" s="211"/>
      <c r="K1697" s="209" t="str" cm="1">
        <f t="array" ref="K1697">IF($C1697="","",IF(AND($C1697=Party_Statement!$C$5,$B1697&gt;=Party_Statement!$C$6,$B1697&lt;=Party_Statement!$E$6),SUMPRODUCT(($C$3:$C1697=Party_Statement!$C$5)*($B$3:$B1697&gt;=Party_Statement!$C$6)*($B$3:$B1697&lt;=Party_Statement!$E$6)),""))</f>
        <v/>
      </c>
    </row>
    <row r="1698" spans="1:11" s="64" customFormat="1" x14ac:dyDescent="0.25">
      <c r="A1698" s="205" t="str">
        <f>Sales_Entry!A1698</f>
        <v>2083/05/26</v>
      </c>
      <c r="B1698" s="206">
        <f>Sales_Entry!B1698</f>
        <v>46276</v>
      </c>
      <c r="C1698" s="207" t="str">
        <f>Sales_Entry!D1698</f>
        <v>CHHATRABHUMI STORE</v>
      </c>
      <c r="D1698" s="207" t="s">
        <v>1390</v>
      </c>
      <c r="E1698" s="207" t="str">
        <f>Sales_Entry!C1698</f>
        <v>BILL-7341</v>
      </c>
      <c r="F1698" s="207" t="str">
        <f>Sales_Entry!E1698</f>
        <v>Mix Milk</v>
      </c>
      <c r="G1698" s="208">
        <f>N(Sales_Entry!J1698)</f>
        <v>2150</v>
      </c>
      <c r="H1698" s="208">
        <v>0</v>
      </c>
      <c r="I1698" s="208">
        <f t="shared" si="26"/>
        <v>2150</v>
      </c>
      <c r="J1698" s="211"/>
      <c r="K1698" s="209" t="str" cm="1">
        <f t="array" ref="K1698">IF($C1698="","",IF(AND($C1698=Party_Statement!$C$5,$B1698&gt;=Party_Statement!$C$6,$B1698&lt;=Party_Statement!$E$6),SUMPRODUCT(($C$3:$C1698=Party_Statement!$C$5)*($B$3:$B1698&gt;=Party_Statement!$C$6)*($B$3:$B1698&lt;=Party_Statement!$E$6)),""))</f>
        <v/>
      </c>
    </row>
    <row r="1699" spans="1:11" s="64" customFormat="1" x14ac:dyDescent="0.25">
      <c r="A1699" s="205" t="str">
        <f>Sales_Entry!A1699</f>
        <v>2083/05/26</v>
      </c>
      <c r="B1699" s="206">
        <f>Sales_Entry!B1699</f>
        <v>46276</v>
      </c>
      <c r="C1699" s="207" t="str">
        <f>Sales_Entry!D1699</f>
        <v>PALPALI KIRANA</v>
      </c>
      <c r="D1699" s="207" t="s">
        <v>1390</v>
      </c>
      <c r="E1699" s="207" t="str">
        <f>Sales_Entry!C1699</f>
        <v>BILL-7342</v>
      </c>
      <c r="F1699" s="207" t="str">
        <f>Sales_Entry!E1699</f>
        <v>Mix Milk</v>
      </c>
      <c r="G1699" s="208">
        <f>N(Sales_Entry!J1699)</f>
        <v>1700</v>
      </c>
      <c r="H1699" s="208">
        <v>0</v>
      </c>
      <c r="I1699" s="208">
        <f t="shared" si="26"/>
        <v>1700</v>
      </c>
      <c r="J1699" s="211"/>
      <c r="K1699" s="209" t="str" cm="1">
        <f t="array" ref="K1699">IF($C1699="","",IF(AND($C1699=Party_Statement!$C$5,$B1699&gt;=Party_Statement!$C$6,$B1699&lt;=Party_Statement!$E$6),SUMPRODUCT(($C$3:$C1699=Party_Statement!$C$5)*($B$3:$B1699&gt;=Party_Statement!$C$6)*($B$3:$B1699&lt;=Party_Statement!$E$6)),""))</f>
        <v/>
      </c>
    </row>
    <row r="1700" spans="1:11" s="64" customFormat="1" x14ac:dyDescent="0.25">
      <c r="A1700" s="205" t="str">
        <f>Sales_Entry!A1700</f>
        <v>2083/05/26</v>
      </c>
      <c r="B1700" s="206">
        <f>Sales_Entry!B1700</f>
        <v>46276</v>
      </c>
      <c r="C1700" s="207" t="str">
        <f>Sales_Entry!D1700</f>
        <v>AAMOSH KIRANA</v>
      </c>
      <c r="D1700" s="207" t="s">
        <v>1390</v>
      </c>
      <c r="E1700" s="207" t="str">
        <f>Sales_Entry!C1700</f>
        <v>BILL-7343</v>
      </c>
      <c r="F1700" s="207" t="str">
        <f>Sales_Entry!E1700</f>
        <v>Mix Milk</v>
      </c>
      <c r="G1700" s="208">
        <f>N(Sales_Entry!J1700)</f>
        <v>3440</v>
      </c>
      <c r="H1700" s="208">
        <v>0</v>
      </c>
      <c r="I1700" s="208">
        <f t="shared" si="26"/>
        <v>3440</v>
      </c>
      <c r="J1700" s="211"/>
      <c r="K1700" s="209" t="str" cm="1">
        <f t="array" ref="K1700">IF($C1700="","",IF(AND($C1700=Party_Statement!$C$5,$B1700&gt;=Party_Statement!$C$6,$B1700&lt;=Party_Statement!$E$6),SUMPRODUCT(($C$3:$C1700=Party_Statement!$C$5)*($B$3:$B1700&gt;=Party_Statement!$C$6)*($B$3:$B1700&lt;=Party_Statement!$E$6)),""))</f>
        <v/>
      </c>
    </row>
    <row r="1701" spans="1:11" s="64" customFormat="1" x14ac:dyDescent="0.25">
      <c r="A1701" s="205" t="str">
        <f>Sales_Entry!A1701</f>
        <v>2083/05/26</v>
      </c>
      <c r="B1701" s="206">
        <f>Sales_Entry!B1701</f>
        <v>46276</v>
      </c>
      <c r="C1701" s="207" t="str">
        <f>Sales_Entry!D1701</f>
        <v>AAMOSH KIRANA</v>
      </c>
      <c r="D1701" s="207" t="s">
        <v>1390</v>
      </c>
      <c r="E1701" s="207" t="str">
        <f>Sales_Entry!C1701</f>
        <v>BILL-7343</v>
      </c>
      <c r="F1701" s="207" t="str">
        <f>Sales_Entry!E1701</f>
        <v>Mix Milk</v>
      </c>
      <c r="G1701" s="208">
        <f>N(Sales_Entry!J1701)</f>
        <v>1700</v>
      </c>
      <c r="H1701" s="208">
        <v>0</v>
      </c>
      <c r="I1701" s="208">
        <f t="shared" si="26"/>
        <v>1700</v>
      </c>
      <c r="J1701" s="211"/>
      <c r="K1701" s="209" t="str" cm="1">
        <f t="array" ref="K1701">IF($C1701="","",IF(AND($C1701=Party_Statement!$C$5,$B1701&gt;=Party_Statement!$C$6,$B1701&lt;=Party_Statement!$E$6),SUMPRODUCT(($C$3:$C1701=Party_Statement!$C$5)*($B$3:$B1701&gt;=Party_Statement!$C$6)*($B$3:$B1701&lt;=Party_Statement!$E$6)),""))</f>
        <v/>
      </c>
    </row>
    <row r="1702" spans="1:11" s="64" customFormat="1" x14ac:dyDescent="0.25">
      <c r="A1702" s="205" t="str">
        <f>Sales_Entry!A1702</f>
        <v>2083/05/26</v>
      </c>
      <c r="B1702" s="206">
        <f>Sales_Entry!B1702</f>
        <v>46276</v>
      </c>
      <c r="C1702" s="207" t="str">
        <f>Sales_Entry!D1702</f>
        <v>DEURALI KIRANA</v>
      </c>
      <c r="D1702" s="207" t="s">
        <v>1390</v>
      </c>
      <c r="E1702" s="207" t="str">
        <f>Sales_Entry!C1702</f>
        <v>BILL-7344</v>
      </c>
      <c r="F1702" s="207" t="str">
        <f>Sales_Entry!E1702</f>
        <v>Mix Milk</v>
      </c>
      <c r="G1702" s="208">
        <f>N(Sales_Entry!J1702)</f>
        <v>425</v>
      </c>
      <c r="H1702" s="208">
        <v>0</v>
      </c>
      <c r="I1702" s="208">
        <f t="shared" si="26"/>
        <v>425</v>
      </c>
      <c r="J1702" s="211"/>
      <c r="K1702" s="209" t="str" cm="1">
        <f t="array" ref="K1702">IF($C1702="","",IF(AND($C1702=Party_Statement!$C$5,$B1702&gt;=Party_Statement!$C$6,$B1702&lt;=Party_Statement!$E$6),SUMPRODUCT(($C$3:$C1702=Party_Statement!$C$5)*($B$3:$B1702&gt;=Party_Statement!$C$6)*($B$3:$B1702&lt;=Party_Statement!$E$6)),""))</f>
        <v/>
      </c>
    </row>
    <row r="1703" spans="1:11" s="64" customFormat="1" x14ac:dyDescent="0.25">
      <c r="A1703" s="205" t="str">
        <f>Sales_Entry!A1703</f>
        <v>2083/05/26</v>
      </c>
      <c r="B1703" s="206">
        <f>Sales_Entry!B1703</f>
        <v>46276</v>
      </c>
      <c r="C1703" s="207" t="str">
        <f>Sales_Entry!D1703</f>
        <v>GIRI KIRANA</v>
      </c>
      <c r="D1703" s="207" t="s">
        <v>1390</v>
      </c>
      <c r="E1703" s="207" t="str">
        <f>Sales_Entry!C1703</f>
        <v>BILL-7345</v>
      </c>
      <c r="F1703" s="207" t="str">
        <f>Sales_Entry!E1703</f>
        <v>Mix Milk</v>
      </c>
      <c r="G1703" s="208">
        <f>N(Sales_Entry!J1703)</f>
        <v>1275</v>
      </c>
      <c r="H1703" s="208">
        <v>0</v>
      </c>
      <c r="I1703" s="208">
        <f t="shared" si="26"/>
        <v>1275</v>
      </c>
      <c r="J1703" s="211"/>
      <c r="K1703" s="209" t="str" cm="1">
        <f t="array" ref="K1703">IF($C1703="","",IF(AND($C1703=Party_Statement!$C$5,$B1703&gt;=Party_Statement!$C$6,$B1703&lt;=Party_Statement!$E$6),SUMPRODUCT(($C$3:$C1703=Party_Statement!$C$5)*($B$3:$B1703&gt;=Party_Statement!$C$6)*($B$3:$B1703&lt;=Party_Statement!$E$6)),""))</f>
        <v/>
      </c>
    </row>
    <row r="1704" spans="1:11" s="64" customFormat="1" x14ac:dyDescent="0.25">
      <c r="A1704" s="205" t="str">
        <f>Sales_Entry!A1704</f>
        <v>2083/05/26</v>
      </c>
      <c r="B1704" s="206">
        <f>Sales_Entry!B1704</f>
        <v>46276</v>
      </c>
      <c r="C1704" s="207" t="str">
        <f>Sales_Entry!D1704</f>
        <v>SHARMA DAI</v>
      </c>
      <c r="D1704" s="207" t="s">
        <v>1390</v>
      </c>
      <c r="E1704" s="207" t="str">
        <f>Sales_Entry!C1704</f>
        <v>BILL-7346</v>
      </c>
      <c r="F1704" s="207" t="str">
        <f>Sales_Entry!E1704</f>
        <v>Mix Milk</v>
      </c>
      <c r="G1704" s="208">
        <f>N(Sales_Entry!J1704)</f>
        <v>3315</v>
      </c>
      <c r="H1704" s="208">
        <v>0</v>
      </c>
      <c r="I1704" s="208">
        <f t="shared" si="26"/>
        <v>3315</v>
      </c>
      <c r="J1704" s="211"/>
      <c r="K1704" s="209" t="str" cm="1">
        <f t="array" ref="K1704">IF($C1704="","",IF(AND($C1704=Party_Statement!$C$5,$B1704&gt;=Party_Statement!$C$6,$B1704&lt;=Party_Statement!$E$6),SUMPRODUCT(($C$3:$C1704=Party_Statement!$C$5)*($B$3:$B1704&gt;=Party_Statement!$C$6)*($B$3:$B1704&lt;=Party_Statement!$E$6)),""))</f>
        <v/>
      </c>
    </row>
    <row r="1705" spans="1:11" s="64" customFormat="1" x14ac:dyDescent="0.25">
      <c r="A1705" s="205" t="str">
        <f>Sales_Entry!A1705</f>
        <v>2083/05/26</v>
      </c>
      <c r="B1705" s="206">
        <f>Sales_Entry!B1705</f>
        <v>46276</v>
      </c>
      <c r="C1705" s="207" t="str">
        <f>Sales_Entry!D1705</f>
        <v>ORGANIC TARKALI</v>
      </c>
      <c r="D1705" s="207" t="s">
        <v>1390</v>
      </c>
      <c r="E1705" s="207" t="str">
        <f>Sales_Entry!C1705</f>
        <v>BILL-7347</v>
      </c>
      <c r="F1705" s="207" t="str">
        <f>Sales_Entry!E1705</f>
        <v>Mix Milk</v>
      </c>
      <c r="G1705" s="208">
        <f>N(Sales_Entry!J1705)</f>
        <v>3040</v>
      </c>
      <c r="H1705" s="208">
        <v>0</v>
      </c>
      <c r="I1705" s="208">
        <f t="shared" si="26"/>
        <v>3040</v>
      </c>
      <c r="J1705" s="211"/>
      <c r="K1705" s="209" t="str" cm="1">
        <f t="array" ref="K1705">IF($C1705="","",IF(AND($C1705=Party_Statement!$C$5,$B1705&gt;=Party_Statement!$C$6,$B1705&lt;=Party_Statement!$E$6),SUMPRODUCT(($C$3:$C1705=Party_Statement!$C$5)*($B$3:$B1705&gt;=Party_Statement!$C$6)*($B$3:$B1705&lt;=Party_Statement!$E$6)),""))</f>
        <v/>
      </c>
    </row>
    <row r="1706" spans="1:11" s="64" customFormat="1" x14ac:dyDescent="0.25">
      <c r="A1706" s="205" t="str">
        <f>Sales_Entry!A1706</f>
        <v>2083/05/26</v>
      </c>
      <c r="B1706" s="206">
        <f>Sales_Entry!B1706</f>
        <v>46276</v>
      </c>
      <c r="C1706" s="207" t="str">
        <f>Sales_Entry!D1706</f>
        <v>ORGANIC TARKALI</v>
      </c>
      <c r="D1706" s="207" t="s">
        <v>1390</v>
      </c>
      <c r="E1706" s="207" t="str">
        <f>Sales_Entry!C1706</f>
        <v>BILL-7347</v>
      </c>
      <c r="F1706" s="207" t="str">
        <f>Sales_Entry!E1706</f>
        <v>Mix Milk</v>
      </c>
      <c r="G1706" s="208">
        <f>N(Sales_Entry!J1706)</f>
        <v>1020</v>
      </c>
      <c r="H1706" s="208">
        <v>0</v>
      </c>
      <c r="I1706" s="208">
        <f t="shared" si="26"/>
        <v>1020</v>
      </c>
      <c r="J1706" s="211"/>
      <c r="K1706" s="209" t="str" cm="1">
        <f t="array" ref="K1706">IF($C1706="","",IF(AND($C1706=Party_Statement!$C$5,$B1706&gt;=Party_Statement!$C$6,$B1706&lt;=Party_Statement!$E$6),SUMPRODUCT(($C$3:$C1706=Party_Statement!$C$5)*($B$3:$B1706&gt;=Party_Statement!$C$6)*($B$3:$B1706&lt;=Party_Statement!$E$6)),""))</f>
        <v/>
      </c>
    </row>
    <row r="1707" spans="1:11" s="64" customFormat="1" x14ac:dyDescent="0.25">
      <c r="A1707" s="205" t="str">
        <f>Sales_Entry!A1707</f>
        <v>2083/05/26</v>
      </c>
      <c r="B1707" s="206">
        <f>Sales_Entry!B1707</f>
        <v>46276</v>
      </c>
      <c r="C1707" s="207" t="str">
        <f>Sales_Entry!D1707</f>
        <v>GANGA NEUPANE</v>
      </c>
      <c r="D1707" s="207" t="s">
        <v>1390</v>
      </c>
      <c r="E1707" s="207" t="str">
        <f>Sales_Entry!C1707</f>
        <v>BILL-7348</v>
      </c>
      <c r="F1707" s="207" t="str">
        <f>Sales_Entry!E1707</f>
        <v>Mix Milk</v>
      </c>
      <c r="G1707" s="208">
        <f>N(Sales_Entry!J1707)</f>
        <v>340</v>
      </c>
      <c r="H1707" s="208">
        <v>0</v>
      </c>
      <c r="I1707" s="208">
        <f t="shared" si="26"/>
        <v>340</v>
      </c>
      <c r="J1707" s="211"/>
      <c r="K1707" s="209" t="str" cm="1">
        <f t="array" ref="K1707">IF($C1707="","",IF(AND($C1707=Party_Statement!$C$5,$B1707&gt;=Party_Statement!$C$6,$B1707&lt;=Party_Statement!$E$6),SUMPRODUCT(($C$3:$C1707=Party_Statement!$C$5)*($B$3:$B1707&gt;=Party_Statement!$C$6)*($B$3:$B1707&lt;=Party_Statement!$E$6)),""))</f>
        <v/>
      </c>
    </row>
    <row r="1708" spans="1:11" s="64" customFormat="1" x14ac:dyDescent="0.25">
      <c r="A1708" s="205" t="str">
        <f>Sales_Entry!A1708</f>
        <v>2083/05/26</v>
      </c>
      <c r="B1708" s="206">
        <f>Sales_Entry!B1708</f>
        <v>46276</v>
      </c>
      <c r="C1708" s="207" t="str">
        <f>Sales_Entry!D1708</f>
        <v>NEUPANE KIRANA</v>
      </c>
      <c r="D1708" s="207" t="s">
        <v>1390</v>
      </c>
      <c r="E1708" s="207" t="str">
        <f>Sales_Entry!C1708</f>
        <v>BILL-7349</v>
      </c>
      <c r="F1708" s="207" t="str">
        <f>Sales_Entry!E1708</f>
        <v>Mix Milk</v>
      </c>
      <c r="G1708" s="208">
        <f>N(Sales_Entry!J1708)</f>
        <v>100</v>
      </c>
      <c r="H1708" s="208">
        <v>0</v>
      </c>
      <c r="I1708" s="208">
        <f t="shared" si="26"/>
        <v>100</v>
      </c>
      <c r="J1708" s="211"/>
      <c r="K1708" s="209" t="str" cm="1">
        <f t="array" ref="K1708">IF($C1708="","",IF(AND($C1708=Party_Statement!$C$5,$B1708&gt;=Party_Statement!$C$6,$B1708&lt;=Party_Statement!$E$6),SUMPRODUCT(($C$3:$C1708=Party_Statement!$C$5)*($B$3:$B1708&gt;=Party_Statement!$C$6)*($B$3:$B1708&lt;=Party_Statement!$E$6)),""))</f>
        <v/>
      </c>
    </row>
    <row r="1709" spans="1:11" s="64" customFormat="1" x14ac:dyDescent="0.25">
      <c r="A1709" s="205" t="str">
        <f>Sales_Entry!A1709</f>
        <v>2083/05/26</v>
      </c>
      <c r="B1709" s="206">
        <f>Sales_Entry!B1709</f>
        <v>46276</v>
      </c>
      <c r="C1709" s="207" t="str">
        <f>Sales_Entry!D1709</f>
        <v>SITALA ARYAL</v>
      </c>
      <c r="D1709" s="207" t="s">
        <v>1390</v>
      </c>
      <c r="E1709" s="207" t="str">
        <f>Sales_Entry!C1709</f>
        <v>BILL-7350</v>
      </c>
      <c r="F1709" s="207" t="str">
        <f>Sales_Entry!E1709</f>
        <v>Mix Milk</v>
      </c>
      <c r="G1709" s="208">
        <f>N(Sales_Entry!J1709)</f>
        <v>180</v>
      </c>
      <c r="H1709" s="208">
        <v>0</v>
      </c>
      <c r="I1709" s="208">
        <f t="shared" si="26"/>
        <v>180</v>
      </c>
      <c r="J1709" s="211"/>
      <c r="K1709" s="209" t="str" cm="1">
        <f t="array" ref="K1709">IF($C1709="","",IF(AND($C1709=Party_Statement!$C$5,$B1709&gt;=Party_Statement!$C$6,$B1709&lt;=Party_Statement!$E$6),SUMPRODUCT(($C$3:$C1709=Party_Statement!$C$5)*($B$3:$B1709&gt;=Party_Statement!$C$6)*($B$3:$B1709&lt;=Party_Statement!$E$6)),""))</f>
        <v/>
      </c>
    </row>
    <row r="1710" spans="1:11" s="64" customFormat="1" x14ac:dyDescent="0.25">
      <c r="A1710" s="205" t="str">
        <f>Sales_Entry!A1710</f>
        <v>2083/05/26</v>
      </c>
      <c r="B1710" s="206">
        <f>Sales_Entry!B1710</f>
        <v>46276</v>
      </c>
      <c r="C1710" s="207" t="str">
        <f>Sales_Entry!D1710</f>
        <v>SITALA ARYAL</v>
      </c>
      <c r="D1710" s="207" t="s">
        <v>1390</v>
      </c>
      <c r="E1710" s="207" t="str">
        <f>Sales_Entry!C1710</f>
        <v>BILL-7350</v>
      </c>
      <c r="F1710" s="207" t="str">
        <f>Sales_Entry!E1710</f>
        <v>NAUNI</v>
      </c>
      <c r="G1710" s="208">
        <f>N(Sales_Entry!J1710)</f>
        <v>850</v>
      </c>
      <c r="H1710" s="208">
        <v>0</v>
      </c>
      <c r="I1710" s="208">
        <f t="shared" si="26"/>
        <v>850</v>
      </c>
      <c r="J1710" s="211"/>
      <c r="K1710" s="209" t="str" cm="1">
        <f t="array" ref="K1710">IF($C1710="","",IF(AND($C1710=Party_Statement!$C$5,$B1710&gt;=Party_Statement!$C$6,$B1710&lt;=Party_Statement!$E$6),SUMPRODUCT(($C$3:$C1710=Party_Statement!$C$5)*($B$3:$B1710&gt;=Party_Statement!$C$6)*($B$3:$B1710&lt;=Party_Statement!$E$6)),""))</f>
        <v/>
      </c>
    </row>
    <row r="1711" spans="1:11" s="64" customFormat="1" x14ac:dyDescent="0.25">
      <c r="A1711" s="205" t="str">
        <f>Sales_Entry!A1711</f>
        <v>2083/05/26</v>
      </c>
      <c r="B1711" s="206">
        <f>Sales_Entry!B1711</f>
        <v>46276</v>
      </c>
      <c r="C1711" s="207" t="str">
        <f>Sales_Entry!D1711</f>
        <v>BALKRISHNA GYAWALI</v>
      </c>
      <c r="D1711" s="207" t="s">
        <v>1390</v>
      </c>
      <c r="E1711" s="207" t="str">
        <f>Sales_Entry!C1711</f>
        <v>BILL-7401</v>
      </c>
      <c r="F1711" s="207" t="str">
        <f>Sales_Entry!E1711</f>
        <v>GHEE</v>
      </c>
      <c r="G1711" s="208">
        <f>N(Sales_Entry!J1711)</f>
        <v>1200</v>
      </c>
      <c r="H1711" s="208">
        <v>0</v>
      </c>
      <c r="I1711" s="208">
        <f t="shared" si="26"/>
        <v>1200</v>
      </c>
      <c r="J1711" s="211"/>
      <c r="K1711" s="209" t="str" cm="1">
        <f t="array" ref="K1711">IF($C1711="","",IF(AND($C1711=Party_Statement!$C$5,$B1711&gt;=Party_Statement!$C$6,$B1711&lt;=Party_Statement!$E$6),SUMPRODUCT(($C$3:$C1711=Party_Statement!$C$5)*($B$3:$B1711&gt;=Party_Statement!$C$6)*($B$3:$B1711&lt;=Party_Statement!$E$6)),""))</f>
        <v/>
      </c>
    </row>
    <row r="1712" spans="1:11" s="64" customFormat="1" x14ac:dyDescent="0.25">
      <c r="A1712" s="205" t="str">
        <f>Sales_Entry!A1712</f>
        <v>2083/05/26</v>
      </c>
      <c r="B1712" s="206">
        <f>Sales_Entry!B1712</f>
        <v>46276</v>
      </c>
      <c r="C1712" s="207" t="str">
        <f>Sales_Entry!D1712</f>
        <v>NAWA DURGA -317</v>
      </c>
      <c r="D1712" s="207" t="s">
        <v>1390</v>
      </c>
      <c r="E1712" s="207" t="str">
        <f>Sales_Entry!C1712</f>
        <v>BILL-7402</v>
      </c>
      <c r="F1712" s="207" t="str">
        <f>Sales_Entry!E1712</f>
        <v>NAUNI</v>
      </c>
      <c r="G1712" s="208">
        <f>N(Sales_Entry!J1712)</f>
        <v>2550</v>
      </c>
      <c r="H1712" s="208">
        <v>0</v>
      </c>
      <c r="I1712" s="208">
        <f t="shared" si="26"/>
        <v>2550</v>
      </c>
      <c r="J1712" s="211"/>
      <c r="K1712" s="209" t="str" cm="1">
        <f t="array" ref="K1712">IF($C1712="","",IF(AND($C1712=Party_Statement!$C$5,$B1712&gt;=Party_Statement!$C$6,$B1712&lt;=Party_Statement!$E$6),SUMPRODUCT(($C$3:$C1712=Party_Statement!$C$5)*($B$3:$B1712&gt;=Party_Statement!$C$6)*($B$3:$B1712&lt;=Party_Statement!$E$6)),""))</f>
        <v/>
      </c>
    </row>
    <row r="1713" spans="1:11" s="64" customFormat="1" x14ac:dyDescent="0.25">
      <c r="A1713" s="205" t="str">
        <f>Sales_Entry!A1713</f>
        <v>2083/05/26</v>
      </c>
      <c r="B1713" s="206">
        <f>Sales_Entry!B1713</f>
        <v>46276</v>
      </c>
      <c r="C1713" s="207" t="str">
        <f>Sales_Entry!D1713</f>
        <v>LOCAL</v>
      </c>
      <c r="D1713" s="207" t="s">
        <v>1390</v>
      </c>
      <c r="E1713" s="207" t="str">
        <f>Sales_Entry!C1713</f>
        <v>BILL-6500</v>
      </c>
      <c r="F1713" s="207" t="str">
        <f>Sales_Entry!E1713</f>
        <v>Mix Milk</v>
      </c>
      <c r="G1713" s="208">
        <f>N(Sales_Entry!J1713)</f>
        <v>2799.95</v>
      </c>
      <c r="H1713" s="208">
        <v>0</v>
      </c>
      <c r="I1713" s="208">
        <f t="shared" si="26"/>
        <v>2799.95</v>
      </c>
      <c r="J1713" s="211"/>
      <c r="K1713" s="209" t="str" cm="1">
        <f t="array" ref="K1713">IF($C1713="","",IF(AND($C1713=Party_Statement!$C$5,$B1713&gt;=Party_Statement!$C$6,$B1713&lt;=Party_Statement!$E$6),SUMPRODUCT(($C$3:$C1713=Party_Statement!$C$5)*($B$3:$B1713&gt;=Party_Statement!$C$6)*($B$3:$B1713&lt;=Party_Statement!$E$6)),""))</f>
        <v/>
      </c>
    </row>
    <row r="1714" spans="1:11" s="64" customFormat="1" x14ac:dyDescent="0.25">
      <c r="A1714" s="205" t="str">
        <f>Sales_Entry!A1714</f>
        <v>2083/05/26</v>
      </c>
      <c r="B1714" s="206">
        <f>Sales_Entry!B1714</f>
        <v>46276</v>
      </c>
      <c r="C1714" s="207" t="str">
        <f>Sales_Entry!D1714</f>
        <v>LOCAL</v>
      </c>
      <c r="D1714" s="207" t="s">
        <v>1390</v>
      </c>
      <c r="E1714" s="207" t="str">
        <f>Sales_Entry!C1714</f>
        <v>BILL-6500</v>
      </c>
      <c r="F1714" s="207" t="str">
        <f>Sales_Entry!E1714</f>
        <v>GHEE</v>
      </c>
      <c r="G1714" s="208">
        <f>N(Sales_Entry!J1714)</f>
        <v>1200</v>
      </c>
      <c r="H1714" s="208">
        <v>0</v>
      </c>
      <c r="I1714" s="208">
        <f t="shared" si="26"/>
        <v>1200</v>
      </c>
      <c r="J1714" s="211"/>
      <c r="K1714" s="209" t="str" cm="1">
        <f t="array" ref="K1714">IF($C1714="","",IF(AND($C1714=Party_Statement!$C$5,$B1714&gt;=Party_Statement!$C$6,$B1714&lt;=Party_Statement!$E$6),SUMPRODUCT(($C$3:$C1714=Party_Statement!$C$5)*($B$3:$B1714&gt;=Party_Statement!$C$6)*($B$3:$B1714&lt;=Party_Statement!$E$6)),""))</f>
        <v/>
      </c>
    </row>
    <row r="1715" spans="1:11" s="64" customFormat="1" x14ac:dyDescent="0.25">
      <c r="A1715" s="205" t="str">
        <f>Sales_Entry!A1715</f>
        <v>2083/05/26</v>
      </c>
      <c r="B1715" s="206">
        <f>Sales_Entry!B1715</f>
        <v>46276</v>
      </c>
      <c r="C1715" s="207" t="str">
        <f>Sales_Entry!D1715</f>
        <v>LOCAL</v>
      </c>
      <c r="D1715" s="207" t="s">
        <v>1390</v>
      </c>
      <c r="E1715" s="207" t="str">
        <f>Sales_Entry!C1715</f>
        <v>BILL-6500</v>
      </c>
      <c r="F1715" s="207" t="str">
        <f>Sales_Entry!E1715</f>
        <v>NAUNI</v>
      </c>
      <c r="G1715" s="208">
        <f>N(Sales_Entry!J1715)</f>
        <v>1700</v>
      </c>
      <c r="H1715" s="208">
        <v>0</v>
      </c>
      <c r="I1715" s="208">
        <f t="shared" si="26"/>
        <v>1700</v>
      </c>
      <c r="J1715" s="211"/>
      <c r="K1715" s="209" t="str" cm="1">
        <f t="array" ref="K1715">IF($C1715="","",IF(AND($C1715=Party_Statement!$C$5,$B1715&gt;=Party_Statement!$C$6,$B1715&lt;=Party_Statement!$E$6),SUMPRODUCT(($C$3:$C1715=Party_Statement!$C$5)*($B$3:$B1715&gt;=Party_Statement!$C$6)*($B$3:$B1715&lt;=Party_Statement!$E$6)),""))</f>
        <v/>
      </c>
    </row>
    <row r="1716" spans="1:11" s="64" customFormat="1" x14ac:dyDescent="0.25">
      <c r="A1716" s="205" t="str">
        <f>Sales_Entry!A1716</f>
        <v>2083/05/27</v>
      </c>
      <c r="B1716" s="206">
        <f>Sales_Entry!B1716</f>
        <v>46277</v>
      </c>
      <c r="C1716" s="207" t="str">
        <f>Sales_Entry!D1716</f>
        <v>SRIJANA DAIRY</v>
      </c>
      <c r="D1716" s="207" t="s">
        <v>1390</v>
      </c>
      <c r="E1716" s="207" t="str">
        <f>Sales_Entry!C1716</f>
        <v>BILL-7403</v>
      </c>
      <c r="F1716" s="207" t="str">
        <f>Sales_Entry!E1716</f>
        <v>Mix Milk</v>
      </c>
      <c r="G1716" s="208">
        <f>N(Sales_Entry!J1716)</f>
        <v>5100</v>
      </c>
      <c r="H1716" s="208">
        <v>0</v>
      </c>
      <c r="I1716" s="208">
        <f t="shared" si="26"/>
        <v>5100</v>
      </c>
      <c r="J1716" s="211"/>
      <c r="K1716" s="209" t="str" cm="1">
        <f t="array" ref="K1716">IF($C1716="","",IF(AND($C1716=Party_Statement!$C$5,$B1716&gt;=Party_Statement!$C$6,$B1716&lt;=Party_Statement!$E$6),SUMPRODUCT(($C$3:$C1716=Party_Statement!$C$5)*($B$3:$B1716&gt;=Party_Statement!$C$6)*($B$3:$B1716&lt;=Party_Statement!$E$6)),""))</f>
        <v/>
      </c>
    </row>
    <row r="1717" spans="1:11" s="64" customFormat="1" x14ac:dyDescent="0.25">
      <c r="A1717" s="205" t="str">
        <f>Sales_Entry!A1717</f>
        <v>2083/05/27</v>
      </c>
      <c r="B1717" s="206">
        <f>Sales_Entry!B1717</f>
        <v>46277</v>
      </c>
      <c r="C1717" s="207" t="str">
        <f>Sales_Entry!D1717</f>
        <v>SRIJANA DAIRY</v>
      </c>
      <c r="D1717" s="207" t="s">
        <v>1390</v>
      </c>
      <c r="E1717" s="207" t="str">
        <f>Sales_Entry!C1717</f>
        <v>BILL-7403</v>
      </c>
      <c r="F1717" s="207" t="str">
        <f>Sales_Entry!E1717</f>
        <v>Cow Milk</v>
      </c>
      <c r="G1717" s="208">
        <f>N(Sales_Entry!J1717)</f>
        <v>80</v>
      </c>
      <c r="H1717" s="208">
        <v>0</v>
      </c>
      <c r="I1717" s="208">
        <f t="shared" si="26"/>
        <v>80</v>
      </c>
      <c r="J1717" s="211"/>
      <c r="K1717" s="209" t="str" cm="1">
        <f t="array" ref="K1717">IF($C1717="","",IF(AND($C1717=Party_Statement!$C$5,$B1717&gt;=Party_Statement!$C$6,$B1717&lt;=Party_Statement!$E$6),SUMPRODUCT(($C$3:$C1717=Party_Statement!$C$5)*($B$3:$B1717&gt;=Party_Statement!$C$6)*($B$3:$B1717&lt;=Party_Statement!$E$6)),""))</f>
        <v/>
      </c>
    </row>
    <row r="1718" spans="1:11" s="64" customFormat="1" x14ac:dyDescent="0.25">
      <c r="A1718" s="205" t="str">
        <f>Sales_Entry!A1718</f>
        <v>2083/05/27</v>
      </c>
      <c r="B1718" s="206">
        <f>Sales_Entry!B1718</f>
        <v>46277</v>
      </c>
      <c r="C1718" s="207" t="str">
        <f>Sales_Entry!D1718</f>
        <v>SOBHA BHATTARAI</v>
      </c>
      <c r="D1718" s="207" t="s">
        <v>1390</v>
      </c>
      <c r="E1718" s="207" t="str">
        <f>Sales_Entry!C1718</f>
        <v>BILL-7404</v>
      </c>
      <c r="F1718" s="207" t="str">
        <f>Sales_Entry!E1718</f>
        <v>Mix Milk</v>
      </c>
      <c r="G1718" s="208">
        <f>N(Sales_Entry!J1718)</f>
        <v>3400</v>
      </c>
      <c r="H1718" s="208">
        <v>0</v>
      </c>
      <c r="I1718" s="208">
        <f t="shared" si="26"/>
        <v>3400</v>
      </c>
      <c r="J1718" s="211"/>
      <c r="K1718" s="209" t="str" cm="1">
        <f t="array" ref="K1718">IF($C1718="","",IF(AND($C1718=Party_Statement!$C$5,$B1718&gt;=Party_Statement!$C$6,$B1718&lt;=Party_Statement!$E$6),SUMPRODUCT(($C$3:$C1718=Party_Statement!$C$5)*($B$3:$B1718&gt;=Party_Statement!$C$6)*($B$3:$B1718&lt;=Party_Statement!$E$6)),""))</f>
        <v/>
      </c>
    </row>
    <row r="1719" spans="1:11" s="64" customFormat="1" x14ac:dyDescent="0.25">
      <c r="A1719" s="205" t="str">
        <f>Sales_Entry!A1719</f>
        <v>2083/05/27</v>
      </c>
      <c r="B1719" s="206">
        <f>Sales_Entry!B1719</f>
        <v>46277</v>
      </c>
      <c r="C1719" s="207" t="str">
        <f>Sales_Entry!D1719</f>
        <v>MANAKAMANA DAIRY</v>
      </c>
      <c r="D1719" s="207" t="s">
        <v>1390</v>
      </c>
      <c r="E1719" s="207" t="str">
        <f>Sales_Entry!C1719</f>
        <v>BILL-7405</v>
      </c>
      <c r="F1719" s="207" t="str">
        <f>Sales_Entry!E1719</f>
        <v>Mix Milk</v>
      </c>
      <c r="G1719" s="208">
        <f>N(Sales_Entry!J1719)</f>
        <v>850</v>
      </c>
      <c r="H1719" s="208">
        <v>0</v>
      </c>
      <c r="I1719" s="208">
        <f t="shared" si="26"/>
        <v>850</v>
      </c>
      <c r="J1719" s="211"/>
      <c r="K1719" s="209" t="str" cm="1">
        <f t="array" ref="K1719">IF($C1719="","",IF(AND($C1719=Party_Statement!$C$5,$B1719&gt;=Party_Statement!$C$6,$B1719&lt;=Party_Statement!$E$6),SUMPRODUCT(($C$3:$C1719=Party_Statement!$C$5)*($B$3:$B1719&gt;=Party_Statement!$C$6)*($B$3:$B1719&lt;=Party_Statement!$E$6)),""))</f>
        <v/>
      </c>
    </row>
    <row r="1720" spans="1:11" s="64" customFormat="1" x14ac:dyDescent="0.25">
      <c r="A1720" s="205" t="str">
        <f>Sales_Entry!A1720</f>
        <v>2083/05/27</v>
      </c>
      <c r="B1720" s="206">
        <f>Sales_Entry!B1720</f>
        <v>46277</v>
      </c>
      <c r="C1720" s="207" t="str">
        <f>Sales_Entry!D1720</f>
        <v>KHANAL KIRANA</v>
      </c>
      <c r="D1720" s="207" t="s">
        <v>1390</v>
      </c>
      <c r="E1720" s="207" t="str">
        <f>Sales_Entry!C1720</f>
        <v>BILL-7406</v>
      </c>
      <c r="F1720" s="207" t="str">
        <f>Sales_Entry!E1720</f>
        <v>Mix Milk</v>
      </c>
      <c r="G1720" s="208">
        <f>N(Sales_Entry!J1720)</f>
        <v>3400</v>
      </c>
      <c r="H1720" s="208">
        <v>0</v>
      </c>
      <c r="I1720" s="208">
        <f t="shared" si="26"/>
        <v>3400</v>
      </c>
      <c r="J1720" s="211"/>
      <c r="K1720" s="209" t="str" cm="1">
        <f t="array" ref="K1720">IF($C1720="","",IF(AND($C1720=Party_Statement!$C$5,$B1720&gt;=Party_Statement!$C$6,$B1720&lt;=Party_Statement!$E$6),SUMPRODUCT(($C$3:$C1720=Party_Statement!$C$5)*($B$3:$B1720&gt;=Party_Statement!$C$6)*($B$3:$B1720&lt;=Party_Statement!$E$6)),""))</f>
        <v/>
      </c>
    </row>
    <row r="1721" spans="1:11" s="64" customFormat="1" x14ac:dyDescent="0.25">
      <c r="A1721" s="205" t="str">
        <f>Sales_Entry!A1721</f>
        <v>2083/05/27</v>
      </c>
      <c r="B1721" s="206">
        <f>Sales_Entry!B1721</f>
        <v>46277</v>
      </c>
      <c r="C1721" s="207" t="str">
        <f>Sales_Entry!D1721</f>
        <v>AAMOSH KIRANA</v>
      </c>
      <c r="D1721" s="207" t="s">
        <v>1390</v>
      </c>
      <c r="E1721" s="207" t="str">
        <f>Sales_Entry!C1721</f>
        <v>BILL-7407</v>
      </c>
      <c r="F1721" s="207" t="str">
        <f>Sales_Entry!E1721</f>
        <v>Mix Milk</v>
      </c>
      <c r="G1721" s="208">
        <f>N(Sales_Entry!J1721)</f>
        <v>3440</v>
      </c>
      <c r="H1721" s="208">
        <v>0</v>
      </c>
      <c r="I1721" s="208">
        <f t="shared" si="26"/>
        <v>3440</v>
      </c>
      <c r="J1721" s="211"/>
      <c r="K1721" s="209" t="str" cm="1">
        <f t="array" ref="K1721">IF($C1721="","",IF(AND($C1721=Party_Statement!$C$5,$B1721&gt;=Party_Statement!$C$6,$B1721&lt;=Party_Statement!$E$6),SUMPRODUCT(($C$3:$C1721=Party_Statement!$C$5)*($B$3:$B1721&gt;=Party_Statement!$C$6)*($B$3:$B1721&lt;=Party_Statement!$E$6)),""))</f>
        <v/>
      </c>
    </row>
    <row r="1722" spans="1:11" s="64" customFormat="1" x14ac:dyDescent="0.25">
      <c r="A1722" s="205" t="str">
        <f>Sales_Entry!A1722</f>
        <v>2083/05/27</v>
      </c>
      <c r="B1722" s="206">
        <f>Sales_Entry!B1722</f>
        <v>46277</v>
      </c>
      <c r="C1722" s="207" t="str">
        <f>Sales_Entry!D1722</f>
        <v>AAMOSH KIRANA</v>
      </c>
      <c r="D1722" s="207" t="s">
        <v>1390</v>
      </c>
      <c r="E1722" s="207" t="str">
        <f>Sales_Entry!C1722</f>
        <v>BILL-7407</v>
      </c>
      <c r="F1722" s="207" t="str">
        <f>Sales_Entry!E1722</f>
        <v>Mix Milk</v>
      </c>
      <c r="G1722" s="208">
        <f>N(Sales_Entry!J1722)</f>
        <v>4250</v>
      </c>
      <c r="H1722" s="208">
        <v>0</v>
      </c>
      <c r="I1722" s="208">
        <f t="shared" si="26"/>
        <v>4250</v>
      </c>
      <c r="J1722" s="211"/>
      <c r="K1722" s="209" t="str" cm="1">
        <f t="array" ref="K1722">IF($C1722="","",IF(AND($C1722=Party_Statement!$C$5,$B1722&gt;=Party_Statement!$C$6,$B1722&lt;=Party_Statement!$E$6),SUMPRODUCT(($C$3:$C1722=Party_Statement!$C$5)*($B$3:$B1722&gt;=Party_Statement!$C$6)*($B$3:$B1722&lt;=Party_Statement!$E$6)),""))</f>
        <v/>
      </c>
    </row>
    <row r="1723" spans="1:11" s="64" customFormat="1" x14ac:dyDescent="0.25">
      <c r="A1723" s="205" t="str">
        <f>Sales_Entry!A1723</f>
        <v>2083/05/27</v>
      </c>
      <c r="B1723" s="206">
        <f>Sales_Entry!B1723</f>
        <v>46277</v>
      </c>
      <c r="C1723" s="207" t="str">
        <f>Sales_Entry!D1723</f>
        <v>AAMOSH KIRANA</v>
      </c>
      <c r="D1723" s="207" t="s">
        <v>1390</v>
      </c>
      <c r="E1723" s="207" t="str">
        <f>Sales_Entry!C1723</f>
        <v>BILL-7407</v>
      </c>
      <c r="F1723" s="207" t="str">
        <f>Sales_Entry!E1723</f>
        <v>GHEE</v>
      </c>
      <c r="G1723" s="208">
        <f>N(Sales_Entry!J1723)</f>
        <v>6000</v>
      </c>
      <c r="H1723" s="208">
        <v>0</v>
      </c>
      <c r="I1723" s="208">
        <f t="shared" si="26"/>
        <v>6000</v>
      </c>
      <c r="J1723" s="211"/>
      <c r="K1723" s="209" t="str" cm="1">
        <f t="array" ref="K1723">IF($C1723="","",IF(AND($C1723=Party_Statement!$C$5,$B1723&gt;=Party_Statement!$C$6,$B1723&lt;=Party_Statement!$E$6),SUMPRODUCT(($C$3:$C1723=Party_Statement!$C$5)*($B$3:$B1723&gt;=Party_Statement!$C$6)*($B$3:$B1723&lt;=Party_Statement!$E$6)),""))</f>
        <v/>
      </c>
    </row>
    <row r="1724" spans="1:11" s="64" customFormat="1" x14ac:dyDescent="0.25">
      <c r="A1724" s="205" t="str">
        <f>Sales_Entry!A1724</f>
        <v>2083/05/27</v>
      </c>
      <c r="B1724" s="206">
        <f>Sales_Entry!B1724</f>
        <v>46277</v>
      </c>
      <c r="C1724" s="207" t="str">
        <f>Sales_Entry!D1724</f>
        <v>AAMOSH KIRANA</v>
      </c>
      <c r="D1724" s="207" t="s">
        <v>1390</v>
      </c>
      <c r="E1724" s="207" t="str">
        <f>Sales_Entry!C1724</f>
        <v>BILL-7407</v>
      </c>
      <c r="F1724" s="207" t="str">
        <f>Sales_Entry!E1724</f>
        <v>Cow Milk</v>
      </c>
      <c r="G1724" s="208">
        <f>N(Sales_Entry!J1724)</f>
        <v>80</v>
      </c>
      <c r="H1724" s="208">
        <v>0</v>
      </c>
      <c r="I1724" s="208">
        <f t="shared" si="26"/>
        <v>80</v>
      </c>
      <c r="J1724" s="211"/>
      <c r="K1724" s="209" t="str" cm="1">
        <f t="array" ref="K1724">IF($C1724="","",IF(AND($C1724=Party_Statement!$C$5,$B1724&gt;=Party_Statement!$C$6,$B1724&lt;=Party_Statement!$E$6),SUMPRODUCT(($C$3:$C1724=Party_Statement!$C$5)*($B$3:$B1724&gt;=Party_Statement!$C$6)*($B$3:$B1724&lt;=Party_Statement!$E$6)),""))</f>
        <v/>
      </c>
    </row>
    <row r="1725" spans="1:11" s="64" customFormat="1" x14ac:dyDescent="0.25">
      <c r="A1725" s="205" t="str">
        <f>Sales_Entry!A1725</f>
        <v>2083/05/27</v>
      </c>
      <c r="B1725" s="206">
        <f>Sales_Entry!B1725</f>
        <v>46277</v>
      </c>
      <c r="C1725" s="207" t="str">
        <f>Sales_Entry!D1725</f>
        <v>CHHATRABHUMI STORE</v>
      </c>
      <c r="D1725" s="207" t="s">
        <v>1390</v>
      </c>
      <c r="E1725" s="207" t="str">
        <f>Sales_Entry!C1725</f>
        <v>BILL-7408</v>
      </c>
      <c r="F1725" s="207" t="str">
        <f>Sales_Entry!E1725</f>
        <v>Mix Milk</v>
      </c>
      <c r="G1725" s="208">
        <f>N(Sales_Entry!J1725)</f>
        <v>2150</v>
      </c>
      <c r="H1725" s="208">
        <v>0</v>
      </c>
      <c r="I1725" s="208">
        <f t="shared" si="26"/>
        <v>2150</v>
      </c>
      <c r="J1725" s="211"/>
      <c r="K1725" s="209" t="str" cm="1">
        <f t="array" ref="K1725">IF($C1725="","",IF(AND($C1725=Party_Statement!$C$5,$B1725&gt;=Party_Statement!$C$6,$B1725&lt;=Party_Statement!$E$6),SUMPRODUCT(($C$3:$C1725=Party_Statement!$C$5)*($B$3:$B1725&gt;=Party_Statement!$C$6)*($B$3:$B1725&lt;=Party_Statement!$E$6)),""))</f>
        <v/>
      </c>
    </row>
    <row r="1726" spans="1:11" s="64" customFormat="1" x14ac:dyDescent="0.25">
      <c r="A1726" s="205" t="str">
        <f>Sales_Entry!A1726</f>
        <v>2083/05/27</v>
      </c>
      <c r="B1726" s="206">
        <f>Sales_Entry!B1726</f>
        <v>46277</v>
      </c>
      <c r="C1726" s="207" t="str">
        <f>Sales_Entry!D1726</f>
        <v>KRISHNA KHAREL</v>
      </c>
      <c r="D1726" s="207" t="s">
        <v>1390</v>
      </c>
      <c r="E1726" s="207" t="str">
        <f>Sales_Entry!C1726</f>
        <v>BILL-7409</v>
      </c>
      <c r="F1726" s="207" t="str">
        <f>Sales_Entry!E1726</f>
        <v>Mix Milk</v>
      </c>
      <c r="G1726" s="208">
        <f>N(Sales_Entry!J1726)</f>
        <v>301</v>
      </c>
      <c r="H1726" s="208">
        <v>0</v>
      </c>
      <c r="I1726" s="208">
        <f t="shared" si="26"/>
        <v>301</v>
      </c>
      <c r="J1726" s="211"/>
      <c r="K1726" s="209" t="str" cm="1">
        <f t="array" ref="K1726">IF($C1726="","",IF(AND($C1726=Party_Statement!$C$5,$B1726&gt;=Party_Statement!$C$6,$B1726&lt;=Party_Statement!$E$6),SUMPRODUCT(($C$3:$C1726=Party_Statement!$C$5)*($B$3:$B1726&gt;=Party_Statement!$C$6)*($B$3:$B1726&lt;=Party_Statement!$E$6)),""))</f>
        <v/>
      </c>
    </row>
    <row r="1727" spans="1:11" s="64" customFormat="1" x14ac:dyDescent="0.25">
      <c r="A1727" s="205" t="str">
        <f>Sales_Entry!A1727</f>
        <v>2083/05/27</v>
      </c>
      <c r="B1727" s="206">
        <f>Sales_Entry!B1727</f>
        <v>46277</v>
      </c>
      <c r="C1727" s="207" t="str">
        <f>Sales_Entry!D1727</f>
        <v>SAMIKSHYA KIRANA</v>
      </c>
      <c r="D1727" s="207" t="s">
        <v>1390</v>
      </c>
      <c r="E1727" s="207" t="str">
        <f>Sales_Entry!C1727</f>
        <v>BILL-7410</v>
      </c>
      <c r="F1727" s="207" t="str">
        <f>Sales_Entry!E1727</f>
        <v>Mix Milk</v>
      </c>
      <c r="G1727" s="208">
        <f>N(Sales_Entry!J1727)</f>
        <v>850</v>
      </c>
      <c r="H1727" s="208">
        <v>0</v>
      </c>
      <c r="I1727" s="208">
        <f t="shared" si="26"/>
        <v>850</v>
      </c>
      <c r="J1727" s="211"/>
      <c r="K1727" s="209" t="str" cm="1">
        <f t="array" ref="K1727">IF($C1727="","",IF(AND($C1727=Party_Statement!$C$5,$B1727&gt;=Party_Statement!$C$6,$B1727&lt;=Party_Statement!$E$6),SUMPRODUCT(($C$3:$C1727=Party_Statement!$C$5)*($B$3:$B1727&gt;=Party_Statement!$C$6)*($B$3:$B1727&lt;=Party_Statement!$E$6)),""))</f>
        <v/>
      </c>
    </row>
    <row r="1728" spans="1:11" s="64" customFormat="1" x14ac:dyDescent="0.25">
      <c r="A1728" s="205" t="str">
        <f>Sales_Entry!A1728</f>
        <v>2083/05/27</v>
      </c>
      <c r="B1728" s="206">
        <f>Sales_Entry!B1728</f>
        <v>46277</v>
      </c>
      <c r="C1728" s="207" t="str">
        <f>Sales_Entry!D1728</f>
        <v>PALPALI KIRANA</v>
      </c>
      <c r="D1728" s="207" t="s">
        <v>1390</v>
      </c>
      <c r="E1728" s="207" t="str">
        <f>Sales_Entry!C1728</f>
        <v>BILL-7411</v>
      </c>
      <c r="F1728" s="207" t="str">
        <f>Sales_Entry!E1728</f>
        <v>Mix Milk</v>
      </c>
      <c r="G1728" s="208">
        <f>N(Sales_Entry!J1728)</f>
        <v>1700</v>
      </c>
      <c r="H1728" s="208">
        <v>0</v>
      </c>
      <c r="I1728" s="208">
        <f t="shared" si="26"/>
        <v>1700</v>
      </c>
      <c r="J1728" s="211"/>
      <c r="K1728" s="209" t="str" cm="1">
        <f t="array" ref="K1728">IF($C1728="","",IF(AND($C1728=Party_Statement!$C$5,$B1728&gt;=Party_Statement!$C$6,$B1728&lt;=Party_Statement!$E$6),SUMPRODUCT(($C$3:$C1728=Party_Statement!$C$5)*($B$3:$B1728&gt;=Party_Statement!$C$6)*($B$3:$B1728&lt;=Party_Statement!$E$6)),""))</f>
        <v/>
      </c>
    </row>
    <row r="1729" spans="1:11" s="64" customFormat="1" ht="25.5" x14ac:dyDescent="0.25">
      <c r="A1729" s="205" t="str">
        <f>Sales_Entry!A1729</f>
        <v>2083/05/27</v>
      </c>
      <c r="B1729" s="206">
        <f>Sales_Entry!B1729</f>
        <v>46277</v>
      </c>
      <c r="C1729" s="207" t="str">
        <f>Sales_Entry!D1729</f>
        <v>SUMIT MISTHAN BHANDAR</v>
      </c>
      <c r="D1729" s="207" t="s">
        <v>1390</v>
      </c>
      <c r="E1729" s="207" t="str">
        <f>Sales_Entry!C1729</f>
        <v>BILL-7412</v>
      </c>
      <c r="F1729" s="207" t="str">
        <f>Sales_Entry!E1729</f>
        <v>Mix Milk</v>
      </c>
      <c r="G1729" s="208">
        <f>N(Sales_Entry!J1729)</f>
        <v>3400</v>
      </c>
      <c r="H1729" s="208">
        <v>0</v>
      </c>
      <c r="I1729" s="208">
        <f t="shared" si="26"/>
        <v>3400</v>
      </c>
      <c r="J1729" s="211"/>
      <c r="K1729" s="209" t="str" cm="1">
        <f t="array" ref="K1729">IF($C1729="","",IF(AND($C1729=Party_Statement!$C$5,$B1729&gt;=Party_Statement!$C$6,$B1729&lt;=Party_Statement!$E$6),SUMPRODUCT(($C$3:$C1729=Party_Statement!$C$5)*($B$3:$B1729&gt;=Party_Statement!$C$6)*($B$3:$B1729&lt;=Party_Statement!$E$6)),""))</f>
        <v/>
      </c>
    </row>
    <row r="1730" spans="1:11" s="64" customFormat="1" x14ac:dyDescent="0.25">
      <c r="A1730" s="205" t="str">
        <f>Sales_Entry!A1730</f>
        <v>2083/05/27</v>
      </c>
      <c r="B1730" s="206">
        <f>Sales_Entry!B1730</f>
        <v>46277</v>
      </c>
      <c r="C1730" s="207" t="str">
        <f>Sales_Entry!D1730</f>
        <v>ORGANIC TARKALI</v>
      </c>
      <c r="D1730" s="207" t="s">
        <v>1390</v>
      </c>
      <c r="E1730" s="207" t="str">
        <f>Sales_Entry!C1730</f>
        <v>BILL-7413</v>
      </c>
      <c r="F1730" s="207" t="str">
        <f>Sales_Entry!E1730</f>
        <v>Mix Milk</v>
      </c>
      <c r="G1730" s="208">
        <f>N(Sales_Entry!J1730)</f>
        <v>1425</v>
      </c>
      <c r="H1730" s="208">
        <v>0</v>
      </c>
      <c r="I1730" s="208">
        <f t="shared" si="26"/>
        <v>1425</v>
      </c>
      <c r="J1730" s="211"/>
      <c r="K1730" s="209" t="str" cm="1">
        <f t="array" ref="K1730">IF($C1730="","",IF(AND($C1730=Party_Statement!$C$5,$B1730&gt;=Party_Statement!$C$6,$B1730&lt;=Party_Statement!$E$6),SUMPRODUCT(($C$3:$C1730=Party_Statement!$C$5)*($B$3:$B1730&gt;=Party_Statement!$C$6)*($B$3:$B1730&lt;=Party_Statement!$E$6)),""))</f>
        <v/>
      </c>
    </row>
    <row r="1731" spans="1:11" s="64" customFormat="1" x14ac:dyDescent="0.25">
      <c r="A1731" s="205" t="str">
        <f>Sales_Entry!A1731</f>
        <v>2083/05/27</v>
      </c>
      <c r="B1731" s="206">
        <f>Sales_Entry!B1731</f>
        <v>46277</v>
      </c>
      <c r="C1731" s="207" t="str">
        <f>Sales_Entry!D1731</f>
        <v>ORGANIC TARKALI</v>
      </c>
      <c r="D1731" s="207" t="s">
        <v>1390</v>
      </c>
      <c r="E1731" s="207" t="str">
        <f>Sales_Entry!C1731</f>
        <v>BILL-7413</v>
      </c>
      <c r="F1731" s="207" t="str">
        <f>Sales_Entry!E1731</f>
        <v>Mix Milk</v>
      </c>
      <c r="G1731" s="208">
        <f>N(Sales_Entry!J1731)</f>
        <v>1275</v>
      </c>
      <c r="H1731" s="208">
        <v>0</v>
      </c>
      <c r="I1731" s="208">
        <f t="shared" si="26"/>
        <v>1275</v>
      </c>
      <c r="J1731" s="211"/>
      <c r="K1731" s="209" t="str" cm="1">
        <f t="array" ref="K1731">IF($C1731="","",IF(AND($C1731=Party_Statement!$C$5,$B1731&gt;=Party_Statement!$C$6,$B1731&lt;=Party_Statement!$E$6),SUMPRODUCT(($C$3:$C1731=Party_Statement!$C$5)*($B$3:$B1731&gt;=Party_Statement!$C$6)*($B$3:$B1731&lt;=Party_Statement!$E$6)),""))</f>
        <v/>
      </c>
    </row>
    <row r="1732" spans="1:11" s="64" customFormat="1" x14ac:dyDescent="0.25">
      <c r="A1732" s="205" t="str">
        <f>Sales_Entry!A1732</f>
        <v>2083/05/27</v>
      </c>
      <c r="B1732" s="206">
        <f>Sales_Entry!B1732</f>
        <v>46277</v>
      </c>
      <c r="C1732" s="207" t="str">
        <f>Sales_Entry!D1732</f>
        <v>ORGANIC TARKALI</v>
      </c>
      <c r="D1732" s="207" t="s">
        <v>1390</v>
      </c>
      <c r="E1732" s="207" t="str">
        <f>Sales_Entry!C1732</f>
        <v>BILL-7413</v>
      </c>
      <c r="F1732" s="207" t="str">
        <f>Sales_Entry!E1732</f>
        <v>PANEER</v>
      </c>
      <c r="G1732" s="208">
        <f>N(Sales_Entry!J1732)</f>
        <v>1600</v>
      </c>
      <c r="H1732" s="208">
        <v>0</v>
      </c>
      <c r="I1732" s="208">
        <f t="shared" ref="I1732:I1795" si="27">IF($C1732="","",$G1732-$H1732)</f>
        <v>1600</v>
      </c>
      <c r="J1732" s="211"/>
      <c r="K1732" s="209" t="str" cm="1">
        <f t="array" ref="K1732">IF($C1732="","",IF(AND($C1732=Party_Statement!$C$5,$B1732&gt;=Party_Statement!$C$6,$B1732&lt;=Party_Statement!$E$6),SUMPRODUCT(($C$3:$C1732=Party_Statement!$C$5)*($B$3:$B1732&gt;=Party_Statement!$C$6)*($B$3:$B1732&lt;=Party_Statement!$E$6)),""))</f>
        <v/>
      </c>
    </row>
    <row r="1733" spans="1:11" s="64" customFormat="1" x14ac:dyDescent="0.25">
      <c r="A1733" s="205" t="str">
        <f>Sales_Entry!A1733</f>
        <v>2083/05/27</v>
      </c>
      <c r="B1733" s="206">
        <f>Sales_Entry!B1733</f>
        <v>46277</v>
      </c>
      <c r="C1733" s="207" t="str">
        <f>Sales_Entry!D1733</f>
        <v>YUBARAJ AND SAMRAT</v>
      </c>
      <c r="D1733" s="207" t="s">
        <v>1390</v>
      </c>
      <c r="E1733" s="207" t="str">
        <f>Sales_Entry!C1733</f>
        <v>BILL-7414</v>
      </c>
      <c r="F1733" s="207" t="str">
        <f>Sales_Entry!E1733</f>
        <v>Mix Milk</v>
      </c>
      <c r="G1733" s="208">
        <f>N(Sales_Entry!J1733)</f>
        <v>850</v>
      </c>
      <c r="H1733" s="208">
        <v>0</v>
      </c>
      <c r="I1733" s="208">
        <f t="shared" si="27"/>
        <v>850</v>
      </c>
      <c r="J1733" s="211"/>
      <c r="K1733" s="209" t="str" cm="1">
        <f t="array" ref="K1733">IF($C1733="","",IF(AND($C1733=Party_Statement!$C$5,$B1733&gt;=Party_Statement!$C$6,$B1733&lt;=Party_Statement!$E$6),SUMPRODUCT(($C$3:$C1733=Party_Statement!$C$5)*($B$3:$B1733&gt;=Party_Statement!$C$6)*($B$3:$B1733&lt;=Party_Statement!$E$6)),""))</f>
        <v/>
      </c>
    </row>
    <row r="1734" spans="1:11" s="64" customFormat="1" x14ac:dyDescent="0.25">
      <c r="A1734" s="205" t="str">
        <f>Sales_Entry!A1734</f>
        <v>2083/05/27</v>
      </c>
      <c r="B1734" s="206">
        <f>Sales_Entry!B1734</f>
        <v>46277</v>
      </c>
      <c r="C1734" s="207" t="str">
        <f>Sales_Entry!D1734</f>
        <v>DEURALI KIRANA</v>
      </c>
      <c r="D1734" s="207" t="s">
        <v>1390</v>
      </c>
      <c r="E1734" s="207" t="str">
        <f>Sales_Entry!C1734</f>
        <v>BILL-7415</v>
      </c>
      <c r="F1734" s="207" t="str">
        <f>Sales_Entry!E1734</f>
        <v>Mix Milk</v>
      </c>
      <c r="G1734" s="208">
        <f>N(Sales_Entry!J1734)</f>
        <v>425</v>
      </c>
      <c r="H1734" s="208">
        <v>0</v>
      </c>
      <c r="I1734" s="208">
        <f t="shared" si="27"/>
        <v>425</v>
      </c>
      <c r="J1734" s="211"/>
      <c r="K1734" s="209" t="str" cm="1">
        <f t="array" ref="K1734">IF($C1734="","",IF(AND($C1734=Party_Statement!$C$5,$B1734&gt;=Party_Statement!$C$6,$B1734&lt;=Party_Statement!$E$6),SUMPRODUCT(($C$3:$C1734=Party_Statement!$C$5)*($B$3:$B1734&gt;=Party_Statement!$C$6)*($B$3:$B1734&lt;=Party_Statement!$E$6)),""))</f>
        <v/>
      </c>
    </row>
    <row r="1735" spans="1:11" s="64" customFormat="1" x14ac:dyDescent="0.25">
      <c r="A1735" s="205" t="str">
        <f>Sales_Entry!A1735</f>
        <v>2083/05/27</v>
      </c>
      <c r="B1735" s="206">
        <f>Sales_Entry!B1735</f>
        <v>46277</v>
      </c>
      <c r="C1735" s="207" t="str">
        <f>Sales_Entry!D1735</f>
        <v>SHARMA DAI</v>
      </c>
      <c r="D1735" s="207" t="s">
        <v>1390</v>
      </c>
      <c r="E1735" s="207" t="str">
        <f>Sales_Entry!C1735</f>
        <v>BILL-7416</v>
      </c>
      <c r="F1735" s="207" t="str">
        <f>Sales_Entry!E1735</f>
        <v>Mix Milk</v>
      </c>
      <c r="G1735" s="208">
        <f>N(Sales_Entry!J1735)</f>
        <v>2975</v>
      </c>
      <c r="H1735" s="208">
        <v>0</v>
      </c>
      <c r="I1735" s="208">
        <f t="shared" si="27"/>
        <v>2975</v>
      </c>
      <c r="J1735" s="211"/>
      <c r="K1735" s="209" t="str" cm="1">
        <f t="array" ref="K1735">IF($C1735="","",IF(AND($C1735=Party_Statement!$C$5,$B1735&gt;=Party_Statement!$C$6,$B1735&lt;=Party_Statement!$E$6),SUMPRODUCT(($C$3:$C1735=Party_Statement!$C$5)*($B$3:$B1735&gt;=Party_Statement!$C$6)*($B$3:$B1735&lt;=Party_Statement!$E$6)),""))</f>
        <v/>
      </c>
    </row>
    <row r="1736" spans="1:11" s="64" customFormat="1" x14ac:dyDescent="0.25">
      <c r="A1736" s="205" t="str">
        <f>Sales_Entry!A1736</f>
        <v>2083/05/27</v>
      </c>
      <c r="B1736" s="206">
        <f>Sales_Entry!B1736</f>
        <v>46277</v>
      </c>
      <c r="C1736" s="207" t="str">
        <f>Sales_Entry!D1736</f>
        <v>GANGA NEUPANE</v>
      </c>
      <c r="D1736" s="207" t="s">
        <v>1390</v>
      </c>
      <c r="E1736" s="207" t="str">
        <f>Sales_Entry!C1736</f>
        <v>BILL-7417</v>
      </c>
      <c r="F1736" s="207" t="str">
        <f>Sales_Entry!E1736</f>
        <v>Mix Milk</v>
      </c>
      <c r="G1736" s="208">
        <f>N(Sales_Entry!J1736)</f>
        <v>510</v>
      </c>
      <c r="H1736" s="208">
        <v>0</v>
      </c>
      <c r="I1736" s="208">
        <f t="shared" si="27"/>
        <v>510</v>
      </c>
      <c r="J1736" s="211"/>
      <c r="K1736" s="209" t="str" cm="1">
        <f t="array" ref="K1736">IF($C1736="","",IF(AND($C1736=Party_Statement!$C$5,$B1736&gt;=Party_Statement!$C$6,$B1736&lt;=Party_Statement!$E$6),SUMPRODUCT(($C$3:$C1736=Party_Statement!$C$5)*($B$3:$B1736&gt;=Party_Statement!$C$6)*($B$3:$B1736&lt;=Party_Statement!$E$6)),""))</f>
        <v/>
      </c>
    </row>
    <row r="1737" spans="1:11" s="64" customFormat="1" x14ac:dyDescent="0.25">
      <c r="A1737" s="205" t="str">
        <f>Sales_Entry!A1737</f>
        <v>2083/05/27</v>
      </c>
      <c r="B1737" s="206">
        <f>Sales_Entry!B1737</f>
        <v>46277</v>
      </c>
      <c r="C1737" s="207" t="str">
        <f>Sales_Entry!D1737</f>
        <v>BHUSAL JANARAL STORE</v>
      </c>
      <c r="D1737" s="207" t="s">
        <v>1390</v>
      </c>
      <c r="E1737" s="207" t="str">
        <f>Sales_Entry!C1737</f>
        <v>BILL-7418</v>
      </c>
      <c r="F1737" s="207" t="str">
        <f>Sales_Entry!E1737</f>
        <v>Mix Milk</v>
      </c>
      <c r="G1737" s="208">
        <f>N(Sales_Entry!J1737)</f>
        <v>1700</v>
      </c>
      <c r="H1737" s="208">
        <v>0</v>
      </c>
      <c r="I1737" s="208">
        <f t="shared" si="27"/>
        <v>1700</v>
      </c>
      <c r="J1737" s="211"/>
      <c r="K1737" s="209" t="str" cm="1">
        <f t="array" ref="K1737">IF($C1737="","",IF(AND($C1737=Party_Statement!$C$5,$B1737&gt;=Party_Statement!$C$6,$B1737&lt;=Party_Statement!$E$6),SUMPRODUCT(($C$3:$C1737=Party_Statement!$C$5)*($B$3:$B1737&gt;=Party_Statement!$C$6)*($B$3:$B1737&lt;=Party_Statement!$E$6)),""))</f>
        <v/>
      </c>
    </row>
    <row r="1738" spans="1:11" s="64" customFormat="1" x14ac:dyDescent="0.25">
      <c r="A1738" s="205" t="str">
        <f>Sales_Entry!A1738</f>
        <v>2083/05/27</v>
      </c>
      <c r="B1738" s="206">
        <f>Sales_Entry!B1738</f>
        <v>46277</v>
      </c>
      <c r="C1738" s="207" t="str">
        <f>Sales_Entry!D1738</f>
        <v>NEUPANE KIRANA</v>
      </c>
      <c r="D1738" s="207" t="s">
        <v>1390</v>
      </c>
      <c r="E1738" s="207" t="str">
        <f>Sales_Entry!C1738</f>
        <v>BILL-7419</v>
      </c>
      <c r="F1738" s="207" t="str">
        <f>Sales_Entry!E1738</f>
        <v>Mix Milk</v>
      </c>
      <c r="G1738" s="208">
        <f>N(Sales_Entry!J1738)</f>
        <v>100</v>
      </c>
      <c r="H1738" s="208">
        <v>0</v>
      </c>
      <c r="I1738" s="208">
        <f t="shared" si="27"/>
        <v>100</v>
      </c>
      <c r="J1738" s="211"/>
      <c r="K1738" s="209" t="str" cm="1">
        <f t="array" ref="K1738">IF($C1738="","",IF(AND($C1738=Party_Statement!$C$5,$B1738&gt;=Party_Statement!$C$6,$B1738&lt;=Party_Statement!$E$6),SUMPRODUCT(($C$3:$C1738=Party_Statement!$C$5)*($B$3:$B1738&gt;=Party_Statement!$C$6)*($B$3:$B1738&lt;=Party_Statement!$E$6)),""))</f>
        <v/>
      </c>
    </row>
    <row r="1739" spans="1:11" s="64" customFormat="1" x14ac:dyDescent="0.25">
      <c r="A1739" s="205" t="str">
        <f>Sales_Entry!A1739</f>
        <v>2083/05/27</v>
      </c>
      <c r="B1739" s="206">
        <f>Sales_Entry!B1739</f>
        <v>46277</v>
      </c>
      <c r="C1739" s="207" t="str">
        <f>Sales_Entry!D1739</f>
        <v>GIRI KIRANA</v>
      </c>
      <c r="D1739" s="207" t="s">
        <v>1390</v>
      </c>
      <c r="E1739" s="207" t="str">
        <f>Sales_Entry!C1739</f>
        <v>BILL-7420</v>
      </c>
      <c r="F1739" s="207" t="str">
        <f>Sales_Entry!E1739</f>
        <v>Mix Milk</v>
      </c>
      <c r="G1739" s="208">
        <f>N(Sales_Entry!J1739)</f>
        <v>1275</v>
      </c>
      <c r="H1739" s="208">
        <v>0</v>
      </c>
      <c r="I1739" s="208">
        <f t="shared" si="27"/>
        <v>1275</v>
      </c>
      <c r="J1739" s="211"/>
      <c r="K1739" s="209" t="str" cm="1">
        <f t="array" ref="K1739">IF($C1739="","",IF(AND($C1739=Party_Statement!$C$5,$B1739&gt;=Party_Statement!$C$6,$B1739&lt;=Party_Statement!$E$6),SUMPRODUCT(($C$3:$C1739=Party_Statement!$C$5)*($B$3:$B1739&gt;=Party_Statement!$C$6)*($B$3:$B1739&lt;=Party_Statement!$E$6)),""))</f>
        <v/>
      </c>
    </row>
    <row r="1740" spans="1:11" s="64" customFormat="1" x14ac:dyDescent="0.25">
      <c r="A1740" s="205" t="str">
        <f>Sales_Entry!A1740</f>
        <v>2083/05/27</v>
      </c>
      <c r="B1740" s="206">
        <f>Sales_Entry!B1740</f>
        <v>46277</v>
      </c>
      <c r="C1740" s="207" t="str">
        <f>Sales_Entry!D1740</f>
        <v>YAMLAL BHUSAL</v>
      </c>
      <c r="D1740" s="207" t="s">
        <v>1390</v>
      </c>
      <c r="E1740" s="207" t="str">
        <f>Sales_Entry!C1740</f>
        <v>BILL-7422</v>
      </c>
      <c r="F1740" s="207" t="str">
        <f>Sales_Entry!E1740</f>
        <v>GHEE</v>
      </c>
      <c r="G1740" s="208">
        <f>N(Sales_Entry!J1740)</f>
        <v>1200</v>
      </c>
      <c r="H1740" s="208">
        <v>0</v>
      </c>
      <c r="I1740" s="208">
        <f t="shared" si="27"/>
        <v>1200</v>
      </c>
      <c r="J1740" s="211"/>
      <c r="K1740" s="209" t="str" cm="1">
        <f t="array" ref="K1740">IF($C1740="","",IF(AND($C1740=Party_Statement!$C$5,$B1740&gt;=Party_Statement!$C$6,$B1740&lt;=Party_Statement!$E$6),SUMPRODUCT(($C$3:$C1740=Party_Statement!$C$5)*($B$3:$B1740&gt;=Party_Statement!$C$6)*($B$3:$B1740&lt;=Party_Statement!$E$6)),""))</f>
        <v/>
      </c>
    </row>
    <row r="1741" spans="1:11" s="64" customFormat="1" x14ac:dyDescent="0.25">
      <c r="A1741" s="205" t="str">
        <f>Sales_Entry!A1741</f>
        <v>2083/05/27</v>
      </c>
      <c r="B1741" s="206">
        <f>Sales_Entry!B1741</f>
        <v>46277</v>
      </c>
      <c r="C1741" s="207" t="str">
        <f>Sales_Entry!D1741</f>
        <v>RADHA PANDEY</v>
      </c>
      <c r="D1741" s="207" t="s">
        <v>1390</v>
      </c>
      <c r="E1741" s="207" t="str">
        <f>Sales_Entry!C1741</f>
        <v>BILL-7423</v>
      </c>
      <c r="F1741" s="207" t="str">
        <f>Sales_Entry!E1741</f>
        <v>GHEE</v>
      </c>
      <c r="G1741" s="208">
        <f>N(Sales_Entry!J1741)</f>
        <v>2400</v>
      </c>
      <c r="H1741" s="208">
        <v>0</v>
      </c>
      <c r="I1741" s="208">
        <f t="shared" si="27"/>
        <v>2400</v>
      </c>
      <c r="J1741" s="211"/>
      <c r="K1741" s="209" t="str" cm="1">
        <f t="array" ref="K1741">IF($C1741="","",IF(AND($C1741=Party_Statement!$C$5,$B1741&gt;=Party_Statement!$C$6,$B1741&lt;=Party_Statement!$E$6),SUMPRODUCT(($C$3:$C1741=Party_Statement!$C$5)*($B$3:$B1741&gt;=Party_Statement!$C$6)*($B$3:$B1741&lt;=Party_Statement!$E$6)),""))</f>
        <v/>
      </c>
    </row>
    <row r="1742" spans="1:11" s="64" customFormat="1" x14ac:dyDescent="0.25">
      <c r="A1742" s="205" t="str">
        <f>Sales_Entry!A1742</f>
        <v>2083/05/27</v>
      </c>
      <c r="B1742" s="206">
        <f>Sales_Entry!B1742</f>
        <v>46277</v>
      </c>
      <c r="C1742" s="207" t="str">
        <f>Sales_Entry!D1742</f>
        <v>LOCAL</v>
      </c>
      <c r="D1742" s="207" t="s">
        <v>1390</v>
      </c>
      <c r="E1742" s="207" t="str">
        <f>Sales_Entry!C1742</f>
        <v>BILL-7351</v>
      </c>
      <c r="F1742" s="207" t="str">
        <f>Sales_Entry!E1742</f>
        <v>Mix Milk</v>
      </c>
      <c r="G1742" s="208">
        <f>N(Sales_Entry!J1742)</f>
        <v>150</v>
      </c>
      <c r="H1742" s="208">
        <v>0</v>
      </c>
      <c r="I1742" s="208">
        <f t="shared" si="27"/>
        <v>150</v>
      </c>
      <c r="J1742" s="211"/>
      <c r="K1742" s="209" t="str" cm="1">
        <f t="array" ref="K1742">IF($C1742="","",IF(AND($C1742=Party_Statement!$C$5,$B1742&gt;=Party_Statement!$C$6,$B1742&lt;=Party_Statement!$E$6),SUMPRODUCT(($C$3:$C1742=Party_Statement!$C$5)*($B$3:$B1742&gt;=Party_Statement!$C$6)*($B$3:$B1742&lt;=Party_Statement!$E$6)),""))</f>
        <v/>
      </c>
    </row>
    <row r="1743" spans="1:11" s="64" customFormat="1" x14ac:dyDescent="0.25">
      <c r="A1743" s="205" t="str">
        <f>Sales_Entry!A1743</f>
        <v>2083/05/27</v>
      </c>
      <c r="B1743" s="206">
        <f>Sales_Entry!B1743</f>
        <v>46277</v>
      </c>
      <c r="C1743" s="207" t="str">
        <f>Sales_Entry!D1743</f>
        <v>LOCAL</v>
      </c>
      <c r="D1743" s="207" t="s">
        <v>1390</v>
      </c>
      <c r="E1743" s="207" t="str">
        <f>Sales_Entry!C1743</f>
        <v>BILL-7351</v>
      </c>
      <c r="F1743" s="207" t="str">
        <f>Sales_Entry!E1743</f>
        <v>GHEE</v>
      </c>
      <c r="G1743" s="208">
        <f>N(Sales_Entry!J1743)</f>
        <v>2400</v>
      </c>
      <c r="H1743" s="208">
        <v>0</v>
      </c>
      <c r="I1743" s="208">
        <f t="shared" si="27"/>
        <v>2400</v>
      </c>
      <c r="J1743" s="211"/>
      <c r="K1743" s="209" t="str" cm="1">
        <f t="array" ref="K1743">IF($C1743="","",IF(AND($C1743=Party_Statement!$C$5,$B1743&gt;=Party_Statement!$C$6,$B1743&lt;=Party_Statement!$E$6),SUMPRODUCT(($C$3:$C1743=Party_Statement!$C$5)*($B$3:$B1743&gt;=Party_Statement!$C$6)*($B$3:$B1743&lt;=Party_Statement!$E$6)),""))</f>
        <v/>
      </c>
    </row>
    <row r="1744" spans="1:11" s="64" customFormat="1" ht="25.5" x14ac:dyDescent="0.25">
      <c r="A1744" s="205" t="str">
        <f>Sales_Entry!A1744</f>
        <v>2083/05/28</v>
      </c>
      <c r="B1744" s="206">
        <f>Sales_Entry!B1744</f>
        <v>46278</v>
      </c>
      <c r="C1744" s="207" t="str">
        <f>Sales_Entry!D1744</f>
        <v>THE DARBAR PARTY PALACE</v>
      </c>
      <c r="D1744" s="207" t="s">
        <v>1390</v>
      </c>
      <c r="E1744" s="207" t="str">
        <f>Sales_Entry!C1744</f>
        <v>BILL-7421</v>
      </c>
      <c r="F1744" s="207" t="str">
        <f>Sales_Entry!E1744</f>
        <v>Mix Milk</v>
      </c>
      <c r="G1744" s="208">
        <f>N(Sales_Entry!J1744)</f>
        <v>1350</v>
      </c>
      <c r="H1744" s="208">
        <v>0</v>
      </c>
      <c r="I1744" s="208">
        <f t="shared" si="27"/>
        <v>1350</v>
      </c>
      <c r="J1744" s="211"/>
      <c r="K1744" s="209" t="str" cm="1">
        <f t="array" ref="K1744">IF($C1744="","",IF(AND($C1744=Party_Statement!$C$5,$B1744&gt;=Party_Statement!$C$6,$B1744&lt;=Party_Statement!$E$6),SUMPRODUCT(($C$3:$C1744=Party_Statement!$C$5)*($B$3:$B1744&gt;=Party_Statement!$C$6)*($B$3:$B1744&lt;=Party_Statement!$E$6)),""))</f>
        <v/>
      </c>
    </row>
    <row r="1745" spans="1:11" s="64" customFormat="1" ht="25.5" x14ac:dyDescent="0.25">
      <c r="A1745" s="205" t="str">
        <f>Sales_Entry!A1745</f>
        <v>2083/05/28</v>
      </c>
      <c r="B1745" s="206">
        <f>Sales_Entry!B1745</f>
        <v>46278</v>
      </c>
      <c r="C1745" s="207" t="str">
        <f>Sales_Entry!D1745</f>
        <v>THE DARBAR PARTY PALACE</v>
      </c>
      <c r="D1745" s="207" t="s">
        <v>1390</v>
      </c>
      <c r="E1745" s="207" t="str">
        <f>Sales_Entry!C1745</f>
        <v>BILL-7421</v>
      </c>
      <c r="F1745" s="207" t="str">
        <f>Sales_Entry!E1745</f>
        <v>GHEE</v>
      </c>
      <c r="G1745" s="208">
        <f>N(Sales_Entry!J1745)</f>
        <v>1200</v>
      </c>
      <c r="H1745" s="208">
        <v>0</v>
      </c>
      <c r="I1745" s="208">
        <f t="shared" si="27"/>
        <v>1200</v>
      </c>
      <c r="J1745" s="211"/>
      <c r="K1745" s="209" t="str" cm="1">
        <f t="array" ref="K1745">IF($C1745="","",IF(AND($C1745=Party_Statement!$C$5,$B1745&gt;=Party_Statement!$C$6,$B1745&lt;=Party_Statement!$E$6),SUMPRODUCT(($C$3:$C1745=Party_Statement!$C$5)*($B$3:$B1745&gt;=Party_Statement!$C$6)*($B$3:$B1745&lt;=Party_Statement!$E$6)),""))</f>
        <v/>
      </c>
    </row>
    <row r="1746" spans="1:11" s="64" customFormat="1" x14ac:dyDescent="0.25">
      <c r="A1746" s="205" t="str">
        <f>Sales_Entry!A1746</f>
        <v>2083/05/28</v>
      </c>
      <c r="B1746" s="206">
        <f>Sales_Entry!B1746</f>
        <v>46278</v>
      </c>
      <c r="C1746" s="207" t="str">
        <f>Sales_Entry!D1746</f>
        <v>SRIJANA DAIRY</v>
      </c>
      <c r="D1746" s="207" t="s">
        <v>1390</v>
      </c>
      <c r="E1746" s="207" t="str">
        <f>Sales_Entry!C1746</f>
        <v>BILL-7424</v>
      </c>
      <c r="F1746" s="207" t="str">
        <f>Sales_Entry!E1746</f>
        <v>Mix Milk</v>
      </c>
      <c r="G1746" s="208">
        <f>N(Sales_Entry!J1746)</f>
        <v>6800</v>
      </c>
      <c r="H1746" s="208">
        <v>0</v>
      </c>
      <c r="I1746" s="208">
        <f t="shared" si="27"/>
        <v>6800</v>
      </c>
      <c r="J1746" s="211"/>
      <c r="K1746" s="209" t="str" cm="1">
        <f t="array" ref="K1746">IF($C1746="","",IF(AND($C1746=Party_Statement!$C$5,$B1746&gt;=Party_Statement!$C$6,$B1746&lt;=Party_Statement!$E$6),SUMPRODUCT(($C$3:$C1746=Party_Statement!$C$5)*($B$3:$B1746&gt;=Party_Statement!$C$6)*($B$3:$B1746&lt;=Party_Statement!$E$6)),""))</f>
        <v/>
      </c>
    </row>
    <row r="1747" spans="1:11" s="64" customFormat="1" x14ac:dyDescent="0.25">
      <c r="A1747" s="205" t="str">
        <f>Sales_Entry!A1747</f>
        <v>2083/05/28</v>
      </c>
      <c r="B1747" s="206">
        <f>Sales_Entry!B1747</f>
        <v>46278</v>
      </c>
      <c r="C1747" s="207" t="str">
        <f>Sales_Entry!D1747</f>
        <v>SRIJANA DAIRY</v>
      </c>
      <c r="D1747" s="207" t="s">
        <v>1390</v>
      </c>
      <c r="E1747" s="207" t="str">
        <f>Sales_Entry!C1747</f>
        <v>BILL-7424</v>
      </c>
      <c r="F1747" s="207" t="str">
        <f>Sales_Entry!E1747</f>
        <v>Cow Milk</v>
      </c>
      <c r="G1747" s="208">
        <f>N(Sales_Entry!J1747)</f>
        <v>80</v>
      </c>
      <c r="H1747" s="208">
        <v>0</v>
      </c>
      <c r="I1747" s="208">
        <f t="shared" si="27"/>
        <v>80</v>
      </c>
      <c r="J1747" s="211"/>
      <c r="K1747" s="209" t="str" cm="1">
        <f t="array" ref="K1747">IF($C1747="","",IF(AND($C1747=Party_Statement!$C$5,$B1747&gt;=Party_Statement!$C$6,$B1747&lt;=Party_Statement!$E$6),SUMPRODUCT(($C$3:$C1747=Party_Statement!$C$5)*($B$3:$B1747&gt;=Party_Statement!$C$6)*($B$3:$B1747&lt;=Party_Statement!$E$6)),""))</f>
        <v/>
      </c>
    </row>
    <row r="1748" spans="1:11" s="64" customFormat="1" x14ac:dyDescent="0.25">
      <c r="A1748" s="205" t="str">
        <f>Sales_Entry!A1748</f>
        <v>2083/05/28</v>
      </c>
      <c r="B1748" s="206">
        <f>Sales_Entry!B1748</f>
        <v>46278</v>
      </c>
      <c r="C1748" s="207" t="str">
        <f>Sales_Entry!D1748</f>
        <v>SOBHA BHATTARAI</v>
      </c>
      <c r="D1748" s="207" t="s">
        <v>1390</v>
      </c>
      <c r="E1748" s="207" t="str">
        <f>Sales_Entry!C1748</f>
        <v>BILL-7425</v>
      </c>
      <c r="F1748" s="207" t="str">
        <f>Sales_Entry!E1748</f>
        <v>Cow Milk</v>
      </c>
      <c r="G1748" s="208">
        <f>N(Sales_Entry!J1748)</f>
        <v>4250</v>
      </c>
      <c r="H1748" s="208">
        <v>0</v>
      </c>
      <c r="I1748" s="208">
        <f t="shared" si="27"/>
        <v>4250</v>
      </c>
      <c r="J1748" s="211"/>
      <c r="K1748" s="209" t="str" cm="1">
        <f t="array" ref="K1748">IF($C1748="","",IF(AND($C1748=Party_Statement!$C$5,$B1748&gt;=Party_Statement!$C$6,$B1748&lt;=Party_Statement!$E$6),SUMPRODUCT(($C$3:$C1748=Party_Statement!$C$5)*($B$3:$B1748&gt;=Party_Statement!$C$6)*($B$3:$B1748&lt;=Party_Statement!$E$6)),""))</f>
        <v/>
      </c>
    </row>
    <row r="1749" spans="1:11" s="64" customFormat="1" ht="25.5" x14ac:dyDescent="0.25">
      <c r="A1749" s="205" t="str">
        <f>Sales_Entry!A1749</f>
        <v>2083/05/28</v>
      </c>
      <c r="B1749" s="206">
        <f>Sales_Entry!B1749</f>
        <v>46278</v>
      </c>
      <c r="C1749" s="207" t="str">
        <f>Sales_Entry!D1749</f>
        <v>NEHA MISTHAN BHANDAR</v>
      </c>
      <c r="D1749" s="207" t="s">
        <v>1390</v>
      </c>
      <c r="E1749" s="207" t="str">
        <f>Sales_Entry!C1749</f>
        <v>BILL-7426</v>
      </c>
      <c r="F1749" s="207" t="str">
        <f>Sales_Entry!E1749</f>
        <v>Mix Milk</v>
      </c>
      <c r="G1749" s="208">
        <f>N(Sales_Entry!J1749)</f>
        <v>6800</v>
      </c>
      <c r="H1749" s="208">
        <v>0</v>
      </c>
      <c r="I1749" s="208">
        <f t="shared" si="27"/>
        <v>6800</v>
      </c>
      <c r="J1749" s="211"/>
      <c r="K1749" s="209" t="str" cm="1">
        <f t="array" ref="K1749">IF($C1749="","",IF(AND($C1749=Party_Statement!$C$5,$B1749&gt;=Party_Statement!$C$6,$B1749&lt;=Party_Statement!$E$6),SUMPRODUCT(($C$3:$C1749=Party_Statement!$C$5)*($B$3:$B1749&gt;=Party_Statement!$C$6)*($B$3:$B1749&lt;=Party_Statement!$E$6)),""))</f>
        <v/>
      </c>
    </row>
    <row r="1750" spans="1:11" s="64" customFormat="1" x14ac:dyDescent="0.25">
      <c r="A1750" s="205" t="str">
        <f>Sales_Entry!A1750</f>
        <v>2083/05/28</v>
      </c>
      <c r="B1750" s="206">
        <f>Sales_Entry!B1750</f>
        <v>46278</v>
      </c>
      <c r="C1750" s="207" t="str">
        <f>Sales_Entry!D1750</f>
        <v>YUBARAJ AND SAMRAT</v>
      </c>
      <c r="D1750" s="207" t="s">
        <v>1390</v>
      </c>
      <c r="E1750" s="207" t="str">
        <f>Sales_Entry!C1750</f>
        <v>BILL-7427</v>
      </c>
      <c r="F1750" s="207" t="str">
        <f>Sales_Entry!E1750</f>
        <v>Mix Milk</v>
      </c>
      <c r="G1750" s="208">
        <f>N(Sales_Entry!J1750)</f>
        <v>850</v>
      </c>
      <c r="H1750" s="208">
        <v>0</v>
      </c>
      <c r="I1750" s="208">
        <f t="shared" si="27"/>
        <v>850</v>
      </c>
      <c r="J1750" s="211"/>
      <c r="K1750" s="209" t="str" cm="1">
        <f t="array" ref="K1750">IF($C1750="","",IF(AND($C1750=Party_Statement!$C$5,$B1750&gt;=Party_Statement!$C$6,$B1750&lt;=Party_Statement!$E$6),SUMPRODUCT(($C$3:$C1750=Party_Statement!$C$5)*($B$3:$B1750&gt;=Party_Statement!$C$6)*($B$3:$B1750&lt;=Party_Statement!$E$6)),""))</f>
        <v/>
      </c>
    </row>
    <row r="1751" spans="1:11" s="64" customFormat="1" x14ac:dyDescent="0.25">
      <c r="A1751" s="205" t="str">
        <f>Sales_Entry!A1751</f>
        <v>2083/05/28</v>
      </c>
      <c r="B1751" s="206">
        <f>Sales_Entry!B1751</f>
        <v>46278</v>
      </c>
      <c r="C1751" s="207" t="str">
        <f>Sales_Entry!D1751</f>
        <v>KHANAL KIRANA</v>
      </c>
      <c r="D1751" s="207" t="s">
        <v>1390</v>
      </c>
      <c r="E1751" s="207" t="str">
        <f>Sales_Entry!C1751</f>
        <v>BILL-7428</v>
      </c>
      <c r="F1751" s="207" t="str">
        <f>Sales_Entry!E1751</f>
        <v>Mix Milk</v>
      </c>
      <c r="G1751" s="208">
        <f>N(Sales_Entry!J1751)</f>
        <v>1275</v>
      </c>
      <c r="H1751" s="208">
        <v>0</v>
      </c>
      <c r="I1751" s="208">
        <f t="shared" si="27"/>
        <v>1275</v>
      </c>
      <c r="J1751" s="211"/>
      <c r="K1751" s="209" t="str" cm="1">
        <f t="array" ref="K1751">IF($C1751="","",IF(AND($C1751=Party_Statement!$C$5,$B1751&gt;=Party_Statement!$C$6,$B1751&lt;=Party_Statement!$E$6),SUMPRODUCT(($C$3:$C1751=Party_Statement!$C$5)*($B$3:$B1751&gt;=Party_Statement!$C$6)*($B$3:$B1751&lt;=Party_Statement!$E$6)),""))</f>
        <v/>
      </c>
    </row>
    <row r="1752" spans="1:11" s="64" customFormat="1" x14ac:dyDescent="0.25">
      <c r="A1752" s="205" t="str">
        <f>Sales_Entry!A1752</f>
        <v>2083/05/28</v>
      </c>
      <c r="B1752" s="206">
        <f>Sales_Entry!B1752</f>
        <v>46278</v>
      </c>
      <c r="C1752" s="207" t="str">
        <f>Sales_Entry!D1752</f>
        <v>SAMIKSHYA KIRANA</v>
      </c>
      <c r="D1752" s="207" t="s">
        <v>1390</v>
      </c>
      <c r="E1752" s="207" t="str">
        <f>Sales_Entry!C1752</f>
        <v>BILL-7429</v>
      </c>
      <c r="F1752" s="207" t="str">
        <f>Sales_Entry!E1752</f>
        <v>Mix Milk</v>
      </c>
      <c r="G1752" s="208">
        <f>N(Sales_Entry!J1752)</f>
        <v>850</v>
      </c>
      <c r="H1752" s="208">
        <v>0</v>
      </c>
      <c r="I1752" s="208">
        <f t="shared" si="27"/>
        <v>850</v>
      </c>
      <c r="J1752" s="211"/>
      <c r="K1752" s="209" t="str" cm="1">
        <f t="array" ref="K1752">IF($C1752="","",IF(AND($C1752=Party_Statement!$C$5,$B1752&gt;=Party_Statement!$C$6,$B1752&lt;=Party_Statement!$E$6),SUMPRODUCT(($C$3:$C1752=Party_Statement!$C$5)*($B$3:$B1752&gt;=Party_Statement!$C$6)*($B$3:$B1752&lt;=Party_Statement!$E$6)),""))</f>
        <v/>
      </c>
    </row>
    <row r="1753" spans="1:11" s="64" customFormat="1" x14ac:dyDescent="0.25">
      <c r="A1753" s="205" t="str">
        <f>Sales_Entry!A1753</f>
        <v>2083/05/28</v>
      </c>
      <c r="B1753" s="206">
        <f>Sales_Entry!B1753</f>
        <v>46278</v>
      </c>
      <c r="C1753" s="207" t="str">
        <f>Sales_Entry!D1753</f>
        <v>KRISHNA KHAREL</v>
      </c>
      <c r="D1753" s="207" t="s">
        <v>1390</v>
      </c>
      <c r="E1753" s="207" t="str">
        <f>Sales_Entry!C1753</f>
        <v>BILL-7430</v>
      </c>
      <c r="F1753" s="207" t="str">
        <f>Sales_Entry!E1753</f>
        <v>Mix Milk</v>
      </c>
      <c r="G1753" s="208">
        <f>N(Sales_Entry!J1753)</f>
        <v>301</v>
      </c>
      <c r="H1753" s="208">
        <v>0</v>
      </c>
      <c r="I1753" s="208">
        <f t="shared" si="27"/>
        <v>301</v>
      </c>
      <c r="J1753" s="211"/>
      <c r="K1753" s="209" t="str" cm="1">
        <f t="array" ref="K1753">IF($C1753="","",IF(AND($C1753=Party_Statement!$C$5,$B1753&gt;=Party_Statement!$C$6,$B1753&lt;=Party_Statement!$E$6),SUMPRODUCT(($C$3:$C1753=Party_Statement!$C$5)*($B$3:$B1753&gt;=Party_Statement!$C$6)*($B$3:$B1753&lt;=Party_Statement!$E$6)),""))</f>
        <v/>
      </c>
    </row>
    <row r="1754" spans="1:11" s="64" customFormat="1" x14ac:dyDescent="0.25">
      <c r="A1754" s="205" t="str">
        <f>Sales_Entry!A1754</f>
        <v>2083/05/28</v>
      </c>
      <c r="B1754" s="206">
        <f>Sales_Entry!B1754</f>
        <v>46278</v>
      </c>
      <c r="C1754" s="207" t="str">
        <f>Sales_Entry!D1754</f>
        <v>CHHATRABHUMI STORE</v>
      </c>
      <c r="D1754" s="207" t="s">
        <v>1390</v>
      </c>
      <c r="E1754" s="207" t="str">
        <f>Sales_Entry!C1754</f>
        <v>BILL-7431</v>
      </c>
      <c r="F1754" s="207" t="str">
        <f>Sales_Entry!E1754</f>
        <v>Mix Milk</v>
      </c>
      <c r="G1754" s="208">
        <f>N(Sales_Entry!J1754)</f>
        <v>3010</v>
      </c>
      <c r="H1754" s="208">
        <v>0</v>
      </c>
      <c r="I1754" s="208">
        <f t="shared" si="27"/>
        <v>3010</v>
      </c>
      <c r="J1754" s="211"/>
      <c r="K1754" s="209" t="str" cm="1">
        <f t="array" ref="K1754">IF($C1754="","",IF(AND($C1754=Party_Statement!$C$5,$B1754&gt;=Party_Statement!$C$6,$B1754&lt;=Party_Statement!$E$6),SUMPRODUCT(($C$3:$C1754=Party_Statement!$C$5)*($B$3:$B1754&gt;=Party_Statement!$C$6)*($B$3:$B1754&lt;=Party_Statement!$E$6)),""))</f>
        <v/>
      </c>
    </row>
    <row r="1755" spans="1:11" s="64" customFormat="1" x14ac:dyDescent="0.25">
      <c r="A1755" s="205" t="str">
        <f>Sales_Entry!A1755</f>
        <v>2083/05/28</v>
      </c>
      <c r="B1755" s="206">
        <f>Sales_Entry!B1755</f>
        <v>46278</v>
      </c>
      <c r="C1755" s="207" t="str">
        <f>Sales_Entry!D1755</f>
        <v>PALPALI KIRANA</v>
      </c>
      <c r="D1755" s="207" t="s">
        <v>1390</v>
      </c>
      <c r="E1755" s="207" t="str">
        <f>Sales_Entry!C1755</f>
        <v>BILL-7432</v>
      </c>
      <c r="F1755" s="207" t="str">
        <f>Sales_Entry!E1755</f>
        <v>Mix Milk</v>
      </c>
      <c r="G1755" s="208">
        <f>N(Sales_Entry!J1755)</f>
        <v>2550</v>
      </c>
      <c r="H1755" s="208">
        <v>0</v>
      </c>
      <c r="I1755" s="208">
        <f t="shared" si="27"/>
        <v>2550</v>
      </c>
      <c r="J1755" s="211"/>
      <c r="K1755" s="209" t="str" cm="1">
        <f t="array" ref="K1755">IF($C1755="","",IF(AND($C1755=Party_Statement!$C$5,$B1755&gt;=Party_Statement!$C$6,$B1755&lt;=Party_Statement!$E$6),SUMPRODUCT(($C$3:$C1755=Party_Statement!$C$5)*($B$3:$B1755&gt;=Party_Statement!$C$6)*($B$3:$B1755&lt;=Party_Statement!$E$6)),""))</f>
        <v/>
      </c>
    </row>
    <row r="1756" spans="1:11" s="64" customFormat="1" x14ac:dyDescent="0.25">
      <c r="A1756" s="205" t="str">
        <f>Sales_Entry!A1756</f>
        <v>2083/05/28</v>
      </c>
      <c r="B1756" s="206">
        <f>Sales_Entry!B1756</f>
        <v>46278</v>
      </c>
      <c r="C1756" s="207" t="str">
        <f>Sales_Entry!D1756</f>
        <v>AAMOSH KIRANA</v>
      </c>
      <c r="D1756" s="207" t="s">
        <v>1390</v>
      </c>
      <c r="E1756" s="207" t="str">
        <f>Sales_Entry!C1756</f>
        <v>BILL-7433</v>
      </c>
      <c r="F1756" s="207" t="str">
        <f>Sales_Entry!E1756</f>
        <v>Mix Milk</v>
      </c>
      <c r="G1756" s="208">
        <f>N(Sales_Entry!J1756)</f>
        <v>3440</v>
      </c>
      <c r="H1756" s="208">
        <v>0</v>
      </c>
      <c r="I1756" s="208">
        <f t="shared" si="27"/>
        <v>3440</v>
      </c>
      <c r="J1756" s="211"/>
      <c r="K1756" s="209" t="str" cm="1">
        <f t="array" ref="K1756">IF($C1756="","",IF(AND($C1756=Party_Statement!$C$5,$B1756&gt;=Party_Statement!$C$6,$B1756&lt;=Party_Statement!$E$6),SUMPRODUCT(($C$3:$C1756=Party_Statement!$C$5)*($B$3:$B1756&gt;=Party_Statement!$C$6)*($B$3:$B1756&lt;=Party_Statement!$E$6)),""))</f>
        <v/>
      </c>
    </row>
    <row r="1757" spans="1:11" s="64" customFormat="1" x14ac:dyDescent="0.25">
      <c r="A1757" s="205" t="str">
        <f>Sales_Entry!A1757</f>
        <v>2083/05/28</v>
      </c>
      <c r="B1757" s="206">
        <f>Sales_Entry!B1757</f>
        <v>46278</v>
      </c>
      <c r="C1757" s="207" t="str">
        <f>Sales_Entry!D1757</f>
        <v>AAMOSH KIRANA</v>
      </c>
      <c r="D1757" s="207" t="s">
        <v>1390</v>
      </c>
      <c r="E1757" s="207" t="str">
        <f>Sales_Entry!C1757</f>
        <v>BILL-7433</v>
      </c>
      <c r="F1757" s="207" t="str">
        <f>Sales_Entry!E1757</f>
        <v>Mix Milk</v>
      </c>
      <c r="G1757" s="208">
        <f>N(Sales_Entry!J1757)</f>
        <v>4250</v>
      </c>
      <c r="H1757" s="208">
        <v>0</v>
      </c>
      <c r="I1757" s="208">
        <f t="shared" si="27"/>
        <v>4250</v>
      </c>
      <c r="J1757" s="211"/>
      <c r="K1757" s="209" t="str" cm="1">
        <f t="array" ref="K1757">IF($C1757="","",IF(AND($C1757=Party_Statement!$C$5,$B1757&gt;=Party_Statement!$C$6,$B1757&lt;=Party_Statement!$E$6),SUMPRODUCT(($C$3:$C1757=Party_Statement!$C$5)*($B$3:$B1757&gt;=Party_Statement!$C$6)*($B$3:$B1757&lt;=Party_Statement!$E$6)),""))</f>
        <v/>
      </c>
    </row>
    <row r="1758" spans="1:11" s="64" customFormat="1" x14ac:dyDescent="0.25">
      <c r="A1758" s="205" t="str">
        <f>Sales_Entry!A1758</f>
        <v>2083/05/28</v>
      </c>
      <c r="B1758" s="206">
        <f>Sales_Entry!B1758</f>
        <v>46278</v>
      </c>
      <c r="C1758" s="207" t="str">
        <f>Sales_Entry!D1758</f>
        <v>AAMOSH KIRANA</v>
      </c>
      <c r="D1758" s="207" t="s">
        <v>1390</v>
      </c>
      <c r="E1758" s="207" t="str">
        <f>Sales_Entry!C1758</f>
        <v>BILL-7433</v>
      </c>
      <c r="F1758" s="207" t="str">
        <f>Sales_Entry!E1758</f>
        <v>Cow Milk</v>
      </c>
      <c r="G1758" s="208">
        <f>N(Sales_Entry!J1758)</f>
        <v>80</v>
      </c>
      <c r="H1758" s="208">
        <v>0</v>
      </c>
      <c r="I1758" s="208">
        <f t="shared" si="27"/>
        <v>80</v>
      </c>
      <c r="J1758" s="211"/>
      <c r="K1758" s="209" t="str" cm="1">
        <f t="array" ref="K1758">IF($C1758="","",IF(AND($C1758=Party_Statement!$C$5,$B1758&gt;=Party_Statement!$C$6,$B1758&lt;=Party_Statement!$E$6),SUMPRODUCT(($C$3:$C1758=Party_Statement!$C$5)*($B$3:$B1758&gt;=Party_Statement!$C$6)*($B$3:$B1758&lt;=Party_Statement!$E$6)),""))</f>
        <v/>
      </c>
    </row>
    <row r="1759" spans="1:11" s="64" customFormat="1" x14ac:dyDescent="0.25">
      <c r="A1759" s="205" t="str">
        <f>Sales_Entry!A1759</f>
        <v>2083/05/28</v>
      </c>
      <c r="B1759" s="206">
        <f>Sales_Entry!B1759</f>
        <v>46278</v>
      </c>
      <c r="C1759" s="207" t="str">
        <f>Sales_Entry!D1759</f>
        <v>AAMOSH KIRANA</v>
      </c>
      <c r="D1759" s="207" t="s">
        <v>1390</v>
      </c>
      <c r="E1759" s="207" t="str">
        <f>Sales_Entry!C1759</f>
        <v>BILL-7433</v>
      </c>
      <c r="F1759" s="207" t="str">
        <f>Sales_Entry!E1759</f>
        <v>PANEER</v>
      </c>
      <c r="G1759" s="208">
        <f>N(Sales_Entry!J1759)</f>
        <v>800</v>
      </c>
      <c r="H1759" s="208">
        <v>0</v>
      </c>
      <c r="I1759" s="208">
        <f t="shared" si="27"/>
        <v>800</v>
      </c>
      <c r="J1759" s="211"/>
      <c r="K1759" s="209" t="str" cm="1">
        <f t="array" ref="K1759">IF($C1759="","",IF(AND($C1759=Party_Statement!$C$5,$B1759&gt;=Party_Statement!$C$6,$B1759&lt;=Party_Statement!$E$6),SUMPRODUCT(($C$3:$C1759=Party_Statement!$C$5)*($B$3:$B1759&gt;=Party_Statement!$C$6)*($B$3:$B1759&lt;=Party_Statement!$E$6)),""))</f>
        <v/>
      </c>
    </row>
    <row r="1760" spans="1:11" s="64" customFormat="1" x14ac:dyDescent="0.25">
      <c r="A1760" s="205" t="str">
        <f>Sales_Entry!A1760</f>
        <v>2083/05/28</v>
      </c>
      <c r="B1760" s="206">
        <f>Sales_Entry!B1760</f>
        <v>46278</v>
      </c>
      <c r="C1760" s="207" t="str">
        <f>Sales_Entry!D1760</f>
        <v>GIRI KIRANA</v>
      </c>
      <c r="D1760" s="207" t="s">
        <v>1390</v>
      </c>
      <c r="E1760" s="207" t="str">
        <f>Sales_Entry!C1760</f>
        <v>BILL-7434</v>
      </c>
      <c r="F1760" s="207" t="str">
        <f>Sales_Entry!E1760</f>
        <v>Mix Milk</v>
      </c>
      <c r="G1760" s="208">
        <f>N(Sales_Entry!J1760)</f>
        <v>1700</v>
      </c>
      <c r="H1760" s="208">
        <v>0</v>
      </c>
      <c r="I1760" s="208">
        <f t="shared" si="27"/>
        <v>1700</v>
      </c>
      <c r="J1760" s="211"/>
      <c r="K1760" s="209" t="str" cm="1">
        <f t="array" ref="K1760">IF($C1760="","",IF(AND($C1760=Party_Statement!$C$5,$B1760&gt;=Party_Statement!$C$6,$B1760&lt;=Party_Statement!$E$6),SUMPRODUCT(($C$3:$C1760=Party_Statement!$C$5)*($B$3:$B1760&gt;=Party_Statement!$C$6)*($B$3:$B1760&lt;=Party_Statement!$E$6)),""))</f>
        <v/>
      </c>
    </row>
    <row r="1761" spans="1:11" s="64" customFormat="1" x14ac:dyDescent="0.25">
      <c r="A1761" s="205" t="str">
        <f>Sales_Entry!A1761</f>
        <v>2083/05/28</v>
      </c>
      <c r="B1761" s="206">
        <f>Sales_Entry!B1761</f>
        <v>46278</v>
      </c>
      <c r="C1761" s="207" t="str">
        <f>Sales_Entry!D1761</f>
        <v>ORGANIC TARKALI</v>
      </c>
      <c r="D1761" s="207" t="s">
        <v>1390</v>
      </c>
      <c r="E1761" s="207" t="str">
        <f>Sales_Entry!C1761</f>
        <v>BILL-7435</v>
      </c>
      <c r="F1761" s="207" t="str">
        <f>Sales_Entry!E1761</f>
        <v>Mix Milk</v>
      </c>
      <c r="G1761" s="208">
        <f>N(Sales_Entry!J1761)</f>
        <v>2850</v>
      </c>
      <c r="H1761" s="208">
        <v>0</v>
      </c>
      <c r="I1761" s="208">
        <f t="shared" si="27"/>
        <v>2850</v>
      </c>
      <c r="J1761" s="211"/>
      <c r="K1761" s="209" t="str" cm="1">
        <f t="array" ref="K1761">IF($C1761="","",IF(AND($C1761=Party_Statement!$C$5,$B1761&gt;=Party_Statement!$C$6,$B1761&lt;=Party_Statement!$E$6),SUMPRODUCT(($C$3:$C1761=Party_Statement!$C$5)*($B$3:$B1761&gt;=Party_Statement!$C$6)*($B$3:$B1761&lt;=Party_Statement!$E$6)),""))</f>
        <v/>
      </c>
    </row>
    <row r="1762" spans="1:11" s="64" customFormat="1" x14ac:dyDescent="0.25">
      <c r="A1762" s="205" t="str">
        <f>Sales_Entry!A1762</f>
        <v>2083/05/28</v>
      </c>
      <c r="B1762" s="206">
        <f>Sales_Entry!B1762</f>
        <v>46278</v>
      </c>
      <c r="C1762" s="207" t="str">
        <f>Sales_Entry!D1762</f>
        <v>ORGANIC TARKALI</v>
      </c>
      <c r="D1762" s="207" t="s">
        <v>1390</v>
      </c>
      <c r="E1762" s="207" t="str">
        <f>Sales_Entry!C1762</f>
        <v>BILL-7436</v>
      </c>
      <c r="F1762" s="207" t="str">
        <f>Sales_Entry!E1762</f>
        <v>Mix Milk</v>
      </c>
      <c r="G1762" s="208">
        <f>N(Sales_Entry!J1762)</f>
        <v>1900</v>
      </c>
      <c r="H1762" s="208">
        <v>0</v>
      </c>
      <c r="I1762" s="208">
        <f t="shared" si="27"/>
        <v>1900</v>
      </c>
      <c r="J1762" s="211"/>
      <c r="K1762" s="209" t="str" cm="1">
        <f t="array" ref="K1762">IF($C1762="","",IF(AND($C1762=Party_Statement!$C$5,$B1762&gt;=Party_Statement!$C$6,$B1762&lt;=Party_Statement!$E$6),SUMPRODUCT(($C$3:$C1762=Party_Statement!$C$5)*($B$3:$B1762&gt;=Party_Statement!$C$6)*($B$3:$B1762&lt;=Party_Statement!$E$6)),""))</f>
        <v/>
      </c>
    </row>
    <row r="1763" spans="1:11" s="64" customFormat="1" x14ac:dyDescent="0.25">
      <c r="A1763" s="205" t="str">
        <f>Sales_Entry!A1763</f>
        <v>2083/05/28</v>
      </c>
      <c r="B1763" s="206">
        <f>Sales_Entry!B1763</f>
        <v>46278</v>
      </c>
      <c r="C1763" s="207" t="str">
        <f>Sales_Entry!D1763</f>
        <v>DEURALI KIRANA</v>
      </c>
      <c r="D1763" s="207" t="s">
        <v>1390</v>
      </c>
      <c r="E1763" s="207" t="str">
        <f>Sales_Entry!C1763</f>
        <v>BILL-7437</v>
      </c>
      <c r="F1763" s="207" t="str">
        <f>Sales_Entry!E1763</f>
        <v>Mix Milk</v>
      </c>
      <c r="G1763" s="208">
        <f>N(Sales_Entry!J1763)</f>
        <v>425</v>
      </c>
      <c r="H1763" s="208">
        <v>0</v>
      </c>
      <c r="I1763" s="208">
        <f t="shared" si="27"/>
        <v>425</v>
      </c>
      <c r="J1763" s="211"/>
      <c r="K1763" s="209" t="str" cm="1">
        <f t="array" ref="K1763">IF($C1763="","",IF(AND($C1763=Party_Statement!$C$5,$B1763&gt;=Party_Statement!$C$6,$B1763&lt;=Party_Statement!$E$6),SUMPRODUCT(($C$3:$C1763=Party_Statement!$C$5)*($B$3:$B1763&gt;=Party_Statement!$C$6)*($B$3:$B1763&lt;=Party_Statement!$E$6)),""))</f>
        <v/>
      </c>
    </row>
    <row r="1764" spans="1:11" s="64" customFormat="1" x14ac:dyDescent="0.25">
      <c r="A1764" s="205" t="str">
        <f>Sales_Entry!A1764</f>
        <v>2083/05/28</v>
      </c>
      <c r="B1764" s="206">
        <f>Sales_Entry!B1764</f>
        <v>46278</v>
      </c>
      <c r="C1764" s="207" t="str">
        <f>Sales_Entry!D1764</f>
        <v>SHARMA DAI</v>
      </c>
      <c r="D1764" s="207" t="s">
        <v>1390</v>
      </c>
      <c r="E1764" s="207" t="str">
        <f>Sales_Entry!C1764</f>
        <v>BILL-7438</v>
      </c>
      <c r="F1764" s="207" t="str">
        <f>Sales_Entry!E1764</f>
        <v>Mix Milk</v>
      </c>
      <c r="G1764" s="208">
        <f>N(Sales_Entry!J1764)</f>
        <v>3485</v>
      </c>
      <c r="H1764" s="208">
        <v>0</v>
      </c>
      <c r="I1764" s="208">
        <f t="shared" si="27"/>
        <v>3485</v>
      </c>
      <c r="J1764" s="211"/>
      <c r="K1764" s="209" t="str" cm="1">
        <f t="array" ref="K1764">IF($C1764="","",IF(AND($C1764=Party_Statement!$C$5,$B1764&gt;=Party_Statement!$C$6,$B1764&lt;=Party_Statement!$E$6),SUMPRODUCT(($C$3:$C1764=Party_Statement!$C$5)*($B$3:$B1764&gt;=Party_Statement!$C$6)*($B$3:$B1764&lt;=Party_Statement!$E$6)),""))</f>
        <v/>
      </c>
    </row>
    <row r="1765" spans="1:11" s="64" customFormat="1" x14ac:dyDescent="0.25">
      <c r="A1765" s="205" t="str">
        <f>Sales_Entry!A1765</f>
        <v>2083/05/28</v>
      </c>
      <c r="B1765" s="206">
        <f>Sales_Entry!B1765</f>
        <v>46278</v>
      </c>
      <c r="C1765" s="207" t="str">
        <f>Sales_Entry!D1765</f>
        <v>GANGA NEUPANE</v>
      </c>
      <c r="D1765" s="207" t="s">
        <v>1390</v>
      </c>
      <c r="E1765" s="207" t="str">
        <f>Sales_Entry!C1765</f>
        <v>BILL-7439</v>
      </c>
      <c r="F1765" s="207" t="str">
        <f>Sales_Entry!E1765</f>
        <v>Mix Milk</v>
      </c>
      <c r="G1765" s="208">
        <f>N(Sales_Entry!J1765)</f>
        <v>425</v>
      </c>
      <c r="H1765" s="208">
        <v>0</v>
      </c>
      <c r="I1765" s="208">
        <f t="shared" si="27"/>
        <v>425</v>
      </c>
      <c r="J1765" s="211"/>
      <c r="K1765" s="209" t="str" cm="1">
        <f t="array" ref="K1765">IF($C1765="","",IF(AND($C1765=Party_Statement!$C$5,$B1765&gt;=Party_Statement!$C$6,$B1765&lt;=Party_Statement!$E$6),SUMPRODUCT(($C$3:$C1765=Party_Statement!$C$5)*($B$3:$B1765&gt;=Party_Statement!$C$6)*($B$3:$B1765&lt;=Party_Statement!$E$6)),""))</f>
        <v/>
      </c>
    </row>
    <row r="1766" spans="1:11" s="64" customFormat="1" x14ac:dyDescent="0.25">
      <c r="A1766" s="205" t="str">
        <f>Sales_Entry!A1766</f>
        <v>2083/05/28</v>
      </c>
      <c r="B1766" s="206">
        <f>Sales_Entry!B1766</f>
        <v>46278</v>
      </c>
      <c r="C1766" s="207" t="str">
        <f>Sales_Entry!D1766</f>
        <v>NEUPANE KIRANA</v>
      </c>
      <c r="D1766" s="207" t="s">
        <v>1390</v>
      </c>
      <c r="E1766" s="207" t="str">
        <f>Sales_Entry!C1766</f>
        <v>BILL-7440</v>
      </c>
      <c r="F1766" s="207" t="str">
        <f>Sales_Entry!E1766</f>
        <v>Mix Milk</v>
      </c>
      <c r="G1766" s="208">
        <f>N(Sales_Entry!J1766)</f>
        <v>100</v>
      </c>
      <c r="H1766" s="208">
        <v>0</v>
      </c>
      <c r="I1766" s="208">
        <f t="shared" si="27"/>
        <v>100</v>
      </c>
      <c r="J1766" s="211"/>
      <c r="K1766" s="209" t="str" cm="1">
        <f t="array" ref="K1766">IF($C1766="","",IF(AND($C1766=Party_Statement!$C$5,$B1766&gt;=Party_Statement!$C$6,$B1766&lt;=Party_Statement!$E$6),SUMPRODUCT(($C$3:$C1766=Party_Statement!$C$5)*($B$3:$B1766&gt;=Party_Statement!$C$6)*($B$3:$B1766&lt;=Party_Statement!$E$6)),""))</f>
        <v/>
      </c>
    </row>
    <row r="1767" spans="1:11" s="64" customFormat="1" x14ac:dyDescent="0.25">
      <c r="A1767" s="205" t="str">
        <f>Sales_Entry!A1767</f>
        <v>2083/05/28</v>
      </c>
      <c r="B1767" s="206">
        <f>Sales_Entry!B1767</f>
        <v>46278</v>
      </c>
      <c r="C1767" s="207" t="str">
        <f>Sales_Entry!D1767</f>
        <v>SATHI MART</v>
      </c>
      <c r="D1767" s="207" t="s">
        <v>1390</v>
      </c>
      <c r="E1767" s="207" t="str">
        <f>Sales_Entry!C1767</f>
        <v>BILL-7441</v>
      </c>
      <c r="F1767" s="207" t="str">
        <f>Sales_Entry!E1767</f>
        <v>GHEE</v>
      </c>
      <c r="G1767" s="208">
        <f>N(Sales_Entry!J1767)</f>
        <v>4800</v>
      </c>
      <c r="H1767" s="208">
        <v>0</v>
      </c>
      <c r="I1767" s="208">
        <f t="shared" si="27"/>
        <v>4800</v>
      </c>
      <c r="J1767" s="211"/>
      <c r="K1767" s="209" t="str" cm="1">
        <f t="array" ref="K1767">IF($C1767="","",IF(AND($C1767=Party_Statement!$C$5,$B1767&gt;=Party_Statement!$C$6,$B1767&lt;=Party_Statement!$E$6),SUMPRODUCT(($C$3:$C1767=Party_Statement!$C$5)*($B$3:$B1767&gt;=Party_Statement!$C$6)*($B$3:$B1767&lt;=Party_Statement!$E$6)),""))</f>
        <v/>
      </c>
    </row>
    <row r="1768" spans="1:11" s="64" customFormat="1" x14ac:dyDescent="0.25">
      <c r="A1768" s="205" t="str">
        <f>Sales_Entry!A1768</f>
        <v>2083/05/28</v>
      </c>
      <c r="B1768" s="206">
        <f>Sales_Entry!B1768</f>
        <v>46278</v>
      </c>
      <c r="C1768" s="207" t="str">
        <f>Sales_Entry!D1768</f>
        <v>J AND J SISTERS</v>
      </c>
      <c r="D1768" s="207" t="s">
        <v>1390</v>
      </c>
      <c r="E1768" s="207" t="str">
        <f>Sales_Entry!C1768</f>
        <v>BILL-7442</v>
      </c>
      <c r="F1768" s="207" t="str">
        <f>Sales_Entry!E1768</f>
        <v>GHEE</v>
      </c>
      <c r="G1768" s="208">
        <f>N(Sales_Entry!J1768)</f>
        <v>8400</v>
      </c>
      <c r="H1768" s="208">
        <v>0</v>
      </c>
      <c r="I1768" s="208">
        <f t="shared" si="27"/>
        <v>8400</v>
      </c>
      <c r="J1768" s="211"/>
      <c r="K1768" s="209" t="str" cm="1">
        <f t="array" ref="K1768">IF($C1768="","",IF(AND($C1768=Party_Statement!$C$5,$B1768&gt;=Party_Statement!$C$6,$B1768&lt;=Party_Statement!$E$6),SUMPRODUCT(($C$3:$C1768=Party_Statement!$C$5)*($B$3:$B1768&gt;=Party_Statement!$C$6)*($B$3:$B1768&lt;=Party_Statement!$E$6)),""))</f>
        <v/>
      </c>
    </row>
    <row r="1769" spans="1:11" s="64" customFormat="1" x14ac:dyDescent="0.25">
      <c r="A1769" s="205" t="str">
        <f>Sales_Entry!A1769</f>
        <v>2083/05/28</v>
      </c>
      <c r="B1769" s="206">
        <f>Sales_Entry!B1769</f>
        <v>46278</v>
      </c>
      <c r="C1769" s="207" t="str">
        <f>Sales_Entry!D1769</f>
        <v>BALKRISHNA GYAWALI</v>
      </c>
      <c r="D1769" s="207" t="s">
        <v>1390</v>
      </c>
      <c r="E1769" s="207" t="str">
        <f>Sales_Entry!C1769</f>
        <v>BILL-7443</v>
      </c>
      <c r="F1769" s="207" t="str">
        <f>Sales_Entry!E1769</f>
        <v>Mix Milk</v>
      </c>
      <c r="G1769" s="208">
        <f>N(Sales_Entry!J1769)</f>
        <v>510</v>
      </c>
      <c r="H1769" s="208">
        <v>0</v>
      </c>
      <c r="I1769" s="208">
        <f t="shared" si="27"/>
        <v>510</v>
      </c>
      <c r="J1769" s="211"/>
      <c r="K1769" s="209" t="str" cm="1">
        <f t="array" ref="K1769">IF($C1769="","",IF(AND($C1769=Party_Statement!$C$5,$B1769&gt;=Party_Statement!$C$6,$B1769&lt;=Party_Statement!$E$6),SUMPRODUCT(($C$3:$C1769=Party_Statement!$C$5)*($B$3:$B1769&gt;=Party_Statement!$C$6)*($B$3:$B1769&lt;=Party_Statement!$E$6)),""))</f>
        <v/>
      </c>
    </row>
    <row r="1770" spans="1:11" s="64" customFormat="1" x14ac:dyDescent="0.25">
      <c r="A1770" s="205" t="str">
        <f>Sales_Entry!A1770</f>
        <v>2083/05/28</v>
      </c>
      <c r="B1770" s="206">
        <f>Sales_Entry!B1770</f>
        <v>46278</v>
      </c>
      <c r="C1770" s="207" t="str">
        <f>Sales_Entry!D1770</f>
        <v>ORGANIC TARKALI</v>
      </c>
      <c r="D1770" s="207" t="s">
        <v>1390</v>
      </c>
      <c r="E1770" s="207" t="str">
        <f>Sales_Entry!C1770</f>
        <v>BILL-7444</v>
      </c>
      <c r="F1770" s="207" t="str">
        <f>Sales_Entry!E1770</f>
        <v>Mix Milk</v>
      </c>
      <c r="G1770" s="208">
        <f>N(Sales_Entry!J1770)</f>
        <v>1275</v>
      </c>
      <c r="H1770" s="208">
        <v>0</v>
      </c>
      <c r="I1770" s="208">
        <f t="shared" si="27"/>
        <v>1275</v>
      </c>
      <c r="J1770" s="211"/>
      <c r="K1770" s="209" t="str" cm="1">
        <f t="array" ref="K1770">IF($C1770="","",IF(AND($C1770=Party_Statement!$C$5,$B1770&gt;=Party_Statement!$C$6,$B1770&lt;=Party_Statement!$E$6),SUMPRODUCT(($C$3:$C1770=Party_Statement!$C$5)*($B$3:$B1770&gt;=Party_Statement!$C$6)*($B$3:$B1770&lt;=Party_Statement!$E$6)),""))</f>
        <v/>
      </c>
    </row>
    <row r="1771" spans="1:11" s="64" customFormat="1" x14ac:dyDescent="0.25">
      <c r="A1771" s="205" t="str">
        <f>Sales_Entry!A1771</f>
        <v>2083/05/28</v>
      </c>
      <c r="B1771" s="206">
        <f>Sales_Entry!B1771</f>
        <v>46278</v>
      </c>
      <c r="C1771" s="207" t="str">
        <f>Sales_Entry!D1771</f>
        <v>LOCAL</v>
      </c>
      <c r="D1771" s="207" t="s">
        <v>1390</v>
      </c>
      <c r="E1771" s="207" t="str">
        <f>Sales_Entry!C1771</f>
        <v>BILL-7352</v>
      </c>
      <c r="F1771" s="207" t="str">
        <f>Sales_Entry!E1771</f>
        <v>Mix Milk</v>
      </c>
      <c r="G1771" s="208">
        <f>N(Sales_Entry!J1771)</f>
        <v>600</v>
      </c>
      <c r="H1771" s="208">
        <v>0</v>
      </c>
      <c r="I1771" s="208">
        <f t="shared" si="27"/>
        <v>600</v>
      </c>
      <c r="J1771" s="211"/>
      <c r="K1771" s="209" t="str" cm="1">
        <f t="array" ref="K1771">IF($C1771="","",IF(AND($C1771=Party_Statement!$C$5,$B1771&gt;=Party_Statement!$C$6,$B1771&lt;=Party_Statement!$E$6),SUMPRODUCT(($C$3:$C1771=Party_Statement!$C$5)*($B$3:$B1771&gt;=Party_Statement!$C$6)*($B$3:$B1771&lt;=Party_Statement!$E$6)),""))</f>
        <v/>
      </c>
    </row>
    <row r="1772" spans="1:11" s="64" customFormat="1" x14ac:dyDescent="0.25">
      <c r="A1772" s="205" t="str">
        <f>Sales_Entry!A1772</f>
        <v>2083/05/28</v>
      </c>
      <c r="B1772" s="206">
        <f>Sales_Entry!B1772</f>
        <v>46278</v>
      </c>
      <c r="C1772" s="207" t="str">
        <f>Sales_Entry!D1772</f>
        <v>LOCAL</v>
      </c>
      <c r="D1772" s="207" t="s">
        <v>1390</v>
      </c>
      <c r="E1772" s="207" t="str">
        <f>Sales_Entry!C1772</f>
        <v>BILL-7352</v>
      </c>
      <c r="F1772" s="207" t="str">
        <f>Sales_Entry!E1772</f>
        <v>GHEE</v>
      </c>
      <c r="G1772" s="208">
        <f>N(Sales_Entry!J1772)</f>
        <v>600</v>
      </c>
      <c r="H1772" s="208">
        <v>0</v>
      </c>
      <c r="I1772" s="208">
        <f t="shared" si="27"/>
        <v>600</v>
      </c>
      <c r="J1772" s="211"/>
      <c r="K1772" s="209" t="str" cm="1">
        <f t="array" ref="K1772">IF($C1772="","",IF(AND($C1772=Party_Statement!$C$5,$B1772&gt;=Party_Statement!$C$6,$B1772&lt;=Party_Statement!$E$6),SUMPRODUCT(($C$3:$C1772=Party_Statement!$C$5)*($B$3:$B1772&gt;=Party_Statement!$C$6)*($B$3:$B1772&lt;=Party_Statement!$E$6)),""))</f>
        <v/>
      </c>
    </row>
    <row r="1773" spans="1:11" s="64" customFormat="1" x14ac:dyDescent="0.25">
      <c r="A1773" s="205" t="str">
        <f>Sales_Entry!A1773</f>
        <v>2083/05/28</v>
      </c>
      <c r="B1773" s="206">
        <f>Sales_Entry!B1773</f>
        <v>46278</v>
      </c>
      <c r="C1773" s="207" t="str">
        <f>Sales_Entry!D1773</f>
        <v>LOCAL</v>
      </c>
      <c r="D1773" s="207" t="s">
        <v>1390</v>
      </c>
      <c r="E1773" s="207" t="str">
        <f>Sales_Entry!C1773</f>
        <v>BILL-7352</v>
      </c>
      <c r="F1773" s="207" t="str">
        <f>Sales_Entry!E1773</f>
        <v>PANEER</v>
      </c>
      <c r="G1773" s="208">
        <f>N(Sales_Entry!J1773)</f>
        <v>400</v>
      </c>
      <c r="H1773" s="208">
        <v>0</v>
      </c>
      <c r="I1773" s="208">
        <f t="shared" si="27"/>
        <v>400</v>
      </c>
      <c r="J1773" s="211"/>
      <c r="K1773" s="209" t="str" cm="1">
        <f t="array" ref="K1773">IF($C1773="","",IF(AND($C1773=Party_Statement!$C$5,$B1773&gt;=Party_Statement!$C$6,$B1773&lt;=Party_Statement!$E$6),SUMPRODUCT(($C$3:$C1773=Party_Statement!$C$5)*($B$3:$B1773&gt;=Party_Statement!$C$6)*($B$3:$B1773&lt;=Party_Statement!$E$6)),""))</f>
        <v/>
      </c>
    </row>
    <row r="1774" spans="1:11" s="64" customFormat="1" ht="25.5" x14ac:dyDescent="0.25">
      <c r="A1774" s="205" t="str">
        <f>Sales_Entry!A1774</f>
        <v>2083/05/29</v>
      </c>
      <c r="B1774" s="206">
        <f>Sales_Entry!B1774</f>
        <v>46279</v>
      </c>
      <c r="C1774" s="207" t="str">
        <f>Sales_Entry!D1774</f>
        <v>THE DARBAR PARTY PALACE</v>
      </c>
      <c r="D1774" s="207" t="s">
        <v>1390</v>
      </c>
      <c r="E1774" s="207" t="str">
        <f>Sales_Entry!C1774</f>
        <v>BILL-7445</v>
      </c>
      <c r="F1774" s="207" t="str">
        <f>Sales_Entry!E1774</f>
        <v>PANEER</v>
      </c>
      <c r="G1774" s="208">
        <f>N(Sales_Entry!J1774)</f>
        <v>2400</v>
      </c>
      <c r="H1774" s="208">
        <v>0</v>
      </c>
      <c r="I1774" s="208">
        <f t="shared" si="27"/>
        <v>2400</v>
      </c>
      <c r="J1774" s="211"/>
      <c r="K1774" s="209" t="str" cm="1">
        <f t="array" ref="K1774">IF($C1774="","",IF(AND($C1774=Party_Statement!$C$5,$B1774&gt;=Party_Statement!$C$6,$B1774&lt;=Party_Statement!$E$6),SUMPRODUCT(($C$3:$C1774=Party_Statement!$C$5)*($B$3:$B1774&gt;=Party_Statement!$C$6)*($B$3:$B1774&lt;=Party_Statement!$E$6)),""))</f>
        <v/>
      </c>
    </row>
    <row r="1775" spans="1:11" s="64" customFormat="1" x14ac:dyDescent="0.25">
      <c r="A1775" s="205" t="str">
        <f>Sales_Entry!A1775</f>
        <v>2083/05/29</v>
      </c>
      <c r="B1775" s="206">
        <f>Sales_Entry!B1775</f>
        <v>46279</v>
      </c>
      <c r="C1775" s="207" t="str">
        <f>Sales_Entry!D1775</f>
        <v>SRIJANA DAIRY</v>
      </c>
      <c r="D1775" s="207" t="s">
        <v>1390</v>
      </c>
      <c r="E1775" s="207" t="str">
        <f>Sales_Entry!C1775</f>
        <v>BILL-7446</v>
      </c>
      <c r="F1775" s="207" t="str">
        <f>Sales_Entry!E1775</f>
        <v>Mix Milk</v>
      </c>
      <c r="G1775" s="208">
        <f>N(Sales_Entry!J1775)</f>
        <v>3400</v>
      </c>
      <c r="H1775" s="208">
        <v>0</v>
      </c>
      <c r="I1775" s="208">
        <f t="shared" si="27"/>
        <v>3400</v>
      </c>
      <c r="J1775" s="211"/>
      <c r="K1775" s="209" t="str" cm="1">
        <f t="array" ref="K1775">IF($C1775="","",IF(AND($C1775=Party_Statement!$C$5,$B1775&gt;=Party_Statement!$C$6,$B1775&lt;=Party_Statement!$E$6),SUMPRODUCT(($C$3:$C1775=Party_Statement!$C$5)*($B$3:$B1775&gt;=Party_Statement!$C$6)*($B$3:$B1775&lt;=Party_Statement!$E$6)),""))</f>
        <v/>
      </c>
    </row>
    <row r="1776" spans="1:11" s="64" customFormat="1" x14ac:dyDescent="0.25">
      <c r="A1776" s="205" t="str">
        <f>Sales_Entry!A1776</f>
        <v>2083/05/29</v>
      </c>
      <c r="B1776" s="206">
        <f>Sales_Entry!B1776</f>
        <v>46279</v>
      </c>
      <c r="C1776" s="207" t="str">
        <f>Sales_Entry!D1776</f>
        <v>SRIJANA DAIRY</v>
      </c>
      <c r="D1776" s="207" t="s">
        <v>1390</v>
      </c>
      <c r="E1776" s="207" t="str">
        <f>Sales_Entry!C1776</f>
        <v>BILL-7446</v>
      </c>
      <c r="F1776" s="207" t="str">
        <f>Sales_Entry!E1776</f>
        <v>Cow Milk</v>
      </c>
      <c r="G1776" s="208">
        <f>N(Sales_Entry!J1776)</f>
        <v>80</v>
      </c>
      <c r="H1776" s="208">
        <v>0</v>
      </c>
      <c r="I1776" s="208">
        <f t="shared" si="27"/>
        <v>80</v>
      </c>
      <c r="J1776" s="211"/>
      <c r="K1776" s="209" t="str" cm="1">
        <f t="array" ref="K1776">IF($C1776="","",IF(AND($C1776=Party_Statement!$C$5,$B1776&gt;=Party_Statement!$C$6,$B1776&lt;=Party_Statement!$E$6),SUMPRODUCT(($C$3:$C1776=Party_Statement!$C$5)*($B$3:$B1776&gt;=Party_Statement!$C$6)*($B$3:$B1776&lt;=Party_Statement!$E$6)),""))</f>
        <v/>
      </c>
    </row>
    <row r="1777" spans="1:11" s="64" customFormat="1" x14ac:dyDescent="0.25">
      <c r="A1777" s="205" t="str">
        <f>Sales_Entry!A1777</f>
        <v>2083/05/29</v>
      </c>
      <c r="B1777" s="206">
        <f>Sales_Entry!B1777</f>
        <v>46279</v>
      </c>
      <c r="C1777" s="207" t="str">
        <f>Sales_Entry!D1777</f>
        <v>AAMOSH KIRANA</v>
      </c>
      <c r="D1777" s="207" t="s">
        <v>1390</v>
      </c>
      <c r="E1777" s="207" t="str">
        <f>Sales_Entry!C1777</f>
        <v>BILL-7447</v>
      </c>
      <c r="F1777" s="207" t="str">
        <f>Sales_Entry!E1777</f>
        <v>Mix Milk</v>
      </c>
      <c r="G1777" s="208">
        <f>N(Sales_Entry!J1777)</f>
        <v>3440</v>
      </c>
      <c r="H1777" s="208">
        <v>0</v>
      </c>
      <c r="I1777" s="208">
        <f t="shared" si="27"/>
        <v>3440</v>
      </c>
      <c r="J1777" s="211"/>
      <c r="K1777" s="209" t="str" cm="1">
        <f t="array" ref="K1777">IF($C1777="","",IF(AND($C1777=Party_Statement!$C$5,$B1777&gt;=Party_Statement!$C$6,$B1777&lt;=Party_Statement!$E$6),SUMPRODUCT(($C$3:$C1777=Party_Statement!$C$5)*($B$3:$B1777&gt;=Party_Statement!$C$6)*($B$3:$B1777&lt;=Party_Statement!$E$6)),""))</f>
        <v/>
      </c>
    </row>
    <row r="1778" spans="1:11" s="64" customFormat="1" x14ac:dyDescent="0.25">
      <c r="A1778" s="205" t="str">
        <f>Sales_Entry!A1778</f>
        <v>2083/05/29</v>
      </c>
      <c r="B1778" s="206">
        <f>Sales_Entry!B1778</f>
        <v>46279</v>
      </c>
      <c r="C1778" s="207" t="str">
        <f>Sales_Entry!D1778</f>
        <v>AAMOSH KIRANA</v>
      </c>
      <c r="D1778" s="207" t="s">
        <v>1390</v>
      </c>
      <c r="E1778" s="207" t="str">
        <f>Sales_Entry!C1778</f>
        <v>BILL-7447</v>
      </c>
      <c r="F1778" s="207" t="str">
        <f>Sales_Entry!E1778</f>
        <v>Mix Milk</v>
      </c>
      <c r="G1778" s="208">
        <f>N(Sales_Entry!J1778)</f>
        <v>2125</v>
      </c>
      <c r="H1778" s="208">
        <v>0</v>
      </c>
      <c r="I1778" s="208">
        <f t="shared" si="27"/>
        <v>2125</v>
      </c>
      <c r="J1778" s="211"/>
      <c r="K1778" s="209" t="str" cm="1">
        <f t="array" ref="K1778">IF($C1778="","",IF(AND($C1778=Party_Statement!$C$5,$B1778&gt;=Party_Statement!$C$6,$B1778&lt;=Party_Statement!$E$6),SUMPRODUCT(($C$3:$C1778=Party_Statement!$C$5)*($B$3:$B1778&gt;=Party_Statement!$C$6)*($B$3:$B1778&lt;=Party_Statement!$E$6)),""))</f>
        <v/>
      </c>
    </row>
    <row r="1779" spans="1:11" s="64" customFormat="1" x14ac:dyDescent="0.25">
      <c r="A1779" s="205" t="str">
        <f>Sales_Entry!A1779</f>
        <v>2083/05/29</v>
      </c>
      <c r="B1779" s="206">
        <f>Sales_Entry!B1779</f>
        <v>46279</v>
      </c>
      <c r="C1779" s="207" t="str">
        <f>Sales_Entry!D1779</f>
        <v>AAMOSH KIRANA</v>
      </c>
      <c r="D1779" s="207" t="s">
        <v>1390</v>
      </c>
      <c r="E1779" s="207" t="str">
        <f>Sales_Entry!C1779</f>
        <v>BILL-7447</v>
      </c>
      <c r="F1779" s="207" t="str">
        <f>Sales_Entry!E1779</f>
        <v>Cow Milk</v>
      </c>
      <c r="G1779" s="208">
        <f>N(Sales_Entry!J1779)</f>
        <v>80</v>
      </c>
      <c r="H1779" s="208">
        <v>0</v>
      </c>
      <c r="I1779" s="208">
        <f t="shared" si="27"/>
        <v>80</v>
      </c>
      <c r="J1779" s="211"/>
      <c r="K1779" s="209" t="str" cm="1">
        <f t="array" ref="K1779">IF($C1779="","",IF(AND($C1779=Party_Statement!$C$5,$B1779&gt;=Party_Statement!$C$6,$B1779&lt;=Party_Statement!$E$6),SUMPRODUCT(($C$3:$C1779=Party_Statement!$C$5)*($B$3:$B1779&gt;=Party_Statement!$C$6)*($B$3:$B1779&lt;=Party_Statement!$E$6)),""))</f>
        <v/>
      </c>
    </row>
    <row r="1780" spans="1:11" s="64" customFormat="1" x14ac:dyDescent="0.25">
      <c r="A1780" s="205" t="str">
        <f>Sales_Entry!A1780</f>
        <v>2083/05/29</v>
      </c>
      <c r="B1780" s="206">
        <f>Sales_Entry!B1780</f>
        <v>46279</v>
      </c>
      <c r="C1780" s="207" t="str">
        <f>Sales_Entry!D1780</f>
        <v>CHHATRABHUMI STORE</v>
      </c>
      <c r="D1780" s="207" t="s">
        <v>1390</v>
      </c>
      <c r="E1780" s="207" t="str">
        <f>Sales_Entry!C1780</f>
        <v>BILL-7448</v>
      </c>
      <c r="F1780" s="207" t="str">
        <f>Sales_Entry!E1780</f>
        <v>Mix Milk</v>
      </c>
      <c r="G1780" s="208">
        <f>N(Sales_Entry!J1780)</f>
        <v>1720</v>
      </c>
      <c r="H1780" s="208">
        <v>0</v>
      </c>
      <c r="I1780" s="208">
        <f t="shared" si="27"/>
        <v>1720</v>
      </c>
      <c r="J1780" s="211"/>
      <c r="K1780" s="209" t="str" cm="1">
        <f t="array" ref="K1780">IF($C1780="","",IF(AND($C1780=Party_Statement!$C$5,$B1780&gt;=Party_Statement!$C$6,$B1780&lt;=Party_Statement!$E$6),SUMPRODUCT(($C$3:$C1780=Party_Statement!$C$5)*($B$3:$B1780&gt;=Party_Statement!$C$6)*($B$3:$B1780&lt;=Party_Statement!$E$6)),""))</f>
        <v/>
      </c>
    </row>
    <row r="1781" spans="1:11" s="64" customFormat="1" x14ac:dyDescent="0.25">
      <c r="A1781" s="205" t="str">
        <f>Sales_Entry!A1781</f>
        <v>2083/05/29</v>
      </c>
      <c r="B1781" s="206">
        <f>Sales_Entry!B1781</f>
        <v>46279</v>
      </c>
      <c r="C1781" s="207" t="str">
        <f>Sales_Entry!D1781</f>
        <v>KRISHNA KHAREL</v>
      </c>
      <c r="D1781" s="207" t="s">
        <v>1390</v>
      </c>
      <c r="E1781" s="207" t="str">
        <f>Sales_Entry!C1781</f>
        <v>BILL-7449</v>
      </c>
      <c r="F1781" s="207" t="str">
        <f>Sales_Entry!E1781</f>
        <v>Mix Milk</v>
      </c>
      <c r="G1781" s="208">
        <f>N(Sales_Entry!J1781)</f>
        <v>301</v>
      </c>
      <c r="H1781" s="208">
        <v>0</v>
      </c>
      <c r="I1781" s="208">
        <f t="shared" si="27"/>
        <v>301</v>
      </c>
      <c r="J1781" s="211"/>
      <c r="K1781" s="209" t="str" cm="1">
        <f t="array" ref="K1781">IF($C1781="","",IF(AND($C1781=Party_Statement!$C$5,$B1781&gt;=Party_Statement!$C$6,$B1781&lt;=Party_Statement!$E$6),SUMPRODUCT(($C$3:$C1781=Party_Statement!$C$5)*($B$3:$B1781&gt;=Party_Statement!$C$6)*($B$3:$B1781&lt;=Party_Statement!$E$6)),""))</f>
        <v/>
      </c>
    </row>
    <row r="1782" spans="1:11" s="64" customFormat="1" x14ac:dyDescent="0.25">
      <c r="A1782" s="205" t="str">
        <f>Sales_Entry!A1782</f>
        <v>2083/05/29</v>
      </c>
      <c r="B1782" s="206">
        <f>Sales_Entry!B1782</f>
        <v>46279</v>
      </c>
      <c r="C1782" s="207" t="str">
        <f>Sales_Entry!D1782</f>
        <v>SOBHA BHATTARAI</v>
      </c>
      <c r="D1782" s="207" t="s">
        <v>1390</v>
      </c>
      <c r="E1782" s="207" t="str">
        <f>Sales_Entry!C1782</f>
        <v>BILL-7450</v>
      </c>
      <c r="F1782" s="207" t="str">
        <f>Sales_Entry!E1782</f>
        <v>Mix Milk</v>
      </c>
      <c r="G1782" s="208">
        <f>N(Sales_Entry!J1782)</f>
        <v>2250</v>
      </c>
      <c r="H1782" s="208">
        <v>0</v>
      </c>
      <c r="I1782" s="208">
        <f t="shared" si="27"/>
        <v>2250</v>
      </c>
      <c r="J1782" s="211"/>
      <c r="K1782" s="209" t="str" cm="1">
        <f t="array" ref="K1782">IF($C1782="","",IF(AND($C1782=Party_Statement!$C$5,$B1782&gt;=Party_Statement!$C$6,$B1782&lt;=Party_Statement!$E$6),SUMPRODUCT(($C$3:$C1782=Party_Statement!$C$5)*($B$3:$B1782&gt;=Party_Statement!$C$6)*($B$3:$B1782&lt;=Party_Statement!$E$6)),""))</f>
        <v/>
      </c>
    </row>
    <row r="1783" spans="1:11" s="64" customFormat="1" x14ac:dyDescent="0.25">
      <c r="A1783" s="205" t="str">
        <f>Sales_Entry!A1783</f>
        <v>2083/05/29</v>
      </c>
      <c r="B1783" s="206">
        <f>Sales_Entry!B1783</f>
        <v>46279</v>
      </c>
      <c r="C1783" s="207" t="str">
        <f>Sales_Entry!D1783</f>
        <v>MANAKAMANA DAIRY</v>
      </c>
      <c r="D1783" s="207" t="s">
        <v>1390</v>
      </c>
      <c r="E1783" s="207" t="str">
        <f>Sales_Entry!C1783</f>
        <v>BILL-7451</v>
      </c>
      <c r="F1783" s="207" t="str">
        <f>Sales_Entry!E1783</f>
        <v>Mix Milk</v>
      </c>
      <c r="G1783" s="208">
        <f>N(Sales_Entry!J1783)</f>
        <v>850</v>
      </c>
      <c r="H1783" s="208">
        <v>0</v>
      </c>
      <c r="I1783" s="208">
        <f t="shared" si="27"/>
        <v>850</v>
      </c>
      <c r="J1783" s="211"/>
      <c r="K1783" s="209" t="str" cm="1">
        <f t="array" ref="K1783">IF($C1783="","",IF(AND($C1783=Party_Statement!$C$5,$B1783&gt;=Party_Statement!$C$6,$B1783&lt;=Party_Statement!$E$6),SUMPRODUCT(($C$3:$C1783=Party_Statement!$C$5)*($B$3:$B1783&gt;=Party_Statement!$C$6)*($B$3:$B1783&lt;=Party_Statement!$E$6)),""))</f>
        <v/>
      </c>
    </row>
    <row r="1784" spans="1:11" s="64" customFormat="1" x14ac:dyDescent="0.25">
      <c r="A1784" s="205" t="str">
        <f>Sales_Entry!A1784</f>
        <v>2083/05/29</v>
      </c>
      <c r="B1784" s="206">
        <f>Sales_Entry!B1784</f>
        <v>46279</v>
      </c>
      <c r="C1784" s="207" t="str">
        <f>Sales_Entry!D1784</f>
        <v>KHANAL KIRANA</v>
      </c>
      <c r="D1784" s="207" t="s">
        <v>1390</v>
      </c>
      <c r="E1784" s="207" t="str">
        <f>Sales_Entry!C1784</f>
        <v>BILL-7452</v>
      </c>
      <c r="F1784" s="207" t="str">
        <f>Sales_Entry!E1784</f>
        <v>Mix Milk</v>
      </c>
      <c r="G1784" s="208">
        <f>N(Sales_Entry!J1784)</f>
        <v>2125</v>
      </c>
      <c r="H1784" s="208">
        <v>0</v>
      </c>
      <c r="I1784" s="208">
        <f t="shared" si="27"/>
        <v>2125</v>
      </c>
      <c r="J1784" s="211"/>
      <c r="K1784" s="209" t="str" cm="1">
        <f t="array" ref="K1784">IF($C1784="","",IF(AND($C1784=Party_Statement!$C$5,$B1784&gt;=Party_Statement!$C$6,$B1784&lt;=Party_Statement!$E$6),SUMPRODUCT(($C$3:$C1784=Party_Statement!$C$5)*($B$3:$B1784&gt;=Party_Statement!$C$6)*($B$3:$B1784&lt;=Party_Statement!$E$6)),""))</f>
        <v/>
      </c>
    </row>
    <row r="1785" spans="1:11" s="64" customFormat="1" x14ac:dyDescent="0.25">
      <c r="A1785" s="205" t="str">
        <f>Sales_Entry!A1785</f>
        <v>2083/05/29</v>
      </c>
      <c r="B1785" s="206">
        <f>Sales_Entry!B1785</f>
        <v>46279</v>
      </c>
      <c r="C1785" s="207" t="str">
        <f>Sales_Entry!D1785</f>
        <v>SAMIKSHYA KIRANA</v>
      </c>
      <c r="D1785" s="207" t="s">
        <v>1390</v>
      </c>
      <c r="E1785" s="207" t="str">
        <f>Sales_Entry!C1785</f>
        <v>BILL-7453</v>
      </c>
      <c r="F1785" s="207" t="str">
        <f>Sales_Entry!E1785</f>
        <v>Mix Milk</v>
      </c>
      <c r="G1785" s="208">
        <f>N(Sales_Entry!J1785)</f>
        <v>850</v>
      </c>
      <c r="H1785" s="208">
        <v>0</v>
      </c>
      <c r="I1785" s="208">
        <f t="shared" si="27"/>
        <v>850</v>
      </c>
      <c r="J1785" s="211"/>
      <c r="K1785" s="209" t="str" cm="1">
        <f t="array" ref="K1785">IF($C1785="","",IF(AND($C1785=Party_Statement!$C$5,$B1785&gt;=Party_Statement!$C$6,$B1785&lt;=Party_Statement!$E$6),SUMPRODUCT(($C$3:$C1785=Party_Statement!$C$5)*($B$3:$B1785&gt;=Party_Statement!$C$6)*($B$3:$B1785&lt;=Party_Statement!$E$6)),""))</f>
        <v/>
      </c>
    </row>
    <row r="1786" spans="1:11" s="64" customFormat="1" x14ac:dyDescent="0.25">
      <c r="A1786" s="205" t="str">
        <f>Sales_Entry!A1786</f>
        <v>2083/05/29</v>
      </c>
      <c r="B1786" s="206">
        <f>Sales_Entry!B1786</f>
        <v>46279</v>
      </c>
      <c r="C1786" s="207" t="str">
        <f>Sales_Entry!D1786</f>
        <v>PALPALI KIRANA</v>
      </c>
      <c r="D1786" s="207" t="s">
        <v>1390</v>
      </c>
      <c r="E1786" s="207" t="str">
        <f>Sales_Entry!C1786</f>
        <v>BILL-7454</v>
      </c>
      <c r="F1786" s="207" t="str">
        <f>Sales_Entry!E1786</f>
        <v>Mix Milk</v>
      </c>
      <c r="G1786" s="208">
        <f>N(Sales_Entry!J1786)</f>
        <v>2550</v>
      </c>
      <c r="H1786" s="208">
        <v>0</v>
      </c>
      <c r="I1786" s="208">
        <f t="shared" si="27"/>
        <v>2550</v>
      </c>
      <c r="J1786" s="211"/>
      <c r="K1786" s="209" t="str" cm="1">
        <f t="array" ref="K1786">IF($C1786="","",IF(AND($C1786=Party_Statement!$C$5,$B1786&gt;=Party_Statement!$C$6,$B1786&lt;=Party_Statement!$E$6),SUMPRODUCT(($C$3:$C1786=Party_Statement!$C$5)*($B$3:$B1786&gt;=Party_Statement!$C$6)*($B$3:$B1786&lt;=Party_Statement!$E$6)),""))</f>
        <v/>
      </c>
    </row>
    <row r="1787" spans="1:11" s="64" customFormat="1" x14ac:dyDescent="0.25">
      <c r="A1787" s="205" t="str">
        <f>Sales_Entry!A1787</f>
        <v>2083/05/29</v>
      </c>
      <c r="B1787" s="206">
        <f>Sales_Entry!B1787</f>
        <v>46279</v>
      </c>
      <c r="C1787" s="207" t="str">
        <f>Sales_Entry!D1787</f>
        <v>DEURALI KIRANA</v>
      </c>
      <c r="D1787" s="207" t="s">
        <v>1390</v>
      </c>
      <c r="E1787" s="207" t="str">
        <f>Sales_Entry!C1787</f>
        <v>BILL-7455</v>
      </c>
      <c r="F1787" s="207" t="str">
        <f>Sales_Entry!E1787</f>
        <v>Mix Milk</v>
      </c>
      <c r="G1787" s="208">
        <f>N(Sales_Entry!J1787)</f>
        <v>425</v>
      </c>
      <c r="H1787" s="208">
        <v>0</v>
      </c>
      <c r="I1787" s="208">
        <f t="shared" si="27"/>
        <v>425</v>
      </c>
      <c r="J1787" s="211"/>
      <c r="K1787" s="209" t="str" cm="1">
        <f t="array" ref="K1787">IF($C1787="","",IF(AND($C1787=Party_Statement!$C$5,$B1787&gt;=Party_Statement!$C$6,$B1787&lt;=Party_Statement!$E$6),SUMPRODUCT(($C$3:$C1787=Party_Statement!$C$5)*($B$3:$B1787&gt;=Party_Statement!$C$6)*($B$3:$B1787&lt;=Party_Statement!$E$6)),""))</f>
        <v/>
      </c>
    </row>
    <row r="1788" spans="1:11" s="64" customFormat="1" x14ac:dyDescent="0.25">
      <c r="A1788" s="205" t="str">
        <f>Sales_Entry!A1788</f>
        <v>2083/05/29</v>
      </c>
      <c r="B1788" s="206">
        <f>Sales_Entry!B1788</f>
        <v>46279</v>
      </c>
      <c r="C1788" s="207" t="str">
        <f>Sales_Entry!D1788</f>
        <v>GIRI KIRANA</v>
      </c>
      <c r="D1788" s="207" t="s">
        <v>1390</v>
      </c>
      <c r="E1788" s="207" t="str">
        <f>Sales_Entry!C1788</f>
        <v>BILL-7456</v>
      </c>
      <c r="F1788" s="207" t="str">
        <f>Sales_Entry!E1788</f>
        <v>Mix Milk</v>
      </c>
      <c r="G1788" s="208">
        <f>N(Sales_Entry!J1788)</f>
        <v>1275</v>
      </c>
      <c r="H1788" s="208">
        <v>0</v>
      </c>
      <c r="I1788" s="208">
        <f t="shared" si="27"/>
        <v>1275</v>
      </c>
      <c r="J1788" s="211"/>
      <c r="K1788" s="209" t="str" cm="1">
        <f t="array" ref="K1788">IF($C1788="","",IF(AND($C1788=Party_Statement!$C$5,$B1788&gt;=Party_Statement!$C$6,$B1788&lt;=Party_Statement!$E$6),SUMPRODUCT(($C$3:$C1788=Party_Statement!$C$5)*($B$3:$B1788&gt;=Party_Statement!$C$6)*($B$3:$B1788&lt;=Party_Statement!$E$6)),""))</f>
        <v/>
      </c>
    </row>
    <row r="1789" spans="1:11" s="64" customFormat="1" ht="25.5" x14ac:dyDescent="0.25">
      <c r="A1789" s="205" t="str">
        <f>Sales_Entry!A1789</f>
        <v>2083/05/29</v>
      </c>
      <c r="B1789" s="206">
        <f>Sales_Entry!B1789</f>
        <v>46279</v>
      </c>
      <c r="C1789" s="207" t="str">
        <f>Sales_Entry!D1789</f>
        <v>NEHA MISTHAN BHANDAR</v>
      </c>
      <c r="D1789" s="207" t="s">
        <v>1390</v>
      </c>
      <c r="E1789" s="207" t="str">
        <f>Sales_Entry!C1789</f>
        <v>BILL-7457</v>
      </c>
      <c r="F1789" s="207" t="str">
        <f>Sales_Entry!E1789</f>
        <v>Mix Milk</v>
      </c>
      <c r="G1789" s="208">
        <f>N(Sales_Entry!J1789)</f>
        <v>6800</v>
      </c>
      <c r="H1789" s="208">
        <v>0</v>
      </c>
      <c r="I1789" s="208">
        <f t="shared" si="27"/>
        <v>6800</v>
      </c>
      <c r="J1789" s="211"/>
      <c r="K1789" s="209" t="str" cm="1">
        <f t="array" ref="K1789">IF($C1789="","",IF(AND($C1789=Party_Statement!$C$5,$B1789&gt;=Party_Statement!$C$6,$B1789&lt;=Party_Statement!$E$6),SUMPRODUCT(($C$3:$C1789=Party_Statement!$C$5)*($B$3:$B1789&gt;=Party_Statement!$C$6)*($B$3:$B1789&lt;=Party_Statement!$E$6)),""))</f>
        <v/>
      </c>
    </row>
    <row r="1790" spans="1:11" s="64" customFormat="1" ht="25.5" x14ac:dyDescent="0.25">
      <c r="A1790" s="205" t="str">
        <f>Sales_Entry!A1790</f>
        <v>2083/05/29</v>
      </c>
      <c r="B1790" s="206">
        <f>Sales_Entry!B1790</f>
        <v>46279</v>
      </c>
      <c r="C1790" s="207" t="str">
        <f>Sales_Entry!D1790</f>
        <v>SUMIT MISTHAN BHANDAR</v>
      </c>
      <c r="D1790" s="207" t="s">
        <v>1390</v>
      </c>
      <c r="E1790" s="207" t="str">
        <f>Sales_Entry!C1790</f>
        <v>BILL-7458</v>
      </c>
      <c r="F1790" s="207" t="str">
        <f>Sales_Entry!E1790</f>
        <v>Mix Milk</v>
      </c>
      <c r="G1790" s="208">
        <f>N(Sales_Entry!J1790)</f>
        <v>6800</v>
      </c>
      <c r="H1790" s="208">
        <v>0</v>
      </c>
      <c r="I1790" s="208">
        <f t="shared" si="27"/>
        <v>6800</v>
      </c>
      <c r="J1790" s="211"/>
      <c r="K1790" s="209" t="str" cm="1">
        <f t="array" ref="K1790">IF($C1790="","",IF(AND($C1790=Party_Statement!$C$5,$B1790&gt;=Party_Statement!$C$6,$B1790&lt;=Party_Statement!$E$6),SUMPRODUCT(($C$3:$C1790=Party_Statement!$C$5)*($B$3:$B1790&gt;=Party_Statement!$C$6)*($B$3:$B1790&lt;=Party_Statement!$E$6)),""))</f>
        <v/>
      </c>
    </row>
    <row r="1791" spans="1:11" s="64" customFormat="1" x14ac:dyDescent="0.25">
      <c r="A1791" s="205" t="str">
        <f>Sales_Entry!A1791</f>
        <v>2083/05/29</v>
      </c>
      <c r="B1791" s="206">
        <f>Sales_Entry!B1791</f>
        <v>46279</v>
      </c>
      <c r="C1791" s="207" t="str">
        <f>Sales_Entry!D1791</f>
        <v>ORGANIC TARKALI</v>
      </c>
      <c r="D1791" s="207" t="s">
        <v>1390</v>
      </c>
      <c r="E1791" s="207" t="str">
        <f>Sales_Entry!C1791</f>
        <v>BILL-7459</v>
      </c>
      <c r="F1791" s="207" t="str">
        <f>Sales_Entry!E1791</f>
        <v>Mix Milk</v>
      </c>
      <c r="G1791" s="208">
        <f>N(Sales_Entry!J1791)</f>
        <v>950</v>
      </c>
      <c r="H1791" s="208">
        <v>0</v>
      </c>
      <c r="I1791" s="208">
        <f t="shared" si="27"/>
        <v>950</v>
      </c>
      <c r="J1791" s="211"/>
      <c r="K1791" s="209" t="str" cm="1">
        <f t="array" ref="K1791">IF($C1791="","",IF(AND($C1791=Party_Statement!$C$5,$B1791&gt;=Party_Statement!$C$6,$B1791&lt;=Party_Statement!$E$6),SUMPRODUCT(($C$3:$C1791=Party_Statement!$C$5)*($B$3:$B1791&gt;=Party_Statement!$C$6)*($B$3:$B1791&lt;=Party_Statement!$E$6)),""))</f>
        <v/>
      </c>
    </row>
    <row r="1792" spans="1:11" s="64" customFormat="1" x14ac:dyDescent="0.25">
      <c r="A1792" s="205" t="str">
        <f>Sales_Entry!A1792</f>
        <v>2083/05/29</v>
      </c>
      <c r="B1792" s="206">
        <f>Sales_Entry!B1792</f>
        <v>46279</v>
      </c>
      <c r="C1792" s="207" t="str">
        <f>Sales_Entry!D1792</f>
        <v>YUBARAJ AND SAMRAT</v>
      </c>
      <c r="D1792" s="207" t="s">
        <v>1390</v>
      </c>
      <c r="E1792" s="207" t="str">
        <f>Sales_Entry!C1792</f>
        <v>BILL-7460</v>
      </c>
      <c r="F1792" s="207" t="str">
        <f>Sales_Entry!E1792</f>
        <v>Mix Milk</v>
      </c>
      <c r="G1792" s="208">
        <f>N(Sales_Entry!J1792)</f>
        <v>850</v>
      </c>
      <c r="H1792" s="208">
        <v>0</v>
      </c>
      <c r="I1792" s="208">
        <f t="shared" si="27"/>
        <v>850</v>
      </c>
      <c r="J1792" s="211"/>
      <c r="K1792" s="209" t="str" cm="1">
        <f t="array" ref="K1792">IF($C1792="","",IF(AND($C1792=Party_Statement!$C$5,$B1792&gt;=Party_Statement!$C$6,$B1792&lt;=Party_Statement!$E$6),SUMPRODUCT(($C$3:$C1792=Party_Statement!$C$5)*($B$3:$B1792&gt;=Party_Statement!$C$6)*($B$3:$B1792&lt;=Party_Statement!$E$6)),""))</f>
        <v/>
      </c>
    </row>
    <row r="1793" spans="1:11" s="64" customFormat="1" x14ac:dyDescent="0.25">
      <c r="A1793" s="205" t="str">
        <f>Sales_Entry!A1793</f>
        <v>2083/05/29</v>
      </c>
      <c r="B1793" s="206">
        <f>Sales_Entry!B1793</f>
        <v>46279</v>
      </c>
      <c r="C1793" s="207" t="str">
        <f>Sales_Entry!D1793</f>
        <v>SHARMA DAI</v>
      </c>
      <c r="D1793" s="207" t="s">
        <v>1390</v>
      </c>
      <c r="E1793" s="207" t="str">
        <f>Sales_Entry!C1793</f>
        <v>BILL-7461</v>
      </c>
      <c r="F1793" s="207" t="str">
        <f>Sales_Entry!E1793</f>
        <v>Mix Milk</v>
      </c>
      <c r="G1793" s="208">
        <f>N(Sales_Entry!J1793)</f>
        <v>2890</v>
      </c>
      <c r="H1793" s="208">
        <v>0</v>
      </c>
      <c r="I1793" s="208">
        <f t="shared" si="27"/>
        <v>2890</v>
      </c>
      <c r="J1793" s="211"/>
      <c r="K1793" s="209" t="str" cm="1">
        <f t="array" ref="K1793">IF($C1793="","",IF(AND($C1793=Party_Statement!$C$5,$B1793&gt;=Party_Statement!$C$6,$B1793&lt;=Party_Statement!$E$6),SUMPRODUCT(($C$3:$C1793=Party_Statement!$C$5)*($B$3:$B1793&gt;=Party_Statement!$C$6)*($B$3:$B1793&lt;=Party_Statement!$E$6)),""))</f>
        <v/>
      </c>
    </row>
    <row r="1794" spans="1:11" s="64" customFormat="1" x14ac:dyDescent="0.25">
      <c r="A1794" s="205" t="str">
        <f>Sales_Entry!A1794</f>
        <v>2083/05/29</v>
      </c>
      <c r="B1794" s="206">
        <f>Sales_Entry!B1794</f>
        <v>46279</v>
      </c>
      <c r="C1794" s="207" t="str">
        <f>Sales_Entry!D1794</f>
        <v>GANGA NEUPANE</v>
      </c>
      <c r="D1794" s="207" t="s">
        <v>1390</v>
      </c>
      <c r="E1794" s="207" t="str">
        <f>Sales_Entry!C1794</f>
        <v>BILL-7462</v>
      </c>
      <c r="F1794" s="207" t="str">
        <f>Sales_Entry!E1794</f>
        <v>Mix Milk</v>
      </c>
      <c r="G1794" s="208">
        <f>N(Sales_Entry!J1794)</f>
        <v>425</v>
      </c>
      <c r="H1794" s="208">
        <v>0</v>
      </c>
      <c r="I1794" s="208">
        <f t="shared" si="27"/>
        <v>425</v>
      </c>
      <c r="J1794" s="211"/>
      <c r="K1794" s="209" t="str" cm="1">
        <f t="array" ref="K1794">IF($C1794="","",IF(AND($C1794=Party_Statement!$C$5,$B1794&gt;=Party_Statement!$C$6,$B1794&lt;=Party_Statement!$E$6),SUMPRODUCT(($C$3:$C1794=Party_Statement!$C$5)*($B$3:$B1794&gt;=Party_Statement!$C$6)*($B$3:$B1794&lt;=Party_Statement!$E$6)),""))</f>
        <v/>
      </c>
    </row>
    <row r="1795" spans="1:11" s="64" customFormat="1" x14ac:dyDescent="0.25">
      <c r="A1795" s="205" t="str">
        <f>Sales_Entry!A1795</f>
        <v>2083/05/29</v>
      </c>
      <c r="B1795" s="206">
        <f>Sales_Entry!B1795</f>
        <v>46279</v>
      </c>
      <c r="C1795" s="207" t="str">
        <f>Sales_Entry!D1795</f>
        <v>NEUPANE KIRANA</v>
      </c>
      <c r="D1795" s="207" t="s">
        <v>1390</v>
      </c>
      <c r="E1795" s="207" t="str">
        <f>Sales_Entry!C1795</f>
        <v>BILL-7463</v>
      </c>
      <c r="F1795" s="207" t="str">
        <f>Sales_Entry!E1795</f>
        <v>Mix Milk</v>
      </c>
      <c r="G1795" s="208">
        <f>N(Sales_Entry!J1795)</f>
        <v>100</v>
      </c>
      <c r="H1795" s="208">
        <v>0</v>
      </c>
      <c r="I1795" s="208">
        <f t="shared" si="27"/>
        <v>100</v>
      </c>
      <c r="J1795" s="211"/>
      <c r="K1795" s="209" t="str" cm="1">
        <f t="array" ref="K1795">IF($C1795="","",IF(AND($C1795=Party_Statement!$C$5,$B1795&gt;=Party_Statement!$C$6,$B1795&lt;=Party_Statement!$E$6),SUMPRODUCT(($C$3:$C1795=Party_Statement!$C$5)*($B$3:$B1795&gt;=Party_Statement!$C$6)*($B$3:$B1795&lt;=Party_Statement!$E$6)),""))</f>
        <v/>
      </c>
    </row>
    <row r="1796" spans="1:11" s="64" customFormat="1" x14ac:dyDescent="0.25">
      <c r="A1796" s="205" t="str">
        <f>Sales_Entry!A1796</f>
        <v>2083/05/29</v>
      </c>
      <c r="B1796" s="206">
        <f>Sales_Entry!B1796</f>
        <v>46279</v>
      </c>
      <c r="C1796" s="207" t="str">
        <f>Sales_Entry!D1796</f>
        <v>ORGANIC TARKALI</v>
      </c>
      <c r="D1796" s="207" t="s">
        <v>1390</v>
      </c>
      <c r="E1796" s="207" t="str">
        <f>Sales_Entry!C1796</f>
        <v>BILL-7468</v>
      </c>
      <c r="F1796" s="207" t="str">
        <f>Sales_Entry!E1796</f>
        <v>Mix Milk</v>
      </c>
      <c r="G1796" s="208">
        <f>N(Sales_Entry!J1796)</f>
        <v>1700</v>
      </c>
      <c r="H1796" s="208">
        <v>0</v>
      </c>
      <c r="I1796" s="208">
        <f t="shared" ref="I1796:I1853" si="28">IF($C1796="","",$G1796-$H1796)</f>
        <v>1700</v>
      </c>
      <c r="J1796" s="211"/>
      <c r="K1796" s="209" t="str" cm="1">
        <f t="array" ref="K1796">IF($C1796="","",IF(AND($C1796=Party_Statement!$C$5,$B1796&gt;=Party_Statement!$C$6,$B1796&lt;=Party_Statement!$E$6),SUMPRODUCT(($C$3:$C1796=Party_Statement!$C$5)*($B$3:$B1796&gt;=Party_Statement!$C$6)*($B$3:$B1796&lt;=Party_Statement!$E$6)),""))</f>
        <v/>
      </c>
    </row>
    <row r="1797" spans="1:11" s="64" customFormat="1" x14ac:dyDescent="0.25">
      <c r="A1797" s="205" t="str">
        <f>Sales_Entry!A1797</f>
        <v>2083/05/29</v>
      </c>
      <c r="B1797" s="206">
        <f>Sales_Entry!B1797</f>
        <v>46279</v>
      </c>
      <c r="C1797" s="207" t="str">
        <f>Sales_Entry!D1797</f>
        <v>LOCAL</v>
      </c>
      <c r="D1797" s="207" t="s">
        <v>1390</v>
      </c>
      <c r="E1797" s="207" t="str">
        <f>Sales_Entry!C1797</f>
        <v>BILL-7353</v>
      </c>
      <c r="F1797" s="207" t="str">
        <f>Sales_Entry!E1797</f>
        <v>Mix Milk</v>
      </c>
      <c r="G1797" s="208">
        <f>N(Sales_Entry!J1797)</f>
        <v>750</v>
      </c>
      <c r="H1797" s="208">
        <v>0</v>
      </c>
      <c r="I1797" s="208">
        <f t="shared" si="28"/>
        <v>750</v>
      </c>
      <c r="J1797" s="211"/>
      <c r="K1797" s="209" t="str" cm="1">
        <f t="array" ref="K1797">IF($C1797="","",IF(AND($C1797=Party_Statement!$C$5,$B1797&gt;=Party_Statement!$C$6,$B1797&lt;=Party_Statement!$E$6),SUMPRODUCT(($C$3:$C1797=Party_Statement!$C$5)*($B$3:$B1797&gt;=Party_Statement!$C$6)*($B$3:$B1797&lt;=Party_Statement!$E$6)),""))</f>
        <v/>
      </c>
    </row>
    <row r="1798" spans="1:11" s="64" customFormat="1" x14ac:dyDescent="0.25">
      <c r="A1798" s="205" t="str">
        <f>Sales_Entry!A1798</f>
        <v>2083/05/30</v>
      </c>
      <c r="B1798" s="206">
        <f>Sales_Entry!B1798</f>
        <v>46280</v>
      </c>
      <c r="C1798" s="207" t="str">
        <f>Sales_Entry!D1798</f>
        <v>SOBHA BHATTARAI</v>
      </c>
      <c r="D1798" s="207" t="s">
        <v>1390</v>
      </c>
      <c r="E1798" s="207" t="str">
        <f>Sales_Entry!C1798</f>
        <v>BILL-7464</v>
      </c>
      <c r="F1798" s="207" t="str">
        <f>Sales_Entry!E1798</f>
        <v>Mix Milk</v>
      </c>
      <c r="G1798" s="208">
        <f>N(Sales_Entry!J1798)</f>
        <v>2975</v>
      </c>
      <c r="H1798" s="208">
        <v>0</v>
      </c>
      <c r="I1798" s="208">
        <f t="shared" si="28"/>
        <v>2975</v>
      </c>
      <c r="J1798" s="211"/>
      <c r="K1798" s="209" t="str" cm="1">
        <f t="array" ref="K1798">IF($C1798="","",IF(AND($C1798=Party_Statement!$C$5,$B1798&gt;=Party_Statement!$C$6,$B1798&lt;=Party_Statement!$E$6),SUMPRODUCT(($C$3:$C1798=Party_Statement!$C$5)*($B$3:$B1798&gt;=Party_Statement!$C$6)*($B$3:$B1798&lt;=Party_Statement!$E$6)),""))</f>
        <v/>
      </c>
    </row>
    <row r="1799" spans="1:11" s="64" customFormat="1" x14ac:dyDescent="0.25">
      <c r="A1799" s="205" t="str">
        <f>Sales_Entry!A1799</f>
        <v>2083/05/30</v>
      </c>
      <c r="B1799" s="206">
        <f>Sales_Entry!B1799</f>
        <v>46280</v>
      </c>
      <c r="C1799" s="207" t="str">
        <f>Sales_Entry!D1799</f>
        <v>SRIJANA DAIRY</v>
      </c>
      <c r="D1799" s="207" t="s">
        <v>1390</v>
      </c>
      <c r="E1799" s="207" t="str">
        <f>Sales_Entry!C1799</f>
        <v>BILL-7465</v>
      </c>
      <c r="F1799" s="207" t="str">
        <f>Sales_Entry!E1799</f>
        <v>Mix Milk</v>
      </c>
      <c r="G1799" s="208">
        <f>N(Sales_Entry!J1799)</f>
        <v>5100</v>
      </c>
      <c r="H1799" s="208">
        <v>0</v>
      </c>
      <c r="I1799" s="208">
        <f t="shared" si="28"/>
        <v>5100</v>
      </c>
      <c r="J1799" s="211"/>
      <c r="K1799" s="209" t="str" cm="1">
        <f t="array" ref="K1799">IF($C1799="","",IF(AND($C1799=Party_Statement!$C$5,$B1799&gt;=Party_Statement!$C$6,$B1799&lt;=Party_Statement!$E$6),SUMPRODUCT(($C$3:$C1799=Party_Statement!$C$5)*($B$3:$B1799&gt;=Party_Statement!$C$6)*($B$3:$B1799&lt;=Party_Statement!$E$6)),""))</f>
        <v/>
      </c>
    </row>
    <row r="1800" spans="1:11" s="64" customFormat="1" x14ac:dyDescent="0.25">
      <c r="A1800" s="205" t="str">
        <f>Sales_Entry!A1800</f>
        <v>2083/05/30</v>
      </c>
      <c r="B1800" s="206">
        <f>Sales_Entry!B1800</f>
        <v>46280</v>
      </c>
      <c r="C1800" s="207" t="str">
        <f>Sales_Entry!D1800</f>
        <v>SRIJANA DAIRY</v>
      </c>
      <c r="D1800" s="207" t="s">
        <v>1390</v>
      </c>
      <c r="E1800" s="207" t="str">
        <f>Sales_Entry!C1800</f>
        <v>BILL-7465</v>
      </c>
      <c r="F1800" s="207" t="str">
        <f>Sales_Entry!E1800</f>
        <v>Cow Milk</v>
      </c>
      <c r="G1800" s="208">
        <f>N(Sales_Entry!J1800)</f>
        <v>160</v>
      </c>
      <c r="H1800" s="208">
        <v>0</v>
      </c>
      <c r="I1800" s="208">
        <f t="shared" si="28"/>
        <v>160</v>
      </c>
      <c r="J1800" s="211"/>
      <c r="K1800" s="209" t="str" cm="1">
        <f t="array" ref="K1800">IF($C1800="","",IF(AND($C1800=Party_Statement!$C$5,$B1800&gt;=Party_Statement!$C$6,$B1800&lt;=Party_Statement!$E$6),SUMPRODUCT(($C$3:$C1800=Party_Statement!$C$5)*($B$3:$B1800&gt;=Party_Statement!$C$6)*($B$3:$B1800&lt;=Party_Statement!$E$6)),""))</f>
        <v/>
      </c>
    </row>
    <row r="1801" spans="1:11" s="64" customFormat="1" x14ac:dyDescent="0.25">
      <c r="A1801" s="205" t="str">
        <f>Sales_Entry!A1801</f>
        <v>2083/05/30</v>
      </c>
      <c r="B1801" s="206">
        <f>Sales_Entry!B1801</f>
        <v>46280</v>
      </c>
      <c r="C1801" s="207" t="str">
        <f>Sales_Entry!D1801</f>
        <v>PALPALI KIRANA</v>
      </c>
      <c r="D1801" s="207" t="s">
        <v>1390</v>
      </c>
      <c r="E1801" s="207" t="str">
        <f>Sales_Entry!C1801</f>
        <v>BILL-7466</v>
      </c>
      <c r="F1801" s="207" t="str">
        <f>Sales_Entry!E1801</f>
        <v>Mix Milk</v>
      </c>
      <c r="G1801" s="208">
        <f>N(Sales_Entry!J1801)</f>
        <v>2125</v>
      </c>
      <c r="H1801" s="208">
        <v>0</v>
      </c>
      <c r="I1801" s="208">
        <f t="shared" si="28"/>
        <v>2125</v>
      </c>
      <c r="J1801" s="211"/>
      <c r="K1801" s="209" t="str" cm="1">
        <f t="array" ref="K1801">IF($C1801="","",IF(AND($C1801=Party_Statement!$C$5,$B1801&gt;=Party_Statement!$C$6,$B1801&lt;=Party_Statement!$E$6),SUMPRODUCT(($C$3:$C1801=Party_Statement!$C$5)*($B$3:$B1801&gt;=Party_Statement!$C$6)*($B$3:$B1801&lt;=Party_Statement!$E$6)),""))</f>
        <v/>
      </c>
    </row>
    <row r="1802" spans="1:11" s="64" customFormat="1" x14ac:dyDescent="0.25">
      <c r="A1802" s="205" t="str">
        <f>Sales_Entry!A1802</f>
        <v>2083/05/30</v>
      </c>
      <c r="B1802" s="206">
        <f>Sales_Entry!B1802</f>
        <v>46280</v>
      </c>
      <c r="C1802" s="207" t="str">
        <f>Sales_Entry!D1802</f>
        <v>AAMOSH KIRANA</v>
      </c>
      <c r="D1802" s="207" t="s">
        <v>1390</v>
      </c>
      <c r="E1802" s="207" t="str">
        <f>Sales_Entry!C1802</f>
        <v>BILL-7467</v>
      </c>
      <c r="F1802" s="207" t="str">
        <f>Sales_Entry!E1802</f>
        <v>Mix Milk</v>
      </c>
      <c r="G1802" s="208">
        <f>N(Sales_Entry!J1802)</f>
        <v>3440</v>
      </c>
      <c r="H1802" s="208">
        <v>0</v>
      </c>
      <c r="I1802" s="208">
        <f t="shared" si="28"/>
        <v>3440</v>
      </c>
      <c r="J1802" s="211"/>
      <c r="K1802" s="209" t="str" cm="1">
        <f t="array" ref="K1802">IF($C1802="","",IF(AND($C1802=Party_Statement!$C$5,$B1802&gt;=Party_Statement!$C$6,$B1802&lt;=Party_Statement!$E$6),SUMPRODUCT(($C$3:$C1802=Party_Statement!$C$5)*($B$3:$B1802&gt;=Party_Statement!$C$6)*($B$3:$B1802&lt;=Party_Statement!$E$6)),""))</f>
        <v/>
      </c>
    </row>
    <row r="1803" spans="1:11" s="64" customFormat="1" x14ac:dyDescent="0.25">
      <c r="A1803" s="205" t="str">
        <f>Sales_Entry!A1803</f>
        <v>2083/05/30</v>
      </c>
      <c r="B1803" s="206">
        <f>Sales_Entry!B1803</f>
        <v>46280</v>
      </c>
      <c r="C1803" s="207" t="str">
        <f>Sales_Entry!D1803</f>
        <v>AAMOSH KIRANA</v>
      </c>
      <c r="D1803" s="207" t="s">
        <v>1390</v>
      </c>
      <c r="E1803" s="207" t="str">
        <f>Sales_Entry!C1803</f>
        <v>BILL-7467</v>
      </c>
      <c r="F1803" s="207" t="str">
        <f>Sales_Entry!E1803</f>
        <v>Mix Milk</v>
      </c>
      <c r="G1803" s="208">
        <f>N(Sales_Entry!J1803)</f>
        <v>3400</v>
      </c>
      <c r="H1803" s="208">
        <v>0</v>
      </c>
      <c r="I1803" s="208">
        <f t="shared" si="28"/>
        <v>3400</v>
      </c>
      <c r="J1803" s="211"/>
      <c r="K1803" s="209" t="str" cm="1">
        <f t="array" ref="K1803">IF($C1803="","",IF(AND($C1803=Party_Statement!$C$5,$B1803&gt;=Party_Statement!$C$6,$B1803&lt;=Party_Statement!$E$6),SUMPRODUCT(($C$3:$C1803=Party_Statement!$C$5)*($B$3:$B1803&gt;=Party_Statement!$C$6)*($B$3:$B1803&lt;=Party_Statement!$E$6)),""))</f>
        <v/>
      </c>
    </row>
    <row r="1804" spans="1:11" s="64" customFormat="1" x14ac:dyDescent="0.25">
      <c r="A1804" s="205" t="str">
        <f>Sales_Entry!A1804</f>
        <v>2083/05/30</v>
      </c>
      <c r="B1804" s="206">
        <f>Sales_Entry!B1804</f>
        <v>46280</v>
      </c>
      <c r="C1804" s="207" t="str">
        <f>Sales_Entry!D1804</f>
        <v>GIRI KIRANA</v>
      </c>
      <c r="D1804" s="207" t="s">
        <v>1390</v>
      </c>
      <c r="E1804" s="207" t="str">
        <f>Sales_Entry!C1804</f>
        <v>BILL-7469</v>
      </c>
      <c r="F1804" s="207" t="str">
        <f>Sales_Entry!E1804</f>
        <v>Mix Milk</v>
      </c>
      <c r="G1804" s="208">
        <f>N(Sales_Entry!J1804)</f>
        <v>1275</v>
      </c>
      <c r="H1804" s="208">
        <v>0</v>
      </c>
      <c r="I1804" s="208">
        <f t="shared" si="28"/>
        <v>1275</v>
      </c>
      <c r="J1804" s="211"/>
      <c r="K1804" s="209" t="str" cm="1">
        <f t="array" ref="K1804">IF($C1804="","",IF(AND($C1804=Party_Statement!$C$5,$B1804&gt;=Party_Statement!$C$6,$B1804&lt;=Party_Statement!$E$6),SUMPRODUCT(($C$3:$C1804=Party_Statement!$C$5)*($B$3:$B1804&gt;=Party_Statement!$C$6)*($B$3:$B1804&lt;=Party_Statement!$E$6)),""))</f>
        <v/>
      </c>
    </row>
    <row r="1805" spans="1:11" s="64" customFormat="1" x14ac:dyDescent="0.25">
      <c r="A1805" s="205" t="str">
        <f>Sales_Entry!A1805</f>
        <v>2083/05/30</v>
      </c>
      <c r="B1805" s="206">
        <f>Sales_Entry!B1805</f>
        <v>46280</v>
      </c>
      <c r="C1805" s="207" t="str">
        <f>Sales_Entry!D1805</f>
        <v>MANAKAMANA DAIRY</v>
      </c>
      <c r="D1805" s="207" t="s">
        <v>1390</v>
      </c>
      <c r="E1805" s="207" t="str">
        <f>Sales_Entry!C1805</f>
        <v>BILL-7470</v>
      </c>
      <c r="F1805" s="207" t="str">
        <f>Sales_Entry!E1805</f>
        <v>Mix Milk</v>
      </c>
      <c r="G1805" s="208">
        <f>N(Sales_Entry!J1805)</f>
        <v>850</v>
      </c>
      <c r="H1805" s="208">
        <v>0</v>
      </c>
      <c r="I1805" s="208">
        <f t="shared" si="28"/>
        <v>850</v>
      </c>
      <c r="J1805" s="211"/>
      <c r="K1805" s="209" t="str" cm="1">
        <f t="array" ref="K1805">IF($C1805="","",IF(AND($C1805=Party_Statement!$C$5,$B1805&gt;=Party_Statement!$C$6,$B1805&lt;=Party_Statement!$E$6),SUMPRODUCT(($C$3:$C1805=Party_Statement!$C$5)*($B$3:$B1805&gt;=Party_Statement!$C$6)*($B$3:$B1805&lt;=Party_Statement!$E$6)),""))</f>
        <v/>
      </c>
    </row>
    <row r="1806" spans="1:11" s="64" customFormat="1" x14ac:dyDescent="0.25">
      <c r="A1806" s="205" t="str">
        <f>Sales_Entry!A1806</f>
        <v>2083/05/30</v>
      </c>
      <c r="B1806" s="206">
        <f>Sales_Entry!B1806</f>
        <v>46280</v>
      </c>
      <c r="C1806" s="207" t="str">
        <f>Sales_Entry!D1806</f>
        <v>AAYUSH AND AAYUSHMA</v>
      </c>
      <c r="D1806" s="207" t="s">
        <v>1390</v>
      </c>
      <c r="E1806" s="207" t="str">
        <f>Sales_Entry!C1806</f>
        <v>BILL-7471</v>
      </c>
      <c r="F1806" s="207" t="str">
        <f>Sales_Entry!E1806</f>
        <v>Mix Milk</v>
      </c>
      <c r="G1806" s="208">
        <f>N(Sales_Entry!J1806)</f>
        <v>850</v>
      </c>
      <c r="H1806" s="208">
        <v>0</v>
      </c>
      <c r="I1806" s="208">
        <f t="shared" si="28"/>
        <v>850</v>
      </c>
      <c r="J1806" s="211"/>
      <c r="K1806" s="209" t="str" cm="1">
        <f t="array" ref="K1806">IF($C1806="","",IF(AND($C1806=Party_Statement!$C$5,$B1806&gt;=Party_Statement!$C$6,$B1806&lt;=Party_Statement!$E$6),SUMPRODUCT(($C$3:$C1806=Party_Statement!$C$5)*($B$3:$B1806&gt;=Party_Statement!$C$6)*($B$3:$B1806&lt;=Party_Statement!$E$6)),""))</f>
        <v/>
      </c>
    </row>
    <row r="1807" spans="1:11" s="64" customFormat="1" x14ac:dyDescent="0.25">
      <c r="A1807" s="205" t="str">
        <f>Sales_Entry!A1807</f>
        <v>2083/05/30</v>
      </c>
      <c r="B1807" s="206">
        <f>Sales_Entry!B1807</f>
        <v>46280</v>
      </c>
      <c r="C1807" s="207" t="str">
        <f>Sales_Entry!D1807</f>
        <v>YUBARAJ AND SAMRAT</v>
      </c>
      <c r="D1807" s="207" t="s">
        <v>1390</v>
      </c>
      <c r="E1807" s="207" t="str">
        <f>Sales_Entry!C1807</f>
        <v>BILL-7472</v>
      </c>
      <c r="F1807" s="207" t="str">
        <f>Sales_Entry!E1807</f>
        <v>Mix Milk</v>
      </c>
      <c r="G1807" s="208">
        <f>N(Sales_Entry!J1807)</f>
        <v>850</v>
      </c>
      <c r="H1807" s="208">
        <v>0</v>
      </c>
      <c r="I1807" s="208">
        <f t="shared" si="28"/>
        <v>850</v>
      </c>
      <c r="J1807" s="211"/>
      <c r="K1807" s="209" t="str" cm="1">
        <f t="array" ref="K1807">IF($C1807="","",IF(AND($C1807=Party_Statement!$C$5,$B1807&gt;=Party_Statement!$C$6,$B1807&lt;=Party_Statement!$E$6),SUMPRODUCT(($C$3:$C1807=Party_Statement!$C$5)*($B$3:$B1807&gt;=Party_Statement!$C$6)*($B$3:$B1807&lt;=Party_Statement!$E$6)),""))</f>
        <v/>
      </c>
    </row>
    <row r="1808" spans="1:11" s="64" customFormat="1" x14ac:dyDescent="0.25">
      <c r="A1808" s="205" t="str">
        <f>Sales_Entry!A1808</f>
        <v>2083/05/30</v>
      </c>
      <c r="B1808" s="206">
        <f>Sales_Entry!B1808</f>
        <v>46280</v>
      </c>
      <c r="C1808" s="207" t="str">
        <f>Sales_Entry!D1808</f>
        <v>SAMIKSHYA KIRANA</v>
      </c>
      <c r="D1808" s="207" t="s">
        <v>1390</v>
      </c>
      <c r="E1808" s="207" t="str">
        <f>Sales_Entry!C1808</f>
        <v>BILL-7473</v>
      </c>
      <c r="F1808" s="207" t="str">
        <f>Sales_Entry!E1808</f>
        <v>Mix Milk</v>
      </c>
      <c r="G1808" s="208">
        <f>N(Sales_Entry!J1808)</f>
        <v>850</v>
      </c>
      <c r="H1808" s="208">
        <v>0</v>
      </c>
      <c r="I1808" s="208">
        <f t="shared" si="28"/>
        <v>850</v>
      </c>
      <c r="J1808" s="211"/>
      <c r="K1808" s="209" t="str" cm="1">
        <f t="array" ref="K1808">IF($C1808="","",IF(AND($C1808=Party_Statement!$C$5,$B1808&gt;=Party_Statement!$C$6,$B1808&lt;=Party_Statement!$E$6),SUMPRODUCT(($C$3:$C1808=Party_Statement!$C$5)*($B$3:$B1808&gt;=Party_Statement!$C$6)*($B$3:$B1808&lt;=Party_Statement!$E$6)),""))</f>
        <v/>
      </c>
    </row>
    <row r="1809" spans="1:11" s="64" customFormat="1" x14ac:dyDescent="0.25">
      <c r="A1809" s="205" t="str">
        <f>Sales_Entry!A1809</f>
        <v>2083/05/30</v>
      </c>
      <c r="B1809" s="206">
        <f>Sales_Entry!B1809</f>
        <v>46280</v>
      </c>
      <c r="C1809" s="207" t="str">
        <f>Sales_Entry!D1809</f>
        <v>KRISHNA KHAREL</v>
      </c>
      <c r="D1809" s="207" t="s">
        <v>1390</v>
      </c>
      <c r="E1809" s="207" t="str">
        <f>Sales_Entry!C1809</f>
        <v>BILL-7474</v>
      </c>
      <c r="F1809" s="207" t="str">
        <f>Sales_Entry!E1809</f>
        <v>Mix Milk</v>
      </c>
      <c r="G1809" s="208">
        <f>N(Sales_Entry!J1809)</f>
        <v>301</v>
      </c>
      <c r="H1809" s="208">
        <v>0</v>
      </c>
      <c r="I1809" s="208">
        <f t="shared" si="28"/>
        <v>301</v>
      </c>
      <c r="J1809" s="211"/>
      <c r="K1809" s="209" t="str" cm="1">
        <f t="array" ref="K1809">IF($C1809="","",IF(AND($C1809=Party_Statement!$C$5,$B1809&gt;=Party_Statement!$C$6,$B1809&lt;=Party_Statement!$E$6),SUMPRODUCT(($C$3:$C1809=Party_Statement!$C$5)*($B$3:$B1809&gt;=Party_Statement!$C$6)*($B$3:$B1809&lt;=Party_Statement!$E$6)),""))</f>
        <v/>
      </c>
    </row>
    <row r="1810" spans="1:11" s="64" customFormat="1" x14ac:dyDescent="0.25">
      <c r="A1810" s="205" t="str">
        <f>Sales_Entry!A1810</f>
        <v>2083/05/30</v>
      </c>
      <c r="B1810" s="206">
        <f>Sales_Entry!B1810</f>
        <v>46280</v>
      </c>
      <c r="C1810" s="207" t="str">
        <f>Sales_Entry!D1810</f>
        <v>ORGANIC TARKALI</v>
      </c>
      <c r="D1810" s="207" t="s">
        <v>1390</v>
      </c>
      <c r="E1810" s="207" t="str">
        <f>Sales_Entry!C1810</f>
        <v>BILL-7475</v>
      </c>
      <c r="F1810" s="207" t="str">
        <f>Sales_Entry!E1810</f>
        <v>Mix Milk</v>
      </c>
      <c r="G1810" s="208">
        <f>N(Sales_Entry!J1810)</f>
        <v>1900</v>
      </c>
      <c r="H1810" s="208">
        <v>0</v>
      </c>
      <c r="I1810" s="208">
        <f t="shared" si="28"/>
        <v>1900</v>
      </c>
      <c r="J1810" s="211"/>
      <c r="K1810" s="209" t="str" cm="1">
        <f t="array" ref="K1810">IF($C1810="","",IF(AND($C1810=Party_Statement!$C$5,$B1810&gt;=Party_Statement!$C$6,$B1810&lt;=Party_Statement!$E$6),SUMPRODUCT(($C$3:$C1810=Party_Statement!$C$5)*($B$3:$B1810&gt;=Party_Statement!$C$6)*($B$3:$B1810&lt;=Party_Statement!$E$6)),""))</f>
        <v/>
      </c>
    </row>
    <row r="1811" spans="1:11" s="64" customFormat="1" x14ac:dyDescent="0.25">
      <c r="A1811" s="205" t="str">
        <f>Sales_Entry!A1811</f>
        <v>2083/05/30</v>
      </c>
      <c r="B1811" s="206">
        <f>Sales_Entry!B1811</f>
        <v>46280</v>
      </c>
      <c r="C1811" s="207" t="str">
        <f>Sales_Entry!D1811</f>
        <v>CHHATRABHUMI STORE</v>
      </c>
      <c r="D1811" s="207" t="s">
        <v>1390</v>
      </c>
      <c r="E1811" s="207" t="str">
        <f>Sales_Entry!C1811</f>
        <v>BILL-7476</v>
      </c>
      <c r="F1811" s="207" t="str">
        <f>Sales_Entry!E1811</f>
        <v>Mix Milk</v>
      </c>
      <c r="G1811" s="208">
        <f>N(Sales_Entry!J1811)</f>
        <v>2150</v>
      </c>
      <c r="H1811" s="208">
        <v>0</v>
      </c>
      <c r="I1811" s="208">
        <f t="shared" si="28"/>
        <v>2150</v>
      </c>
      <c r="J1811" s="211"/>
      <c r="K1811" s="209" t="str" cm="1">
        <f t="array" ref="K1811">IF($C1811="","",IF(AND($C1811=Party_Statement!$C$5,$B1811&gt;=Party_Statement!$C$6,$B1811&lt;=Party_Statement!$E$6),SUMPRODUCT(($C$3:$C1811=Party_Statement!$C$5)*($B$3:$B1811&gt;=Party_Statement!$C$6)*($B$3:$B1811&lt;=Party_Statement!$E$6)),""))</f>
        <v/>
      </c>
    </row>
    <row r="1812" spans="1:11" s="64" customFormat="1" x14ac:dyDescent="0.25">
      <c r="A1812" s="205" t="str">
        <f>Sales_Entry!A1812</f>
        <v>2083/05/30</v>
      </c>
      <c r="B1812" s="206">
        <f>Sales_Entry!B1812</f>
        <v>46280</v>
      </c>
      <c r="C1812" s="207" t="str">
        <f>Sales_Entry!D1812</f>
        <v>KHANAL KIRANA</v>
      </c>
      <c r="D1812" s="207" t="s">
        <v>1390</v>
      </c>
      <c r="E1812" s="207" t="str">
        <f>Sales_Entry!C1812</f>
        <v>BILL-7477</v>
      </c>
      <c r="F1812" s="207" t="str">
        <f>Sales_Entry!E1812</f>
        <v>Mix Milk</v>
      </c>
      <c r="G1812" s="208">
        <f>N(Sales_Entry!J1812)</f>
        <v>3400</v>
      </c>
      <c r="H1812" s="208">
        <v>0</v>
      </c>
      <c r="I1812" s="208">
        <f t="shared" si="28"/>
        <v>3400</v>
      </c>
      <c r="J1812" s="211"/>
      <c r="K1812" s="209" t="str" cm="1">
        <f t="array" ref="K1812">IF($C1812="","",IF(AND($C1812=Party_Statement!$C$5,$B1812&gt;=Party_Statement!$C$6,$B1812&lt;=Party_Statement!$E$6),SUMPRODUCT(($C$3:$C1812=Party_Statement!$C$5)*($B$3:$B1812&gt;=Party_Statement!$C$6)*($B$3:$B1812&lt;=Party_Statement!$E$6)),""))</f>
        <v/>
      </c>
    </row>
    <row r="1813" spans="1:11" s="64" customFormat="1" x14ac:dyDescent="0.25">
      <c r="A1813" s="205" t="str">
        <f>Sales_Entry!A1813</f>
        <v>2083/05/30</v>
      </c>
      <c r="B1813" s="206">
        <f>Sales_Entry!B1813</f>
        <v>46280</v>
      </c>
      <c r="C1813" s="207" t="str">
        <f>Sales_Entry!D1813</f>
        <v>DEURALI KIRANA</v>
      </c>
      <c r="D1813" s="207" t="s">
        <v>1390</v>
      </c>
      <c r="E1813" s="207" t="str">
        <f>Sales_Entry!C1813</f>
        <v>BILL-7478</v>
      </c>
      <c r="F1813" s="207" t="str">
        <f>Sales_Entry!E1813</f>
        <v>Mix Milk</v>
      </c>
      <c r="G1813" s="208">
        <f>N(Sales_Entry!J1813)</f>
        <v>680</v>
      </c>
      <c r="H1813" s="208">
        <v>0</v>
      </c>
      <c r="I1813" s="208">
        <f t="shared" si="28"/>
        <v>680</v>
      </c>
      <c r="J1813" s="211"/>
      <c r="K1813" s="209" t="str" cm="1">
        <f t="array" ref="K1813">IF($C1813="","",IF(AND($C1813=Party_Statement!$C$5,$B1813&gt;=Party_Statement!$C$6,$B1813&lt;=Party_Statement!$E$6),SUMPRODUCT(($C$3:$C1813=Party_Statement!$C$5)*($B$3:$B1813&gt;=Party_Statement!$C$6)*($B$3:$B1813&lt;=Party_Statement!$E$6)),""))</f>
        <v/>
      </c>
    </row>
    <row r="1814" spans="1:11" s="64" customFormat="1" x14ac:dyDescent="0.25">
      <c r="A1814" s="205" t="str">
        <f>Sales_Entry!A1814</f>
        <v>2083/05/30</v>
      </c>
      <c r="B1814" s="206">
        <f>Sales_Entry!B1814</f>
        <v>46280</v>
      </c>
      <c r="C1814" s="207" t="str">
        <f>Sales_Entry!D1814</f>
        <v>SHARMA DAI</v>
      </c>
      <c r="D1814" s="207" t="s">
        <v>1390</v>
      </c>
      <c r="E1814" s="207" t="str">
        <f>Sales_Entry!C1814</f>
        <v>BILL-7479</v>
      </c>
      <c r="F1814" s="207" t="str">
        <f>Sales_Entry!E1814</f>
        <v>Mix Milk</v>
      </c>
      <c r="G1814" s="208">
        <f>N(Sales_Entry!J1814)</f>
        <v>2805</v>
      </c>
      <c r="H1814" s="208">
        <v>0</v>
      </c>
      <c r="I1814" s="208">
        <f t="shared" si="28"/>
        <v>2805</v>
      </c>
      <c r="J1814" s="211"/>
      <c r="K1814" s="209" t="str" cm="1">
        <f t="array" ref="K1814">IF($C1814="","",IF(AND($C1814=Party_Statement!$C$5,$B1814&gt;=Party_Statement!$C$6,$B1814&lt;=Party_Statement!$E$6),SUMPRODUCT(($C$3:$C1814=Party_Statement!$C$5)*($B$3:$B1814&gt;=Party_Statement!$C$6)*($B$3:$B1814&lt;=Party_Statement!$E$6)),""))</f>
        <v/>
      </c>
    </row>
    <row r="1815" spans="1:11" s="64" customFormat="1" x14ac:dyDescent="0.25">
      <c r="A1815" s="205" t="str">
        <f>Sales_Entry!A1815</f>
        <v>2083/05/30</v>
      </c>
      <c r="B1815" s="206">
        <f>Sales_Entry!B1815</f>
        <v>46280</v>
      </c>
      <c r="C1815" s="207" t="str">
        <f>Sales_Entry!D1815</f>
        <v>GANGA NEUPANE</v>
      </c>
      <c r="D1815" s="207" t="s">
        <v>1390</v>
      </c>
      <c r="E1815" s="207" t="str">
        <f>Sales_Entry!C1815</f>
        <v>BILL-7480</v>
      </c>
      <c r="F1815" s="207" t="str">
        <f>Sales_Entry!E1815</f>
        <v>Mix Milk</v>
      </c>
      <c r="G1815" s="208">
        <f>N(Sales_Entry!J1815)</f>
        <v>340</v>
      </c>
      <c r="H1815" s="208">
        <v>0</v>
      </c>
      <c r="I1815" s="208">
        <f t="shared" si="28"/>
        <v>340</v>
      </c>
      <c r="J1815" s="211"/>
      <c r="K1815" s="209" t="str" cm="1">
        <f t="array" ref="K1815">IF($C1815="","",IF(AND($C1815=Party_Statement!$C$5,$B1815&gt;=Party_Statement!$C$6,$B1815&lt;=Party_Statement!$E$6),SUMPRODUCT(($C$3:$C1815=Party_Statement!$C$5)*($B$3:$B1815&gt;=Party_Statement!$C$6)*($B$3:$B1815&lt;=Party_Statement!$E$6)),""))</f>
        <v/>
      </c>
    </row>
    <row r="1816" spans="1:11" s="64" customFormat="1" x14ac:dyDescent="0.25">
      <c r="A1816" s="205" t="str">
        <f>Sales_Entry!A1816</f>
        <v>2083/05/30</v>
      </c>
      <c r="B1816" s="206">
        <f>Sales_Entry!B1816</f>
        <v>46280</v>
      </c>
      <c r="C1816" s="207" t="str">
        <f>Sales_Entry!D1816</f>
        <v>NEUPANE KIRANA</v>
      </c>
      <c r="D1816" s="207" t="s">
        <v>1390</v>
      </c>
      <c r="E1816" s="207" t="str">
        <f>Sales_Entry!C1816</f>
        <v>BILL-7481</v>
      </c>
      <c r="F1816" s="207" t="str">
        <f>Sales_Entry!E1816</f>
        <v>Mix Milk</v>
      </c>
      <c r="G1816" s="208">
        <f>N(Sales_Entry!J1816)</f>
        <v>100</v>
      </c>
      <c r="H1816" s="208">
        <v>0</v>
      </c>
      <c r="I1816" s="208">
        <f t="shared" si="28"/>
        <v>100</v>
      </c>
      <c r="J1816" s="211"/>
      <c r="K1816" s="209" t="str" cm="1">
        <f t="array" ref="K1816">IF($C1816="","",IF(AND($C1816=Party_Statement!$C$5,$B1816&gt;=Party_Statement!$C$6,$B1816&lt;=Party_Statement!$E$6),SUMPRODUCT(($C$3:$C1816=Party_Statement!$C$5)*($B$3:$B1816&gt;=Party_Statement!$C$6)*($B$3:$B1816&lt;=Party_Statement!$E$6)),""))</f>
        <v/>
      </c>
    </row>
    <row r="1817" spans="1:11" s="64" customFormat="1" x14ac:dyDescent="0.25">
      <c r="A1817" s="205" t="str">
        <f>Sales_Entry!A1817</f>
        <v>2083/05/30</v>
      </c>
      <c r="B1817" s="206">
        <f>Sales_Entry!B1817</f>
        <v>46280</v>
      </c>
      <c r="C1817" s="207" t="str">
        <f>Sales_Entry!D1817</f>
        <v>KHANAL KIRANA</v>
      </c>
      <c r="D1817" s="207" t="s">
        <v>1390</v>
      </c>
      <c r="E1817" s="207" t="str">
        <f>Sales_Entry!C1817</f>
        <v>BILL-7482</v>
      </c>
      <c r="F1817" s="207" t="str">
        <f>Sales_Entry!E1817</f>
        <v>PANEER</v>
      </c>
      <c r="G1817" s="208">
        <f>N(Sales_Entry!J1817)</f>
        <v>-1600</v>
      </c>
      <c r="H1817" s="208">
        <v>0</v>
      </c>
      <c r="I1817" s="208">
        <f t="shared" si="28"/>
        <v>-1600</v>
      </c>
      <c r="J1817" s="211"/>
      <c r="K1817" s="209" t="str" cm="1">
        <f t="array" ref="K1817">IF($C1817="","",IF(AND($C1817=Party_Statement!$C$5,$B1817&gt;=Party_Statement!$C$6,$B1817&lt;=Party_Statement!$E$6),SUMPRODUCT(($C$3:$C1817=Party_Statement!$C$5)*($B$3:$B1817&gt;=Party_Statement!$C$6)*($B$3:$B1817&lt;=Party_Statement!$E$6)),""))</f>
        <v/>
      </c>
    </row>
    <row r="1818" spans="1:11" s="64" customFormat="1" ht="25.5" x14ac:dyDescent="0.25">
      <c r="A1818" s="205" t="str">
        <f>Sales_Entry!A1818</f>
        <v>2083/05/30</v>
      </c>
      <c r="B1818" s="206">
        <f>Sales_Entry!B1818</f>
        <v>46280</v>
      </c>
      <c r="C1818" s="207" t="str">
        <f>Sales_Entry!D1818</f>
        <v>NEHA MISTHAN BHANDAR</v>
      </c>
      <c r="D1818" s="207" t="s">
        <v>1390</v>
      </c>
      <c r="E1818" s="207" t="str">
        <f>Sales_Entry!C1818</f>
        <v>BILL-7483</v>
      </c>
      <c r="F1818" s="207" t="str">
        <f>Sales_Entry!E1818</f>
        <v>Mix Milk</v>
      </c>
      <c r="G1818" s="208">
        <f>N(Sales_Entry!J1818)</f>
        <v>6800</v>
      </c>
      <c r="H1818" s="208">
        <v>0</v>
      </c>
      <c r="I1818" s="208">
        <f t="shared" si="28"/>
        <v>6800</v>
      </c>
      <c r="J1818" s="211"/>
      <c r="K1818" s="209" t="str" cm="1">
        <f t="array" ref="K1818">IF($C1818="","",IF(AND($C1818=Party_Statement!$C$5,$B1818&gt;=Party_Statement!$C$6,$B1818&lt;=Party_Statement!$E$6),SUMPRODUCT(($C$3:$C1818=Party_Statement!$C$5)*($B$3:$B1818&gt;=Party_Statement!$C$6)*($B$3:$B1818&lt;=Party_Statement!$E$6)),""))</f>
        <v/>
      </c>
    </row>
    <row r="1819" spans="1:11" s="64" customFormat="1" x14ac:dyDescent="0.25">
      <c r="A1819" s="205" t="str">
        <f>Sales_Entry!A1819</f>
        <v>2083/05/30</v>
      </c>
      <c r="B1819" s="206">
        <f>Sales_Entry!B1819</f>
        <v>46280</v>
      </c>
      <c r="C1819" s="207" t="str">
        <f>Sales_Entry!D1819</f>
        <v>ORGANIC TARKALI</v>
      </c>
      <c r="D1819" s="207" t="s">
        <v>1390</v>
      </c>
      <c r="E1819" s="207" t="str">
        <f>Sales_Entry!C1819</f>
        <v>BILL-7484</v>
      </c>
      <c r="F1819" s="207" t="str">
        <f>Sales_Entry!E1819</f>
        <v>Mix Milk</v>
      </c>
      <c r="G1819" s="208">
        <f>N(Sales_Entry!J1819)</f>
        <v>1700</v>
      </c>
      <c r="H1819" s="208">
        <v>0</v>
      </c>
      <c r="I1819" s="208">
        <f t="shared" si="28"/>
        <v>1700</v>
      </c>
      <c r="J1819" s="211"/>
      <c r="K1819" s="209" t="str" cm="1">
        <f t="array" ref="K1819">IF($C1819="","",IF(AND($C1819=Party_Statement!$C$5,$B1819&gt;=Party_Statement!$C$6,$B1819&lt;=Party_Statement!$E$6),SUMPRODUCT(($C$3:$C1819=Party_Statement!$C$5)*($B$3:$B1819&gt;=Party_Statement!$C$6)*($B$3:$B1819&lt;=Party_Statement!$E$6)),""))</f>
        <v/>
      </c>
    </row>
    <row r="1820" spans="1:11" s="64" customFormat="1" x14ac:dyDescent="0.25">
      <c r="A1820" s="205" t="str">
        <f>Sales_Entry!A1820</f>
        <v>2083/05/30</v>
      </c>
      <c r="B1820" s="206">
        <f>Sales_Entry!B1820</f>
        <v>46280</v>
      </c>
      <c r="C1820" s="207" t="str">
        <f>Sales_Entry!D1820</f>
        <v>LOCAL</v>
      </c>
      <c r="D1820" s="207" t="s">
        <v>1390</v>
      </c>
      <c r="E1820" s="207" t="str">
        <f>Sales_Entry!C1820</f>
        <v>BILL-7354</v>
      </c>
      <c r="F1820" s="207" t="str">
        <f>Sales_Entry!E1820</f>
        <v>Mix Milk</v>
      </c>
      <c r="G1820" s="208">
        <f>N(Sales_Entry!J1820)</f>
        <v>450</v>
      </c>
      <c r="H1820" s="208">
        <v>0</v>
      </c>
      <c r="I1820" s="208">
        <f t="shared" si="28"/>
        <v>450</v>
      </c>
      <c r="J1820" s="211"/>
      <c r="K1820" s="209" t="str" cm="1">
        <f t="array" ref="K1820">IF($C1820="","",IF(AND($C1820=Party_Statement!$C$5,$B1820&gt;=Party_Statement!$C$6,$B1820&lt;=Party_Statement!$E$6),SUMPRODUCT(($C$3:$C1820=Party_Statement!$C$5)*($B$3:$B1820&gt;=Party_Statement!$C$6)*($B$3:$B1820&lt;=Party_Statement!$E$6)),""))</f>
        <v/>
      </c>
    </row>
    <row r="1821" spans="1:11" s="64" customFormat="1" x14ac:dyDescent="0.25">
      <c r="A1821" s="205" t="str">
        <f>Sales_Entry!A1821</f>
        <v>2083/05/31</v>
      </c>
      <c r="B1821" s="206">
        <f>Sales_Entry!B1821</f>
        <v>46281</v>
      </c>
      <c r="C1821" s="207" t="str">
        <f>Sales_Entry!D1821</f>
        <v>SRIJANA DAIRY</v>
      </c>
      <c r="D1821" s="207" t="s">
        <v>1390</v>
      </c>
      <c r="E1821" s="207" t="str">
        <f>Sales_Entry!C1821</f>
        <v>BILL-7485</v>
      </c>
      <c r="F1821" s="207" t="str">
        <f>Sales_Entry!E1821</f>
        <v>Mix Milk</v>
      </c>
      <c r="G1821" s="208">
        <f>N(Sales_Entry!J1821)</f>
        <v>5100</v>
      </c>
      <c r="H1821" s="208">
        <v>0</v>
      </c>
      <c r="I1821" s="208">
        <f t="shared" si="28"/>
        <v>5100</v>
      </c>
      <c r="J1821" s="211"/>
      <c r="K1821" s="209" t="str" cm="1">
        <f t="array" ref="K1821">IF($C1821="","",IF(AND($C1821=Party_Statement!$C$5,$B1821&gt;=Party_Statement!$C$6,$B1821&lt;=Party_Statement!$E$6),SUMPRODUCT(($C$3:$C1821=Party_Statement!$C$5)*($B$3:$B1821&gt;=Party_Statement!$C$6)*($B$3:$B1821&lt;=Party_Statement!$E$6)),""))</f>
        <v/>
      </c>
    </row>
    <row r="1822" spans="1:11" s="64" customFormat="1" x14ac:dyDescent="0.25">
      <c r="A1822" s="205" t="str">
        <f>Sales_Entry!A1822</f>
        <v>2083/05/31</v>
      </c>
      <c r="B1822" s="206">
        <f>Sales_Entry!B1822</f>
        <v>46281</v>
      </c>
      <c r="C1822" s="207" t="str">
        <f>Sales_Entry!D1822</f>
        <v>SRIJANA DAIRY</v>
      </c>
      <c r="D1822" s="207" t="s">
        <v>1390</v>
      </c>
      <c r="E1822" s="207" t="str">
        <f>Sales_Entry!C1822</f>
        <v>BILL-7485</v>
      </c>
      <c r="F1822" s="207" t="str">
        <f>Sales_Entry!E1822</f>
        <v>Cow Milk</v>
      </c>
      <c r="G1822" s="208">
        <f>N(Sales_Entry!J1822)</f>
        <v>80</v>
      </c>
      <c r="H1822" s="208">
        <v>0</v>
      </c>
      <c r="I1822" s="208">
        <f t="shared" si="28"/>
        <v>80</v>
      </c>
      <c r="J1822" s="211"/>
      <c r="K1822" s="209" t="str" cm="1">
        <f t="array" ref="K1822">IF($C1822="","",IF(AND($C1822=Party_Statement!$C$5,$B1822&gt;=Party_Statement!$C$6,$B1822&lt;=Party_Statement!$E$6),SUMPRODUCT(($C$3:$C1822=Party_Statement!$C$5)*($B$3:$B1822&gt;=Party_Statement!$C$6)*($B$3:$B1822&lt;=Party_Statement!$E$6)),""))</f>
        <v/>
      </c>
    </row>
    <row r="1823" spans="1:11" s="64" customFormat="1" x14ac:dyDescent="0.25">
      <c r="A1823" s="205" t="str">
        <f>Sales_Entry!A1823</f>
        <v>2083/05/31</v>
      </c>
      <c r="B1823" s="206">
        <f>Sales_Entry!B1823</f>
        <v>46281</v>
      </c>
      <c r="C1823" s="207" t="str">
        <f>Sales_Entry!D1823</f>
        <v>SOBHA BHATTARAI</v>
      </c>
      <c r="D1823" s="207" t="s">
        <v>1390</v>
      </c>
      <c r="E1823" s="207" t="str">
        <f>Sales_Entry!C1823</f>
        <v>BILL-7486</v>
      </c>
      <c r="F1823" s="207" t="str">
        <f>Sales_Entry!E1823</f>
        <v>Mix Milk</v>
      </c>
      <c r="G1823" s="208">
        <f>N(Sales_Entry!J1823)</f>
        <v>3400</v>
      </c>
      <c r="H1823" s="208">
        <v>0</v>
      </c>
      <c r="I1823" s="208">
        <f t="shared" si="28"/>
        <v>3400</v>
      </c>
      <c r="J1823" s="211"/>
      <c r="K1823" s="209" t="str" cm="1">
        <f t="array" ref="K1823">IF($C1823="","",IF(AND($C1823=Party_Statement!$C$5,$B1823&gt;=Party_Statement!$C$6,$B1823&lt;=Party_Statement!$E$6),SUMPRODUCT(($C$3:$C1823=Party_Statement!$C$5)*($B$3:$B1823&gt;=Party_Statement!$C$6)*($B$3:$B1823&lt;=Party_Statement!$E$6)),""))</f>
        <v/>
      </c>
    </row>
    <row r="1824" spans="1:11" s="64" customFormat="1" x14ac:dyDescent="0.25">
      <c r="A1824" s="205" t="str">
        <f>Sales_Entry!A1824</f>
        <v>2083/05/31</v>
      </c>
      <c r="B1824" s="206">
        <f>Sales_Entry!B1824</f>
        <v>46281</v>
      </c>
      <c r="C1824" s="207" t="str">
        <f>Sales_Entry!D1824</f>
        <v>PALPALI KIRANA</v>
      </c>
      <c r="D1824" s="207" t="s">
        <v>1390</v>
      </c>
      <c r="E1824" s="207" t="str">
        <f>Sales_Entry!C1824</f>
        <v>BILL-7487</v>
      </c>
      <c r="F1824" s="207" t="str">
        <f>Sales_Entry!E1824</f>
        <v>Mix Milk</v>
      </c>
      <c r="G1824" s="208">
        <f>N(Sales_Entry!J1824)</f>
        <v>2550</v>
      </c>
      <c r="H1824" s="208">
        <v>0</v>
      </c>
      <c r="I1824" s="208">
        <f t="shared" si="28"/>
        <v>2550</v>
      </c>
      <c r="J1824" s="211"/>
      <c r="K1824" s="209" t="str" cm="1">
        <f t="array" ref="K1824">IF($C1824="","",IF(AND($C1824=Party_Statement!$C$5,$B1824&gt;=Party_Statement!$C$6,$B1824&lt;=Party_Statement!$E$6),SUMPRODUCT(($C$3:$C1824=Party_Statement!$C$5)*($B$3:$B1824&gt;=Party_Statement!$C$6)*($B$3:$B1824&lt;=Party_Statement!$E$6)),""))</f>
        <v/>
      </c>
    </row>
    <row r="1825" spans="1:11" s="64" customFormat="1" x14ac:dyDescent="0.25">
      <c r="A1825" s="205" t="str">
        <f>Sales_Entry!A1825</f>
        <v>2083/05/31</v>
      </c>
      <c r="B1825" s="206">
        <f>Sales_Entry!B1825</f>
        <v>46281</v>
      </c>
      <c r="C1825" s="207" t="str">
        <f>Sales_Entry!D1825</f>
        <v>AAMOSH KIRANA</v>
      </c>
      <c r="D1825" s="207" t="s">
        <v>1390</v>
      </c>
      <c r="E1825" s="207" t="str">
        <f>Sales_Entry!C1825</f>
        <v>BILL-7488</v>
      </c>
      <c r="F1825" s="207" t="str">
        <f>Sales_Entry!E1825</f>
        <v>Mix Milk</v>
      </c>
      <c r="G1825" s="208">
        <f>N(Sales_Entry!J1825)</f>
        <v>4300</v>
      </c>
      <c r="H1825" s="208">
        <v>0</v>
      </c>
      <c r="I1825" s="208">
        <f t="shared" si="28"/>
        <v>4300</v>
      </c>
      <c r="J1825" s="211"/>
      <c r="K1825" s="209" t="str" cm="1">
        <f t="array" ref="K1825">IF($C1825="","",IF(AND($C1825=Party_Statement!$C$5,$B1825&gt;=Party_Statement!$C$6,$B1825&lt;=Party_Statement!$E$6),SUMPRODUCT(($C$3:$C1825=Party_Statement!$C$5)*($B$3:$B1825&gt;=Party_Statement!$C$6)*($B$3:$B1825&lt;=Party_Statement!$E$6)),""))</f>
        <v/>
      </c>
    </row>
    <row r="1826" spans="1:11" s="64" customFormat="1" x14ac:dyDescent="0.25">
      <c r="A1826" s="205" t="str">
        <f>Sales_Entry!A1826</f>
        <v>2083/05/31</v>
      </c>
      <c r="B1826" s="206">
        <f>Sales_Entry!B1826</f>
        <v>46281</v>
      </c>
      <c r="C1826" s="207" t="str">
        <f>Sales_Entry!D1826</f>
        <v>AAMOSH KIRANA</v>
      </c>
      <c r="D1826" s="207" t="s">
        <v>1390</v>
      </c>
      <c r="E1826" s="207" t="str">
        <f>Sales_Entry!C1826</f>
        <v>BILL-7488</v>
      </c>
      <c r="F1826" s="207" t="str">
        <f>Sales_Entry!E1826</f>
        <v>Mix Milk</v>
      </c>
      <c r="G1826" s="208">
        <f>N(Sales_Entry!J1826)</f>
        <v>850</v>
      </c>
      <c r="H1826" s="208">
        <v>0</v>
      </c>
      <c r="I1826" s="208">
        <f t="shared" si="28"/>
        <v>850</v>
      </c>
      <c r="J1826" s="211"/>
      <c r="K1826" s="209" t="str" cm="1">
        <f t="array" ref="K1826">IF($C1826="","",IF(AND($C1826=Party_Statement!$C$5,$B1826&gt;=Party_Statement!$C$6,$B1826&lt;=Party_Statement!$E$6),SUMPRODUCT(($C$3:$C1826=Party_Statement!$C$5)*($B$3:$B1826&gt;=Party_Statement!$C$6)*($B$3:$B1826&lt;=Party_Statement!$E$6)),""))</f>
        <v/>
      </c>
    </row>
    <row r="1827" spans="1:11" s="64" customFormat="1" x14ac:dyDescent="0.25">
      <c r="A1827" s="205" t="str">
        <f>Sales_Entry!A1827</f>
        <v>2083/05/31</v>
      </c>
      <c r="B1827" s="206">
        <f>Sales_Entry!B1827</f>
        <v>46281</v>
      </c>
      <c r="C1827" s="207" t="str">
        <f>Sales_Entry!D1827</f>
        <v>AAMOSH KIRANA</v>
      </c>
      <c r="D1827" s="207" t="s">
        <v>1390</v>
      </c>
      <c r="E1827" s="207" t="str">
        <f>Sales_Entry!C1827</f>
        <v>BILL-7488</v>
      </c>
      <c r="F1827" s="207" t="str">
        <f>Sales_Entry!E1827</f>
        <v>Cow Milk</v>
      </c>
      <c r="G1827" s="208">
        <f>N(Sales_Entry!J1827)</f>
        <v>80</v>
      </c>
      <c r="H1827" s="208">
        <v>0</v>
      </c>
      <c r="I1827" s="208">
        <f t="shared" si="28"/>
        <v>80</v>
      </c>
      <c r="J1827" s="211"/>
      <c r="K1827" s="209" t="str" cm="1">
        <f t="array" ref="K1827">IF($C1827="","",IF(AND($C1827=Party_Statement!$C$5,$B1827&gt;=Party_Statement!$C$6,$B1827&lt;=Party_Statement!$E$6),SUMPRODUCT(($C$3:$C1827=Party_Statement!$C$5)*($B$3:$B1827&gt;=Party_Statement!$C$6)*($B$3:$B1827&lt;=Party_Statement!$E$6)),""))</f>
        <v/>
      </c>
    </row>
    <row r="1828" spans="1:11" s="64" customFormat="1" x14ac:dyDescent="0.25">
      <c r="A1828" s="205" t="str">
        <f>Sales_Entry!A1828</f>
        <v>2083/05/31</v>
      </c>
      <c r="B1828" s="206">
        <f>Sales_Entry!B1828</f>
        <v>46281</v>
      </c>
      <c r="C1828" s="207" t="str">
        <f>Sales_Entry!D1828</f>
        <v>GIRI KIRANA</v>
      </c>
      <c r="D1828" s="207" t="s">
        <v>1390</v>
      </c>
      <c r="E1828" s="207" t="str">
        <f>Sales_Entry!C1828</f>
        <v>BILL-7489</v>
      </c>
      <c r="F1828" s="207" t="str">
        <f>Sales_Entry!E1828</f>
        <v>Mix Milk</v>
      </c>
      <c r="G1828" s="208">
        <f>N(Sales_Entry!J1828)</f>
        <v>1275</v>
      </c>
      <c r="H1828" s="208">
        <v>0</v>
      </c>
      <c r="I1828" s="208">
        <f t="shared" si="28"/>
        <v>1275</v>
      </c>
      <c r="J1828" s="211"/>
      <c r="K1828" s="209" t="str" cm="1">
        <f t="array" ref="K1828">IF($C1828="","",IF(AND($C1828=Party_Statement!$C$5,$B1828&gt;=Party_Statement!$C$6,$B1828&lt;=Party_Statement!$E$6),SUMPRODUCT(($C$3:$C1828=Party_Statement!$C$5)*($B$3:$B1828&gt;=Party_Statement!$C$6)*($B$3:$B1828&lt;=Party_Statement!$E$6)),""))</f>
        <v/>
      </c>
    </row>
    <row r="1829" spans="1:11" s="64" customFormat="1" x14ac:dyDescent="0.25">
      <c r="A1829" s="205" t="str">
        <f>Sales_Entry!A1829</f>
        <v>2083/05/31</v>
      </c>
      <c r="B1829" s="206">
        <f>Sales_Entry!B1829</f>
        <v>46281</v>
      </c>
      <c r="C1829" s="207" t="str">
        <f>Sales_Entry!D1829</f>
        <v>KHANAL KIRANA</v>
      </c>
      <c r="D1829" s="207" t="s">
        <v>1390</v>
      </c>
      <c r="E1829" s="207" t="str">
        <f>Sales_Entry!C1829</f>
        <v>BILL-7490</v>
      </c>
      <c r="F1829" s="207" t="str">
        <f>Sales_Entry!E1829</f>
        <v>Mix Milk</v>
      </c>
      <c r="G1829" s="208">
        <f>N(Sales_Entry!J1829)</f>
        <v>1275</v>
      </c>
      <c r="H1829" s="208">
        <v>0</v>
      </c>
      <c r="I1829" s="208">
        <f t="shared" si="28"/>
        <v>1275</v>
      </c>
      <c r="J1829" s="211"/>
      <c r="K1829" s="209" t="str" cm="1">
        <f t="array" ref="K1829">IF($C1829="","",IF(AND($C1829=Party_Statement!$C$5,$B1829&gt;=Party_Statement!$C$6,$B1829&lt;=Party_Statement!$E$6),SUMPRODUCT(($C$3:$C1829=Party_Statement!$C$5)*($B$3:$B1829&gt;=Party_Statement!$C$6)*($B$3:$B1829&lt;=Party_Statement!$E$6)),""))</f>
        <v/>
      </c>
    </row>
    <row r="1830" spans="1:11" s="64" customFormat="1" x14ac:dyDescent="0.25">
      <c r="A1830" s="205" t="str">
        <f>Sales_Entry!A1830</f>
        <v>2083/05/31</v>
      </c>
      <c r="B1830" s="206">
        <f>Sales_Entry!B1830</f>
        <v>46281</v>
      </c>
      <c r="C1830" s="207" t="str">
        <f>Sales_Entry!D1830</f>
        <v>MANAKAMANA DAIRY</v>
      </c>
      <c r="D1830" s="207" t="s">
        <v>1390</v>
      </c>
      <c r="E1830" s="207" t="str">
        <f>Sales_Entry!C1830</f>
        <v>BILL-7491</v>
      </c>
      <c r="F1830" s="207" t="str">
        <f>Sales_Entry!E1830</f>
        <v>Mix Milk</v>
      </c>
      <c r="G1830" s="208">
        <f>N(Sales_Entry!J1830)</f>
        <v>850</v>
      </c>
      <c r="H1830" s="208">
        <v>0</v>
      </c>
      <c r="I1830" s="208">
        <f t="shared" si="28"/>
        <v>850</v>
      </c>
      <c r="J1830" s="211"/>
      <c r="K1830" s="209" t="str" cm="1">
        <f t="array" ref="K1830">IF($C1830="","",IF(AND($C1830=Party_Statement!$C$5,$B1830&gt;=Party_Statement!$C$6,$B1830&lt;=Party_Statement!$E$6),SUMPRODUCT(($C$3:$C1830=Party_Statement!$C$5)*($B$3:$B1830&gt;=Party_Statement!$C$6)*($B$3:$B1830&lt;=Party_Statement!$E$6)),""))</f>
        <v/>
      </c>
    </row>
    <row r="1831" spans="1:11" s="64" customFormat="1" x14ac:dyDescent="0.25">
      <c r="A1831" s="205" t="str">
        <f>Sales_Entry!A1831</f>
        <v>2083/05/31</v>
      </c>
      <c r="B1831" s="206">
        <f>Sales_Entry!B1831</f>
        <v>46281</v>
      </c>
      <c r="C1831" s="207" t="str">
        <f>Sales_Entry!D1831</f>
        <v>YUBARAJ AND SAMRAT</v>
      </c>
      <c r="D1831" s="207" t="s">
        <v>1390</v>
      </c>
      <c r="E1831" s="207" t="str">
        <f>Sales_Entry!C1831</f>
        <v>BILL-7492</v>
      </c>
      <c r="F1831" s="207" t="str">
        <f>Sales_Entry!E1831</f>
        <v>Mix Milk</v>
      </c>
      <c r="G1831" s="208">
        <f>N(Sales_Entry!J1831)</f>
        <v>850</v>
      </c>
      <c r="H1831" s="208">
        <v>0</v>
      </c>
      <c r="I1831" s="208">
        <f t="shared" si="28"/>
        <v>850</v>
      </c>
      <c r="J1831" s="211"/>
      <c r="K1831" s="209" t="str" cm="1">
        <f t="array" ref="K1831">IF($C1831="","",IF(AND($C1831=Party_Statement!$C$5,$B1831&gt;=Party_Statement!$C$6,$B1831&lt;=Party_Statement!$E$6),SUMPRODUCT(($C$3:$C1831=Party_Statement!$C$5)*($B$3:$B1831&gt;=Party_Statement!$C$6)*($B$3:$B1831&lt;=Party_Statement!$E$6)),""))</f>
        <v/>
      </c>
    </row>
    <row r="1832" spans="1:11" s="64" customFormat="1" x14ac:dyDescent="0.25">
      <c r="A1832" s="205" t="str">
        <f>Sales_Entry!A1832</f>
        <v>2083/05/31</v>
      </c>
      <c r="B1832" s="206">
        <f>Sales_Entry!B1832</f>
        <v>46281</v>
      </c>
      <c r="C1832" s="207" t="str">
        <f>Sales_Entry!D1832</f>
        <v>KRISHNA KHAREL</v>
      </c>
      <c r="D1832" s="207" t="s">
        <v>1390</v>
      </c>
      <c r="E1832" s="207" t="str">
        <f>Sales_Entry!C1832</f>
        <v>BILL-7493</v>
      </c>
      <c r="F1832" s="207" t="str">
        <f>Sales_Entry!E1832</f>
        <v>Mix Milk</v>
      </c>
      <c r="G1832" s="208">
        <f>N(Sales_Entry!J1832)</f>
        <v>301</v>
      </c>
      <c r="H1832" s="208">
        <v>0</v>
      </c>
      <c r="I1832" s="208">
        <f t="shared" si="28"/>
        <v>301</v>
      </c>
      <c r="J1832" s="211"/>
      <c r="K1832" s="209" t="str" cm="1">
        <f t="array" ref="K1832">IF($C1832="","",IF(AND($C1832=Party_Statement!$C$5,$B1832&gt;=Party_Statement!$C$6,$B1832&lt;=Party_Statement!$E$6),SUMPRODUCT(($C$3:$C1832=Party_Statement!$C$5)*($B$3:$B1832&gt;=Party_Statement!$C$6)*($B$3:$B1832&lt;=Party_Statement!$E$6)),""))</f>
        <v/>
      </c>
    </row>
    <row r="1833" spans="1:11" s="64" customFormat="1" x14ac:dyDescent="0.25">
      <c r="A1833" s="205" t="str">
        <f>Sales_Entry!A1833</f>
        <v>2083/05/31</v>
      </c>
      <c r="B1833" s="206">
        <f>Sales_Entry!B1833</f>
        <v>46281</v>
      </c>
      <c r="C1833" s="207" t="str">
        <f>Sales_Entry!D1833</f>
        <v>CHHATRABHUMI STORE</v>
      </c>
      <c r="D1833" s="207" t="s">
        <v>1390</v>
      </c>
      <c r="E1833" s="207" t="str">
        <f>Sales_Entry!C1833</f>
        <v>BILL-7494</v>
      </c>
      <c r="F1833" s="207" t="str">
        <f>Sales_Entry!E1833</f>
        <v>Mix Milk</v>
      </c>
      <c r="G1833" s="208">
        <f>N(Sales_Entry!J1833)</f>
        <v>1376</v>
      </c>
      <c r="H1833" s="208">
        <v>0</v>
      </c>
      <c r="I1833" s="208">
        <f t="shared" si="28"/>
        <v>1376</v>
      </c>
      <c r="J1833" s="211"/>
      <c r="K1833" s="209" t="str" cm="1">
        <f t="array" ref="K1833">IF($C1833="","",IF(AND($C1833=Party_Statement!$C$5,$B1833&gt;=Party_Statement!$C$6,$B1833&lt;=Party_Statement!$E$6),SUMPRODUCT(($C$3:$C1833=Party_Statement!$C$5)*($B$3:$B1833&gt;=Party_Statement!$C$6)*($B$3:$B1833&lt;=Party_Statement!$E$6)),""))</f>
        <v/>
      </c>
    </row>
    <row r="1834" spans="1:11" s="64" customFormat="1" x14ac:dyDescent="0.25">
      <c r="A1834" s="205" t="str">
        <f>Sales_Entry!A1834</f>
        <v>2083/05/31</v>
      </c>
      <c r="B1834" s="206">
        <f>Sales_Entry!B1834</f>
        <v>46281</v>
      </c>
      <c r="C1834" s="207" t="str">
        <f>Sales_Entry!D1834</f>
        <v>A KALIKA CANTEEN</v>
      </c>
      <c r="D1834" s="207" t="s">
        <v>1390</v>
      </c>
      <c r="E1834" s="207" t="str">
        <f>Sales_Entry!C1834</f>
        <v>BILL-7495</v>
      </c>
      <c r="F1834" s="207" t="str">
        <f>Sales_Entry!E1834</f>
        <v>Mix Milk</v>
      </c>
      <c r="G1834" s="208">
        <f>N(Sales_Entry!J1834)</f>
        <v>2975</v>
      </c>
      <c r="H1834" s="208">
        <v>0</v>
      </c>
      <c r="I1834" s="208">
        <f t="shared" si="28"/>
        <v>2975</v>
      </c>
      <c r="J1834" s="211"/>
      <c r="K1834" s="209" t="str" cm="1">
        <f t="array" ref="K1834">IF($C1834="","",IF(AND($C1834=Party_Statement!$C$5,$B1834&gt;=Party_Statement!$C$6,$B1834&lt;=Party_Statement!$E$6),SUMPRODUCT(($C$3:$C1834=Party_Statement!$C$5)*($B$3:$B1834&gt;=Party_Statement!$C$6)*($B$3:$B1834&lt;=Party_Statement!$E$6)),""))</f>
        <v/>
      </c>
    </row>
    <row r="1835" spans="1:11" s="64" customFormat="1" x14ac:dyDescent="0.25">
      <c r="A1835" s="205" t="str">
        <f>Sales_Entry!A1835</f>
        <v>2083/05/31</v>
      </c>
      <c r="B1835" s="206">
        <f>Sales_Entry!B1835</f>
        <v>46281</v>
      </c>
      <c r="C1835" s="207" t="str">
        <f>Sales_Entry!D1835</f>
        <v>A1 KALIKA CANTEEN</v>
      </c>
      <c r="D1835" s="207" t="s">
        <v>1390</v>
      </c>
      <c r="E1835" s="207" t="str">
        <f>Sales_Entry!C1835</f>
        <v>BILL-7496</v>
      </c>
      <c r="F1835" s="207" t="str">
        <f>Sales_Entry!E1835</f>
        <v>Mix Milk</v>
      </c>
      <c r="G1835" s="208">
        <f>N(Sales_Entry!J1835)</f>
        <v>2125</v>
      </c>
      <c r="H1835" s="208">
        <v>0</v>
      </c>
      <c r="I1835" s="208">
        <f t="shared" si="28"/>
        <v>2125</v>
      </c>
      <c r="J1835" s="211"/>
      <c r="K1835" s="209" t="str" cm="1">
        <f t="array" ref="K1835">IF($C1835="","",IF(AND($C1835=Party_Statement!$C$5,$B1835&gt;=Party_Statement!$C$6,$B1835&lt;=Party_Statement!$E$6),SUMPRODUCT(($C$3:$C1835=Party_Statement!$C$5)*($B$3:$B1835&gt;=Party_Statement!$C$6)*($B$3:$B1835&lt;=Party_Statement!$E$6)),""))</f>
        <v/>
      </c>
    </row>
    <row r="1836" spans="1:11" s="64" customFormat="1" x14ac:dyDescent="0.25">
      <c r="A1836" s="205" t="str">
        <f>Sales_Entry!A1836</f>
        <v>2083/05/31</v>
      </c>
      <c r="B1836" s="206">
        <f>Sales_Entry!B1836</f>
        <v>46281</v>
      </c>
      <c r="C1836" s="207" t="str">
        <f>Sales_Entry!D1836</f>
        <v>ORGANIC TARKALI</v>
      </c>
      <c r="D1836" s="207" t="s">
        <v>1390</v>
      </c>
      <c r="E1836" s="207" t="str">
        <f>Sales_Entry!C1836</f>
        <v>BILL-7497</v>
      </c>
      <c r="F1836" s="207" t="str">
        <f>Sales_Entry!E1836</f>
        <v>Mix Milk</v>
      </c>
      <c r="G1836" s="208">
        <f>N(Sales_Entry!J1836)</f>
        <v>1900</v>
      </c>
      <c r="H1836" s="208">
        <v>0</v>
      </c>
      <c r="I1836" s="208">
        <f t="shared" si="28"/>
        <v>1900</v>
      </c>
      <c r="J1836" s="211"/>
      <c r="K1836" s="209" t="str" cm="1">
        <f t="array" ref="K1836">IF($C1836="","",IF(AND($C1836=Party_Statement!$C$5,$B1836&gt;=Party_Statement!$C$6,$B1836&lt;=Party_Statement!$E$6),SUMPRODUCT(($C$3:$C1836=Party_Statement!$C$5)*($B$3:$B1836&gt;=Party_Statement!$C$6)*($B$3:$B1836&lt;=Party_Statement!$E$6)),""))</f>
        <v/>
      </c>
    </row>
    <row r="1837" spans="1:11" x14ac:dyDescent="0.25">
      <c r="A1837" s="205" t="str">
        <f>Sales_Entry!A1837</f>
        <v>2083/05/31</v>
      </c>
      <c r="B1837" s="206">
        <f>Sales_Entry!B1837</f>
        <v>46281</v>
      </c>
      <c r="C1837" s="207" t="str">
        <f>Sales_Entry!D1837</f>
        <v>DEURALI KIRANA</v>
      </c>
      <c r="D1837" s="207" t="s">
        <v>1390</v>
      </c>
      <c r="E1837" s="207" t="str">
        <f>Sales_Entry!C1837</f>
        <v>BILL-7498</v>
      </c>
      <c r="F1837" s="207" t="str">
        <f>Sales_Entry!E1837</f>
        <v>Mix Milk</v>
      </c>
      <c r="G1837" s="208">
        <f>N(Sales_Entry!J1837)</f>
        <v>425</v>
      </c>
      <c r="H1837" s="208">
        <v>0</v>
      </c>
      <c r="I1837" s="208">
        <f t="shared" si="28"/>
        <v>425</v>
      </c>
      <c r="J1837" s="209"/>
      <c r="K1837" s="209" t="str" cm="1">
        <f t="array" ref="K1837">IF($C1837="","",IF(AND($C1837=Party_Statement!$C$5,$B1837&gt;=Party_Statement!$C$6,$B1837&lt;=Party_Statement!$E$6),SUMPRODUCT(($C$3:$C1837=Party_Statement!$C$5)*($B$3:$B1837&gt;=Party_Statement!$C$6)*($B$3:$B1837&lt;=Party_Statement!$E$6)),""))</f>
        <v/>
      </c>
    </row>
    <row r="1838" spans="1:11" x14ac:dyDescent="0.25">
      <c r="A1838" s="205" t="str">
        <f>Sales_Entry!A1838</f>
        <v>2083/05/31</v>
      </c>
      <c r="B1838" s="206">
        <f>Sales_Entry!B1838</f>
        <v>46281</v>
      </c>
      <c r="C1838" s="207" t="str">
        <f>Sales_Entry!D1838</f>
        <v>SHARMA DAI</v>
      </c>
      <c r="D1838" s="207" t="s">
        <v>1390</v>
      </c>
      <c r="E1838" s="207" t="str">
        <f>Sales_Entry!C1838</f>
        <v>BILL-7499</v>
      </c>
      <c r="F1838" s="207" t="str">
        <f>Sales_Entry!E1838</f>
        <v>Mix Milk</v>
      </c>
      <c r="G1838" s="208">
        <f>N(Sales_Entry!J1838)</f>
        <v>2975</v>
      </c>
      <c r="H1838" s="208">
        <v>0</v>
      </c>
      <c r="I1838" s="208">
        <f t="shared" si="28"/>
        <v>2975</v>
      </c>
      <c r="J1838" s="209"/>
      <c r="K1838" s="209" t="str" cm="1">
        <f t="array" ref="K1838">IF($C1838="","",IF(AND($C1838=Party_Statement!$C$5,$B1838&gt;=Party_Statement!$C$6,$B1838&lt;=Party_Statement!$E$6),SUMPRODUCT(($C$3:$C1838=Party_Statement!$C$5)*($B$3:$B1838&gt;=Party_Statement!$C$6)*($B$3:$B1838&lt;=Party_Statement!$E$6)),""))</f>
        <v/>
      </c>
    </row>
    <row r="1839" spans="1:11" x14ac:dyDescent="0.25">
      <c r="A1839" s="205" t="str">
        <f>Sales_Entry!A1839</f>
        <v>2083/05/31</v>
      </c>
      <c r="B1839" s="206">
        <f>Sales_Entry!B1839</f>
        <v>46281</v>
      </c>
      <c r="C1839" s="207" t="str">
        <f>Sales_Entry!D1839</f>
        <v>GANGA NEUPANE</v>
      </c>
      <c r="D1839" s="207" t="s">
        <v>1390</v>
      </c>
      <c r="E1839" s="207" t="str">
        <f>Sales_Entry!C1839</f>
        <v>BILL-7500</v>
      </c>
      <c r="F1839" s="207" t="str">
        <f>Sales_Entry!E1839</f>
        <v>Mix Milk</v>
      </c>
      <c r="G1839" s="208">
        <f>N(Sales_Entry!J1839)</f>
        <v>340</v>
      </c>
      <c r="H1839" s="208">
        <v>0</v>
      </c>
      <c r="I1839" s="208">
        <f t="shared" si="28"/>
        <v>340</v>
      </c>
      <c r="J1839" s="209"/>
      <c r="K1839" s="209" t="str" cm="1">
        <f t="array" ref="K1839">IF($C1839="","",IF(AND($C1839=Party_Statement!$C$5,$B1839&gt;=Party_Statement!$C$6,$B1839&lt;=Party_Statement!$E$6),SUMPRODUCT(($C$3:$C1839=Party_Statement!$C$5)*($B$3:$B1839&gt;=Party_Statement!$C$6)*($B$3:$B1839&lt;=Party_Statement!$E$6)),""))</f>
        <v/>
      </c>
    </row>
    <row r="1840" spans="1:11" x14ac:dyDescent="0.25">
      <c r="A1840" s="205" t="str">
        <f>Sales_Entry!A1840</f>
        <v>2083/05/31</v>
      </c>
      <c r="B1840" s="206">
        <f>Sales_Entry!B1840</f>
        <v>46281</v>
      </c>
      <c r="C1840" s="207" t="str">
        <f>Sales_Entry!D1840</f>
        <v>SILATA ARYAL</v>
      </c>
      <c r="D1840" s="207" t="s">
        <v>1390</v>
      </c>
      <c r="E1840" s="207" t="str">
        <f>Sales_Entry!C1840</f>
        <v>BILL-7501</v>
      </c>
      <c r="F1840" s="207" t="str">
        <f>Sales_Entry!E1840</f>
        <v>Mix Milk</v>
      </c>
      <c r="G1840" s="208">
        <f>N(Sales_Entry!J1840)</f>
        <v>45</v>
      </c>
      <c r="H1840" s="208">
        <v>0</v>
      </c>
      <c r="I1840" s="208">
        <f t="shared" si="28"/>
        <v>45</v>
      </c>
      <c r="J1840" s="209"/>
      <c r="K1840" s="209" t="str" cm="1">
        <f t="array" ref="K1840">IF($C1840="","",IF(AND($C1840=Party_Statement!$C$5,$B1840&gt;=Party_Statement!$C$6,$B1840&lt;=Party_Statement!$E$6),SUMPRODUCT(($C$3:$C1840=Party_Statement!$C$5)*($B$3:$B1840&gt;=Party_Statement!$C$6)*($B$3:$B1840&lt;=Party_Statement!$E$6)),""))</f>
        <v/>
      </c>
    </row>
    <row r="1841" spans="1:11" x14ac:dyDescent="0.25">
      <c r="A1841" s="205" t="str">
        <f>Sales_Entry!A1841</f>
        <v>2083/05/31</v>
      </c>
      <c r="B1841" s="206">
        <f>Sales_Entry!B1841</f>
        <v>46281</v>
      </c>
      <c r="C1841" s="207" t="str">
        <f>Sales_Entry!D1841</f>
        <v>LOCAL</v>
      </c>
      <c r="D1841" s="207" t="s">
        <v>1390</v>
      </c>
      <c r="E1841" s="207" t="str">
        <f>Sales_Entry!C1841</f>
        <v>BILL-7355</v>
      </c>
      <c r="F1841" s="207" t="str">
        <f>Sales_Entry!E1841</f>
        <v>Mix Milk</v>
      </c>
      <c r="G1841" s="208">
        <f>N(Sales_Entry!J1841)</f>
        <v>350</v>
      </c>
      <c r="H1841" s="208">
        <v>0</v>
      </c>
      <c r="I1841" s="208">
        <f t="shared" si="28"/>
        <v>350</v>
      </c>
      <c r="J1841" s="209"/>
      <c r="K1841" s="209" t="str" cm="1">
        <f t="array" ref="K1841">IF($C1841="","",IF(AND($C1841=Party_Statement!$C$5,$B1841&gt;=Party_Statement!$C$6,$B1841&lt;=Party_Statement!$E$6),SUMPRODUCT(($C$3:$C1841=Party_Statement!$C$5)*($B$3:$B1841&gt;=Party_Statement!$C$6)*($B$3:$B1841&lt;=Party_Statement!$E$6)),""))</f>
        <v/>
      </c>
    </row>
    <row r="1842" spans="1:11" x14ac:dyDescent="0.25">
      <c r="A1842" s="205" t="str">
        <f>Sales_Entry!A1842</f>
        <v>2083/05/31</v>
      </c>
      <c r="B1842" s="206">
        <f>Sales_Entry!B1842</f>
        <v>46281</v>
      </c>
      <c r="C1842" s="207">
        <f>Sales_Entry!D1842</f>
        <v>0</v>
      </c>
      <c r="D1842" s="207" t="s">
        <v>1390</v>
      </c>
      <c r="E1842" s="207">
        <f>Sales_Entry!C1842</f>
        <v>0</v>
      </c>
      <c r="F1842" s="207">
        <f>Sales_Entry!E1842</f>
        <v>0</v>
      </c>
      <c r="G1842" s="208">
        <f>N(Sales_Entry!J1842)</f>
        <v>0</v>
      </c>
      <c r="H1842" s="208">
        <v>0</v>
      </c>
      <c r="I1842" s="208">
        <f t="shared" si="28"/>
        <v>0</v>
      </c>
      <c r="J1842" s="209"/>
      <c r="K1842" s="209" t="str" cm="1">
        <f t="array" ref="K1842">IF($C1842="","",IF(AND($C1842=Party_Statement!$C$5,$B1842&gt;=Party_Statement!$C$6,$B1842&lt;=Party_Statement!$E$6),SUMPRODUCT(($C$3:$C1842=Party_Statement!$C$5)*($B$3:$B1842&gt;=Party_Statement!$C$6)*($B$3:$B1842&lt;=Party_Statement!$E$6)),""))</f>
        <v/>
      </c>
    </row>
    <row r="1843" spans="1:11" x14ac:dyDescent="0.25">
      <c r="A1843" s="205" t="str">
        <f>Sales_Entry!A1843</f>
        <v>2083/05/31</v>
      </c>
      <c r="B1843" s="206">
        <f>Sales_Entry!B1843</f>
        <v>46281</v>
      </c>
      <c r="C1843" s="207">
        <f>Sales_Entry!D1843</f>
        <v>0</v>
      </c>
      <c r="D1843" s="207" t="s">
        <v>1390</v>
      </c>
      <c r="E1843" s="207">
        <f>Sales_Entry!C1843</f>
        <v>0</v>
      </c>
      <c r="F1843" s="207">
        <f>Sales_Entry!E1843</f>
        <v>0</v>
      </c>
      <c r="G1843" s="208">
        <f>N(Sales_Entry!J1843)</f>
        <v>0</v>
      </c>
      <c r="H1843" s="208">
        <v>0</v>
      </c>
      <c r="I1843" s="208">
        <f t="shared" si="28"/>
        <v>0</v>
      </c>
      <c r="J1843" s="209"/>
      <c r="K1843" s="209" t="str" cm="1">
        <f t="array" ref="K1843">IF($C1843="","",IF(AND($C1843=Party_Statement!$C$5,$B1843&gt;=Party_Statement!$C$6,$B1843&lt;=Party_Statement!$E$6),SUMPRODUCT(($C$3:$C1843=Party_Statement!$C$5)*($B$3:$B1843&gt;=Party_Statement!$C$6)*($B$3:$B1843&lt;=Party_Statement!$E$6)),""))</f>
        <v/>
      </c>
    </row>
    <row r="1844" spans="1:11" x14ac:dyDescent="0.25">
      <c r="A1844" s="205" t="str">
        <f>Sales_Entry!A1844</f>
        <v>2083/05/31</v>
      </c>
      <c r="B1844" s="206">
        <f>Sales_Entry!B1844</f>
        <v>46281</v>
      </c>
      <c r="C1844" s="207">
        <f>Sales_Entry!D1844</f>
        <v>0</v>
      </c>
      <c r="D1844" s="207" t="s">
        <v>1390</v>
      </c>
      <c r="E1844" s="207">
        <f>Sales_Entry!C1844</f>
        <v>0</v>
      </c>
      <c r="F1844" s="207">
        <f>Sales_Entry!E1844</f>
        <v>0</v>
      </c>
      <c r="G1844" s="208">
        <f>N(Sales_Entry!J1844)</f>
        <v>0</v>
      </c>
      <c r="H1844" s="208">
        <v>0</v>
      </c>
      <c r="I1844" s="208">
        <f t="shared" si="28"/>
        <v>0</v>
      </c>
      <c r="J1844" s="209"/>
      <c r="K1844" s="209" t="str" cm="1">
        <f t="array" ref="K1844">IF($C1844="","",IF(AND($C1844=Party_Statement!$C$5,$B1844&gt;=Party_Statement!$C$6,$B1844&lt;=Party_Statement!$E$6),SUMPRODUCT(($C$3:$C1844=Party_Statement!$C$5)*($B$3:$B1844&gt;=Party_Statement!$C$6)*($B$3:$B1844&lt;=Party_Statement!$E$6)),""))</f>
        <v/>
      </c>
    </row>
    <row r="1845" spans="1:11" x14ac:dyDescent="0.25">
      <c r="A1845" s="205" t="str">
        <f>Sales_Entry!A1845</f>
        <v>2083/05/31</v>
      </c>
      <c r="B1845" s="206">
        <f>Sales_Entry!B1845</f>
        <v>46281</v>
      </c>
      <c r="C1845" s="207">
        <f>Sales_Entry!D1845</f>
        <v>0</v>
      </c>
      <c r="D1845" s="207" t="s">
        <v>1390</v>
      </c>
      <c r="E1845" s="207">
        <f>Sales_Entry!C1845</f>
        <v>0</v>
      </c>
      <c r="F1845" s="207">
        <f>Sales_Entry!E1845</f>
        <v>0</v>
      </c>
      <c r="G1845" s="208">
        <f>N(Sales_Entry!J1845)</f>
        <v>0</v>
      </c>
      <c r="H1845" s="208">
        <v>0</v>
      </c>
      <c r="I1845" s="208">
        <f t="shared" si="28"/>
        <v>0</v>
      </c>
      <c r="J1845" s="209"/>
      <c r="K1845" s="209" t="str" cm="1">
        <f t="array" ref="K1845">IF($C1845="","",IF(AND($C1845=Party_Statement!$C$5,$B1845&gt;=Party_Statement!$C$6,$B1845&lt;=Party_Statement!$E$6),SUMPRODUCT(($C$3:$C1845=Party_Statement!$C$5)*($B$3:$B1845&gt;=Party_Statement!$C$6)*($B$3:$B1845&lt;=Party_Statement!$E$6)),""))</f>
        <v/>
      </c>
    </row>
    <row r="1846" spans="1:11" x14ac:dyDescent="0.25">
      <c r="A1846" s="205" t="str">
        <f>Sales_Entry!A1846</f>
        <v>2083/05/31</v>
      </c>
      <c r="B1846" s="206">
        <f>Sales_Entry!B1846</f>
        <v>46281</v>
      </c>
      <c r="C1846" s="207">
        <f>Sales_Entry!D1846</f>
        <v>0</v>
      </c>
      <c r="D1846" s="207" t="s">
        <v>1390</v>
      </c>
      <c r="E1846" s="207">
        <f>Sales_Entry!C1846</f>
        <v>0</v>
      </c>
      <c r="F1846" s="207">
        <f>Sales_Entry!E1846</f>
        <v>0</v>
      </c>
      <c r="G1846" s="208">
        <f>N(Sales_Entry!J1846)</f>
        <v>0</v>
      </c>
      <c r="H1846" s="208">
        <v>0</v>
      </c>
      <c r="I1846" s="208">
        <f t="shared" si="28"/>
        <v>0</v>
      </c>
      <c r="J1846" s="209"/>
      <c r="K1846" s="209" t="str" cm="1">
        <f t="array" ref="K1846">IF($C1846="","",IF(AND($C1846=Party_Statement!$C$5,$B1846&gt;=Party_Statement!$C$6,$B1846&lt;=Party_Statement!$E$6),SUMPRODUCT(($C$3:$C1846=Party_Statement!$C$5)*($B$3:$B1846&gt;=Party_Statement!$C$6)*($B$3:$B1846&lt;=Party_Statement!$E$6)),""))</f>
        <v/>
      </c>
    </row>
    <row r="1847" spans="1:11" x14ac:dyDescent="0.25">
      <c r="A1847" s="205">
        <f>Sales_Entry!A1847</f>
        <v>0</v>
      </c>
      <c r="B1847" s="206" t="str">
        <f>Sales_Entry!B1847</f>
        <v/>
      </c>
      <c r="C1847" s="207">
        <f>Sales_Entry!D1847</f>
        <v>0</v>
      </c>
      <c r="D1847" s="207" t="s">
        <v>1390</v>
      </c>
      <c r="E1847" s="207">
        <f>Sales_Entry!C1847</f>
        <v>0</v>
      </c>
      <c r="F1847" s="207">
        <f>Sales_Entry!E1847</f>
        <v>0</v>
      </c>
      <c r="G1847" s="208">
        <f>N(Sales_Entry!J1847)</f>
        <v>0</v>
      </c>
      <c r="H1847" s="208">
        <v>0</v>
      </c>
      <c r="I1847" s="208">
        <f t="shared" si="28"/>
        <v>0</v>
      </c>
      <c r="J1847" s="209"/>
      <c r="K1847" s="209" t="str" cm="1">
        <f t="array" ref="K1847">IF($C1847="","",IF(AND($C1847=Party_Statement!$C$5,$B1847&gt;=Party_Statement!$C$6,$B1847&lt;=Party_Statement!$E$6),SUMPRODUCT(($C$3:$C1847=Party_Statement!$C$5)*($B$3:$B1847&gt;=Party_Statement!$C$6)*($B$3:$B1847&lt;=Party_Statement!$E$6)),""))</f>
        <v/>
      </c>
    </row>
    <row r="1848" spans="1:11" x14ac:dyDescent="0.25">
      <c r="A1848" s="205">
        <f>Sales_Entry!A1848</f>
        <v>0</v>
      </c>
      <c r="B1848" s="206" t="str">
        <f>Sales_Entry!B1848</f>
        <v/>
      </c>
      <c r="C1848" s="207">
        <f>Sales_Entry!D1848</f>
        <v>0</v>
      </c>
      <c r="D1848" s="207" t="s">
        <v>1390</v>
      </c>
      <c r="E1848" s="207">
        <f>Sales_Entry!C1848</f>
        <v>0</v>
      </c>
      <c r="F1848" s="207">
        <f>Sales_Entry!E1848</f>
        <v>0</v>
      </c>
      <c r="G1848" s="208">
        <f>N(Sales_Entry!J1848)</f>
        <v>0</v>
      </c>
      <c r="H1848" s="208">
        <v>0</v>
      </c>
      <c r="I1848" s="208">
        <f t="shared" si="28"/>
        <v>0</v>
      </c>
      <c r="J1848" s="209"/>
      <c r="K1848" s="209" t="str" cm="1">
        <f t="array" ref="K1848">IF($C1848="","",IF(AND($C1848=Party_Statement!$C$5,$B1848&gt;=Party_Statement!$C$6,$B1848&lt;=Party_Statement!$E$6),SUMPRODUCT(($C$3:$C1848=Party_Statement!$C$5)*($B$3:$B1848&gt;=Party_Statement!$C$6)*($B$3:$B1848&lt;=Party_Statement!$E$6)),""))</f>
        <v/>
      </c>
    </row>
    <row r="1849" spans="1:11" x14ac:dyDescent="0.25">
      <c r="A1849" s="205">
        <f>Sales_Entry!A1849</f>
        <v>0</v>
      </c>
      <c r="B1849" s="206" t="str">
        <f>Sales_Entry!B1849</f>
        <v/>
      </c>
      <c r="C1849" s="207">
        <f>Sales_Entry!D1849</f>
        <v>0</v>
      </c>
      <c r="D1849" s="207" t="s">
        <v>1390</v>
      </c>
      <c r="E1849" s="207">
        <f>Sales_Entry!C1849</f>
        <v>0</v>
      </c>
      <c r="F1849" s="207">
        <f>Sales_Entry!E1849</f>
        <v>0</v>
      </c>
      <c r="G1849" s="208">
        <f>N(Sales_Entry!J1849)</f>
        <v>0</v>
      </c>
      <c r="H1849" s="208">
        <v>0</v>
      </c>
      <c r="I1849" s="208">
        <f t="shared" si="28"/>
        <v>0</v>
      </c>
      <c r="J1849" s="209"/>
      <c r="K1849" s="209" t="str" cm="1">
        <f t="array" ref="K1849">IF($C1849="","",IF(AND($C1849=Party_Statement!$C$5,$B1849&gt;=Party_Statement!$C$6,$B1849&lt;=Party_Statement!$E$6),SUMPRODUCT(($C$3:$C1849=Party_Statement!$C$5)*($B$3:$B1849&gt;=Party_Statement!$C$6)*($B$3:$B1849&lt;=Party_Statement!$E$6)),""))</f>
        <v/>
      </c>
    </row>
    <row r="1850" spans="1:11" x14ac:dyDescent="0.25">
      <c r="A1850" s="205">
        <f>Sales_Entry!A1850</f>
        <v>0</v>
      </c>
      <c r="B1850" s="206" t="str">
        <f>Sales_Entry!B1850</f>
        <v/>
      </c>
      <c r="C1850" s="207">
        <f>Sales_Entry!D1850</f>
        <v>0</v>
      </c>
      <c r="D1850" s="207" t="s">
        <v>1390</v>
      </c>
      <c r="E1850" s="207">
        <f>Sales_Entry!C1850</f>
        <v>0</v>
      </c>
      <c r="F1850" s="207">
        <f>Sales_Entry!E1850</f>
        <v>0</v>
      </c>
      <c r="G1850" s="208">
        <f>N(Sales_Entry!J1850)</f>
        <v>0</v>
      </c>
      <c r="H1850" s="208">
        <v>0</v>
      </c>
      <c r="I1850" s="208">
        <f t="shared" si="28"/>
        <v>0</v>
      </c>
      <c r="J1850" s="209"/>
      <c r="K1850" s="209" t="str" cm="1">
        <f t="array" ref="K1850">IF($C1850="","",IF(AND($C1850=Party_Statement!$C$5,$B1850&gt;=Party_Statement!$C$6,$B1850&lt;=Party_Statement!$E$6),SUMPRODUCT(($C$3:$C1850=Party_Statement!$C$5)*($B$3:$B1850&gt;=Party_Statement!$C$6)*($B$3:$B1850&lt;=Party_Statement!$E$6)),""))</f>
        <v/>
      </c>
    </row>
    <row r="1851" spans="1:11" x14ac:dyDescent="0.25">
      <c r="A1851" s="205">
        <f>Sales_Entry!A1851</f>
        <v>0</v>
      </c>
      <c r="B1851" s="206" t="str">
        <f>Sales_Entry!B1851</f>
        <v/>
      </c>
      <c r="C1851" s="207">
        <f>Sales_Entry!D1851</f>
        <v>0</v>
      </c>
      <c r="D1851" s="207" t="s">
        <v>1390</v>
      </c>
      <c r="E1851" s="207">
        <f>Sales_Entry!C1851</f>
        <v>0</v>
      </c>
      <c r="F1851" s="207">
        <f>Sales_Entry!E1851</f>
        <v>0</v>
      </c>
      <c r="G1851" s="208">
        <f>N(Sales_Entry!J1851)</f>
        <v>0</v>
      </c>
      <c r="H1851" s="208">
        <v>0</v>
      </c>
      <c r="I1851" s="208">
        <f t="shared" si="28"/>
        <v>0</v>
      </c>
      <c r="J1851" s="209"/>
      <c r="K1851" s="209" t="str" cm="1">
        <f t="array" ref="K1851">IF($C1851="","",IF(AND($C1851=Party_Statement!$C$5,$B1851&gt;=Party_Statement!$C$6,$B1851&lt;=Party_Statement!$E$6),SUMPRODUCT(($C$3:$C1851=Party_Statement!$C$5)*($B$3:$B1851&gt;=Party_Statement!$C$6)*($B$3:$B1851&lt;=Party_Statement!$E$6)),""))</f>
        <v/>
      </c>
    </row>
    <row r="1852" spans="1:11" x14ac:dyDescent="0.25">
      <c r="A1852" s="205">
        <f>Sales_Entry!A1852</f>
        <v>0</v>
      </c>
      <c r="B1852" s="206" t="str">
        <f>Sales_Entry!B1852</f>
        <v/>
      </c>
      <c r="C1852" s="207">
        <f>Sales_Entry!D1852</f>
        <v>0</v>
      </c>
      <c r="D1852" s="207" t="s">
        <v>1390</v>
      </c>
      <c r="E1852" s="207">
        <f>Sales_Entry!C1852</f>
        <v>0</v>
      </c>
      <c r="F1852" s="207">
        <f>Sales_Entry!E1852</f>
        <v>0</v>
      </c>
      <c r="G1852" s="208">
        <f>N(Sales_Entry!J1852)</f>
        <v>0</v>
      </c>
      <c r="H1852" s="208">
        <v>0</v>
      </c>
      <c r="I1852" s="208">
        <f t="shared" si="28"/>
        <v>0</v>
      </c>
      <c r="J1852" s="209"/>
      <c r="K1852" s="209" t="str" cm="1">
        <f t="array" ref="K1852">IF($C1852="","",IF(AND($C1852=Party_Statement!$C$5,$B1852&gt;=Party_Statement!$C$6,$B1852&lt;=Party_Statement!$E$6),SUMPRODUCT(($C$3:$C1852=Party_Statement!$C$5)*($B$3:$B1852&gt;=Party_Statement!$C$6)*($B$3:$B1852&lt;=Party_Statement!$E$6)),""))</f>
        <v/>
      </c>
    </row>
    <row r="1853" spans="1:11" x14ac:dyDescent="0.25">
      <c r="A1853" s="205">
        <f>Sales_Entry!A1853</f>
        <v>0</v>
      </c>
      <c r="B1853" s="206" t="str">
        <f>Sales_Entry!B1853</f>
        <v/>
      </c>
      <c r="C1853" s="207">
        <f>Sales_Entry!D1853</f>
        <v>0</v>
      </c>
      <c r="D1853" s="207" t="s">
        <v>1390</v>
      </c>
      <c r="E1853" s="207">
        <f>Sales_Entry!C1853</f>
        <v>0</v>
      </c>
      <c r="F1853" s="207">
        <f>Sales_Entry!E1853</f>
        <v>0</v>
      </c>
      <c r="G1853" s="208">
        <f>N(Sales_Entry!J1853)</f>
        <v>0</v>
      </c>
      <c r="H1853" s="208">
        <v>0</v>
      </c>
      <c r="I1853" s="208">
        <f t="shared" si="28"/>
        <v>0</v>
      </c>
      <c r="J1853" s="209"/>
      <c r="K1853" s="209" t="str" cm="1">
        <f t="array" ref="K1853">IF($C1853="","",IF(AND($C1853=Party_Statement!$C$5,$B1853&gt;=Party_Statement!$C$6,$B1853&lt;=Party_Statement!$E$6),SUMPRODUCT(($C$3:$C1853=Party_Statement!$C$5)*($B$3:$B1853&gt;=Party_Statement!$C$6)*($B$3:$B1853&lt;=Party_Statement!$E$6)),""))</f>
        <v/>
      </c>
    </row>
    <row r="1854" spans="1:11" x14ac:dyDescent="0.25">
      <c r="A1854" s="205"/>
      <c r="B1854" s="206"/>
      <c r="C1854" s="207"/>
      <c r="D1854" s="207"/>
      <c r="E1854" s="207"/>
      <c r="F1854" s="207"/>
      <c r="G1854" s="208"/>
      <c r="H1854" s="208"/>
      <c r="I1854" s="208"/>
      <c r="J1854" s="209"/>
      <c r="K1854" s="209" t="str" cm="1">
        <f t="array" ref="K1854">IF($C1854="","",IF(AND($C1854=Party_Statement!$C$5,$B1854&gt;=Party_Statement!$C$6,$B1854&lt;=Party_Statement!$E$6),SUMPRODUCT(($C$3:$C1854=Party_Statement!$C$5)*($B$3:$B1854&gt;=Party_Statement!$C$6)*($B$3:$B1854&lt;=Party_Statement!$E$6)),""))</f>
        <v/>
      </c>
    </row>
    <row r="1855" spans="1:11" x14ac:dyDescent="0.25">
      <c r="A1855" s="248"/>
      <c r="B1855" s="249"/>
      <c r="C1855" s="250"/>
      <c r="D1855" s="250"/>
      <c r="E1855" s="250"/>
      <c r="F1855" s="250"/>
      <c r="G1855" s="208"/>
      <c r="H1855" s="208"/>
      <c r="I1855" s="208"/>
      <c r="J1855" s="251"/>
      <c r="K1855" s="209" t="str" cm="1">
        <f t="array" ref="K1855">IF($C1855="","",IF(AND($C1855=Party_Statement!$C$5,$B1855&gt;=Party_Statement!$C$6,$B1855&lt;=Party_Statement!$E$6),SUMPRODUCT(($C$3:$C1855=Party_Statement!$C$5)*($B$3:$B1855&gt;=Party_Statement!$C$6)*($B$3:$B1855&lt;=Party_Statement!$E$6)),""))</f>
        <v/>
      </c>
    </row>
    <row r="1856" spans="1:11" s="64" customFormat="1" x14ac:dyDescent="0.25">
      <c r="A1856" s="257" t="s">
        <v>1571</v>
      </c>
      <c r="B1856" s="257" t="s">
        <v>1571</v>
      </c>
      <c r="C1856" s="257" t="s">
        <v>1571</v>
      </c>
      <c r="D1856" s="257" t="s">
        <v>1571</v>
      </c>
      <c r="E1856" s="257" t="s">
        <v>1571</v>
      </c>
      <c r="F1856" s="257" t="s">
        <v>1571</v>
      </c>
      <c r="G1856" s="257" t="s">
        <v>1571</v>
      </c>
      <c r="H1856" s="257" t="s">
        <v>1571</v>
      </c>
      <c r="I1856" s="257" t="s">
        <v>1571</v>
      </c>
      <c r="J1856" s="258" t="s">
        <v>1571</v>
      </c>
      <c r="K1856" s="209" t="str" cm="1">
        <f t="array" ref="K1856">IF($C1856="","",IF(AND($C1856=Party_Statement!$C$5,$B1856&gt;=Party_Statement!$C$6,$B1856&lt;=Party_Statement!$E$6),SUMPRODUCT(($C$3:$C1856=Party_Statement!$C$5)*($B$3:$B1856&gt;=Party_Statement!$C$6)*($B$3:$B1856&lt;=Party_Statement!$E$6)),""))</f>
        <v/>
      </c>
    </row>
    <row r="1857" spans="1:11" x14ac:dyDescent="0.25">
      <c r="A1857" s="259"/>
      <c r="B1857" s="259"/>
      <c r="C1857" s="259"/>
      <c r="D1857" s="259"/>
      <c r="E1857" s="259"/>
      <c r="F1857" s="259"/>
      <c r="G1857" s="259"/>
      <c r="H1857" s="259"/>
      <c r="I1857" s="259"/>
      <c r="J1857" s="260"/>
      <c r="K1857" s="209" t="str" cm="1">
        <f t="array" ref="K1857">IF($C1857="","",IF(AND($C1857=Party_Statement!$C$5,$B1857&gt;=Party_Statement!$C$6,$B1857&lt;=Party_Statement!$E$6),SUMPRODUCT(($C$3:$C1857=Party_Statement!$C$5)*($B$3:$B1857&gt;=Party_Statement!$C$6)*($B$3:$B1857&lt;=Party_Statement!$E$6)),""))</f>
        <v/>
      </c>
    </row>
    <row r="1858" spans="1:11" x14ac:dyDescent="0.25">
      <c r="A1858" s="252" t="str">
        <f>Purchase_Entry!A3</f>
        <v>2083/03/15</v>
      </c>
      <c r="B1858" s="253">
        <f>Purchase_Entry!B3</f>
        <v>46202</v>
      </c>
      <c r="C1858" s="254" t="str">
        <f>Purchase_Entry!D3</f>
        <v>MUKTESHWOR ENTERPRISES</v>
      </c>
      <c r="D1858" s="255" t="s">
        <v>1392</v>
      </c>
      <c r="E1858" s="255" t="str">
        <f>Purchase_Entry!C3</f>
        <v>OPN2001</v>
      </c>
      <c r="F1858" s="255" t="str">
        <f>Purchase_Entry!F3</f>
        <v>OPENING</v>
      </c>
      <c r="G1858" s="256">
        <v>0</v>
      </c>
      <c r="H1858" s="256">
        <f>N(Purchase_Entry!P3)</f>
        <v>69018</v>
      </c>
      <c r="I1858" s="256">
        <f>IF($C1858="","",IF($C1858=$C589,$I589+$G1858-$H1858,$G1858-$H1858))</f>
        <v>-69018</v>
      </c>
      <c r="J1858" s="255"/>
      <c r="K1858" s="209" t="str" cm="1">
        <f t="array" ref="K1858">IF($C1858="","",IF(AND($C1858=Party_Statement!$C$5,$B1858&gt;=Party_Statement!$C$6,$B1858&lt;=Party_Statement!$E$6),SUMPRODUCT(($C$3:$C1858=Party_Statement!$C$5)*($B$3:$B1858&gt;=Party_Statement!$C$6)*($B$3:$B1858&lt;=Party_Statement!$E$6)),""))</f>
        <v/>
      </c>
    </row>
    <row r="1859" spans="1:11" x14ac:dyDescent="0.25">
      <c r="A1859" s="252" t="str">
        <f>Purchase_Entry!A4</f>
        <v>2083/03/32</v>
      </c>
      <c r="B1859" s="253">
        <f>Purchase_Entry!B4</f>
        <v>46219</v>
      </c>
      <c r="C1859" s="254" t="str">
        <f>Purchase_Entry!D4</f>
        <v>MUKTESHWOR ENTERPRISES</v>
      </c>
      <c r="D1859" s="255" t="s">
        <v>1392</v>
      </c>
      <c r="E1859" s="255" t="str">
        <f>Purchase_Entry!C4</f>
        <v>BILL-0809</v>
      </c>
      <c r="F1859" s="255" t="str">
        <f>Purchase_Entry!F4</f>
        <v>DISSEL</v>
      </c>
      <c r="G1859" s="256">
        <v>0</v>
      </c>
      <c r="H1859" s="256">
        <f>N(Purchase_Entry!P4)</f>
        <v>23295</v>
      </c>
      <c r="I1859" s="256">
        <f t="shared" ref="I1859:I1922" si="29">IF($C1859="","",IF($C1859=$C590,$I590+$G1859-$H1859,$G1859-$H1859))</f>
        <v>-23295</v>
      </c>
      <c r="J1859" s="209"/>
      <c r="K1859" s="209" t="str" cm="1">
        <f t="array" ref="K1859">IF($C1859="","",IF(AND($C1859=Party_Statement!$C$5,$B1859&gt;=Party_Statement!$C$6,$B1859&lt;=Party_Statement!$E$6),SUMPRODUCT(($C$3:$C1859=Party_Statement!$C$5)*($B$3:$B1859&gt;=Party_Statement!$C$6)*($B$3:$B1859&lt;=Party_Statement!$E$6)),""))</f>
        <v/>
      </c>
    </row>
    <row r="1860" spans="1:11" x14ac:dyDescent="0.25">
      <c r="A1860" s="252" t="str">
        <f>Purchase_Entry!A5</f>
        <v>2083/04/31</v>
      </c>
      <c r="B1860" s="253">
        <f>Purchase_Entry!B5</f>
        <v>46250</v>
      </c>
      <c r="C1860" s="254" t="str">
        <f>Purchase_Entry!D5</f>
        <v>MUKTESHWOR ENTERPRISES</v>
      </c>
      <c r="D1860" s="255" t="s">
        <v>1392</v>
      </c>
      <c r="E1860" s="255" t="str">
        <f>Purchase_Entry!C5</f>
        <v>BILL-0079</v>
      </c>
      <c r="F1860" s="255" t="str">
        <f>Purchase_Entry!F5</f>
        <v>DISSEL</v>
      </c>
      <c r="G1860" s="256">
        <v>0</v>
      </c>
      <c r="H1860" s="256">
        <f>N(Purchase_Entry!P5)</f>
        <v>50715</v>
      </c>
      <c r="I1860" s="256">
        <f t="shared" si="29"/>
        <v>-50715</v>
      </c>
      <c r="J1860" s="209"/>
      <c r="K1860" s="209" t="str" cm="1">
        <f t="array" ref="K1860">IF($C1860="","",IF(AND($C1860=Party_Statement!$C$5,$B1860&gt;=Party_Statement!$C$6,$B1860&lt;=Party_Statement!$E$6),SUMPRODUCT(($C$3:$C1860=Party_Statement!$C$5)*($B$3:$B1860&gt;=Party_Statement!$C$6)*($B$3:$B1860&lt;=Party_Statement!$E$6)),""))</f>
        <v/>
      </c>
    </row>
    <row r="1861" spans="1:11" x14ac:dyDescent="0.25">
      <c r="A1861" s="252" t="str">
        <f>Purchase_Entry!A6</f>
        <v>2083/03/15</v>
      </c>
      <c r="B1861" s="253">
        <f>Purchase_Entry!B6</f>
        <v>46202</v>
      </c>
      <c r="C1861" s="254" t="str">
        <f>Purchase_Entry!D6</f>
        <v>MODERN AGRO  -315</v>
      </c>
      <c r="D1861" s="255" t="s">
        <v>1392</v>
      </c>
      <c r="E1861" s="255" t="str">
        <f>Purchase_Entry!C6</f>
        <v>OPN2002</v>
      </c>
      <c r="F1861" s="255" t="str">
        <f>Purchase_Entry!F6</f>
        <v>OPENING</v>
      </c>
      <c r="G1861" s="256">
        <v>0</v>
      </c>
      <c r="H1861" s="256">
        <f>N(Purchase_Entry!P6)</f>
        <v>172184</v>
      </c>
      <c r="I1861" s="256">
        <f t="shared" si="29"/>
        <v>-172184</v>
      </c>
      <c r="J1861" s="209"/>
      <c r="K1861" s="209" t="str" cm="1">
        <f t="array" ref="K1861">IF($C1861="","",IF(AND($C1861=Party_Statement!$C$5,$B1861&gt;=Party_Statement!$C$6,$B1861&lt;=Party_Statement!$E$6),SUMPRODUCT(($C$3:$C1861=Party_Statement!$C$5)*($B$3:$B1861&gt;=Party_Statement!$C$6)*($B$3:$B1861&lt;=Party_Statement!$E$6)),""))</f>
        <v/>
      </c>
    </row>
    <row r="1862" spans="1:11" x14ac:dyDescent="0.25">
      <c r="A1862" s="252" t="str">
        <f>Purchase_Entry!A7</f>
        <v>2083/03/15</v>
      </c>
      <c r="B1862" s="253">
        <f>Purchase_Entry!B7</f>
        <v>46202</v>
      </c>
      <c r="C1862" s="254" t="str">
        <f>Purchase_Entry!D7</f>
        <v>LUSCAN</v>
      </c>
      <c r="D1862" s="255" t="s">
        <v>1392</v>
      </c>
      <c r="E1862" s="255" t="str">
        <f>Purchase_Entry!C7</f>
        <v>OPN2003</v>
      </c>
      <c r="F1862" s="255" t="str">
        <f>Purchase_Entry!F7</f>
        <v>OPENING</v>
      </c>
      <c r="G1862" s="256">
        <v>0</v>
      </c>
      <c r="H1862" s="256">
        <f>N(Purchase_Entry!P7)</f>
        <v>278851</v>
      </c>
      <c r="I1862" s="256">
        <f t="shared" si="29"/>
        <v>-278851</v>
      </c>
      <c r="J1862" s="209"/>
      <c r="K1862" s="209" t="str" cm="1">
        <f t="array" ref="K1862">IF($C1862="","",IF(AND($C1862=Party_Statement!$C$5,$B1862&gt;=Party_Statement!$C$6,$B1862&lt;=Party_Statement!$E$6),SUMPRODUCT(($C$3:$C1862=Party_Statement!$C$5)*($B$3:$B1862&gt;=Party_Statement!$C$6)*($B$3:$B1862&lt;=Party_Statement!$E$6)),""))</f>
        <v/>
      </c>
    </row>
    <row r="1863" spans="1:11" x14ac:dyDescent="0.25">
      <c r="A1863" s="252" t="str">
        <f>Purchase_Entry!A8</f>
        <v>2083/03/15</v>
      </c>
      <c r="B1863" s="253">
        <f>Purchase_Entry!B8</f>
        <v>46202</v>
      </c>
      <c r="C1863" s="254" t="str">
        <f>Purchase_Entry!D8</f>
        <v>PRARAMBHA DAIRY SUPPLIERS</v>
      </c>
      <c r="D1863" s="255" t="s">
        <v>1392</v>
      </c>
      <c r="E1863" s="255" t="str">
        <f>Purchase_Entry!C8</f>
        <v>OPN2004</v>
      </c>
      <c r="F1863" s="255" t="str">
        <f>Purchase_Entry!F8</f>
        <v>OPENING</v>
      </c>
      <c r="G1863" s="256">
        <v>0</v>
      </c>
      <c r="H1863" s="256">
        <f>N(Purchase_Entry!P8)</f>
        <v>11932</v>
      </c>
      <c r="I1863" s="256">
        <f t="shared" si="29"/>
        <v>-11932</v>
      </c>
      <c r="J1863" s="209"/>
      <c r="K1863" s="209" t="str" cm="1">
        <f t="array" ref="K1863">IF($C1863="","",IF(AND($C1863=Party_Statement!$C$5,$B1863&gt;=Party_Statement!$C$6,$B1863&lt;=Party_Statement!$E$6),SUMPRODUCT(($C$3:$C1863=Party_Statement!$C$5)*($B$3:$B1863&gt;=Party_Statement!$C$6)*($B$3:$B1863&lt;=Party_Statement!$E$6)),""))</f>
        <v/>
      </c>
    </row>
    <row r="1864" spans="1:11" x14ac:dyDescent="0.25">
      <c r="A1864" s="252">
        <f>Purchase_Entry!A9</f>
        <v>66916</v>
      </c>
      <c r="B1864" s="253">
        <f>Purchase_Entry!B9</f>
        <v>46203</v>
      </c>
      <c r="C1864" s="254" t="str">
        <f>Purchase_Entry!D9</f>
        <v>BASUDEV DAIRY 316</v>
      </c>
      <c r="D1864" s="255" t="s">
        <v>1392</v>
      </c>
      <c r="E1864" s="255" t="str">
        <f>Purchase_Entry!C9</f>
        <v>BILL-5006</v>
      </c>
      <c r="F1864" s="255" t="str">
        <f>Purchase_Entry!F9</f>
        <v>Buffalo Milk</v>
      </c>
      <c r="G1864" s="256">
        <v>0</v>
      </c>
      <c r="H1864" s="256">
        <f>N(Purchase_Entry!P9)</f>
        <v>21948</v>
      </c>
      <c r="I1864" s="256">
        <f t="shared" si="29"/>
        <v>-21948</v>
      </c>
      <c r="J1864" s="209"/>
      <c r="K1864" s="209" t="str" cm="1">
        <f t="array" ref="K1864">IF($C1864="","",IF(AND($C1864=Party_Statement!$C$5,$B1864&gt;=Party_Statement!$C$6,$B1864&lt;=Party_Statement!$E$6),SUMPRODUCT(($C$3:$C1864=Party_Statement!$C$5)*($B$3:$B1864&gt;=Party_Statement!$C$6)*($B$3:$B1864&lt;=Party_Statement!$E$6)),""))</f>
        <v/>
      </c>
    </row>
    <row r="1865" spans="1:11" x14ac:dyDescent="0.25">
      <c r="A1865" s="252">
        <f>Purchase_Entry!A10</f>
        <v>66918</v>
      </c>
      <c r="B1865" s="253">
        <f>Purchase_Entry!B10</f>
        <v>46205</v>
      </c>
      <c r="C1865" s="254" t="str">
        <f>Purchase_Entry!D10</f>
        <v>BASUDEV DAIRY 316</v>
      </c>
      <c r="D1865" s="255" t="s">
        <v>1392</v>
      </c>
      <c r="E1865" s="255" t="str">
        <f>Purchase_Entry!C10</f>
        <v>BILL-5020</v>
      </c>
      <c r="F1865" s="255" t="str">
        <f>Purchase_Entry!F10</f>
        <v>Buffalo Milk</v>
      </c>
      <c r="G1865" s="256">
        <v>0</v>
      </c>
      <c r="H1865" s="256">
        <f>N(Purchase_Entry!P10)</f>
        <v>23435.999999999996</v>
      </c>
      <c r="I1865" s="256">
        <f t="shared" si="29"/>
        <v>-23435.999999999996</v>
      </c>
      <c r="J1865" s="209"/>
      <c r="K1865" s="209" t="str" cm="1">
        <f t="array" ref="K1865">IF($C1865="","",IF(AND($C1865=Party_Statement!$C$5,$B1865&gt;=Party_Statement!$C$6,$B1865&lt;=Party_Statement!$E$6),SUMPRODUCT(($C$3:$C1865=Party_Statement!$C$5)*($B$3:$B1865&gt;=Party_Statement!$C$6)*($B$3:$B1865&lt;=Party_Statement!$E$6)),""))</f>
        <v/>
      </c>
    </row>
    <row r="1866" spans="1:11" x14ac:dyDescent="0.25">
      <c r="A1866" s="252">
        <f>Purchase_Entry!A11</f>
        <v>66920</v>
      </c>
      <c r="B1866" s="253">
        <f>Purchase_Entry!B11</f>
        <v>46207</v>
      </c>
      <c r="C1866" s="254" t="str">
        <f>Purchase_Entry!D11</f>
        <v>BASUDEV DAIRY 316</v>
      </c>
      <c r="D1866" s="255" t="s">
        <v>1392</v>
      </c>
      <c r="E1866" s="255" t="str">
        <f>Purchase_Entry!C11</f>
        <v>BILL-5034</v>
      </c>
      <c r="F1866" s="255" t="str">
        <f>Purchase_Entry!F11</f>
        <v>Buffalo Milk</v>
      </c>
      <c r="G1866" s="256">
        <v>0</v>
      </c>
      <c r="H1866" s="256">
        <f>N(Purchase_Entry!P11)</f>
        <v>24180</v>
      </c>
      <c r="I1866" s="256">
        <f t="shared" si="29"/>
        <v>-24180</v>
      </c>
      <c r="J1866" s="209"/>
      <c r="K1866" s="209" t="str" cm="1">
        <f t="array" ref="K1866">IF($C1866="","",IF(AND($C1866=Party_Statement!$C$5,$B1866&gt;=Party_Statement!$C$6,$B1866&lt;=Party_Statement!$E$6),SUMPRODUCT(($C$3:$C1866=Party_Statement!$C$5)*($B$3:$B1866&gt;=Party_Statement!$C$6)*($B$3:$B1866&lt;=Party_Statement!$E$6)),""))</f>
        <v/>
      </c>
    </row>
    <row r="1867" spans="1:11" x14ac:dyDescent="0.25">
      <c r="A1867" s="252">
        <f>Purchase_Entry!A12</f>
        <v>66922</v>
      </c>
      <c r="B1867" s="253">
        <f>Purchase_Entry!B12</f>
        <v>46209</v>
      </c>
      <c r="C1867" s="254" t="str">
        <f>Purchase_Entry!D12</f>
        <v>BASUDEV DAIRY 316</v>
      </c>
      <c r="D1867" s="255" t="s">
        <v>1392</v>
      </c>
      <c r="E1867" s="255" t="str">
        <f>Purchase_Entry!C12</f>
        <v>BILL-5048</v>
      </c>
      <c r="F1867" s="255" t="str">
        <f>Purchase_Entry!F12</f>
        <v>Buffalo Milk</v>
      </c>
      <c r="G1867" s="256">
        <v>0</v>
      </c>
      <c r="H1867" s="256">
        <f>N(Purchase_Entry!P12)</f>
        <v>23064.000000000004</v>
      </c>
      <c r="I1867" s="256">
        <f t="shared" si="29"/>
        <v>-23064.000000000004</v>
      </c>
      <c r="J1867" s="209"/>
      <c r="K1867" s="209" t="str" cm="1">
        <f t="array" ref="K1867">IF($C1867="","",IF(AND($C1867=Party_Statement!$C$5,$B1867&gt;=Party_Statement!$C$6,$B1867&lt;=Party_Statement!$E$6),SUMPRODUCT(($C$3:$C1867=Party_Statement!$C$5)*($B$3:$B1867&gt;=Party_Statement!$C$6)*($B$3:$B1867&lt;=Party_Statement!$E$6)),""))</f>
        <v/>
      </c>
    </row>
    <row r="1868" spans="1:11" x14ac:dyDescent="0.25">
      <c r="A1868" s="252">
        <f>Purchase_Entry!A13</f>
        <v>66924</v>
      </c>
      <c r="B1868" s="253">
        <f>Purchase_Entry!B13</f>
        <v>46211</v>
      </c>
      <c r="C1868" s="254" t="str">
        <f>Purchase_Entry!D13</f>
        <v>BASUDEV DAIRY 316</v>
      </c>
      <c r="D1868" s="255" t="s">
        <v>1392</v>
      </c>
      <c r="E1868" s="255" t="str">
        <f>Purchase_Entry!C13</f>
        <v>BILL-5062</v>
      </c>
      <c r="F1868" s="255" t="str">
        <f>Purchase_Entry!F13</f>
        <v>Buffalo Milk</v>
      </c>
      <c r="G1868" s="256">
        <v>0</v>
      </c>
      <c r="H1868" s="256">
        <f>N(Purchase_Entry!P13)</f>
        <v>23435.999999999996</v>
      </c>
      <c r="I1868" s="256">
        <f t="shared" si="29"/>
        <v>-23435.999999999996</v>
      </c>
      <c r="J1868" s="209"/>
      <c r="K1868" s="209" t="str" cm="1">
        <f t="array" ref="K1868">IF($C1868="","",IF(AND($C1868=Party_Statement!$C$5,$B1868&gt;=Party_Statement!$C$6,$B1868&lt;=Party_Statement!$E$6),SUMPRODUCT(($C$3:$C1868=Party_Statement!$C$5)*($B$3:$B1868&gt;=Party_Statement!$C$6)*($B$3:$B1868&lt;=Party_Statement!$E$6)),""))</f>
        <v/>
      </c>
    </row>
    <row r="1869" spans="1:11" x14ac:dyDescent="0.25">
      <c r="A1869" s="252">
        <f>Purchase_Entry!A14</f>
        <v>66926</v>
      </c>
      <c r="B1869" s="253">
        <f>Purchase_Entry!B14</f>
        <v>46213</v>
      </c>
      <c r="C1869" s="254" t="str">
        <f>Purchase_Entry!D14</f>
        <v>BASUDEV DAIRY 316</v>
      </c>
      <c r="D1869" s="255" t="s">
        <v>1392</v>
      </c>
      <c r="E1869" s="255" t="str">
        <f>Purchase_Entry!C14</f>
        <v>BILL-5076</v>
      </c>
      <c r="F1869" s="255" t="str">
        <f>Purchase_Entry!F14</f>
        <v>Buffalo Milk</v>
      </c>
      <c r="G1869" s="256">
        <v>0</v>
      </c>
      <c r="H1869" s="256">
        <f>N(Purchase_Entry!P14)</f>
        <v>23435.999999999996</v>
      </c>
      <c r="I1869" s="256">
        <f t="shared" si="29"/>
        <v>-23435.999999999996</v>
      </c>
      <c r="J1869" s="209"/>
      <c r="K1869" s="209" t="str" cm="1">
        <f t="array" ref="K1869">IF($C1869="","",IF(AND($C1869=Party_Statement!$C$5,$B1869&gt;=Party_Statement!$C$6,$B1869&lt;=Party_Statement!$E$6),SUMPRODUCT(($C$3:$C1869=Party_Statement!$C$5)*($B$3:$B1869&gt;=Party_Statement!$C$6)*($B$3:$B1869&lt;=Party_Statement!$E$6)),""))</f>
        <v/>
      </c>
    </row>
    <row r="1870" spans="1:11" x14ac:dyDescent="0.25">
      <c r="A1870" s="252">
        <f>Purchase_Entry!A15</f>
        <v>66928</v>
      </c>
      <c r="B1870" s="253">
        <f>Purchase_Entry!B15</f>
        <v>46215</v>
      </c>
      <c r="C1870" s="254" t="str">
        <f>Purchase_Entry!D15</f>
        <v>BASUDEV DAIRY 316</v>
      </c>
      <c r="D1870" s="255" t="s">
        <v>1392</v>
      </c>
      <c r="E1870" s="255" t="str">
        <f>Purchase_Entry!C15</f>
        <v>BILL-5092</v>
      </c>
      <c r="F1870" s="255" t="str">
        <f>Purchase_Entry!F15</f>
        <v>Buffalo Milk</v>
      </c>
      <c r="G1870" s="256">
        <v>0</v>
      </c>
      <c r="H1870" s="256">
        <f>N(Purchase_Entry!P15)</f>
        <v>20088</v>
      </c>
      <c r="I1870" s="256">
        <f t="shared" si="29"/>
        <v>-20088</v>
      </c>
      <c r="J1870" s="209"/>
      <c r="K1870" s="209" t="str" cm="1">
        <f t="array" ref="K1870">IF($C1870="","",IF(AND($C1870=Party_Statement!$C$5,$B1870&gt;=Party_Statement!$C$6,$B1870&lt;=Party_Statement!$E$6),SUMPRODUCT(($C$3:$C1870=Party_Statement!$C$5)*($B$3:$B1870&gt;=Party_Statement!$C$6)*($B$3:$B1870&lt;=Party_Statement!$E$6)),""))</f>
        <v/>
      </c>
    </row>
    <row r="1871" spans="1:11" x14ac:dyDescent="0.25">
      <c r="A1871" s="252">
        <f>Purchase_Entry!A16</f>
        <v>66930</v>
      </c>
      <c r="B1871" s="253">
        <f>Purchase_Entry!B16</f>
        <v>46217</v>
      </c>
      <c r="C1871" s="254" t="str">
        <f>Purchase_Entry!D16</f>
        <v>BASUDEV DAIRY 316</v>
      </c>
      <c r="D1871" s="255" t="s">
        <v>1392</v>
      </c>
      <c r="E1871" s="255" t="str">
        <f>Purchase_Entry!C16</f>
        <v>BILL-5108</v>
      </c>
      <c r="F1871" s="255" t="str">
        <f>Purchase_Entry!F16</f>
        <v>Buffalo Milk</v>
      </c>
      <c r="G1871" s="256">
        <v>0</v>
      </c>
      <c r="H1871" s="256">
        <f>N(Purchase_Entry!P16)</f>
        <v>22320</v>
      </c>
      <c r="I1871" s="256">
        <f t="shared" si="29"/>
        <v>-22320</v>
      </c>
      <c r="J1871" s="209"/>
      <c r="K1871" s="209" t="str" cm="1">
        <f t="array" ref="K1871">IF($C1871="","",IF(AND($C1871=Party_Statement!$C$5,$B1871&gt;=Party_Statement!$C$6,$B1871&lt;=Party_Statement!$E$6),SUMPRODUCT(($C$3:$C1871=Party_Statement!$C$5)*($B$3:$B1871&gt;=Party_Statement!$C$6)*($B$3:$B1871&lt;=Party_Statement!$E$6)),""))</f>
        <v/>
      </c>
    </row>
    <row r="1872" spans="1:11" x14ac:dyDescent="0.25">
      <c r="A1872" s="252" t="str">
        <f>Purchase_Entry!A17</f>
        <v>2083/03/32</v>
      </c>
      <c r="B1872" s="253">
        <f>Purchase_Entry!B17</f>
        <v>46219</v>
      </c>
      <c r="C1872" s="254" t="str">
        <f>Purchase_Entry!D17</f>
        <v>BASUDEV DAIRY 316</v>
      </c>
      <c r="D1872" s="255" t="s">
        <v>1392</v>
      </c>
      <c r="E1872" s="255" t="str">
        <f>Purchase_Entry!C17</f>
        <v>BILL-5124</v>
      </c>
      <c r="F1872" s="255" t="str">
        <f>Purchase_Entry!F17</f>
        <v>Buffalo Milk</v>
      </c>
      <c r="G1872" s="256">
        <v>0</v>
      </c>
      <c r="H1872" s="256">
        <f>N(Purchase_Entry!P17)</f>
        <v>20832</v>
      </c>
      <c r="I1872" s="256">
        <f t="shared" si="29"/>
        <v>-20832</v>
      </c>
      <c r="J1872" s="209"/>
      <c r="K1872" s="209" t="str" cm="1">
        <f t="array" ref="K1872">IF($C1872="","",IF(AND($C1872=Party_Statement!$C$5,$B1872&gt;=Party_Statement!$C$6,$B1872&lt;=Party_Statement!$E$6),SUMPRODUCT(($C$3:$C1872=Party_Statement!$C$5)*($B$3:$B1872&gt;=Party_Statement!$C$6)*($B$3:$B1872&lt;=Party_Statement!$E$6)),""))</f>
        <v/>
      </c>
    </row>
    <row r="1873" spans="1:11" x14ac:dyDescent="0.25">
      <c r="A1873" s="252">
        <f>Purchase_Entry!A18</f>
        <v>66934</v>
      </c>
      <c r="B1873" s="253">
        <f>Purchase_Entry!B18</f>
        <v>46222</v>
      </c>
      <c r="C1873" s="254" t="str">
        <f>Purchase_Entry!D18</f>
        <v>BASUDEV DAIRY 316</v>
      </c>
      <c r="D1873" s="255" t="s">
        <v>1392</v>
      </c>
      <c r="E1873" s="255" t="str">
        <f>Purchase_Entry!C18</f>
        <v>BILL-5145</v>
      </c>
      <c r="F1873" s="255" t="str">
        <f>Purchase_Entry!F18</f>
        <v>Buffalo Milk</v>
      </c>
      <c r="G1873" s="256">
        <v>0</v>
      </c>
      <c r="H1873" s="256">
        <f>N(Purchase_Entry!P18)</f>
        <v>20587.099999999999</v>
      </c>
      <c r="I1873" s="256">
        <f t="shared" si="29"/>
        <v>-20587.099999999999</v>
      </c>
      <c r="J1873" s="209"/>
      <c r="K1873" s="209" t="str" cm="1">
        <f t="array" ref="K1873">IF($C1873="","",IF(AND($C1873=Party_Statement!$C$5,$B1873&gt;=Party_Statement!$C$6,$B1873&lt;=Party_Statement!$E$6),SUMPRODUCT(($C$3:$C1873=Party_Statement!$C$5)*($B$3:$B1873&gt;=Party_Statement!$C$6)*($B$3:$B1873&lt;=Party_Statement!$E$6)),""))</f>
        <v/>
      </c>
    </row>
    <row r="1874" spans="1:11" x14ac:dyDescent="0.25">
      <c r="A1874" s="252">
        <f>Purchase_Entry!A19</f>
        <v>66936</v>
      </c>
      <c r="B1874" s="253">
        <f>Purchase_Entry!B19</f>
        <v>46224</v>
      </c>
      <c r="C1874" s="254" t="str">
        <f>Purchase_Entry!D19</f>
        <v>BASUDEV DAIRY 316</v>
      </c>
      <c r="D1874" s="255" t="s">
        <v>1392</v>
      </c>
      <c r="E1874" s="255" t="str">
        <f>Purchase_Entry!C19</f>
        <v>BILL-5152</v>
      </c>
      <c r="F1874" s="255" t="str">
        <f>Purchase_Entry!F19</f>
        <v>Buffalo Milk</v>
      </c>
      <c r="G1874" s="256">
        <v>0</v>
      </c>
      <c r="H1874" s="256">
        <f>N(Purchase_Entry!P19)</f>
        <v>18600</v>
      </c>
      <c r="I1874" s="256">
        <f t="shared" si="29"/>
        <v>-18600</v>
      </c>
      <c r="J1874" s="209"/>
      <c r="K1874" s="209" t="str" cm="1">
        <f t="array" ref="K1874">IF($C1874="","",IF(AND($C1874=Party_Statement!$C$5,$B1874&gt;=Party_Statement!$C$6,$B1874&lt;=Party_Statement!$E$6),SUMPRODUCT(($C$3:$C1874=Party_Statement!$C$5)*($B$3:$B1874&gt;=Party_Statement!$C$6)*($B$3:$B1874&lt;=Party_Statement!$E$6)),""))</f>
        <v/>
      </c>
    </row>
    <row r="1875" spans="1:11" x14ac:dyDescent="0.25">
      <c r="A1875" s="252">
        <f>Purchase_Entry!A20</f>
        <v>66938</v>
      </c>
      <c r="B1875" s="253">
        <f>Purchase_Entry!B20</f>
        <v>46226</v>
      </c>
      <c r="C1875" s="254" t="str">
        <f>Purchase_Entry!D20</f>
        <v>BASUDEV DAIRY 316</v>
      </c>
      <c r="D1875" s="255" t="s">
        <v>1392</v>
      </c>
      <c r="E1875" s="255" t="str">
        <f>Purchase_Entry!C20</f>
        <v>BILL-5152</v>
      </c>
      <c r="F1875" s="255" t="str">
        <f>Purchase_Entry!F20</f>
        <v>Buffalo Milk</v>
      </c>
      <c r="G1875" s="256">
        <v>0</v>
      </c>
      <c r="H1875" s="256">
        <f>N(Purchase_Entry!P20)</f>
        <v>17980</v>
      </c>
      <c r="I1875" s="256">
        <f t="shared" si="29"/>
        <v>-17980</v>
      </c>
      <c r="J1875" s="209"/>
      <c r="K1875" s="209" t="str" cm="1">
        <f t="array" ref="K1875">IF($C1875="","",IF(AND($C1875=Party_Statement!$C$5,$B1875&gt;=Party_Statement!$C$6,$B1875&lt;=Party_Statement!$E$6),SUMPRODUCT(($C$3:$C1875=Party_Statement!$C$5)*($B$3:$B1875&gt;=Party_Statement!$C$6)*($B$3:$B1875&lt;=Party_Statement!$E$6)),""))</f>
        <v/>
      </c>
    </row>
    <row r="1876" spans="1:11" x14ac:dyDescent="0.25">
      <c r="A1876" s="252">
        <f>Purchase_Entry!A21</f>
        <v>66939</v>
      </c>
      <c r="B1876" s="253">
        <f>Purchase_Entry!B21</f>
        <v>46227</v>
      </c>
      <c r="C1876" s="254" t="str">
        <f>Purchase_Entry!D21</f>
        <v>BASUDEV DAIRY 316</v>
      </c>
      <c r="D1876" s="255" t="s">
        <v>1392</v>
      </c>
      <c r="E1876" s="255" t="str">
        <f>Purchase_Entry!C21</f>
        <v>BILL-5152</v>
      </c>
      <c r="F1876" s="255" t="str">
        <f>Purchase_Entry!F21</f>
        <v>Buffalo Milk</v>
      </c>
      <c r="G1876" s="256">
        <v>0</v>
      </c>
      <c r="H1876" s="256">
        <f>N(Purchase_Entry!P21)</f>
        <v>11532.000000000002</v>
      </c>
      <c r="I1876" s="256">
        <f t="shared" si="29"/>
        <v>-11532.000000000002</v>
      </c>
      <c r="J1876" s="209"/>
      <c r="K1876" s="209" t="str" cm="1">
        <f t="array" ref="K1876">IF($C1876="","",IF(AND($C1876=Party_Statement!$C$5,$B1876&gt;=Party_Statement!$C$6,$B1876&lt;=Party_Statement!$E$6),SUMPRODUCT(($C$3:$C1876=Party_Statement!$C$5)*($B$3:$B1876&gt;=Party_Statement!$C$6)*($B$3:$B1876&lt;=Party_Statement!$E$6)),""))</f>
        <v/>
      </c>
    </row>
    <row r="1877" spans="1:11" x14ac:dyDescent="0.25">
      <c r="A1877" s="252">
        <f>Purchase_Entry!A22</f>
        <v>66941</v>
      </c>
      <c r="B1877" s="253">
        <f>Purchase_Entry!B22</f>
        <v>46229</v>
      </c>
      <c r="C1877" s="254" t="str">
        <f>Purchase_Entry!D22</f>
        <v>BASUDEV DAIRY 316</v>
      </c>
      <c r="D1877" s="255" t="s">
        <v>1392</v>
      </c>
      <c r="E1877" s="255" t="str">
        <f>Purchase_Entry!C22</f>
        <v>BILL-5152</v>
      </c>
      <c r="F1877" s="255" t="str">
        <f>Purchase_Entry!F22</f>
        <v>Buffalo Milk</v>
      </c>
      <c r="G1877" s="256">
        <v>0</v>
      </c>
      <c r="H1877" s="256">
        <f>N(Purchase_Entry!P22)</f>
        <v>18972</v>
      </c>
      <c r="I1877" s="256">
        <f t="shared" si="29"/>
        <v>-18972</v>
      </c>
      <c r="J1877" s="209"/>
      <c r="K1877" s="209" t="str" cm="1">
        <f t="array" ref="K1877">IF($C1877="","",IF(AND($C1877=Party_Statement!$C$5,$B1877&gt;=Party_Statement!$C$6,$B1877&lt;=Party_Statement!$E$6),SUMPRODUCT(($C$3:$C1877=Party_Statement!$C$5)*($B$3:$B1877&gt;=Party_Statement!$C$6)*($B$3:$B1877&lt;=Party_Statement!$E$6)),""))</f>
        <v/>
      </c>
    </row>
    <row r="1878" spans="1:11" x14ac:dyDescent="0.25">
      <c r="A1878" s="252">
        <f>Purchase_Entry!A23</f>
        <v>66943</v>
      </c>
      <c r="B1878" s="253">
        <f>Purchase_Entry!B23</f>
        <v>46231</v>
      </c>
      <c r="C1878" s="254" t="str">
        <f>Purchase_Entry!D23</f>
        <v>BASUDEV DAIRY 316</v>
      </c>
      <c r="D1878" s="255" t="s">
        <v>1392</v>
      </c>
      <c r="E1878" s="255" t="str">
        <f>Purchase_Entry!C23</f>
        <v>BILL-5152</v>
      </c>
      <c r="F1878" s="255" t="str">
        <f>Purchase_Entry!F23</f>
        <v>Buffalo Milk</v>
      </c>
      <c r="G1878" s="256">
        <v>0</v>
      </c>
      <c r="H1878" s="256">
        <f>N(Purchase_Entry!P23)</f>
        <v>16430</v>
      </c>
      <c r="I1878" s="256">
        <f t="shared" si="29"/>
        <v>-16430</v>
      </c>
      <c r="J1878" s="209"/>
      <c r="K1878" s="209" t="str" cm="1">
        <f t="array" ref="K1878">IF($C1878="","",IF(AND($C1878=Party_Statement!$C$5,$B1878&gt;=Party_Statement!$C$6,$B1878&lt;=Party_Statement!$E$6),SUMPRODUCT(($C$3:$C1878=Party_Statement!$C$5)*($B$3:$B1878&gt;=Party_Statement!$C$6)*($B$3:$B1878&lt;=Party_Statement!$E$6)),""))</f>
        <v/>
      </c>
    </row>
    <row r="1879" spans="1:11" x14ac:dyDescent="0.25">
      <c r="A1879" s="252">
        <f>Purchase_Entry!A24</f>
        <v>66945</v>
      </c>
      <c r="B1879" s="253">
        <f>Purchase_Entry!B24</f>
        <v>46233</v>
      </c>
      <c r="C1879" s="254" t="str">
        <f>Purchase_Entry!D24</f>
        <v>BASUDEV DAIRY 316</v>
      </c>
      <c r="D1879" s="255" t="s">
        <v>1392</v>
      </c>
      <c r="E1879" s="255" t="str">
        <f>Purchase_Entry!C24</f>
        <v>BILL-5152</v>
      </c>
      <c r="F1879" s="255" t="str">
        <f>Purchase_Entry!F24</f>
        <v>Buffalo Milk</v>
      </c>
      <c r="G1879" s="256">
        <v>0</v>
      </c>
      <c r="H1879" s="256">
        <f>N(Purchase_Entry!P24)</f>
        <v>19715.999999999996</v>
      </c>
      <c r="I1879" s="256">
        <f t="shared" si="29"/>
        <v>-19715.999999999996</v>
      </c>
      <c r="J1879" s="209"/>
      <c r="K1879" s="209" t="str" cm="1">
        <f t="array" ref="K1879">IF($C1879="","",IF(AND($C1879=Party_Statement!$C$5,$B1879&gt;=Party_Statement!$C$6,$B1879&lt;=Party_Statement!$E$6),SUMPRODUCT(($C$3:$C1879=Party_Statement!$C$5)*($B$3:$B1879&gt;=Party_Statement!$C$6)*($B$3:$B1879&lt;=Party_Statement!$E$6)),""))</f>
        <v/>
      </c>
    </row>
    <row r="1880" spans="1:11" x14ac:dyDescent="0.25">
      <c r="A1880" s="252">
        <f>Purchase_Entry!A25</f>
        <v>66947</v>
      </c>
      <c r="B1880" s="253">
        <f>Purchase_Entry!B25</f>
        <v>46235</v>
      </c>
      <c r="C1880" s="254" t="str">
        <f>Purchase_Entry!D25</f>
        <v>BASUDEV DAIRY 316</v>
      </c>
      <c r="D1880" s="255" t="s">
        <v>1392</v>
      </c>
      <c r="E1880" s="255" t="str">
        <f>Purchase_Entry!C25</f>
        <v>BILL-5152</v>
      </c>
      <c r="F1880" s="255" t="str">
        <f>Purchase_Entry!F25</f>
        <v>Buffalo Milk</v>
      </c>
      <c r="G1880" s="256">
        <v>0</v>
      </c>
      <c r="H1880" s="256">
        <f>N(Purchase_Entry!P25)</f>
        <v>15810</v>
      </c>
      <c r="I1880" s="256">
        <f t="shared" si="29"/>
        <v>-15810</v>
      </c>
      <c r="J1880" s="209"/>
      <c r="K1880" s="209" t="str" cm="1">
        <f t="array" ref="K1880">IF($C1880="","",IF(AND($C1880=Party_Statement!$C$5,$B1880&gt;=Party_Statement!$C$6,$B1880&lt;=Party_Statement!$E$6),SUMPRODUCT(($C$3:$C1880=Party_Statement!$C$5)*($B$3:$B1880&gt;=Party_Statement!$C$6)*($B$3:$B1880&lt;=Party_Statement!$E$6)),""))</f>
        <v/>
      </c>
    </row>
    <row r="1881" spans="1:11" x14ac:dyDescent="0.25">
      <c r="A1881" s="252">
        <f>Purchase_Entry!A26</f>
        <v>66949</v>
      </c>
      <c r="B1881" s="253">
        <f>Purchase_Entry!B26</f>
        <v>46237</v>
      </c>
      <c r="C1881" s="254" t="str">
        <f>Purchase_Entry!D26</f>
        <v>BASUDEV DAIRY 316</v>
      </c>
      <c r="D1881" s="255" t="s">
        <v>1392</v>
      </c>
      <c r="E1881" s="255" t="str">
        <f>Purchase_Entry!C26</f>
        <v>BILL-5152</v>
      </c>
      <c r="F1881" s="255" t="str">
        <f>Purchase_Entry!F26</f>
        <v>Buffalo Milk</v>
      </c>
      <c r="G1881" s="256">
        <v>0</v>
      </c>
      <c r="H1881" s="256">
        <f>N(Purchase_Entry!P26)</f>
        <v>13143.999999999998</v>
      </c>
      <c r="I1881" s="256">
        <f t="shared" si="29"/>
        <v>-13143.999999999998</v>
      </c>
      <c r="J1881" s="209"/>
      <c r="K1881" s="209" t="str" cm="1">
        <f t="array" ref="K1881">IF($C1881="","",IF(AND($C1881=Party_Statement!$C$5,$B1881&gt;=Party_Statement!$C$6,$B1881&lt;=Party_Statement!$E$6),SUMPRODUCT(($C$3:$C1881=Party_Statement!$C$5)*($B$3:$B1881&gt;=Party_Statement!$C$6)*($B$3:$B1881&lt;=Party_Statement!$E$6)),""))</f>
        <v/>
      </c>
    </row>
    <row r="1882" spans="1:11" x14ac:dyDescent="0.25">
      <c r="A1882" s="252">
        <f>Purchase_Entry!A27</f>
        <v>66951</v>
      </c>
      <c r="B1882" s="253">
        <f>Purchase_Entry!B27</f>
        <v>46239</v>
      </c>
      <c r="C1882" s="254" t="str">
        <f>Purchase_Entry!D27</f>
        <v>BASUDEV DAIRY 316</v>
      </c>
      <c r="D1882" s="255" t="s">
        <v>1392</v>
      </c>
      <c r="E1882" s="255" t="str">
        <f>Purchase_Entry!C27</f>
        <v>BILL-5152</v>
      </c>
      <c r="F1882" s="255" t="str">
        <f>Purchase_Entry!F27</f>
        <v>Buffalo Milk</v>
      </c>
      <c r="G1882" s="256">
        <v>0</v>
      </c>
      <c r="H1882" s="256">
        <f>N(Purchase_Entry!P27)</f>
        <v>11788.525</v>
      </c>
      <c r="I1882" s="256">
        <f t="shared" si="29"/>
        <v>-11788.525</v>
      </c>
      <c r="J1882" s="209"/>
      <c r="K1882" s="209" t="str" cm="1">
        <f t="array" ref="K1882">IF($C1882="","",IF(AND($C1882=Party_Statement!$C$5,$B1882&gt;=Party_Statement!$C$6,$B1882&lt;=Party_Statement!$E$6),SUMPRODUCT(($C$3:$C1882=Party_Statement!$C$5)*($B$3:$B1882&gt;=Party_Statement!$C$6)*($B$3:$B1882&lt;=Party_Statement!$E$6)),""))</f>
        <v/>
      </c>
    </row>
    <row r="1883" spans="1:11" x14ac:dyDescent="0.25">
      <c r="A1883" s="252">
        <f>Purchase_Entry!A28</f>
        <v>66953</v>
      </c>
      <c r="B1883" s="253">
        <f>Purchase_Entry!B28</f>
        <v>46241</v>
      </c>
      <c r="C1883" s="254" t="str">
        <f>Purchase_Entry!D28</f>
        <v>BASUDEV DAIRY 316</v>
      </c>
      <c r="D1883" s="255" t="s">
        <v>1392</v>
      </c>
      <c r="E1883" s="255" t="str">
        <f>Purchase_Entry!C28</f>
        <v>BILL-5152</v>
      </c>
      <c r="F1883" s="255" t="str">
        <f>Purchase_Entry!F28</f>
        <v>Buffalo Milk</v>
      </c>
      <c r="G1883" s="256">
        <v>0</v>
      </c>
      <c r="H1883" s="256">
        <f>N(Purchase_Entry!P28)</f>
        <v>13596.6</v>
      </c>
      <c r="I1883" s="256">
        <f t="shared" si="29"/>
        <v>-13596.6</v>
      </c>
      <c r="J1883" s="209"/>
      <c r="K1883" s="209" t="str" cm="1">
        <f t="array" ref="K1883">IF($C1883="","",IF(AND($C1883=Party_Statement!$C$5,$B1883&gt;=Party_Statement!$C$6,$B1883&lt;=Party_Statement!$E$6),SUMPRODUCT(($C$3:$C1883=Party_Statement!$C$5)*($B$3:$B1883&gt;=Party_Statement!$C$6)*($B$3:$B1883&lt;=Party_Statement!$E$6)),""))</f>
        <v/>
      </c>
    </row>
    <row r="1884" spans="1:11" x14ac:dyDescent="0.25">
      <c r="A1884" s="252">
        <f>Purchase_Entry!A29</f>
        <v>66955</v>
      </c>
      <c r="B1884" s="253">
        <f>Purchase_Entry!B29</f>
        <v>46243</v>
      </c>
      <c r="C1884" s="254" t="str">
        <f>Purchase_Entry!D29</f>
        <v>BASUDEV DAIRY 316</v>
      </c>
      <c r="D1884" s="255" t="s">
        <v>1392</v>
      </c>
      <c r="E1884" s="255" t="str">
        <f>Purchase_Entry!C29</f>
        <v>BILL-5152</v>
      </c>
      <c r="F1884" s="255" t="str">
        <f>Purchase_Entry!F29</f>
        <v>Buffalo Milk</v>
      </c>
      <c r="G1884" s="256">
        <v>0</v>
      </c>
      <c r="H1884" s="256">
        <f>N(Purchase_Entry!P29)</f>
        <v>16120.000000000002</v>
      </c>
      <c r="I1884" s="256">
        <f t="shared" si="29"/>
        <v>-16120.000000000002</v>
      </c>
      <c r="J1884" s="209"/>
      <c r="K1884" s="209" t="str" cm="1">
        <f t="array" ref="K1884">IF($C1884="","",IF(AND($C1884=Party_Statement!$C$5,$B1884&gt;=Party_Statement!$C$6,$B1884&lt;=Party_Statement!$E$6),SUMPRODUCT(($C$3:$C1884=Party_Statement!$C$5)*($B$3:$B1884&gt;=Party_Statement!$C$6)*($B$3:$B1884&lt;=Party_Statement!$E$6)),""))</f>
        <v/>
      </c>
    </row>
    <row r="1885" spans="1:11" x14ac:dyDescent="0.25">
      <c r="A1885" s="252">
        <f>Purchase_Entry!A30</f>
        <v>66957</v>
      </c>
      <c r="B1885" s="253">
        <f>Purchase_Entry!B30</f>
        <v>46245</v>
      </c>
      <c r="C1885" s="254" t="str">
        <f>Purchase_Entry!D30</f>
        <v>BASUDEV DAIRY 316</v>
      </c>
      <c r="D1885" s="255" t="s">
        <v>1392</v>
      </c>
      <c r="E1885" s="255" t="str">
        <f>Purchase_Entry!C30</f>
        <v>BILL-5152</v>
      </c>
      <c r="F1885" s="255" t="str">
        <f>Purchase_Entry!F30</f>
        <v>Buffalo Milk</v>
      </c>
      <c r="G1885" s="256">
        <v>0</v>
      </c>
      <c r="H1885" s="256">
        <f>N(Purchase_Entry!P30)</f>
        <v>16120.000000000002</v>
      </c>
      <c r="I1885" s="256">
        <f t="shared" si="29"/>
        <v>-16120.000000000002</v>
      </c>
      <c r="J1885" s="209"/>
      <c r="K1885" s="209" t="str" cm="1">
        <f t="array" ref="K1885">IF($C1885="","",IF(AND($C1885=Party_Statement!$C$5,$B1885&gt;=Party_Statement!$C$6,$B1885&lt;=Party_Statement!$E$6),SUMPRODUCT(($C$3:$C1885=Party_Statement!$C$5)*($B$3:$B1885&gt;=Party_Statement!$C$6)*($B$3:$B1885&lt;=Party_Statement!$E$6)),""))</f>
        <v/>
      </c>
    </row>
    <row r="1886" spans="1:11" x14ac:dyDescent="0.25">
      <c r="A1886" s="252">
        <f>Purchase_Entry!A31</f>
        <v>66959</v>
      </c>
      <c r="B1886" s="253">
        <f>Purchase_Entry!B31</f>
        <v>46247</v>
      </c>
      <c r="C1886" s="254" t="str">
        <f>Purchase_Entry!D31</f>
        <v>BASUDEV DAIRY 316</v>
      </c>
      <c r="D1886" s="255" t="s">
        <v>1392</v>
      </c>
      <c r="E1886" s="255" t="str">
        <f>Purchase_Entry!C31</f>
        <v>BILL-5152</v>
      </c>
      <c r="F1886" s="255" t="str">
        <f>Purchase_Entry!F31</f>
        <v>Buffalo Milk</v>
      </c>
      <c r="G1886" s="256">
        <v>0</v>
      </c>
      <c r="H1886" s="256">
        <f>N(Purchase_Entry!P31)</f>
        <v>21204</v>
      </c>
      <c r="I1886" s="256">
        <f t="shared" si="29"/>
        <v>-21204</v>
      </c>
      <c r="J1886" s="209"/>
      <c r="K1886" s="209" t="str" cm="1">
        <f t="array" ref="K1886">IF($C1886="","",IF(AND($C1886=Party_Statement!$C$5,$B1886&gt;=Party_Statement!$C$6,$B1886&lt;=Party_Statement!$E$6),SUMPRODUCT(($C$3:$C1886=Party_Statement!$C$5)*($B$3:$B1886&gt;=Party_Statement!$C$6)*($B$3:$B1886&lt;=Party_Statement!$E$6)),""))</f>
        <v/>
      </c>
    </row>
    <row r="1887" spans="1:11" x14ac:dyDescent="0.25">
      <c r="A1887" s="252">
        <f>Purchase_Entry!A32</f>
        <v>66961</v>
      </c>
      <c r="B1887" s="253">
        <f>Purchase_Entry!B32</f>
        <v>46249</v>
      </c>
      <c r="C1887" s="254" t="str">
        <f>Purchase_Entry!D32</f>
        <v>BASUDEV DAIRY 316</v>
      </c>
      <c r="D1887" s="255" t="s">
        <v>1392</v>
      </c>
      <c r="E1887" s="255" t="str">
        <f>Purchase_Entry!C32</f>
        <v>BILL-5152</v>
      </c>
      <c r="F1887" s="255" t="str">
        <f>Purchase_Entry!F32</f>
        <v>Buffalo Milk</v>
      </c>
      <c r="G1887" s="256">
        <v>0</v>
      </c>
      <c r="H1887" s="256">
        <f>N(Purchase_Entry!P32)</f>
        <v>12400</v>
      </c>
      <c r="I1887" s="256">
        <f t="shared" si="29"/>
        <v>-12400</v>
      </c>
      <c r="J1887" s="209"/>
      <c r="K1887" s="209" t="str" cm="1">
        <f t="array" ref="K1887">IF($C1887="","",IF(AND($C1887=Party_Statement!$C$5,$B1887&gt;=Party_Statement!$C$6,$B1887&lt;=Party_Statement!$E$6),SUMPRODUCT(($C$3:$C1887=Party_Statement!$C$5)*($B$3:$B1887&gt;=Party_Statement!$C$6)*($B$3:$B1887&lt;=Party_Statement!$E$6)),""))</f>
        <v/>
      </c>
    </row>
    <row r="1888" spans="1:11" x14ac:dyDescent="0.25">
      <c r="A1888" s="252">
        <f>Purchase_Entry!A33</f>
        <v>66962</v>
      </c>
      <c r="B1888" s="253">
        <f>Purchase_Entry!B33</f>
        <v>46251</v>
      </c>
      <c r="C1888" s="254" t="str">
        <f>Purchase_Entry!D33</f>
        <v>BASUDEV DAIRY 316</v>
      </c>
      <c r="D1888" s="255" t="s">
        <v>1392</v>
      </c>
      <c r="E1888" s="255" t="str">
        <f>Purchase_Entry!C33</f>
        <v>BILL-5152</v>
      </c>
      <c r="F1888" s="255" t="str">
        <f>Purchase_Entry!F33</f>
        <v>Buffalo Milk</v>
      </c>
      <c r="G1888" s="256">
        <v>0</v>
      </c>
      <c r="H1888" s="256">
        <f>N(Purchase_Entry!P33)</f>
        <v>7657.0000000000009</v>
      </c>
      <c r="I1888" s="256">
        <f t="shared" si="29"/>
        <v>-7657.0000000000009</v>
      </c>
      <c r="J1888" s="209"/>
      <c r="K1888" s="209" t="str" cm="1">
        <f t="array" ref="K1888">IF($C1888="","",IF(AND($C1888=Party_Statement!$C$5,$B1888&gt;=Party_Statement!$C$6,$B1888&lt;=Party_Statement!$E$6),SUMPRODUCT(($C$3:$C1888=Party_Statement!$C$5)*($B$3:$B1888&gt;=Party_Statement!$C$6)*($B$3:$B1888&lt;=Party_Statement!$E$6)),""))</f>
        <v/>
      </c>
    </row>
    <row r="1889" spans="1:11" x14ac:dyDescent="0.25">
      <c r="A1889" s="252">
        <f>Purchase_Entry!A34</f>
        <v>66964</v>
      </c>
      <c r="B1889" s="253">
        <f>Purchase_Entry!B34</f>
        <v>46253</v>
      </c>
      <c r="C1889" s="254" t="str">
        <f>Purchase_Entry!D34</f>
        <v>BASUDEV DAIRY 316</v>
      </c>
      <c r="D1889" s="255" t="s">
        <v>1392</v>
      </c>
      <c r="E1889" s="255" t="str">
        <f>Purchase_Entry!C34</f>
        <v>BILL-5152</v>
      </c>
      <c r="F1889" s="255" t="str">
        <f>Purchase_Entry!F34</f>
        <v>Buffalo Milk</v>
      </c>
      <c r="G1889" s="256">
        <v>0</v>
      </c>
      <c r="H1889" s="256">
        <f>N(Purchase_Entry!P34)</f>
        <v>19715.999999999996</v>
      </c>
      <c r="I1889" s="256">
        <f t="shared" si="29"/>
        <v>-19715.999999999996</v>
      </c>
      <c r="J1889" s="209"/>
      <c r="K1889" s="209" t="str" cm="1">
        <f t="array" ref="K1889">IF($C1889="","",IF(AND($C1889=Party_Statement!$C$5,$B1889&gt;=Party_Statement!$C$6,$B1889&lt;=Party_Statement!$E$6),SUMPRODUCT(($C$3:$C1889=Party_Statement!$C$5)*($B$3:$B1889&gt;=Party_Statement!$C$6)*($B$3:$B1889&lt;=Party_Statement!$E$6)),""))</f>
        <v/>
      </c>
    </row>
    <row r="1890" spans="1:11" x14ac:dyDescent="0.25">
      <c r="A1890" s="252">
        <f>Purchase_Entry!A35</f>
        <v>66966</v>
      </c>
      <c r="B1890" s="253">
        <f>Purchase_Entry!B35</f>
        <v>46255</v>
      </c>
      <c r="C1890" s="254" t="str">
        <f>Purchase_Entry!D35</f>
        <v>BASUDEV DAIRY 316</v>
      </c>
      <c r="D1890" s="255" t="s">
        <v>1392</v>
      </c>
      <c r="E1890" s="255" t="str">
        <f>Purchase_Entry!C35</f>
        <v>BILL-5152</v>
      </c>
      <c r="F1890" s="255" t="str">
        <f>Purchase_Entry!F35</f>
        <v>Buffalo Milk</v>
      </c>
      <c r="G1890" s="256">
        <v>0</v>
      </c>
      <c r="H1890" s="256">
        <f>N(Purchase_Entry!P35)</f>
        <v>22692</v>
      </c>
      <c r="I1890" s="256">
        <f t="shared" si="29"/>
        <v>-22692</v>
      </c>
      <c r="J1890" s="209"/>
      <c r="K1890" s="209" t="str" cm="1">
        <f t="array" ref="K1890">IF($C1890="","",IF(AND($C1890=Party_Statement!$C$5,$B1890&gt;=Party_Statement!$C$6,$B1890&lt;=Party_Statement!$E$6),SUMPRODUCT(($C$3:$C1890=Party_Statement!$C$5)*($B$3:$B1890&gt;=Party_Statement!$C$6)*($B$3:$B1890&lt;=Party_Statement!$E$6)),""))</f>
        <v/>
      </c>
    </row>
    <row r="1891" spans="1:11" x14ac:dyDescent="0.25">
      <c r="A1891" s="252">
        <f>Purchase_Entry!A36</f>
        <v>66968</v>
      </c>
      <c r="B1891" s="253">
        <f>Purchase_Entry!B36</f>
        <v>46257</v>
      </c>
      <c r="C1891" s="254" t="str">
        <f>Purchase_Entry!D36</f>
        <v>BASUDEV DAIRY 316</v>
      </c>
      <c r="D1891" s="255" t="s">
        <v>1392</v>
      </c>
      <c r="E1891" s="255" t="str">
        <f>Purchase_Entry!C36</f>
        <v>BILL-5152</v>
      </c>
      <c r="F1891" s="255" t="str">
        <f>Purchase_Entry!F36</f>
        <v>Buffalo Milk</v>
      </c>
      <c r="G1891" s="256">
        <v>0</v>
      </c>
      <c r="H1891" s="256">
        <f>N(Purchase_Entry!P36)</f>
        <v>17360</v>
      </c>
      <c r="I1891" s="256">
        <f t="shared" si="29"/>
        <v>-17360</v>
      </c>
      <c r="J1891" s="209"/>
      <c r="K1891" s="209" t="str" cm="1">
        <f t="array" ref="K1891">IF($C1891="","",IF(AND($C1891=Party_Statement!$C$5,$B1891&gt;=Party_Statement!$C$6,$B1891&lt;=Party_Statement!$E$6),SUMPRODUCT(($C$3:$C1891=Party_Statement!$C$5)*($B$3:$B1891&gt;=Party_Statement!$C$6)*($B$3:$B1891&lt;=Party_Statement!$E$6)),""))</f>
        <v/>
      </c>
    </row>
    <row r="1892" spans="1:11" x14ac:dyDescent="0.25">
      <c r="A1892" s="252">
        <f>Purchase_Entry!A37</f>
        <v>66970</v>
      </c>
      <c r="B1892" s="253">
        <f>Purchase_Entry!B37</f>
        <v>46259</v>
      </c>
      <c r="C1892" s="254" t="str">
        <f>Purchase_Entry!D37</f>
        <v>BASUDEV DAIRY 316</v>
      </c>
      <c r="D1892" s="255" t="s">
        <v>1392</v>
      </c>
      <c r="E1892" s="255" t="str">
        <f>Purchase_Entry!C37</f>
        <v>BILL-5152</v>
      </c>
      <c r="F1892" s="255" t="str">
        <f>Purchase_Entry!F37</f>
        <v>Buffalo Milk</v>
      </c>
      <c r="G1892" s="256">
        <v>0</v>
      </c>
      <c r="H1892" s="256">
        <f>N(Purchase_Entry!P37)</f>
        <v>19715.999999999996</v>
      </c>
      <c r="I1892" s="256">
        <f t="shared" si="29"/>
        <v>-19715.999999999996</v>
      </c>
      <c r="J1892" s="209"/>
      <c r="K1892" s="209" t="str" cm="1">
        <f t="array" ref="K1892">IF($C1892="","",IF(AND($C1892=Party_Statement!$C$5,$B1892&gt;=Party_Statement!$C$6,$B1892&lt;=Party_Statement!$E$6),SUMPRODUCT(($C$3:$C1892=Party_Statement!$C$5)*($B$3:$B1892&gt;=Party_Statement!$C$6)*($B$3:$B1892&lt;=Party_Statement!$E$6)),""))</f>
        <v/>
      </c>
    </row>
    <row r="1893" spans="1:11" x14ac:dyDescent="0.25">
      <c r="A1893" s="252">
        <f>Purchase_Entry!A38</f>
        <v>66972</v>
      </c>
      <c r="B1893" s="253">
        <f>Purchase_Entry!B38</f>
        <v>46261</v>
      </c>
      <c r="C1893" s="254" t="str">
        <f>Purchase_Entry!D38</f>
        <v>BASUDEV DAIRY 316</v>
      </c>
      <c r="D1893" s="255" t="s">
        <v>1392</v>
      </c>
      <c r="E1893" s="255" t="str">
        <f>Purchase_Entry!C38</f>
        <v>BILL-5152</v>
      </c>
      <c r="F1893" s="255" t="str">
        <f>Purchase_Entry!F38</f>
        <v>Buffalo Milk</v>
      </c>
      <c r="G1893" s="256">
        <v>0</v>
      </c>
      <c r="H1893" s="256">
        <f>N(Purchase_Entry!P38)</f>
        <v>25171.999999999996</v>
      </c>
      <c r="I1893" s="256">
        <f t="shared" si="29"/>
        <v>-25171.999999999996</v>
      </c>
      <c r="J1893" s="209"/>
      <c r="K1893" s="209" t="str" cm="1">
        <f t="array" ref="K1893">IF($C1893="","",IF(AND($C1893=Party_Statement!$C$5,$B1893&gt;=Party_Statement!$C$6,$B1893&lt;=Party_Statement!$E$6),SUMPRODUCT(($C$3:$C1893=Party_Statement!$C$5)*($B$3:$B1893&gt;=Party_Statement!$C$6)*($B$3:$B1893&lt;=Party_Statement!$E$6)),""))</f>
        <v/>
      </c>
    </row>
    <row r="1894" spans="1:11" x14ac:dyDescent="0.25">
      <c r="A1894" s="252">
        <f>Purchase_Entry!A39</f>
        <v>66974</v>
      </c>
      <c r="B1894" s="253">
        <f>Purchase_Entry!B39</f>
        <v>46263</v>
      </c>
      <c r="C1894" s="254" t="str">
        <f>Purchase_Entry!D39</f>
        <v>BASUDEV DAIRY 316</v>
      </c>
      <c r="D1894" s="255" t="s">
        <v>1392</v>
      </c>
      <c r="E1894" s="255" t="str">
        <f>Purchase_Entry!C39</f>
        <v>BILL-5152</v>
      </c>
      <c r="F1894" s="255" t="str">
        <f>Purchase_Entry!F39</f>
        <v>Buffalo Milk</v>
      </c>
      <c r="G1894" s="256">
        <v>0</v>
      </c>
      <c r="H1894" s="256">
        <f>N(Purchase_Entry!P39)</f>
        <v>24304</v>
      </c>
      <c r="I1894" s="256">
        <f t="shared" si="29"/>
        <v>-24304</v>
      </c>
      <c r="J1894" s="209"/>
      <c r="K1894" s="209" t="str" cm="1">
        <f t="array" ref="K1894">IF($C1894="","",IF(AND($C1894=Party_Statement!$C$5,$B1894&gt;=Party_Statement!$C$6,$B1894&lt;=Party_Statement!$E$6),SUMPRODUCT(($C$3:$C1894=Party_Statement!$C$5)*($B$3:$B1894&gt;=Party_Statement!$C$6)*($B$3:$B1894&lt;=Party_Statement!$E$6)),""))</f>
        <v/>
      </c>
    </row>
    <row r="1895" spans="1:11" x14ac:dyDescent="0.25">
      <c r="A1895" s="252">
        <f>Purchase_Entry!A40</f>
        <v>66976</v>
      </c>
      <c r="B1895" s="253">
        <f>Purchase_Entry!B40</f>
        <v>46265</v>
      </c>
      <c r="C1895" s="254" t="str">
        <f>Purchase_Entry!D40</f>
        <v>BASUDEV DAIRY 316</v>
      </c>
      <c r="D1895" s="255" t="s">
        <v>1392</v>
      </c>
      <c r="E1895" s="255" t="str">
        <f>Purchase_Entry!C40</f>
        <v>BILL-5152</v>
      </c>
      <c r="F1895" s="255" t="str">
        <f>Purchase_Entry!F40</f>
        <v>Buffalo Milk</v>
      </c>
      <c r="G1895" s="256">
        <v>0</v>
      </c>
      <c r="H1895" s="256">
        <f>N(Purchase_Entry!P40)</f>
        <v>24738.000000000004</v>
      </c>
      <c r="I1895" s="256">
        <f t="shared" si="29"/>
        <v>-24738.000000000004</v>
      </c>
      <c r="J1895" s="209"/>
      <c r="K1895" s="209" t="str" cm="1">
        <f t="array" ref="K1895">IF($C1895="","",IF(AND($C1895=Party_Statement!$C$5,$B1895&gt;=Party_Statement!$C$6,$B1895&lt;=Party_Statement!$E$6),SUMPRODUCT(($C$3:$C1895=Party_Statement!$C$5)*($B$3:$B1895&gt;=Party_Statement!$C$6)*($B$3:$B1895&lt;=Party_Statement!$E$6)),""))</f>
        <v/>
      </c>
    </row>
    <row r="1896" spans="1:11" x14ac:dyDescent="0.25">
      <c r="A1896" s="252">
        <f>Purchase_Entry!A41</f>
        <v>66978</v>
      </c>
      <c r="B1896" s="253">
        <f>Purchase_Entry!B41</f>
        <v>46267</v>
      </c>
      <c r="C1896" s="254" t="str">
        <f>Purchase_Entry!D41</f>
        <v>BASUDEV DAIRY 316</v>
      </c>
      <c r="D1896" s="255" t="s">
        <v>1392</v>
      </c>
      <c r="E1896" s="255" t="str">
        <f>Purchase_Entry!C41</f>
        <v>BILL-5152</v>
      </c>
      <c r="F1896" s="255" t="str">
        <f>Purchase_Entry!F41</f>
        <v>Buffalo Milk</v>
      </c>
      <c r="G1896" s="256">
        <v>0</v>
      </c>
      <c r="H1896" s="256">
        <f>N(Purchase_Entry!P41)</f>
        <v>27280</v>
      </c>
      <c r="I1896" s="256">
        <f t="shared" si="29"/>
        <v>-27280</v>
      </c>
      <c r="J1896" s="209"/>
      <c r="K1896" s="209" t="str" cm="1">
        <f t="array" ref="K1896">IF($C1896="","",IF(AND($C1896=Party_Statement!$C$5,$B1896&gt;=Party_Statement!$C$6,$B1896&lt;=Party_Statement!$E$6),SUMPRODUCT(($C$3:$C1896=Party_Statement!$C$5)*($B$3:$B1896&gt;=Party_Statement!$C$6)*($B$3:$B1896&lt;=Party_Statement!$E$6)),""))</f>
        <v/>
      </c>
    </row>
    <row r="1897" spans="1:11" x14ac:dyDescent="0.25">
      <c r="A1897" s="252">
        <f>Purchase_Entry!A42</f>
        <v>66980</v>
      </c>
      <c r="B1897" s="253">
        <f>Purchase_Entry!B42</f>
        <v>46269</v>
      </c>
      <c r="C1897" s="254" t="str">
        <f>Purchase_Entry!D42</f>
        <v>BASUDEV DAIRY 316</v>
      </c>
      <c r="D1897" s="255" t="s">
        <v>1392</v>
      </c>
      <c r="E1897" s="255" t="str">
        <f>Purchase_Entry!C42</f>
        <v>BILL-5152</v>
      </c>
      <c r="F1897" s="255" t="str">
        <f>Purchase_Entry!F42</f>
        <v>Buffalo Milk</v>
      </c>
      <c r="G1897" s="256">
        <v>0</v>
      </c>
      <c r="H1897" s="256">
        <f>N(Purchase_Entry!P42)</f>
        <v>26784</v>
      </c>
      <c r="I1897" s="256">
        <f t="shared" si="29"/>
        <v>-26784</v>
      </c>
      <c r="J1897" s="209"/>
      <c r="K1897" s="209" t="str" cm="1">
        <f t="array" ref="K1897">IF($C1897="","",IF(AND($C1897=Party_Statement!$C$5,$B1897&gt;=Party_Statement!$C$6,$B1897&lt;=Party_Statement!$E$6),SUMPRODUCT(($C$3:$C1897=Party_Statement!$C$5)*($B$3:$B1897&gt;=Party_Statement!$C$6)*($B$3:$B1897&lt;=Party_Statement!$E$6)),""))</f>
        <v/>
      </c>
    </row>
    <row r="1898" spans="1:11" x14ac:dyDescent="0.25">
      <c r="A1898" s="252">
        <f>Purchase_Entry!A43</f>
        <v>66982</v>
      </c>
      <c r="B1898" s="253">
        <f>Purchase_Entry!B43</f>
        <v>46271</v>
      </c>
      <c r="C1898" s="254" t="str">
        <f>Purchase_Entry!D43</f>
        <v>BASUDEV DAIRY 316</v>
      </c>
      <c r="D1898" s="255" t="s">
        <v>1392</v>
      </c>
      <c r="E1898" s="255" t="str">
        <f>Purchase_Entry!C43</f>
        <v>BILL-5152</v>
      </c>
      <c r="F1898" s="255" t="str">
        <f>Purchase_Entry!F43</f>
        <v>Buffalo Milk</v>
      </c>
      <c r="G1898" s="256">
        <v>0</v>
      </c>
      <c r="H1898" s="256">
        <f>N(Purchase_Entry!P43)</f>
        <v>31806.000000000004</v>
      </c>
      <c r="I1898" s="256">
        <f t="shared" si="29"/>
        <v>-31806.000000000004</v>
      </c>
      <c r="J1898" s="209"/>
      <c r="K1898" s="209" t="str" cm="1">
        <f t="array" ref="K1898">IF($C1898="","",IF(AND($C1898=Party_Statement!$C$5,$B1898&gt;=Party_Statement!$C$6,$B1898&lt;=Party_Statement!$E$6),SUMPRODUCT(($C$3:$C1898=Party_Statement!$C$5)*($B$3:$B1898&gt;=Party_Statement!$C$6)*($B$3:$B1898&lt;=Party_Statement!$E$6)),""))</f>
        <v/>
      </c>
    </row>
    <row r="1899" spans="1:11" x14ac:dyDescent="0.25">
      <c r="A1899" s="252">
        <f>Purchase_Entry!A49</f>
        <v>66926</v>
      </c>
      <c r="B1899" s="253">
        <f>Purchase_Entry!B49</f>
        <v>46213</v>
      </c>
      <c r="C1899" s="254" t="str">
        <f>Purchase_Entry!D49</f>
        <v>BODESH 310</v>
      </c>
      <c r="D1899" s="255" t="s">
        <v>1392</v>
      </c>
      <c r="E1899" s="255" t="str">
        <f>Purchase_Entry!C49</f>
        <v>BILL-5078</v>
      </c>
      <c r="F1899" s="255" t="str">
        <f>Purchase_Entry!F49</f>
        <v>Buffalo Milk</v>
      </c>
      <c r="G1899" s="256">
        <v>0</v>
      </c>
      <c r="H1899" s="256">
        <f>N(Purchase_Entry!P49)</f>
        <v>3000</v>
      </c>
      <c r="I1899" s="256">
        <f t="shared" si="29"/>
        <v>-3000</v>
      </c>
      <c r="J1899" s="209"/>
      <c r="K1899" s="209" t="str" cm="1">
        <f t="array" ref="K1899">IF($C1899="","",IF(AND($C1899=Party_Statement!$C$5,$B1899&gt;=Party_Statement!$C$6,$B1899&lt;=Party_Statement!$E$6),SUMPRODUCT(($C$3:$C1899=Party_Statement!$C$5)*($B$3:$B1899&gt;=Party_Statement!$C$6)*($B$3:$B1899&lt;=Party_Statement!$E$6)),""))</f>
        <v/>
      </c>
    </row>
    <row r="1900" spans="1:11" x14ac:dyDescent="0.25">
      <c r="A1900" s="252">
        <f>Purchase_Entry!A50</f>
        <v>66927</v>
      </c>
      <c r="B1900" s="253">
        <f>Purchase_Entry!B50</f>
        <v>46214</v>
      </c>
      <c r="C1900" s="254" t="str">
        <f>Purchase_Entry!D50</f>
        <v>BODESH 310</v>
      </c>
      <c r="D1900" s="255" t="s">
        <v>1392</v>
      </c>
      <c r="E1900" s="255" t="str">
        <f>Purchase_Entry!C50</f>
        <v>BILL-5086</v>
      </c>
      <c r="F1900" s="255" t="str">
        <f>Purchase_Entry!F50</f>
        <v>Buffalo Milk</v>
      </c>
      <c r="G1900" s="256">
        <v>0</v>
      </c>
      <c r="H1900" s="256">
        <f>N(Purchase_Entry!P50)</f>
        <v>9000</v>
      </c>
      <c r="I1900" s="256">
        <f t="shared" si="29"/>
        <v>-9000</v>
      </c>
      <c r="J1900" s="209"/>
      <c r="K1900" s="209" t="str" cm="1">
        <f t="array" ref="K1900">IF($C1900="","",IF(AND($C1900=Party_Statement!$C$5,$B1900&gt;=Party_Statement!$C$6,$B1900&lt;=Party_Statement!$E$6),SUMPRODUCT(($C$3:$C1900=Party_Statement!$C$5)*($B$3:$B1900&gt;=Party_Statement!$C$6)*($B$3:$B1900&lt;=Party_Statement!$E$6)),""))</f>
        <v/>
      </c>
    </row>
    <row r="1901" spans="1:11" x14ac:dyDescent="0.25">
      <c r="A1901" s="252">
        <f>Purchase_Entry!A51</f>
        <v>66928</v>
      </c>
      <c r="B1901" s="253">
        <f>Purchase_Entry!B51</f>
        <v>46215</v>
      </c>
      <c r="C1901" s="254" t="str">
        <f>Purchase_Entry!D51</f>
        <v>BODESH 310</v>
      </c>
      <c r="D1901" s="255" t="s">
        <v>1392</v>
      </c>
      <c r="E1901" s="255" t="str">
        <f>Purchase_Entry!C51</f>
        <v>BILL-5094</v>
      </c>
      <c r="F1901" s="255" t="str">
        <f>Purchase_Entry!F51</f>
        <v>Buffalo Milk</v>
      </c>
      <c r="G1901" s="256">
        <v>0</v>
      </c>
      <c r="H1901" s="256">
        <f>N(Purchase_Entry!P51)</f>
        <v>9000</v>
      </c>
      <c r="I1901" s="256">
        <f t="shared" si="29"/>
        <v>-9000</v>
      </c>
      <c r="J1901" s="209"/>
      <c r="K1901" s="209" t="str" cm="1">
        <f t="array" ref="K1901">IF($C1901="","",IF(AND($C1901=Party_Statement!$C$5,$B1901&gt;=Party_Statement!$C$6,$B1901&lt;=Party_Statement!$E$6),SUMPRODUCT(($C$3:$C1901=Party_Statement!$C$5)*($B$3:$B1901&gt;=Party_Statement!$C$6)*($B$3:$B1901&lt;=Party_Statement!$E$6)),""))</f>
        <v/>
      </c>
    </row>
    <row r="1902" spans="1:11" x14ac:dyDescent="0.25">
      <c r="A1902" s="252">
        <f>Purchase_Entry!A52</f>
        <v>66929</v>
      </c>
      <c r="B1902" s="253">
        <f>Purchase_Entry!B52</f>
        <v>46216</v>
      </c>
      <c r="C1902" s="254" t="str">
        <f>Purchase_Entry!D52</f>
        <v>BODESH 310</v>
      </c>
      <c r="D1902" s="255" t="s">
        <v>1392</v>
      </c>
      <c r="E1902" s="255" t="str">
        <f>Purchase_Entry!C52</f>
        <v>BILL-5102</v>
      </c>
      <c r="F1902" s="255" t="str">
        <f>Purchase_Entry!F52</f>
        <v>Buffalo Milk</v>
      </c>
      <c r="G1902" s="256">
        <v>0</v>
      </c>
      <c r="H1902" s="256">
        <f>N(Purchase_Entry!P52)</f>
        <v>11250</v>
      </c>
      <c r="I1902" s="256">
        <f t="shared" si="29"/>
        <v>-11250</v>
      </c>
      <c r="J1902" s="209"/>
      <c r="K1902" s="209" t="str" cm="1">
        <f t="array" ref="K1902">IF($C1902="","",IF(AND($C1902=Party_Statement!$C$5,$B1902&gt;=Party_Statement!$C$6,$B1902&lt;=Party_Statement!$E$6),SUMPRODUCT(($C$3:$C1902=Party_Statement!$C$5)*($B$3:$B1902&gt;=Party_Statement!$C$6)*($B$3:$B1902&lt;=Party_Statement!$E$6)),""))</f>
        <v/>
      </c>
    </row>
    <row r="1903" spans="1:11" x14ac:dyDescent="0.25">
      <c r="A1903" s="252">
        <f>Purchase_Entry!A53</f>
        <v>66930</v>
      </c>
      <c r="B1903" s="253">
        <f>Purchase_Entry!B53</f>
        <v>46217</v>
      </c>
      <c r="C1903" s="254" t="str">
        <f>Purchase_Entry!D53</f>
        <v>BODESH 310</v>
      </c>
      <c r="D1903" s="255" t="s">
        <v>1392</v>
      </c>
      <c r="E1903" s="255" t="str">
        <f>Purchase_Entry!C53</f>
        <v>BILL-5110</v>
      </c>
      <c r="F1903" s="255" t="str">
        <f>Purchase_Entry!F53</f>
        <v>Buffalo Milk</v>
      </c>
      <c r="G1903" s="256">
        <v>0</v>
      </c>
      <c r="H1903" s="256">
        <f>N(Purchase_Entry!P53)</f>
        <v>8250</v>
      </c>
      <c r="I1903" s="256">
        <f t="shared" si="29"/>
        <v>-8250</v>
      </c>
      <c r="J1903" s="209"/>
      <c r="K1903" s="209" t="str" cm="1">
        <f t="array" ref="K1903">IF($C1903="","",IF(AND($C1903=Party_Statement!$C$5,$B1903&gt;=Party_Statement!$C$6,$B1903&lt;=Party_Statement!$E$6),SUMPRODUCT(($C$3:$C1903=Party_Statement!$C$5)*($B$3:$B1903&gt;=Party_Statement!$C$6)*($B$3:$B1903&lt;=Party_Statement!$E$6)),""))</f>
        <v/>
      </c>
    </row>
    <row r="1904" spans="1:11" x14ac:dyDescent="0.25">
      <c r="A1904" s="252">
        <f>Purchase_Entry!A54</f>
        <v>66931</v>
      </c>
      <c r="B1904" s="253">
        <f>Purchase_Entry!B54</f>
        <v>46218</v>
      </c>
      <c r="C1904" s="254" t="str">
        <f>Purchase_Entry!D54</f>
        <v>BODESH 310</v>
      </c>
      <c r="D1904" s="255" t="s">
        <v>1392</v>
      </c>
      <c r="E1904" s="255" t="str">
        <f>Purchase_Entry!C54</f>
        <v>BILL-5118</v>
      </c>
      <c r="F1904" s="255" t="str">
        <f>Purchase_Entry!F54</f>
        <v>Buffalo Milk</v>
      </c>
      <c r="G1904" s="256">
        <v>0</v>
      </c>
      <c r="H1904" s="256">
        <f>N(Purchase_Entry!P54)</f>
        <v>3000</v>
      </c>
      <c r="I1904" s="256">
        <f t="shared" si="29"/>
        <v>-3000</v>
      </c>
      <c r="J1904" s="209"/>
      <c r="K1904" s="209" t="str" cm="1">
        <f t="array" ref="K1904">IF($C1904="","",IF(AND($C1904=Party_Statement!$C$5,$B1904&gt;=Party_Statement!$C$6,$B1904&lt;=Party_Statement!$E$6),SUMPRODUCT(($C$3:$C1904=Party_Statement!$C$5)*($B$3:$B1904&gt;=Party_Statement!$C$6)*($B$3:$B1904&lt;=Party_Statement!$E$6)),""))</f>
        <v/>
      </c>
    </row>
    <row r="1905" spans="1:11" x14ac:dyDescent="0.25">
      <c r="A1905" s="252" t="str">
        <f>Purchase_Entry!A55</f>
        <v>2083/03/32</v>
      </c>
      <c r="B1905" s="253">
        <f>Purchase_Entry!B55</f>
        <v>46219</v>
      </c>
      <c r="C1905" s="254" t="str">
        <f>Purchase_Entry!D55</f>
        <v>BODESH 310</v>
      </c>
      <c r="D1905" s="255" t="s">
        <v>1392</v>
      </c>
      <c r="E1905" s="255" t="str">
        <f>Purchase_Entry!C55</f>
        <v>BILL-5126</v>
      </c>
      <c r="F1905" s="255" t="str">
        <f>Purchase_Entry!F55</f>
        <v>Buffalo Milk</v>
      </c>
      <c r="G1905" s="256">
        <v>0</v>
      </c>
      <c r="H1905" s="256">
        <f>N(Purchase_Entry!P55)</f>
        <v>5250</v>
      </c>
      <c r="I1905" s="256">
        <f t="shared" si="29"/>
        <v>-5250</v>
      </c>
      <c r="J1905" s="209"/>
      <c r="K1905" s="209" t="str" cm="1">
        <f t="array" ref="K1905">IF($C1905="","",IF(AND($C1905=Party_Statement!$C$5,$B1905&gt;=Party_Statement!$C$6,$B1905&lt;=Party_Statement!$E$6),SUMPRODUCT(($C$3:$C1905=Party_Statement!$C$5)*($B$3:$B1905&gt;=Party_Statement!$C$6)*($B$3:$B1905&lt;=Party_Statement!$E$6)),""))</f>
        <v/>
      </c>
    </row>
    <row r="1906" spans="1:11" x14ac:dyDescent="0.25">
      <c r="A1906" s="252">
        <f>Purchase_Entry!A56</f>
        <v>66933</v>
      </c>
      <c r="B1906" s="253">
        <f>Purchase_Entry!B56</f>
        <v>46221</v>
      </c>
      <c r="C1906" s="254" t="str">
        <f>Purchase_Entry!D56</f>
        <v>BODESH 310</v>
      </c>
      <c r="D1906" s="255" t="s">
        <v>1392</v>
      </c>
      <c r="E1906" s="255" t="str">
        <f>Purchase_Entry!C56</f>
        <v>BILL-5140</v>
      </c>
      <c r="F1906" s="255" t="str">
        <f>Purchase_Entry!F56</f>
        <v>Buffalo Milk</v>
      </c>
      <c r="G1906" s="256">
        <v>0</v>
      </c>
      <c r="H1906" s="256">
        <f>N(Purchase_Entry!P56)</f>
        <v>5250</v>
      </c>
      <c r="I1906" s="256">
        <f t="shared" si="29"/>
        <v>-5250</v>
      </c>
      <c r="J1906" s="209"/>
      <c r="K1906" s="209" t="str" cm="1">
        <f t="array" ref="K1906">IF($C1906="","",IF(AND($C1906=Party_Statement!$C$5,$B1906&gt;=Party_Statement!$C$6,$B1906&lt;=Party_Statement!$E$6),SUMPRODUCT(($C$3:$C1906=Party_Statement!$C$5)*($B$3:$B1906&gt;=Party_Statement!$C$6)*($B$3:$B1906&lt;=Party_Statement!$E$6)),""))</f>
        <v/>
      </c>
    </row>
    <row r="1907" spans="1:11" x14ac:dyDescent="0.25">
      <c r="A1907" s="252">
        <f>Purchase_Entry!A57</f>
        <v>66949</v>
      </c>
      <c r="B1907" s="253">
        <f>Purchase_Entry!B57</f>
        <v>46237</v>
      </c>
      <c r="C1907" s="254" t="str">
        <f>Purchase_Entry!D57</f>
        <v>BODESH 310</v>
      </c>
      <c r="D1907" s="255" t="s">
        <v>1392</v>
      </c>
      <c r="E1907" s="255" t="str">
        <f>Purchase_Entry!C57</f>
        <v>BILL-5154</v>
      </c>
      <c r="F1907" s="255" t="str">
        <f>Purchase_Entry!F57</f>
        <v>Buffalo Milk</v>
      </c>
      <c r="G1907" s="256">
        <v>0</v>
      </c>
      <c r="H1907" s="256">
        <f>N(Purchase_Entry!P57)</f>
        <v>6400</v>
      </c>
      <c r="I1907" s="256">
        <f t="shared" si="29"/>
        <v>-6400</v>
      </c>
      <c r="J1907" s="209"/>
      <c r="K1907" s="209" t="str" cm="1">
        <f t="array" ref="K1907">IF($C1907="","",IF(AND($C1907=Party_Statement!$C$5,$B1907&gt;=Party_Statement!$C$6,$B1907&lt;=Party_Statement!$E$6),SUMPRODUCT(($C$3:$C1907=Party_Statement!$C$5)*($B$3:$B1907&gt;=Party_Statement!$C$6)*($B$3:$B1907&lt;=Party_Statement!$E$6)),""))</f>
        <v/>
      </c>
    </row>
    <row r="1908" spans="1:11" x14ac:dyDescent="0.25">
      <c r="A1908" s="252">
        <f>Purchase_Entry!A58</f>
        <v>66950</v>
      </c>
      <c r="B1908" s="253">
        <f>Purchase_Entry!B58</f>
        <v>46238</v>
      </c>
      <c r="C1908" s="254" t="str">
        <f>Purchase_Entry!D58</f>
        <v>BODESH 310</v>
      </c>
      <c r="D1908" s="255" t="s">
        <v>1392</v>
      </c>
      <c r="E1908" s="255" t="str">
        <f>Purchase_Entry!C58</f>
        <v>BILL-5154</v>
      </c>
      <c r="F1908" s="255" t="str">
        <f>Purchase_Entry!F58</f>
        <v>Buffalo Milk</v>
      </c>
      <c r="G1908" s="256">
        <v>0</v>
      </c>
      <c r="H1908" s="256">
        <f>N(Purchase_Entry!P58)</f>
        <v>4800</v>
      </c>
      <c r="I1908" s="256">
        <f t="shared" si="29"/>
        <v>-4800</v>
      </c>
      <c r="J1908" s="209"/>
      <c r="K1908" s="209" t="str" cm="1">
        <f t="array" ref="K1908">IF($C1908="","",IF(AND($C1908=Party_Statement!$C$5,$B1908&gt;=Party_Statement!$C$6,$B1908&lt;=Party_Statement!$E$6),SUMPRODUCT(($C$3:$C1908=Party_Statement!$C$5)*($B$3:$B1908&gt;=Party_Statement!$C$6)*($B$3:$B1908&lt;=Party_Statement!$E$6)),""))</f>
        <v/>
      </c>
    </row>
    <row r="1909" spans="1:11" x14ac:dyDescent="0.25">
      <c r="A1909" s="252">
        <f>Purchase_Entry!A59</f>
        <v>66951</v>
      </c>
      <c r="B1909" s="253">
        <f>Purchase_Entry!B59</f>
        <v>46239</v>
      </c>
      <c r="C1909" s="254" t="str">
        <f>Purchase_Entry!D59</f>
        <v>BODESH 310</v>
      </c>
      <c r="D1909" s="255" t="s">
        <v>1392</v>
      </c>
      <c r="E1909" s="255" t="str">
        <f>Purchase_Entry!C59</f>
        <v>BILL-5154</v>
      </c>
      <c r="F1909" s="255" t="str">
        <f>Purchase_Entry!F59</f>
        <v>Buffalo Milk</v>
      </c>
      <c r="G1909" s="256">
        <v>0</v>
      </c>
      <c r="H1909" s="256">
        <f>N(Purchase_Entry!P59)</f>
        <v>9600</v>
      </c>
      <c r="I1909" s="256">
        <f t="shared" si="29"/>
        <v>-9600</v>
      </c>
      <c r="J1909" s="209"/>
      <c r="K1909" s="209" t="str" cm="1">
        <f t="array" ref="K1909">IF($C1909="","",IF(AND($C1909=Party_Statement!$C$5,$B1909&gt;=Party_Statement!$C$6,$B1909&lt;=Party_Statement!$E$6),SUMPRODUCT(($C$3:$C1909=Party_Statement!$C$5)*($B$3:$B1909&gt;=Party_Statement!$C$6)*($B$3:$B1909&lt;=Party_Statement!$E$6)),""))</f>
        <v/>
      </c>
    </row>
    <row r="1910" spans="1:11" x14ac:dyDescent="0.25">
      <c r="A1910" s="252">
        <f>Purchase_Entry!A60</f>
        <v>66952</v>
      </c>
      <c r="B1910" s="253">
        <f>Purchase_Entry!B60</f>
        <v>46240</v>
      </c>
      <c r="C1910" s="254" t="str">
        <f>Purchase_Entry!D60</f>
        <v>BODESH 310</v>
      </c>
      <c r="D1910" s="255" t="s">
        <v>1392</v>
      </c>
      <c r="E1910" s="255" t="str">
        <f>Purchase_Entry!C60</f>
        <v>BILL-5154</v>
      </c>
      <c r="F1910" s="255" t="str">
        <f>Purchase_Entry!F60</f>
        <v>Buffalo Milk</v>
      </c>
      <c r="G1910" s="256">
        <v>0</v>
      </c>
      <c r="H1910" s="256">
        <f>N(Purchase_Entry!P60)</f>
        <v>9600</v>
      </c>
      <c r="I1910" s="256">
        <f t="shared" si="29"/>
        <v>-9600</v>
      </c>
      <c r="J1910" s="209"/>
      <c r="K1910" s="209" t="str" cm="1">
        <f t="array" ref="K1910">IF($C1910="","",IF(AND($C1910=Party_Statement!$C$5,$B1910&gt;=Party_Statement!$C$6,$B1910&lt;=Party_Statement!$E$6),SUMPRODUCT(($C$3:$C1910=Party_Statement!$C$5)*($B$3:$B1910&gt;=Party_Statement!$C$6)*($B$3:$B1910&lt;=Party_Statement!$E$6)),""))</f>
        <v/>
      </c>
    </row>
    <row r="1911" spans="1:11" x14ac:dyDescent="0.25">
      <c r="A1911" s="252">
        <f>Purchase_Entry!A61</f>
        <v>66953</v>
      </c>
      <c r="B1911" s="253">
        <f>Purchase_Entry!B61</f>
        <v>46241</v>
      </c>
      <c r="C1911" s="254" t="str">
        <f>Purchase_Entry!D61</f>
        <v>BODESH 310</v>
      </c>
      <c r="D1911" s="255" t="s">
        <v>1392</v>
      </c>
      <c r="E1911" s="255" t="str">
        <f>Purchase_Entry!C61</f>
        <v>BILL-5154</v>
      </c>
      <c r="F1911" s="255" t="str">
        <f>Purchase_Entry!F61</f>
        <v>Buffalo Milk</v>
      </c>
      <c r="G1911" s="256">
        <v>0</v>
      </c>
      <c r="H1911" s="256">
        <f>N(Purchase_Entry!P61)</f>
        <v>6400</v>
      </c>
      <c r="I1911" s="256">
        <f t="shared" si="29"/>
        <v>-6400</v>
      </c>
      <c r="J1911" s="209"/>
      <c r="K1911" s="209" t="str" cm="1">
        <f t="array" ref="K1911">IF($C1911="","",IF(AND($C1911=Party_Statement!$C$5,$B1911&gt;=Party_Statement!$C$6,$B1911&lt;=Party_Statement!$E$6),SUMPRODUCT(($C$3:$C1911=Party_Statement!$C$5)*($B$3:$B1911&gt;=Party_Statement!$C$6)*($B$3:$B1911&lt;=Party_Statement!$E$6)),""))</f>
        <v/>
      </c>
    </row>
    <row r="1912" spans="1:11" x14ac:dyDescent="0.25">
      <c r="A1912" s="252">
        <f>Purchase_Entry!A62</f>
        <v>66957</v>
      </c>
      <c r="B1912" s="253">
        <f>Purchase_Entry!B62</f>
        <v>46245</v>
      </c>
      <c r="C1912" s="254" t="str">
        <f>Purchase_Entry!D62</f>
        <v>BODESH 310</v>
      </c>
      <c r="D1912" s="255" t="s">
        <v>1392</v>
      </c>
      <c r="E1912" s="255" t="str">
        <f>Purchase_Entry!C62</f>
        <v>BILL-5154</v>
      </c>
      <c r="F1912" s="255" t="str">
        <f>Purchase_Entry!F62</f>
        <v>Buffalo Milk</v>
      </c>
      <c r="G1912" s="256">
        <v>0</v>
      </c>
      <c r="H1912" s="256">
        <f>N(Purchase_Entry!P62)</f>
        <v>9600</v>
      </c>
      <c r="I1912" s="256">
        <f t="shared" si="29"/>
        <v>-9600</v>
      </c>
      <c r="J1912" s="209"/>
      <c r="K1912" s="209" t="str" cm="1">
        <f t="array" ref="K1912">IF($C1912="","",IF(AND($C1912=Party_Statement!$C$5,$B1912&gt;=Party_Statement!$C$6,$B1912&lt;=Party_Statement!$E$6),SUMPRODUCT(($C$3:$C1912=Party_Statement!$C$5)*($B$3:$B1912&gt;=Party_Statement!$C$6)*($B$3:$B1912&lt;=Party_Statement!$E$6)),""))</f>
        <v/>
      </c>
    </row>
    <row r="1913" spans="1:11" x14ac:dyDescent="0.25">
      <c r="A1913" s="252">
        <f>Purchase_Entry!A63</f>
        <v>66958</v>
      </c>
      <c r="B1913" s="253">
        <f>Purchase_Entry!B63</f>
        <v>46246</v>
      </c>
      <c r="C1913" s="254" t="str">
        <f>Purchase_Entry!D63</f>
        <v>BODESH 310</v>
      </c>
      <c r="D1913" s="255" t="s">
        <v>1392</v>
      </c>
      <c r="E1913" s="255" t="str">
        <f>Purchase_Entry!C63</f>
        <v>BILL-5154</v>
      </c>
      <c r="F1913" s="255" t="str">
        <f>Purchase_Entry!F63</f>
        <v>Buffalo Milk</v>
      </c>
      <c r="G1913" s="256">
        <v>0</v>
      </c>
      <c r="H1913" s="256">
        <f>N(Purchase_Entry!P63)</f>
        <v>6400</v>
      </c>
      <c r="I1913" s="256">
        <f t="shared" si="29"/>
        <v>-6400</v>
      </c>
      <c r="J1913" s="209"/>
      <c r="K1913" s="209" t="str" cm="1">
        <f t="array" ref="K1913">IF($C1913="","",IF(AND($C1913=Party_Statement!$C$5,$B1913&gt;=Party_Statement!$C$6,$B1913&lt;=Party_Statement!$E$6),SUMPRODUCT(($C$3:$C1913=Party_Statement!$C$5)*($B$3:$B1913&gt;=Party_Statement!$C$6)*($B$3:$B1913&lt;=Party_Statement!$E$6)),""))</f>
        <v/>
      </c>
    </row>
    <row r="1914" spans="1:11" x14ac:dyDescent="0.25">
      <c r="A1914" s="252">
        <f>Purchase_Entry!A64</f>
        <v>66959</v>
      </c>
      <c r="B1914" s="253">
        <f>Purchase_Entry!B64</f>
        <v>46247</v>
      </c>
      <c r="C1914" s="254" t="str">
        <f>Purchase_Entry!D64</f>
        <v>BODESH 310</v>
      </c>
      <c r="D1914" s="255" t="s">
        <v>1392</v>
      </c>
      <c r="E1914" s="255" t="str">
        <f>Purchase_Entry!C64</f>
        <v>BILL-5154</v>
      </c>
      <c r="F1914" s="255" t="str">
        <f>Purchase_Entry!F64</f>
        <v>Buffalo Milk</v>
      </c>
      <c r="G1914" s="256">
        <v>0</v>
      </c>
      <c r="H1914" s="256">
        <f>N(Purchase_Entry!P64)</f>
        <v>9600</v>
      </c>
      <c r="I1914" s="256">
        <f t="shared" si="29"/>
        <v>-9600</v>
      </c>
      <c r="J1914" s="209"/>
      <c r="K1914" s="209" t="str" cm="1">
        <f t="array" ref="K1914">IF($C1914="","",IF(AND($C1914=Party_Statement!$C$5,$B1914&gt;=Party_Statement!$C$6,$B1914&lt;=Party_Statement!$E$6),SUMPRODUCT(($C$3:$C1914=Party_Statement!$C$5)*($B$3:$B1914&gt;=Party_Statement!$C$6)*($B$3:$B1914&lt;=Party_Statement!$E$6)),""))</f>
        <v/>
      </c>
    </row>
    <row r="1915" spans="1:11" x14ac:dyDescent="0.25">
      <c r="A1915" s="252">
        <f>Purchase_Entry!A65</f>
        <v>66960</v>
      </c>
      <c r="B1915" s="253">
        <f>Purchase_Entry!B65</f>
        <v>46248</v>
      </c>
      <c r="C1915" s="254" t="str">
        <f>Purchase_Entry!D65</f>
        <v>BODESH 310</v>
      </c>
      <c r="D1915" s="255" t="s">
        <v>1392</v>
      </c>
      <c r="E1915" s="255" t="str">
        <f>Purchase_Entry!C65</f>
        <v>BILL-5154</v>
      </c>
      <c r="F1915" s="255" t="str">
        <f>Purchase_Entry!F65</f>
        <v>Buffalo Milk</v>
      </c>
      <c r="G1915" s="256">
        <v>0</v>
      </c>
      <c r="H1915" s="256">
        <f>N(Purchase_Entry!P65)</f>
        <v>6400</v>
      </c>
      <c r="I1915" s="256">
        <f t="shared" si="29"/>
        <v>-6400</v>
      </c>
      <c r="J1915" s="209"/>
      <c r="K1915" s="209" t="str" cm="1">
        <f t="array" ref="K1915">IF($C1915="","",IF(AND($C1915=Party_Statement!$C$5,$B1915&gt;=Party_Statement!$C$6,$B1915&lt;=Party_Statement!$E$6),SUMPRODUCT(($C$3:$C1915=Party_Statement!$C$5)*($B$3:$B1915&gt;=Party_Statement!$C$6)*($B$3:$B1915&lt;=Party_Statement!$E$6)),""))</f>
        <v/>
      </c>
    </row>
    <row r="1916" spans="1:11" x14ac:dyDescent="0.25">
      <c r="A1916" s="252">
        <f>Purchase_Entry!A66</f>
        <v>66961</v>
      </c>
      <c r="B1916" s="253">
        <f>Purchase_Entry!B66</f>
        <v>46249</v>
      </c>
      <c r="C1916" s="254" t="str">
        <f>Purchase_Entry!D66</f>
        <v>BODESH 310</v>
      </c>
      <c r="D1916" s="255" t="s">
        <v>1392</v>
      </c>
      <c r="E1916" s="255" t="str">
        <f>Purchase_Entry!C66</f>
        <v>BILL-5154</v>
      </c>
      <c r="F1916" s="255" t="str">
        <f>Purchase_Entry!F66</f>
        <v>Buffalo Milk</v>
      </c>
      <c r="G1916" s="256">
        <v>0</v>
      </c>
      <c r="H1916" s="256">
        <f>N(Purchase_Entry!P66)</f>
        <v>6400</v>
      </c>
      <c r="I1916" s="256">
        <f t="shared" si="29"/>
        <v>-6400</v>
      </c>
      <c r="J1916" s="209"/>
      <c r="K1916" s="209" t="str" cm="1">
        <f t="array" ref="K1916">IF($C1916="","",IF(AND($C1916=Party_Statement!$C$5,$B1916&gt;=Party_Statement!$C$6,$B1916&lt;=Party_Statement!$E$6),SUMPRODUCT(($C$3:$C1916=Party_Statement!$C$5)*($B$3:$B1916&gt;=Party_Statement!$C$6)*($B$3:$B1916&lt;=Party_Statement!$E$6)),""))</f>
        <v/>
      </c>
    </row>
    <row r="1917" spans="1:11" x14ac:dyDescent="0.25">
      <c r="A1917" s="252" t="str">
        <f>Purchase_Entry!A67</f>
        <v>2083/04/31</v>
      </c>
      <c r="B1917" s="253">
        <f>Purchase_Entry!B67</f>
        <v>46250</v>
      </c>
      <c r="C1917" s="254" t="str">
        <f>Purchase_Entry!D67</f>
        <v>BODESH 310</v>
      </c>
      <c r="D1917" s="255" t="s">
        <v>1392</v>
      </c>
      <c r="E1917" s="255" t="str">
        <f>Purchase_Entry!C67</f>
        <v>BILL-5154</v>
      </c>
      <c r="F1917" s="255" t="str">
        <f>Purchase_Entry!F67</f>
        <v>Buffalo Milk</v>
      </c>
      <c r="G1917" s="256">
        <v>0</v>
      </c>
      <c r="H1917" s="256">
        <f>N(Purchase_Entry!P67)</f>
        <v>6400</v>
      </c>
      <c r="I1917" s="256">
        <f t="shared" si="29"/>
        <v>-6400</v>
      </c>
      <c r="J1917" s="209"/>
      <c r="K1917" s="209" t="str" cm="1">
        <f t="array" ref="K1917">IF($C1917="","",IF(AND($C1917=Party_Statement!$C$5,$B1917&gt;=Party_Statement!$C$6,$B1917&lt;=Party_Statement!$E$6),SUMPRODUCT(($C$3:$C1917=Party_Statement!$C$5)*($B$3:$B1917&gt;=Party_Statement!$C$6)*($B$3:$B1917&lt;=Party_Statement!$E$6)),""))</f>
        <v/>
      </c>
    </row>
    <row r="1918" spans="1:11" x14ac:dyDescent="0.25">
      <c r="A1918" s="252">
        <f>Purchase_Entry!A68</f>
        <v>66963</v>
      </c>
      <c r="B1918" s="253">
        <f>Purchase_Entry!B68</f>
        <v>46252</v>
      </c>
      <c r="C1918" s="254" t="str">
        <f>Purchase_Entry!D68</f>
        <v>BODESH 310</v>
      </c>
      <c r="D1918" s="255" t="s">
        <v>1392</v>
      </c>
      <c r="E1918" s="255" t="str">
        <f>Purchase_Entry!C68</f>
        <v>BILL-5154</v>
      </c>
      <c r="F1918" s="255" t="str">
        <f>Purchase_Entry!F68</f>
        <v>Buffalo Milk</v>
      </c>
      <c r="G1918" s="256">
        <v>0</v>
      </c>
      <c r="H1918" s="256">
        <f>N(Purchase_Entry!P68)</f>
        <v>6400</v>
      </c>
      <c r="I1918" s="256">
        <f t="shared" si="29"/>
        <v>-6400</v>
      </c>
      <c r="J1918" s="209"/>
      <c r="K1918" s="209" t="str" cm="1">
        <f t="array" ref="K1918">IF($C1918="","",IF(AND($C1918=Party_Statement!$C$5,$B1918&gt;=Party_Statement!$C$6,$B1918&lt;=Party_Statement!$E$6),SUMPRODUCT(($C$3:$C1918=Party_Statement!$C$5)*($B$3:$B1918&gt;=Party_Statement!$C$6)*($B$3:$B1918&lt;=Party_Statement!$E$6)),""))</f>
        <v/>
      </c>
    </row>
    <row r="1919" spans="1:11" x14ac:dyDescent="0.25">
      <c r="A1919" s="252">
        <f>Purchase_Entry!A69</f>
        <v>66964</v>
      </c>
      <c r="B1919" s="253">
        <f>Purchase_Entry!B69</f>
        <v>46253</v>
      </c>
      <c r="C1919" s="254" t="str">
        <f>Purchase_Entry!D69</f>
        <v>BODESH 310</v>
      </c>
      <c r="D1919" s="255" t="s">
        <v>1392</v>
      </c>
      <c r="E1919" s="255" t="str">
        <f>Purchase_Entry!C69</f>
        <v>BILL-5154</v>
      </c>
      <c r="F1919" s="255" t="str">
        <f>Purchase_Entry!F69</f>
        <v>Buffalo Milk</v>
      </c>
      <c r="G1919" s="256">
        <v>0</v>
      </c>
      <c r="H1919" s="256">
        <f>N(Purchase_Entry!P69)</f>
        <v>6400</v>
      </c>
      <c r="I1919" s="256">
        <f t="shared" si="29"/>
        <v>-6400</v>
      </c>
      <c r="J1919" s="209"/>
      <c r="K1919" s="209" t="str" cm="1">
        <f t="array" ref="K1919">IF($C1919="","",IF(AND($C1919=Party_Statement!$C$5,$B1919&gt;=Party_Statement!$C$6,$B1919&lt;=Party_Statement!$E$6),SUMPRODUCT(($C$3:$C1919=Party_Statement!$C$5)*($B$3:$B1919&gt;=Party_Statement!$C$6)*($B$3:$B1919&lt;=Party_Statement!$E$6)),""))</f>
        <v/>
      </c>
    </row>
    <row r="1920" spans="1:11" x14ac:dyDescent="0.25">
      <c r="A1920" s="252">
        <f>Purchase_Entry!A70</f>
        <v>66965</v>
      </c>
      <c r="B1920" s="253">
        <f>Purchase_Entry!B70</f>
        <v>46254</v>
      </c>
      <c r="C1920" s="254" t="str">
        <f>Purchase_Entry!D70</f>
        <v>BODESH 310</v>
      </c>
      <c r="D1920" s="255" t="s">
        <v>1392</v>
      </c>
      <c r="E1920" s="255" t="str">
        <f>Purchase_Entry!C70</f>
        <v>BILL-5154</v>
      </c>
      <c r="F1920" s="255" t="str">
        <f>Purchase_Entry!F70</f>
        <v>Buffalo Milk</v>
      </c>
      <c r="G1920" s="256">
        <v>0</v>
      </c>
      <c r="H1920" s="256">
        <f>N(Purchase_Entry!P70)</f>
        <v>6400</v>
      </c>
      <c r="I1920" s="256">
        <f t="shared" si="29"/>
        <v>-6400</v>
      </c>
      <c r="J1920" s="209"/>
      <c r="K1920" s="209" t="str" cm="1">
        <f t="array" ref="K1920">IF($C1920="","",IF(AND($C1920=Party_Statement!$C$5,$B1920&gt;=Party_Statement!$C$6,$B1920&lt;=Party_Statement!$E$6),SUMPRODUCT(($C$3:$C1920=Party_Statement!$C$5)*($B$3:$B1920&gt;=Party_Statement!$C$6)*($B$3:$B1920&lt;=Party_Statement!$E$6)),""))</f>
        <v/>
      </c>
    </row>
    <row r="1921" spans="1:11" x14ac:dyDescent="0.25">
      <c r="A1921" s="252">
        <f>Purchase_Entry!A71</f>
        <v>66966</v>
      </c>
      <c r="B1921" s="253">
        <f>Purchase_Entry!B71</f>
        <v>46255</v>
      </c>
      <c r="C1921" s="254" t="str">
        <f>Purchase_Entry!D71</f>
        <v>BODESH 310</v>
      </c>
      <c r="D1921" s="255" t="s">
        <v>1392</v>
      </c>
      <c r="E1921" s="255" t="str">
        <f>Purchase_Entry!C71</f>
        <v>BILL-5154</v>
      </c>
      <c r="F1921" s="255" t="str">
        <f>Purchase_Entry!F71</f>
        <v>Buffalo Milk</v>
      </c>
      <c r="G1921" s="256">
        <v>0</v>
      </c>
      <c r="H1921" s="256">
        <f>N(Purchase_Entry!P71)</f>
        <v>6400</v>
      </c>
      <c r="I1921" s="256">
        <f t="shared" si="29"/>
        <v>-6400</v>
      </c>
      <c r="J1921" s="209"/>
      <c r="K1921" s="209" t="str" cm="1">
        <f t="array" ref="K1921">IF($C1921="","",IF(AND($C1921=Party_Statement!$C$5,$B1921&gt;=Party_Statement!$C$6,$B1921&lt;=Party_Statement!$E$6),SUMPRODUCT(($C$3:$C1921=Party_Statement!$C$5)*($B$3:$B1921&gt;=Party_Statement!$C$6)*($B$3:$B1921&lt;=Party_Statement!$E$6)),""))</f>
        <v/>
      </c>
    </row>
    <row r="1922" spans="1:11" x14ac:dyDescent="0.25">
      <c r="A1922" s="252">
        <f>Purchase_Entry!A72</f>
        <v>66967</v>
      </c>
      <c r="B1922" s="253">
        <f>Purchase_Entry!B72</f>
        <v>46256</v>
      </c>
      <c r="C1922" s="254" t="str">
        <f>Purchase_Entry!D72</f>
        <v>BODESH 310</v>
      </c>
      <c r="D1922" s="255" t="s">
        <v>1392</v>
      </c>
      <c r="E1922" s="255" t="str">
        <f>Purchase_Entry!C72</f>
        <v>BILL-5154</v>
      </c>
      <c r="F1922" s="255" t="str">
        <f>Purchase_Entry!F72</f>
        <v>Buffalo Milk</v>
      </c>
      <c r="G1922" s="256">
        <v>0</v>
      </c>
      <c r="H1922" s="256">
        <f>N(Purchase_Entry!P72)</f>
        <v>9600</v>
      </c>
      <c r="I1922" s="256">
        <f t="shared" si="29"/>
        <v>-9600</v>
      </c>
      <c r="J1922" s="209"/>
      <c r="K1922" s="209" t="str" cm="1">
        <f t="array" ref="K1922">IF($C1922="","",IF(AND($C1922=Party_Statement!$C$5,$B1922&gt;=Party_Statement!$C$6,$B1922&lt;=Party_Statement!$E$6),SUMPRODUCT(($C$3:$C1922=Party_Statement!$C$5)*($B$3:$B1922&gt;=Party_Statement!$C$6)*($B$3:$B1922&lt;=Party_Statement!$E$6)),""))</f>
        <v/>
      </c>
    </row>
    <row r="1923" spans="1:11" x14ac:dyDescent="0.25">
      <c r="A1923" s="252">
        <f>Purchase_Entry!A73</f>
        <v>66968</v>
      </c>
      <c r="B1923" s="253">
        <f>Purchase_Entry!B73</f>
        <v>46257</v>
      </c>
      <c r="C1923" s="254" t="str">
        <f>Purchase_Entry!D73</f>
        <v>BODESH 310</v>
      </c>
      <c r="D1923" s="255" t="s">
        <v>1392</v>
      </c>
      <c r="E1923" s="255" t="str">
        <f>Purchase_Entry!C73</f>
        <v>BILL-5154</v>
      </c>
      <c r="F1923" s="255" t="str">
        <f>Purchase_Entry!F73</f>
        <v>Buffalo Milk</v>
      </c>
      <c r="G1923" s="256">
        <v>0</v>
      </c>
      <c r="H1923" s="256">
        <f>N(Purchase_Entry!P73)</f>
        <v>9600</v>
      </c>
      <c r="I1923" s="256">
        <f t="shared" ref="I1923:I1986" si="30">IF($C1923="","",IF($C1923=$C654,$I654+$G1923-$H1923,$G1923-$H1923))</f>
        <v>-9600</v>
      </c>
      <c r="J1923" s="209"/>
      <c r="K1923" s="209" t="str" cm="1">
        <f t="array" ref="K1923">IF($C1923="","",IF(AND($C1923=Party_Statement!$C$5,$B1923&gt;=Party_Statement!$C$6,$B1923&lt;=Party_Statement!$E$6),SUMPRODUCT(($C$3:$C1923=Party_Statement!$C$5)*($B$3:$B1923&gt;=Party_Statement!$C$6)*($B$3:$B1923&lt;=Party_Statement!$E$6)),""))</f>
        <v/>
      </c>
    </row>
    <row r="1924" spans="1:11" x14ac:dyDescent="0.25">
      <c r="A1924" s="252">
        <f>Purchase_Entry!A74</f>
        <v>66969</v>
      </c>
      <c r="B1924" s="253">
        <f>Purchase_Entry!B74</f>
        <v>46258</v>
      </c>
      <c r="C1924" s="254" t="str">
        <f>Purchase_Entry!D74</f>
        <v>BODESH 310</v>
      </c>
      <c r="D1924" s="255" t="s">
        <v>1392</v>
      </c>
      <c r="E1924" s="255" t="str">
        <f>Purchase_Entry!C74</f>
        <v>BILL-5154</v>
      </c>
      <c r="F1924" s="255" t="str">
        <f>Purchase_Entry!F74</f>
        <v>Buffalo Milk</v>
      </c>
      <c r="G1924" s="256">
        <v>0</v>
      </c>
      <c r="H1924" s="256">
        <f>N(Purchase_Entry!P74)</f>
        <v>6400</v>
      </c>
      <c r="I1924" s="256">
        <f t="shared" si="30"/>
        <v>-6400</v>
      </c>
      <c r="J1924" s="209"/>
      <c r="K1924" s="209" t="str" cm="1">
        <f t="array" ref="K1924">IF($C1924="","",IF(AND($C1924=Party_Statement!$C$5,$B1924&gt;=Party_Statement!$C$6,$B1924&lt;=Party_Statement!$E$6),SUMPRODUCT(($C$3:$C1924=Party_Statement!$C$5)*($B$3:$B1924&gt;=Party_Statement!$C$6)*($B$3:$B1924&lt;=Party_Statement!$E$6)),""))</f>
        <v/>
      </c>
    </row>
    <row r="1925" spans="1:11" x14ac:dyDescent="0.25">
      <c r="A1925" s="252">
        <f>Purchase_Entry!A75</f>
        <v>66970</v>
      </c>
      <c r="B1925" s="253">
        <f>Purchase_Entry!B75</f>
        <v>46259</v>
      </c>
      <c r="C1925" s="254" t="str">
        <f>Purchase_Entry!D75</f>
        <v>BODESH 310</v>
      </c>
      <c r="D1925" s="255" t="s">
        <v>1392</v>
      </c>
      <c r="E1925" s="255" t="str">
        <f>Purchase_Entry!C75</f>
        <v>BILL-5154</v>
      </c>
      <c r="F1925" s="255" t="str">
        <f>Purchase_Entry!F75</f>
        <v>Buffalo Milk</v>
      </c>
      <c r="G1925" s="256">
        <v>0</v>
      </c>
      <c r="H1925" s="256">
        <f>N(Purchase_Entry!P75)</f>
        <v>6400</v>
      </c>
      <c r="I1925" s="256">
        <f t="shared" si="30"/>
        <v>-6400</v>
      </c>
      <c r="J1925" s="209"/>
      <c r="K1925" s="209" t="str" cm="1">
        <f t="array" ref="K1925">IF($C1925="","",IF(AND($C1925=Party_Statement!$C$5,$B1925&gt;=Party_Statement!$C$6,$B1925&lt;=Party_Statement!$E$6),SUMPRODUCT(($C$3:$C1925=Party_Statement!$C$5)*($B$3:$B1925&gt;=Party_Statement!$C$6)*($B$3:$B1925&lt;=Party_Statement!$E$6)),""))</f>
        <v/>
      </c>
    </row>
    <row r="1926" spans="1:11" x14ac:dyDescent="0.25">
      <c r="A1926" s="252">
        <f>Purchase_Entry!A76</f>
        <v>66971</v>
      </c>
      <c r="B1926" s="253">
        <f>Purchase_Entry!B76</f>
        <v>46260</v>
      </c>
      <c r="C1926" s="254" t="str">
        <f>Purchase_Entry!D76</f>
        <v>BODESH 310</v>
      </c>
      <c r="D1926" s="255" t="s">
        <v>1392</v>
      </c>
      <c r="E1926" s="255" t="str">
        <f>Purchase_Entry!C76</f>
        <v>BILL-5154</v>
      </c>
      <c r="F1926" s="255" t="str">
        <f>Purchase_Entry!F76</f>
        <v>Buffalo Milk</v>
      </c>
      <c r="G1926" s="256">
        <v>0</v>
      </c>
      <c r="H1926" s="256">
        <f>N(Purchase_Entry!P76)</f>
        <v>6400</v>
      </c>
      <c r="I1926" s="256">
        <f t="shared" si="30"/>
        <v>-6400</v>
      </c>
      <c r="J1926" s="209"/>
      <c r="K1926" s="209" t="str" cm="1">
        <f t="array" ref="K1926">IF($C1926="","",IF(AND($C1926=Party_Statement!$C$5,$B1926&gt;=Party_Statement!$C$6,$B1926&lt;=Party_Statement!$E$6),SUMPRODUCT(($C$3:$C1926=Party_Statement!$C$5)*($B$3:$B1926&gt;=Party_Statement!$C$6)*($B$3:$B1926&lt;=Party_Statement!$E$6)),""))</f>
        <v/>
      </c>
    </row>
    <row r="1927" spans="1:11" x14ac:dyDescent="0.25">
      <c r="A1927" s="252">
        <f>Purchase_Entry!A77</f>
        <v>66972</v>
      </c>
      <c r="B1927" s="253">
        <f>Purchase_Entry!B77</f>
        <v>46261</v>
      </c>
      <c r="C1927" s="254" t="str">
        <f>Purchase_Entry!D77</f>
        <v>BODESH 310</v>
      </c>
      <c r="D1927" s="255" t="s">
        <v>1392</v>
      </c>
      <c r="E1927" s="255" t="str">
        <f>Purchase_Entry!C77</f>
        <v>BILL-5154</v>
      </c>
      <c r="F1927" s="255" t="str">
        <f>Purchase_Entry!F77</f>
        <v>Buffalo Milk</v>
      </c>
      <c r="G1927" s="256">
        <v>0</v>
      </c>
      <c r="H1927" s="256">
        <f>N(Purchase_Entry!P77)</f>
        <v>9600</v>
      </c>
      <c r="I1927" s="256">
        <f t="shared" si="30"/>
        <v>-9600</v>
      </c>
      <c r="J1927" s="209"/>
      <c r="K1927" s="209" t="str" cm="1">
        <f t="array" ref="K1927">IF($C1927="","",IF(AND($C1927=Party_Statement!$C$5,$B1927&gt;=Party_Statement!$C$6,$B1927&lt;=Party_Statement!$E$6),SUMPRODUCT(($C$3:$C1927=Party_Statement!$C$5)*($B$3:$B1927&gt;=Party_Statement!$C$6)*($B$3:$B1927&lt;=Party_Statement!$E$6)),""))</f>
        <v/>
      </c>
    </row>
    <row r="1928" spans="1:11" x14ac:dyDescent="0.25">
      <c r="A1928" s="252">
        <f>Purchase_Entry!A78</f>
        <v>66973</v>
      </c>
      <c r="B1928" s="253">
        <f>Purchase_Entry!B78</f>
        <v>46262</v>
      </c>
      <c r="C1928" s="254" t="str">
        <f>Purchase_Entry!D78</f>
        <v>BODESH 310</v>
      </c>
      <c r="D1928" s="255" t="s">
        <v>1392</v>
      </c>
      <c r="E1928" s="255" t="str">
        <f>Purchase_Entry!C78</f>
        <v>BILL-5154</v>
      </c>
      <c r="F1928" s="255" t="str">
        <f>Purchase_Entry!F78</f>
        <v>Buffalo Milk</v>
      </c>
      <c r="G1928" s="256">
        <v>0</v>
      </c>
      <c r="H1928" s="256">
        <f>N(Purchase_Entry!P78)</f>
        <v>6400</v>
      </c>
      <c r="I1928" s="256">
        <f t="shared" si="30"/>
        <v>-6400</v>
      </c>
      <c r="J1928" s="209"/>
      <c r="K1928" s="209" t="str" cm="1">
        <f t="array" ref="K1928">IF($C1928="","",IF(AND($C1928=Party_Statement!$C$5,$B1928&gt;=Party_Statement!$C$6,$B1928&lt;=Party_Statement!$E$6),SUMPRODUCT(($C$3:$C1928=Party_Statement!$C$5)*($B$3:$B1928&gt;=Party_Statement!$C$6)*($B$3:$B1928&lt;=Party_Statement!$E$6)),""))</f>
        <v/>
      </c>
    </row>
    <row r="1929" spans="1:11" x14ac:dyDescent="0.25">
      <c r="A1929" s="252">
        <f>Purchase_Entry!A79</f>
        <v>66974</v>
      </c>
      <c r="B1929" s="253">
        <f>Purchase_Entry!B79</f>
        <v>46263</v>
      </c>
      <c r="C1929" s="254" t="str">
        <f>Purchase_Entry!D79</f>
        <v>BODESH 310</v>
      </c>
      <c r="D1929" s="255" t="s">
        <v>1392</v>
      </c>
      <c r="E1929" s="255" t="str">
        <f>Purchase_Entry!C79</f>
        <v>BILL-5154</v>
      </c>
      <c r="F1929" s="255" t="str">
        <f>Purchase_Entry!F79</f>
        <v>Buffalo Milk</v>
      </c>
      <c r="G1929" s="256">
        <v>0</v>
      </c>
      <c r="H1929" s="256">
        <f>N(Purchase_Entry!P79)</f>
        <v>0</v>
      </c>
      <c r="I1929" s="256">
        <f t="shared" si="30"/>
        <v>0</v>
      </c>
      <c r="J1929" s="209"/>
      <c r="K1929" s="209" t="str" cm="1">
        <f t="array" ref="K1929">IF($C1929="","",IF(AND($C1929=Party_Statement!$C$5,$B1929&gt;=Party_Statement!$C$6,$B1929&lt;=Party_Statement!$E$6),SUMPRODUCT(($C$3:$C1929=Party_Statement!$C$5)*($B$3:$B1929&gt;=Party_Statement!$C$6)*($B$3:$B1929&lt;=Party_Statement!$E$6)),""))</f>
        <v/>
      </c>
    </row>
    <row r="1930" spans="1:11" x14ac:dyDescent="0.25">
      <c r="A1930" s="252">
        <f>Purchase_Entry!A81</f>
        <v>66992</v>
      </c>
      <c r="B1930" s="253">
        <f>Purchase_Entry!B81</f>
        <v>46281</v>
      </c>
      <c r="C1930" s="254" t="str">
        <f>Purchase_Entry!D81</f>
        <v>BODESH 310</v>
      </c>
      <c r="D1930" s="255" t="s">
        <v>1392</v>
      </c>
      <c r="E1930" s="255" t="str">
        <f>Purchase_Entry!C81</f>
        <v>BILL-5154</v>
      </c>
      <c r="F1930" s="255" t="str">
        <f>Purchase_Entry!F81</f>
        <v>Buffalo Milk</v>
      </c>
      <c r="G1930" s="256">
        <v>0</v>
      </c>
      <c r="H1930" s="256">
        <f>N(Purchase_Entry!P81)</f>
        <v>3200</v>
      </c>
      <c r="I1930" s="256">
        <f t="shared" si="30"/>
        <v>-3200</v>
      </c>
      <c r="J1930" s="209"/>
      <c r="K1930" s="209" t="str" cm="1">
        <f t="array" ref="K1930">IF($C1930="","",IF(AND($C1930=Party_Statement!$C$5,$B1930&gt;=Party_Statement!$C$6,$B1930&lt;=Party_Statement!$E$6),SUMPRODUCT(($C$3:$C1930=Party_Statement!$C$5)*($B$3:$B1930&gt;=Party_Statement!$C$6)*($B$3:$B1930&lt;=Party_Statement!$E$6)),""))</f>
        <v/>
      </c>
    </row>
    <row r="1931" spans="1:11" x14ac:dyDescent="0.25">
      <c r="A1931" s="252">
        <f>Purchase_Entry!A82</f>
        <v>66916</v>
      </c>
      <c r="B1931" s="253">
        <f>Purchase_Entry!B82</f>
        <v>46203</v>
      </c>
      <c r="C1931" s="254" t="str">
        <f>Purchase_Entry!D82</f>
        <v>MINA LAMICHHANE 322</v>
      </c>
      <c r="D1931" s="255" t="s">
        <v>1392</v>
      </c>
      <c r="E1931" s="255" t="str">
        <f>Purchase_Entry!C82</f>
        <v>BILL-5005</v>
      </c>
      <c r="F1931" s="255" t="str">
        <f>Purchase_Entry!F82</f>
        <v>Cow Milk</v>
      </c>
      <c r="G1931" s="256">
        <v>0</v>
      </c>
      <c r="H1931" s="256">
        <f>N(Purchase_Entry!P82)</f>
        <v>481.73669999999998</v>
      </c>
      <c r="I1931" s="256">
        <f t="shared" si="30"/>
        <v>-481.73669999999998</v>
      </c>
      <c r="J1931" s="209"/>
      <c r="K1931" s="209" t="str" cm="1">
        <f t="array" ref="K1931">IF($C1931="","",IF(AND($C1931=Party_Statement!$C$5,$B1931&gt;=Party_Statement!$C$6,$B1931&lt;=Party_Statement!$E$6),SUMPRODUCT(($C$3:$C1931=Party_Statement!$C$5)*($B$3:$B1931&gt;=Party_Statement!$C$6)*($B$3:$B1931&lt;=Party_Statement!$E$6)),""))</f>
        <v/>
      </c>
    </row>
    <row r="1932" spans="1:11" x14ac:dyDescent="0.25">
      <c r="A1932" s="252">
        <f>Purchase_Entry!A83</f>
        <v>66917</v>
      </c>
      <c r="B1932" s="253">
        <f>Purchase_Entry!B83</f>
        <v>46204</v>
      </c>
      <c r="C1932" s="254" t="str">
        <f>Purchase_Entry!D83</f>
        <v>MINA LAMICHHANE 322</v>
      </c>
      <c r="D1932" s="255" t="s">
        <v>1392</v>
      </c>
      <c r="E1932" s="255" t="str">
        <f>Purchase_Entry!C83</f>
        <v>BILL-5012</v>
      </c>
      <c r="F1932" s="255" t="str">
        <f>Purchase_Entry!F83</f>
        <v>Cow Milk</v>
      </c>
      <c r="G1932" s="256">
        <v>0</v>
      </c>
      <c r="H1932" s="256">
        <f>N(Purchase_Entry!P83)</f>
        <v>193.0095</v>
      </c>
      <c r="I1932" s="256">
        <f t="shared" si="30"/>
        <v>-193.0095</v>
      </c>
      <c r="J1932" s="209"/>
      <c r="K1932" s="209" t="str" cm="1">
        <f t="array" ref="K1932">IF($C1932="","",IF(AND($C1932=Party_Statement!$C$5,$B1932&gt;=Party_Statement!$C$6,$B1932&lt;=Party_Statement!$E$6),SUMPRODUCT(($C$3:$C1932=Party_Statement!$C$5)*($B$3:$B1932&gt;=Party_Statement!$C$6)*($B$3:$B1932&lt;=Party_Statement!$E$6)),""))</f>
        <v/>
      </c>
    </row>
    <row r="1933" spans="1:11" x14ac:dyDescent="0.25">
      <c r="A1933" s="252">
        <f>Purchase_Entry!A84</f>
        <v>66918</v>
      </c>
      <c r="B1933" s="253">
        <f>Purchase_Entry!B84</f>
        <v>46205</v>
      </c>
      <c r="C1933" s="254" t="str">
        <f>Purchase_Entry!D84</f>
        <v>MINA LAMICHHANE 322</v>
      </c>
      <c r="D1933" s="255" t="s">
        <v>1392</v>
      </c>
      <c r="E1933" s="255" t="str">
        <f>Purchase_Entry!C84</f>
        <v>BILL-5019</v>
      </c>
      <c r="F1933" s="255" t="str">
        <f>Purchase_Entry!F84</f>
        <v>Cow Milk</v>
      </c>
      <c r="G1933" s="256">
        <v>0</v>
      </c>
      <c r="H1933" s="256">
        <f>N(Purchase_Entry!P84)</f>
        <v>445.30260000000004</v>
      </c>
      <c r="I1933" s="256">
        <f t="shared" si="30"/>
        <v>-445.30260000000004</v>
      </c>
      <c r="J1933" s="209"/>
      <c r="K1933" s="209" t="str" cm="1">
        <f t="array" ref="K1933">IF($C1933="","",IF(AND($C1933=Party_Statement!$C$5,$B1933&gt;=Party_Statement!$C$6,$B1933&lt;=Party_Statement!$E$6),SUMPRODUCT(($C$3:$C1933=Party_Statement!$C$5)*($B$3:$B1933&gt;=Party_Statement!$C$6)*($B$3:$B1933&lt;=Party_Statement!$E$6)),""))</f>
        <v/>
      </c>
    </row>
    <row r="1934" spans="1:11" x14ac:dyDescent="0.25">
      <c r="A1934" s="252">
        <f>Purchase_Entry!A85</f>
        <v>66919</v>
      </c>
      <c r="B1934" s="253">
        <f>Purchase_Entry!B85</f>
        <v>46206</v>
      </c>
      <c r="C1934" s="254" t="str">
        <f>Purchase_Entry!D85</f>
        <v>MINA LAMICHHANE 322</v>
      </c>
      <c r="D1934" s="255" t="s">
        <v>1392</v>
      </c>
      <c r="E1934" s="255" t="str">
        <f>Purchase_Entry!C85</f>
        <v>BILL-5026</v>
      </c>
      <c r="F1934" s="255" t="str">
        <f>Purchase_Entry!F85</f>
        <v>Cow Milk</v>
      </c>
      <c r="G1934" s="256">
        <v>0</v>
      </c>
      <c r="H1934" s="256">
        <f>N(Purchase_Entry!P85)</f>
        <v>440.97509999999994</v>
      </c>
      <c r="I1934" s="256">
        <f t="shared" si="30"/>
        <v>-440.97509999999994</v>
      </c>
      <c r="J1934" s="209"/>
      <c r="K1934" s="209" t="str" cm="1">
        <f t="array" ref="K1934">IF($C1934="","",IF(AND($C1934=Party_Statement!$C$5,$B1934&gt;=Party_Statement!$C$6,$B1934&lt;=Party_Statement!$E$6),SUMPRODUCT(($C$3:$C1934=Party_Statement!$C$5)*($B$3:$B1934&gt;=Party_Statement!$C$6)*($B$3:$B1934&lt;=Party_Statement!$E$6)),""))</f>
        <v/>
      </c>
    </row>
    <row r="1935" spans="1:11" x14ac:dyDescent="0.25">
      <c r="A1935" s="252">
        <f>Purchase_Entry!A86</f>
        <v>66920</v>
      </c>
      <c r="B1935" s="253">
        <f>Purchase_Entry!B86</f>
        <v>46207</v>
      </c>
      <c r="C1935" s="254" t="str">
        <f>Purchase_Entry!D86</f>
        <v>MINA LAMICHHANE 322</v>
      </c>
      <c r="D1935" s="255" t="s">
        <v>1392</v>
      </c>
      <c r="E1935" s="255" t="str">
        <f>Purchase_Entry!C86</f>
        <v>BILL-5033</v>
      </c>
      <c r="F1935" s="255" t="str">
        <f>Purchase_Entry!F86</f>
        <v>Cow Milk</v>
      </c>
      <c r="G1935" s="256">
        <v>0</v>
      </c>
      <c r="H1935" s="256">
        <f>N(Purchase_Entry!P86)</f>
        <v>395.3125</v>
      </c>
      <c r="I1935" s="256">
        <f t="shared" si="30"/>
        <v>-395.3125</v>
      </c>
      <c r="J1935" s="209"/>
      <c r="K1935" s="209" t="str" cm="1">
        <f t="array" ref="K1935">IF($C1935="","",IF(AND($C1935=Party_Statement!$C$5,$B1935&gt;=Party_Statement!$C$6,$B1935&lt;=Party_Statement!$E$6),SUMPRODUCT(($C$3:$C1935=Party_Statement!$C$5)*($B$3:$B1935&gt;=Party_Statement!$C$6)*($B$3:$B1935&lt;=Party_Statement!$E$6)),""))</f>
        <v/>
      </c>
    </row>
    <row r="1936" spans="1:11" x14ac:dyDescent="0.25">
      <c r="A1936" s="252">
        <f>Purchase_Entry!A87</f>
        <v>66921</v>
      </c>
      <c r="B1936" s="253">
        <f>Purchase_Entry!B87</f>
        <v>46208</v>
      </c>
      <c r="C1936" s="254" t="str">
        <f>Purchase_Entry!D87</f>
        <v>MINA LAMICHHANE 322</v>
      </c>
      <c r="D1936" s="255" t="s">
        <v>1392</v>
      </c>
      <c r="E1936" s="255" t="str">
        <f>Purchase_Entry!C87</f>
        <v>BILL-5040</v>
      </c>
      <c r="F1936" s="255" t="str">
        <f>Purchase_Entry!F87</f>
        <v>Cow Milk</v>
      </c>
      <c r="G1936" s="256">
        <v>0</v>
      </c>
      <c r="H1936" s="256">
        <f>N(Purchase_Entry!P87)</f>
        <v>366.5625</v>
      </c>
      <c r="I1936" s="256">
        <f t="shared" si="30"/>
        <v>-366.5625</v>
      </c>
      <c r="J1936" s="209"/>
      <c r="K1936" s="209" t="str" cm="1">
        <f t="array" ref="K1936">IF($C1936="","",IF(AND($C1936=Party_Statement!$C$5,$B1936&gt;=Party_Statement!$C$6,$B1936&lt;=Party_Statement!$E$6),SUMPRODUCT(($C$3:$C1936=Party_Statement!$C$5)*($B$3:$B1936&gt;=Party_Statement!$C$6)*($B$3:$B1936&lt;=Party_Statement!$E$6)),""))</f>
        <v/>
      </c>
    </row>
    <row r="1937" spans="1:11" x14ac:dyDescent="0.25">
      <c r="A1937" s="252">
        <f>Purchase_Entry!A88</f>
        <v>66922</v>
      </c>
      <c r="B1937" s="253">
        <f>Purchase_Entry!B88</f>
        <v>46209</v>
      </c>
      <c r="C1937" s="254" t="str">
        <f>Purchase_Entry!D88</f>
        <v>MINA LAMICHHANE 322</v>
      </c>
      <c r="D1937" s="255" t="s">
        <v>1392</v>
      </c>
      <c r="E1937" s="255" t="str">
        <f>Purchase_Entry!C88</f>
        <v>BILL-5047</v>
      </c>
      <c r="F1937" s="255" t="str">
        <f>Purchase_Entry!F88</f>
        <v>Cow Milk</v>
      </c>
      <c r="G1937" s="256">
        <v>0</v>
      </c>
      <c r="H1937" s="256">
        <f>N(Purchase_Entry!P88)</f>
        <v>401.226</v>
      </c>
      <c r="I1937" s="256">
        <f t="shared" si="30"/>
        <v>-401.226</v>
      </c>
      <c r="J1937" s="209"/>
      <c r="K1937" s="209" t="str" cm="1">
        <f t="array" ref="K1937">IF($C1937="","",IF(AND($C1937=Party_Statement!$C$5,$B1937&gt;=Party_Statement!$C$6,$B1937&lt;=Party_Statement!$E$6),SUMPRODUCT(($C$3:$C1937=Party_Statement!$C$5)*($B$3:$B1937&gt;=Party_Statement!$C$6)*($B$3:$B1937&lt;=Party_Statement!$E$6)),""))</f>
        <v/>
      </c>
    </row>
    <row r="1938" spans="1:11" x14ac:dyDescent="0.25">
      <c r="A1938" s="252">
        <f>Purchase_Entry!A89</f>
        <v>66923</v>
      </c>
      <c r="B1938" s="253">
        <f>Purchase_Entry!B89</f>
        <v>46210</v>
      </c>
      <c r="C1938" s="254" t="str">
        <f>Purchase_Entry!D89</f>
        <v>MINA LAMICHHANE 322</v>
      </c>
      <c r="D1938" s="255" t="s">
        <v>1392</v>
      </c>
      <c r="E1938" s="255" t="str">
        <f>Purchase_Entry!C89</f>
        <v>BILL-5054</v>
      </c>
      <c r="F1938" s="255" t="str">
        <f>Purchase_Entry!F89</f>
        <v>Cow Milk</v>
      </c>
      <c r="G1938" s="256">
        <v>0</v>
      </c>
      <c r="H1938" s="256">
        <f>N(Purchase_Entry!P89)</f>
        <v>432.61499999999995</v>
      </c>
      <c r="I1938" s="256">
        <f t="shared" si="30"/>
        <v>-432.61499999999995</v>
      </c>
      <c r="J1938" s="209"/>
      <c r="K1938" s="209" t="str" cm="1">
        <f t="array" ref="K1938">IF($C1938="","",IF(AND($C1938=Party_Statement!$C$5,$B1938&gt;=Party_Statement!$C$6,$B1938&lt;=Party_Statement!$E$6),SUMPRODUCT(($C$3:$C1938=Party_Statement!$C$5)*($B$3:$B1938&gt;=Party_Statement!$C$6)*($B$3:$B1938&lt;=Party_Statement!$E$6)),""))</f>
        <v/>
      </c>
    </row>
    <row r="1939" spans="1:11" x14ac:dyDescent="0.25">
      <c r="A1939" s="252">
        <f>Purchase_Entry!A90</f>
        <v>66924</v>
      </c>
      <c r="B1939" s="253">
        <f>Purchase_Entry!B90</f>
        <v>46211</v>
      </c>
      <c r="C1939" s="254" t="str">
        <f>Purchase_Entry!D90</f>
        <v>MINA LAMICHHANE 322</v>
      </c>
      <c r="D1939" s="255" t="s">
        <v>1392</v>
      </c>
      <c r="E1939" s="255" t="str">
        <f>Purchase_Entry!C90</f>
        <v>BILL-5061</v>
      </c>
      <c r="F1939" s="255" t="str">
        <f>Purchase_Entry!F90</f>
        <v>Cow Milk</v>
      </c>
      <c r="G1939" s="256">
        <v>0</v>
      </c>
      <c r="H1939" s="256">
        <f>N(Purchase_Entry!P90)</f>
        <v>431.25</v>
      </c>
      <c r="I1939" s="256">
        <f t="shared" si="30"/>
        <v>-431.25</v>
      </c>
      <c r="J1939" s="209"/>
      <c r="K1939" s="209" t="str" cm="1">
        <f t="array" ref="K1939">IF($C1939="","",IF(AND($C1939=Party_Statement!$C$5,$B1939&gt;=Party_Statement!$C$6,$B1939&lt;=Party_Statement!$E$6),SUMPRODUCT(($C$3:$C1939=Party_Statement!$C$5)*($B$3:$B1939&gt;=Party_Statement!$C$6)*($B$3:$B1939&lt;=Party_Statement!$E$6)),""))</f>
        <v/>
      </c>
    </row>
    <row r="1940" spans="1:11" x14ac:dyDescent="0.25">
      <c r="A1940" s="252">
        <f>Purchase_Entry!A91</f>
        <v>66925</v>
      </c>
      <c r="B1940" s="253">
        <f>Purchase_Entry!B91</f>
        <v>46212</v>
      </c>
      <c r="C1940" s="254" t="str">
        <f>Purchase_Entry!D91</f>
        <v>MINA LAMICHHANE 322</v>
      </c>
      <c r="D1940" s="255" t="s">
        <v>1392</v>
      </c>
      <c r="E1940" s="255" t="str">
        <f>Purchase_Entry!C91</f>
        <v>BILL-5068</v>
      </c>
      <c r="F1940" s="255" t="str">
        <f>Purchase_Entry!F91</f>
        <v>Cow Milk</v>
      </c>
      <c r="G1940" s="256">
        <v>0</v>
      </c>
      <c r="H1940" s="256">
        <f>N(Purchase_Entry!P91)</f>
        <v>447.84150000000011</v>
      </c>
      <c r="I1940" s="256">
        <f t="shared" si="30"/>
        <v>-447.84150000000011</v>
      </c>
      <c r="J1940" s="209"/>
      <c r="K1940" s="209" t="str" cm="1">
        <f t="array" ref="K1940">IF($C1940="","",IF(AND($C1940=Party_Statement!$C$5,$B1940&gt;=Party_Statement!$C$6,$B1940&lt;=Party_Statement!$E$6),SUMPRODUCT(($C$3:$C1940=Party_Statement!$C$5)*($B$3:$B1940&gt;=Party_Statement!$C$6)*($B$3:$B1940&lt;=Party_Statement!$E$6)),""))</f>
        <v/>
      </c>
    </row>
    <row r="1941" spans="1:11" x14ac:dyDescent="0.25">
      <c r="A1941" s="252">
        <f>Purchase_Entry!A92</f>
        <v>66926</v>
      </c>
      <c r="B1941" s="253">
        <f>Purchase_Entry!B92</f>
        <v>46213</v>
      </c>
      <c r="C1941" s="254" t="str">
        <f>Purchase_Entry!D92</f>
        <v>MINA LAMICHHANE 322</v>
      </c>
      <c r="D1941" s="255" t="s">
        <v>1392</v>
      </c>
      <c r="E1941" s="255" t="str">
        <f>Purchase_Entry!C92</f>
        <v>BILL-5075</v>
      </c>
      <c r="F1941" s="255" t="str">
        <f>Purchase_Entry!F92</f>
        <v>Cow Milk</v>
      </c>
      <c r="G1941" s="256">
        <v>0</v>
      </c>
      <c r="H1941" s="256">
        <f>N(Purchase_Entry!P92)</f>
        <v>452.8125</v>
      </c>
      <c r="I1941" s="256">
        <f t="shared" si="30"/>
        <v>-452.8125</v>
      </c>
      <c r="J1941" s="209"/>
      <c r="K1941" s="209" t="str" cm="1">
        <f t="array" ref="K1941">IF($C1941="","",IF(AND($C1941=Party_Statement!$C$5,$B1941&gt;=Party_Statement!$C$6,$B1941&lt;=Party_Statement!$E$6),SUMPRODUCT(($C$3:$C1941=Party_Statement!$C$5)*($B$3:$B1941&gt;=Party_Statement!$C$6)*($B$3:$B1941&lt;=Party_Statement!$E$6)),""))</f>
        <v/>
      </c>
    </row>
    <row r="1942" spans="1:11" x14ac:dyDescent="0.25">
      <c r="A1942" s="252">
        <f>Purchase_Entry!A93</f>
        <v>66927</v>
      </c>
      <c r="B1942" s="253">
        <f>Purchase_Entry!B93</f>
        <v>46214</v>
      </c>
      <c r="C1942" s="254" t="str">
        <f>Purchase_Entry!D93</f>
        <v>MINA LAMICHHANE 322</v>
      </c>
      <c r="D1942" s="255" t="s">
        <v>1392</v>
      </c>
      <c r="E1942" s="255" t="str">
        <f>Purchase_Entry!C93</f>
        <v>BILL-5083</v>
      </c>
      <c r="F1942" s="255" t="str">
        <f>Purchase_Entry!F93</f>
        <v>Cow Milk</v>
      </c>
      <c r="G1942" s="256">
        <v>0</v>
      </c>
      <c r="H1942" s="256">
        <f>N(Purchase_Entry!P93)</f>
        <v>452.8125</v>
      </c>
      <c r="I1942" s="256">
        <f t="shared" si="30"/>
        <v>-452.8125</v>
      </c>
      <c r="J1942" s="209"/>
      <c r="K1942" s="209" t="str" cm="1">
        <f t="array" ref="K1942">IF($C1942="","",IF(AND($C1942=Party_Statement!$C$5,$B1942&gt;=Party_Statement!$C$6,$B1942&lt;=Party_Statement!$E$6),SUMPRODUCT(($C$3:$C1942=Party_Statement!$C$5)*($B$3:$B1942&gt;=Party_Statement!$C$6)*($B$3:$B1942&lt;=Party_Statement!$E$6)),""))</f>
        <v/>
      </c>
    </row>
    <row r="1943" spans="1:11" x14ac:dyDescent="0.25">
      <c r="A1943" s="252">
        <f>Purchase_Entry!A94</f>
        <v>66928</v>
      </c>
      <c r="B1943" s="253">
        <f>Purchase_Entry!B94</f>
        <v>46215</v>
      </c>
      <c r="C1943" s="254" t="str">
        <f>Purchase_Entry!D94</f>
        <v>MINA LAMICHHANE 322</v>
      </c>
      <c r="D1943" s="255" t="s">
        <v>1392</v>
      </c>
      <c r="E1943" s="255" t="str">
        <f>Purchase_Entry!C94</f>
        <v>BILL-5091</v>
      </c>
      <c r="F1943" s="255" t="str">
        <f>Purchase_Entry!F94</f>
        <v>Cow Milk</v>
      </c>
      <c r="G1943" s="256">
        <v>0</v>
      </c>
      <c r="H1943" s="256">
        <f>N(Purchase_Entry!P94)</f>
        <v>445.625</v>
      </c>
      <c r="I1943" s="256">
        <f t="shared" si="30"/>
        <v>-445.625</v>
      </c>
      <c r="J1943" s="209"/>
      <c r="K1943" s="209" t="str" cm="1">
        <f t="array" ref="K1943">IF($C1943="","",IF(AND($C1943=Party_Statement!$C$5,$B1943&gt;=Party_Statement!$C$6,$B1943&lt;=Party_Statement!$E$6),SUMPRODUCT(($C$3:$C1943=Party_Statement!$C$5)*($B$3:$B1943&gt;=Party_Statement!$C$6)*($B$3:$B1943&lt;=Party_Statement!$E$6)),""))</f>
        <v/>
      </c>
    </row>
    <row r="1944" spans="1:11" x14ac:dyDescent="0.25">
      <c r="A1944" s="252">
        <f>Purchase_Entry!A95</f>
        <v>66929</v>
      </c>
      <c r="B1944" s="253">
        <f>Purchase_Entry!B95</f>
        <v>46216</v>
      </c>
      <c r="C1944" s="254" t="str">
        <f>Purchase_Entry!D95</f>
        <v>MINA LAMICHHANE 322</v>
      </c>
      <c r="D1944" s="255" t="s">
        <v>1392</v>
      </c>
      <c r="E1944" s="255" t="str">
        <f>Purchase_Entry!C95</f>
        <v>BILL-5099</v>
      </c>
      <c r="F1944" s="255" t="str">
        <f>Purchase_Entry!F95</f>
        <v>Cow Milk</v>
      </c>
      <c r="G1944" s="256">
        <v>0</v>
      </c>
      <c r="H1944" s="256">
        <f>N(Purchase_Entry!P95)</f>
        <v>418.45839999999998</v>
      </c>
      <c r="I1944" s="256">
        <f t="shared" si="30"/>
        <v>-418.45839999999998</v>
      </c>
      <c r="J1944" s="209"/>
      <c r="K1944" s="209" t="str" cm="1">
        <f t="array" ref="K1944">IF($C1944="","",IF(AND($C1944=Party_Statement!$C$5,$B1944&gt;=Party_Statement!$C$6,$B1944&lt;=Party_Statement!$E$6),SUMPRODUCT(($C$3:$C1944=Party_Statement!$C$5)*($B$3:$B1944&gt;=Party_Statement!$C$6)*($B$3:$B1944&lt;=Party_Statement!$E$6)),""))</f>
        <v/>
      </c>
    </row>
    <row r="1945" spans="1:11" x14ac:dyDescent="0.25">
      <c r="A1945" s="252">
        <f>Purchase_Entry!A96</f>
        <v>66930</v>
      </c>
      <c r="B1945" s="253">
        <f>Purchase_Entry!B96</f>
        <v>46217</v>
      </c>
      <c r="C1945" s="254" t="str">
        <f>Purchase_Entry!D96</f>
        <v>MINA LAMICHHANE 322</v>
      </c>
      <c r="D1945" s="255" t="s">
        <v>1392</v>
      </c>
      <c r="E1945" s="255" t="str">
        <f>Purchase_Entry!C96</f>
        <v>BILL-5107</v>
      </c>
      <c r="F1945" s="255" t="str">
        <f>Purchase_Entry!F96</f>
        <v>Cow Milk</v>
      </c>
      <c r="G1945" s="256">
        <v>0</v>
      </c>
      <c r="H1945" s="256">
        <f>N(Purchase_Entry!P96)</f>
        <v>404.7568</v>
      </c>
      <c r="I1945" s="256">
        <f t="shared" si="30"/>
        <v>-404.7568</v>
      </c>
      <c r="J1945" s="209"/>
      <c r="K1945" s="209" t="str" cm="1">
        <f t="array" ref="K1945">IF($C1945="","",IF(AND($C1945=Party_Statement!$C$5,$B1945&gt;=Party_Statement!$C$6,$B1945&lt;=Party_Statement!$E$6),SUMPRODUCT(($C$3:$C1945=Party_Statement!$C$5)*($B$3:$B1945&gt;=Party_Statement!$C$6)*($B$3:$B1945&lt;=Party_Statement!$E$6)),""))</f>
        <v/>
      </c>
    </row>
    <row r="1946" spans="1:11" x14ac:dyDescent="0.25">
      <c r="A1946" s="252">
        <f>Purchase_Entry!A97</f>
        <v>66931</v>
      </c>
      <c r="B1946" s="253">
        <f>Purchase_Entry!B97</f>
        <v>46218</v>
      </c>
      <c r="C1946" s="254" t="str">
        <f>Purchase_Entry!D97</f>
        <v>MINA LAMICHHANE 322</v>
      </c>
      <c r="D1946" s="255" t="s">
        <v>1392</v>
      </c>
      <c r="E1946" s="255" t="str">
        <f>Purchase_Entry!C97</f>
        <v>BILL-5115</v>
      </c>
      <c r="F1946" s="255" t="str">
        <f>Purchase_Entry!F97</f>
        <v>Cow Milk</v>
      </c>
      <c r="G1946" s="256">
        <v>0</v>
      </c>
      <c r="H1946" s="256">
        <f>N(Purchase_Entry!P97)</f>
        <v>433.3950000000001</v>
      </c>
      <c r="I1946" s="256">
        <f t="shared" si="30"/>
        <v>-433.3950000000001</v>
      </c>
      <c r="J1946" s="209"/>
      <c r="K1946" s="209" t="str" cm="1">
        <f t="array" ref="K1946">IF($C1946="","",IF(AND($C1946=Party_Statement!$C$5,$B1946&gt;=Party_Statement!$C$6,$B1946&lt;=Party_Statement!$E$6),SUMPRODUCT(($C$3:$C1946=Party_Statement!$C$5)*($B$3:$B1946&gt;=Party_Statement!$C$6)*($B$3:$B1946&lt;=Party_Statement!$E$6)),""))</f>
        <v/>
      </c>
    </row>
    <row r="1947" spans="1:11" x14ac:dyDescent="0.25">
      <c r="A1947" s="252" t="str">
        <f>Purchase_Entry!A98</f>
        <v>2083/03/32</v>
      </c>
      <c r="B1947" s="253">
        <f>Purchase_Entry!B98</f>
        <v>46219</v>
      </c>
      <c r="C1947" s="254" t="str">
        <f>Purchase_Entry!D98</f>
        <v>MINA LAMICHHANE 322</v>
      </c>
      <c r="D1947" s="255" t="s">
        <v>1392</v>
      </c>
      <c r="E1947" s="255" t="str">
        <f>Purchase_Entry!C98</f>
        <v>BILL-5123</v>
      </c>
      <c r="F1947" s="255" t="str">
        <f>Purchase_Entry!F98</f>
        <v>Cow Milk</v>
      </c>
      <c r="G1947" s="256">
        <v>0</v>
      </c>
      <c r="H1947" s="256">
        <f>N(Purchase_Entry!P98)</f>
        <v>460</v>
      </c>
      <c r="I1947" s="256">
        <f t="shared" si="30"/>
        <v>-460</v>
      </c>
      <c r="J1947" s="209"/>
      <c r="K1947" s="209" t="str" cm="1">
        <f t="array" ref="K1947">IF($C1947="","",IF(AND($C1947=Party_Statement!$C$5,$B1947&gt;=Party_Statement!$C$6,$B1947&lt;=Party_Statement!$E$6),SUMPRODUCT(($C$3:$C1947=Party_Statement!$C$5)*($B$3:$B1947&gt;=Party_Statement!$C$6)*($B$3:$B1947&lt;=Party_Statement!$E$6)),""))</f>
        <v/>
      </c>
    </row>
    <row r="1948" spans="1:11" x14ac:dyDescent="0.25">
      <c r="A1948" s="252">
        <f>Purchase_Entry!A99</f>
        <v>66934</v>
      </c>
      <c r="B1948" s="253">
        <f>Purchase_Entry!B99</f>
        <v>46222</v>
      </c>
      <c r="C1948" s="254" t="str">
        <f>Purchase_Entry!D99</f>
        <v>MINA LAMICHHANE 322</v>
      </c>
      <c r="D1948" s="255" t="s">
        <v>1392</v>
      </c>
      <c r="E1948" s="255" t="str">
        <f>Purchase_Entry!C99</f>
        <v>BILL-5144</v>
      </c>
      <c r="F1948" s="255" t="str">
        <f>Purchase_Entry!F99</f>
        <v>Cow Milk</v>
      </c>
      <c r="G1948" s="256">
        <v>0</v>
      </c>
      <c r="H1948" s="256">
        <f>N(Purchase_Entry!P99)</f>
        <v>93.141750000000016</v>
      </c>
      <c r="I1948" s="256">
        <f t="shared" si="30"/>
        <v>-93.141750000000016</v>
      </c>
      <c r="J1948" s="209"/>
      <c r="K1948" s="209" t="str" cm="1">
        <f t="array" ref="K1948">IF($C1948="","",IF(AND($C1948=Party_Statement!$C$5,$B1948&gt;=Party_Statement!$C$6,$B1948&lt;=Party_Statement!$E$6),SUMPRODUCT(($C$3:$C1948=Party_Statement!$C$5)*($B$3:$B1948&gt;=Party_Statement!$C$6)*($B$3:$B1948&lt;=Party_Statement!$E$6)),""))</f>
        <v/>
      </c>
    </row>
    <row r="1949" spans="1:11" x14ac:dyDescent="0.25">
      <c r="A1949" s="252">
        <f>Purchase_Entry!A100</f>
        <v>66935</v>
      </c>
      <c r="B1949" s="253">
        <f>Purchase_Entry!B100</f>
        <v>46223</v>
      </c>
      <c r="C1949" s="254" t="str">
        <f>Purchase_Entry!D100</f>
        <v>MINA LAMICHHANE 322</v>
      </c>
      <c r="D1949" s="255" t="s">
        <v>1392</v>
      </c>
      <c r="E1949" s="255" t="str">
        <f>Purchase_Entry!C100</f>
        <v>BILL-5151</v>
      </c>
      <c r="F1949" s="255" t="str">
        <f>Purchase_Entry!F100</f>
        <v>Cow Milk</v>
      </c>
      <c r="G1949" s="256">
        <v>0</v>
      </c>
      <c r="H1949" s="256">
        <f>N(Purchase_Entry!P100)</f>
        <v>53.735625000000006</v>
      </c>
      <c r="I1949" s="256">
        <f t="shared" si="30"/>
        <v>-53.735625000000006</v>
      </c>
      <c r="J1949" s="209"/>
      <c r="K1949" s="209" t="str" cm="1">
        <f t="array" ref="K1949">IF($C1949="","",IF(AND($C1949=Party_Statement!$C$5,$B1949&gt;=Party_Statement!$C$6,$B1949&lt;=Party_Statement!$E$6),SUMPRODUCT(($C$3:$C1949=Party_Statement!$C$5)*($B$3:$B1949&gt;=Party_Statement!$C$6)*($B$3:$B1949&lt;=Party_Statement!$E$6)),""))</f>
        <v/>
      </c>
    </row>
    <row r="1950" spans="1:11" x14ac:dyDescent="0.25">
      <c r="A1950" s="252">
        <f>Purchase_Entry!A101</f>
        <v>66936</v>
      </c>
      <c r="B1950" s="253">
        <f>Purchase_Entry!B101</f>
        <v>46224</v>
      </c>
      <c r="C1950" s="254" t="str">
        <f>Purchase_Entry!D101</f>
        <v>MINA LAMICHHANE 322</v>
      </c>
      <c r="D1950" s="255" t="s">
        <v>1392</v>
      </c>
      <c r="E1950" s="255" t="str">
        <f>Purchase_Entry!C101</f>
        <v>BILL-5190</v>
      </c>
      <c r="F1950" s="255" t="str">
        <f>Purchase_Entry!F101</f>
        <v>Cow Milk</v>
      </c>
      <c r="G1950" s="256">
        <v>0</v>
      </c>
      <c r="H1950" s="256">
        <f>N(Purchase_Entry!P101)</f>
        <v>92.676999999999992</v>
      </c>
      <c r="I1950" s="256">
        <f t="shared" si="30"/>
        <v>-92.676999999999992</v>
      </c>
      <c r="J1950" s="209"/>
      <c r="K1950" s="209" t="str" cm="1">
        <f t="array" ref="K1950">IF($C1950="","",IF(AND($C1950=Party_Statement!$C$5,$B1950&gt;=Party_Statement!$C$6,$B1950&lt;=Party_Statement!$E$6),SUMPRODUCT(($C$3:$C1950=Party_Statement!$C$5)*($B$3:$B1950&gt;=Party_Statement!$C$6)*($B$3:$B1950&lt;=Party_Statement!$E$6)),""))</f>
        <v/>
      </c>
    </row>
    <row r="1951" spans="1:11" x14ac:dyDescent="0.25">
      <c r="A1951" s="252">
        <f>Purchase_Entry!A102</f>
        <v>66937</v>
      </c>
      <c r="B1951" s="253">
        <f>Purchase_Entry!B102</f>
        <v>46225</v>
      </c>
      <c r="C1951" s="254" t="str">
        <f>Purchase_Entry!D102</f>
        <v>MINA LAMICHHANE 322</v>
      </c>
      <c r="D1951" s="255" t="s">
        <v>1392</v>
      </c>
      <c r="E1951" s="255" t="str">
        <f>Purchase_Entry!C102</f>
        <v>BILL-5191</v>
      </c>
      <c r="F1951" s="255" t="str">
        <f>Purchase_Entry!F102</f>
        <v>Cow Milk</v>
      </c>
      <c r="G1951" s="256">
        <v>0</v>
      </c>
      <c r="H1951" s="256">
        <f>N(Purchase_Entry!P102)</f>
        <v>115.36399999999999</v>
      </c>
      <c r="I1951" s="256">
        <f t="shared" si="30"/>
        <v>-115.36399999999999</v>
      </c>
      <c r="J1951" s="209"/>
      <c r="K1951" s="209" t="str" cm="1">
        <f t="array" ref="K1951">IF($C1951="","",IF(AND($C1951=Party_Statement!$C$5,$B1951&gt;=Party_Statement!$C$6,$B1951&lt;=Party_Statement!$E$6),SUMPRODUCT(($C$3:$C1951=Party_Statement!$C$5)*($B$3:$B1951&gt;=Party_Statement!$C$6)*($B$3:$B1951&lt;=Party_Statement!$E$6)),""))</f>
        <v/>
      </c>
    </row>
    <row r="1952" spans="1:11" x14ac:dyDescent="0.25">
      <c r="A1952" s="252">
        <f>Purchase_Entry!A103</f>
        <v>66938</v>
      </c>
      <c r="B1952" s="253">
        <f>Purchase_Entry!B103</f>
        <v>46226</v>
      </c>
      <c r="C1952" s="254" t="str">
        <f>Purchase_Entry!D103</f>
        <v>MINA LAMICHHANE 322</v>
      </c>
      <c r="D1952" s="255" t="s">
        <v>1392</v>
      </c>
      <c r="E1952" s="255" t="str">
        <f>Purchase_Entry!C103</f>
        <v>BILL-5192</v>
      </c>
      <c r="F1952" s="255" t="str">
        <f>Purchase_Entry!F103</f>
        <v>Cow Milk</v>
      </c>
      <c r="G1952" s="256">
        <v>0</v>
      </c>
      <c r="H1952" s="256">
        <f>N(Purchase_Entry!P103)</f>
        <v>100.17000000000002</v>
      </c>
      <c r="I1952" s="256">
        <f t="shared" si="30"/>
        <v>-100.17000000000002</v>
      </c>
      <c r="J1952" s="209"/>
      <c r="K1952" s="209" t="str" cm="1">
        <f t="array" ref="K1952">IF($C1952="","",IF(AND($C1952=Party_Statement!$C$5,$B1952&gt;=Party_Statement!$C$6,$B1952&lt;=Party_Statement!$E$6),SUMPRODUCT(($C$3:$C1952=Party_Statement!$C$5)*($B$3:$B1952&gt;=Party_Statement!$C$6)*($B$3:$B1952&lt;=Party_Statement!$E$6)),""))</f>
        <v/>
      </c>
    </row>
    <row r="1953" spans="1:11" x14ac:dyDescent="0.25">
      <c r="A1953" s="252">
        <f>Purchase_Entry!A104</f>
        <v>66939</v>
      </c>
      <c r="B1953" s="253">
        <f>Purchase_Entry!B104</f>
        <v>46227</v>
      </c>
      <c r="C1953" s="254" t="str">
        <f>Purchase_Entry!D104</f>
        <v>MINA LAMICHHANE 322</v>
      </c>
      <c r="D1953" s="255" t="s">
        <v>1392</v>
      </c>
      <c r="E1953" s="255" t="str">
        <f>Purchase_Entry!C104</f>
        <v>BILL-5193</v>
      </c>
      <c r="F1953" s="255" t="str">
        <f>Purchase_Entry!F104</f>
        <v>Cow Milk</v>
      </c>
      <c r="G1953" s="256">
        <v>0</v>
      </c>
      <c r="H1953" s="256">
        <f>N(Purchase_Entry!P104)</f>
        <v>98.168000000000006</v>
      </c>
      <c r="I1953" s="256">
        <f t="shared" si="30"/>
        <v>-98.168000000000006</v>
      </c>
      <c r="J1953" s="209"/>
      <c r="K1953" s="209" t="str" cm="1">
        <f t="array" ref="K1953">IF($C1953="","",IF(AND($C1953=Party_Statement!$C$5,$B1953&gt;=Party_Statement!$C$6,$B1953&lt;=Party_Statement!$E$6),SUMPRODUCT(($C$3:$C1953=Party_Statement!$C$5)*($B$3:$B1953&gt;=Party_Statement!$C$6)*($B$3:$B1953&lt;=Party_Statement!$E$6)),""))</f>
        <v/>
      </c>
    </row>
    <row r="1954" spans="1:11" x14ac:dyDescent="0.25">
      <c r="A1954" s="252">
        <f>Purchase_Entry!A105</f>
        <v>66940</v>
      </c>
      <c r="B1954" s="253">
        <f>Purchase_Entry!B105</f>
        <v>46228</v>
      </c>
      <c r="C1954" s="254" t="str">
        <f>Purchase_Entry!D105</f>
        <v>MINA LAMICHHANE 322</v>
      </c>
      <c r="D1954" s="255" t="s">
        <v>1392</v>
      </c>
      <c r="E1954" s="255" t="str">
        <f>Purchase_Entry!C105</f>
        <v>BILL-5194</v>
      </c>
      <c r="F1954" s="255" t="str">
        <f>Purchase_Entry!F105</f>
        <v>Cow Milk</v>
      </c>
      <c r="G1954" s="256">
        <v>0</v>
      </c>
      <c r="H1954" s="256">
        <f>N(Purchase_Entry!P105)</f>
        <v>106.59375</v>
      </c>
      <c r="I1954" s="256">
        <f t="shared" si="30"/>
        <v>-106.59375</v>
      </c>
      <c r="J1954" s="209"/>
      <c r="K1954" s="209" t="str" cm="1">
        <f t="array" ref="K1954">IF($C1954="","",IF(AND($C1954=Party_Statement!$C$5,$B1954&gt;=Party_Statement!$C$6,$B1954&lt;=Party_Statement!$E$6),SUMPRODUCT(($C$3:$C1954=Party_Statement!$C$5)*($B$3:$B1954&gt;=Party_Statement!$C$6)*($B$3:$B1954&lt;=Party_Statement!$E$6)),""))</f>
        <v/>
      </c>
    </row>
    <row r="1955" spans="1:11" x14ac:dyDescent="0.25">
      <c r="A1955" s="252">
        <f>Purchase_Entry!A106</f>
        <v>66941</v>
      </c>
      <c r="B1955" s="253">
        <f>Purchase_Entry!B106</f>
        <v>46229</v>
      </c>
      <c r="C1955" s="254" t="str">
        <f>Purchase_Entry!D106</f>
        <v>MINA LAMICHHANE 322</v>
      </c>
      <c r="D1955" s="255" t="s">
        <v>1392</v>
      </c>
      <c r="E1955" s="255" t="str">
        <f>Purchase_Entry!C106</f>
        <v>BILL-5195</v>
      </c>
      <c r="F1955" s="255" t="str">
        <f>Purchase_Entry!F106</f>
        <v>Cow Milk</v>
      </c>
      <c r="G1955" s="256">
        <v>0</v>
      </c>
      <c r="H1955" s="256">
        <f>N(Purchase_Entry!P106)</f>
        <v>85.547999999999988</v>
      </c>
      <c r="I1955" s="256">
        <f t="shared" si="30"/>
        <v>-85.547999999999988</v>
      </c>
      <c r="J1955" s="209"/>
      <c r="K1955" s="209" t="str" cm="1">
        <f t="array" ref="K1955">IF($C1955="","",IF(AND($C1955=Party_Statement!$C$5,$B1955&gt;=Party_Statement!$C$6,$B1955&lt;=Party_Statement!$E$6),SUMPRODUCT(($C$3:$C1955=Party_Statement!$C$5)*($B$3:$B1955&gt;=Party_Statement!$C$6)*($B$3:$B1955&lt;=Party_Statement!$E$6)),""))</f>
        <v/>
      </c>
    </row>
    <row r="1956" spans="1:11" x14ac:dyDescent="0.25">
      <c r="A1956" s="252">
        <f>Purchase_Entry!A107</f>
        <v>66942</v>
      </c>
      <c r="B1956" s="253">
        <f>Purchase_Entry!B107</f>
        <v>46230</v>
      </c>
      <c r="C1956" s="254" t="str">
        <f>Purchase_Entry!D107</f>
        <v>MINA LAMICHHANE 322</v>
      </c>
      <c r="D1956" s="255" t="s">
        <v>1392</v>
      </c>
      <c r="E1956" s="255" t="str">
        <f>Purchase_Entry!C107</f>
        <v>BILL-5196</v>
      </c>
      <c r="F1956" s="255" t="str">
        <f>Purchase_Entry!F107</f>
        <v>Cow Milk</v>
      </c>
      <c r="G1956" s="256">
        <v>0</v>
      </c>
      <c r="H1956" s="256">
        <f>N(Purchase_Entry!P107)</f>
        <v>330.625</v>
      </c>
      <c r="I1956" s="256">
        <f t="shared" si="30"/>
        <v>-330.625</v>
      </c>
      <c r="J1956" s="209"/>
      <c r="K1956" s="209" t="str" cm="1">
        <f t="array" ref="K1956">IF($C1956="","",IF(AND($C1956=Party_Statement!$C$5,$B1956&gt;=Party_Statement!$C$6,$B1956&lt;=Party_Statement!$E$6),SUMPRODUCT(($C$3:$C1956=Party_Statement!$C$5)*($B$3:$B1956&gt;=Party_Statement!$C$6)*($B$3:$B1956&lt;=Party_Statement!$E$6)),""))</f>
        <v/>
      </c>
    </row>
    <row r="1957" spans="1:11" x14ac:dyDescent="0.25">
      <c r="A1957" s="252">
        <f>Purchase_Entry!A108</f>
        <v>66943</v>
      </c>
      <c r="B1957" s="253">
        <f>Purchase_Entry!B108</f>
        <v>46231</v>
      </c>
      <c r="C1957" s="254" t="str">
        <f>Purchase_Entry!D108</f>
        <v>MINA LAMICHHANE 322</v>
      </c>
      <c r="D1957" s="255" t="s">
        <v>1392</v>
      </c>
      <c r="E1957" s="255" t="str">
        <f>Purchase_Entry!C108</f>
        <v>BILL-5197</v>
      </c>
      <c r="F1957" s="255" t="str">
        <f>Purchase_Entry!F108</f>
        <v>Cow Milk</v>
      </c>
      <c r="G1957" s="256">
        <v>0</v>
      </c>
      <c r="H1957" s="256">
        <f>N(Purchase_Entry!P108)</f>
        <v>142.32</v>
      </c>
      <c r="I1957" s="256">
        <f t="shared" si="30"/>
        <v>-142.32</v>
      </c>
      <c r="J1957" s="209"/>
      <c r="K1957" s="209" t="str" cm="1">
        <f t="array" ref="K1957">IF($C1957="","",IF(AND($C1957=Party_Statement!$C$5,$B1957&gt;=Party_Statement!$C$6,$B1957&lt;=Party_Statement!$E$6),SUMPRODUCT(($C$3:$C1957=Party_Statement!$C$5)*($B$3:$B1957&gt;=Party_Statement!$C$6)*($B$3:$B1957&lt;=Party_Statement!$E$6)),""))</f>
        <v/>
      </c>
    </row>
    <row r="1958" spans="1:11" x14ac:dyDescent="0.25">
      <c r="A1958" s="252">
        <f>Purchase_Entry!A109</f>
        <v>66944</v>
      </c>
      <c r="B1958" s="253">
        <f>Purchase_Entry!B109</f>
        <v>46232</v>
      </c>
      <c r="C1958" s="254" t="str">
        <f>Purchase_Entry!D109</f>
        <v>MINA LAMICHHANE 322</v>
      </c>
      <c r="D1958" s="255" t="s">
        <v>1392</v>
      </c>
      <c r="E1958" s="255" t="str">
        <f>Purchase_Entry!C109</f>
        <v>BILL-5198</v>
      </c>
      <c r="F1958" s="255" t="str">
        <f>Purchase_Entry!F109</f>
        <v>Cow Milk</v>
      </c>
      <c r="G1958" s="256">
        <v>0</v>
      </c>
      <c r="H1958" s="256">
        <f>N(Purchase_Entry!P109)</f>
        <v>229.58400000000003</v>
      </c>
      <c r="I1958" s="256">
        <f t="shared" si="30"/>
        <v>-229.58400000000003</v>
      </c>
      <c r="J1958" s="209"/>
      <c r="K1958" s="209" t="str" cm="1">
        <f t="array" ref="K1958">IF($C1958="","",IF(AND($C1958=Party_Statement!$C$5,$B1958&gt;=Party_Statement!$C$6,$B1958&lt;=Party_Statement!$E$6),SUMPRODUCT(($C$3:$C1958=Party_Statement!$C$5)*($B$3:$B1958&gt;=Party_Statement!$C$6)*($B$3:$B1958&lt;=Party_Statement!$E$6)),""))</f>
        <v/>
      </c>
    </row>
    <row r="1959" spans="1:11" x14ac:dyDescent="0.25">
      <c r="A1959" s="252">
        <f>Purchase_Entry!A110</f>
        <v>66945</v>
      </c>
      <c r="B1959" s="253">
        <f>Purchase_Entry!B110</f>
        <v>46233</v>
      </c>
      <c r="C1959" s="254" t="str">
        <f>Purchase_Entry!D110</f>
        <v>MINA LAMICHHANE 322</v>
      </c>
      <c r="D1959" s="255" t="s">
        <v>1392</v>
      </c>
      <c r="E1959" s="255" t="str">
        <f>Purchase_Entry!C110</f>
        <v>BILL-5199</v>
      </c>
      <c r="F1959" s="255" t="str">
        <f>Purchase_Entry!F110</f>
        <v>Cow Milk</v>
      </c>
      <c r="G1959" s="256">
        <v>0</v>
      </c>
      <c r="H1959" s="256">
        <f>N(Purchase_Entry!P110)</f>
        <v>185.35399999999998</v>
      </c>
      <c r="I1959" s="256">
        <f t="shared" si="30"/>
        <v>-185.35399999999998</v>
      </c>
      <c r="J1959" s="209"/>
      <c r="K1959" s="209" t="str" cm="1">
        <f t="array" ref="K1959">IF($C1959="","",IF(AND($C1959=Party_Statement!$C$5,$B1959&gt;=Party_Statement!$C$6,$B1959&lt;=Party_Statement!$E$6),SUMPRODUCT(($C$3:$C1959=Party_Statement!$C$5)*($B$3:$B1959&gt;=Party_Statement!$C$6)*($B$3:$B1959&lt;=Party_Statement!$E$6)),""))</f>
        <v/>
      </c>
    </row>
    <row r="1960" spans="1:11" x14ac:dyDescent="0.25">
      <c r="A1960" s="252">
        <f>Purchase_Entry!A111</f>
        <v>66946</v>
      </c>
      <c r="B1960" s="253">
        <f>Purchase_Entry!B111</f>
        <v>46234</v>
      </c>
      <c r="C1960" s="254" t="str">
        <f>Purchase_Entry!D111</f>
        <v>MINA LAMICHHANE 322</v>
      </c>
      <c r="D1960" s="255" t="s">
        <v>1392</v>
      </c>
      <c r="E1960" s="255" t="str">
        <f>Purchase_Entry!C111</f>
        <v>BILL-5200</v>
      </c>
      <c r="F1960" s="255" t="str">
        <f>Purchase_Entry!F111</f>
        <v>Cow Milk</v>
      </c>
      <c r="G1960" s="256">
        <v>0</v>
      </c>
      <c r="H1960" s="256">
        <f>N(Purchase_Entry!P111)</f>
        <v>144.92000000000002</v>
      </c>
      <c r="I1960" s="256">
        <f t="shared" si="30"/>
        <v>-144.92000000000002</v>
      </c>
      <c r="J1960" s="209"/>
      <c r="K1960" s="209" t="str" cm="1">
        <f t="array" ref="K1960">IF($C1960="","",IF(AND($C1960=Party_Statement!$C$5,$B1960&gt;=Party_Statement!$C$6,$B1960&lt;=Party_Statement!$E$6),SUMPRODUCT(($C$3:$C1960=Party_Statement!$C$5)*($B$3:$B1960&gt;=Party_Statement!$C$6)*($B$3:$B1960&lt;=Party_Statement!$E$6)),""))</f>
        <v/>
      </c>
    </row>
    <row r="1961" spans="1:11" x14ac:dyDescent="0.25">
      <c r="A1961" s="252">
        <f>Purchase_Entry!A112</f>
        <v>66947</v>
      </c>
      <c r="B1961" s="253">
        <f>Purchase_Entry!B112</f>
        <v>46235</v>
      </c>
      <c r="C1961" s="254" t="str">
        <f>Purchase_Entry!D112</f>
        <v>MINA LAMICHHANE 322</v>
      </c>
      <c r="D1961" s="255" t="s">
        <v>1392</v>
      </c>
      <c r="E1961" s="255" t="str">
        <f>Purchase_Entry!C112</f>
        <v>BILL-5201</v>
      </c>
      <c r="F1961" s="255" t="str">
        <f>Purchase_Entry!F112</f>
        <v>Cow Milk</v>
      </c>
      <c r="G1961" s="256">
        <v>0</v>
      </c>
      <c r="H1961" s="256">
        <f>N(Purchase_Entry!P112)</f>
        <v>151.00575000000001</v>
      </c>
      <c r="I1961" s="256">
        <f t="shared" si="30"/>
        <v>-151.00575000000001</v>
      </c>
      <c r="J1961" s="209"/>
      <c r="K1961" s="209" t="str" cm="1">
        <f t="array" ref="K1961">IF($C1961="","",IF(AND($C1961=Party_Statement!$C$5,$B1961&gt;=Party_Statement!$C$6,$B1961&lt;=Party_Statement!$E$6),SUMPRODUCT(($C$3:$C1961=Party_Statement!$C$5)*($B$3:$B1961&gt;=Party_Statement!$C$6)*($B$3:$B1961&lt;=Party_Statement!$E$6)),""))</f>
        <v/>
      </c>
    </row>
    <row r="1962" spans="1:11" x14ac:dyDescent="0.25">
      <c r="A1962" s="252">
        <f>Purchase_Entry!A113</f>
        <v>66948</v>
      </c>
      <c r="B1962" s="253">
        <f>Purchase_Entry!B113</f>
        <v>46236</v>
      </c>
      <c r="C1962" s="254" t="str">
        <f>Purchase_Entry!D113</f>
        <v>MINA LAMICHHANE 322</v>
      </c>
      <c r="D1962" s="255" t="s">
        <v>1392</v>
      </c>
      <c r="E1962" s="255" t="str">
        <f>Purchase_Entry!C113</f>
        <v>BILL-5202</v>
      </c>
      <c r="F1962" s="255" t="str">
        <f>Purchase_Entry!F113</f>
        <v>Cow Milk</v>
      </c>
      <c r="G1962" s="256">
        <v>0</v>
      </c>
      <c r="H1962" s="256">
        <f>N(Purchase_Entry!P113)</f>
        <v>270.03749999999997</v>
      </c>
      <c r="I1962" s="256">
        <f t="shared" si="30"/>
        <v>-270.03749999999997</v>
      </c>
      <c r="J1962" s="209"/>
      <c r="K1962" s="209" t="str" cm="1">
        <f t="array" ref="K1962">IF($C1962="","",IF(AND($C1962=Party_Statement!$C$5,$B1962&gt;=Party_Statement!$C$6,$B1962&lt;=Party_Statement!$E$6),SUMPRODUCT(($C$3:$C1962=Party_Statement!$C$5)*($B$3:$B1962&gt;=Party_Statement!$C$6)*($B$3:$B1962&lt;=Party_Statement!$E$6)),""))</f>
        <v/>
      </c>
    </row>
    <row r="1963" spans="1:11" x14ac:dyDescent="0.25">
      <c r="A1963" s="252">
        <f>Purchase_Entry!A114</f>
        <v>66949</v>
      </c>
      <c r="B1963" s="253">
        <f>Purchase_Entry!B114</f>
        <v>46237</v>
      </c>
      <c r="C1963" s="254" t="str">
        <f>Purchase_Entry!D114</f>
        <v>MINA LAMICHHANE 322</v>
      </c>
      <c r="D1963" s="255" t="s">
        <v>1392</v>
      </c>
      <c r="E1963" s="255" t="str">
        <f>Purchase_Entry!C114</f>
        <v>BILL-5203</v>
      </c>
      <c r="F1963" s="255" t="str">
        <f>Purchase_Entry!F114</f>
        <v>Cow Milk</v>
      </c>
      <c r="G1963" s="256">
        <v>0</v>
      </c>
      <c r="H1963" s="256">
        <f>N(Purchase_Entry!P114)</f>
        <v>78.81225000000002</v>
      </c>
      <c r="I1963" s="256">
        <f t="shared" si="30"/>
        <v>-78.81225000000002</v>
      </c>
      <c r="J1963" s="209"/>
      <c r="K1963" s="209" t="str" cm="1">
        <f t="array" ref="K1963">IF($C1963="","",IF(AND($C1963=Party_Statement!$C$5,$B1963&gt;=Party_Statement!$C$6,$B1963&lt;=Party_Statement!$E$6),SUMPRODUCT(($C$3:$C1963=Party_Statement!$C$5)*($B$3:$B1963&gt;=Party_Statement!$C$6)*($B$3:$B1963&lt;=Party_Statement!$E$6)),""))</f>
        <v/>
      </c>
    </row>
    <row r="1964" spans="1:11" x14ac:dyDescent="0.25">
      <c r="A1964" s="252">
        <f>Purchase_Entry!A115</f>
        <v>66950</v>
      </c>
      <c r="B1964" s="253">
        <f>Purchase_Entry!B115</f>
        <v>46238</v>
      </c>
      <c r="C1964" s="254" t="str">
        <f>Purchase_Entry!D115</f>
        <v>MINA LAMICHHANE 322</v>
      </c>
      <c r="D1964" s="255" t="s">
        <v>1392</v>
      </c>
      <c r="E1964" s="255" t="str">
        <f>Purchase_Entry!C115</f>
        <v>BILL-5204</v>
      </c>
      <c r="F1964" s="255" t="str">
        <f>Purchase_Entry!F115</f>
        <v>Cow Milk</v>
      </c>
      <c r="G1964" s="256">
        <v>0</v>
      </c>
      <c r="H1964" s="256">
        <f>N(Purchase_Entry!P115)</f>
        <v>122.79525000000002</v>
      </c>
      <c r="I1964" s="256">
        <f t="shared" si="30"/>
        <v>-122.79525000000002</v>
      </c>
      <c r="J1964" s="209"/>
      <c r="K1964" s="209" t="str" cm="1">
        <f t="array" ref="K1964">IF($C1964="","",IF(AND($C1964=Party_Statement!$C$5,$B1964&gt;=Party_Statement!$C$6,$B1964&lt;=Party_Statement!$E$6),SUMPRODUCT(($C$3:$C1964=Party_Statement!$C$5)*($B$3:$B1964&gt;=Party_Statement!$C$6)*($B$3:$B1964&lt;=Party_Statement!$E$6)),""))</f>
        <v/>
      </c>
    </row>
    <row r="1965" spans="1:11" x14ac:dyDescent="0.25">
      <c r="A1965" s="252">
        <f>Purchase_Entry!A116</f>
        <v>66951</v>
      </c>
      <c r="B1965" s="253">
        <f>Purchase_Entry!B116</f>
        <v>46239</v>
      </c>
      <c r="C1965" s="254" t="str">
        <f>Purchase_Entry!D116</f>
        <v>MINA LAMICHHANE 322</v>
      </c>
      <c r="D1965" s="255" t="s">
        <v>1392</v>
      </c>
      <c r="E1965" s="255" t="str">
        <f>Purchase_Entry!C116</f>
        <v>BILL-5204</v>
      </c>
      <c r="F1965" s="255" t="str">
        <f>Purchase_Entry!F116</f>
        <v>Cow Milk</v>
      </c>
      <c r="G1965" s="256">
        <v>0</v>
      </c>
      <c r="H1965" s="256">
        <f>N(Purchase_Entry!P116)</f>
        <v>137.24175000000002</v>
      </c>
      <c r="I1965" s="256">
        <f t="shared" si="30"/>
        <v>-137.24175000000002</v>
      </c>
      <c r="J1965" s="209"/>
      <c r="K1965" s="209" t="str" cm="1">
        <f t="array" ref="K1965">IF($C1965="","",IF(AND($C1965=Party_Statement!$C$5,$B1965&gt;=Party_Statement!$C$6,$B1965&lt;=Party_Statement!$E$6),SUMPRODUCT(($C$3:$C1965=Party_Statement!$C$5)*($B$3:$B1965&gt;=Party_Statement!$C$6)*($B$3:$B1965&lt;=Party_Statement!$E$6)),""))</f>
        <v/>
      </c>
    </row>
    <row r="1966" spans="1:11" x14ac:dyDescent="0.25">
      <c r="A1966" s="252">
        <f>Purchase_Entry!A117</f>
        <v>66952</v>
      </c>
      <c r="B1966" s="253">
        <f>Purchase_Entry!B117</f>
        <v>46240</v>
      </c>
      <c r="C1966" s="254" t="str">
        <f>Purchase_Entry!D117</f>
        <v>MINA LAMICHHANE 322</v>
      </c>
      <c r="D1966" s="255" t="s">
        <v>1392</v>
      </c>
      <c r="E1966" s="255" t="str">
        <f>Purchase_Entry!C117</f>
        <v>BILL-5204</v>
      </c>
      <c r="F1966" s="255" t="str">
        <f>Purchase_Entry!F117</f>
        <v>Cow Milk</v>
      </c>
      <c r="G1966" s="256">
        <v>0</v>
      </c>
      <c r="H1966" s="256">
        <f>N(Purchase_Entry!P117)</f>
        <v>128.73150000000004</v>
      </c>
      <c r="I1966" s="256">
        <f t="shared" si="30"/>
        <v>-128.73150000000004</v>
      </c>
      <c r="J1966" s="209"/>
      <c r="K1966" s="209" t="str" cm="1">
        <f t="array" ref="K1966">IF($C1966="","",IF(AND($C1966=Party_Statement!$C$5,$B1966&gt;=Party_Statement!$C$6,$B1966&lt;=Party_Statement!$E$6),SUMPRODUCT(($C$3:$C1966=Party_Statement!$C$5)*($B$3:$B1966&gt;=Party_Statement!$C$6)*($B$3:$B1966&lt;=Party_Statement!$E$6)),""))</f>
        <v/>
      </c>
    </row>
    <row r="1967" spans="1:11" x14ac:dyDescent="0.25">
      <c r="A1967" s="252">
        <f>Purchase_Entry!A118</f>
        <v>66953</v>
      </c>
      <c r="B1967" s="253">
        <f>Purchase_Entry!B118</f>
        <v>46241</v>
      </c>
      <c r="C1967" s="254" t="str">
        <f>Purchase_Entry!D118</f>
        <v>MINA LAMICHHANE 322</v>
      </c>
      <c r="D1967" s="255" t="s">
        <v>1392</v>
      </c>
      <c r="E1967" s="255" t="str">
        <f>Purchase_Entry!C118</f>
        <v>BILL-5204</v>
      </c>
      <c r="F1967" s="255" t="str">
        <f>Purchase_Entry!F118</f>
        <v>Cow Milk</v>
      </c>
      <c r="G1967" s="256">
        <v>0</v>
      </c>
      <c r="H1967" s="256">
        <f>N(Purchase_Entry!P118)</f>
        <v>115.57200000000003</v>
      </c>
      <c r="I1967" s="256">
        <f t="shared" si="30"/>
        <v>-115.57200000000003</v>
      </c>
      <c r="J1967" s="209"/>
      <c r="K1967" s="209" t="str" cm="1">
        <f t="array" ref="K1967">IF($C1967="","",IF(AND($C1967=Party_Statement!$C$5,$B1967&gt;=Party_Statement!$C$6,$B1967&lt;=Party_Statement!$E$6),SUMPRODUCT(($C$3:$C1967=Party_Statement!$C$5)*($B$3:$B1967&gt;=Party_Statement!$C$6)*($B$3:$B1967&lt;=Party_Statement!$E$6)),""))</f>
        <v/>
      </c>
    </row>
    <row r="1968" spans="1:11" x14ac:dyDescent="0.25">
      <c r="A1968" s="252">
        <f>Purchase_Entry!A119</f>
        <v>66954</v>
      </c>
      <c r="B1968" s="253">
        <f>Purchase_Entry!B119</f>
        <v>46242</v>
      </c>
      <c r="C1968" s="254" t="str">
        <f>Purchase_Entry!D119</f>
        <v>MINA LAMICHHANE 322</v>
      </c>
      <c r="D1968" s="255" t="s">
        <v>1392</v>
      </c>
      <c r="E1968" s="255" t="str">
        <f>Purchase_Entry!C119</f>
        <v>BILL-5204</v>
      </c>
      <c r="F1968" s="255" t="str">
        <f>Purchase_Entry!F119</f>
        <v>Cow Milk</v>
      </c>
      <c r="G1968" s="256">
        <v>0</v>
      </c>
      <c r="H1968" s="256">
        <f>N(Purchase_Entry!P119)</f>
        <v>143.03500000000003</v>
      </c>
      <c r="I1968" s="256">
        <f t="shared" si="30"/>
        <v>-143.03500000000003</v>
      </c>
      <c r="J1968" s="209"/>
      <c r="K1968" s="209" t="str" cm="1">
        <f t="array" ref="K1968">IF($C1968="","",IF(AND($C1968=Party_Statement!$C$5,$B1968&gt;=Party_Statement!$C$6,$B1968&lt;=Party_Statement!$E$6),SUMPRODUCT(($C$3:$C1968=Party_Statement!$C$5)*($B$3:$B1968&gt;=Party_Statement!$C$6)*($B$3:$B1968&lt;=Party_Statement!$E$6)),""))</f>
        <v/>
      </c>
    </row>
    <row r="1969" spans="1:11" x14ac:dyDescent="0.25">
      <c r="A1969" s="252">
        <f>Purchase_Entry!A120</f>
        <v>66955</v>
      </c>
      <c r="B1969" s="253">
        <f>Purchase_Entry!B120</f>
        <v>46243</v>
      </c>
      <c r="C1969" s="254" t="str">
        <f>Purchase_Entry!D120</f>
        <v>MINA LAMICHHANE 322</v>
      </c>
      <c r="D1969" s="255" t="s">
        <v>1392</v>
      </c>
      <c r="E1969" s="255" t="str">
        <f>Purchase_Entry!C120</f>
        <v>BILL-5204</v>
      </c>
      <c r="F1969" s="255" t="str">
        <f>Purchase_Entry!F120</f>
        <v>Cow Milk</v>
      </c>
      <c r="G1969" s="256">
        <v>0</v>
      </c>
      <c r="H1969" s="256">
        <f>N(Purchase_Entry!P120)</f>
        <v>122.40849999999999</v>
      </c>
      <c r="I1969" s="256">
        <f t="shared" si="30"/>
        <v>-122.40849999999999</v>
      </c>
      <c r="J1969" s="209"/>
      <c r="K1969" s="209" t="str" cm="1">
        <f t="array" ref="K1969">IF($C1969="","",IF(AND($C1969=Party_Statement!$C$5,$B1969&gt;=Party_Statement!$C$6,$B1969&lt;=Party_Statement!$E$6),SUMPRODUCT(($C$3:$C1969=Party_Statement!$C$5)*($B$3:$B1969&gt;=Party_Statement!$C$6)*($B$3:$B1969&lt;=Party_Statement!$E$6)),""))</f>
        <v/>
      </c>
    </row>
    <row r="1970" spans="1:11" x14ac:dyDescent="0.25">
      <c r="A1970" s="252">
        <f>Purchase_Entry!A121</f>
        <v>66956</v>
      </c>
      <c r="B1970" s="253">
        <f>Purchase_Entry!B121</f>
        <v>46244</v>
      </c>
      <c r="C1970" s="254" t="str">
        <f>Purchase_Entry!D121</f>
        <v>MINA LAMICHHANE 322</v>
      </c>
      <c r="D1970" s="255" t="s">
        <v>1392</v>
      </c>
      <c r="E1970" s="255" t="str">
        <f>Purchase_Entry!C121</f>
        <v>BILL-5204</v>
      </c>
      <c r="F1970" s="255" t="str">
        <f>Purchase_Entry!F121</f>
        <v>Cow Milk</v>
      </c>
      <c r="G1970" s="256">
        <v>0</v>
      </c>
      <c r="H1970" s="256">
        <f>N(Purchase_Entry!P121)</f>
        <v>112.556</v>
      </c>
      <c r="I1970" s="256">
        <f t="shared" si="30"/>
        <v>-112.556</v>
      </c>
      <c r="J1970" s="209"/>
      <c r="K1970" s="209" t="str" cm="1">
        <f t="array" ref="K1970">IF($C1970="","",IF(AND($C1970=Party_Statement!$C$5,$B1970&gt;=Party_Statement!$C$6,$B1970&lt;=Party_Statement!$E$6),SUMPRODUCT(($C$3:$C1970=Party_Statement!$C$5)*($B$3:$B1970&gt;=Party_Statement!$C$6)*($B$3:$B1970&lt;=Party_Statement!$E$6)),""))</f>
        <v/>
      </c>
    </row>
    <row r="1971" spans="1:11" x14ac:dyDescent="0.25">
      <c r="A1971" s="252">
        <f>Purchase_Entry!A122</f>
        <v>66957</v>
      </c>
      <c r="B1971" s="253">
        <f>Purchase_Entry!B122</f>
        <v>46245</v>
      </c>
      <c r="C1971" s="254" t="str">
        <f>Purchase_Entry!D122</f>
        <v>MINA LAMICHHANE 322</v>
      </c>
      <c r="D1971" s="255" t="s">
        <v>1392</v>
      </c>
      <c r="E1971" s="255" t="str">
        <f>Purchase_Entry!C122</f>
        <v>BILL-5204</v>
      </c>
      <c r="F1971" s="255" t="str">
        <f>Purchase_Entry!F122</f>
        <v>Cow Milk</v>
      </c>
      <c r="G1971" s="256">
        <v>0</v>
      </c>
      <c r="H1971" s="256">
        <f>N(Purchase_Entry!P122)</f>
        <v>101.12550000000002</v>
      </c>
      <c r="I1971" s="256">
        <f t="shared" si="30"/>
        <v>-101.12550000000002</v>
      </c>
      <c r="J1971" s="209"/>
      <c r="K1971" s="209" t="str" cm="1">
        <f t="array" ref="K1971">IF($C1971="","",IF(AND($C1971=Party_Statement!$C$5,$B1971&gt;=Party_Statement!$C$6,$B1971&lt;=Party_Statement!$E$6),SUMPRODUCT(($C$3:$C1971=Party_Statement!$C$5)*($B$3:$B1971&gt;=Party_Statement!$C$6)*($B$3:$B1971&lt;=Party_Statement!$E$6)),""))</f>
        <v/>
      </c>
    </row>
    <row r="1972" spans="1:11" x14ac:dyDescent="0.25">
      <c r="A1972" s="252">
        <f>Purchase_Entry!A123</f>
        <v>66958</v>
      </c>
      <c r="B1972" s="253">
        <f>Purchase_Entry!B123</f>
        <v>46246</v>
      </c>
      <c r="C1972" s="254" t="str">
        <f>Purchase_Entry!D123</f>
        <v>MINA LAMICHHANE 322</v>
      </c>
      <c r="D1972" s="255" t="s">
        <v>1392</v>
      </c>
      <c r="E1972" s="255" t="str">
        <f>Purchase_Entry!C123</f>
        <v>BILL-5204</v>
      </c>
      <c r="F1972" s="255" t="str">
        <f>Purchase_Entry!F123</f>
        <v>Cow Milk</v>
      </c>
      <c r="G1972" s="256">
        <v>0</v>
      </c>
      <c r="H1972" s="256">
        <f>N(Purchase_Entry!P123)</f>
        <v>114.63600000000002</v>
      </c>
      <c r="I1972" s="256">
        <f t="shared" si="30"/>
        <v>-114.63600000000002</v>
      </c>
      <c r="J1972" s="209"/>
      <c r="K1972" s="209" t="str" cm="1">
        <f t="array" ref="K1972">IF($C1972="","",IF(AND($C1972=Party_Statement!$C$5,$B1972&gt;=Party_Statement!$C$6,$B1972&lt;=Party_Statement!$E$6),SUMPRODUCT(($C$3:$C1972=Party_Statement!$C$5)*($B$3:$B1972&gt;=Party_Statement!$C$6)*($B$3:$B1972&lt;=Party_Statement!$E$6)),""))</f>
        <v/>
      </c>
    </row>
    <row r="1973" spans="1:11" x14ac:dyDescent="0.25">
      <c r="A1973" s="252">
        <f>Purchase_Entry!A124</f>
        <v>66959</v>
      </c>
      <c r="B1973" s="253">
        <f>Purchase_Entry!B124</f>
        <v>46247</v>
      </c>
      <c r="C1973" s="254" t="str">
        <f>Purchase_Entry!D124</f>
        <v>MINA LAMICHHANE 322</v>
      </c>
      <c r="D1973" s="255" t="s">
        <v>1392</v>
      </c>
      <c r="E1973" s="255" t="str">
        <f>Purchase_Entry!C124</f>
        <v>BILL-5204</v>
      </c>
      <c r="F1973" s="255" t="str">
        <f>Purchase_Entry!F124</f>
        <v>Cow Milk</v>
      </c>
      <c r="G1973" s="256">
        <v>0</v>
      </c>
      <c r="H1973" s="256">
        <f>N(Purchase_Entry!P124)</f>
        <v>122.79525000000002</v>
      </c>
      <c r="I1973" s="256">
        <f t="shared" si="30"/>
        <v>-122.79525000000002</v>
      </c>
      <c r="J1973" s="209"/>
      <c r="K1973" s="209" t="str" cm="1">
        <f t="array" ref="K1973">IF($C1973="","",IF(AND($C1973=Party_Statement!$C$5,$B1973&gt;=Party_Statement!$C$6,$B1973&lt;=Party_Statement!$E$6),SUMPRODUCT(($C$3:$C1973=Party_Statement!$C$5)*($B$3:$B1973&gt;=Party_Statement!$C$6)*($B$3:$B1973&lt;=Party_Statement!$E$6)),""))</f>
        <v/>
      </c>
    </row>
    <row r="1974" spans="1:11" x14ac:dyDescent="0.25">
      <c r="A1974" s="252">
        <f>Purchase_Entry!A125</f>
        <v>66960</v>
      </c>
      <c r="B1974" s="253">
        <f>Purchase_Entry!B125</f>
        <v>46248</v>
      </c>
      <c r="C1974" s="254" t="str">
        <f>Purchase_Entry!D125</f>
        <v>MINA LAMICHHANE 322</v>
      </c>
      <c r="D1974" s="255" t="s">
        <v>1392</v>
      </c>
      <c r="E1974" s="255" t="str">
        <f>Purchase_Entry!C125</f>
        <v>BILL-5204</v>
      </c>
      <c r="F1974" s="255" t="str">
        <f>Purchase_Entry!F125</f>
        <v>Cow Milk</v>
      </c>
      <c r="G1974" s="256">
        <v>0</v>
      </c>
      <c r="H1974" s="256">
        <f>N(Purchase_Entry!P125)</f>
        <v>127.91250000000001</v>
      </c>
      <c r="I1974" s="256">
        <f t="shared" si="30"/>
        <v>-127.91250000000001</v>
      </c>
      <c r="J1974" s="209"/>
      <c r="K1974" s="209" t="str" cm="1">
        <f t="array" ref="K1974">IF($C1974="","",IF(AND($C1974=Party_Statement!$C$5,$B1974&gt;=Party_Statement!$C$6,$B1974&lt;=Party_Statement!$E$6),SUMPRODUCT(($C$3:$C1974=Party_Statement!$C$5)*($B$3:$B1974&gt;=Party_Statement!$C$6)*($B$3:$B1974&lt;=Party_Statement!$E$6)),""))</f>
        <v/>
      </c>
    </row>
    <row r="1975" spans="1:11" x14ac:dyDescent="0.25">
      <c r="A1975" s="252">
        <f>Purchase_Entry!A126</f>
        <v>66961</v>
      </c>
      <c r="B1975" s="253">
        <f>Purchase_Entry!B126</f>
        <v>46249</v>
      </c>
      <c r="C1975" s="254" t="str">
        <f>Purchase_Entry!D126</f>
        <v>MINA LAMICHHANE 322</v>
      </c>
      <c r="D1975" s="255" t="s">
        <v>1392</v>
      </c>
      <c r="E1975" s="255" t="str">
        <f>Purchase_Entry!C126</f>
        <v>BILL-5204</v>
      </c>
      <c r="F1975" s="255" t="str">
        <f>Purchase_Entry!F126</f>
        <v>Cow Milk</v>
      </c>
      <c r="G1975" s="256">
        <v>0</v>
      </c>
      <c r="H1975" s="256">
        <f>N(Purchase_Entry!P126)</f>
        <v>120.97199999999999</v>
      </c>
      <c r="I1975" s="256">
        <f t="shared" si="30"/>
        <v>-120.97199999999999</v>
      </c>
      <c r="J1975" s="209"/>
      <c r="K1975" s="209" t="str" cm="1">
        <f t="array" ref="K1975">IF($C1975="","",IF(AND($C1975=Party_Statement!$C$5,$B1975&gt;=Party_Statement!$C$6,$B1975&lt;=Party_Statement!$E$6),SUMPRODUCT(($C$3:$C1975=Party_Statement!$C$5)*($B$3:$B1975&gt;=Party_Statement!$C$6)*($B$3:$B1975&lt;=Party_Statement!$E$6)),""))</f>
        <v/>
      </c>
    </row>
    <row r="1976" spans="1:11" x14ac:dyDescent="0.25">
      <c r="A1976" s="252" t="str">
        <f>Purchase_Entry!A127</f>
        <v>2083/04/31</v>
      </c>
      <c r="B1976" s="253">
        <f>Purchase_Entry!B127</f>
        <v>46250</v>
      </c>
      <c r="C1976" s="254" t="str">
        <f>Purchase_Entry!D127</f>
        <v>MINA LAMICHHANE 322</v>
      </c>
      <c r="D1976" s="255" t="s">
        <v>1392</v>
      </c>
      <c r="E1976" s="255" t="str">
        <f>Purchase_Entry!C127</f>
        <v>BILL-5204</v>
      </c>
      <c r="F1976" s="255" t="str">
        <f>Purchase_Entry!F127</f>
        <v>Cow Milk</v>
      </c>
      <c r="G1976" s="256">
        <v>0</v>
      </c>
      <c r="H1976" s="256">
        <f>N(Purchase_Entry!P127)</f>
        <v>143.75</v>
      </c>
      <c r="I1976" s="256">
        <f t="shared" si="30"/>
        <v>-143.75</v>
      </c>
      <c r="J1976" s="209"/>
      <c r="K1976" s="209" t="str" cm="1">
        <f t="array" ref="K1976">IF($C1976="","",IF(AND($C1976=Party_Statement!$C$5,$B1976&gt;=Party_Statement!$C$6,$B1976&lt;=Party_Statement!$E$6),SUMPRODUCT(($C$3:$C1976=Party_Statement!$C$5)*($B$3:$B1976&gt;=Party_Statement!$C$6)*($B$3:$B1976&lt;=Party_Statement!$E$6)),""))</f>
        <v/>
      </c>
    </row>
    <row r="1977" spans="1:11" x14ac:dyDescent="0.25">
      <c r="A1977" s="252">
        <f>Purchase_Entry!A128</f>
        <v>66963</v>
      </c>
      <c r="B1977" s="253">
        <f>Purchase_Entry!B128</f>
        <v>46252</v>
      </c>
      <c r="C1977" s="254" t="str">
        <f>Purchase_Entry!D128</f>
        <v>MINA LAMICHHANE 322</v>
      </c>
      <c r="D1977" s="255" t="s">
        <v>1392</v>
      </c>
      <c r="E1977" s="255" t="str">
        <f>Purchase_Entry!C128</f>
        <v>BILL-5204</v>
      </c>
      <c r="F1977" s="255" t="str">
        <f>Purchase_Entry!F128</f>
        <v>Cow Milk</v>
      </c>
      <c r="G1977" s="256">
        <v>0</v>
      </c>
      <c r="H1977" s="256">
        <f>N(Purchase_Entry!P128)</f>
        <v>187.80450000000005</v>
      </c>
      <c r="I1977" s="256">
        <f t="shared" si="30"/>
        <v>-187.80450000000005</v>
      </c>
      <c r="J1977" s="209"/>
      <c r="K1977" s="209" t="str" cm="1">
        <f t="array" ref="K1977">IF($C1977="","",IF(AND($C1977=Party_Statement!$C$5,$B1977&gt;=Party_Statement!$C$6,$B1977&lt;=Party_Statement!$E$6),SUMPRODUCT(($C$3:$C1977=Party_Statement!$C$5)*($B$3:$B1977&gt;=Party_Statement!$C$6)*($B$3:$B1977&lt;=Party_Statement!$E$6)),""))</f>
        <v/>
      </c>
    </row>
    <row r="1978" spans="1:11" x14ac:dyDescent="0.25">
      <c r="A1978" s="252">
        <f>Purchase_Entry!A129</f>
        <v>66964</v>
      </c>
      <c r="B1978" s="253">
        <f>Purchase_Entry!B129</f>
        <v>46253</v>
      </c>
      <c r="C1978" s="254" t="str">
        <f>Purchase_Entry!D129</f>
        <v>MINA LAMICHHANE 322</v>
      </c>
      <c r="D1978" s="255" t="s">
        <v>1392</v>
      </c>
      <c r="E1978" s="255" t="str">
        <f>Purchase_Entry!C129</f>
        <v>BILL-5204</v>
      </c>
      <c r="F1978" s="255" t="str">
        <f>Purchase_Entry!F129</f>
        <v>Cow Milk</v>
      </c>
      <c r="G1978" s="256">
        <v>0</v>
      </c>
      <c r="H1978" s="256">
        <f>N(Purchase_Entry!P129)</f>
        <v>144.46500000000003</v>
      </c>
      <c r="I1978" s="256">
        <f t="shared" si="30"/>
        <v>-144.46500000000003</v>
      </c>
      <c r="J1978" s="209"/>
      <c r="K1978" s="209" t="str" cm="1">
        <f t="array" ref="K1978">IF($C1978="","",IF(AND($C1978=Party_Statement!$C$5,$B1978&gt;=Party_Statement!$C$6,$B1978&lt;=Party_Statement!$E$6),SUMPRODUCT(($C$3:$C1978=Party_Statement!$C$5)*($B$3:$B1978&gt;=Party_Statement!$C$6)*($B$3:$B1978&lt;=Party_Statement!$E$6)),""))</f>
        <v/>
      </c>
    </row>
    <row r="1979" spans="1:11" x14ac:dyDescent="0.25">
      <c r="A1979" s="252">
        <f>Purchase_Entry!A130</f>
        <v>66965</v>
      </c>
      <c r="B1979" s="253">
        <f>Purchase_Entry!B130</f>
        <v>46254</v>
      </c>
      <c r="C1979" s="254" t="str">
        <f>Purchase_Entry!D130</f>
        <v>MINA LAMICHHANE 322</v>
      </c>
      <c r="D1979" s="255" t="s">
        <v>1392</v>
      </c>
      <c r="E1979" s="255" t="str">
        <f>Purchase_Entry!C130</f>
        <v>BILL-5204</v>
      </c>
      <c r="F1979" s="255" t="str">
        <f>Purchase_Entry!F130</f>
        <v>Cow Milk</v>
      </c>
      <c r="G1979" s="256">
        <v>0</v>
      </c>
      <c r="H1979" s="256">
        <f>N(Purchase_Entry!P130)</f>
        <v>150.18675000000005</v>
      </c>
      <c r="I1979" s="256">
        <f t="shared" si="30"/>
        <v>-150.18675000000005</v>
      </c>
      <c r="J1979" s="209"/>
      <c r="K1979" s="209" t="str" cm="1">
        <f t="array" ref="K1979">IF($C1979="","",IF(AND($C1979=Party_Statement!$C$5,$B1979&gt;=Party_Statement!$C$6,$B1979&lt;=Party_Statement!$E$6),SUMPRODUCT(($C$3:$C1979=Party_Statement!$C$5)*($B$3:$B1979&gt;=Party_Statement!$C$6)*($B$3:$B1979&lt;=Party_Statement!$E$6)),""))</f>
        <v/>
      </c>
    </row>
    <row r="1980" spans="1:11" x14ac:dyDescent="0.25">
      <c r="A1980" s="252">
        <f>Purchase_Entry!A131</f>
        <v>66966</v>
      </c>
      <c r="B1980" s="253">
        <f>Purchase_Entry!B131</f>
        <v>46255</v>
      </c>
      <c r="C1980" s="254" t="str">
        <f>Purchase_Entry!D131</f>
        <v>MINA LAMICHHANE 322</v>
      </c>
      <c r="D1980" s="255" t="s">
        <v>1392</v>
      </c>
      <c r="E1980" s="255" t="str">
        <f>Purchase_Entry!C131</f>
        <v>BILL-5204</v>
      </c>
      <c r="F1980" s="255" t="str">
        <f>Purchase_Entry!F131</f>
        <v>Cow Milk</v>
      </c>
      <c r="G1980" s="256">
        <v>0</v>
      </c>
      <c r="H1980" s="256">
        <f>N(Purchase_Entry!P131)</f>
        <v>151.68825000000004</v>
      </c>
      <c r="I1980" s="256">
        <f t="shared" si="30"/>
        <v>-151.68825000000004</v>
      </c>
      <c r="J1980" s="209"/>
      <c r="K1980" s="209" t="str" cm="1">
        <f t="array" ref="K1980">IF($C1980="","",IF(AND($C1980=Party_Statement!$C$5,$B1980&gt;=Party_Statement!$C$6,$B1980&lt;=Party_Statement!$E$6),SUMPRODUCT(($C$3:$C1980=Party_Statement!$C$5)*($B$3:$B1980&gt;=Party_Statement!$C$6)*($B$3:$B1980&lt;=Party_Statement!$E$6)),""))</f>
        <v/>
      </c>
    </row>
    <row r="1981" spans="1:11" x14ac:dyDescent="0.25">
      <c r="A1981" s="252">
        <f>Purchase_Entry!A132</f>
        <v>66967</v>
      </c>
      <c r="B1981" s="253">
        <f>Purchase_Entry!B132</f>
        <v>46256</v>
      </c>
      <c r="C1981" s="254" t="str">
        <f>Purchase_Entry!D132</f>
        <v>MINA LAMICHHANE 322</v>
      </c>
      <c r="D1981" s="255" t="s">
        <v>1392</v>
      </c>
      <c r="E1981" s="255" t="str">
        <f>Purchase_Entry!C132</f>
        <v>BILL-5204</v>
      </c>
      <c r="F1981" s="255" t="str">
        <f>Purchase_Entry!F132</f>
        <v>Cow Milk</v>
      </c>
      <c r="G1981" s="256">
        <v>0</v>
      </c>
      <c r="H1981" s="256">
        <f>N(Purchase_Entry!P132)</f>
        <v>185.94550000000004</v>
      </c>
      <c r="I1981" s="256">
        <f t="shared" si="30"/>
        <v>-185.94550000000004</v>
      </c>
      <c r="J1981" s="209"/>
      <c r="K1981" s="209" t="str" cm="1">
        <f t="array" ref="K1981">IF($C1981="","",IF(AND($C1981=Party_Statement!$C$5,$B1981&gt;=Party_Statement!$C$6,$B1981&lt;=Party_Statement!$E$6),SUMPRODUCT(($C$3:$C1981=Party_Statement!$C$5)*($B$3:$B1981&gt;=Party_Statement!$C$6)*($B$3:$B1981&lt;=Party_Statement!$E$6)),""))</f>
        <v/>
      </c>
    </row>
    <row r="1982" spans="1:11" x14ac:dyDescent="0.25">
      <c r="A1982" s="252">
        <f>Purchase_Entry!A133</f>
        <v>66968</v>
      </c>
      <c r="B1982" s="253">
        <f>Purchase_Entry!B133</f>
        <v>46257</v>
      </c>
      <c r="C1982" s="254" t="str">
        <f>Purchase_Entry!D133</f>
        <v>MINA LAMICHHANE 322</v>
      </c>
      <c r="D1982" s="255" t="s">
        <v>1392</v>
      </c>
      <c r="E1982" s="255" t="str">
        <f>Purchase_Entry!C133</f>
        <v>BILL-5204</v>
      </c>
      <c r="F1982" s="255" t="str">
        <f>Purchase_Entry!F133</f>
        <v>Cow Milk</v>
      </c>
      <c r="G1982" s="256">
        <v>0</v>
      </c>
      <c r="H1982" s="256">
        <f>N(Purchase_Entry!P133)</f>
        <v>151.2105</v>
      </c>
      <c r="I1982" s="256">
        <f t="shared" si="30"/>
        <v>-151.2105</v>
      </c>
      <c r="J1982" s="209"/>
      <c r="K1982" s="209" t="str" cm="1">
        <f t="array" ref="K1982">IF($C1982="","",IF(AND($C1982=Party_Statement!$C$5,$B1982&gt;=Party_Statement!$C$6,$B1982&lt;=Party_Statement!$E$6),SUMPRODUCT(($C$3:$C1982=Party_Statement!$C$5)*($B$3:$B1982&gt;=Party_Statement!$C$6)*($B$3:$B1982&lt;=Party_Statement!$E$6)),""))</f>
        <v/>
      </c>
    </row>
    <row r="1983" spans="1:11" x14ac:dyDescent="0.25">
      <c r="A1983" s="252">
        <f>Purchase_Entry!A134</f>
        <v>66969</v>
      </c>
      <c r="B1983" s="253">
        <f>Purchase_Entry!B134</f>
        <v>46258</v>
      </c>
      <c r="C1983" s="254" t="str">
        <f>Purchase_Entry!D134</f>
        <v>MINA LAMICHHANE 322</v>
      </c>
      <c r="D1983" s="255" t="s">
        <v>1392</v>
      </c>
      <c r="E1983" s="255" t="str">
        <f>Purchase_Entry!C134</f>
        <v>BILL-5204</v>
      </c>
      <c r="F1983" s="255" t="str">
        <f>Purchase_Entry!F134</f>
        <v>Cow Milk</v>
      </c>
      <c r="G1983" s="256">
        <v>0</v>
      </c>
      <c r="H1983" s="256">
        <f>N(Purchase_Entry!P134)</f>
        <v>147.72975</v>
      </c>
      <c r="I1983" s="256">
        <f t="shared" si="30"/>
        <v>-147.72975</v>
      </c>
      <c r="J1983" s="209"/>
      <c r="K1983" s="209" t="str" cm="1">
        <f t="array" ref="K1983">IF($C1983="","",IF(AND($C1983=Party_Statement!$C$5,$B1983&gt;=Party_Statement!$C$6,$B1983&lt;=Party_Statement!$E$6),SUMPRODUCT(($C$3:$C1983=Party_Statement!$C$5)*($B$3:$B1983&gt;=Party_Statement!$C$6)*($B$3:$B1983&lt;=Party_Statement!$E$6)),""))</f>
        <v/>
      </c>
    </row>
    <row r="1984" spans="1:11" x14ac:dyDescent="0.25">
      <c r="A1984" s="252">
        <f>Purchase_Entry!A135</f>
        <v>66970</v>
      </c>
      <c r="B1984" s="253">
        <f>Purchase_Entry!B135</f>
        <v>46259</v>
      </c>
      <c r="C1984" s="254" t="str">
        <f>Purchase_Entry!D135</f>
        <v>MINA LAMICHHANE 322</v>
      </c>
      <c r="D1984" s="255" t="s">
        <v>1392</v>
      </c>
      <c r="E1984" s="255" t="str">
        <f>Purchase_Entry!C135</f>
        <v>BILL-5204</v>
      </c>
      <c r="F1984" s="255" t="str">
        <f>Purchase_Entry!F135</f>
        <v>Cow Milk</v>
      </c>
      <c r="G1984" s="256">
        <v>0</v>
      </c>
      <c r="H1984" s="256">
        <f>N(Purchase_Entry!P135)</f>
        <v>151.68825000000004</v>
      </c>
      <c r="I1984" s="256">
        <f t="shared" si="30"/>
        <v>-151.68825000000004</v>
      </c>
      <c r="J1984" s="209"/>
      <c r="K1984" s="209" t="str" cm="1">
        <f t="array" ref="K1984">IF($C1984="","",IF(AND($C1984=Party_Statement!$C$5,$B1984&gt;=Party_Statement!$C$6,$B1984&lt;=Party_Statement!$E$6),SUMPRODUCT(($C$3:$C1984=Party_Statement!$C$5)*($B$3:$B1984&gt;=Party_Statement!$C$6)*($B$3:$B1984&lt;=Party_Statement!$E$6)),""))</f>
        <v/>
      </c>
    </row>
    <row r="1985" spans="1:11" x14ac:dyDescent="0.25">
      <c r="A1985" s="252">
        <f>Purchase_Entry!A136</f>
        <v>66971</v>
      </c>
      <c r="B1985" s="253">
        <f>Purchase_Entry!B136</f>
        <v>46260</v>
      </c>
      <c r="C1985" s="254" t="str">
        <f>Purchase_Entry!D136</f>
        <v>MINA LAMICHHANE 322</v>
      </c>
      <c r="D1985" s="255" t="s">
        <v>1392</v>
      </c>
      <c r="E1985" s="255" t="str">
        <f>Purchase_Entry!C136</f>
        <v>BILL-5204</v>
      </c>
      <c r="F1985" s="255" t="str">
        <f>Purchase_Entry!F136</f>
        <v>Cow Milk</v>
      </c>
      <c r="G1985" s="256">
        <v>0</v>
      </c>
      <c r="H1985" s="256">
        <f>N(Purchase_Entry!P136)</f>
        <v>186.28350000000003</v>
      </c>
      <c r="I1985" s="256">
        <f t="shared" si="30"/>
        <v>-186.28350000000003</v>
      </c>
      <c r="J1985" s="209"/>
      <c r="K1985" s="209" t="str" cm="1">
        <f t="array" ref="K1985">IF($C1985="","",IF(AND($C1985=Party_Statement!$C$5,$B1985&gt;=Party_Statement!$C$6,$B1985&lt;=Party_Statement!$E$6),SUMPRODUCT(($C$3:$C1985=Party_Statement!$C$5)*($B$3:$B1985&gt;=Party_Statement!$C$6)*($B$3:$B1985&lt;=Party_Statement!$E$6)),""))</f>
        <v/>
      </c>
    </row>
    <row r="1986" spans="1:11" x14ac:dyDescent="0.25">
      <c r="A1986" s="252">
        <f>Purchase_Entry!A137</f>
        <v>66972</v>
      </c>
      <c r="B1986" s="253">
        <f>Purchase_Entry!B137</f>
        <v>46261</v>
      </c>
      <c r="C1986" s="254" t="str">
        <f>Purchase_Entry!D137</f>
        <v>MINA LAMICHHANE 322</v>
      </c>
      <c r="D1986" s="255" t="s">
        <v>1392</v>
      </c>
      <c r="E1986" s="255" t="str">
        <f>Purchase_Entry!C137</f>
        <v>BILL-5204</v>
      </c>
      <c r="F1986" s="255" t="str">
        <f>Purchase_Entry!F137</f>
        <v>Cow Milk</v>
      </c>
      <c r="G1986" s="256">
        <v>0</v>
      </c>
      <c r="H1986" s="256">
        <f>N(Purchase_Entry!P137)</f>
        <v>144.46500000000003</v>
      </c>
      <c r="I1986" s="256">
        <f t="shared" si="30"/>
        <v>-144.46500000000003</v>
      </c>
      <c r="J1986" s="209"/>
      <c r="K1986" s="209" t="str" cm="1">
        <f t="array" ref="K1986">IF($C1986="","",IF(AND($C1986=Party_Statement!$C$5,$B1986&gt;=Party_Statement!$C$6,$B1986&lt;=Party_Statement!$E$6),SUMPRODUCT(($C$3:$C1986=Party_Statement!$C$5)*($B$3:$B1986&gt;=Party_Statement!$C$6)*($B$3:$B1986&lt;=Party_Statement!$E$6)),""))</f>
        <v/>
      </c>
    </row>
    <row r="1987" spans="1:11" x14ac:dyDescent="0.25">
      <c r="A1987" s="252">
        <f>Purchase_Entry!A138</f>
        <v>66973</v>
      </c>
      <c r="B1987" s="253">
        <f>Purchase_Entry!B138</f>
        <v>46262</v>
      </c>
      <c r="C1987" s="254" t="str">
        <f>Purchase_Entry!D138</f>
        <v>MINA LAMICHHANE 322</v>
      </c>
      <c r="D1987" s="255" t="s">
        <v>1392</v>
      </c>
      <c r="E1987" s="255" t="str">
        <f>Purchase_Entry!C138</f>
        <v>BILL-5204</v>
      </c>
      <c r="F1987" s="255" t="str">
        <f>Purchase_Entry!F138</f>
        <v>Cow Milk</v>
      </c>
      <c r="G1987" s="256">
        <v>0</v>
      </c>
      <c r="H1987" s="256">
        <f>N(Purchase_Entry!P138)</f>
        <v>142.125</v>
      </c>
      <c r="I1987" s="256">
        <f t="shared" ref="I1987:I2050" si="31">IF($C1987="","",IF($C1987=$C718,$I718+$G1987-$H1987,$G1987-$H1987))</f>
        <v>-142.125</v>
      </c>
      <c r="J1987" s="209"/>
      <c r="K1987" s="209" t="str" cm="1">
        <f t="array" ref="K1987">IF($C1987="","",IF(AND($C1987=Party_Statement!$C$5,$B1987&gt;=Party_Statement!$C$6,$B1987&lt;=Party_Statement!$E$6),SUMPRODUCT(($C$3:$C1987=Party_Statement!$C$5)*($B$3:$B1987&gt;=Party_Statement!$C$6)*($B$3:$B1987&lt;=Party_Statement!$E$6)),""))</f>
        <v/>
      </c>
    </row>
    <row r="1988" spans="1:11" x14ac:dyDescent="0.25">
      <c r="A1988" s="252">
        <f>Purchase_Entry!A139</f>
        <v>66974</v>
      </c>
      <c r="B1988" s="253">
        <f>Purchase_Entry!B139</f>
        <v>46263</v>
      </c>
      <c r="C1988" s="254" t="str">
        <f>Purchase_Entry!D139</f>
        <v>MINA LAMICHHANE 322</v>
      </c>
      <c r="D1988" s="255" t="s">
        <v>1392</v>
      </c>
      <c r="E1988" s="255" t="str">
        <f>Purchase_Entry!C139</f>
        <v>BILL-5204</v>
      </c>
      <c r="F1988" s="255" t="str">
        <f>Purchase_Entry!F139</f>
        <v>Cow Milk</v>
      </c>
      <c r="G1988" s="256">
        <v>0</v>
      </c>
      <c r="H1988" s="256">
        <f>N(Purchase_Entry!P139)</f>
        <v>149.43600000000001</v>
      </c>
      <c r="I1988" s="256">
        <f t="shared" si="31"/>
        <v>-149.43600000000001</v>
      </c>
      <c r="J1988" s="209"/>
      <c r="K1988" s="209" t="str" cm="1">
        <f t="array" ref="K1988">IF($C1988="","",IF(AND($C1988=Party_Statement!$C$5,$B1988&gt;=Party_Statement!$C$6,$B1988&lt;=Party_Statement!$E$6),SUMPRODUCT(($C$3:$C1988=Party_Statement!$C$5)*($B$3:$B1988&gt;=Party_Statement!$C$6)*($B$3:$B1988&lt;=Party_Statement!$E$6)),""))</f>
        <v/>
      </c>
    </row>
    <row r="1989" spans="1:11" x14ac:dyDescent="0.25">
      <c r="A1989" s="252">
        <f>Purchase_Entry!A140</f>
        <v>66975</v>
      </c>
      <c r="B1989" s="253">
        <f>Purchase_Entry!B140</f>
        <v>46264</v>
      </c>
      <c r="C1989" s="254" t="str">
        <f>Purchase_Entry!D140</f>
        <v>MINA LAMICHHANE 322</v>
      </c>
      <c r="D1989" s="255" t="s">
        <v>1392</v>
      </c>
      <c r="E1989" s="255" t="str">
        <f>Purchase_Entry!C140</f>
        <v>BILL-5204</v>
      </c>
      <c r="F1989" s="255" t="str">
        <f>Purchase_Entry!F140</f>
        <v>Cow Milk</v>
      </c>
      <c r="G1989" s="256">
        <v>0</v>
      </c>
      <c r="H1989" s="256">
        <f>N(Purchase_Entry!P140)</f>
        <v>143.75</v>
      </c>
      <c r="I1989" s="256">
        <f t="shared" si="31"/>
        <v>-143.75</v>
      </c>
      <c r="J1989" s="209"/>
      <c r="K1989" s="209" t="str" cm="1">
        <f t="array" ref="K1989">IF($C1989="","",IF(AND($C1989=Party_Statement!$C$5,$B1989&gt;=Party_Statement!$C$6,$B1989&lt;=Party_Statement!$E$6),SUMPRODUCT(($C$3:$C1989=Party_Statement!$C$5)*($B$3:$B1989&gt;=Party_Statement!$C$6)*($B$3:$B1989&lt;=Party_Statement!$E$6)),""))</f>
        <v/>
      </c>
    </row>
    <row r="1990" spans="1:11" x14ac:dyDescent="0.25">
      <c r="A1990" s="252">
        <f>Purchase_Entry!A141</f>
        <v>66976</v>
      </c>
      <c r="B1990" s="253">
        <f>Purchase_Entry!B141</f>
        <v>46265</v>
      </c>
      <c r="C1990" s="254" t="str">
        <f>Purchase_Entry!D141</f>
        <v>MINA LAMICHHANE 322</v>
      </c>
      <c r="D1990" s="255" t="s">
        <v>1392</v>
      </c>
      <c r="E1990" s="255" t="str">
        <f>Purchase_Entry!C141</f>
        <v>BILL-5204</v>
      </c>
      <c r="F1990" s="255" t="str">
        <f>Purchase_Entry!F141</f>
        <v>Cow Milk</v>
      </c>
      <c r="G1990" s="256">
        <v>0</v>
      </c>
      <c r="H1990" s="256">
        <f>N(Purchase_Entry!P141)</f>
        <v>130.01850000000005</v>
      </c>
      <c r="I1990" s="256">
        <f t="shared" si="31"/>
        <v>-130.01850000000005</v>
      </c>
      <c r="J1990" s="209"/>
      <c r="K1990" s="209" t="str" cm="1">
        <f t="array" ref="K1990">IF($C1990="","",IF(AND($C1990=Party_Statement!$C$5,$B1990&gt;=Party_Statement!$C$6,$B1990&lt;=Party_Statement!$E$6),SUMPRODUCT(($C$3:$C1990=Party_Statement!$C$5)*($B$3:$B1990&gt;=Party_Statement!$C$6)*($B$3:$B1990&lt;=Party_Statement!$E$6)),""))</f>
        <v/>
      </c>
    </row>
    <row r="1991" spans="1:11" x14ac:dyDescent="0.25">
      <c r="A1991" s="252">
        <f>Purchase_Entry!A142</f>
        <v>66977</v>
      </c>
      <c r="B1991" s="253">
        <f>Purchase_Entry!B142</f>
        <v>46266</v>
      </c>
      <c r="C1991" s="254" t="str">
        <f>Purchase_Entry!D142</f>
        <v>MINA LAMICHHANE 322</v>
      </c>
      <c r="D1991" s="255" t="s">
        <v>1392</v>
      </c>
      <c r="E1991" s="255" t="str">
        <f>Purchase_Entry!C142</f>
        <v>BILL-5204</v>
      </c>
      <c r="F1991" s="255" t="str">
        <f>Purchase_Entry!F142</f>
        <v>Cow Milk</v>
      </c>
      <c r="G1991" s="256">
        <v>0</v>
      </c>
      <c r="H1991" s="256">
        <f>N(Purchase_Entry!P142)</f>
        <v>135.88325</v>
      </c>
      <c r="I1991" s="256">
        <f t="shared" si="31"/>
        <v>-135.88325</v>
      </c>
      <c r="J1991" s="209"/>
      <c r="K1991" s="209" t="str" cm="1">
        <f t="array" ref="K1991">IF($C1991="","",IF(AND($C1991=Party_Statement!$C$5,$B1991&gt;=Party_Statement!$C$6,$B1991&lt;=Party_Statement!$E$6),SUMPRODUCT(($C$3:$C1991=Party_Statement!$C$5)*($B$3:$B1991&gt;=Party_Statement!$C$6)*($B$3:$B1991&lt;=Party_Statement!$E$6)),""))</f>
        <v/>
      </c>
    </row>
    <row r="1992" spans="1:11" x14ac:dyDescent="0.25">
      <c r="A1992" s="252">
        <f>Purchase_Entry!A143</f>
        <v>66978</v>
      </c>
      <c r="B1992" s="253">
        <f>Purchase_Entry!B143</f>
        <v>46267</v>
      </c>
      <c r="C1992" s="254" t="str">
        <f>Purchase_Entry!D143</f>
        <v>MINA LAMICHHANE 322</v>
      </c>
      <c r="D1992" s="255" t="s">
        <v>1392</v>
      </c>
      <c r="E1992" s="255" t="str">
        <f>Purchase_Entry!C143</f>
        <v>BILL-5204</v>
      </c>
      <c r="F1992" s="255" t="str">
        <f>Purchase_Entry!F143</f>
        <v>Cow Milk</v>
      </c>
      <c r="G1992" s="256">
        <v>0</v>
      </c>
      <c r="H1992" s="256">
        <f>N(Purchase_Entry!P143)</f>
        <v>129.60900000000001</v>
      </c>
      <c r="I1992" s="256">
        <f t="shared" si="31"/>
        <v>-129.60900000000001</v>
      </c>
      <c r="J1992" s="209"/>
      <c r="K1992" s="209" t="str" cm="1">
        <f t="array" ref="K1992">IF($C1992="","",IF(AND($C1992=Party_Statement!$C$5,$B1992&gt;=Party_Statement!$C$6,$B1992&lt;=Party_Statement!$E$6),SUMPRODUCT(($C$3:$C1992=Party_Statement!$C$5)*($B$3:$B1992&gt;=Party_Statement!$C$6)*($B$3:$B1992&lt;=Party_Statement!$E$6)),""))</f>
        <v/>
      </c>
    </row>
    <row r="1993" spans="1:11" x14ac:dyDescent="0.25">
      <c r="A1993" s="252">
        <f>Purchase_Entry!A144</f>
        <v>66979</v>
      </c>
      <c r="B1993" s="253">
        <f>Purchase_Entry!B144</f>
        <v>46268</v>
      </c>
      <c r="C1993" s="254" t="str">
        <f>Purchase_Entry!D144</f>
        <v>MINA LAMICHHANE 322</v>
      </c>
      <c r="D1993" s="255" t="s">
        <v>1392</v>
      </c>
      <c r="E1993" s="255" t="str">
        <f>Purchase_Entry!C144</f>
        <v>BILL-5204</v>
      </c>
      <c r="F1993" s="255" t="str">
        <f>Purchase_Entry!F144</f>
        <v>Cow Milk</v>
      </c>
      <c r="G1993" s="256">
        <v>0</v>
      </c>
      <c r="H1993" s="256">
        <f>N(Purchase_Entry!P144)</f>
        <v>281.39</v>
      </c>
      <c r="I1993" s="256">
        <f t="shared" si="31"/>
        <v>-281.39</v>
      </c>
      <c r="J1993" s="209"/>
      <c r="K1993" s="209" t="str" cm="1">
        <f t="array" ref="K1993">IF($C1993="","",IF(AND($C1993=Party_Statement!$C$5,$B1993&gt;=Party_Statement!$C$6,$B1993&lt;=Party_Statement!$E$6),SUMPRODUCT(($C$3:$C1993=Party_Statement!$C$5)*($B$3:$B1993&gt;=Party_Statement!$C$6)*($B$3:$B1993&lt;=Party_Statement!$E$6)),""))</f>
        <v/>
      </c>
    </row>
    <row r="1994" spans="1:11" x14ac:dyDescent="0.25">
      <c r="A1994" s="252">
        <f>Purchase_Entry!A145</f>
        <v>66979</v>
      </c>
      <c r="B1994" s="253">
        <f>Purchase_Entry!B145</f>
        <v>46268</v>
      </c>
      <c r="C1994" s="254" t="str">
        <f>Purchase_Entry!D145</f>
        <v>MINA LAMICHHANE 322</v>
      </c>
      <c r="D1994" s="255" t="s">
        <v>1392</v>
      </c>
      <c r="E1994" s="255" t="str">
        <f>Purchase_Entry!C145</f>
        <v>BILL-5204</v>
      </c>
      <c r="F1994" s="255" t="str">
        <f>Purchase_Entry!F145</f>
        <v>Cow Milk</v>
      </c>
      <c r="G1994" s="256">
        <v>0</v>
      </c>
      <c r="H1994" s="256">
        <f>N(Purchase_Entry!P145)</f>
        <v>202.25100000000003</v>
      </c>
      <c r="I1994" s="256">
        <f t="shared" si="31"/>
        <v>-202.25100000000003</v>
      </c>
      <c r="J1994" s="209"/>
      <c r="K1994" s="209" t="str" cm="1">
        <f t="array" ref="K1994">IF($C1994="","",IF(AND($C1994=Party_Statement!$C$5,$B1994&gt;=Party_Statement!$C$6,$B1994&lt;=Party_Statement!$E$6),SUMPRODUCT(($C$3:$C1994=Party_Statement!$C$5)*($B$3:$B1994&gt;=Party_Statement!$C$6)*($B$3:$B1994&lt;=Party_Statement!$E$6)),""))</f>
        <v/>
      </c>
    </row>
    <row r="1995" spans="1:11" x14ac:dyDescent="0.25">
      <c r="A1995" s="252">
        <f>Purchase_Entry!A146</f>
        <v>66980</v>
      </c>
      <c r="B1995" s="253">
        <f>Purchase_Entry!B146</f>
        <v>46269</v>
      </c>
      <c r="C1995" s="254" t="str">
        <f>Purchase_Entry!D146</f>
        <v>MINA LAMICHHANE 322</v>
      </c>
      <c r="D1995" s="255" t="s">
        <v>1392</v>
      </c>
      <c r="E1995" s="255" t="str">
        <f>Purchase_Entry!C146</f>
        <v>BILL-5204</v>
      </c>
      <c r="F1995" s="255" t="str">
        <f>Purchase_Entry!F146</f>
        <v>Cow Milk</v>
      </c>
      <c r="G1995" s="256">
        <v>0</v>
      </c>
      <c r="H1995" s="256">
        <f>N(Purchase_Entry!P146)</f>
        <v>286.59000000000003</v>
      </c>
      <c r="I1995" s="256">
        <f t="shared" si="31"/>
        <v>-286.59000000000003</v>
      </c>
      <c r="J1995" s="209"/>
      <c r="K1995" s="209" t="str" cm="1">
        <f t="array" ref="K1995">IF($C1995="","",IF(AND($C1995=Party_Statement!$C$5,$B1995&gt;=Party_Statement!$C$6,$B1995&lt;=Party_Statement!$E$6),SUMPRODUCT(($C$3:$C1995=Party_Statement!$C$5)*($B$3:$B1995&gt;=Party_Statement!$C$6)*($B$3:$B1995&lt;=Party_Statement!$E$6)),""))</f>
        <v/>
      </c>
    </row>
    <row r="1996" spans="1:11" x14ac:dyDescent="0.25">
      <c r="A1996" s="252">
        <f>Purchase_Entry!A147</f>
        <v>66980</v>
      </c>
      <c r="B1996" s="253">
        <f>Purchase_Entry!B147</f>
        <v>46269</v>
      </c>
      <c r="C1996" s="254" t="str">
        <f>Purchase_Entry!D147</f>
        <v>MINA LAMICHHANE 322</v>
      </c>
      <c r="D1996" s="255" t="s">
        <v>1392</v>
      </c>
      <c r="E1996" s="255" t="str">
        <f>Purchase_Entry!C147</f>
        <v>BILL-5204</v>
      </c>
      <c r="F1996" s="255" t="str">
        <f>Purchase_Entry!F147</f>
        <v>Cow Milk</v>
      </c>
      <c r="G1996" s="256">
        <v>0</v>
      </c>
      <c r="H1996" s="256">
        <f>N(Purchase_Entry!P147)</f>
        <v>288.93000000000006</v>
      </c>
      <c r="I1996" s="256">
        <f t="shared" si="31"/>
        <v>-288.93000000000006</v>
      </c>
      <c r="J1996" s="209"/>
      <c r="K1996" s="209" t="str" cm="1">
        <f t="array" ref="K1996">IF($C1996="","",IF(AND($C1996=Party_Statement!$C$5,$B1996&gt;=Party_Statement!$C$6,$B1996&lt;=Party_Statement!$E$6),SUMPRODUCT(($C$3:$C1996=Party_Statement!$C$5)*($B$3:$B1996&gt;=Party_Statement!$C$6)*($B$3:$B1996&lt;=Party_Statement!$E$6)),""))</f>
        <v/>
      </c>
    </row>
    <row r="1997" spans="1:11" x14ac:dyDescent="0.25">
      <c r="A1997" s="252">
        <f>Purchase_Entry!A148</f>
        <v>66981</v>
      </c>
      <c r="B1997" s="253">
        <f>Purchase_Entry!B148</f>
        <v>46270</v>
      </c>
      <c r="C1997" s="254" t="str">
        <f>Purchase_Entry!D148</f>
        <v>MINA LAMICHHANE 322</v>
      </c>
      <c r="D1997" s="255" t="s">
        <v>1392</v>
      </c>
      <c r="E1997" s="255" t="str">
        <f>Purchase_Entry!C148</f>
        <v>BILL-5204</v>
      </c>
      <c r="F1997" s="255" t="str">
        <f>Purchase_Entry!F148</f>
        <v>Cow Milk</v>
      </c>
      <c r="G1997" s="256">
        <v>0</v>
      </c>
      <c r="H1997" s="256">
        <f>N(Purchase_Entry!P148)</f>
        <v>305.56874999999997</v>
      </c>
      <c r="I1997" s="256">
        <f t="shared" si="31"/>
        <v>-305.56874999999997</v>
      </c>
      <c r="J1997" s="209"/>
      <c r="K1997" s="209" t="str" cm="1">
        <f t="array" ref="K1997">IF($C1997="","",IF(AND($C1997=Party_Statement!$C$5,$B1997&gt;=Party_Statement!$C$6,$B1997&lt;=Party_Statement!$E$6),SUMPRODUCT(($C$3:$C1997=Party_Statement!$C$5)*($B$3:$B1997&gt;=Party_Statement!$C$6)*($B$3:$B1997&lt;=Party_Statement!$E$6)),""))</f>
        <v/>
      </c>
    </row>
    <row r="1998" spans="1:11" x14ac:dyDescent="0.25">
      <c r="A1998" s="252">
        <f>Purchase_Entry!A149</f>
        <v>66981</v>
      </c>
      <c r="B1998" s="253">
        <f>Purchase_Entry!B149</f>
        <v>46270</v>
      </c>
      <c r="C1998" s="254" t="str">
        <f>Purchase_Entry!D149</f>
        <v>MINA LAMICHHANE 322</v>
      </c>
      <c r="D1998" s="255" t="s">
        <v>1392</v>
      </c>
      <c r="E1998" s="255" t="str">
        <f>Purchase_Entry!C149</f>
        <v>BILL-5204</v>
      </c>
      <c r="F1998" s="255" t="str">
        <f>Purchase_Entry!F149</f>
        <v>Cow Milk</v>
      </c>
      <c r="G1998" s="256">
        <v>0</v>
      </c>
      <c r="H1998" s="256">
        <f>N(Purchase_Entry!P149)</f>
        <v>227.71199999999999</v>
      </c>
      <c r="I1998" s="256">
        <f t="shared" si="31"/>
        <v>-227.71199999999999</v>
      </c>
      <c r="J1998" s="209"/>
      <c r="K1998" s="209" t="str" cm="1">
        <f t="array" ref="K1998">IF($C1998="","",IF(AND($C1998=Party_Statement!$C$5,$B1998&gt;=Party_Statement!$C$6,$B1998&lt;=Party_Statement!$E$6),SUMPRODUCT(($C$3:$C1998=Party_Statement!$C$5)*($B$3:$B1998&gt;=Party_Statement!$C$6)*($B$3:$B1998&lt;=Party_Statement!$E$6)),""))</f>
        <v/>
      </c>
    </row>
    <row r="1999" spans="1:11" x14ac:dyDescent="0.25">
      <c r="A1999" s="252">
        <f>Purchase_Entry!A150</f>
        <v>66982</v>
      </c>
      <c r="B1999" s="253">
        <f>Purchase_Entry!B150</f>
        <v>46271</v>
      </c>
      <c r="C1999" s="254" t="str">
        <f>Purchase_Entry!D150</f>
        <v>MINA LAMICHHANE 322</v>
      </c>
      <c r="D1999" s="255" t="s">
        <v>1392</v>
      </c>
      <c r="E1999" s="255" t="str">
        <f>Purchase_Entry!C150</f>
        <v>BILL-5204</v>
      </c>
      <c r="F1999" s="255" t="str">
        <f>Purchase_Entry!F150</f>
        <v>Cow Milk</v>
      </c>
      <c r="G1999" s="256">
        <v>0</v>
      </c>
      <c r="H1999" s="256">
        <f>N(Purchase_Entry!P150)</f>
        <v>323.4375</v>
      </c>
      <c r="I1999" s="256">
        <f t="shared" si="31"/>
        <v>-323.4375</v>
      </c>
      <c r="J1999" s="209"/>
      <c r="K1999" s="209" t="str" cm="1">
        <f t="array" ref="K1999">IF($C1999="","",IF(AND($C1999=Party_Statement!$C$5,$B1999&gt;=Party_Statement!$C$6,$B1999&lt;=Party_Statement!$E$6),SUMPRODUCT(($C$3:$C1999=Party_Statement!$C$5)*($B$3:$B1999&gt;=Party_Statement!$C$6)*($B$3:$B1999&lt;=Party_Statement!$E$6)),""))</f>
        <v/>
      </c>
    </row>
    <row r="2000" spans="1:11" x14ac:dyDescent="0.25">
      <c r="A2000" s="252">
        <f>Purchase_Entry!A151</f>
        <v>66982</v>
      </c>
      <c r="B2000" s="253">
        <f>Purchase_Entry!B151</f>
        <v>46271</v>
      </c>
      <c r="C2000" s="254" t="str">
        <f>Purchase_Entry!D151</f>
        <v>MINA LAMICHHANE 322</v>
      </c>
      <c r="D2000" s="255" t="s">
        <v>1392</v>
      </c>
      <c r="E2000" s="255" t="str">
        <f>Purchase_Entry!C151</f>
        <v>BILL-5204</v>
      </c>
      <c r="F2000" s="255" t="str">
        <f>Purchase_Entry!F151</f>
        <v>Cow Milk</v>
      </c>
      <c r="G2000" s="256">
        <v>0</v>
      </c>
      <c r="H2000" s="256">
        <f>N(Purchase_Entry!P151)</f>
        <v>237.1875</v>
      </c>
      <c r="I2000" s="256">
        <f t="shared" si="31"/>
        <v>-237.1875</v>
      </c>
      <c r="J2000" s="209"/>
      <c r="K2000" s="209" t="str" cm="1">
        <f t="array" ref="K2000">IF($C2000="","",IF(AND($C2000=Party_Statement!$C$5,$B2000&gt;=Party_Statement!$C$6,$B2000&lt;=Party_Statement!$E$6),SUMPRODUCT(($C$3:$C2000=Party_Statement!$C$5)*($B$3:$B2000&gt;=Party_Statement!$C$6)*($B$3:$B2000&lt;=Party_Statement!$E$6)),""))</f>
        <v/>
      </c>
    </row>
    <row r="2001" spans="1:11" x14ac:dyDescent="0.25">
      <c r="A2001" s="252">
        <f>Purchase_Entry!A152</f>
        <v>66983</v>
      </c>
      <c r="B2001" s="253">
        <f>Purchase_Entry!B152</f>
        <v>46272</v>
      </c>
      <c r="C2001" s="254" t="str">
        <f>Purchase_Entry!D152</f>
        <v>MINA LAMICHHANE 322</v>
      </c>
      <c r="D2001" s="255" t="s">
        <v>1392</v>
      </c>
      <c r="E2001" s="255" t="str">
        <f>Purchase_Entry!C152</f>
        <v>BILL-5204</v>
      </c>
      <c r="F2001" s="255" t="str">
        <f>Purchase_Entry!F152</f>
        <v>Cow Milk</v>
      </c>
      <c r="G2001" s="256">
        <v>0</v>
      </c>
      <c r="H2001" s="256">
        <f>N(Purchase_Entry!P152)</f>
        <v>255.82500000000002</v>
      </c>
      <c r="I2001" s="256">
        <f t="shared" si="31"/>
        <v>-255.82500000000002</v>
      </c>
      <c r="J2001" s="209"/>
      <c r="K2001" s="209" t="str" cm="1">
        <f t="array" ref="K2001">IF($C2001="","",IF(AND($C2001=Party_Statement!$C$5,$B2001&gt;=Party_Statement!$C$6,$B2001&lt;=Party_Statement!$E$6),SUMPRODUCT(($C$3:$C2001=Party_Statement!$C$5)*($B$3:$B2001&gt;=Party_Statement!$C$6)*($B$3:$B2001&lt;=Party_Statement!$E$6)),""))</f>
        <v/>
      </c>
    </row>
    <row r="2002" spans="1:11" x14ac:dyDescent="0.25">
      <c r="A2002" s="252">
        <f>Purchase_Entry!A153</f>
        <v>66983</v>
      </c>
      <c r="B2002" s="253">
        <f>Purchase_Entry!B153</f>
        <v>46272</v>
      </c>
      <c r="C2002" s="254" t="str">
        <f>Purchase_Entry!D153</f>
        <v>MINA LAMICHHANE 322</v>
      </c>
      <c r="D2002" s="255" t="s">
        <v>1392</v>
      </c>
      <c r="E2002" s="255" t="str">
        <f>Purchase_Entry!C153</f>
        <v>BILL-5204</v>
      </c>
      <c r="F2002" s="255" t="str">
        <f>Purchase_Entry!F153</f>
        <v>Cow Milk</v>
      </c>
      <c r="G2002" s="256">
        <v>0</v>
      </c>
      <c r="H2002" s="256">
        <f>N(Purchase_Entry!P153)</f>
        <v>220.596</v>
      </c>
      <c r="I2002" s="256">
        <f t="shared" si="31"/>
        <v>-220.596</v>
      </c>
      <c r="J2002" s="209"/>
      <c r="K2002" s="209" t="str" cm="1">
        <f t="array" ref="K2002">IF($C2002="","",IF(AND($C2002=Party_Statement!$C$5,$B2002&gt;=Party_Statement!$C$6,$B2002&lt;=Party_Statement!$E$6),SUMPRODUCT(($C$3:$C2002=Party_Statement!$C$5)*($B$3:$B2002&gt;=Party_Statement!$C$6)*($B$3:$B2002&lt;=Party_Statement!$E$6)),""))</f>
        <v/>
      </c>
    </row>
    <row r="2003" spans="1:11" x14ac:dyDescent="0.25">
      <c r="A2003" s="252">
        <f>Purchase_Entry!A154</f>
        <v>66984</v>
      </c>
      <c r="B2003" s="253">
        <f>Purchase_Entry!B154</f>
        <v>46273</v>
      </c>
      <c r="C2003" s="254" t="str">
        <f>Purchase_Entry!D154</f>
        <v>MINA LAMICHHANE 322</v>
      </c>
      <c r="D2003" s="255" t="s">
        <v>1392</v>
      </c>
      <c r="E2003" s="255" t="str">
        <f>Purchase_Entry!C154</f>
        <v>BILL-5204</v>
      </c>
      <c r="F2003" s="255" t="str">
        <f>Purchase_Entry!F154</f>
        <v>Cow Milk</v>
      </c>
      <c r="G2003" s="256">
        <v>0</v>
      </c>
      <c r="H2003" s="256">
        <f>N(Purchase_Entry!P154)</f>
        <v>301.875</v>
      </c>
      <c r="I2003" s="256">
        <f t="shared" si="31"/>
        <v>-301.875</v>
      </c>
      <c r="J2003" s="209"/>
      <c r="K2003" s="209" t="str" cm="1">
        <f t="array" ref="K2003">IF($C2003="","",IF(AND($C2003=Party_Statement!$C$5,$B2003&gt;=Party_Statement!$C$6,$B2003&lt;=Party_Statement!$E$6),SUMPRODUCT(($C$3:$C2003=Party_Statement!$C$5)*($B$3:$B2003&gt;=Party_Statement!$C$6)*($B$3:$B2003&lt;=Party_Statement!$E$6)),""))</f>
        <v/>
      </c>
    </row>
    <row r="2004" spans="1:11" x14ac:dyDescent="0.25">
      <c r="A2004" s="252">
        <f>Purchase_Entry!A155</f>
        <v>66984</v>
      </c>
      <c r="B2004" s="253">
        <f>Purchase_Entry!B155</f>
        <v>46273</v>
      </c>
      <c r="C2004" s="254" t="str">
        <f>Purchase_Entry!D155</f>
        <v>MINA LAMICHHANE 322</v>
      </c>
      <c r="D2004" s="255" t="s">
        <v>1392</v>
      </c>
      <c r="E2004" s="255" t="str">
        <f>Purchase_Entry!C155</f>
        <v>BILL-5204</v>
      </c>
      <c r="F2004" s="255" t="str">
        <f>Purchase_Entry!F155</f>
        <v>Cow Milk</v>
      </c>
      <c r="G2004" s="256">
        <v>0</v>
      </c>
      <c r="H2004" s="256">
        <f>N(Purchase_Entry!P155)</f>
        <v>194.0625</v>
      </c>
      <c r="I2004" s="256">
        <f t="shared" si="31"/>
        <v>-194.0625</v>
      </c>
      <c r="J2004" s="209"/>
      <c r="K2004" s="209" t="str" cm="1">
        <f t="array" ref="K2004">IF($C2004="","",IF(AND($C2004=Party_Statement!$C$5,$B2004&gt;=Party_Statement!$C$6,$B2004&lt;=Party_Statement!$E$6),SUMPRODUCT(($C$3:$C2004=Party_Statement!$C$5)*($B$3:$B2004&gt;=Party_Statement!$C$6)*($B$3:$B2004&lt;=Party_Statement!$E$6)),""))</f>
        <v/>
      </c>
    </row>
    <row r="2005" spans="1:11" x14ac:dyDescent="0.25">
      <c r="A2005" s="252">
        <f>Purchase_Entry!A171</f>
        <v>66916</v>
      </c>
      <c r="B2005" s="253">
        <f>Purchase_Entry!B171</f>
        <v>46203</v>
      </c>
      <c r="C2005" s="254" t="str">
        <f>Purchase_Entry!D171</f>
        <v>MODERN AGRO  -315</v>
      </c>
      <c r="D2005" s="255" t="s">
        <v>1392</v>
      </c>
      <c r="E2005" s="255" t="str">
        <f>Purchase_Entry!C171</f>
        <v>BILL-5001</v>
      </c>
      <c r="F2005" s="255" t="str">
        <f>Purchase_Entry!F171</f>
        <v>Cow Milk</v>
      </c>
      <c r="G2005" s="256">
        <v>0</v>
      </c>
      <c r="H2005" s="256">
        <f>N(Purchase_Entry!P171)</f>
        <v>3069.1832000000004</v>
      </c>
      <c r="I2005" s="256">
        <f t="shared" si="31"/>
        <v>-3069.1832000000004</v>
      </c>
      <c r="J2005" s="209"/>
      <c r="K2005" s="209" t="str" cm="1">
        <f t="array" ref="K2005">IF($C2005="","",IF(AND($C2005=Party_Statement!$C$5,$B2005&gt;=Party_Statement!$C$6,$B2005&lt;=Party_Statement!$E$6),SUMPRODUCT(($C$3:$C2005=Party_Statement!$C$5)*($B$3:$B2005&gt;=Party_Statement!$C$6)*($B$3:$B2005&lt;=Party_Statement!$E$6)),""))</f>
        <v/>
      </c>
    </row>
    <row r="2006" spans="1:11" x14ac:dyDescent="0.25">
      <c r="A2006" s="252">
        <f>Purchase_Entry!A172</f>
        <v>66916</v>
      </c>
      <c r="B2006" s="253">
        <f>Purchase_Entry!B172</f>
        <v>46203</v>
      </c>
      <c r="C2006" s="254" t="str">
        <f>Purchase_Entry!D172</f>
        <v>MODERN AGRO  -315</v>
      </c>
      <c r="D2006" s="255" t="s">
        <v>1392</v>
      </c>
      <c r="E2006" s="255" t="str">
        <f>Purchase_Entry!C172</f>
        <v>BILL-5002</v>
      </c>
      <c r="F2006" s="255" t="str">
        <f>Purchase_Entry!F172</f>
        <v>Buffalo Milk</v>
      </c>
      <c r="G2006" s="256">
        <v>0</v>
      </c>
      <c r="H2006" s="256">
        <f>N(Purchase_Entry!P172)</f>
        <v>1709.8440000000003</v>
      </c>
      <c r="I2006" s="256">
        <f t="shared" si="31"/>
        <v>-1709.8440000000003</v>
      </c>
      <c r="J2006" s="209"/>
      <c r="K2006" s="209" t="str" cm="1">
        <f t="array" ref="K2006">IF($C2006="","",IF(AND($C2006=Party_Statement!$C$5,$B2006&gt;=Party_Statement!$C$6,$B2006&lt;=Party_Statement!$E$6),SUMPRODUCT(($C$3:$C2006=Party_Statement!$C$5)*($B$3:$B2006&gt;=Party_Statement!$C$6)*($B$3:$B2006&lt;=Party_Statement!$E$6)),""))</f>
        <v/>
      </c>
    </row>
    <row r="2007" spans="1:11" x14ac:dyDescent="0.25">
      <c r="A2007" s="252">
        <f>Purchase_Entry!A173</f>
        <v>66916</v>
      </c>
      <c r="B2007" s="253">
        <f>Purchase_Entry!B173</f>
        <v>46203</v>
      </c>
      <c r="C2007" s="254" t="str">
        <f>Purchase_Entry!D173</f>
        <v>MODERN AGRO  -315</v>
      </c>
      <c r="D2007" s="255" t="s">
        <v>1392</v>
      </c>
      <c r="E2007" s="255" t="str">
        <f>Purchase_Entry!C173</f>
        <v>BILL-5001</v>
      </c>
      <c r="F2007" s="255" t="str">
        <f>Purchase_Entry!F173</f>
        <v>Cow Milk</v>
      </c>
      <c r="G2007" s="256">
        <v>0</v>
      </c>
      <c r="H2007" s="256">
        <f>N(Purchase_Entry!P173)</f>
        <v>2056.7347999999997</v>
      </c>
      <c r="I2007" s="256">
        <f t="shared" si="31"/>
        <v>-2056.7347999999997</v>
      </c>
      <c r="J2007" s="209"/>
      <c r="K2007" s="209" t="str" cm="1">
        <f t="array" ref="K2007">IF($C2007="","",IF(AND($C2007=Party_Statement!$C$5,$B2007&gt;=Party_Statement!$C$6,$B2007&lt;=Party_Statement!$E$6),SUMPRODUCT(($C$3:$C2007=Party_Statement!$C$5)*($B$3:$B2007&gt;=Party_Statement!$C$6)*($B$3:$B2007&lt;=Party_Statement!$E$6)),""))</f>
        <v/>
      </c>
    </row>
    <row r="2008" spans="1:11" x14ac:dyDescent="0.25">
      <c r="A2008" s="252">
        <f>Purchase_Entry!A174</f>
        <v>66916</v>
      </c>
      <c r="B2008" s="253">
        <f>Purchase_Entry!B174</f>
        <v>46203</v>
      </c>
      <c r="C2008" s="254" t="str">
        <f>Purchase_Entry!D174</f>
        <v>MODERN AGRO  -315</v>
      </c>
      <c r="D2008" s="255" t="s">
        <v>1392</v>
      </c>
      <c r="E2008" s="255" t="str">
        <f>Purchase_Entry!C174</f>
        <v>BILL-5002</v>
      </c>
      <c r="F2008" s="255" t="str">
        <f>Purchase_Entry!F174</f>
        <v>Buffalo Milk</v>
      </c>
      <c r="G2008" s="256">
        <v>0</v>
      </c>
      <c r="H2008" s="256">
        <f>N(Purchase_Entry!P174)</f>
        <v>1309.3400000000001</v>
      </c>
      <c r="I2008" s="256">
        <f t="shared" si="31"/>
        <v>-1309.3400000000001</v>
      </c>
      <c r="J2008" s="209"/>
      <c r="K2008" s="209" t="str" cm="1">
        <f t="array" ref="K2008">IF($C2008="","",IF(AND($C2008=Party_Statement!$C$5,$B2008&gt;=Party_Statement!$C$6,$B2008&lt;=Party_Statement!$E$6),SUMPRODUCT(($C$3:$C2008=Party_Statement!$C$5)*($B$3:$B2008&gt;=Party_Statement!$C$6)*($B$3:$B2008&lt;=Party_Statement!$E$6)),""))</f>
        <v/>
      </c>
    </row>
    <row r="2009" spans="1:11" x14ac:dyDescent="0.25">
      <c r="A2009" s="252">
        <f>Purchase_Entry!A175</f>
        <v>66917</v>
      </c>
      <c r="B2009" s="253">
        <f>Purchase_Entry!B175</f>
        <v>46204</v>
      </c>
      <c r="C2009" s="254" t="str">
        <f>Purchase_Entry!D175</f>
        <v>MODERN AGRO  -315</v>
      </c>
      <c r="D2009" s="255" t="s">
        <v>1392</v>
      </c>
      <c r="E2009" s="255" t="str">
        <f>Purchase_Entry!C175</f>
        <v>BILL-5008</v>
      </c>
      <c r="F2009" s="255" t="str">
        <f>Purchase_Entry!F175</f>
        <v>Cow Milk</v>
      </c>
      <c r="G2009" s="256">
        <v>0</v>
      </c>
      <c r="H2009" s="256">
        <f>N(Purchase_Entry!P175)</f>
        <v>3262.9445000000001</v>
      </c>
      <c r="I2009" s="256">
        <f t="shared" si="31"/>
        <v>-3262.9445000000001</v>
      </c>
      <c r="J2009" s="209"/>
      <c r="K2009" s="209" t="str" cm="1">
        <f t="array" ref="K2009">IF($C2009="","",IF(AND($C2009=Party_Statement!$C$5,$B2009&gt;=Party_Statement!$C$6,$B2009&lt;=Party_Statement!$E$6),SUMPRODUCT(($C$3:$C2009=Party_Statement!$C$5)*($B$3:$B2009&gt;=Party_Statement!$C$6)*($B$3:$B2009&lt;=Party_Statement!$E$6)),""))</f>
        <v/>
      </c>
    </row>
    <row r="2010" spans="1:11" x14ac:dyDescent="0.25">
      <c r="A2010" s="252">
        <f>Purchase_Entry!A176</f>
        <v>66917</v>
      </c>
      <c r="B2010" s="253">
        <f>Purchase_Entry!B176</f>
        <v>46204</v>
      </c>
      <c r="C2010" s="254" t="str">
        <f>Purchase_Entry!D176</f>
        <v>MODERN AGRO  -315</v>
      </c>
      <c r="D2010" s="255" t="s">
        <v>1392</v>
      </c>
      <c r="E2010" s="255" t="str">
        <f>Purchase_Entry!C176</f>
        <v>BILL-5009</v>
      </c>
      <c r="F2010" s="255" t="str">
        <f>Purchase_Entry!F176</f>
        <v>Buffalo Milk</v>
      </c>
      <c r="G2010" s="256">
        <v>0</v>
      </c>
      <c r="H2010" s="256">
        <f>N(Purchase_Entry!P176)</f>
        <v>1775.0480000000005</v>
      </c>
      <c r="I2010" s="256">
        <f t="shared" si="31"/>
        <v>-1775.0480000000005</v>
      </c>
      <c r="J2010" s="209"/>
      <c r="K2010" s="209" t="str" cm="1">
        <f t="array" ref="K2010">IF($C2010="","",IF(AND($C2010=Party_Statement!$C$5,$B2010&gt;=Party_Statement!$C$6,$B2010&lt;=Party_Statement!$E$6),SUMPRODUCT(($C$3:$C2010=Party_Statement!$C$5)*($B$3:$B2010&gt;=Party_Statement!$C$6)*($B$3:$B2010&lt;=Party_Statement!$E$6)),""))</f>
        <v/>
      </c>
    </row>
    <row r="2011" spans="1:11" x14ac:dyDescent="0.25">
      <c r="A2011" s="252">
        <f>Purchase_Entry!A177</f>
        <v>66917</v>
      </c>
      <c r="B2011" s="253">
        <f>Purchase_Entry!B177</f>
        <v>46204</v>
      </c>
      <c r="C2011" s="254" t="str">
        <f>Purchase_Entry!D177</f>
        <v>MODERN AGRO  -315</v>
      </c>
      <c r="D2011" s="255" t="s">
        <v>1392</v>
      </c>
      <c r="E2011" s="255" t="str">
        <f>Purchase_Entry!C177</f>
        <v>BILL-5008</v>
      </c>
      <c r="F2011" s="255" t="str">
        <f>Purchase_Entry!F177</f>
        <v>Cow Milk</v>
      </c>
      <c r="G2011" s="256">
        <v>0</v>
      </c>
      <c r="H2011" s="256">
        <f>N(Purchase_Entry!P177)</f>
        <v>2480.8635000000004</v>
      </c>
      <c r="I2011" s="256">
        <f t="shared" si="31"/>
        <v>-2480.8635000000004</v>
      </c>
      <c r="J2011" s="209"/>
      <c r="K2011" s="209" t="str" cm="1">
        <f t="array" ref="K2011">IF($C2011="","",IF(AND($C2011=Party_Statement!$C$5,$B2011&gt;=Party_Statement!$C$6,$B2011&lt;=Party_Statement!$E$6),SUMPRODUCT(($C$3:$C2011=Party_Statement!$C$5)*($B$3:$B2011&gt;=Party_Statement!$C$6)*($B$3:$B2011&lt;=Party_Statement!$E$6)),""))</f>
        <v/>
      </c>
    </row>
    <row r="2012" spans="1:11" x14ac:dyDescent="0.25">
      <c r="A2012" s="252">
        <f>Purchase_Entry!A178</f>
        <v>66917</v>
      </c>
      <c r="B2012" s="253">
        <f>Purchase_Entry!B178</f>
        <v>46204</v>
      </c>
      <c r="C2012" s="254" t="str">
        <f>Purchase_Entry!D178</f>
        <v>MODERN AGRO  -315</v>
      </c>
      <c r="D2012" s="255" t="s">
        <v>1392</v>
      </c>
      <c r="E2012" s="255" t="str">
        <f>Purchase_Entry!C178</f>
        <v>BILL-5009</v>
      </c>
      <c r="F2012" s="255" t="str">
        <f>Purchase_Entry!F178</f>
        <v>Buffalo Milk</v>
      </c>
      <c r="G2012" s="256">
        <v>0</v>
      </c>
      <c r="H2012" s="256">
        <f>N(Purchase_Entry!P178)</f>
        <v>1049.5936000000002</v>
      </c>
      <c r="I2012" s="256">
        <f t="shared" si="31"/>
        <v>-1049.5936000000002</v>
      </c>
      <c r="J2012" s="209"/>
      <c r="K2012" s="209" t="str" cm="1">
        <f t="array" ref="K2012">IF($C2012="","",IF(AND($C2012=Party_Statement!$C$5,$B2012&gt;=Party_Statement!$C$6,$B2012&lt;=Party_Statement!$E$6),SUMPRODUCT(($C$3:$C2012=Party_Statement!$C$5)*($B$3:$B2012&gt;=Party_Statement!$C$6)*($B$3:$B2012&lt;=Party_Statement!$E$6)),""))</f>
        <v/>
      </c>
    </row>
    <row r="2013" spans="1:11" x14ac:dyDescent="0.25">
      <c r="A2013" s="252">
        <f>Purchase_Entry!A179</f>
        <v>66918</v>
      </c>
      <c r="B2013" s="253">
        <f>Purchase_Entry!B179</f>
        <v>46205</v>
      </c>
      <c r="C2013" s="254" t="str">
        <f>Purchase_Entry!D179</f>
        <v>MODERN AGRO  -315</v>
      </c>
      <c r="D2013" s="255" t="s">
        <v>1392</v>
      </c>
      <c r="E2013" s="255" t="str">
        <f>Purchase_Entry!C179</f>
        <v>BILL-5015</v>
      </c>
      <c r="F2013" s="255" t="str">
        <f>Purchase_Entry!F179</f>
        <v>Cow Milk</v>
      </c>
      <c r="G2013" s="256">
        <v>0</v>
      </c>
      <c r="H2013" s="256">
        <f>N(Purchase_Entry!P179)</f>
        <v>3245.5680000000002</v>
      </c>
      <c r="I2013" s="256">
        <f t="shared" si="31"/>
        <v>-3245.5680000000002</v>
      </c>
      <c r="J2013" s="209"/>
      <c r="K2013" s="209" t="str" cm="1">
        <f t="array" ref="K2013">IF($C2013="","",IF(AND($C2013=Party_Statement!$C$5,$B2013&gt;=Party_Statement!$C$6,$B2013&lt;=Party_Statement!$E$6),SUMPRODUCT(($C$3:$C2013=Party_Statement!$C$5)*($B$3:$B2013&gt;=Party_Statement!$C$6)*($B$3:$B2013&lt;=Party_Statement!$E$6)),""))</f>
        <v/>
      </c>
    </row>
    <row r="2014" spans="1:11" x14ac:dyDescent="0.25">
      <c r="A2014" s="252">
        <f>Purchase_Entry!A180</f>
        <v>66918</v>
      </c>
      <c r="B2014" s="253">
        <f>Purchase_Entry!B180</f>
        <v>46205</v>
      </c>
      <c r="C2014" s="254" t="str">
        <f>Purchase_Entry!D180</f>
        <v>MODERN AGRO  -315</v>
      </c>
      <c r="D2014" s="255" t="s">
        <v>1392</v>
      </c>
      <c r="E2014" s="255" t="str">
        <f>Purchase_Entry!C180</f>
        <v>BILL-5016</v>
      </c>
      <c r="F2014" s="255" t="str">
        <f>Purchase_Entry!F180</f>
        <v>Buffalo Milk</v>
      </c>
      <c r="G2014" s="256">
        <v>0</v>
      </c>
      <c r="H2014" s="256">
        <f>N(Purchase_Entry!P180)</f>
        <v>1778.038</v>
      </c>
      <c r="I2014" s="256">
        <f t="shared" si="31"/>
        <v>-1778.038</v>
      </c>
      <c r="J2014" s="209"/>
      <c r="K2014" s="209" t="str" cm="1">
        <f t="array" ref="K2014">IF($C2014="","",IF(AND($C2014=Party_Statement!$C$5,$B2014&gt;=Party_Statement!$C$6,$B2014&lt;=Party_Statement!$E$6),SUMPRODUCT(($C$3:$C2014=Party_Statement!$C$5)*($B$3:$B2014&gt;=Party_Statement!$C$6)*($B$3:$B2014&lt;=Party_Statement!$E$6)),""))</f>
        <v/>
      </c>
    </row>
    <row r="2015" spans="1:11" x14ac:dyDescent="0.25">
      <c r="A2015" s="252">
        <f>Purchase_Entry!A181</f>
        <v>66918</v>
      </c>
      <c r="B2015" s="253">
        <f>Purchase_Entry!B181</f>
        <v>46205</v>
      </c>
      <c r="C2015" s="254" t="str">
        <f>Purchase_Entry!D181</f>
        <v>MODERN AGRO  -315</v>
      </c>
      <c r="D2015" s="255" t="s">
        <v>1392</v>
      </c>
      <c r="E2015" s="255" t="str">
        <f>Purchase_Entry!C181</f>
        <v>BILL-5015</v>
      </c>
      <c r="F2015" s="255" t="str">
        <f>Purchase_Entry!F181</f>
        <v>Cow Milk</v>
      </c>
      <c r="G2015" s="256">
        <v>0</v>
      </c>
      <c r="H2015" s="256">
        <f>N(Purchase_Entry!P181)</f>
        <v>2332.752</v>
      </c>
      <c r="I2015" s="256">
        <f t="shared" si="31"/>
        <v>-2332.752</v>
      </c>
      <c r="J2015" s="209"/>
      <c r="K2015" s="209" t="str" cm="1">
        <f t="array" ref="K2015">IF($C2015="","",IF(AND($C2015=Party_Statement!$C$5,$B2015&gt;=Party_Statement!$C$6,$B2015&lt;=Party_Statement!$E$6),SUMPRODUCT(($C$3:$C2015=Party_Statement!$C$5)*($B$3:$B2015&gt;=Party_Statement!$C$6)*($B$3:$B2015&lt;=Party_Statement!$E$6)),""))</f>
        <v/>
      </c>
    </row>
    <row r="2016" spans="1:11" x14ac:dyDescent="0.25">
      <c r="A2016" s="252">
        <f>Purchase_Entry!A182</f>
        <v>66918</v>
      </c>
      <c r="B2016" s="253">
        <f>Purchase_Entry!B182</f>
        <v>46205</v>
      </c>
      <c r="C2016" s="254" t="str">
        <f>Purchase_Entry!D182</f>
        <v>MODERN AGRO  -315</v>
      </c>
      <c r="D2016" s="255" t="s">
        <v>1392</v>
      </c>
      <c r="E2016" s="255" t="str">
        <f>Purchase_Entry!C182</f>
        <v>BILL-5016</v>
      </c>
      <c r="F2016" s="255" t="str">
        <f>Purchase_Entry!F182</f>
        <v>Buffalo Milk</v>
      </c>
      <c r="G2016" s="256">
        <v>0</v>
      </c>
      <c r="H2016" s="256">
        <f>N(Purchase_Entry!P182)</f>
        <v>1205.9736</v>
      </c>
      <c r="I2016" s="256">
        <f t="shared" si="31"/>
        <v>-1205.9736</v>
      </c>
      <c r="J2016" s="209"/>
      <c r="K2016" s="209" t="str" cm="1">
        <f t="array" ref="K2016">IF($C2016="","",IF(AND($C2016=Party_Statement!$C$5,$B2016&gt;=Party_Statement!$C$6,$B2016&lt;=Party_Statement!$E$6),SUMPRODUCT(($C$3:$C2016=Party_Statement!$C$5)*($B$3:$B2016&gt;=Party_Statement!$C$6)*($B$3:$B2016&lt;=Party_Statement!$E$6)),""))</f>
        <v/>
      </c>
    </row>
    <row r="2017" spans="1:11" x14ac:dyDescent="0.25">
      <c r="A2017" s="252">
        <f>Purchase_Entry!A183</f>
        <v>66919</v>
      </c>
      <c r="B2017" s="253">
        <f>Purchase_Entry!B183</f>
        <v>46206</v>
      </c>
      <c r="C2017" s="254" t="str">
        <f>Purchase_Entry!D183</f>
        <v>MODERN AGRO  -315</v>
      </c>
      <c r="D2017" s="255" t="s">
        <v>1392</v>
      </c>
      <c r="E2017" s="255" t="str">
        <f>Purchase_Entry!C183</f>
        <v>BILL-5022</v>
      </c>
      <c r="F2017" s="255" t="str">
        <f>Purchase_Entry!F183</f>
        <v>Cow Milk</v>
      </c>
      <c r="G2017" s="256">
        <v>0</v>
      </c>
      <c r="H2017" s="256">
        <f>N(Purchase_Entry!P183)</f>
        <v>3251.2508000000003</v>
      </c>
      <c r="I2017" s="256">
        <f t="shared" si="31"/>
        <v>-3251.2508000000003</v>
      </c>
      <c r="J2017" s="209"/>
      <c r="K2017" s="209" t="str" cm="1">
        <f t="array" ref="K2017">IF($C2017="","",IF(AND($C2017=Party_Statement!$C$5,$B2017&gt;=Party_Statement!$C$6,$B2017&lt;=Party_Statement!$E$6),SUMPRODUCT(($C$3:$C2017=Party_Statement!$C$5)*($B$3:$B2017&gt;=Party_Statement!$C$6)*($B$3:$B2017&lt;=Party_Statement!$E$6)),""))</f>
        <v/>
      </c>
    </row>
    <row r="2018" spans="1:11" x14ac:dyDescent="0.25">
      <c r="A2018" s="252">
        <f>Purchase_Entry!A184</f>
        <v>66919</v>
      </c>
      <c r="B2018" s="253">
        <f>Purchase_Entry!B184</f>
        <v>46206</v>
      </c>
      <c r="C2018" s="254" t="str">
        <f>Purchase_Entry!D184</f>
        <v>MODERN AGRO  -315</v>
      </c>
      <c r="D2018" s="255" t="s">
        <v>1392</v>
      </c>
      <c r="E2018" s="255" t="str">
        <f>Purchase_Entry!C184</f>
        <v>BILL-5023</v>
      </c>
      <c r="F2018" s="255" t="str">
        <f>Purchase_Entry!F184</f>
        <v>Buffalo Milk</v>
      </c>
      <c r="G2018" s="256">
        <v>0</v>
      </c>
      <c r="H2018" s="256">
        <f>N(Purchase_Entry!P184)</f>
        <v>1778.038</v>
      </c>
      <c r="I2018" s="256">
        <f t="shared" si="31"/>
        <v>-1778.038</v>
      </c>
      <c r="J2018" s="209"/>
      <c r="K2018" s="209" t="str" cm="1">
        <f t="array" ref="K2018">IF($C2018="","",IF(AND($C2018=Party_Statement!$C$5,$B2018&gt;=Party_Statement!$C$6,$B2018&lt;=Party_Statement!$E$6),SUMPRODUCT(($C$3:$C2018=Party_Statement!$C$5)*($B$3:$B2018&gt;=Party_Statement!$C$6)*($B$3:$B2018&lt;=Party_Statement!$E$6)),""))</f>
        <v/>
      </c>
    </row>
    <row r="2019" spans="1:11" x14ac:dyDescent="0.25">
      <c r="A2019" s="252">
        <f>Purchase_Entry!A185</f>
        <v>66919</v>
      </c>
      <c r="B2019" s="253">
        <f>Purchase_Entry!B185</f>
        <v>46206</v>
      </c>
      <c r="C2019" s="254" t="str">
        <f>Purchase_Entry!D185</f>
        <v>MODERN AGRO  -315</v>
      </c>
      <c r="D2019" s="255" t="s">
        <v>1392</v>
      </c>
      <c r="E2019" s="255" t="str">
        <f>Purchase_Entry!C185</f>
        <v>BILL-5022</v>
      </c>
      <c r="F2019" s="255" t="str">
        <f>Purchase_Entry!F185</f>
        <v>Cow Milk</v>
      </c>
      <c r="G2019" s="256">
        <v>0</v>
      </c>
      <c r="H2019" s="256">
        <f>N(Purchase_Entry!P185)</f>
        <v>2329.6363999999999</v>
      </c>
      <c r="I2019" s="256">
        <f t="shared" si="31"/>
        <v>-2329.6363999999999</v>
      </c>
      <c r="J2019" s="209"/>
      <c r="K2019" s="209" t="str" cm="1">
        <f t="array" ref="K2019">IF($C2019="","",IF(AND($C2019=Party_Statement!$C$5,$B2019&gt;=Party_Statement!$C$6,$B2019&lt;=Party_Statement!$E$6),SUMPRODUCT(($C$3:$C2019=Party_Statement!$C$5)*($B$3:$B2019&gt;=Party_Statement!$C$6)*($B$3:$B2019&lt;=Party_Statement!$E$6)),""))</f>
        <v/>
      </c>
    </row>
    <row r="2020" spans="1:11" x14ac:dyDescent="0.25">
      <c r="A2020" s="252">
        <f>Purchase_Entry!A186</f>
        <v>66919</v>
      </c>
      <c r="B2020" s="253">
        <f>Purchase_Entry!B186</f>
        <v>46206</v>
      </c>
      <c r="C2020" s="254" t="str">
        <f>Purchase_Entry!D186</f>
        <v>MODERN AGRO  -315</v>
      </c>
      <c r="D2020" s="255" t="s">
        <v>1392</v>
      </c>
      <c r="E2020" s="255" t="str">
        <f>Purchase_Entry!C186</f>
        <v>BILL-5023</v>
      </c>
      <c r="F2020" s="255" t="str">
        <f>Purchase_Entry!F186</f>
        <v>Buffalo Milk</v>
      </c>
      <c r="G2020" s="256">
        <v>0</v>
      </c>
      <c r="H2020" s="256">
        <f>N(Purchase_Entry!P186)</f>
        <v>1213.7041999999999</v>
      </c>
      <c r="I2020" s="256">
        <f t="shared" si="31"/>
        <v>-1213.7041999999999</v>
      </c>
      <c r="J2020" s="209"/>
      <c r="K2020" s="209" t="str" cm="1">
        <f t="array" ref="K2020">IF($C2020="","",IF(AND($C2020=Party_Statement!$C$5,$B2020&gt;=Party_Statement!$C$6,$B2020&lt;=Party_Statement!$E$6),SUMPRODUCT(($C$3:$C2020=Party_Statement!$C$5)*($B$3:$B2020&gt;=Party_Statement!$C$6)*($B$3:$B2020&lt;=Party_Statement!$E$6)),""))</f>
        <v/>
      </c>
    </row>
    <row r="2021" spans="1:11" x14ac:dyDescent="0.25">
      <c r="A2021" s="252">
        <f>Purchase_Entry!A187</f>
        <v>66920</v>
      </c>
      <c r="B2021" s="253">
        <f>Purchase_Entry!B187</f>
        <v>46207</v>
      </c>
      <c r="C2021" s="254" t="str">
        <f>Purchase_Entry!D187</f>
        <v>MODERN AGRO  -315</v>
      </c>
      <c r="D2021" s="255" t="s">
        <v>1392</v>
      </c>
      <c r="E2021" s="255" t="str">
        <f>Purchase_Entry!C187</f>
        <v>BILL-5029</v>
      </c>
      <c r="F2021" s="255" t="str">
        <f>Purchase_Entry!F187</f>
        <v>Cow Milk</v>
      </c>
      <c r="G2021" s="256">
        <v>0</v>
      </c>
      <c r="H2021" s="256">
        <f>N(Purchase_Entry!P187)</f>
        <v>3125.8533000000002</v>
      </c>
      <c r="I2021" s="256">
        <f t="shared" si="31"/>
        <v>-3125.8533000000002</v>
      </c>
      <c r="J2021" s="209"/>
      <c r="K2021" s="209" t="str" cm="1">
        <f t="array" ref="K2021">IF($C2021="","",IF(AND($C2021=Party_Statement!$C$5,$B2021&gt;=Party_Statement!$C$6,$B2021&lt;=Party_Statement!$E$6),SUMPRODUCT(($C$3:$C2021=Party_Statement!$C$5)*($B$3:$B2021&gt;=Party_Statement!$C$6)*($B$3:$B2021&lt;=Party_Statement!$E$6)),""))</f>
        <v/>
      </c>
    </row>
    <row r="2022" spans="1:11" x14ac:dyDescent="0.25">
      <c r="A2022" s="252">
        <f>Purchase_Entry!A188</f>
        <v>66920</v>
      </c>
      <c r="B2022" s="253">
        <f>Purchase_Entry!B188</f>
        <v>46207</v>
      </c>
      <c r="C2022" s="254" t="str">
        <f>Purchase_Entry!D188</f>
        <v>MODERN AGRO  -315</v>
      </c>
      <c r="D2022" s="255" t="s">
        <v>1392</v>
      </c>
      <c r="E2022" s="255" t="str">
        <f>Purchase_Entry!C188</f>
        <v>BILL-5030</v>
      </c>
      <c r="F2022" s="255" t="str">
        <f>Purchase_Entry!F188</f>
        <v>Buffalo Milk</v>
      </c>
      <c r="G2022" s="256">
        <v>0</v>
      </c>
      <c r="H2022" s="256">
        <f>N(Purchase_Entry!P188)</f>
        <v>1827.7964000000004</v>
      </c>
      <c r="I2022" s="256">
        <f t="shared" si="31"/>
        <v>-1827.7964000000004</v>
      </c>
      <c r="J2022" s="209"/>
      <c r="K2022" s="209" t="str" cm="1">
        <f t="array" ref="K2022">IF($C2022="","",IF(AND($C2022=Party_Statement!$C$5,$B2022&gt;=Party_Statement!$C$6,$B2022&lt;=Party_Statement!$E$6),SUMPRODUCT(($C$3:$C2022=Party_Statement!$C$5)*($B$3:$B2022&gt;=Party_Statement!$C$6)*($B$3:$B2022&lt;=Party_Statement!$E$6)),""))</f>
        <v/>
      </c>
    </row>
    <row r="2023" spans="1:11" x14ac:dyDescent="0.25">
      <c r="A2023" s="252">
        <f>Purchase_Entry!A189</f>
        <v>66920</v>
      </c>
      <c r="B2023" s="253">
        <f>Purchase_Entry!B189</f>
        <v>46207</v>
      </c>
      <c r="C2023" s="254" t="str">
        <f>Purchase_Entry!D189</f>
        <v>MODERN AGRO  -315</v>
      </c>
      <c r="D2023" s="255" t="s">
        <v>1392</v>
      </c>
      <c r="E2023" s="255" t="str">
        <f>Purchase_Entry!C189</f>
        <v>BILL-5029</v>
      </c>
      <c r="F2023" s="255" t="str">
        <f>Purchase_Entry!F189</f>
        <v>Cow Milk</v>
      </c>
      <c r="G2023" s="256">
        <v>0</v>
      </c>
      <c r="H2023" s="256">
        <f>N(Purchase_Entry!P189)</f>
        <v>2056.3148999999999</v>
      </c>
      <c r="I2023" s="256">
        <f t="shared" si="31"/>
        <v>-2056.3148999999999</v>
      </c>
      <c r="J2023" s="209"/>
      <c r="K2023" s="209" t="str" cm="1">
        <f t="array" ref="K2023">IF($C2023="","",IF(AND($C2023=Party_Statement!$C$5,$B2023&gt;=Party_Statement!$C$6,$B2023&lt;=Party_Statement!$E$6),SUMPRODUCT(($C$3:$C2023=Party_Statement!$C$5)*($B$3:$B2023&gt;=Party_Statement!$C$6)*($B$3:$B2023&lt;=Party_Statement!$E$6)),""))</f>
        <v/>
      </c>
    </row>
    <row r="2024" spans="1:11" x14ac:dyDescent="0.25">
      <c r="A2024" s="252">
        <f>Purchase_Entry!A190</f>
        <v>66920</v>
      </c>
      <c r="B2024" s="253">
        <f>Purchase_Entry!B190</f>
        <v>46207</v>
      </c>
      <c r="C2024" s="254" t="str">
        <f>Purchase_Entry!D190</f>
        <v>MODERN AGRO  -315</v>
      </c>
      <c r="D2024" s="255" t="s">
        <v>1392</v>
      </c>
      <c r="E2024" s="255" t="str">
        <f>Purchase_Entry!C190</f>
        <v>BILL-5030</v>
      </c>
      <c r="F2024" s="255" t="str">
        <f>Purchase_Entry!F190</f>
        <v>Buffalo Milk</v>
      </c>
      <c r="G2024" s="256">
        <v>0</v>
      </c>
      <c r="H2024" s="256">
        <f>N(Purchase_Entry!P190)</f>
        <v>1301.1432000000002</v>
      </c>
      <c r="I2024" s="256">
        <f t="shared" si="31"/>
        <v>-1301.1432000000002</v>
      </c>
      <c r="J2024" s="209"/>
      <c r="K2024" s="209" t="str" cm="1">
        <f t="array" ref="K2024">IF($C2024="","",IF(AND($C2024=Party_Statement!$C$5,$B2024&gt;=Party_Statement!$C$6,$B2024&lt;=Party_Statement!$E$6),SUMPRODUCT(($C$3:$C2024=Party_Statement!$C$5)*($B$3:$B2024&gt;=Party_Statement!$C$6)*($B$3:$B2024&lt;=Party_Statement!$E$6)),""))</f>
        <v/>
      </c>
    </row>
    <row r="2025" spans="1:11" x14ac:dyDescent="0.25">
      <c r="A2025" s="252">
        <f>Purchase_Entry!A191</f>
        <v>66921</v>
      </c>
      <c r="B2025" s="253">
        <f>Purchase_Entry!B191</f>
        <v>46208</v>
      </c>
      <c r="C2025" s="254" t="str">
        <f>Purchase_Entry!D191</f>
        <v>MODERN AGRO  -315</v>
      </c>
      <c r="D2025" s="255" t="s">
        <v>1392</v>
      </c>
      <c r="E2025" s="255" t="str">
        <f>Purchase_Entry!C191</f>
        <v>BILL-5036</v>
      </c>
      <c r="F2025" s="255" t="str">
        <f>Purchase_Entry!F191</f>
        <v>Cow Milk</v>
      </c>
      <c r="G2025" s="256">
        <v>0</v>
      </c>
      <c r="H2025" s="256">
        <f>N(Purchase_Entry!P191)</f>
        <v>3241.1084000000001</v>
      </c>
      <c r="I2025" s="256">
        <f t="shared" si="31"/>
        <v>-3241.1084000000001</v>
      </c>
      <c r="J2025" s="209"/>
      <c r="K2025" s="209" t="str" cm="1">
        <f t="array" ref="K2025">IF($C2025="","",IF(AND($C2025=Party_Statement!$C$5,$B2025&gt;=Party_Statement!$C$6,$B2025&lt;=Party_Statement!$E$6),SUMPRODUCT(($C$3:$C2025=Party_Statement!$C$5)*($B$3:$B2025&gt;=Party_Statement!$C$6)*($B$3:$B2025&lt;=Party_Statement!$E$6)),""))</f>
        <v/>
      </c>
    </row>
    <row r="2026" spans="1:11" x14ac:dyDescent="0.25">
      <c r="A2026" s="252">
        <f>Purchase_Entry!A192</f>
        <v>66921</v>
      </c>
      <c r="B2026" s="253">
        <f>Purchase_Entry!B192</f>
        <v>46208</v>
      </c>
      <c r="C2026" s="254" t="str">
        <f>Purchase_Entry!D192</f>
        <v>MODERN AGRO  -315</v>
      </c>
      <c r="D2026" s="255" t="s">
        <v>1392</v>
      </c>
      <c r="E2026" s="255" t="str">
        <f>Purchase_Entry!C192</f>
        <v>BILL-5037</v>
      </c>
      <c r="F2026" s="255" t="str">
        <f>Purchase_Entry!F192</f>
        <v>Buffalo Milk</v>
      </c>
      <c r="G2026" s="256">
        <v>0</v>
      </c>
      <c r="H2026" s="256">
        <f>N(Purchase_Entry!P192)</f>
        <v>1809.9700000000003</v>
      </c>
      <c r="I2026" s="256">
        <f t="shared" si="31"/>
        <v>-1809.9700000000003</v>
      </c>
      <c r="J2026" s="209"/>
      <c r="K2026" s="209" t="str" cm="1">
        <f t="array" ref="K2026">IF($C2026="","",IF(AND($C2026=Party_Statement!$C$5,$B2026&gt;=Party_Statement!$C$6,$B2026&lt;=Party_Statement!$E$6),SUMPRODUCT(($C$3:$C2026=Party_Statement!$C$5)*($B$3:$B2026&gt;=Party_Statement!$C$6)*($B$3:$B2026&lt;=Party_Statement!$E$6)),""))</f>
        <v/>
      </c>
    </row>
    <row r="2027" spans="1:11" x14ac:dyDescent="0.25">
      <c r="A2027" s="252">
        <f>Purchase_Entry!A193</f>
        <v>66921</v>
      </c>
      <c r="B2027" s="253">
        <f>Purchase_Entry!B193</f>
        <v>46208</v>
      </c>
      <c r="C2027" s="254" t="str">
        <f>Purchase_Entry!D193</f>
        <v>MODERN AGRO  -315</v>
      </c>
      <c r="D2027" s="255" t="s">
        <v>1392</v>
      </c>
      <c r="E2027" s="255" t="str">
        <f>Purchase_Entry!C193</f>
        <v>BILL-5036</v>
      </c>
      <c r="F2027" s="255" t="str">
        <f>Purchase_Entry!F193</f>
        <v>Cow Milk</v>
      </c>
      <c r="G2027" s="256">
        <v>0</v>
      </c>
      <c r="H2027" s="256">
        <f>N(Purchase_Entry!P193)</f>
        <v>2381.4823999999999</v>
      </c>
      <c r="I2027" s="256">
        <f t="shared" si="31"/>
        <v>-2381.4823999999999</v>
      </c>
      <c r="J2027" s="209"/>
      <c r="K2027" s="209" t="str" cm="1">
        <f t="array" ref="K2027">IF($C2027="","",IF(AND($C2027=Party_Statement!$C$5,$B2027&gt;=Party_Statement!$C$6,$B2027&lt;=Party_Statement!$E$6),SUMPRODUCT(($C$3:$C2027=Party_Statement!$C$5)*($B$3:$B2027&gt;=Party_Statement!$C$6)*($B$3:$B2027&lt;=Party_Statement!$E$6)),""))</f>
        <v/>
      </c>
    </row>
    <row r="2028" spans="1:11" x14ac:dyDescent="0.25">
      <c r="A2028" s="252">
        <f>Purchase_Entry!A194</f>
        <v>66921</v>
      </c>
      <c r="B2028" s="253">
        <f>Purchase_Entry!B194</f>
        <v>46208</v>
      </c>
      <c r="C2028" s="254" t="str">
        <f>Purchase_Entry!D194</f>
        <v>MODERN AGRO  -315</v>
      </c>
      <c r="D2028" s="255" t="s">
        <v>1392</v>
      </c>
      <c r="E2028" s="255" t="str">
        <f>Purchase_Entry!C194</f>
        <v>BILL-5037</v>
      </c>
      <c r="F2028" s="255" t="str">
        <f>Purchase_Entry!F194</f>
        <v>Buffalo Milk</v>
      </c>
      <c r="G2028" s="256">
        <v>0</v>
      </c>
      <c r="H2028" s="256">
        <f>N(Purchase_Entry!P194)</f>
        <v>1347.8500000000001</v>
      </c>
      <c r="I2028" s="256">
        <f t="shared" si="31"/>
        <v>-1347.8500000000001</v>
      </c>
      <c r="J2028" s="209"/>
      <c r="K2028" s="209" t="str" cm="1">
        <f t="array" ref="K2028">IF($C2028="","",IF(AND($C2028=Party_Statement!$C$5,$B2028&gt;=Party_Statement!$C$6,$B2028&lt;=Party_Statement!$E$6),SUMPRODUCT(($C$3:$C2028=Party_Statement!$C$5)*($B$3:$B2028&gt;=Party_Statement!$C$6)*($B$3:$B2028&lt;=Party_Statement!$E$6)),""))</f>
        <v/>
      </c>
    </row>
    <row r="2029" spans="1:11" x14ac:dyDescent="0.25">
      <c r="A2029" s="252">
        <f>Purchase_Entry!A195</f>
        <v>66922</v>
      </c>
      <c r="B2029" s="253">
        <f>Purchase_Entry!B195</f>
        <v>46209</v>
      </c>
      <c r="C2029" s="254" t="str">
        <f>Purchase_Entry!D195</f>
        <v>MODERN AGRO  -315</v>
      </c>
      <c r="D2029" s="255" t="s">
        <v>1392</v>
      </c>
      <c r="E2029" s="255" t="str">
        <f>Purchase_Entry!C195</f>
        <v>BILL-5043</v>
      </c>
      <c r="F2029" s="255" t="str">
        <f>Purchase_Entry!F195</f>
        <v>Cow Milk</v>
      </c>
      <c r="G2029" s="256">
        <v>0</v>
      </c>
      <c r="H2029" s="256">
        <f>N(Purchase_Entry!P195)</f>
        <v>2966.652</v>
      </c>
      <c r="I2029" s="256">
        <f t="shared" si="31"/>
        <v>-2966.652</v>
      </c>
      <c r="J2029" s="209"/>
      <c r="K2029" s="209" t="str" cm="1">
        <f t="array" ref="K2029">IF($C2029="","",IF(AND($C2029=Party_Statement!$C$5,$B2029&gt;=Party_Statement!$C$6,$B2029&lt;=Party_Statement!$E$6),SUMPRODUCT(($C$3:$C2029=Party_Statement!$C$5)*($B$3:$B2029&gt;=Party_Statement!$C$6)*($B$3:$B2029&lt;=Party_Statement!$E$6)),""))</f>
        <v/>
      </c>
    </row>
    <row r="2030" spans="1:11" x14ac:dyDescent="0.25">
      <c r="A2030" s="252">
        <f>Purchase_Entry!A196</f>
        <v>66922</v>
      </c>
      <c r="B2030" s="253">
        <f>Purchase_Entry!B196</f>
        <v>46209</v>
      </c>
      <c r="C2030" s="254" t="str">
        <f>Purchase_Entry!D196</f>
        <v>MODERN AGRO  -315</v>
      </c>
      <c r="D2030" s="255" t="s">
        <v>1392</v>
      </c>
      <c r="E2030" s="255" t="str">
        <f>Purchase_Entry!C196</f>
        <v>BILL-5044</v>
      </c>
      <c r="F2030" s="255" t="str">
        <f>Purchase_Entry!F196</f>
        <v>Buffalo Milk</v>
      </c>
      <c r="G2030" s="256">
        <v>0</v>
      </c>
      <c r="H2030" s="256">
        <f>N(Purchase_Entry!P196)</f>
        <v>1783.3662000000002</v>
      </c>
      <c r="I2030" s="256">
        <f t="shared" si="31"/>
        <v>-1783.3662000000002</v>
      </c>
      <c r="J2030" s="209"/>
      <c r="K2030" s="209" t="str" cm="1">
        <f t="array" ref="K2030">IF($C2030="","",IF(AND($C2030=Party_Statement!$C$5,$B2030&gt;=Party_Statement!$C$6,$B2030&lt;=Party_Statement!$E$6),SUMPRODUCT(($C$3:$C2030=Party_Statement!$C$5)*($B$3:$B2030&gt;=Party_Statement!$C$6)*($B$3:$B2030&lt;=Party_Statement!$E$6)),""))</f>
        <v/>
      </c>
    </row>
    <row r="2031" spans="1:11" x14ac:dyDescent="0.25">
      <c r="A2031" s="252">
        <f>Purchase_Entry!A197</f>
        <v>66922</v>
      </c>
      <c r="B2031" s="253">
        <f>Purchase_Entry!B197</f>
        <v>46209</v>
      </c>
      <c r="C2031" s="254" t="str">
        <f>Purchase_Entry!D197</f>
        <v>MODERN AGRO  -315</v>
      </c>
      <c r="D2031" s="255" t="s">
        <v>1392</v>
      </c>
      <c r="E2031" s="255" t="str">
        <f>Purchase_Entry!C197</f>
        <v>BILL-5043</v>
      </c>
      <c r="F2031" s="255" t="str">
        <f>Purchase_Entry!F197</f>
        <v>Cow Milk</v>
      </c>
      <c r="G2031" s="256">
        <v>0</v>
      </c>
      <c r="H2031" s="256">
        <f>N(Purchase_Entry!P197)</f>
        <v>2098.2090000000003</v>
      </c>
      <c r="I2031" s="256">
        <f t="shared" si="31"/>
        <v>-2098.2090000000003</v>
      </c>
      <c r="J2031" s="209"/>
      <c r="K2031" s="209" t="str" cm="1">
        <f t="array" ref="K2031">IF($C2031="","",IF(AND($C2031=Party_Statement!$C$5,$B2031&gt;=Party_Statement!$C$6,$B2031&lt;=Party_Statement!$E$6),SUMPRODUCT(($C$3:$C2031=Party_Statement!$C$5)*($B$3:$B2031&gt;=Party_Statement!$C$6)*($B$3:$B2031&lt;=Party_Statement!$E$6)),""))</f>
        <v/>
      </c>
    </row>
    <row r="2032" spans="1:11" x14ac:dyDescent="0.25">
      <c r="A2032" s="252">
        <f>Purchase_Entry!A198</f>
        <v>66922</v>
      </c>
      <c r="B2032" s="253">
        <f>Purchase_Entry!B198</f>
        <v>46209</v>
      </c>
      <c r="C2032" s="254" t="str">
        <f>Purchase_Entry!D198</f>
        <v>MODERN AGRO  -315</v>
      </c>
      <c r="D2032" s="255" t="s">
        <v>1392</v>
      </c>
      <c r="E2032" s="255" t="str">
        <f>Purchase_Entry!C198</f>
        <v>BILL-5044</v>
      </c>
      <c r="F2032" s="255" t="str">
        <f>Purchase_Entry!F198</f>
        <v>Buffalo Milk</v>
      </c>
      <c r="G2032" s="256">
        <v>0</v>
      </c>
      <c r="H2032" s="256">
        <f>N(Purchase_Entry!P198)</f>
        <v>1204.3511999999998</v>
      </c>
      <c r="I2032" s="256">
        <f t="shared" si="31"/>
        <v>-1204.3511999999998</v>
      </c>
      <c r="J2032" s="209"/>
      <c r="K2032" s="209" t="str" cm="1">
        <f t="array" ref="K2032">IF($C2032="","",IF(AND($C2032=Party_Statement!$C$5,$B2032&gt;=Party_Statement!$C$6,$B2032&lt;=Party_Statement!$E$6),SUMPRODUCT(($C$3:$C2032=Party_Statement!$C$5)*($B$3:$B2032&gt;=Party_Statement!$C$6)*($B$3:$B2032&lt;=Party_Statement!$E$6)),""))</f>
        <v/>
      </c>
    </row>
    <row r="2033" spans="1:11" x14ac:dyDescent="0.25">
      <c r="A2033" s="252">
        <f>Purchase_Entry!A199</f>
        <v>66923</v>
      </c>
      <c r="B2033" s="253">
        <f>Purchase_Entry!B199</f>
        <v>46210</v>
      </c>
      <c r="C2033" s="254" t="str">
        <f>Purchase_Entry!D199</f>
        <v>MODERN AGRO  -315</v>
      </c>
      <c r="D2033" s="255" t="s">
        <v>1392</v>
      </c>
      <c r="E2033" s="255" t="str">
        <f>Purchase_Entry!C199</f>
        <v>BILL-5050</v>
      </c>
      <c r="F2033" s="255" t="str">
        <f>Purchase_Entry!F199</f>
        <v>Cow Milk</v>
      </c>
      <c r="G2033" s="256">
        <v>0</v>
      </c>
      <c r="H2033" s="256">
        <f>N(Purchase_Entry!P199)</f>
        <v>3152.6586000000002</v>
      </c>
      <c r="I2033" s="256">
        <f t="shared" si="31"/>
        <v>-3152.6586000000002</v>
      </c>
      <c r="J2033" s="209"/>
      <c r="K2033" s="209" t="str" cm="1">
        <f t="array" ref="K2033">IF($C2033="","",IF(AND($C2033=Party_Statement!$C$5,$B2033&gt;=Party_Statement!$C$6,$B2033&lt;=Party_Statement!$E$6),SUMPRODUCT(($C$3:$C2033=Party_Statement!$C$5)*($B$3:$B2033&gt;=Party_Statement!$C$6)*($B$3:$B2033&lt;=Party_Statement!$E$6)),""))</f>
        <v/>
      </c>
    </row>
    <row r="2034" spans="1:11" x14ac:dyDescent="0.25">
      <c r="A2034" s="252">
        <f>Purchase_Entry!A200</f>
        <v>66923</v>
      </c>
      <c r="B2034" s="253">
        <f>Purchase_Entry!B200</f>
        <v>46210</v>
      </c>
      <c r="C2034" s="254" t="str">
        <f>Purchase_Entry!D200</f>
        <v>MODERN AGRO  -315</v>
      </c>
      <c r="D2034" s="255" t="s">
        <v>1392</v>
      </c>
      <c r="E2034" s="255" t="str">
        <f>Purchase_Entry!C200</f>
        <v>BILL-5051</v>
      </c>
      <c r="F2034" s="255" t="str">
        <f>Purchase_Entry!F200</f>
        <v>Buffalo Milk</v>
      </c>
      <c r="G2034" s="256">
        <v>0</v>
      </c>
      <c r="H2034" s="256">
        <f>N(Purchase_Entry!P200)</f>
        <v>1786.8640000000003</v>
      </c>
      <c r="I2034" s="256">
        <f t="shared" si="31"/>
        <v>-1786.8640000000003</v>
      </c>
      <c r="J2034" s="209"/>
      <c r="K2034" s="209" t="str" cm="1">
        <f t="array" ref="K2034">IF($C2034="","",IF(AND($C2034=Party_Statement!$C$5,$B2034&gt;=Party_Statement!$C$6,$B2034&lt;=Party_Statement!$E$6),SUMPRODUCT(($C$3:$C2034=Party_Statement!$C$5)*($B$3:$B2034&gt;=Party_Statement!$C$6)*($B$3:$B2034&lt;=Party_Statement!$E$6)),""))</f>
        <v/>
      </c>
    </row>
    <row r="2035" spans="1:11" x14ac:dyDescent="0.25">
      <c r="A2035" s="252">
        <f>Purchase_Entry!A201</f>
        <v>66923</v>
      </c>
      <c r="B2035" s="253">
        <f>Purchase_Entry!B201</f>
        <v>46210</v>
      </c>
      <c r="C2035" s="254" t="str">
        <f>Purchase_Entry!D201</f>
        <v>MODERN AGRO  -315</v>
      </c>
      <c r="D2035" s="255" t="s">
        <v>1392</v>
      </c>
      <c r="E2035" s="255" t="str">
        <f>Purchase_Entry!C201</f>
        <v>BILL-5050</v>
      </c>
      <c r="F2035" s="255" t="str">
        <f>Purchase_Entry!F201</f>
        <v>Cow Milk</v>
      </c>
      <c r="G2035" s="256">
        <v>0</v>
      </c>
      <c r="H2035" s="256">
        <f>N(Purchase_Entry!P201)</f>
        <v>2380.4486999999999</v>
      </c>
      <c r="I2035" s="256">
        <f t="shared" si="31"/>
        <v>-2380.4486999999999</v>
      </c>
      <c r="J2035" s="209"/>
      <c r="K2035" s="209" t="str" cm="1">
        <f t="array" ref="K2035">IF($C2035="","",IF(AND($C2035=Party_Statement!$C$5,$B2035&gt;=Party_Statement!$C$6,$B2035&lt;=Party_Statement!$E$6),SUMPRODUCT(($C$3:$C2035=Party_Statement!$C$5)*($B$3:$B2035&gt;=Party_Statement!$C$6)*($B$3:$B2035&lt;=Party_Statement!$E$6)),""))</f>
        <v/>
      </c>
    </row>
    <row r="2036" spans="1:11" x14ac:dyDescent="0.25">
      <c r="A2036" s="252">
        <f>Purchase_Entry!A202</f>
        <v>66923</v>
      </c>
      <c r="B2036" s="253">
        <f>Purchase_Entry!B202</f>
        <v>46210</v>
      </c>
      <c r="C2036" s="254" t="str">
        <f>Purchase_Entry!D202</f>
        <v>MODERN AGRO  -315</v>
      </c>
      <c r="D2036" s="255" t="s">
        <v>1392</v>
      </c>
      <c r="E2036" s="255" t="str">
        <f>Purchase_Entry!C202</f>
        <v>BILL-5051</v>
      </c>
      <c r="F2036" s="255" t="str">
        <f>Purchase_Entry!F202</f>
        <v>Buffalo Milk</v>
      </c>
      <c r="G2036" s="256">
        <v>0</v>
      </c>
      <c r="H2036" s="256">
        <f>N(Purchase_Entry!P202)</f>
        <v>1155.3000000000002</v>
      </c>
      <c r="I2036" s="256">
        <f t="shared" si="31"/>
        <v>-1155.3000000000002</v>
      </c>
      <c r="J2036" s="209"/>
      <c r="K2036" s="209" t="str" cm="1">
        <f t="array" ref="K2036">IF($C2036="","",IF(AND($C2036=Party_Statement!$C$5,$B2036&gt;=Party_Statement!$C$6,$B2036&lt;=Party_Statement!$E$6),SUMPRODUCT(($C$3:$C2036=Party_Statement!$C$5)*($B$3:$B2036&gt;=Party_Statement!$C$6)*($B$3:$B2036&lt;=Party_Statement!$E$6)),""))</f>
        <v/>
      </c>
    </row>
    <row r="2037" spans="1:11" x14ac:dyDescent="0.25">
      <c r="A2037" s="252">
        <f>Purchase_Entry!A203</f>
        <v>66924</v>
      </c>
      <c r="B2037" s="253">
        <f>Purchase_Entry!B203</f>
        <v>46211</v>
      </c>
      <c r="C2037" s="254" t="str">
        <f>Purchase_Entry!D203</f>
        <v>MODERN AGRO  -315</v>
      </c>
      <c r="D2037" s="255" t="s">
        <v>1392</v>
      </c>
      <c r="E2037" s="255" t="str">
        <f>Purchase_Entry!C203</f>
        <v>BILL-5057</v>
      </c>
      <c r="F2037" s="255" t="str">
        <f>Purchase_Entry!F203</f>
        <v>Cow Milk</v>
      </c>
      <c r="G2037" s="256">
        <v>0</v>
      </c>
      <c r="H2037" s="256">
        <f>N(Purchase_Entry!P203)</f>
        <v>2960.8386999999998</v>
      </c>
      <c r="I2037" s="256">
        <f t="shared" si="31"/>
        <v>-2960.8386999999998</v>
      </c>
      <c r="J2037" s="209"/>
      <c r="K2037" s="209" t="str" cm="1">
        <f t="array" ref="K2037">IF($C2037="","",IF(AND($C2037=Party_Statement!$C$5,$B2037&gt;=Party_Statement!$C$6,$B2037&lt;=Party_Statement!$E$6),SUMPRODUCT(($C$3:$C2037=Party_Statement!$C$5)*($B$3:$B2037&gt;=Party_Statement!$C$6)*($B$3:$B2037&lt;=Party_Statement!$E$6)),""))</f>
        <v/>
      </c>
    </row>
    <row r="2038" spans="1:11" x14ac:dyDescent="0.25">
      <c r="A2038" s="252">
        <f>Purchase_Entry!A204</f>
        <v>66924</v>
      </c>
      <c r="B2038" s="253">
        <f>Purchase_Entry!B204</f>
        <v>46211</v>
      </c>
      <c r="C2038" s="254" t="str">
        <f>Purchase_Entry!D204</f>
        <v>MODERN AGRO  -315</v>
      </c>
      <c r="D2038" s="255" t="s">
        <v>1392</v>
      </c>
      <c r="E2038" s="255" t="str">
        <f>Purchase_Entry!C204</f>
        <v>BILL-5058</v>
      </c>
      <c r="F2038" s="255" t="str">
        <f>Purchase_Entry!F204</f>
        <v>Buffalo Milk</v>
      </c>
      <c r="G2038" s="256">
        <v>0</v>
      </c>
      <c r="H2038" s="256">
        <f>N(Purchase_Entry!P204)</f>
        <v>1650.9097500000003</v>
      </c>
      <c r="I2038" s="256">
        <f t="shared" si="31"/>
        <v>-1650.9097500000003</v>
      </c>
      <c r="J2038" s="209"/>
      <c r="K2038" s="209" t="str" cm="1">
        <f t="array" ref="K2038">IF($C2038="","",IF(AND($C2038=Party_Statement!$C$5,$B2038&gt;=Party_Statement!$C$6,$B2038&lt;=Party_Statement!$E$6),SUMPRODUCT(($C$3:$C2038=Party_Statement!$C$5)*($B$3:$B2038&gt;=Party_Statement!$C$6)*($B$3:$B2038&lt;=Party_Statement!$E$6)),""))</f>
        <v/>
      </c>
    </row>
    <row r="2039" spans="1:11" x14ac:dyDescent="0.25">
      <c r="A2039" s="252">
        <f>Purchase_Entry!A205</f>
        <v>66924</v>
      </c>
      <c r="B2039" s="253">
        <f>Purchase_Entry!B205</f>
        <v>46211</v>
      </c>
      <c r="C2039" s="254" t="str">
        <f>Purchase_Entry!D205</f>
        <v>MODERN AGRO  -315</v>
      </c>
      <c r="D2039" s="255" t="s">
        <v>1392</v>
      </c>
      <c r="E2039" s="255" t="str">
        <f>Purchase_Entry!C205</f>
        <v>BILL-5057</v>
      </c>
      <c r="F2039" s="255" t="str">
        <f>Purchase_Entry!F205</f>
        <v>Cow Milk</v>
      </c>
      <c r="G2039" s="256">
        <v>0</v>
      </c>
      <c r="H2039" s="256">
        <f>N(Purchase_Entry!P205)</f>
        <v>2123.1068</v>
      </c>
      <c r="I2039" s="256">
        <f t="shared" si="31"/>
        <v>-2123.1068</v>
      </c>
      <c r="J2039" s="209"/>
      <c r="K2039" s="209" t="str" cm="1">
        <f t="array" ref="K2039">IF($C2039="","",IF(AND($C2039=Party_Statement!$C$5,$B2039&gt;=Party_Statement!$C$6,$B2039&lt;=Party_Statement!$E$6),SUMPRODUCT(($C$3:$C2039=Party_Statement!$C$5)*($B$3:$B2039&gt;=Party_Statement!$C$6)*($B$3:$B2039&lt;=Party_Statement!$E$6)),""))</f>
        <v/>
      </c>
    </row>
    <row r="2040" spans="1:11" x14ac:dyDescent="0.25">
      <c r="A2040" s="252">
        <f>Purchase_Entry!A206</f>
        <v>66924</v>
      </c>
      <c r="B2040" s="253">
        <f>Purchase_Entry!B206</f>
        <v>46211</v>
      </c>
      <c r="C2040" s="254" t="str">
        <f>Purchase_Entry!D206</f>
        <v>MODERN AGRO  -315</v>
      </c>
      <c r="D2040" s="255" t="s">
        <v>1392</v>
      </c>
      <c r="E2040" s="255" t="str">
        <f>Purchase_Entry!C206</f>
        <v>BILL-5058</v>
      </c>
      <c r="F2040" s="255" t="str">
        <f>Purchase_Entry!F206</f>
        <v>Buffalo Milk</v>
      </c>
      <c r="G2040" s="256">
        <v>0</v>
      </c>
      <c r="H2040" s="256">
        <f>N(Purchase_Entry!P206)</f>
        <v>1550.15</v>
      </c>
      <c r="I2040" s="256">
        <f t="shared" si="31"/>
        <v>-1550.15</v>
      </c>
      <c r="J2040" s="209"/>
      <c r="K2040" s="209" t="str" cm="1">
        <f t="array" ref="K2040">IF($C2040="","",IF(AND($C2040=Party_Statement!$C$5,$B2040&gt;=Party_Statement!$C$6,$B2040&lt;=Party_Statement!$E$6),SUMPRODUCT(($C$3:$C2040=Party_Statement!$C$5)*($B$3:$B2040&gt;=Party_Statement!$C$6)*($B$3:$B2040&lt;=Party_Statement!$E$6)),""))</f>
        <v/>
      </c>
    </row>
    <row r="2041" spans="1:11" x14ac:dyDescent="0.25">
      <c r="A2041" s="252">
        <f>Purchase_Entry!A207</f>
        <v>66925</v>
      </c>
      <c r="B2041" s="253">
        <f>Purchase_Entry!B207</f>
        <v>46212</v>
      </c>
      <c r="C2041" s="254" t="str">
        <f>Purchase_Entry!D207</f>
        <v>MODERN AGRO  -315</v>
      </c>
      <c r="D2041" s="255" t="s">
        <v>1392</v>
      </c>
      <c r="E2041" s="255" t="str">
        <f>Purchase_Entry!C207</f>
        <v>BILL-5064</v>
      </c>
      <c r="F2041" s="255" t="str">
        <f>Purchase_Entry!F207</f>
        <v>Cow Milk</v>
      </c>
      <c r="G2041" s="256">
        <v>0</v>
      </c>
      <c r="H2041" s="256">
        <f>N(Purchase_Entry!P207)</f>
        <v>2979.33</v>
      </c>
      <c r="I2041" s="256">
        <f t="shared" si="31"/>
        <v>-2979.33</v>
      </c>
      <c r="J2041" s="209"/>
      <c r="K2041" s="209" t="str" cm="1">
        <f t="array" ref="K2041">IF($C2041="","",IF(AND($C2041=Party_Statement!$C$5,$B2041&gt;=Party_Statement!$C$6,$B2041&lt;=Party_Statement!$E$6),SUMPRODUCT(($C$3:$C2041=Party_Statement!$C$5)*($B$3:$B2041&gt;=Party_Statement!$C$6)*($B$3:$B2041&lt;=Party_Statement!$E$6)),""))</f>
        <v/>
      </c>
    </row>
    <row r="2042" spans="1:11" x14ac:dyDescent="0.25">
      <c r="A2042" s="252">
        <f>Purchase_Entry!A208</f>
        <v>66925</v>
      </c>
      <c r="B2042" s="253">
        <f>Purchase_Entry!B208</f>
        <v>46212</v>
      </c>
      <c r="C2042" s="254" t="str">
        <f>Purchase_Entry!D208</f>
        <v>MODERN AGRO  -315</v>
      </c>
      <c r="D2042" s="255" t="s">
        <v>1392</v>
      </c>
      <c r="E2042" s="255" t="str">
        <f>Purchase_Entry!C208</f>
        <v>BILL-5065</v>
      </c>
      <c r="F2042" s="255" t="str">
        <f>Purchase_Entry!F208</f>
        <v>Buffalo Milk</v>
      </c>
      <c r="G2042" s="256">
        <v>0</v>
      </c>
      <c r="H2042" s="256">
        <f>N(Purchase_Entry!P208)</f>
        <v>1816.691</v>
      </c>
      <c r="I2042" s="256">
        <f t="shared" si="31"/>
        <v>-1816.691</v>
      </c>
      <c r="J2042" s="209"/>
      <c r="K2042" s="209" t="str" cm="1">
        <f t="array" ref="K2042">IF($C2042="","",IF(AND($C2042=Party_Statement!$C$5,$B2042&gt;=Party_Statement!$C$6,$B2042&lt;=Party_Statement!$E$6),SUMPRODUCT(($C$3:$C2042=Party_Statement!$C$5)*($B$3:$B2042&gt;=Party_Statement!$C$6)*($B$3:$B2042&lt;=Party_Statement!$E$6)),""))</f>
        <v/>
      </c>
    </row>
    <row r="2043" spans="1:11" x14ac:dyDescent="0.25">
      <c r="A2043" s="252">
        <f>Purchase_Entry!A209</f>
        <v>66925</v>
      </c>
      <c r="B2043" s="253">
        <f>Purchase_Entry!B209</f>
        <v>46212</v>
      </c>
      <c r="C2043" s="254" t="str">
        <f>Purchase_Entry!D209</f>
        <v>MODERN AGRO  -315</v>
      </c>
      <c r="D2043" s="255" t="s">
        <v>1392</v>
      </c>
      <c r="E2043" s="255" t="str">
        <f>Purchase_Entry!C209</f>
        <v>BILL-5064</v>
      </c>
      <c r="F2043" s="255" t="str">
        <f>Purchase_Entry!F209</f>
        <v>Cow Milk</v>
      </c>
      <c r="G2043" s="256">
        <v>0</v>
      </c>
      <c r="H2043" s="256">
        <f>N(Purchase_Entry!P209)</f>
        <v>2370.7860000000001</v>
      </c>
      <c r="I2043" s="256">
        <f t="shared" si="31"/>
        <v>-2370.7860000000001</v>
      </c>
      <c r="J2043" s="209"/>
      <c r="K2043" s="209" t="str" cm="1">
        <f t="array" ref="K2043">IF($C2043="","",IF(AND($C2043=Party_Statement!$C$5,$B2043&gt;=Party_Statement!$C$6,$B2043&lt;=Party_Statement!$E$6),SUMPRODUCT(($C$3:$C2043=Party_Statement!$C$5)*($B$3:$B2043&gt;=Party_Statement!$C$6)*($B$3:$B2043&lt;=Party_Statement!$E$6)),""))</f>
        <v/>
      </c>
    </row>
    <row r="2044" spans="1:11" x14ac:dyDescent="0.25">
      <c r="A2044" s="252">
        <f>Purchase_Entry!A210</f>
        <v>66925</v>
      </c>
      <c r="B2044" s="253">
        <f>Purchase_Entry!B210</f>
        <v>46212</v>
      </c>
      <c r="C2044" s="254" t="str">
        <f>Purchase_Entry!D210</f>
        <v>MODERN AGRO  -315</v>
      </c>
      <c r="D2044" s="255" t="s">
        <v>1392</v>
      </c>
      <c r="E2044" s="255" t="str">
        <f>Purchase_Entry!C210</f>
        <v>BILL-5065</v>
      </c>
      <c r="F2044" s="255" t="str">
        <f>Purchase_Entry!F210</f>
        <v>Buffalo Milk</v>
      </c>
      <c r="G2044" s="256">
        <v>0</v>
      </c>
      <c r="H2044" s="256">
        <f>N(Purchase_Entry!P210)</f>
        <v>1097.7451999999998</v>
      </c>
      <c r="I2044" s="256">
        <f t="shared" si="31"/>
        <v>-1097.7451999999998</v>
      </c>
      <c r="J2044" s="209"/>
      <c r="K2044" s="209" t="str" cm="1">
        <f t="array" ref="K2044">IF($C2044="","",IF(AND($C2044=Party_Statement!$C$5,$B2044&gt;=Party_Statement!$C$6,$B2044&lt;=Party_Statement!$E$6),SUMPRODUCT(($C$3:$C2044=Party_Statement!$C$5)*($B$3:$B2044&gt;=Party_Statement!$C$6)*($B$3:$B2044&lt;=Party_Statement!$E$6)),""))</f>
        <v/>
      </c>
    </row>
    <row r="2045" spans="1:11" x14ac:dyDescent="0.25">
      <c r="A2045" s="252">
        <f>Purchase_Entry!A211</f>
        <v>66926</v>
      </c>
      <c r="B2045" s="253">
        <f>Purchase_Entry!B211</f>
        <v>46213</v>
      </c>
      <c r="C2045" s="254" t="str">
        <f>Purchase_Entry!D211</f>
        <v>MODERN AGRO  -315</v>
      </c>
      <c r="D2045" s="255" t="s">
        <v>1392</v>
      </c>
      <c r="E2045" s="255" t="str">
        <f>Purchase_Entry!C211</f>
        <v>BILL-5071</v>
      </c>
      <c r="F2045" s="255" t="str">
        <f>Purchase_Entry!F211</f>
        <v>Cow Milk</v>
      </c>
      <c r="G2045" s="256">
        <v>0</v>
      </c>
      <c r="H2045" s="256">
        <f>N(Purchase_Entry!P211)</f>
        <v>2972.991</v>
      </c>
      <c r="I2045" s="256">
        <f t="shared" si="31"/>
        <v>-2972.991</v>
      </c>
      <c r="J2045" s="209"/>
      <c r="K2045" s="209" t="str" cm="1">
        <f t="array" ref="K2045">IF($C2045="","",IF(AND($C2045=Party_Statement!$C$5,$B2045&gt;=Party_Statement!$C$6,$B2045&lt;=Party_Statement!$E$6),SUMPRODUCT(($C$3:$C2045=Party_Statement!$C$5)*($B$3:$B2045&gt;=Party_Statement!$C$6)*($B$3:$B2045&lt;=Party_Statement!$E$6)),""))</f>
        <v/>
      </c>
    </row>
    <row r="2046" spans="1:11" x14ac:dyDescent="0.25">
      <c r="A2046" s="252">
        <f>Purchase_Entry!A212</f>
        <v>66926</v>
      </c>
      <c r="B2046" s="253">
        <f>Purchase_Entry!B212</f>
        <v>46213</v>
      </c>
      <c r="C2046" s="254" t="str">
        <f>Purchase_Entry!D212</f>
        <v>MODERN AGRO  -315</v>
      </c>
      <c r="D2046" s="255" t="s">
        <v>1392</v>
      </c>
      <c r="E2046" s="255" t="str">
        <f>Purchase_Entry!C212</f>
        <v>BILL-5072</v>
      </c>
      <c r="F2046" s="255" t="str">
        <f>Purchase_Entry!F212</f>
        <v>Buffalo Milk</v>
      </c>
      <c r="G2046" s="256">
        <v>0</v>
      </c>
      <c r="H2046" s="256">
        <f>N(Purchase_Entry!P212)</f>
        <v>1797.4199999999998</v>
      </c>
      <c r="I2046" s="256">
        <f t="shared" si="31"/>
        <v>-1797.4199999999998</v>
      </c>
      <c r="J2046" s="209"/>
      <c r="K2046" s="209" t="str" cm="1">
        <f t="array" ref="K2046">IF($C2046="","",IF(AND($C2046=Party_Statement!$C$5,$B2046&gt;=Party_Statement!$C$6,$B2046&lt;=Party_Statement!$E$6),SUMPRODUCT(($C$3:$C2046=Party_Statement!$C$5)*($B$3:$B2046&gt;=Party_Statement!$C$6)*($B$3:$B2046&lt;=Party_Statement!$E$6)),""))</f>
        <v/>
      </c>
    </row>
    <row r="2047" spans="1:11" x14ac:dyDescent="0.25">
      <c r="A2047" s="252">
        <f>Purchase_Entry!A213</f>
        <v>66926</v>
      </c>
      <c r="B2047" s="253">
        <f>Purchase_Entry!B213</f>
        <v>46213</v>
      </c>
      <c r="C2047" s="254" t="str">
        <f>Purchase_Entry!D213</f>
        <v>MODERN AGRO  -315</v>
      </c>
      <c r="D2047" s="255" t="s">
        <v>1392</v>
      </c>
      <c r="E2047" s="255" t="str">
        <f>Purchase_Entry!C213</f>
        <v>BILL-5071</v>
      </c>
      <c r="F2047" s="255" t="str">
        <f>Purchase_Entry!F213</f>
        <v>Cow Milk</v>
      </c>
      <c r="G2047" s="256">
        <v>0</v>
      </c>
      <c r="H2047" s="256">
        <f>N(Purchase_Entry!P213)</f>
        <v>2060.1750000000002</v>
      </c>
      <c r="I2047" s="256">
        <f t="shared" si="31"/>
        <v>-2060.1750000000002</v>
      </c>
      <c r="J2047" s="209"/>
      <c r="K2047" s="209" t="str" cm="1">
        <f t="array" ref="K2047">IF($C2047="","",IF(AND($C2047=Party_Statement!$C$5,$B2047&gt;=Party_Statement!$C$6,$B2047&lt;=Party_Statement!$E$6),SUMPRODUCT(($C$3:$C2047=Party_Statement!$C$5)*($B$3:$B2047&gt;=Party_Statement!$C$6)*($B$3:$B2047&lt;=Party_Statement!$E$6)),""))</f>
        <v/>
      </c>
    </row>
    <row r="2048" spans="1:11" x14ac:dyDescent="0.25">
      <c r="A2048" s="252">
        <f>Purchase_Entry!A214</f>
        <v>66926</v>
      </c>
      <c r="B2048" s="253">
        <f>Purchase_Entry!B214</f>
        <v>46213</v>
      </c>
      <c r="C2048" s="254" t="str">
        <f>Purchase_Entry!D214</f>
        <v>MODERN AGRO  -315</v>
      </c>
      <c r="D2048" s="255" t="s">
        <v>1392</v>
      </c>
      <c r="E2048" s="255" t="str">
        <f>Purchase_Entry!C214</f>
        <v>BILL-5072</v>
      </c>
      <c r="F2048" s="255" t="str">
        <f>Purchase_Entry!F214</f>
        <v>Buffalo Milk</v>
      </c>
      <c r="G2048" s="256">
        <v>0</v>
      </c>
      <c r="H2048" s="256">
        <f>N(Purchase_Entry!P214)</f>
        <v>1169.8724999999999</v>
      </c>
      <c r="I2048" s="256">
        <f t="shared" si="31"/>
        <v>-1169.8724999999999</v>
      </c>
      <c r="J2048" s="209"/>
      <c r="K2048" s="209" t="str" cm="1">
        <f t="array" ref="K2048">IF($C2048="","",IF(AND($C2048=Party_Statement!$C$5,$B2048&gt;=Party_Statement!$C$6,$B2048&lt;=Party_Statement!$E$6),SUMPRODUCT(($C$3:$C2048=Party_Statement!$C$5)*($B$3:$B2048&gt;=Party_Statement!$C$6)*($B$3:$B2048&lt;=Party_Statement!$E$6)),""))</f>
        <v/>
      </c>
    </row>
    <row r="2049" spans="1:11" x14ac:dyDescent="0.25">
      <c r="A2049" s="252">
        <f>Purchase_Entry!A215</f>
        <v>66927</v>
      </c>
      <c r="B2049" s="253">
        <f>Purchase_Entry!B215</f>
        <v>46214</v>
      </c>
      <c r="C2049" s="254" t="str">
        <f>Purchase_Entry!D215</f>
        <v>MODERN AGRO  -315</v>
      </c>
      <c r="D2049" s="255" t="s">
        <v>1392</v>
      </c>
      <c r="E2049" s="255" t="str">
        <f>Purchase_Entry!C215</f>
        <v>BILL-5079</v>
      </c>
      <c r="F2049" s="255" t="str">
        <f>Purchase_Entry!F215</f>
        <v>Cow Milk</v>
      </c>
      <c r="G2049" s="256">
        <v>0</v>
      </c>
      <c r="H2049" s="256">
        <f>N(Purchase_Entry!P215)</f>
        <v>3025.0205999999998</v>
      </c>
      <c r="I2049" s="256">
        <f t="shared" si="31"/>
        <v>-3025.0205999999998</v>
      </c>
      <c r="J2049" s="209"/>
      <c r="K2049" s="209" t="str" cm="1">
        <f t="array" ref="K2049">IF($C2049="","",IF(AND($C2049=Party_Statement!$C$5,$B2049&gt;=Party_Statement!$C$6,$B2049&lt;=Party_Statement!$E$6),SUMPRODUCT(($C$3:$C2049=Party_Statement!$C$5)*($B$3:$B2049&gt;=Party_Statement!$C$6)*($B$3:$B2049&lt;=Party_Statement!$E$6)),""))</f>
        <v/>
      </c>
    </row>
    <row r="2050" spans="1:11" x14ac:dyDescent="0.25">
      <c r="A2050" s="252">
        <f>Purchase_Entry!A216</f>
        <v>66927</v>
      </c>
      <c r="B2050" s="253">
        <f>Purchase_Entry!B216</f>
        <v>46214</v>
      </c>
      <c r="C2050" s="254" t="str">
        <f>Purchase_Entry!D216</f>
        <v>MODERN AGRO  -315</v>
      </c>
      <c r="D2050" s="255" t="s">
        <v>1392</v>
      </c>
      <c r="E2050" s="255" t="str">
        <f>Purchase_Entry!C216</f>
        <v>BILL-5080</v>
      </c>
      <c r="F2050" s="255" t="str">
        <f>Purchase_Entry!F216</f>
        <v>Buffalo Milk</v>
      </c>
      <c r="G2050" s="256">
        <v>0</v>
      </c>
      <c r="H2050" s="256">
        <f>N(Purchase_Entry!P216)</f>
        <v>1754.4606000000001</v>
      </c>
      <c r="I2050" s="256">
        <f t="shared" si="31"/>
        <v>-1754.4606000000001</v>
      </c>
      <c r="J2050" s="209"/>
      <c r="K2050" s="209" t="str" cm="1">
        <f t="array" ref="K2050">IF($C2050="","",IF(AND($C2050=Party_Statement!$C$5,$B2050&gt;=Party_Statement!$C$6,$B2050&lt;=Party_Statement!$E$6),SUMPRODUCT(($C$3:$C2050=Party_Statement!$C$5)*($B$3:$B2050&gt;=Party_Statement!$C$6)*($B$3:$B2050&lt;=Party_Statement!$E$6)),""))</f>
        <v/>
      </c>
    </row>
    <row r="2051" spans="1:11" x14ac:dyDescent="0.25">
      <c r="A2051" s="252">
        <f>Purchase_Entry!A217</f>
        <v>66927</v>
      </c>
      <c r="B2051" s="253">
        <f>Purchase_Entry!B217</f>
        <v>46214</v>
      </c>
      <c r="C2051" s="254" t="str">
        <f>Purchase_Entry!D217</f>
        <v>MODERN AGRO  -315</v>
      </c>
      <c r="D2051" s="255" t="s">
        <v>1392</v>
      </c>
      <c r="E2051" s="255" t="str">
        <f>Purchase_Entry!C217</f>
        <v>BILL-5079</v>
      </c>
      <c r="F2051" s="255" t="str">
        <f>Purchase_Entry!F217</f>
        <v>Cow Milk</v>
      </c>
      <c r="G2051" s="256">
        <v>0</v>
      </c>
      <c r="H2051" s="256">
        <f>N(Purchase_Entry!P217)</f>
        <v>2061.3537000000001</v>
      </c>
      <c r="I2051" s="256">
        <f t="shared" ref="I2051:I2114" si="32">IF($C2051="","",IF($C2051=$C782,$I782+$G2051-$H2051,$G2051-$H2051))</f>
        <v>-2061.3537000000001</v>
      </c>
      <c r="J2051" s="209"/>
      <c r="K2051" s="209" t="str" cm="1">
        <f t="array" ref="K2051">IF($C2051="","",IF(AND($C2051=Party_Statement!$C$5,$B2051&gt;=Party_Statement!$C$6,$B2051&lt;=Party_Statement!$E$6),SUMPRODUCT(($C$3:$C2051=Party_Statement!$C$5)*($B$3:$B2051&gt;=Party_Statement!$C$6)*($B$3:$B2051&lt;=Party_Statement!$E$6)),""))</f>
        <v/>
      </c>
    </row>
    <row r="2052" spans="1:11" x14ac:dyDescent="0.25">
      <c r="A2052" s="252">
        <f>Purchase_Entry!A218</f>
        <v>66927</v>
      </c>
      <c r="B2052" s="253">
        <f>Purchase_Entry!B218</f>
        <v>46214</v>
      </c>
      <c r="C2052" s="254" t="str">
        <f>Purchase_Entry!D218</f>
        <v>MODERN AGRO  -315</v>
      </c>
      <c r="D2052" s="255" t="s">
        <v>1392</v>
      </c>
      <c r="E2052" s="255" t="str">
        <f>Purchase_Entry!C218</f>
        <v>BILL-5080</v>
      </c>
      <c r="F2052" s="255" t="str">
        <f>Purchase_Entry!F218</f>
        <v>Buffalo Milk</v>
      </c>
      <c r="G2052" s="256">
        <v>0</v>
      </c>
      <c r="H2052" s="256">
        <f>N(Purchase_Entry!P218)</f>
        <v>1125.6495</v>
      </c>
      <c r="I2052" s="256">
        <f t="shared" si="32"/>
        <v>-1125.6495</v>
      </c>
      <c r="J2052" s="209"/>
      <c r="K2052" s="209" t="str" cm="1">
        <f t="array" ref="K2052">IF($C2052="","",IF(AND($C2052=Party_Statement!$C$5,$B2052&gt;=Party_Statement!$C$6,$B2052&lt;=Party_Statement!$E$6),SUMPRODUCT(($C$3:$C2052=Party_Statement!$C$5)*($B$3:$B2052&gt;=Party_Statement!$C$6)*($B$3:$B2052&lt;=Party_Statement!$E$6)),""))</f>
        <v/>
      </c>
    </row>
    <row r="2053" spans="1:11" x14ac:dyDescent="0.25">
      <c r="A2053" s="252">
        <f>Purchase_Entry!A219</f>
        <v>66928</v>
      </c>
      <c r="B2053" s="253">
        <f>Purchase_Entry!B219</f>
        <v>46215</v>
      </c>
      <c r="C2053" s="254" t="str">
        <f>Purchase_Entry!D219</f>
        <v>MODERN AGRO  -315</v>
      </c>
      <c r="D2053" s="255" t="s">
        <v>1392</v>
      </c>
      <c r="E2053" s="255" t="str">
        <f>Purchase_Entry!C219</f>
        <v>BILL-5087</v>
      </c>
      <c r="F2053" s="255" t="str">
        <f>Purchase_Entry!F219</f>
        <v>Cow Milk</v>
      </c>
      <c r="G2053" s="256">
        <v>0</v>
      </c>
      <c r="H2053" s="256">
        <f>N(Purchase_Entry!P219)</f>
        <v>3144.9522000000002</v>
      </c>
      <c r="I2053" s="256">
        <f t="shared" si="32"/>
        <v>-3144.9522000000002</v>
      </c>
      <c r="J2053" s="209"/>
      <c r="K2053" s="209" t="str" cm="1">
        <f t="array" ref="K2053">IF($C2053="","",IF(AND($C2053=Party_Statement!$C$5,$B2053&gt;=Party_Statement!$C$6,$B2053&lt;=Party_Statement!$E$6),SUMPRODUCT(($C$3:$C2053=Party_Statement!$C$5)*($B$3:$B2053&gt;=Party_Statement!$C$6)*($B$3:$B2053&lt;=Party_Statement!$E$6)),""))</f>
        <v/>
      </c>
    </row>
    <row r="2054" spans="1:11" x14ac:dyDescent="0.25">
      <c r="A2054" s="252">
        <f>Purchase_Entry!A220</f>
        <v>66928</v>
      </c>
      <c r="B2054" s="253">
        <f>Purchase_Entry!B220</f>
        <v>46215</v>
      </c>
      <c r="C2054" s="254" t="str">
        <f>Purchase_Entry!D220</f>
        <v>MODERN AGRO  -315</v>
      </c>
      <c r="D2054" s="255" t="s">
        <v>1392</v>
      </c>
      <c r="E2054" s="255" t="str">
        <f>Purchase_Entry!C220</f>
        <v>BILL-5088</v>
      </c>
      <c r="F2054" s="255" t="str">
        <f>Purchase_Entry!F220</f>
        <v>Buffalo Milk</v>
      </c>
      <c r="G2054" s="256">
        <v>0</v>
      </c>
      <c r="H2054" s="256">
        <f>N(Purchase_Entry!P220)</f>
        <v>1817.6720000000003</v>
      </c>
      <c r="I2054" s="256">
        <f t="shared" si="32"/>
        <v>-1817.6720000000003</v>
      </c>
      <c r="J2054" s="209"/>
      <c r="K2054" s="209" t="str" cm="1">
        <f t="array" ref="K2054">IF($C2054="","",IF(AND($C2054=Party_Statement!$C$5,$B2054&gt;=Party_Statement!$C$6,$B2054&lt;=Party_Statement!$E$6),SUMPRODUCT(($C$3:$C2054=Party_Statement!$C$5)*($B$3:$B2054&gt;=Party_Statement!$C$6)*($B$3:$B2054&lt;=Party_Statement!$E$6)),""))</f>
        <v/>
      </c>
    </row>
    <row r="2055" spans="1:11" x14ac:dyDescent="0.25">
      <c r="A2055" s="252">
        <f>Purchase_Entry!A221</f>
        <v>66928</v>
      </c>
      <c r="B2055" s="253">
        <f>Purchase_Entry!B221</f>
        <v>46215</v>
      </c>
      <c r="C2055" s="254" t="str">
        <f>Purchase_Entry!D221</f>
        <v>MODERN AGRO  -315</v>
      </c>
      <c r="D2055" s="255" t="s">
        <v>1392</v>
      </c>
      <c r="E2055" s="255" t="str">
        <f>Purchase_Entry!C221</f>
        <v>BILL-5087</v>
      </c>
      <c r="F2055" s="255" t="str">
        <f>Purchase_Entry!F221</f>
        <v>Cow Milk</v>
      </c>
      <c r="G2055" s="256">
        <v>0</v>
      </c>
      <c r="H2055" s="256">
        <f>N(Purchase_Entry!P221)</f>
        <v>1852.5933000000002</v>
      </c>
      <c r="I2055" s="256">
        <f t="shared" si="32"/>
        <v>-1852.5933000000002</v>
      </c>
      <c r="J2055" s="209"/>
      <c r="K2055" s="209" t="str" cm="1">
        <f t="array" ref="K2055">IF($C2055="","",IF(AND($C2055=Party_Statement!$C$5,$B2055&gt;=Party_Statement!$C$6,$B2055&lt;=Party_Statement!$E$6),SUMPRODUCT(($C$3:$C2055=Party_Statement!$C$5)*($B$3:$B2055&gt;=Party_Statement!$C$6)*($B$3:$B2055&lt;=Party_Statement!$E$6)),""))</f>
        <v/>
      </c>
    </row>
    <row r="2056" spans="1:11" x14ac:dyDescent="0.25">
      <c r="A2056" s="252">
        <f>Purchase_Entry!A222</f>
        <v>66928</v>
      </c>
      <c r="B2056" s="253">
        <f>Purchase_Entry!B222</f>
        <v>46215</v>
      </c>
      <c r="C2056" s="254" t="str">
        <f>Purchase_Entry!D222</f>
        <v>MODERN AGRO  -315</v>
      </c>
      <c r="D2056" s="255" t="s">
        <v>1392</v>
      </c>
      <c r="E2056" s="255" t="str">
        <f>Purchase_Entry!C222</f>
        <v>BILL-5088</v>
      </c>
      <c r="F2056" s="255" t="str">
        <f>Purchase_Entry!F222</f>
        <v>Buffalo Milk</v>
      </c>
      <c r="G2056" s="256">
        <v>0</v>
      </c>
      <c r="H2056" s="256">
        <f>N(Purchase_Entry!P222)</f>
        <v>1609.7180000000001</v>
      </c>
      <c r="I2056" s="256">
        <f t="shared" si="32"/>
        <v>-1609.7180000000001</v>
      </c>
      <c r="J2056" s="209"/>
      <c r="K2056" s="209" t="str" cm="1">
        <f t="array" ref="K2056">IF($C2056="","",IF(AND($C2056=Party_Statement!$C$5,$B2056&gt;=Party_Statement!$C$6,$B2056&lt;=Party_Statement!$E$6),SUMPRODUCT(($C$3:$C2056=Party_Statement!$C$5)*($B$3:$B2056&gt;=Party_Statement!$C$6)*($B$3:$B2056&lt;=Party_Statement!$E$6)),""))</f>
        <v/>
      </c>
    </row>
    <row r="2057" spans="1:11" x14ac:dyDescent="0.25">
      <c r="A2057" s="252">
        <f>Purchase_Entry!A223</f>
        <v>66929</v>
      </c>
      <c r="B2057" s="253">
        <f>Purchase_Entry!B223</f>
        <v>46216</v>
      </c>
      <c r="C2057" s="254" t="str">
        <f>Purchase_Entry!D223</f>
        <v>MODERN AGRO  -315</v>
      </c>
      <c r="D2057" s="255" t="s">
        <v>1392</v>
      </c>
      <c r="E2057" s="255" t="str">
        <f>Purchase_Entry!C223</f>
        <v>BILL-5095</v>
      </c>
      <c r="F2057" s="255" t="str">
        <f>Purchase_Entry!F223</f>
        <v>Cow Milk</v>
      </c>
      <c r="G2057" s="256">
        <v>0</v>
      </c>
      <c r="H2057" s="256">
        <f>N(Purchase_Entry!P223)</f>
        <v>2833.5330000000004</v>
      </c>
      <c r="I2057" s="256">
        <f t="shared" si="32"/>
        <v>-2833.5330000000004</v>
      </c>
      <c r="J2057" s="209"/>
      <c r="K2057" s="209" t="str" cm="1">
        <f t="array" ref="K2057">IF($C2057="","",IF(AND($C2057=Party_Statement!$C$5,$B2057&gt;=Party_Statement!$C$6,$B2057&lt;=Party_Statement!$E$6),SUMPRODUCT(($C$3:$C2057=Party_Statement!$C$5)*($B$3:$B2057&gt;=Party_Statement!$C$6)*($B$3:$B2057&lt;=Party_Statement!$E$6)),""))</f>
        <v/>
      </c>
    </row>
    <row r="2058" spans="1:11" x14ac:dyDescent="0.25">
      <c r="A2058" s="252">
        <f>Purchase_Entry!A224</f>
        <v>66929</v>
      </c>
      <c r="B2058" s="253">
        <f>Purchase_Entry!B224</f>
        <v>46216</v>
      </c>
      <c r="C2058" s="254" t="str">
        <f>Purchase_Entry!D224</f>
        <v>MODERN AGRO  -315</v>
      </c>
      <c r="D2058" s="255" t="s">
        <v>1392</v>
      </c>
      <c r="E2058" s="255" t="str">
        <f>Purchase_Entry!C224</f>
        <v>BILL-5096</v>
      </c>
      <c r="F2058" s="255" t="str">
        <f>Purchase_Entry!F224</f>
        <v>Buffalo Milk</v>
      </c>
      <c r="G2058" s="256">
        <v>0</v>
      </c>
      <c r="H2058" s="256">
        <f>N(Purchase_Entry!P224)</f>
        <v>1685.2708</v>
      </c>
      <c r="I2058" s="256">
        <f t="shared" si="32"/>
        <v>-1685.2708</v>
      </c>
      <c r="J2058" s="209"/>
      <c r="K2058" s="209" t="str" cm="1">
        <f t="array" ref="K2058">IF($C2058="","",IF(AND($C2058=Party_Statement!$C$5,$B2058&gt;=Party_Statement!$C$6,$B2058&lt;=Party_Statement!$E$6),SUMPRODUCT(($C$3:$C2058=Party_Statement!$C$5)*($B$3:$B2058&gt;=Party_Statement!$C$6)*($B$3:$B2058&lt;=Party_Statement!$E$6)),""))</f>
        <v/>
      </c>
    </row>
    <row r="2059" spans="1:11" x14ac:dyDescent="0.25">
      <c r="A2059" s="252">
        <f>Purchase_Entry!A225</f>
        <v>66929</v>
      </c>
      <c r="B2059" s="253">
        <f>Purchase_Entry!B225</f>
        <v>46216</v>
      </c>
      <c r="C2059" s="254" t="str">
        <f>Purchase_Entry!D225</f>
        <v>MODERN AGRO  -315</v>
      </c>
      <c r="D2059" s="255" t="s">
        <v>1392</v>
      </c>
      <c r="E2059" s="255" t="str">
        <f>Purchase_Entry!C225</f>
        <v>BILL-5095</v>
      </c>
      <c r="F2059" s="255" t="str">
        <f>Purchase_Entry!F225</f>
        <v>Cow Milk</v>
      </c>
      <c r="G2059" s="256">
        <v>0</v>
      </c>
      <c r="H2059" s="256">
        <f>N(Purchase_Entry!P225)</f>
        <v>1850.9880000000001</v>
      </c>
      <c r="I2059" s="256">
        <f t="shared" si="32"/>
        <v>-1850.9880000000001</v>
      </c>
      <c r="J2059" s="209"/>
      <c r="K2059" s="209" t="str" cm="1">
        <f t="array" ref="K2059">IF($C2059="","",IF(AND($C2059=Party_Statement!$C$5,$B2059&gt;=Party_Statement!$C$6,$B2059&lt;=Party_Statement!$E$6),SUMPRODUCT(($C$3:$C2059=Party_Statement!$C$5)*($B$3:$B2059&gt;=Party_Statement!$C$6)*($B$3:$B2059&lt;=Party_Statement!$E$6)),""))</f>
        <v/>
      </c>
    </row>
    <row r="2060" spans="1:11" x14ac:dyDescent="0.25">
      <c r="A2060" s="252">
        <f>Purchase_Entry!A226</f>
        <v>66929</v>
      </c>
      <c r="B2060" s="253">
        <f>Purchase_Entry!B226</f>
        <v>46216</v>
      </c>
      <c r="C2060" s="254" t="str">
        <f>Purchase_Entry!D226</f>
        <v>MODERN AGRO  -315</v>
      </c>
      <c r="D2060" s="255" t="s">
        <v>1392</v>
      </c>
      <c r="E2060" s="255" t="str">
        <f>Purchase_Entry!C226</f>
        <v>BILL-5096</v>
      </c>
      <c r="F2060" s="255" t="str">
        <f>Purchase_Entry!F226</f>
        <v>Buffalo Milk</v>
      </c>
      <c r="G2060" s="256">
        <v>0</v>
      </c>
      <c r="H2060" s="256">
        <f>N(Purchase_Entry!P226)</f>
        <v>1368.3162</v>
      </c>
      <c r="I2060" s="256">
        <f t="shared" si="32"/>
        <v>-1368.3162</v>
      </c>
      <c r="J2060" s="209"/>
      <c r="K2060" s="209" t="str" cm="1">
        <f t="array" ref="K2060">IF($C2060="","",IF(AND($C2060=Party_Statement!$C$5,$B2060&gt;=Party_Statement!$C$6,$B2060&lt;=Party_Statement!$E$6),SUMPRODUCT(($C$3:$C2060=Party_Statement!$C$5)*($B$3:$B2060&gt;=Party_Statement!$C$6)*($B$3:$B2060&lt;=Party_Statement!$E$6)),""))</f>
        <v/>
      </c>
    </row>
    <row r="2061" spans="1:11" x14ac:dyDescent="0.25">
      <c r="A2061" s="252">
        <f>Purchase_Entry!A227</f>
        <v>66930</v>
      </c>
      <c r="B2061" s="253">
        <f>Purchase_Entry!B227</f>
        <v>46217</v>
      </c>
      <c r="C2061" s="254" t="str">
        <f>Purchase_Entry!D227</f>
        <v>MODERN AGRO  -315</v>
      </c>
      <c r="D2061" s="255" t="s">
        <v>1392</v>
      </c>
      <c r="E2061" s="255" t="str">
        <f>Purchase_Entry!C227</f>
        <v>BILL-5103</v>
      </c>
      <c r="F2061" s="255" t="str">
        <f>Purchase_Entry!F227</f>
        <v>Cow Milk</v>
      </c>
      <c r="G2061" s="256">
        <v>0</v>
      </c>
      <c r="H2061" s="256">
        <f>N(Purchase_Entry!P227)</f>
        <v>2541.9390000000003</v>
      </c>
      <c r="I2061" s="256">
        <f t="shared" si="32"/>
        <v>-2541.9390000000003</v>
      </c>
      <c r="J2061" s="209"/>
      <c r="K2061" s="209" t="str" cm="1">
        <f t="array" ref="K2061">IF($C2061="","",IF(AND($C2061=Party_Statement!$C$5,$B2061&gt;=Party_Statement!$C$6,$B2061&lt;=Party_Statement!$E$6),SUMPRODUCT(($C$3:$C2061=Party_Statement!$C$5)*($B$3:$B2061&gt;=Party_Statement!$C$6)*($B$3:$B2061&lt;=Party_Statement!$E$6)),""))</f>
        <v/>
      </c>
    </row>
    <row r="2062" spans="1:11" x14ac:dyDescent="0.25">
      <c r="A2062" s="252">
        <f>Purchase_Entry!A228</f>
        <v>66930</v>
      </c>
      <c r="B2062" s="253">
        <f>Purchase_Entry!B228</f>
        <v>46217</v>
      </c>
      <c r="C2062" s="254" t="str">
        <f>Purchase_Entry!D228</f>
        <v>MODERN AGRO  -315</v>
      </c>
      <c r="D2062" s="255" t="s">
        <v>1392</v>
      </c>
      <c r="E2062" s="255" t="str">
        <f>Purchase_Entry!C228</f>
        <v>BILL-5104</v>
      </c>
      <c r="F2062" s="255" t="str">
        <f>Purchase_Entry!F228</f>
        <v>Buffalo Milk</v>
      </c>
      <c r="G2062" s="256">
        <v>0</v>
      </c>
      <c r="H2062" s="256">
        <f>N(Purchase_Entry!P228)</f>
        <v>1816.691</v>
      </c>
      <c r="I2062" s="256">
        <f t="shared" si="32"/>
        <v>-1816.691</v>
      </c>
      <c r="J2062" s="209"/>
      <c r="K2062" s="209" t="str" cm="1">
        <f t="array" ref="K2062">IF($C2062="","",IF(AND($C2062=Party_Statement!$C$5,$B2062&gt;=Party_Statement!$C$6,$B2062&lt;=Party_Statement!$E$6),SUMPRODUCT(($C$3:$C2062=Party_Statement!$C$5)*($B$3:$B2062&gt;=Party_Statement!$C$6)*($B$3:$B2062&lt;=Party_Statement!$E$6)),""))</f>
        <v/>
      </c>
    </row>
    <row r="2063" spans="1:11" x14ac:dyDescent="0.25">
      <c r="A2063" s="252">
        <f>Purchase_Entry!A229</f>
        <v>66930</v>
      </c>
      <c r="B2063" s="253">
        <f>Purchase_Entry!B229</f>
        <v>46217</v>
      </c>
      <c r="C2063" s="254" t="str">
        <f>Purchase_Entry!D229</f>
        <v>MODERN AGRO  -315</v>
      </c>
      <c r="D2063" s="255" t="s">
        <v>1392</v>
      </c>
      <c r="E2063" s="255" t="str">
        <f>Purchase_Entry!C229</f>
        <v>BILL-5103</v>
      </c>
      <c r="F2063" s="255" t="str">
        <f>Purchase_Entry!F229</f>
        <v>Cow Milk</v>
      </c>
      <c r="G2063" s="256">
        <v>0</v>
      </c>
      <c r="H2063" s="256">
        <f>N(Purchase_Entry!P229)</f>
        <v>2199.6330000000003</v>
      </c>
      <c r="I2063" s="256">
        <f t="shared" si="32"/>
        <v>-2199.6330000000003</v>
      </c>
      <c r="J2063" s="209"/>
      <c r="K2063" s="209" t="str" cm="1">
        <f t="array" ref="K2063">IF($C2063="","",IF(AND($C2063=Party_Statement!$C$5,$B2063&gt;=Party_Statement!$C$6,$B2063&lt;=Party_Statement!$E$6),SUMPRODUCT(($C$3:$C2063=Party_Statement!$C$5)*($B$3:$B2063&gt;=Party_Statement!$C$6)*($B$3:$B2063&lt;=Party_Statement!$E$6)),""))</f>
        <v/>
      </c>
    </row>
    <row r="2064" spans="1:11" x14ac:dyDescent="0.25">
      <c r="A2064" s="252">
        <f>Purchase_Entry!A230</f>
        <v>66930</v>
      </c>
      <c r="B2064" s="253">
        <f>Purchase_Entry!B230</f>
        <v>46217</v>
      </c>
      <c r="C2064" s="254" t="str">
        <f>Purchase_Entry!D230</f>
        <v>MODERN AGRO  -315</v>
      </c>
      <c r="D2064" s="255" t="s">
        <v>1392</v>
      </c>
      <c r="E2064" s="255" t="str">
        <f>Purchase_Entry!C230</f>
        <v>BILL-5104</v>
      </c>
      <c r="F2064" s="255" t="str">
        <f>Purchase_Entry!F230</f>
        <v>Buffalo Milk</v>
      </c>
      <c r="G2064" s="256">
        <v>0</v>
      </c>
      <c r="H2064" s="256">
        <f>N(Purchase_Entry!P230)</f>
        <v>1182.7818</v>
      </c>
      <c r="I2064" s="256">
        <f t="shared" si="32"/>
        <v>-1182.7818</v>
      </c>
      <c r="J2064" s="209"/>
      <c r="K2064" s="209" t="str" cm="1">
        <f t="array" ref="K2064">IF($C2064="","",IF(AND($C2064=Party_Statement!$C$5,$B2064&gt;=Party_Statement!$C$6,$B2064&lt;=Party_Statement!$E$6),SUMPRODUCT(($C$3:$C2064=Party_Statement!$C$5)*($B$3:$B2064&gt;=Party_Statement!$C$6)*($B$3:$B2064&lt;=Party_Statement!$E$6)),""))</f>
        <v/>
      </c>
    </row>
    <row r="2065" spans="1:11" x14ac:dyDescent="0.25">
      <c r="A2065" s="252">
        <f>Purchase_Entry!A231</f>
        <v>66931</v>
      </c>
      <c r="B2065" s="253">
        <f>Purchase_Entry!B231</f>
        <v>46218</v>
      </c>
      <c r="C2065" s="254" t="str">
        <f>Purchase_Entry!D231</f>
        <v>MODERN AGRO  -315</v>
      </c>
      <c r="D2065" s="255" t="s">
        <v>1392</v>
      </c>
      <c r="E2065" s="255" t="str">
        <f>Purchase_Entry!C231</f>
        <v>BILL-5111</v>
      </c>
      <c r="F2065" s="255" t="str">
        <f>Purchase_Entry!F231</f>
        <v>Cow Milk</v>
      </c>
      <c r="G2065" s="256">
        <v>0</v>
      </c>
      <c r="H2065" s="256">
        <f>N(Purchase_Entry!P231)</f>
        <v>2751.5418</v>
      </c>
      <c r="I2065" s="256">
        <f t="shared" si="32"/>
        <v>-2751.5418</v>
      </c>
      <c r="J2065" s="209"/>
      <c r="K2065" s="209" t="str" cm="1">
        <f t="array" ref="K2065">IF($C2065="","",IF(AND($C2065=Party_Statement!$C$5,$B2065&gt;=Party_Statement!$C$6,$B2065&lt;=Party_Statement!$E$6),SUMPRODUCT(($C$3:$C2065=Party_Statement!$C$5)*($B$3:$B2065&gt;=Party_Statement!$C$6)*($B$3:$B2065&lt;=Party_Statement!$E$6)),""))</f>
        <v/>
      </c>
    </row>
    <row r="2066" spans="1:11" x14ac:dyDescent="0.25">
      <c r="A2066" s="252">
        <f>Purchase_Entry!A232</f>
        <v>66931</v>
      </c>
      <c r="B2066" s="253">
        <f>Purchase_Entry!B232</f>
        <v>46218</v>
      </c>
      <c r="C2066" s="254" t="str">
        <f>Purchase_Entry!D232</f>
        <v>MODERN AGRO  -315</v>
      </c>
      <c r="D2066" s="255" t="s">
        <v>1392</v>
      </c>
      <c r="E2066" s="255" t="str">
        <f>Purchase_Entry!C232</f>
        <v>BILL-5112</v>
      </c>
      <c r="F2066" s="255" t="str">
        <f>Purchase_Entry!F232</f>
        <v>Buffalo Milk</v>
      </c>
      <c r="G2066" s="256">
        <v>0</v>
      </c>
      <c r="H2066" s="256">
        <f>N(Purchase_Entry!P232)</f>
        <v>1833.0760000000002</v>
      </c>
      <c r="I2066" s="256">
        <f t="shared" si="32"/>
        <v>-1833.0760000000002</v>
      </c>
      <c r="J2066" s="209"/>
      <c r="K2066" s="209" t="str" cm="1">
        <f t="array" ref="K2066">IF($C2066="","",IF(AND($C2066=Party_Statement!$C$5,$B2066&gt;=Party_Statement!$C$6,$B2066&lt;=Party_Statement!$E$6),SUMPRODUCT(($C$3:$C2066=Party_Statement!$C$5)*($B$3:$B2066&gt;=Party_Statement!$C$6)*($B$3:$B2066&lt;=Party_Statement!$E$6)),""))</f>
        <v/>
      </c>
    </row>
    <row r="2067" spans="1:11" x14ac:dyDescent="0.25">
      <c r="A2067" s="252">
        <f>Purchase_Entry!A233</f>
        <v>66931</v>
      </c>
      <c r="B2067" s="253">
        <f>Purchase_Entry!B233</f>
        <v>46218</v>
      </c>
      <c r="C2067" s="254" t="str">
        <f>Purchase_Entry!D233</f>
        <v>MODERN AGRO  -315</v>
      </c>
      <c r="D2067" s="255" t="s">
        <v>1392</v>
      </c>
      <c r="E2067" s="255" t="str">
        <f>Purchase_Entry!C233</f>
        <v>BILL-5111</v>
      </c>
      <c r="F2067" s="255" t="str">
        <f>Purchase_Entry!F233</f>
        <v>Cow Milk</v>
      </c>
      <c r="G2067" s="256">
        <v>0</v>
      </c>
      <c r="H2067" s="256">
        <f>N(Purchase_Entry!P233)</f>
        <v>2077.9542000000006</v>
      </c>
      <c r="I2067" s="256">
        <f t="shared" si="32"/>
        <v>-2077.9542000000006</v>
      </c>
      <c r="J2067" s="209"/>
      <c r="K2067" s="209" t="str" cm="1">
        <f t="array" ref="K2067">IF($C2067="","",IF(AND($C2067=Party_Statement!$C$5,$B2067&gt;=Party_Statement!$C$6,$B2067&lt;=Party_Statement!$E$6),SUMPRODUCT(($C$3:$C2067=Party_Statement!$C$5)*($B$3:$B2067&gt;=Party_Statement!$C$6)*($B$3:$B2067&lt;=Party_Statement!$E$6)),""))</f>
        <v/>
      </c>
    </row>
    <row r="2068" spans="1:11" x14ac:dyDescent="0.25">
      <c r="A2068" s="252">
        <f>Purchase_Entry!A234</f>
        <v>66931</v>
      </c>
      <c r="B2068" s="253">
        <f>Purchase_Entry!B234</f>
        <v>46218</v>
      </c>
      <c r="C2068" s="254" t="str">
        <f>Purchase_Entry!D234</f>
        <v>MODERN AGRO  -315</v>
      </c>
      <c r="D2068" s="255" t="s">
        <v>1392</v>
      </c>
      <c r="E2068" s="255" t="str">
        <f>Purchase_Entry!C234</f>
        <v>BILL-5112</v>
      </c>
      <c r="F2068" s="255" t="str">
        <f>Purchase_Entry!F234</f>
        <v>Buffalo Milk</v>
      </c>
      <c r="G2068" s="256">
        <v>0</v>
      </c>
      <c r="H2068" s="256">
        <f>N(Purchase_Entry!P234)</f>
        <v>1278.5320000000004</v>
      </c>
      <c r="I2068" s="256">
        <f t="shared" si="32"/>
        <v>-1278.5320000000004</v>
      </c>
      <c r="J2068" s="209"/>
      <c r="K2068" s="209" t="str" cm="1">
        <f t="array" ref="K2068">IF($C2068="","",IF(AND($C2068=Party_Statement!$C$5,$B2068&gt;=Party_Statement!$C$6,$B2068&lt;=Party_Statement!$E$6),SUMPRODUCT(($C$3:$C2068=Party_Statement!$C$5)*($B$3:$B2068&gt;=Party_Statement!$C$6)*($B$3:$B2068&lt;=Party_Statement!$E$6)),""))</f>
        <v/>
      </c>
    </row>
    <row r="2069" spans="1:11" x14ac:dyDescent="0.25">
      <c r="A2069" s="252" t="str">
        <f>Purchase_Entry!A235</f>
        <v>2083/03/32</v>
      </c>
      <c r="B2069" s="253">
        <f>Purchase_Entry!B235</f>
        <v>46219</v>
      </c>
      <c r="C2069" s="254" t="str">
        <f>Purchase_Entry!D235</f>
        <v>MODERN AGRO  -315</v>
      </c>
      <c r="D2069" s="255" t="s">
        <v>1392</v>
      </c>
      <c r="E2069" s="255" t="str">
        <f>Purchase_Entry!C235</f>
        <v>BILL-5119</v>
      </c>
      <c r="F2069" s="255" t="str">
        <f>Purchase_Entry!F235</f>
        <v>Cow Milk</v>
      </c>
      <c r="G2069" s="256">
        <v>0</v>
      </c>
      <c r="H2069" s="256">
        <f>N(Purchase_Entry!P235)</f>
        <v>2564.2000000000003</v>
      </c>
      <c r="I2069" s="256">
        <f t="shared" si="32"/>
        <v>-2564.2000000000003</v>
      </c>
      <c r="J2069" s="209"/>
      <c r="K2069" s="209" t="str" cm="1">
        <f t="array" ref="K2069">IF($C2069="","",IF(AND($C2069=Party_Statement!$C$5,$B2069&gt;=Party_Statement!$C$6,$B2069&lt;=Party_Statement!$E$6),SUMPRODUCT(($C$3:$C2069=Party_Statement!$C$5)*($B$3:$B2069&gt;=Party_Statement!$C$6)*($B$3:$B2069&lt;=Party_Statement!$E$6)),""))</f>
        <v/>
      </c>
    </row>
    <row r="2070" spans="1:11" x14ac:dyDescent="0.25">
      <c r="A2070" s="252" t="str">
        <f>Purchase_Entry!A236</f>
        <v>2083/03/32</v>
      </c>
      <c r="B2070" s="253">
        <f>Purchase_Entry!B236</f>
        <v>46219</v>
      </c>
      <c r="C2070" s="254" t="str">
        <f>Purchase_Entry!D236</f>
        <v>MODERN AGRO  -315</v>
      </c>
      <c r="D2070" s="255" t="s">
        <v>1392</v>
      </c>
      <c r="E2070" s="255" t="str">
        <f>Purchase_Entry!C236</f>
        <v>BILL-5120</v>
      </c>
      <c r="F2070" s="255" t="str">
        <f>Purchase_Entry!F236</f>
        <v>Buffalo Milk</v>
      </c>
      <c r="G2070" s="256">
        <v>0</v>
      </c>
      <c r="H2070" s="256">
        <f>N(Purchase_Entry!P236)</f>
        <v>1943.3750000000005</v>
      </c>
      <c r="I2070" s="256">
        <f t="shared" si="32"/>
        <v>-1943.3750000000005</v>
      </c>
      <c r="J2070" s="209"/>
      <c r="K2070" s="209" t="str" cm="1">
        <f t="array" ref="K2070">IF($C2070="","",IF(AND($C2070=Party_Statement!$C$5,$B2070&gt;=Party_Statement!$C$6,$B2070&lt;=Party_Statement!$E$6),SUMPRODUCT(($C$3:$C2070=Party_Statement!$C$5)*($B$3:$B2070&gt;=Party_Statement!$C$6)*($B$3:$B2070&lt;=Party_Statement!$E$6)),""))</f>
        <v/>
      </c>
    </row>
    <row r="2071" spans="1:11" x14ac:dyDescent="0.25">
      <c r="A2071" s="252" t="str">
        <f>Purchase_Entry!A237</f>
        <v>2083/03/32</v>
      </c>
      <c r="B2071" s="253">
        <f>Purchase_Entry!B237</f>
        <v>46219</v>
      </c>
      <c r="C2071" s="254" t="str">
        <f>Purchase_Entry!D237</f>
        <v>MODERN AGRO  -315</v>
      </c>
      <c r="D2071" s="255" t="s">
        <v>1392</v>
      </c>
      <c r="E2071" s="255" t="str">
        <f>Purchase_Entry!C237</f>
        <v>BILL-5119</v>
      </c>
      <c r="F2071" s="255" t="str">
        <f>Purchase_Entry!F237</f>
        <v>Cow Milk</v>
      </c>
      <c r="G2071" s="256">
        <v>0</v>
      </c>
      <c r="H2071" s="256">
        <f>N(Purchase_Entry!P237)</f>
        <v>1916.7395000000001</v>
      </c>
      <c r="I2071" s="256">
        <f t="shared" si="32"/>
        <v>-1916.7395000000001</v>
      </c>
      <c r="J2071" s="209"/>
      <c r="K2071" s="209" t="str" cm="1">
        <f t="array" ref="K2071">IF($C2071="","",IF(AND($C2071=Party_Statement!$C$5,$B2071&gt;=Party_Statement!$C$6,$B2071&lt;=Party_Statement!$E$6),SUMPRODUCT(($C$3:$C2071=Party_Statement!$C$5)*($B$3:$B2071&gt;=Party_Statement!$C$6)*($B$3:$B2071&lt;=Party_Statement!$E$6)),""))</f>
        <v/>
      </c>
    </row>
    <row r="2072" spans="1:11" x14ac:dyDescent="0.25">
      <c r="A2072" s="252" t="str">
        <f>Purchase_Entry!A238</f>
        <v>2083/03/32</v>
      </c>
      <c r="B2072" s="253">
        <f>Purchase_Entry!B238</f>
        <v>46219</v>
      </c>
      <c r="C2072" s="254" t="str">
        <f>Purchase_Entry!D238</f>
        <v>MODERN AGRO  -315</v>
      </c>
      <c r="D2072" s="255" t="s">
        <v>1392</v>
      </c>
      <c r="E2072" s="255" t="str">
        <f>Purchase_Entry!C238</f>
        <v>BILL-5120</v>
      </c>
      <c r="F2072" s="255" t="str">
        <f>Purchase_Entry!F238</f>
        <v>Buffalo Milk</v>
      </c>
      <c r="G2072" s="256">
        <v>0</v>
      </c>
      <c r="H2072" s="256">
        <f>N(Purchase_Entry!P238)</f>
        <v>1461.4180000000003</v>
      </c>
      <c r="I2072" s="256">
        <f t="shared" si="32"/>
        <v>-1461.4180000000003</v>
      </c>
      <c r="J2072" s="209"/>
      <c r="K2072" s="209" t="str" cm="1">
        <f t="array" ref="K2072">IF($C2072="","",IF(AND($C2072=Party_Statement!$C$5,$B2072&gt;=Party_Statement!$C$6,$B2072&lt;=Party_Statement!$E$6),SUMPRODUCT(($C$3:$C2072=Party_Statement!$C$5)*($B$3:$B2072&gt;=Party_Statement!$C$6)*($B$3:$B2072&lt;=Party_Statement!$E$6)),""))</f>
        <v/>
      </c>
    </row>
    <row r="2073" spans="1:11" x14ac:dyDescent="0.25">
      <c r="A2073" s="252">
        <f>Purchase_Entry!A239</f>
        <v>66932</v>
      </c>
      <c r="B2073" s="253">
        <f>Purchase_Entry!B239</f>
        <v>46220</v>
      </c>
      <c r="C2073" s="254" t="str">
        <f>Purchase_Entry!D239</f>
        <v>MODERN AGRO  -315</v>
      </c>
      <c r="D2073" s="255" t="s">
        <v>1392</v>
      </c>
      <c r="E2073" s="255" t="str">
        <f>Purchase_Entry!C239</f>
        <v>BILL-5127</v>
      </c>
      <c r="F2073" s="255" t="str">
        <f>Purchase_Entry!F239</f>
        <v>Cow Milk</v>
      </c>
      <c r="G2073" s="256">
        <v>0</v>
      </c>
      <c r="H2073" s="256">
        <f>N(Purchase_Entry!P239)</f>
        <v>2831.33025</v>
      </c>
      <c r="I2073" s="256">
        <f t="shared" si="32"/>
        <v>-2831.33025</v>
      </c>
      <c r="J2073" s="209"/>
      <c r="K2073" s="209" t="str" cm="1">
        <f t="array" ref="K2073">IF($C2073="","",IF(AND($C2073=Party_Statement!$C$5,$B2073&gt;=Party_Statement!$C$6,$B2073&lt;=Party_Statement!$E$6),SUMPRODUCT(($C$3:$C2073=Party_Statement!$C$5)*($B$3:$B2073&gt;=Party_Statement!$C$6)*($B$3:$B2073&lt;=Party_Statement!$E$6)),""))</f>
        <v/>
      </c>
    </row>
    <row r="2074" spans="1:11" x14ac:dyDescent="0.25">
      <c r="A2074" s="252">
        <f>Purchase_Entry!A240</f>
        <v>66932</v>
      </c>
      <c r="B2074" s="253">
        <f>Purchase_Entry!B240</f>
        <v>46220</v>
      </c>
      <c r="C2074" s="254" t="str">
        <f>Purchase_Entry!D240</f>
        <v>MODERN AGRO  -315</v>
      </c>
      <c r="D2074" s="255" t="s">
        <v>1392</v>
      </c>
      <c r="E2074" s="255" t="str">
        <f>Purchase_Entry!C240</f>
        <v>BILL-5128</v>
      </c>
      <c r="F2074" s="255" t="str">
        <f>Purchase_Entry!F240</f>
        <v>Buffalo Milk</v>
      </c>
      <c r="G2074" s="256">
        <v>0</v>
      </c>
      <c r="H2074" s="256">
        <f>N(Purchase_Entry!P240)</f>
        <v>1878.8962500000002</v>
      </c>
      <c r="I2074" s="256">
        <f t="shared" si="32"/>
        <v>-1878.8962500000002</v>
      </c>
      <c r="J2074" s="209"/>
      <c r="K2074" s="209" t="str" cm="1">
        <f t="array" ref="K2074">IF($C2074="","",IF(AND($C2074=Party_Statement!$C$5,$B2074&gt;=Party_Statement!$C$6,$B2074&lt;=Party_Statement!$E$6),SUMPRODUCT(($C$3:$C2074=Party_Statement!$C$5)*($B$3:$B2074&gt;=Party_Statement!$C$6)*($B$3:$B2074&lt;=Party_Statement!$E$6)),""))</f>
        <v/>
      </c>
    </row>
    <row r="2075" spans="1:11" x14ac:dyDescent="0.25">
      <c r="A2075" s="252">
        <f>Purchase_Entry!A241</f>
        <v>66932</v>
      </c>
      <c r="B2075" s="253">
        <f>Purchase_Entry!B241</f>
        <v>46220</v>
      </c>
      <c r="C2075" s="254" t="str">
        <f>Purchase_Entry!D241</f>
        <v>MODERN AGRO  -315</v>
      </c>
      <c r="D2075" s="255" t="s">
        <v>1392</v>
      </c>
      <c r="E2075" s="255" t="str">
        <f>Purchase_Entry!C241</f>
        <v>BILL-5127</v>
      </c>
      <c r="F2075" s="255" t="str">
        <f>Purchase_Entry!F241</f>
        <v>Cow Milk</v>
      </c>
      <c r="G2075" s="256">
        <v>0</v>
      </c>
      <c r="H2075" s="256">
        <f>N(Purchase_Entry!P241)</f>
        <v>1974.4340000000002</v>
      </c>
      <c r="I2075" s="256">
        <f t="shared" si="32"/>
        <v>-1974.4340000000002</v>
      </c>
      <c r="J2075" s="209"/>
      <c r="K2075" s="209" t="str" cm="1">
        <f t="array" ref="K2075">IF($C2075="","",IF(AND($C2075=Party_Statement!$C$5,$B2075&gt;=Party_Statement!$C$6,$B2075&lt;=Party_Statement!$E$6),SUMPRODUCT(($C$3:$C2075=Party_Statement!$C$5)*($B$3:$B2075&gt;=Party_Statement!$C$6)*($B$3:$B2075&lt;=Party_Statement!$E$6)),""))</f>
        <v/>
      </c>
    </row>
    <row r="2076" spans="1:11" x14ac:dyDescent="0.25">
      <c r="A2076" s="252">
        <f>Purchase_Entry!A242</f>
        <v>66932</v>
      </c>
      <c r="B2076" s="253">
        <f>Purchase_Entry!B242</f>
        <v>46220</v>
      </c>
      <c r="C2076" s="254" t="str">
        <f>Purchase_Entry!D242</f>
        <v>MODERN AGRO  -315</v>
      </c>
      <c r="D2076" s="255" t="s">
        <v>1392</v>
      </c>
      <c r="E2076" s="255" t="str">
        <f>Purchase_Entry!C242</f>
        <v>BILL-5128</v>
      </c>
      <c r="F2076" s="255" t="str">
        <f>Purchase_Entry!F242</f>
        <v>Buffalo Milk</v>
      </c>
      <c r="G2076" s="256">
        <v>0</v>
      </c>
      <c r="H2076" s="256">
        <f>N(Purchase_Entry!P242)</f>
        <v>1313.7215000000001</v>
      </c>
      <c r="I2076" s="256">
        <f t="shared" si="32"/>
        <v>-1313.7215000000001</v>
      </c>
      <c r="J2076" s="209"/>
      <c r="K2076" s="209" t="str" cm="1">
        <f t="array" ref="K2076">IF($C2076="","",IF(AND($C2076=Party_Statement!$C$5,$B2076&gt;=Party_Statement!$C$6,$B2076&lt;=Party_Statement!$E$6),SUMPRODUCT(($C$3:$C2076=Party_Statement!$C$5)*($B$3:$B2076&gt;=Party_Statement!$C$6)*($B$3:$B2076&lt;=Party_Statement!$E$6)),""))</f>
        <v/>
      </c>
    </row>
    <row r="2077" spans="1:11" x14ac:dyDescent="0.25">
      <c r="A2077" s="252">
        <f>Purchase_Entry!A243</f>
        <v>66933</v>
      </c>
      <c r="B2077" s="253">
        <f>Purchase_Entry!B243</f>
        <v>46221</v>
      </c>
      <c r="C2077" s="254" t="str">
        <f>Purchase_Entry!D243</f>
        <v>MODERN AGRO  -315</v>
      </c>
      <c r="D2077" s="255" t="s">
        <v>1392</v>
      </c>
      <c r="E2077" s="255" t="str">
        <f>Purchase_Entry!C243</f>
        <v>BILL-5134</v>
      </c>
      <c r="F2077" s="255" t="str">
        <f>Purchase_Entry!F243</f>
        <v>Cow Milk</v>
      </c>
      <c r="G2077" s="256">
        <v>0</v>
      </c>
      <c r="H2077" s="256">
        <f>N(Purchase_Entry!P243)</f>
        <v>2525.7370000000001</v>
      </c>
      <c r="I2077" s="256">
        <f t="shared" si="32"/>
        <v>-2525.7370000000001</v>
      </c>
      <c r="J2077" s="209"/>
      <c r="K2077" s="209" t="str" cm="1">
        <f t="array" ref="K2077">IF($C2077="","",IF(AND($C2077=Party_Statement!$C$5,$B2077&gt;=Party_Statement!$C$6,$B2077&lt;=Party_Statement!$E$6),SUMPRODUCT(($C$3:$C2077=Party_Statement!$C$5)*($B$3:$B2077&gt;=Party_Statement!$C$6)*($B$3:$B2077&lt;=Party_Statement!$E$6)),""))</f>
        <v/>
      </c>
    </row>
    <row r="2078" spans="1:11" x14ac:dyDescent="0.25">
      <c r="A2078" s="252">
        <f>Purchase_Entry!A244</f>
        <v>66933</v>
      </c>
      <c r="B2078" s="253">
        <f>Purchase_Entry!B244</f>
        <v>46221</v>
      </c>
      <c r="C2078" s="254" t="str">
        <f>Purchase_Entry!D244</f>
        <v>MODERN AGRO  -315</v>
      </c>
      <c r="D2078" s="255" t="s">
        <v>1392</v>
      </c>
      <c r="E2078" s="255" t="str">
        <f>Purchase_Entry!C244</f>
        <v>BILL-5135</v>
      </c>
      <c r="F2078" s="255" t="str">
        <f>Purchase_Entry!F244</f>
        <v>Buffalo Milk</v>
      </c>
      <c r="G2078" s="256">
        <v>0</v>
      </c>
      <c r="H2078" s="256">
        <f>N(Purchase_Entry!P244)</f>
        <v>1819.5552500000001</v>
      </c>
      <c r="I2078" s="256">
        <f t="shared" si="32"/>
        <v>-1819.5552500000001</v>
      </c>
      <c r="J2078" s="209"/>
      <c r="K2078" s="209" t="str" cm="1">
        <f t="array" ref="K2078">IF($C2078="","",IF(AND($C2078=Party_Statement!$C$5,$B2078&gt;=Party_Statement!$C$6,$B2078&lt;=Party_Statement!$E$6),SUMPRODUCT(($C$3:$C2078=Party_Statement!$C$5)*($B$3:$B2078&gt;=Party_Statement!$C$6)*($B$3:$B2078&lt;=Party_Statement!$E$6)),""))</f>
        <v/>
      </c>
    </row>
    <row r="2079" spans="1:11" x14ac:dyDescent="0.25">
      <c r="A2079" s="252">
        <f>Purchase_Entry!A245</f>
        <v>66933</v>
      </c>
      <c r="B2079" s="253">
        <f>Purchase_Entry!B245</f>
        <v>46221</v>
      </c>
      <c r="C2079" s="254" t="str">
        <f>Purchase_Entry!D245</f>
        <v>MODERN AGRO  -315</v>
      </c>
      <c r="D2079" s="255" t="s">
        <v>1392</v>
      </c>
      <c r="E2079" s="255" t="str">
        <f>Purchase_Entry!C245</f>
        <v>BILL-5134</v>
      </c>
      <c r="F2079" s="255" t="str">
        <f>Purchase_Entry!F245</f>
        <v>Cow Milk</v>
      </c>
      <c r="G2079" s="256">
        <v>0</v>
      </c>
      <c r="H2079" s="256">
        <f>N(Purchase_Entry!P245)</f>
        <v>2142.2774999999997</v>
      </c>
      <c r="I2079" s="256">
        <f t="shared" si="32"/>
        <v>-2142.2774999999997</v>
      </c>
      <c r="J2079" s="209"/>
      <c r="K2079" s="209" t="str" cm="1">
        <f t="array" ref="K2079">IF($C2079="","",IF(AND($C2079=Party_Statement!$C$5,$B2079&gt;=Party_Statement!$C$6,$B2079&lt;=Party_Statement!$E$6),SUMPRODUCT(($C$3:$C2079=Party_Statement!$C$5)*($B$3:$B2079&gt;=Party_Statement!$C$6)*($B$3:$B2079&lt;=Party_Statement!$E$6)),""))</f>
        <v/>
      </c>
    </row>
    <row r="2080" spans="1:11" x14ac:dyDescent="0.25">
      <c r="A2080" s="252">
        <f>Purchase_Entry!A246</f>
        <v>66933</v>
      </c>
      <c r="B2080" s="253">
        <f>Purchase_Entry!B246</f>
        <v>46221</v>
      </c>
      <c r="C2080" s="254" t="str">
        <f>Purchase_Entry!D246</f>
        <v>MODERN AGRO  -315</v>
      </c>
      <c r="D2080" s="255" t="s">
        <v>1392</v>
      </c>
      <c r="E2080" s="255" t="str">
        <f>Purchase_Entry!C246</f>
        <v>BILL-5135</v>
      </c>
      <c r="F2080" s="255" t="str">
        <f>Purchase_Entry!F246</f>
        <v>Buffalo Milk</v>
      </c>
      <c r="G2080" s="256">
        <v>0</v>
      </c>
      <c r="H2080" s="256">
        <f>N(Purchase_Entry!P246)</f>
        <v>1094.2304999999999</v>
      </c>
      <c r="I2080" s="256">
        <f t="shared" si="32"/>
        <v>-1094.2304999999999</v>
      </c>
      <c r="J2080" s="209"/>
      <c r="K2080" s="209" t="str" cm="1">
        <f t="array" ref="K2080">IF($C2080="","",IF(AND($C2080=Party_Statement!$C$5,$B2080&gt;=Party_Statement!$C$6,$B2080&lt;=Party_Statement!$E$6),SUMPRODUCT(($C$3:$C2080=Party_Statement!$C$5)*($B$3:$B2080&gt;=Party_Statement!$C$6)*($B$3:$B2080&lt;=Party_Statement!$E$6)),""))</f>
        <v/>
      </c>
    </row>
    <row r="2081" spans="1:11" x14ac:dyDescent="0.25">
      <c r="A2081" s="252">
        <f>Purchase_Entry!A247</f>
        <v>66934</v>
      </c>
      <c r="B2081" s="253">
        <f>Purchase_Entry!B247</f>
        <v>46222</v>
      </c>
      <c r="C2081" s="254" t="str">
        <f>Purchase_Entry!D247</f>
        <v>MODERN AGRO  -315</v>
      </c>
      <c r="D2081" s="255" t="s">
        <v>1392</v>
      </c>
      <c r="E2081" s="255" t="str">
        <f>Purchase_Entry!C247</f>
        <v>BILL-5141</v>
      </c>
      <c r="F2081" s="255" t="str">
        <f>Purchase_Entry!F247</f>
        <v>Cow Milk</v>
      </c>
      <c r="G2081" s="256">
        <v>0</v>
      </c>
      <c r="H2081" s="256">
        <f>N(Purchase_Entry!P247)</f>
        <v>3149.471</v>
      </c>
      <c r="I2081" s="256">
        <f t="shared" si="32"/>
        <v>-3149.471</v>
      </c>
      <c r="J2081" s="209"/>
      <c r="K2081" s="209" t="str" cm="1">
        <f t="array" ref="K2081">IF($C2081="","",IF(AND($C2081=Party_Statement!$C$5,$B2081&gt;=Party_Statement!$C$6,$B2081&lt;=Party_Statement!$E$6),SUMPRODUCT(($C$3:$C2081=Party_Statement!$C$5)*($B$3:$B2081&gt;=Party_Statement!$C$6)*($B$3:$B2081&lt;=Party_Statement!$E$6)),""))</f>
        <v/>
      </c>
    </row>
    <row r="2082" spans="1:11" x14ac:dyDescent="0.25">
      <c r="A2082" s="252">
        <f>Purchase_Entry!A248</f>
        <v>66934</v>
      </c>
      <c r="B2082" s="253">
        <f>Purchase_Entry!B248</f>
        <v>46222</v>
      </c>
      <c r="C2082" s="254" t="str">
        <f>Purchase_Entry!D248</f>
        <v>MODERN AGRO  -315</v>
      </c>
      <c r="D2082" s="255" t="s">
        <v>1392</v>
      </c>
      <c r="E2082" s="255" t="str">
        <f>Purchase_Entry!C248</f>
        <v>BILL-5142</v>
      </c>
      <c r="F2082" s="255" t="str">
        <f>Purchase_Entry!F248</f>
        <v>Buffalo Milk</v>
      </c>
      <c r="G2082" s="256">
        <v>0</v>
      </c>
      <c r="H2082" s="256">
        <f>N(Purchase_Entry!P248)</f>
        <v>1875.76325</v>
      </c>
      <c r="I2082" s="256">
        <f t="shared" si="32"/>
        <v>-1875.76325</v>
      </c>
      <c r="J2082" s="209"/>
      <c r="K2082" s="209" t="str" cm="1">
        <f t="array" ref="K2082">IF($C2082="","",IF(AND($C2082=Party_Statement!$C$5,$B2082&gt;=Party_Statement!$C$6,$B2082&lt;=Party_Statement!$E$6),SUMPRODUCT(($C$3:$C2082=Party_Statement!$C$5)*($B$3:$B2082&gt;=Party_Statement!$C$6)*($B$3:$B2082&lt;=Party_Statement!$E$6)),""))</f>
        <v/>
      </c>
    </row>
    <row r="2083" spans="1:11" x14ac:dyDescent="0.25">
      <c r="A2083" s="252">
        <f>Purchase_Entry!A249</f>
        <v>66934</v>
      </c>
      <c r="B2083" s="253">
        <f>Purchase_Entry!B249</f>
        <v>46222</v>
      </c>
      <c r="C2083" s="254" t="str">
        <f>Purchase_Entry!D249</f>
        <v>MODERN AGRO  -315</v>
      </c>
      <c r="D2083" s="255" t="s">
        <v>1392</v>
      </c>
      <c r="E2083" s="255" t="str">
        <f>Purchase_Entry!C249</f>
        <v>BILL-5141</v>
      </c>
      <c r="F2083" s="255" t="str">
        <f>Purchase_Entry!F249</f>
        <v>Cow Milk</v>
      </c>
      <c r="G2083" s="256">
        <v>0</v>
      </c>
      <c r="H2083" s="256">
        <f>N(Purchase_Entry!P249)</f>
        <v>1820.3900000000003</v>
      </c>
      <c r="I2083" s="256">
        <f t="shared" si="32"/>
        <v>-1820.3900000000003</v>
      </c>
      <c r="J2083" s="209"/>
      <c r="K2083" s="209" t="str" cm="1">
        <f t="array" ref="K2083">IF($C2083="","",IF(AND($C2083=Party_Statement!$C$5,$B2083&gt;=Party_Statement!$C$6,$B2083&lt;=Party_Statement!$E$6),SUMPRODUCT(($C$3:$C2083=Party_Statement!$C$5)*($B$3:$B2083&gt;=Party_Statement!$C$6)*($B$3:$B2083&lt;=Party_Statement!$E$6)),""))</f>
        <v/>
      </c>
    </row>
    <row r="2084" spans="1:11" x14ac:dyDescent="0.25">
      <c r="A2084" s="252">
        <f>Purchase_Entry!A250</f>
        <v>66934</v>
      </c>
      <c r="B2084" s="253">
        <f>Purchase_Entry!B250</f>
        <v>46222</v>
      </c>
      <c r="C2084" s="254" t="str">
        <f>Purchase_Entry!D250</f>
        <v>MODERN AGRO  -315</v>
      </c>
      <c r="D2084" s="255" t="s">
        <v>1392</v>
      </c>
      <c r="E2084" s="255" t="str">
        <f>Purchase_Entry!C250</f>
        <v>BILL-5142</v>
      </c>
      <c r="F2084" s="255" t="str">
        <f>Purchase_Entry!F250</f>
        <v>Buffalo Milk</v>
      </c>
      <c r="G2084" s="256">
        <v>0</v>
      </c>
      <c r="H2084" s="256">
        <f>N(Purchase_Entry!P250)</f>
        <v>1478.8174999999999</v>
      </c>
      <c r="I2084" s="256">
        <f t="shared" si="32"/>
        <v>-1478.8174999999999</v>
      </c>
      <c r="J2084" s="209"/>
      <c r="K2084" s="209" t="str" cm="1">
        <f t="array" ref="K2084">IF($C2084="","",IF(AND($C2084=Party_Statement!$C$5,$B2084&gt;=Party_Statement!$C$6,$B2084&lt;=Party_Statement!$E$6),SUMPRODUCT(($C$3:$C2084=Party_Statement!$C$5)*($B$3:$B2084&gt;=Party_Statement!$C$6)*($B$3:$B2084&lt;=Party_Statement!$E$6)),""))</f>
        <v/>
      </c>
    </row>
    <row r="2085" spans="1:11" x14ac:dyDescent="0.25">
      <c r="A2085" s="252">
        <f>Purchase_Entry!A251</f>
        <v>66935</v>
      </c>
      <c r="B2085" s="253">
        <f>Purchase_Entry!B251</f>
        <v>46223</v>
      </c>
      <c r="C2085" s="254" t="str">
        <f>Purchase_Entry!D251</f>
        <v>MODERN AGRO  -315</v>
      </c>
      <c r="D2085" s="255" t="s">
        <v>1392</v>
      </c>
      <c r="E2085" s="255" t="str">
        <f>Purchase_Entry!C251</f>
        <v>BILL-5148</v>
      </c>
      <c r="F2085" s="255" t="str">
        <f>Purchase_Entry!F251</f>
        <v>Cow Milk</v>
      </c>
      <c r="G2085" s="256">
        <v>0</v>
      </c>
      <c r="H2085" s="256">
        <f>N(Purchase_Entry!P251)</f>
        <v>2463.2550000000006</v>
      </c>
      <c r="I2085" s="256">
        <f t="shared" si="32"/>
        <v>-2463.2550000000006</v>
      </c>
      <c r="J2085" s="209"/>
      <c r="K2085" s="209" t="str" cm="1">
        <f t="array" ref="K2085">IF($C2085="","",IF(AND($C2085=Party_Statement!$C$5,$B2085&gt;=Party_Statement!$C$6,$B2085&lt;=Party_Statement!$E$6),SUMPRODUCT(($C$3:$C2085=Party_Statement!$C$5)*($B$3:$B2085&gt;=Party_Statement!$C$6)*($B$3:$B2085&lt;=Party_Statement!$E$6)),""))</f>
        <v/>
      </c>
    </row>
    <row r="2086" spans="1:11" x14ac:dyDescent="0.25">
      <c r="A2086" s="252">
        <f>Purchase_Entry!A252</f>
        <v>66935</v>
      </c>
      <c r="B2086" s="253">
        <f>Purchase_Entry!B252</f>
        <v>46223</v>
      </c>
      <c r="C2086" s="254" t="str">
        <f>Purchase_Entry!D252</f>
        <v>MODERN AGRO  -315</v>
      </c>
      <c r="D2086" s="255" t="s">
        <v>1392</v>
      </c>
      <c r="E2086" s="255" t="str">
        <f>Purchase_Entry!C252</f>
        <v>BILL-5149</v>
      </c>
      <c r="F2086" s="255" t="str">
        <f>Purchase_Entry!F252</f>
        <v>Buffalo Milk</v>
      </c>
      <c r="G2086" s="256">
        <v>0</v>
      </c>
      <c r="H2086" s="256">
        <f>N(Purchase_Entry!P252)</f>
        <v>1767.0940000000001</v>
      </c>
      <c r="I2086" s="256">
        <f t="shared" si="32"/>
        <v>-1767.0940000000001</v>
      </c>
      <c r="J2086" s="209"/>
      <c r="K2086" s="209" t="str" cm="1">
        <f t="array" ref="K2086">IF($C2086="","",IF(AND($C2086=Party_Statement!$C$5,$B2086&gt;=Party_Statement!$C$6,$B2086&lt;=Party_Statement!$E$6),SUMPRODUCT(($C$3:$C2086=Party_Statement!$C$5)*($B$3:$B2086&gt;=Party_Statement!$C$6)*($B$3:$B2086&lt;=Party_Statement!$E$6)),""))</f>
        <v/>
      </c>
    </row>
    <row r="2087" spans="1:11" x14ac:dyDescent="0.25">
      <c r="A2087" s="252">
        <f>Purchase_Entry!A253</f>
        <v>66935</v>
      </c>
      <c r="B2087" s="253">
        <f>Purchase_Entry!B253</f>
        <v>46223</v>
      </c>
      <c r="C2087" s="254" t="str">
        <f>Purchase_Entry!D253</f>
        <v>MODERN AGRO  -315</v>
      </c>
      <c r="D2087" s="255" t="s">
        <v>1392</v>
      </c>
      <c r="E2087" s="255" t="str">
        <f>Purchase_Entry!C253</f>
        <v>BILL-5148</v>
      </c>
      <c r="F2087" s="255" t="str">
        <f>Purchase_Entry!F253</f>
        <v>Cow Milk</v>
      </c>
      <c r="G2087" s="256">
        <v>0</v>
      </c>
      <c r="H2087" s="256">
        <f>N(Purchase_Entry!P253)</f>
        <v>2239.3360000000002</v>
      </c>
      <c r="I2087" s="256">
        <f t="shared" si="32"/>
        <v>-2239.3360000000002</v>
      </c>
      <c r="J2087" s="209"/>
      <c r="K2087" s="209" t="str" cm="1">
        <f t="array" ref="K2087">IF($C2087="","",IF(AND($C2087=Party_Statement!$C$5,$B2087&gt;=Party_Statement!$C$6,$B2087&lt;=Party_Statement!$E$6),SUMPRODUCT(($C$3:$C2087=Party_Statement!$C$5)*($B$3:$B2087&gt;=Party_Statement!$C$6)*($B$3:$B2087&lt;=Party_Statement!$E$6)),""))</f>
        <v/>
      </c>
    </row>
    <row r="2088" spans="1:11" x14ac:dyDescent="0.25">
      <c r="A2088" s="252">
        <f>Purchase_Entry!A254</f>
        <v>66935</v>
      </c>
      <c r="B2088" s="253">
        <f>Purchase_Entry!B254</f>
        <v>46223</v>
      </c>
      <c r="C2088" s="254" t="str">
        <f>Purchase_Entry!D254</f>
        <v>MODERN AGRO  -315</v>
      </c>
      <c r="D2088" s="255" t="s">
        <v>1392</v>
      </c>
      <c r="E2088" s="255" t="str">
        <f>Purchase_Entry!C254</f>
        <v>BILL-5149</v>
      </c>
      <c r="F2088" s="255" t="str">
        <f>Purchase_Entry!F254</f>
        <v>Buffalo Milk</v>
      </c>
      <c r="G2088" s="256">
        <v>0</v>
      </c>
      <c r="H2088" s="256">
        <f>N(Purchase_Entry!P254)</f>
        <v>1044.6975</v>
      </c>
      <c r="I2088" s="256">
        <f t="shared" si="32"/>
        <v>-1044.6975</v>
      </c>
      <c r="J2088" s="209"/>
      <c r="K2088" s="209" t="str" cm="1">
        <f t="array" ref="K2088">IF($C2088="","",IF(AND($C2088=Party_Statement!$C$5,$B2088&gt;=Party_Statement!$C$6,$B2088&lt;=Party_Statement!$E$6),SUMPRODUCT(($C$3:$C2088=Party_Statement!$C$5)*($B$3:$B2088&gt;=Party_Statement!$C$6)*($B$3:$B2088&lt;=Party_Statement!$E$6)),""))</f>
        <v/>
      </c>
    </row>
    <row r="2089" spans="1:11" x14ac:dyDescent="0.25">
      <c r="A2089" s="252">
        <f>Purchase_Entry!A255</f>
        <v>66936</v>
      </c>
      <c r="B2089" s="253">
        <f>Purchase_Entry!B255</f>
        <v>46224</v>
      </c>
      <c r="C2089" s="254" t="str">
        <f>Purchase_Entry!D255</f>
        <v>MODERN AGRO  -315</v>
      </c>
      <c r="D2089" s="255" t="s">
        <v>1392</v>
      </c>
      <c r="E2089" s="255" t="str">
        <f>Purchase_Entry!C255</f>
        <v>BILL-5155</v>
      </c>
      <c r="F2089" s="255" t="str">
        <f>Purchase_Entry!F255</f>
        <v>Cow Milk</v>
      </c>
      <c r="G2089" s="256">
        <v>0</v>
      </c>
      <c r="H2089" s="256">
        <f>N(Purchase_Entry!P255)</f>
        <v>2634.7155000000002</v>
      </c>
      <c r="I2089" s="256">
        <f t="shared" si="32"/>
        <v>-2634.7155000000002</v>
      </c>
      <c r="J2089" s="209"/>
      <c r="K2089" s="209" t="str" cm="1">
        <f t="array" ref="K2089">IF($C2089="","",IF(AND($C2089=Party_Statement!$C$5,$B2089&gt;=Party_Statement!$C$6,$B2089&lt;=Party_Statement!$E$6),SUMPRODUCT(($C$3:$C2089=Party_Statement!$C$5)*($B$3:$B2089&gt;=Party_Statement!$C$6)*($B$3:$B2089&lt;=Party_Statement!$E$6)),""))</f>
        <v/>
      </c>
    </row>
    <row r="2090" spans="1:11" x14ac:dyDescent="0.25">
      <c r="A2090" s="252">
        <f>Purchase_Entry!A256</f>
        <v>66936</v>
      </c>
      <c r="B2090" s="253">
        <f>Purchase_Entry!B256</f>
        <v>46224</v>
      </c>
      <c r="C2090" s="254" t="str">
        <f>Purchase_Entry!D256</f>
        <v>MODERN AGRO  -315</v>
      </c>
      <c r="D2090" s="255" t="s">
        <v>1392</v>
      </c>
      <c r="E2090" s="255" t="str">
        <f>Purchase_Entry!C256</f>
        <v>BILL-5156</v>
      </c>
      <c r="F2090" s="255" t="str">
        <f>Purchase_Entry!F256</f>
        <v>Buffalo Milk</v>
      </c>
      <c r="G2090" s="256">
        <v>0</v>
      </c>
      <c r="H2090" s="256">
        <f>N(Purchase_Entry!P256)</f>
        <v>1632.4350000000004</v>
      </c>
      <c r="I2090" s="256">
        <f t="shared" si="32"/>
        <v>-1632.4350000000004</v>
      </c>
      <c r="J2090" s="209"/>
      <c r="K2090" s="209" t="str" cm="1">
        <f t="array" ref="K2090">IF($C2090="","",IF(AND($C2090=Party_Statement!$C$5,$B2090&gt;=Party_Statement!$C$6,$B2090&lt;=Party_Statement!$E$6),SUMPRODUCT(($C$3:$C2090=Party_Statement!$C$5)*($B$3:$B2090&gt;=Party_Statement!$C$6)*($B$3:$B2090&lt;=Party_Statement!$E$6)),""))</f>
        <v/>
      </c>
    </row>
    <row r="2091" spans="1:11" x14ac:dyDescent="0.25">
      <c r="A2091" s="252">
        <f>Purchase_Entry!A257</f>
        <v>66936</v>
      </c>
      <c r="B2091" s="253">
        <f>Purchase_Entry!B257</f>
        <v>46224</v>
      </c>
      <c r="C2091" s="254" t="str">
        <f>Purchase_Entry!D257</f>
        <v>MODERN AGRO  -315</v>
      </c>
      <c r="D2091" s="255" t="s">
        <v>1392</v>
      </c>
      <c r="E2091" s="255" t="str">
        <f>Purchase_Entry!C257</f>
        <v>BILL-5155</v>
      </c>
      <c r="F2091" s="255" t="str">
        <f>Purchase_Entry!F257</f>
        <v>Cow Milk</v>
      </c>
      <c r="G2091" s="256">
        <v>0</v>
      </c>
      <c r="H2091" s="256">
        <f>N(Purchase_Entry!P257)</f>
        <v>1882.683</v>
      </c>
      <c r="I2091" s="256">
        <f t="shared" si="32"/>
        <v>-1882.683</v>
      </c>
      <c r="J2091" s="209"/>
      <c r="K2091" s="209" t="str" cm="1">
        <f t="array" ref="K2091">IF($C2091="","",IF(AND($C2091=Party_Statement!$C$5,$B2091&gt;=Party_Statement!$C$6,$B2091&lt;=Party_Statement!$E$6),SUMPRODUCT(($C$3:$C2091=Party_Statement!$C$5)*($B$3:$B2091&gt;=Party_Statement!$C$6)*($B$3:$B2091&lt;=Party_Statement!$E$6)),""))</f>
        <v/>
      </c>
    </row>
    <row r="2092" spans="1:11" x14ac:dyDescent="0.25">
      <c r="A2092" s="252">
        <f>Purchase_Entry!A258</f>
        <v>66936</v>
      </c>
      <c r="B2092" s="253">
        <f>Purchase_Entry!B258</f>
        <v>46224</v>
      </c>
      <c r="C2092" s="254" t="str">
        <f>Purchase_Entry!D258</f>
        <v>MODERN AGRO  -315</v>
      </c>
      <c r="D2092" s="255" t="s">
        <v>1392</v>
      </c>
      <c r="E2092" s="255" t="str">
        <f>Purchase_Entry!C258</f>
        <v>BILL-5156</v>
      </c>
      <c r="F2092" s="255" t="str">
        <f>Purchase_Entry!F258</f>
        <v>Buffalo Milk</v>
      </c>
      <c r="G2092" s="256">
        <v>0</v>
      </c>
      <c r="H2092" s="256">
        <f>N(Purchase_Entry!P258)</f>
        <v>1181.5720000000001</v>
      </c>
      <c r="I2092" s="256">
        <f t="shared" si="32"/>
        <v>-1181.5720000000001</v>
      </c>
      <c r="J2092" s="209"/>
      <c r="K2092" s="209" t="str" cm="1">
        <f t="array" ref="K2092">IF($C2092="","",IF(AND($C2092=Party_Statement!$C$5,$B2092&gt;=Party_Statement!$C$6,$B2092&lt;=Party_Statement!$E$6),SUMPRODUCT(($C$3:$C2092=Party_Statement!$C$5)*($B$3:$B2092&gt;=Party_Statement!$C$6)*($B$3:$B2092&lt;=Party_Statement!$E$6)),""))</f>
        <v/>
      </c>
    </row>
    <row r="2093" spans="1:11" x14ac:dyDescent="0.25">
      <c r="A2093" s="252">
        <f>Purchase_Entry!A259</f>
        <v>66937</v>
      </c>
      <c r="B2093" s="253">
        <f>Purchase_Entry!B259</f>
        <v>46225</v>
      </c>
      <c r="C2093" s="254" t="str">
        <f>Purchase_Entry!D259</f>
        <v>MODERN AGRO  -315</v>
      </c>
      <c r="D2093" s="255" t="s">
        <v>1392</v>
      </c>
      <c r="E2093" s="255" t="str">
        <f>Purchase_Entry!C259</f>
        <v>BILL-5157</v>
      </c>
      <c r="F2093" s="255" t="str">
        <f>Purchase_Entry!F259</f>
        <v>Cow Milk</v>
      </c>
      <c r="G2093" s="256">
        <v>0</v>
      </c>
      <c r="H2093" s="256">
        <f>N(Purchase_Entry!P259)</f>
        <v>2497.5659999999998</v>
      </c>
      <c r="I2093" s="256">
        <f t="shared" si="32"/>
        <v>-2497.5659999999998</v>
      </c>
      <c r="J2093" s="209"/>
      <c r="K2093" s="209" t="str" cm="1">
        <f t="array" ref="K2093">IF($C2093="","",IF(AND($C2093=Party_Statement!$C$5,$B2093&gt;=Party_Statement!$C$6,$B2093&lt;=Party_Statement!$E$6),SUMPRODUCT(($C$3:$C2093=Party_Statement!$C$5)*($B$3:$B2093&gt;=Party_Statement!$C$6)*($B$3:$B2093&lt;=Party_Statement!$E$6)),""))</f>
        <v/>
      </c>
    </row>
    <row r="2094" spans="1:11" x14ac:dyDescent="0.25">
      <c r="A2094" s="252">
        <f>Purchase_Entry!A260</f>
        <v>66937</v>
      </c>
      <c r="B2094" s="253">
        <f>Purchase_Entry!B260</f>
        <v>46225</v>
      </c>
      <c r="C2094" s="254" t="str">
        <f>Purchase_Entry!D260</f>
        <v>MODERN AGRO  -315</v>
      </c>
      <c r="D2094" s="255" t="s">
        <v>1392</v>
      </c>
      <c r="E2094" s="255" t="str">
        <f>Purchase_Entry!C260</f>
        <v>BILL-5158</v>
      </c>
      <c r="F2094" s="255" t="str">
        <f>Purchase_Entry!F260</f>
        <v>Buffalo Milk</v>
      </c>
      <c r="G2094" s="256">
        <v>0</v>
      </c>
      <c r="H2094" s="256">
        <f>N(Purchase_Entry!P260)</f>
        <v>1787.9050000000002</v>
      </c>
      <c r="I2094" s="256">
        <f t="shared" si="32"/>
        <v>-1787.9050000000002</v>
      </c>
      <c r="J2094" s="209"/>
      <c r="K2094" s="209" t="str" cm="1">
        <f t="array" ref="K2094">IF($C2094="","",IF(AND($C2094=Party_Statement!$C$5,$B2094&gt;=Party_Statement!$C$6,$B2094&lt;=Party_Statement!$E$6),SUMPRODUCT(($C$3:$C2094=Party_Statement!$C$5)*($B$3:$B2094&gt;=Party_Statement!$C$6)*($B$3:$B2094&lt;=Party_Statement!$E$6)),""))</f>
        <v/>
      </c>
    </row>
    <row r="2095" spans="1:11" x14ac:dyDescent="0.25">
      <c r="A2095" s="252">
        <f>Purchase_Entry!A261</f>
        <v>66937</v>
      </c>
      <c r="B2095" s="253">
        <f>Purchase_Entry!B261</f>
        <v>46225</v>
      </c>
      <c r="C2095" s="254" t="str">
        <f>Purchase_Entry!D261</f>
        <v>MODERN AGRO  -315</v>
      </c>
      <c r="D2095" s="255" t="s">
        <v>1392</v>
      </c>
      <c r="E2095" s="255" t="str">
        <f>Purchase_Entry!C261</f>
        <v>BILL-5157</v>
      </c>
      <c r="F2095" s="255" t="str">
        <f>Purchase_Entry!F261</f>
        <v>Cow Milk</v>
      </c>
      <c r="G2095" s="256">
        <v>0</v>
      </c>
      <c r="H2095" s="256">
        <f>N(Purchase_Entry!P261)</f>
        <v>1993.6655000000003</v>
      </c>
      <c r="I2095" s="256">
        <f t="shared" si="32"/>
        <v>-1993.6655000000003</v>
      </c>
      <c r="J2095" s="209"/>
      <c r="K2095" s="209" t="str" cm="1">
        <f t="array" ref="K2095">IF($C2095="","",IF(AND($C2095=Party_Statement!$C$5,$B2095&gt;=Party_Statement!$C$6,$B2095&lt;=Party_Statement!$E$6),SUMPRODUCT(($C$3:$C2095=Party_Statement!$C$5)*($B$3:$B2095&gt;=Party_Statement!$C$6)*($B$3:$B2095&lt;=Party_Statement!$E$6)),""))</f>
        <v/>
      </c>
    </row>
    <row r="2096" spans="1:11" x14ac:dyDescent="0.25">
      <c r="A2096" s="252">
        <f>Purchase_Entry!A262</f>
        <v>66937</v>
      </c>
      <c r="B2096" s="253">
        <f>Purchase_Entry!B262</f>
        <v>46225</v>
      </c>
      <c r="C2096" s="254" t="str">
        <f>Purchase_Entry!D262</f>
        <v>MODERN AGRO  -315</v>
      </c>
      <c r="D2096" s="255" t="s">
        <v>1392</v>
      </c>
      <c r="E2096" s="255" t="str">
        <f>Purchase_Entry!C262</f>
        <v>BILL-5158</v>
      </c>
      <c r="F2096" s="255" t="str">
        <f>Purchase_Entry!F262</f>
        <v>Buffalo Milk</v>
      </c>
      <c r="G2096" s="256">
        <v>0</v>
      </c>
      <c r="H2096" s="256">
        <f>N(Purchase_Entry!P262)</f>
        <v>1057.1960000000001</v>
      </c>
      <c r="I2096" s="256">
        <f t="shared" si="32"/>
        <v>-1057.1960000000001</v>
      </c>
      <c r="J2096" s="209"/>
      <c r="K2096" s="209" t="str" cm="1">
        <f t="array" ref="K2096">IF($C2096="","",IF(AND($C2096=Party_Statement!$C$5,$B2096&gt;=Party_Statement!$C$6,$B2096&lt;=Party_Statement!$E$6),SUMPRODUCT(($C$3:$C2096=Party_Statement!$C$5)*($B$3:$B2096&gt;=Party_Statement!$C$6)*($B$3:$B2096&lt;=Party_Statement!$E$6)),""))</f>
        <v/>
      </c>
    </row>
    <row r="2097" spans="1:11" x14ac:dyDescent="0.25">
      <c r="A2097" s="252">
        <f>Purchase_Entry!A263</f>
        <v>66938</v>
      </c>
      <c r="B2097" s="253">
        <f>Purchase_Entry!B263</f>
        <v>46226</v>
      </c>
      <c r="C2097" s="254" t="str">
        <f>Purchase_Entry!D263</f>
        <v>MODERN AGRO  -315</v>
      </c>
      <c r="D2097" s="255" t="s">
        <v>1392</v>
      </c>
      <c r="E2097" s="255" t="str">
        <f>Purchase_Entry!C263</f>
        <v>BILL-5159</v>
      </c>
      <c r="F2097" s="255" t="str">
        <f>Purchase_Entry!F263</f>
        <v>Cow Milk</v>
      </c>
      <c r="G2097" s="256">
        <v>0</v>
      </c>
      <c r="H2097" s="256">
        <f>N(Purchase_Entry!P263)</f>
        <v>2598.9900000000002</v>
      </c>
      <c r="I2097" s="256">
        <f t="shared" si="32"/>
        <v>-2598.9900000000002</v>
      </c>
      <c r="J2097" s="209"/>
      <c r="K2097" s="209" t="str" cm="1">
        <f t="array" ref="K2097">IF($C2097="","",IF(AND($C2097=Party_Statement!$C$5,$B2097&gt;=Party_Statement!$C$6,$B2097&lt;=Party_Statement!$E$6),SUMPRODUCT(($C$3:$C2097=Party_Statement!$C$5)*($B$3:$B2097&gt;=Party_Statement!$C$6)*($B$3:$B2097&lt;=Party_Statement!$E$6)),""))</f>
        <v/>
      </c>
    </row>
    <row r="2098" spans="1:11" x14ac:dyDescent="0.25">
      <c r="A2098" s="252">
        <f>Purchase_Entry!A264</f>
        <v>66938</v>
      </c>
      <c r="B2098" s="253">
        <f>Purchase_Entry!B264</f>
        <v>46226</v>
      </c>
      <c r="C2098" s="254" t="str">
        <f>Purchase_Entry!D264</f>
        <v>MODERN AGRO  -315</v>
      </c>
      <c r="D2098" s="255" t="s">
        <v>1392</v>
      </c>
      <c r="E2098" s="255" t="str">
        <f>Purchase_Entry!C264</f>
        <v>BILL-5160</v>
      </c>
      <c r="F2098" s="255" t="str">
        <f>Purchase_Entry!F264</f>
        <v>Buffalo Milk</v>
      </c>
      <c r="G2098" s="256">
        <v>0</v>
      </c>
      <c r="H2098" s="256">
        <f>N(Purchase_Entry!P264)</f>
        <v>1865.6400000000003</v>
      </c>
      <c r="I2098" s="256">
        <f t="shared" si="32"/>
        <v>-1865.6400000000003</v>
      </c>
      <c r="J2098" s="209"/>
      <c r="K2098" s="209" t="str" cm="1">
        <f t="array" ref="K2098">IF($C2098="","",IF(AND($C2098=Party_Statement!$C$5,$B2098&gt;=Party_Statement!$C$6,$B2098&lt;=Party_Statement!$E$6),SUMPRODUCT(($C$3:$C2098=Party_Statement!$C$5)*($B$3:$B2098&gt;=Party_Statement!$C$6)*($B$3:$B2098&lt;=Party_Statement!$E$6)),""))</f>
        <v/>
      </c>
    </row>
    <row r="2099" spans="1:11" x14ac:dyDescent="0.25">
      <c r="A2099" s="252">
        <f>Purchase_Entry!A265</f>
        <v>66938</v>
      </c>
      <c r="B2099" s="253">
        <f>Purchase_Entry!B265</f>
        <v>46226</v>
      </c>
      <c r="C2099" s="254" t="str">
        <f>Purchase_Entry!D265</f>
        <v>MODERN AGRO  -315</v>
      </c>
      <c r="D2099" s="255" t="s">
        <v>1392</v>
      </c>
      <c r="E2099" s="255" t="str">
        <f>Purchase_Entry!C265</f>
        <v>BILL-5159</v>
      </c>
      <c r="F2099" s="255" t="str">
        <f>Purchase_Entry!F265</f>
        <v>Cow Milk</v>
      </c>
      <c r="G2099" s="256">
        <v>0</v>
      </c>
      <c r="H2099" s="256">
        <f>N(Purchase_Entry!P265)</f>
        <v>2147.5250000000001</v>
      </c>
      <c r="I2099" s="256">
        <f t="shared" si="32"/>
        <v>-2147.5250000000001</v>
      </c>
      <c r="J2099" s="209"/>
      <c r="K2099" s="209" t="str" cm="1">
        <f t="array" ref="K2099">IF($C2099="","",IF(AND($C2099=Party_Statement!$C$5,$B2099&gt;=Party_Statement!$C$6,$B2099&lt;=Party_Statement!$E$6),SUMPRODUCT(($C$3:$C2099=Party_Statement!$C$5)*($B$3:$B2099&gt;=Party_Statement!$C$6)*($B$3:$B2099&lt;=Party_Statement!$E$6)),""))</f>
        <v/>
      </c>
    </row>
    <row r="2100" spans="1:11" x14ac:dyDescent="0.25">
      <c r="A2100" s="252">
        <f>Purchase_Entry!A266</f>
        <v>66938</v>
      </c>
      <c r="B2100" s="253">
        <f>Purchase_Entry!B266</f>
        <v>46226</v>
      </c>
      <c r="C2100" s="254" t="str">
        <f>Purchase_Entry!D266</f>
        <v>MODERN AGRO  -315</v>
      </c>
      <c r="D2100" s="255" t="s">
        <v>1392</v>
      </c>
      <c r="E2100" s="255" t="str">
        <f>Purchase_Entry!C266</f>
        <v>BILL-5160</v>
      </c>
      <c r="F2100" s="255" t="str">
        <f>Purchase_Entry!F266</f>
        <v>Buffalo Milk</v>
      </c>
      <c r="G2100" s="256">
        <v>0</v>
      </c>
      <c r="H2100" s="256">
        <f>N(Purchase_Entry!P266)</f>
        <v>1249.48</v>
      </c>
      <c r="I2100" s="256">
        <f t="shared" si="32"/>
        <v>-1249.48</v>
      </c>
      <c r="J2100" s="209"/>
      <c r="K2100" s="209" t="str" cm="1">
        <f t="array" ref="K2100">IF($C2100="","",IF(AND($C2100=Party_Statement!$C$5,$B2100&gt;=Party_Statement!$C$6,$B2100&lt;=Party_Statement!$E$6),SUMPRODUCT(($C$3:$C2100=Party_Statement!$C$5)*($B$3:$B2100&gt;=Party_Statement!$C$6)*($B$3:$B2100&lt;=Party_Statement!$E$6)),""))</f>
        <v/>
      </c>
    </row>
    <row r="2101" spans="1:11" x14ac:dyDescent="0.25">
      <c r="A2101" s="252">
        <f>Purchase_Entry!A267</f>
        <v>66939</v>
      </c>
      <c r="B2101" s="253">
        <f>Purchase_Entry!B267</f>
        <v>46227</v>
      </c>
      <c r="C2101" s="254" t="str">
        <f>Purchase_Entry!D267</f>
        <v>MODERN AGRO  -315</v>
      </c>
      <c r="D2101" s="255" t="s">
        <v>1392</v>
      </c>
      <c r="E2101" s="255" t="str">
        <f>Purchase_Entry!C267</f>
        <v>BILL-5161</v>
      </c>
      <c r="F2101" s="255" t="str">
        <f>Purchase_Entry!F267</f>
        <v>Cow Milk</v>
      </c>
      <c r="G2101" s="256">
        <v>0</v>
      </c>
      <c r="H2101" s="256">
        <f>N(Purchase_Entry!P267)</f>
        <v>2547.152</v>
      </c>
      <c r="I2101" s="256">
        <f t="shared" si="32"/>
        <v>-2547.152</v>
      </c>
      <c r="J2101" s="209"/>
      <c r="K2101" s="209" t="str" cm="1">
        <f t="array" ref="K2101">IF($C2101="","",IF(AND($C2101=Party_Statement!$C$5,$B2101&gt;=Party_Statement!$C$6,$B2101&lt;=Party_Statement!$E$6),SUMPRODUCT(($C$3:$C2101=Party_Statement!$C$5)*($B$3:$B2101&gt;=Party_Statement!$C$6)*($B$3:$B2101&lt;=Party_Statement!$E$6)),""))</f>
        <v/>
      </c>
    </row>
    <row r="2102" spans="1:11" x14ac:dyDescent="0.25">
      <c r="A2102" s="252">
        <f>Purchase_Entry!A268</f>
        <v>66939</v>
      </c>
      <c r="B2102" s="253">
        <f>Purchase_Entry!B268</f>
        <v>46227</v>
      </c>
      <c r="C2102" s="254" t="str">
        <f>Purchase_Entry!D268</f>
        <v>MODERN AGRO  -315</v>
      </c>
      <c r="D2102" s="255" t="s">
        <v>1392</v>
      </c>
      <c r="E2102" s="255" t="str">
        <f>Purchase_Entry!C268</f>
        <v>BILL-5162</v>
      </c>
      <c r="F2102" s="255" t="str">
        <f>Purchase_Entry!F268</f>
        <v>Buffalo Milk</v>
      </c>
      <c r="G2102" s="256">
        <v>0</v>
      </c>
      <c r="H2102" s="256">
        <f>N(Purchase_Entry!P268)</f>
        <v>2013.3365000000003</v>
      </c>
      <c r="I2102" s="256">
        <f t="shared" si="32"/>
        <v>-2013.3365000000003</v>
      </c>
      <c r="J2102" s="209"/>
      <c r="K2102" s="209" t="str" cm="1">
        <f t="array" ref="K2102">IF($C2102="","",IF(AND($C2102=Party_Statement!$C$5,$B2102&gt;=Party_Statement!$C$6,$B2102&lt;=Party_Statement!$E$6),SUMPRODUCT(($C$3:$C2102=Party_Statement!$C$5)*($B$3:$B2102&gt;=Party_Statement!$C$6)*($B$3:$B2102&lt;=Party_Statement!$E$6)),""))</f>
        <v/>
      </c>
    </row>
    <row r="2103" spans="1:11" x14ac:dyDescent="0.25">
      <c r="A2103" s="252">
        <f>Purchase_Entry!A269</f>
        <v>66939</v>
      </c>
      <c r="B2103" s="253">
        <f>Purchase_Entry!B269</f>
        <v>46227</v>
      </c>
      <c r="C2103" s="254" t="str">
        <f>Purchase_Entry!D269</f>
        <v>MODERN AGRO  -315</v>
      </c>
      <c r="D2103" s="255" t="s">
        <v>1392</v>
      </c>
      <c r="E2103" s="255" t="str">
        <f>Purchase_Entry!C269</f>
        <v>BILL-5161</v>
      </c>
      <c r="F2103" s="255" t="str">
        <f>Purchase_Entry!F269</f>
        <v>Cow Milk</v>
      </c>
      <c r="G2103" s="256">
        <v>0</v>
      </c>
      <c r="H2103" s="256">
        <f>N(Purchase_Entry!P269)</f>
        <v>2107.9575</v>
      </c>
      <c r="I2103" s="256">
        <f t="shared" si="32"/>
        <v>-2107.9575</v>
      </c>
      <c r="J2103" s="209"/>
      <c r="K2103" s="209" t="str" cm="1">
        <f t="array" ref="K2103">IF($C2103="","",IF(AND($C2103=Party_Statement!$C$5,$B2103&gt;=Party_Statement!$C$6,$B2103&lt;=Party_Statement!$E$6),SUMPRODUCT(($C$3:$C2103=Party_Statement!$C$5)*($B$3:$B2103&gt;=Party_Statement!$C$6)*($B$3:$B2103&lt;=Party_Statement!$E$6)),""))</f>
        <v/>
      </c>
    </row>
    <row r="2104" spans="1:11" x14ac:dyDescent="0.25">
      <c r="A2104" s="252">
        <f>Purchase_Entry!A270</f>
        <v>66939</v>
      </c>
      <c r="B2104" s="253">
        <f>Purchase_Entry!B270</f>
        <v>46227</v>
      </c>
      <c r="C2104" s="254" t="str">
        <f>Purchase_Entry!D270</f>
        <v>MODERN AGRO  -315</v>
      </c>
      <c r="D2104" s="255" t="s">
        <v>1392</v>
      </c>
      <c r="E2104" s="255" t="str">
        <f>Purchase_Entry!C270</f>
        <v>BILL-5162</v>
      </c>
      <c r="F2104" s="255" t="str">
        <f>Purchase_Entry!F270</f>
        <v>Buffalo Milk</v>
      </c>
      <c r="G2104" s="256">
        <v>0</v>
      </c>
      <c r="H2104" s="256">
        <f>N(Purchase_Entry!P270)</f>
        <v>1375.9095000000002</v>
      </c>
      <c r="I2104" s="256">
        <f t="shared" si="32"/>
        <v>-1375.9095000000002</v>
      </c>
      <c r="J2104" s="209"/>
      <c r="K2104" s="209" t="str" cm="1">
        <f t="array" ref="K2104">IF($C2104="","",IF(AND($C2104=Party_Statement!$C$5,$B2104&gt;=Party_Statement!$C$6,$B2104&lt;=Party_Statement!$E$6),SUMPRODUCT(($C$3:$C2104=Party_Statement!$C$5)*($B$3:$B2104&gt;=Party_Statement!$C$6)*($B$3:$B2104&lt;=Party_Statement!$E$6)),""))</f>
        <v/>
      </c>
    </row>
    <row r="2105" spans="1:11" x14ac:dyDescent="0.25">
      <c r="A2105" s="252">
        <f>Purchase_Entry!A271</f>
        <v>66940</v>
      </c>
      <c r="B2105" s="253">
        <f>Purchase_Entry!B271</f>
        <v>46228</v>
      </c>
      <c r="C2105" s="254" t="str">
        <f>Purchase_Entry!D271</f>
        <v>MODERN AGRO  -315</v>
      </c>
      <c r="D2105" s="255" t="s">
        <v>1392</v>
      </c>
      <c r="E2105" s="255" t="str">
        <f>Purchase_Entry!C271</f>
        <v>BILL-5163</v>
      </c>
      <c r="F2105" s="255" t="str">
        <f>Purchase_Entry!F271</f>
        <v>Cow Milk</v>
      </c>
      <c r="G2105" s="256">
        <v>0</v>
      </c>
      <c r="H2105" s="256">
        <f>N(Purchase_Entry!P271)</f>
        <v>2785.4662499999999</v>
      </c>
      <c r="I2105" s="256">
        <f t="shared" si="32"/>
        <v>-2785.4662499999999</v>
      </c>
      <c r="J2105" s="209"/>
      <c r="K2105" s="209" t="str" cm="1">
        <f t="array" ref="K2105">IF($C2105="","",IF(AND($C2105=Party_Statement!$C$5,$B2105&gt;=Party_Statement!$C$6,$B2105&lt;=Party_Statement!$E$6),SUMPRODUCT(($C$3:$C2105=Party_Statement!$C$5)*($B$3:$B2105&gt;=Party_Statement!$C$6)*($B$3:$B2105&lt;=Party_Statement!$E$6)),""))</f>
        <v/>
      </c>
    </row>
    <row r="2106" spans="1:11" x14ac:dyDescent="0.25">
      <c r="A2106" s="252">
        <f>Purchase_Entry!A272</f>
        <v>66940</v>
      </c>
      <c r="B2106" s="253">
        <f>Purchase_Entry!B272</f>
        <v>46228</v>
      </c>
      <c r="C2106" s="254" t="str">
        <f>Purchase_Entry!D272</f>
        <v>MODERN AGRO  -315</v>
      </c>
      <c r="D2106" s="255" t="s">
        <v>1392</v>
      </c>
      <c r="E2106" s="255" t="str">
        <f>Purchase_Entry!C272</f>
        <v>BILL-5164</v>
      </c>
      <c r="F2106" s="255" t="str">
        <f>Purchase_Entry!F272</f>
        <v>Buffalo Milk</v>
      </c>
      <c r="G2106" s="256">
        <v>0</v>
      </c>
      <c r="H2106" s="256">
        <f>N(Purchase_Entry!P272)</f>
        <v>1844.6302499999999</v>
      </c>
      <c r="I2106" s="256">
        <f t="shared" si="32"/>
        <v>-1844.6302499999999</v>
      </c>
      <c r="J2106" s="209"/>
      <c r="K2106" s="209" t="str" cm="1">
        <f t="array" ref="K2106">IF($C2106="","",IF(AND($C2106=Party_Statement!$C$5,$B2106&gt;=Party_Statement!$C$6,$B2106&lt;=Party_Statement!$E$6),SUMPRODUCT(($C$3:$C2106=Party_Statement!$C$5)*($B$3:$B2106&gt;=Party_Statement!$C$6)*($B$3:$B2106&lt;=Party_Statement!$E$6)),""))</f>
        <v/>
      </c>
    </row>
    <row r="2107" spans="1:11" x14ac:dyDescent="0.25">
      <c r="A2107" s="252">
        <f>Purchase_Entry!A273</f>
        <v>66940</v>
      </c>
      <c r="B2107" s="253">
        <f>Purchase_Entry!B273</f>
        <v>46228</v>
      </c>
      <c r="C2107" s="254" t="str">
        <f>Purchase_Entry!D273</f>
        <v>MODERN AGRO  -315</v>
      </c>
      <c r="D2107" s="255" t="s">
        <v>1392</v>
      </c>
      <c r="E2107" s="255" t="str">
        <f>Purchase_Entry!C273</f>
        <v>BILL-5163</v>
      </c>
      <c r="F2107" s="255" t="str">
        <f>Purchase_Entry!F273</f>
        <v>Cow Milk</v>
      </c>
      <c r="G2107" s="256">
        <v>0</v>
      </c>
      <c r="H2107" s="256">
        <f>N(Purchase_Entry!P273)</f>
        <v>2286.4825000000001</v>
      </c>
      <c r="I2107" s="256">
        <f t="shared" si="32"/>
        <v>-2286.4825000000001</v>
      </c>
      <c r="J2107" s="209"/>
      <c r="K2107" s="209" t="str" cm="1">
        <f t="array" ref="K2107">IF($C2107="","",IF(AND($C2107=Party_Statement!$C$5,$B2107&gt;=Party_Statement!$C$6,$B2107&lt;=Party_Statement!$E$6),SUMPRODUCT(($C$3:$C2107=Party_Statement!$C$5)*($B$3:$B2107&gt;=Party_Statement!$C$6)*($B$3:$B2107&lt;=Party_Statement!$E$6)),""))</f>
        <v/>
      </c>
    </row>
    <row r="2108" spans="1:11" x14ac:dyDescent="0.25">
      <c r="A2108" s="252">
        <f>Purchase_Entry!A274</f>
        <v>66940</v>
      </c>
      <c r="B2108" s="253">
        <f>Purchase_Entry!B274</f>
        <v>46228</v>
      </c>
      <c r="C2108" s="254" t="str">
        <f>Purchase_Entry!D274</f>
        <v>MODERN AGRO  -315</v>
      </c>
      <c r="D2108" s="255" t="s">
        <v>1392</v>
      </c>
      <c r="E2108" s="255" t="str">
        <f>Purchase_Entry!C274</f>
        <v>BILL-5164</v>
      </c>
      <c r="F2108" s="255" t="str">
        <f>Purchase_Entry!F274</f>
        <v>Buffalo Milk</v>
      </c>
      <c r="G2108" s="256">
        <v>0</v>
      </c>
      <c r="H2108" s="256">
        <f>N(Purchase_Entry!P274)</f>
        <v>1166.0250000000001</v>
      </c>
      <c r="I2108" s="256">
        <f t="shared" si="32"/>
        <v>-1166.0250000000001</v>
      </c>
      <c r="J2108" s="209"/>
      <c r="K2108" s="209" t="str" cm="1">
        <f t="array" ref="K2108">IF($C2108="","",IF(AND($C2108=Party_Statement!$C$5,$B2108&gt;=Party_Statement!$C$6,$B2108&lt;=Party_Statement!$E$6),SUMPRODUCT(($C$3:$C2108=Party_Statement!$C$5)*($B$3:$B2108&gt;=Party_Statement!$C$6)*($B$3:$B2108&lt;=Party_Statement!$E$6)),""))</f>
        <v/>
      </c>
    </row>
    <row r="2109" spans="1:11" x14ac:dyDescent="0.25">
      <c r="A2109" s="252">
        <f>Purchase_Entry!A275</f>
        <v>66941</v>
      </c>
      <c r="B2109" s="253">
        <f>Purchase_Entry!B275</f>
        <v>46229</v>
      </c>
      <c r="C2109" s="254" t="str">
        <f>Purchase_Entry!D275</f>
        <v>MODERN AGRO  -315</v>
      </c>
      <c r="D2109" s="255" t="s">
        <v>1392</v>
      </c>
      <c r="E2109" s="255" t="str">
        <f>Purchase_Entry!C275</f>
        <v>BILL-5165</v>
      </c>
      <c r="F2109" s="255" t="str">
        <f>Purchase_Entry!F275</f>
        <v>Cow Milk</v>
      </c>
      <c r="G2109" s="256">
        <v>0</v>
      </c>
      <c r="H2109" s="256">
        <f>N(Purchase_Entry!P275)</f>
        <v>3112.4490000000001</v>
      </c>
      <c r="I2109" s="256">
        <f t="shared" si="32"/>
        <v>-3112.4490000000001</v>
      </c>
      <c r="J2109" s="209"/>
      <c r="K2109" s="209" t="str" cm="1">
        <f t="array" ref="K2109">IF($C2109="","",IF(AND($C2109=Party_Statement!$C$5,$B2109&gt;=Party_Statement!$C$6,$B2109&lt;=Party_Statement!$E$6),SUMPRODUCT(($C$3:$C2109=Party_Statement!$C$5)*($B$3:$B2109&gt;=Party_Statement!$C$6)*($B$3:$B2109&lt;=Party_Statement!$E$6)),""))</f>
        <v/>
      </c>
    </row>
    <row r="2110" spans="1:11" x14ac:dyDescent="0.25">
      <c r="A2110" s="252">
        <f>Purchase_Entry!A276</f>
        <v>66941</v>
      </c>
      <c r="B2110" s="253">
        <f>Purchase_Entry!B276</f>
        <v>46229</v>
      </c>
      <c r="C2110" s="254" t="str">
        <f>Purchase_Entry!D276</f>
        <v>MODERN AGRO  -315</v>
      </c>
      <c r="D2110" s="255" t="s">
        <v>1392</v>
      </c>
      <c r="E2110" s="255" t="str">
        <f>Purchase_Entry!C276</f>
        <v>BILL-5166</v>
      </c>
      <c r="F2110" s="255" t="str">
        <f>Purchase_Entry!F276</f>
        <v>Buffalo Milk</v>
      </c>
      <c r="G2110" s="256">
        <v>0</v>
      </c>
      <c r="H2110" s="256">
        <f>N(Purchase_Entry!P276)</f>
        <v>1910.0812500000002</v>
      </c>
      <c r="I2110" s="256">
        <f t="shared" si="32"/>
        <v>-1910.0812500000002</v>
      </c>
      <c r="J2110" s="209"/>
      <c r="K2110" s="209" t="str" cm="1">
        <f t="array" ref="K2110">IF($C2110="","",IF(AND($C2110=Party_Statement!$C$5,$B2110&gt;=Party_Statement!$C$6,$B2110&lt;=Party_Statement!$E$6),SUMPRODUCT(($C$3:$C2110=Party_Statement!$C$5)*($B$3:$B2110&gt;=Party_Statement!$C$6)*($B$3:$B2110&lt;=Party_Statement!$E$6)),""))</f>
        <v/>
      </c>
    </row>
    <row r="2111" spans="1:11" x14ac:dyDescent="0.25">
      <c r="A2111" s="252">
        <f>Purchase_Entry!A277</f>
        <v>66941</v>
      </c>
      <c r="B2111" s="253">
        <f>Purchase_Entry!B277</f>
        <v>46229</v>
      </c>
      <c r="C2111" s="254" t="str">
        <f>Purchase_Entry!D277</f>
        <v>MODERN AGRO  -315</v>
      </c>
      <c r="D2111" s="255" t="s">
        <v>1392</v>
      </c>
      <c r="E2111" s="255" t="str">
        <f>Purchase_Entry!C277</f>
        <v>BILL-5165</v>
      </c>
      <c r="F2111" s="255" t="str">
        <f>Purchase_Entry!F277</f>
        <v>Cow Milk</v>
      </c>
      <c r="G2111" s="256">
        <v>0</v>
      </c>
      <c r="H2111" s="256">
        <f>N(Purchase_Entry!P277)</f>
        <v>2250.0855000000001</v>
      </c>
      <c r="I2111" s="256">
        <f t="shared" si="32"/>
        <v>-2250.0855000000001</v>
      </c>
      <c r="J2111" s="209"/>
      <c r="K2111" s="209" t="str" cm="1">
        <f t="array" ref="K2111">IF($C2111="","",IF(AND($C2111=Party_Statement!$C$5,$B2111&gt;=Party_Statement!$C$6,$B2111&lt;=Party_Statement!$E$6),SUMPRODUCT(($C$3:$C2111=Party_Statement!$C$5)*($B$3:$B2111&gt;=Party_Statement!$C$6)*($B$3:$B2111&lt;=Party_Statement!$E$6)),""))</f>
        <v/>
      </c>
    </row>
    <row r="2112" spans="1:11" x14ac:dyDescent="0.25">
      <c r="A2112" s="252">
        <f>Purchase_Entry!A278</f>
        <v>66941</v>
      </c>
      <c r="B2112" s="253">
        <f>Purchase_Entry!B278</f>
        <v>46229</v>
      </c>
      <c r="C2112" s="254" t="str">
        <f>Purchase_Entry!D278</f>
        <v>MODERN AGRO  -315</v>
      </c>
      <c r="D2112" s="255" t="s">
        <v>1392</v>
      </c>
      <c r="E2112" s="255" t="str">
        <f>Purchase_Entry!C278</f>
        <v>BILL-5166</v>
      </c>
      <c r="F2112" s="255" t="str">
        <f>Purchase_Entry!F278</f>
        <v>Buffalo Milk</v>
      </c>
      <c r="G2112" s="256">
        <v>0</v>
      </c>
      <c r="H2112" s="256">
        <f>N(Purchase_Entry!P278)</f>
        <v>1321.4950000000003</v>
      </c>
      <c r="I2112" s="256">
        <f t="shared" si="32"/>
        <v>-1321.4950000000003</v>
      </c>
      <c r="J2112" s="209"/>
      <c r="K2112" s="209" t="str" cm="1">
        <f t="array" ref="K2112">IF($C2112="","",IF(AND($C2112=Party_Statement!$C$5,$B2112&gt;=Party_Statement!$C$6,$B2112&lt;=Party_Statement!$E$6),SUMPRODUCT(($C$3:$C2112=Party_Statement!$C$5)*($B$3:$B2112&gt;=Party_Statement!$C$6)*($B$3:$B2112&lt;=Party_Statement!$E$6)),""))</f>
        <v/>
      </c>
    </row>
    <row r="2113" spans="1:11" x14ac:dyDescent="0.25">
      <c r="A2113" s="252">
        <f>Purchase_Entry!A279</f>
        <v>66942</v>
      </c>
      <c r="B2113" s="253">
        <f>Purchase_Entry!B279</f>
        <v>46230</v>
      </c>
      <c r="C2113" s="254" t="str">
        <f>Purchase_Entry!D279</f>
        <v>MODERN AGRO  -315</v>
      </c>
      <c r="D2113" s="255" t="s">
        <v>1392</v>
      </c>
      <c r="E2113" s="255" t="str">
        <f>Purchase_Entry!C279</f>
        <v>BILL-5167</v>
      </c>
      <c r="F2113" s="255" t="str">
        <f>Purchase_Entry!F279</f>
        <v>Cow Milk</v>
      </c>
      <c r="G2113" s="256">
        <v>0</v>
      </c>
      <c r="H2113" s="256">
        <f>N(Purchase_Entry!P279)</f>
        <v>2589.23225</v>
      </c>
      <c r="I2113" s="256">
        <f t="shared" si="32"/>
        <v>-2589.23225</v>
      </c>
      <c r="J2113" s="209"/>
      <c r="K2113" s="209" t="str" cm="1">
        <f t="array" ref="K2113">IF($C2113="","",IF(AND($C2113=Party_Statement!$C$5,$B2113&gt;=Party_Statement!$C$6,$B2113&lt;=Party_Statement!$E$6),SUMPRODUCT(($C$3:$C2113=Party_Statement!$C$5)*($B$3:$B2113&gt;=Party_Statement!$C$6)*($B$3:$B2113&lt;=Party_Statement!$E$6)),""))</f>
        <v/>
      </c>
    </row>
    <row r="2114" spans="1:11" x14ac:dyDescent="0.25">
      <c r="A2114" s="252">
        <f>Purchase_Entry!A280</f>
        <v>66942</v>
      </c>
      <c r="B2114" s="253">
        <f>Purchase_Entry!B280</f>
        <v>46230</v>
      </c>
      <c r="C2114" s="254" t="str">
        <f>Purchase_Entry!D280</f>
        <v>MODERN AGRO  -315</v>
      </c>
      <c r="D2114" s="255" t="s">
        <v>1392</v>
      </c>
      <c r="E2114" s="255" t="str">
        <f>Purchase_Entry!C280</f>
        <v>BILL-5168</v>
      </c>
      <c r="F2114" s="255" t="str">
        <f>Purchase_Entry!F280</f>
        <v>Buffalo Milk</v>
      </c>
      <c r="G2114" s="256">
        <v>0</v>
      </c>
      <c r="H2114" s="256">
        <f>N(Purchase_Entry!P280)</f>
        <v>2106.6185000000005</v>
      </c>
      <c r="I2114" s="256">
        <f t="shared" si="32"/>
        <v>-2106.6185000000005</v>
      </c>
      <c r="J2114" s="209"/>
      <c r="K2114" s="209" t="str" cm="1">
        <f t="array" ref="K2114">IF($C2114="","",IF(AND($C2114=Party_Statement!$C$5,$B2114&gt;=Party_Statement!$C$6,$B2114&lt;=Party_Statement!$E$6),SUMPRODUCT(($C$3:$C2114=Party_Statement!$C$5)*($B$3:$B2114&gt;=Party_Statement!$C$6)*($B$3:$B2114&lt;=Party_Statement!$E$6)),""))</f>
        <v/>
      </c>
    </row>
    <row r="2115" spans="1:11" x14ac:dyDescent="0.25">
      <c r="A2115" s="252">
        <f>Purchase_Entry!A281</f>
        <v>66942</v>
      </c>
      <c r="B2115" s="253">
        <f>Purchase_Entry!B281</f>
        <v>46230</v>
      </c>
      <c r="C2115" s="254" t="str">
        <f>Purchase_Entry!D281</f>
        <v>MODERN AGRO  -315</v>
      </c>
      <c r="D2115" s="255" t="s">
        <v>1392</v>
      </c>
      <c r="E2115" s="255" t="str">
        <f>Purchase_Entry!C281</f>
        <v>BILL-5167</v>
      </c>
      <c r="F2115" s="255" t="str">
        <f>Purchase_Entry!F281</f>
        <v>Cow Milk</v>
      </c>
      <c r="G2115" s="256">
        <v>0</v>
      </c>
      <c r="H2115" s="256">
        <f>N(Purchase_Entry!P281)</f>
        <v>2102.6439999999998</v>
      </c>
      <c r="I2115" s="256">
        <f t="shared" ref="I2115:I2178" si="33">IF($C2115="","",IF($C2115=$C846,$I846+$G2115-$H2115,$G2115-$H2115))</f>
        <v>-2102.6439999999998</v>
      </c>
      <c r="J2115" s="209"/>
      <c r="K2115" s="209" t="str" cm="1">
        <f t="array" ref="K2115">IF($C2115="","",IF(AND($C2115=Party_Statement!$C$5,$B2115&gt;=Party_Statement!$C$6,$B2115&lt;=Party_Statement!$E$6),SUMPRODUCT(($C$3:$C2115=Party_Statement!$C$5)*($B$3:$B2115&gt;=Party_Statement!$C$6)*($B$3:$B2115&lt;=Party_Statement!$E$6)),""))</f>
        <v/>
      </c>
    </row>
    <row r="2116" spans="1:11" x14ac:dyDescent="0.25">
      <c r="A2116" s="252">
        <f>Purchase_Entry!A282</f>
        <v>66942</v>
      </c>
      <c r="B2116" s="253">
        <f>Purchase_Entry!B282</f>
        <v>46230</v>
      </c>
      <c r="C2116" s="254" t="str">
        <f>Purchase_Entry!D282</f>
        <v>MODERN AGRO  -315</v>
      </c>
      <c r="D2116" s="255" t="s">
        <v>1392</v>
      </c>
      <c r="E2116" s="255" t="str">
        <f>Purchase_Entry!C282</f>
        <v>BILL-5168</v>
      </c>
      <c r="F2116" s="255" t="str">
        <f>Purchase_Entry!F282</f>
        <v>Buffalo Milk</v>
      </c>
      <c r="G2116" s="256">
        <v>0</v>
      </c>
      <c r="H2116" s="256">
        <f>N(Purchase_Entry!P282)</f>
        <v>1329.2685000000004</v>
      </c>
      <c r="I2116" s="256">
        <f t="shared" si="33"/>
        <v>-1329.2685000000004</v>
      </c>
      <c r="J2116" s="209"/>
      <c r="K2116" s="209" t="str" cm="1">
        <f t="array" ref="K2116">IF($C2116="","",IF(AND($C2116=Party_Statement!$C$5,$B2116&gt;=Party_Statement!$C$6,$B2116&lt;=Party_Statement!$E$6),SUMPRODUCT(($C$3:$C2116=Party_Statement!$C$5)*($B$3:$B2116&gt;=Party_Statement!$C$6)*($B$3:$B2116&lt;=Party_Statement!$E$6)),""))</f>
        <v/>
      </c>
    </row>
    <row r="2117" spans="1:11" x14ac:dyDescent="0.25">
      <c r="A2117" s="252">
        <f>Purchase_Entry!A283</f>
        <v>66943</v>
      </c>
      <c r="B2117" s="253">
        <f>Purchase_Entry!B283</f>
        <v>46231</v>
      </c>
      <c r="C2117" s="254" t="str">
        <f>Purchase_Entry!D283</f>
        <v>MODERN AGRO  -315</v>
      </c>
      <c r="D2117" s="255" t="s">
        <v>1392</v>
      </c>
      <c r="E2117" s="255" t="str">
        <f>Purchase_Entry!C283</f>
        <v>BILL-5169</v>
      </c>
      <c r="F2117" s="255" t="str">
        <f>Purchase_Entry!F283</f>
        <v>Cow Milk</v>
      </c>
      <c r="G2117" s="256">
        <v>0</v>
      </c>
      <c r="H2117" s="256">
        <f>N(Purchase_Entry!P283)</f>
        <v>3058.0050000000001</v>
      </c>
      <c r="I2117" s="256">
        <f t="shared" si="33"/>
        <v>-3058.0050000000001</v>
      </c>
      <c r="J2117" s="209"/>
      <c r="K2117" s="209" t="str" cm="1">
        <f t="array" ref="K2117">IF($C2117="","",IF(AND($C2117=Party_Statement!$C$5,$B2117&gt;=Party_Statement!$C$6,$B2117&lt;=Party_Statement!$E$6),SUMPRODUCT(($C$3:$C2117=Party_Statement!$C$5)*($B$3:$B2117&gt;=Party_Statement!$C$6)*($B$3:$B2117&lt;=Party_Statement!$E$6)),""))</f>
        <v/>
      </c>
    </row>
    <row r="2118" spans="1:11" x14ac:dyDescent="0.25">
      <c r="A2118" s="252">
        <f>Purchase_Entry!A284</f>
        <v>66943</v>
      </c>
      <c r="B2118" s="253">
        <f>Purchase_Entry!B284</f>
        <v>46231</v>
      </c>
      <c r="C2118" s="254" t="str">
        <f>Purchase_Entry!D284</f>
        <v>MODERN AGRO  -315</v>
      </c>
      <c r="D2118" s="255" t="s">
        <v>1392</v>
      </c>
      <c r="E2118" s="255" t="str">
        <f>Purchase_Entry!C284</f>
        <v>BILL-5170</v>
      </c>
      <c r="F2118" s="255" t="str">
        <f>Purchase_Entry!F284</f>
        <v>Buffalo Milk</v>
      </c>
      <c r="G2118" s="256">
        <v>0</v>
      </c>
      <c r="H2118" s="256">
        <f>N(Purchase_Entry!P284)</f>
        <v>1865.6400000000003</v>
      </c>
      <c r="I2118" s="256">
        <f t="shared" si="33"/>
        <v>-1865.6400000000003</v>
      </c>
      <c r="J2118" s="209"/>
      <c r="K2118" s="209" t="str" cm="1">
        <f t="array" ref="K2118">IF($C2118="","",IF(AND($C2118=Party_Statement!$C$5,$B2118&gt;=Party_Statement!$C$6,$B2118&lt;=Party_Statement!$E$6),SUMPRODUCT(($C$3:$C2118=Party_Statement!$C$5)*($B$3:$B2118&gt;=Party_Statement!$C$6)*($B$3:$B2118&lt;=Party_Statement!$E$6)),""))</f>
        <v/>
      </c>
    </row>
    <row r="2119" spans="1:11" x14ac:dyDescent="0.25">
      <c r="A2119" s="252">
        <f>Purchase_Entry!A285</f>
        <v>66943</v>
      </c>
      <c r="B2119" s="253">
        <f>Purchase_Entry!B285</f>
        <v>46231</v>
      </c>
      <c r="C2119" s="254" t="str">
        <f>Purchase_Entry!D285</f>
        <v>MODERN AGRO  -315</v>
      </c>
      <c r="D2119" s="255" t="s">
        <v>1392</v>
      </c>
      <c r="E2119" s="255" t="str">
        <f>Purchase_Entry!C285</f>
        <v>BILL-5169</v>
      </c>
      <c r="F2119" s="255" t="str">
        <f>Purchase_Entry!F285</f>
        <v>Cow Milk</v>
      </c>
      <c r="G2119" s="256">
        <v>0</v>
      </c>
      <c r="H2119" s="256">
        <f>N(Purchase_Entry!P285)</f>
        <v>2061.16275</v>
      </c>
      <c r="I2119" s="256">
        <f t="shared" si="33"/>
        <v>-2061.16275</v>
      </c>
      <c r="J2119" s="209"/>
      <c r="K2119" s="209" t="str" cm="1">
        <f t="array" ref="K2119">IF($C2119="","",IF(AND($C2119=Party_Statement!$C$5,$B2119&gt;=Party_Statement!$C$6,$B2119&lt;=Party_Statement!$E$6),SUMPRODUCT(($C$3:$C2119=Party_Statement!$C$5)*($B$3:$B2119&gt;=Party_Statement!$C$6)*($B$3:$B2119&lt;=Party_Statement!$E$6)),""))</f>
        <v/>
      </c>
    </row>
    <row r="2120" spans="1:11" x14ac:dyDescent="0.25">
      <c r="A2120" s="252">
        <f>Purchase_Entry!A286</f>
        <v>66943</v>
      </c>
      <c r="B2120" s="253">
        <f>Purchase_Entry!B286</f>
        <v>46231</v>
      </c>
      <c r="C2120" s="254" t="str">
        <f>Purchase_Entry!D286</f>
        <v>MODERN AGRO  -315</v>
      </c>
      <c r="D2120" s="255" t="s">
        <v>1392</v>
      </c>
      <c r="E2120" s="255" t="str">
        <f>Purchase_Entry!C286</f>
        <v>BILL-5170</v>
      </c>
      <c r="F2120" s="255" t="str">
        <f>Purchase_Entry!F286</f>
        <v>Buffalo Milk</v>
      </c>
      <c r="G2120" s="256">
        <v>0</v>
      </c>
      <c r="H2120" s="256">
        <f>N(Purchase_Entry!P286)</f>
        <v>1286.3812500000001</v>
      </c>
      <c r="I2120" s="256">
        <f t="shared" si="33"/>
        <v>-1286.3812500000001</v>
      </c>
      <c r="J2120" s="209"/>
      <c r="K2120" s="209" t="str" cm="1">
        <f t="array" ref="K2120">IF($C2120="","",IF(AND($C2120=Party_Statement!$C$5,$B2120&gt;=Party_Statement!$C$6,$B2120&lt;=Party_Statement!$E$6),SUMPRODUCT(($C$3:$C2120=Party_Statement!$C$5)*($B$3:$B2120&gt;=Party_Statement!$C$6)*($B$3:$B2120&lt;=Party_Statement!$E$6)),""))</f>
        <v/>
      </c>
    </row>
    <row r="2121" spans="1:11" x14ac:dyDescent="0.25">
      <c r="A2121" s="252">
        <f>Purchase_Entry!A287</f>
        <v>66944</v>
      </c>
      <c r="B2121" s="253">
        <f>Purchase_Entry!B287</f>
        <v>46232</v>
      </c>
      <c r="C2121" s="254" t="str">
        <f>Purchase_Entry!D287</f>
        <v>MODERN AGRO  -315</v>
      </c>
      <c r="D2121" s="255" t="s">
        <v>1392</v>
      </c>
      <c r="E2121" s="255" t="str">
        <f>Purchase_Entry!C287</f>
        <v>BILL-5171</v>
      </c>
      <c r="F2121" s="255" t="str">
        <f>Purchase_Entry!F287</f>
        <v>Cow Milk</v>
      </c>
      <c r="G2121" s="256">
        <v>0</v>
      </c>
      <c r="H2121" s="256">
        <f>N(Purchase_Entry!P287)</f>
        <v>2953.3682000000003</v>
      </c>
      <c r="I2121" s="256">
        <f t="shared" si="33"/>
        <v>-2953.3682000000003</v>
      </c>
      <c r="J2121" s="209"/>
      <c r="K2121" s="209" t="str" cm="1">
        <f t="array" ref="K2121">IF($C2121="","",IF(AND($C2121=Party_Statement!$C$5,$B2121&gt;=Party_Statement!$C$6,$B2121&lt;=Party_Statement!$E$6),SUMPRODUCT(($C$3:$C2121=Party_Statement!$C$5)*($B$3:$B2121&gt;=Party_Statement!$C$6)*($B$3:$B2121&lt;=Party_Statement!$E$6)),""))</f>
        <v/>
      </c>
    </row>
    <row r="2122" spans="1:11" x14ac:dyDescent="0.25">
      <c r="A2122" s="252">
        <f>Purchase_Entry!A288</f>
        <v>66944</v>
      </c>
      <c r="B2122" s="253">
        <f>Purchase_Entry!B288</f>
        <v>46232</v>
      </c>
      <c r="C2122" s="254" t="str">
        <f>Purchase_Entry!D288</f>
        <v>MODERN AGRO  -315</v>
      </c>
      <c r="D2122" s="255" t="s">
        <v>1392</v>
      </c>
      <c r="E2122" s="255" t="str">
        <f>Purchase_Entry!C288</f>
        <v>BILL-5172</v>
      </c>
      <c r="F2122" s="255" t="str">
        <f>Purchase_Entry!F288</f>
        <v>Buffalo Milk</v>
      </c>
      <c r="G2122" s="256">
        <v>0</v>
      </c>
      <c r="H2122" s="256">
        <f>N(Purchase_Entry!P288)</f>
        <v>1902.2850000000001</v>
      </c>
      <c r="I2122" s="256">
        <f t="shared" si="33"/>
        <v>-1902.2850000000001</v>
      </c>
      <c r="J2122" s="209"/>
      <c r="K2122" s="209" t="str" cm="1">
        <f t="array" ref="K2122">IF($C2122="","",IF(AND($C2122=Party_Statement!$C$5,$B2122&gt;=Party_Statement!$C$6,$B2122&lt;=Party_Statement!$E$6),SUMPRODUCT(($C$3:$C2122=Party_Statement!$C$5)*($B$3:$B2122&gt;=Party_Statement!$C$6)*($B$3:$B2122&lt;=Party_Statement!$E$6)),""))</f>
        <v/>
      </c>
    </row>
    <row r="2123" spans="1:11" x14ac:dyDescent="0.25">
      <c r="A2123" s="252">
        <f>Purchase_Entry!A289</f>
        <v>66944</v>
      </c>
      <c r="B2123" s="253">
        <f>Purchase_Entry!B289</f>
        <v>46232</v>
      </c>
      <c r="C2123" s="254" t="str">
        <f>Purchase_Entry!D289</f>
        <v>MODERN AGRO  -315</v>
      </c>
      <c r="D2123" s="255" t="s">
        <v>1392</v>
      </c>
      <c r="E2123" s="255" t="str">
        <f>Purchase_Entry!C289</f>
        <v>BILL-5171</v>
      </c>
      <c r="F2123" s="255" t="str">
        <f>Purchase_Entry!F289</f>
        <v>Cow Milk</v>
      </c>
      <c r="G2123" s="256">
        <v>0</v>
      </c>
      <c r="H2123" s="256">
        <f>N(Purchase_Entry!P289)</f>
        <v>2050.3672000000001</v>
      </c>
      <c r="I2123" s="256">
        <f t="shared" si="33"/>
        <v>-2050.3672000000001</v>
      </c>
      <c r="J2123" s="209"/>
      <c r="K2123" s="209" t="str" cm="1">
        <f t="array" ref="K2123">IF($C2123="","",IF(AND($C2123=Party_Statement!$C$5,$B2123&gt;=Party_Statement!$C$6,$B2123&lt;=Party_Statement!$E$6),SUMPRODUCT(($C$3:$C2123=Party_Statement!$C$5)*($B$3:$B2123&gt;=Party_Statement!$C$6)*($B$3:$B2123&lt;=Party_Statement!$E$6)),""))</f>
        <v/>
      </c>
    </row>
    <row r="2124" spans="1:11" x14ac:dyDescent="0.25">
      <c r="A2124" s="252">
        <f>Purchase_Entry!A290</f>
        <v>66944</v>
      </c>
      <c r="B2124" s="253">
        <f>Purchase_Entry!B290</f>
        <v>46232</v>
      </c>
      <c r="C2124" s="254" t="str">
        <f>Purchase_Entry!D290</f>
        <v>MODERN AGRO  -315</v>
      </c>
      <c r="D2124" s="255" t="s">
        <v>1392</v>
      </c>
      <c r="E2124" s="255" t="str">
        <f>Purchase_Entry!C290</f>
        <v>BILL-5172</v>
      </c>
      <c r="F2124" s="255" t="str">
        <f>Purchase_Entry!F290</f>
        <v>Buffalo Milk</v>
      </c>
      <c r="G2124" s="256">
        <v>0</v>
      </c>
      <c r="H2124" s="256">
        <f>N(Purchase_Entry!P290)</f>
        <v>1191.9459999999999</v>
      </c>
      <c r="I2124" s="256">
        <f t="shared" si="33"/>
        <v>-1191.9459999999999</v>
      </c>
      <c r="J2124" s="209"/>
      <c r="K2124" s="209" t="str" cm="1">
        <f t="array" ref="K2124">IF($C2124="","",IF(AND($C2124=Party_Statement!$C$5,$B2124&gt;=Party_Statement!$C$6,$B2124&lt;=Party_Statement!$E$6),SUMPRODUCT(($C$3:$C2124=Party_Statement!$C$5)*($B$3:$B2124&gt;=Party_Statement!$C$6)*($B$3:$B2124&lt;=Party_Statement!$E$6)),""))</f>
        <v/>
      </c>
    </row>
    <row r="2125" spans="1:11" x14ac:dyDescent="0.25">
      <c r="A2125" s="252">
        <f>Purchase_Entry!A291</f>
        <v>66945</v>
      </c>
      <c r="B2125" s="253">
        <f>Purchase_Entry!B291</f>
        <v>46233</v>
      </c>
      <c r="C2125" s="254" t="str">
        <f>Purchase_Entry!D291</f>
        <v>MODERN AGRO  -315</v>
      </c>
      <c r="D2125" s="255" t="s">
        <v>1392</v>
      </c>
      <c r="E2125" s="255" t="str">
        <f>Purchase_Entry!C291</f>
        <v>BILL-5173</v>
      </c>
      <c r="F2125" s="255" t="str">
        <f>Purchase_Entry!F291</f>
        <v>Cow Milk</v>
      </c>
      <c r="G2125" s="256">
        <v>0</v>
      </c>
      <c r="H2125" s="256">
        <f>N(Purchase_Entry!P291)</f>
        <v>3150.4830000000002</v>
      </c>
      <c r="I2125" s="256">
        <f t="shared" si="33"/>
        <v>-3150.4830000000002</v>
      </c>
      <c r="J2125" s="209"/>
      <c r="K2125" s="209" t="str" cm="1">
        <f t="array" ref="K2125">IF($C2125="","",IF(AND($C2125=Party_Statement!$C$5,$B2125&gt;=Party_Statement!$C$6,$B2125&lt;=Party_Statement!$E$6),SUMPRODUCT(($C$3:$C2125=Party_Statement!$C$5)*($B$3:$B2125&gt;=Party_Statement!$C$6)*($B$3:$B2125&lt;=Party_Statement!$E$6)),""))</f>
        <v/>
      </c>
    </row>
    <row r="2126" spans="1:11" x14ac:dyDescent="0.25">
      <c r="A2126" s="252">
        <f>Purchase_Entry!A292</f>
        <v>66945</v>
      </c>
      <c r="B2126" s="253">
        <f>Purchase_Entry!B292</f>
        <v>46233</v>
      </c>
      <c r="C2126" s="254" t="str">
        <f>Purchase_Entry!D292</f>
        <v>MODERN AGRO  -315</v>
      </c>
      <c r="D2126" s="255" t="s">
        <v>1392</v>
      </c>
      <c r="E2126" s="255" t="str">
        <f>Purchase_Entry!C292</f>
        <v>BILL-5174</v>
      </c>
      <c r="F2126" s="255" t="str">
        <f>Purchase_Entry!F292</f>
        <v>Buffalo Milk</v>
      </c>
      <c r="G2126" s="256">
        <v>0</v>
      </c>
      <c r="H2126" s="256">
        <f>N(Purchase_Entry!P292)</f>
        <v>1857.8665000000003</v>
      </c>
      <c r="I2126" s="256">
        <f t="shared" si="33"/>
        <v>-1857.8665000000003</v>
      </c>
      <c r="J2126" s="209"/>
      <c r="K2126" s="209" t="str" cm="1">
        <f t="array" ref="K2126">IF($C2126="","",IF(AND($C2126=Party_Statement!$C$5,$B2126&gt;=Party_Statement!$C$6,$B2126&lt;=Party_Statement!$E$6),SUMPRODUCT(($C$3:$C2126=Party_Statement!$C$5)*($B$3:$B2126&gt;=Party_Statement!$C$6)*($B$3:$B2126&lt;=Party_Statement!$E$6)),""))</f>
        <v/>
      </c>
    </row>
    <row r="2127" spans="1:11" x14ac:dyDescent="0.25">
      <c r="A2127" s="252">
        <f>Purchase_Entry!A293</f>
        <v>66945</v>
      </c>
      <c r="B2127" s="253">
        <f>Purchase_Entry!B293</f>
        <v>46233</v>
      </c>
      <c r="C2127" s="254" t="str">
        <f>Purchase_Entry!D293</f>
        <v>MODERN AGRO  -315</v>
      </c>
      <c r="D2127" s="255" t="s">
        <v>1392</v>
      </c>
      <c r="E2127" s="255" t="str">
        <f>Purchase_Entry!C293</f>
        <v>BILL-5173</v>
      </c>
      <c r="F2127" s="255" t="str">
        <f>Purchase_Entry!F293</f>
        <v>Cow Milk</v>
      </c>
      <c r="G2127" s="256">
        <v>0</v>
      </c>
      <c r="H2127" s="256">
        <f>N(Purchase_Entry!P293)</f>
        <v>2140.6240000000003</v>
      </c>
      <c r="I2127" s="256">
        <f t="shared" si="33"/>
        <v>-2140.6240000000003</v>
      </c>
      <c r="J2127" s="209"/>
      <c r="K2127" s="209" t="str" cm="1">
        <f t="array" ref="K2127">IF($C2127="","",IF(AND($C2127=Party_Statement!$C$5,$B2127&gt;=Party_Statement!$C$6,$B2127&lt;=Party_Statement!$E$6),SUMPRODUCT(($C$3:$C2127=Party_Statement!$C$5)*($B$3:$B2127&gt;=Party_Statement!$C$6)*($B$3:$B2127&lt;=Party_Statement!$E$6)),""))</f>
        <v/>
      </c>
    </row>
    <row r="2128" spans="1:11" x14ac:dyDescent="0.25">
      <c r="A2128" s="252">
        <f>Purchase_Entry!A294</f>
        <v>66945</v>
      </c>
      <c r="B2128" s="253">
        <f>Purchase_Entry!B294</f>
        <v>46233</v>
      </c>
      <c r="C2128" s="254" t="str">
        <f>Purchase_Entry!D294</f>
        <v>MODERN AGRO  -315</v>
      </c>
      <c r="D2128" s="255" t="s">
        <v>1392</v>
      </c>
      <c r="E2128" s="255" t="str">
        <f>Purchase_Entry!C294</f>
        <v>BILL-5174</v>
      </c>
      <c r="F2128" s="255" t="str">
        <f>Purchase_Entry!F294</f>
        <v>Buffalo Milk</v>
      </c>
      <c r="G2128" s="256">
        <v>0</v>
      </c>
      <c r="H2128" s="256">
        <f>N(Purchase_Entry!P294)</f>
        <v>1243.7600000000002</v>
      </c>
      <c r="I2128" s="256">
        <f t="shared" si="33"/>
        <v>-1243.7600000000002</v>
      </c>
      <c r="J2128" s="209"/>
      <c r="K2128" s="209" t="str" cm="1">
        <f t="array" ref="K2128">IF($C2128="","",IF(AND($C2128=Party_Statement!$C$5,$B2128&gt;=Party_Statement!$C$6,$B2128&lt;=Party_Statement!$E$6),SUMPRODUCT(($C$3:$C2128=Party_Statement!$C$5)*($B$3:$B2128&gt;=Party_Statement!$C$6)*($B$3:$B2128&lt;=Party_Statement!$E$6)),""))</f>
        <v/>
      </c>
    </row>
    <row r="2129" spans="1:11" x14ac:dyDescent="0.25">
      <c r="A2129" s="252">
        <f>Purchase_Entry!A295</f>
        <v>66946</v>
      </c>
      <c r="B2129" s="253">
        <f>Purchase_Entry!B295</f>
        <v>46234</v>
      </c>
      <c r="C2129" s="254" t="str">
        <f>Purchase_Entry!D295</f>
        <v>MODERN AGRO  -315</v>
      </c>
      <c r="D2129" s="255" t="s">
        <v>1392</v>
      </c>
      <c r="E2129" s="255" t="str">
        <f>Purchase_Entry!C295</f>
        <v>BILL-5175</v>
      </c>
      <c r="F2129" s="255" t="str">
        <f>Purchase_Entry!F295</f>
        <v>Cow Milk</v>
      </c>
      <c r="G2129" s="256">
        <v>0</v>
      </c>
      <c r="H2129" s="256">
        <f>N(Purchase_Entry!P295)</f>
        <v>2794.9780000000001</v>
      </c>
      <c r="I2129" s="256">
        <f t="shared" si="33"/>
        <v>-2794.9780000000001</v>
      </c>
      <c r="J2129" s="209"/>
      <c r="K2129" s="209" t="str" cm="1">
        <f t="array" ref="K2129">IF($C2129="","",IF(AND($C2129=Party_Statement!$C$5,$B2129&gt;=Party_Statement!$C$6,$B2129&lt;=Party_Statement!$E$6),SUMPRODUCT(($C$3:$C2129=Party_Statement!$C$5)*($B$3:$B2129&gt;=Party_Statement!$C$6)*($B$3:$B2129&lt;=Party_Statement!$E$6)),""))</f>
        <v/>
      </c>
    </row>
    <row r="2130" spans="1:11" x14ac:dyDescent="0.25">
      <c r="A2130" s="252">
        <f>Purchase_Entry!A296</f>
        <v>66946</v>
      </c>
      <c r="B2130" s="253">
        <f>Purchase_Entry!B296</f>
        <v>46234</v>
      </c>
      <c r="C2130" s="254" t="str">
        <f>Purchase_Entry!D296</f>
        <v>MODERN AGRO  -315</v>
      </c>
      <c r="D2130" s="255" t="s">
        <v>1392</v>
      </c>
      <c r="E2130" s="255" t="str">
        <f>Purchase_Entry!C296</f>
        <v>BILL-5176</v>
      </c>
      <c r="F2130" s="255" t="str">
        <f>Purchase_Entry!F296</f>
        <v>Buffalo Milk</v>
      </c>
      <c r="G2130" s="256">
        <v>0</v>
      </c>
      <c r="H2130" s="256">
        <f>N(Purchase_Entry!P296)</f>
        <v>1896.7340000000002</v>
      </c>
      <c r="I2130" s="256">
        <f t="shared" si="33"/>
        <v>-1896.7340000000002</v>
      </c>
      <c r="J2130" s="209"/>
      <c r="K2130" s="209" t="str" cm="1">
        <f t="array" ref="K2130">IF($C2130="","",IF(AND($C2130=Party_Statement!$C$5,$B2130&gt;=Party_Statement!$C$6,$B2130&lt;=Party_Statement!$E$6),SUMPRODUCT(($C$3:$C2130=Party_Statement!$C$5)*($B$3:$B2130&gt;=Party_Statement!$C$6)*($B$3:$B2130&lt;=Party_Statement!$E$6)),""))</f>
        <v/>
      </c>
    </row>
    <row r="2131" spans="1:11" x14ac:dyDescent="0.25">
      <c r="A2131" s="252">
        <f>Purchase_Entry!A297</f>
        <v>66946</v>
      </c>
      <c r="B2131" s="253">
        <f>Purchase_Entry!B297</f>
        <v>46234</v>
      </c>
      <c r="C2131" s="254" t="str">
        <f>Purchase_Entry!D297</f>
        <v>MODERN AGRO  -315</v>
      </c>
      <c r="D2131" s="255" t="s">
        <v>1392</v>
      </c>
      <c r="E2131" s="255" t="str">
        <f>Purchase_Entry!C297</f>
        <v>BILL-5175</v>
      </c>
      <c r="F2131" s="255" t="str">
        <f>Purchase_Entry!F297</f>
        <v>Cow Milk</v>
      </c>
      <c r="G2131" s="256">
        <v>0</v>
      </c>
      <c r="H2131" s="256">
        <f>N(Purchase_Entry!P297)</f>
        <v>2084.3625000000002</v>
      </c>
      <c r="I2131" s="256">
        <f t="shared" si="33"/>
        <v>-2084.3625000000002</v>
      </c>
      <c r="J2131" s="209"/>
      <c r="K2131" s="209" t="str" cm="1">
        <f t="array" ref="K2131">IF($C2131="","",IF(AND($C2131=Party_Statement!$C$5,$B2131&gt;=Party_Statement!$C$6,$B2131&lt;=Party_Statement!$E$6),SUMPRODUCT(($C$3:$C2131=Party_Statement!$C$5)*($B$3:$B2131&gt;=Party_Statement!$C$6)*($B$3:$B2131&lt;=Party_Statement!$E$6)),""))</f>
        <v/>
      </c>
    </row>
    <row r="2132" spans="1:11" x14ac:dyDescent="0.25">
      <c r="A2132" s="252">
        <f>Purchase_Entry!A298</f>
        <v>66946</v>
      </c>
      <c r="B2132" s="253">
        <f>Purchase_Entry!B298</f>
        <v>46234</v>
      </c>
      <c r="C2132" s="254" t="str">
        <f>Purchase_Entry!D298</f>
        <v>MODERN AGRO  -315</v>
      </c>
      <c r="D2132" s="255" t="s">
        <v>1392</v>
      </c>
      <c r="E2132" s="255" t="str">
        <f>Purchase_Entry!C298</f>
        <v>BILL-5176</v>
      </c>
      <c r="F2132" s="255" t="str">
        <f>Purchase_Entry!F298</f>
        <v>Buffalo Milk</v>
      </c>
      <c r="G2132" s="256">
        <v>0</v>
      </c>
      <c r="H2132" s="256">
        <f>N(Purchase_Entry!P298)</f>
        <v>1212.6660000000002</v>
      </c>
      <c r="I2132" s="256">
        <f t="shared" si="33"/>
        <v>-1212.6660000000002</v>
      </c>
      <c r="J2132" s="209"/>
      <c r="K2132" s="209" t="str" cm="1">
        <f t="array" ref="K2132">IF($C2132="","",IF(AND($C2132=Party_Statement!$C$5,$B2132&gt;=Party_Statement!$C$6,$B2132&lt;=Party_Statement!$E$6),SUMPRODUCT(($C$3:$C2132=Party_Statement!$C$5)*($B$3:$B2132&gt;=Party_Statement!$C$6)*($B$3:$B2132&lt;=Party_Statement!$E$6)),""))</f>
        <v/>
      </c>
    </row>
    <row r="2133" spans="1:11" x14ac:dyDescent="0.25">
      <c r="A2133" s="252">
        <f>Purchase_Entry!A299</f>
        <v>66947</v>
      </c>
      <c r="B2133" s="253">
        <f>Purchase_Entry!B299</f>
        <v>46235</v>
      </c>
      <c r="C2133" s="254" t="str">
        <f>Purchase_Entry!D299</f>
        <v>MODERN AGRO  -315</v>
      </c>
      <c r="D2133" s="255" t="s">
        <v>1392</v>
      </c>
      <c r="E2133" s="255" t="str">
        <f>Purchase_Entry!C299</f>
        <v>BILL-5175</v>
      </c>
      <c r="F2133" s="255" t="str">
        <f>Purchase_Entry!F299</f>
        <v>Cow Milk</v>
      </c>
      <c r="G2133" s="256">
        <v>0</v>
      </c>
      <c r="H2133" s="256">
        <f>N(Purchase_Entry!P299)</f>
        <v>2383.4969999999998</v>
      </c>
      <c r="I2133" s="256">
        <f t="shared" si="33"/>
        <v>-2383.4969999999998</v>
      </c>
      <c r="J2133" s="209"/>
      <c r="K2133" s="209" t="str" cm="1">
        <f t="array" ref="K2133">IF($C2133="","",IF(AND($C2133=Party_Statement!$C$5,$B2133&gt;=Party_Statement!$C$6,$B2133&lt;=Party_Statement!$E$6),SUMPRODUCT(($C$3:$C2133=Party_Statement!$C$5)*($B$3:$B2133&gt;=Party_Statement!$C$6)*($B$3:$B2133&lt;=Party_Statement!$E$6)),""))</f>
        <v/>
      </c>
    </row>
    <row r="2134" spans="1:11" x14ac:dyDescent="0.25">
      <c r="A2134" s="252">
        <f>Purchase_Entry!A300</f>
        <v>66947</v>
      </c>
      <c r="B2134" s="253">
        <f>Purchase_Entry!B300</f>
        <v>46235</v>
      </c>
      <c r="C2134" s="254" t="str">
        <f>Purchase_Entry!D300</f>
        <v>MODERN AGRO  -315</v>
      </c>
      <c r="D2134" s="255" t="s">
        <v>1392</v>
      </c>
      <c r="E2134" s="255" t="str">
        <f>Purchase_Entry!C300</f>
        <v>BILL-5176</v>
      </c>
      <c r="F2134" s="255" t="str">
        <f>Purchase_Entry!F300</f>
        <v>Buffalo Milk</v>
      </c>
      <c r="G2134" s="256">
        <v>0</v>
      </c>
      <c r="H2134" s="256">
        <f>N(Purchase_Entry!P300)</f>
        <v>1881.1870000000004</v>
      </c>
      <c r="I2134" s="256">
        <f t="shared" si="33"/>
        <v>-1881.1870000000004</v>
      </c>
      <c r="J2134" s="209"/>
      <c r="K2134" s="209" t="str" cm="1">
        <f t="array" ref="K2134">IF($C2134="","",IF(AND($C2134=Party_Statement!$C$5,$B2134&gt;=Party_Statement!$C$6,$B2134&lt;=Party_Statement!$E$6),SUMPRODUCT(($C$3:$C2134=Party_Statement!$C$5)*($B$3:$B2134&gt;=Party_Statement!$C$6)*($B$3:$B2134&lt;=Party_Statement!$E$6)),""))</f>
        <v/>
      </c>
    </row>
    <row r="2135" spans="1:11" x14ac:dyDescent="0.25">
      <c r="A2135" s="252">
        <f>Purchase_Entry!A301</f>
        <v>66947</v>
      </c>
      <c r="B2135" s="253">
        <f>Purchase_Entry!B301</f>
        <v>46235</v>
      </c>
      <c r="C2135" s="254" t="str">
        <f>Purchase_Entry!D301</f>
        <v>MODERN AGRO  -315</v>
      </c>
      <c r="D2135" s="255" t="s">
        <v>1392</v>
      </c>
      <c r="E2135" s="255" t="str">
        <f>Purchase_Entry!C301</f>
        <v>BILL-5175</v>
      </c>
      <c r="F2135" s="255" t="str">
        <f>Purchase_Entry!F301</f>
        <v>Cow Milk</v>
      </c>
      <c r="G2135" s="256">
        <v>0</v>
      </c>
      <c r="H2135" s="256">
        <f>N(Purchase_Entry!P301)</f>
        <v>1697.9212499999999</v>
      </c>
      <c r="I2135" s="256">
        <f t="shared" si="33"/>
        <v>-1697.9212499999999</v>
      </c>
      <c r="J2135" s="209"/>
      <c r="K2135" s="209" t="str" cm="1">
        <f t="array" ref="K2135">IF($C2135="","",IF(AND($C2135=Party_Statement!$C$5,$B2135&gt;=Party_Statement!$C$6,$B2135&lt;=Party_Statement!$E$6),SUMPRODUCT(($C$3:$C2135=Party_Statement!$C$5)*($B$3:$B2135&gt;=Party_Statement!$C$6)*($B$3:$B2135&lt;=Party_Statement!$E$6)),""))</f>
        <v/>
      </c>
    </row>
    <row r="2136" spans="1:11" x14ac:dyDescent="0.25">
      <c r="A2136" s="252">
        <f>Purchase_Entry!A302</f>
        <v>66947</v>
      </c>
      <c r="B2136" s="253">
        <f>Purchase_Entry!B302</f>
        <v>46235</v>
      </c>
      <c r="C2136" s="254" t="str">
        <f>Purchase_Entry!D302</f>
        <v>MODERN AGRO  -315</v>
      </c>
      <c r="D2136" s="255" t="s">
        <v>1392</v>
      </c>
      <c r="E2136" s="255" t="str">
        <f>Purchase_Entry!C302</f>
        <v>BILL-5176</v>
      </c>
      <c r="F2136" s="255" t="str">
        <f>Purchase_Entry!F302</f>
        <v>Buffalo Milk</v>
      </c>
      <c r="G2136" s="256">
        <v>0</v>
      </c>
      <c r="H2136" s="256">
        <f>N(Purchase_Entry!P302)</f>
        <v>1305.9480000000003</v>
      </c>
      <c r="I2136" s="256">
        <f t="shared" si="33"/>
        <v>-1305.9480000000003</v>
      </c>
      <c r="J2136" s="209"/>
      <c r="K2136" s="209" t="str" cm="1">
        <f t="array" ref="K2136">IF($C2136="","",IF(AND($C2136=Party_Statement!$C$5,$B2136&gt;=Party_Statement!$C$6,$B2136&lt;=Party_Statement!$E$6),SUMPRODUCT(($C$3:$C2136=Party_Statement!$C$5)*($B$3:$B2136&gt;=Party_Statement!$C$6)*($B$3:$B2136&lt;=Party_Statement!$E$6)),""))</f>
        <v/>
      </c>
    </row>
    <row r="2137" spans="1:11" x14ac:dyDescent="0.25">
      <c r="A2137" s="252">
        <f>Purchase_Entry!A303</f>
        <v>66948</v>
      </c>
      <c r="B2137" s="253">
        <f>Purchase_Entry!B303</f>
        <v>46236</v>
      </c>
      <c r="C2137" s="254" t="str">
        <f>Purchase_Entry!D303</f>
        <v>MODERN AGRO  -315</v>
      </c>
      <c r="D2137" s="255" t="s">
        <v>1392</v>
      </c>
      <c r="E2137" s="255" t="str">
        <f>Purchase_Entry!C303</f>
        <v>BILL-5175</v>
      </c>
      <c r="F2137" s="255" t="str">
        <f>Purchase_Entry!F303</f>
        <v>Cow Milk</v>
      </c>
      <c r="G2137" s="256">
        <v>0</v>
      </c>
      <c r="H2137" s="256">
        <f>N(Purchase_Entry!P303)</f>
        <v>3145.9597499999995</v>
      </c>
      <c r="I2137" s="256">
        <f t="shared" si="33"/>
        <v>-3145.9597499999995</v>
      </c>
      <c r="J2137" s="209"/>
      <c r="K2137" s="209" t="str" cm="1">
        <f t="array" ref="K2137">IF($C2137="","",IF(AND($C2137=Party_Statement!$C$5,$B2137&gt;=Party_Statement!$C$6,$B2137&lt;=Party_Statement!$E$6),SUMPRODUCT(($C$3:$C2137=Party_Statement!$C$5)*($B$3:$B2137&gt;=Party_Statement!$C$6)*($B$3:$B2137&lt;=Party_Statement!$E$6)),""))</f>
        <v/>
      </c>
    </row>
    <row r="2138" spans="1:11" x14ac:dyDescent="0.25">
      <c r="A2138" s="252">
        <f>Purchase_Entry!A304</f>
        <v>66948</v>
      </c>
      <c r="B2138" s="253">
        <f>Purchase_Entry!B304</f>
        <v>46236</v>
      </c>
      <c r="C2138" s="254" t="str">
        <f>Purchase_Entry!D304</f>
        <v>MODERN AGRO  -315</v>
      </c>
      <c r="D2138" s="255" t="s">
        <v>1392</v>
      </c>
      <c r="E2138" s="255" t="str">
        <f>Purchase_Entry!C304</f>
        <v>BILL-5176</v>
      </c>
      <c r="F2138" s="255" t="str">
        <f>Purchase_Entry!F304</f>
        <v>Buffalo Milk</v>
      </c>
      <c r="G2138" s="256">
        <v>0</v>
      </c>
      <c r="H2138" s="256">
        <f>N(Purchase_Entry!P304)</f>
        <v>1865.6400000000003</v>
      </c>
      <c r="I2138" s="256">
        <f t="shared" si="33"/>
        <v>-1865.6400000000003</v>
      </c>
      <c r="J2138" s="209"/>
      <c r="K2138" s="209" t="str" cm="1">
        <f t="array" ref="K2138">IF($C2138="","",IF(AND($C2138=Party_Statement!$C$5,$B2138&gt;=Party_Statement!$C$6,$B2138&lt;=Party_Statement!$E$6),SUMPRODUCT(($C$3:$C2138=Party_Statement!$C$5)*($B$3:$B2138&gt;=Party_Statement!$C$6)*($B$3:$B2138&lt;=Party_Statement!$E$6)),""))</f>
        <v/>
      </c>
    </row>
    <row r="2139" spans="1:11" x14ac:dyDescent="0.25">
      <c r="A2139" s="252">
        <f>Purchase_Entry!A305</f>
        <v>66948</v>
      </c>
      <c r="B2139" s="253">
        <f>Purchase_Entry!B305</f>
        <v>46236</v>
      </c>
      <c r="C2139" s="254" t="str">
        <f>Purchase_Entry!D305</f>
        <v>MODERN AGRO  -315</v>
      </c>
      <c r="D2139" s="255" t="s">
        <v>1392</v>
      </c>
      <c r="E2139" s="255" t="str">
        <f>Purchase_Entry!C305</f>
        <v>BILL-5175</v>
      </c>
      <c r="F2139" s="255" t="str">
        <f>Purchase_Entry!F305</f>
        <v>Cow Milk</v>
      </c>
      <c r="G2139" s="256">
        <v>0</v>
      </c>
      <c r="H2139" s="256">
        <f>N(Purchase_Entry!P305)</f>
        <v>2268.1664999999994</v>
      </c>
      <c r="I2139" s="256">
        <f t="shared" si="33"/>
        <v>-2268.1664999999994</v>
      </c>
      <c r="J2139" s="209"/>
      <c r="K2139" s="209" t="str" cm="1">
        <f t="array" ref="K2139">IF($C2139="","",IF(AND($C2139=Party_Statement!$C$5,$B2139&gt;=Party_Statement!$C$6,$B2139&lt;=Party_Statement!$E$6),SUMPRODUCT(($C$3:$C2139=Party_Statement!$C$5)*($B$3:$B2139&gt;=Party_Statement!$C$6)*($B$3:$B2139&lt;=Party_Statement!$E$6)),""))</f>
        <v/>
      </c>
    </row>
    <row r="2140" spans="1:11" x14ac:dyDescent="0.25">
      <c r="A2140" s="252">
        <f>Purchase_Entry!A306</f>
        <v>66948</v>
      </c>
      <c r="B2140" s="253">
        <f>Purchase_Entry!B306</f>
        <v>46236</v>
      </c>
      <c r="C2140" s="254" t="str">
        <f>Purchase_Entry!D306</f>
        <v>MODERN AGRO  -315</v>
      </c>
      <c r="D2140" s="255" t="s">
        <v>1392</v>
      </c>
      <c r="E2140" s="255" t="str">
        <f>Purchase_Entry!C306</f>
        <v>BILL-5176</v>
      </c>
      <c r="F2140" s="255" t="str">
        <f>Purchase_Entry!F306</f>
        <v>Buffalo Milk</v>
      </c>
      <c r="G2140" s="256">
        <v>0</v>
      </c>
      <c r="H2140" s="256">
        <f>N(Purchase_Entry!P306)</f>
        <v>1080.5165000000002</v>
      </c>
      <c r="I2140" s="256">
        <f t="shared" si="33"/>
        <v>-1080.5165000000002</v>
      </c>
      <c r="J2140" s="209"/>
      <c r="K2140" s="209" t="str" cm="1">
        <f t="array" ref="K2140">IF($C2140="","",IF(AND($C2140=Party_Statement!$C$5,$B2140&gt;=Party_Statement!$C$6,$B2140&lt;=Party_Statement!$E$6),SUMPRODUCT(($C$3:$C2140=Party_Statement!$C$5)*($B$3:$B2140&gt;=Party_Statement!$C$6)*($B$3:$B2140&lt;=Party_Statement!$E$6)),""))</f>
        <v/>
      </c>
    </row>
    <row r="2141" spans="1:11" x14ac:dyDescent="0.25">
      <c r="A2141" s="252">
        <f>Purchase_Entry!A307</f>
        <v>66949</v>
      </c>
      <c r="B2141" s="253">
        <f>Purchase_Entry!B307</f>
        <v>46237</v>
      </c>
      <c r="C2141" s="254" t="str">
        <f>Purchase_Entry!D307</f>
        <v>MODERN AGRO  -315</v>
      </c>
      <c r="D2141" s="255" t="s">
        <v>1392</v>
      </c>
      <c r="E2141" s="255" t="str">
        <f>Purchase_Entry!C307</f>
        <v>BILL-5175</v>
      </c>
      <c r="F2141" s="255" t="str">
        <f>Purchase_Entry!F307</f>
        <v>Cow Milk</v>
      </c>
      <c r="G2141" s="256">
        <v>0</v>
      </c>
      <c r="H2141" s="256">
        <f>N(Purchase_Entry!P307)</f>
        <v>3011.4074999999993</v>
      </c>
      <c r="I2141" s="256">
        <f t="shared" si="33"/>
        <v>-3011.4074999999993</v>
      </c>
      <c r="J2141" s="209"/>
      <c r="K2141" s="209" t="str" cm="1">
        <f t="array" ref="K2141">IF($C2141="","",IF(AND($C2141=Party_Statement!$C$5,$B2141&gt;=Party_Statement!$C$6,$B2141&lt;=Party_Statement!$E$6),SUMPRODUCT(($C$3:$C2141=Party_Statement!$C$5)*($B$3:$B2141&gt;=Party_Statement!$C$6)*($B$3:$B2141&lt;=Party_Statement!$E$6)),""))</f>
        <v/>
      </c>
    </row>
    <row r="2142" spans="1:11" x14ac:dyDescent="0.25">
      <c r="A2142" s="252">
        <f>Purchase_Entry!A308</f>
        <v>66949</v>
      </c>
      <c r="B2142" s="253">
        <f>Purchase_Entry!B308</f>
        <v>46237</v>
      </c>
      <c r="C2142" s="254" t="str">
        <f>Purchase_Entry!D308</f>
        <v>MODERN AGRO  -315</v>
      </c>
      <c r="D2142" s="255" t="s">
        <v>1392</v>
      </c>
      <c r="E2142" s="255" t="str">
        <f>Purchase_Entry!C308</f>
        <v>BILL-5176</v>
      </c>
      <c r="F2142" s="255" t="str">
        <f>Purchase_Entry!F308</f>
        <v>Buffalo Milk</v>
      </c>
      <c r="G2142" s="256">
        <v>0</v>
      </c>
      <c r="H2142" s="256">
        <f>N(Purchase_Entry!P308)</f>
        <v>1865.6400000000003</v>
      </c>
      <c r="I2142" s="256">
        <f t="shared" si="33"/>
        <v>-1865.6400000000003</v>
      </c>
      <c r="J2142" s="209"/>
      <c r="K2142" s="209" t="str" cm="1">
        <f t="array" ref="K2142">IF($C2142="","",IF(AND($C2142=Party_Statement!$C$5,$B2142&gt;=Party_Statement!$C$6,$B2142&lt;=Party_Statement!$E$6),SUMPRODUCT(($C$3:$C2142=Party_Statement!$C$5)*($B$3:$B2142&gt;=Party_Statement!$C$6)*($B$3:$B2142&lt;=Party_Statement!$E$6)),""))</f>
        <v/>
      </c>
    </row>
    <row r="2143" spans="1:11" x14ac:dyDescent="0.25">
      <c r="A2143" s="252">
        <f>Purchase_Entry!A309</f>
        <v>66949</v>
      </c>
      <c r="B2143" s="253">
        <f>Purchase_Entry!B309</f>
        <v>46237</v>
      </c>
      <c r="C2143" s="254" t="str">
        <f>Purchase_Entry!D309</f>
        <v>MODERN AGRO  -315</v>
      </c>
      <c r="D2143" s="255" t="s">
        <v>1392</v>
      </c>
      <c r="E2143" s="255" t="str">
        <f>Purchase_Entry!C309</f>
        <v>BILL-5175</v>
      </c>
      <c r="F2143" s="255" t="str">
        <f>Purchase_Entry!F309</f>
        <v>Cow Milk</v>
      </c>
      <c r="G2143" s="256">
        <v>0</v>
      </c>
      <c r="H2143" s="256">
        <f>N(Purchase_Entry!P309)</f>
        <v>2127.2069999999999</v>
      </c>
      <c r="I2143" s="256">
        <f t="shared" si="33"/>
        <v>-2127.2069999999999</v>
      </c>
      <c r="J2143" s="209"/>
      <c r="K2143" s="209" t="str" cm="1">
        <f t="array" ref="K2143">IF($C2143="","",IF(AND($C2143=Party_Statement!$C$5,$B2143&gt;=Party_Statement!$C$6,$B2143&lt;=Party_Statement!$E$6),SUMPRODUCT(($C$3:$C2143=Party_Statement!$C$5)*($B$3:$B2143&gt;=Party_Statement!$C$6)*($B$3:$B2143&lt;=Party_Statement!$E$6)),""))</f>
        <v/>
      </c>
    </row>
    <row r="2144" spans="1:11" x14ac:dyDescent="0.25">
      <c r="A2144" s="252">
        <f>Purchase_Entry!A310</f>
        <v>66949</v>
      </c>
      <c r="B2144" s="253">
        <f>Purchase_Entry!B310</f>
        <v>46237</v>
      </c>
      <c r="C2144" s="254" t="str">
        <f>Purchase_Entry!D310</f>
        <v>MODERN AGRO  -315</v>
      </c>
      <c r="D2144" s="255" t="s">
        <v>1392</v>
      </c>
      <c r="E2144" s="255" t="str">
        <f>Purchase_Entry!C310</f>
        <v>BILL-5176</v>
      </c>
      <c r="F2144" s="255" t="str">
        <f>Purchase_Entry!F310</f>
        <v>Buffalo Milk</v>
      </c>
      <c r="G2144" s="256">
        <v>0</v>
      </c>
      <c r="H2144" s="256">
        <f>N(Purchase_Entry!P310)</f>
        <v>1329.2685000000004</v>
      </c>
      <c r="I2144" s="256">
        <f t="shared" si="33"/>
        <v>-1329.2685000000004</v>
      </c>
      <c r="J2144" s="209"/>
      <c r="K2144" s="209" t="str" cm="1">
        <f t="array" ref="K2144">IF($C2144="","",IF(AND($C2144=Party_Statement!$C$5,$B2144&gt;=Party_Statement!$C$6,$B2144&lt;=Party_Statement!$E$6),SUMPRODUCT(($C$3:$C2144=Party_Statement!$C$5)*($B$3:$B2144&gt;=Party_Statement!$C$6)*($B$3:$B2144&lt;=Party_Statement!$E$6)),""))</f>
        <v/>
      </c>
    </row>
    <row r="2145" spans="1:11" x14ac:dyDescent="0.25">
      <c r="A2145" s="252">
        <f>Purchase_Entry!A311</f>
        <v>66950</v>
      </c>
      <c r="B2145" s="253">
        <f>Purchase_Entry!B311</f>
        <v>46238</v>
      </c>
      <c r="C2145" s="254" t="str">
        <f>Purchase_Entry!D311</f>
        <v>MODERN AGRO  -315</v>
      </c>
      <c r="D2145" s="255" t="s">
        <v>1392</v>
      </c>
      <c r="E2145" s="255" t="str">
        <f>Purchase_Entry!C311</f>
        <v>BILL-5175</v>
      </c>
      <c r="F2145" s="255" t="str">
        <f>Purchase_Entry!F311</f>
        <v>Cow Milk</v>
      </c>
      <c r="G2145" s="256">
        <v>0</v>
      </c>
      <c r="H2145" s="256">
        <f>N(Purchase_Entry!P311)</f>
        <v>2992.1857499999996</v>
      </c>
      <c r="I2145" s="256">
        <f t="shared" si="33"/>
        <v>-2992.1857499999996</v>
      </c>
      <c r="J2145" s="209"/>
      <c r="K2145" s="209" t="str" cm="1">
        <f t="array" ref="K2145">IF($C2145="","",IF(AND($C2145=Party_Statement!$C$5,$B2145&gt;=Party_Statement!$C$6,$B2145&lt;=Party_Statement!$E$6),SUMPRODUCT(($C$3:$C2145=Party_Statement!$C$5)*($B$3:$B2145&gt;=Party_Statement!$C$6)*($B$3:$B2145&lt;=Party_Statement!$E$6)),""))</f>
        <v/>
      </c>
    </row>
    <row r="2146" spans="1:11" x14ac:dyDescent="0.25">
      <c r="A2146" s="252">
        <f>Purchase_Entry!A312</f>
        <v>66950</v>
      </c>
      <c r="B2146" s="253">
        <f>Purchase_Entry!B312</f>
        <v>46238</v>
      </c>
      <c r="C2146" s="254" t="str">
        <f>Purchase_Entry!D312</f>
        <v>MODERN AGRO  -315</v>
      </c>
      <c r="D2146" s="255" t="s">
        <v>1392</v>
      </c>
      <c r="E2146" s="255" t="str">
        <f>Purchase_Entry!C312</f>
        <v>BILL-5176</v>
      </c>
      <c r="F2146" s="255" t="str">
        <f>Purchase_Entry!F312</f>
        <v>Buffalo Milk</v>
      </c>
      <c r="G2146" s="256">
        <v>0</v>
      </c>
      <c r="H2146" s="256">
        <f>N(Purchase_Entry!P312)</f>
        <v>1873.4135000000003</v>
      </c>
      <c r="I2146" s="256">
        <f t="shared" si="33"/>
        <v>-1873.4135000000003</v>
      </c>
      <c r="J2146" s="209"/>
      <c r="K2146" s="209" t="str" cm="1">
        <f t="array" ref="K2146">IF($C2146="","",IF(AND($C2146=Party_Statement!$C$5,$B2146&gt;=Party_Statement!$C$6,$B2146&lt;=Party_Statement!$E$6),SUMPRODUCT(($C$3:$C2146=Party_Statement!$C$5)*($B$3:$B2146&gt;=Party_Statement!$C$6)*($B$3:$B2146&lt;=Party_Statement!$E$6)),""))</f>
        <v/>
      </c>
    </row>
    <row r="2147" spans="1:11" x14ac:dyDescent="0.25">
      <c r="A2147" s="252">
        <f>Purchase_Entry!A313</f>
        <v>66950</v>
      </c>
      <c r="B2147" s="253">
        <f>Purchase_Entry!B313</f>
        <v>46238</v>
      </c>
      <c r="C2147" s="254" t="str">
        <f>Purchase_Entry!D313</f>
        <v>MODERN AGRO  -315</v>
      </c>
      <c r="D2147" s="255" t="s">
        <v>1392</v>
      </c>
      <c r="E2147" s="255" t="str">
        <f>Purchase_Entry!C313</f>
        <v>BILL-5175</v>
      </c>
      <c r="F2147" s="255" t="str">
        <f>Purchase_Entry!F313</f>
        <v>Cow Milk</v>
      </c>
      <c r="G2147" s="256">
        <v>0</v>
      </c>
      <c r="H2147" s="256">
        <f>N(Purchase_Entry!P313)</f>
        <v>2178.4649999999997</v>
      </c>
      <c r="I2147" s="256">
        <f t="shared" si="33"/>
        <v>-2178.4649999999997</v>
      </c>
      <c r="J2147" s="209"/>
      <c r="K2147" s="209" t="str" cm="1">
        <f t="array" ref="K2147">IF($C2147="","",IF(AND($C2147=Party_Statement!$C$5,$B2147&gt;=Party_Statement!$C$6,$B2147&lt;=Party_Statement!$E$6),SUMPRODUCT(($C$3:$C2147=Party_Statement!$C$5)*($B$3:$B2147&gt;=Party_Statement!$C$6)*($B$3:$B2147&lt;=Party_Statement!$E$6)),""))</f>
        <v/>
      </c>
    </row>
    <row r="2148" spans="1:11" x14ac:dyDescent="0.25">
      <c r="A2148" s="252">
        <f>Purchase_Entry!A314</f>
        <v>66950</v>
      </c>
      <c r="B2148" s="253">
        <f>Purchase_Entry!B314</f>
        <v>46238</v>
      </c>
      <c r="C2148" s="254" t="str">
        <f>Purchase_Entry!D314</f>
        <v>MODERN AGRO  -315</v>
      </c>
      <c r="D2148" s="255" t="s">
        <v>1392</v>
      </c>
      <c r="E2148" s="255" t="str">
        <f>Purchase_Entry!C314</f>
        <v>BILL-5176</v>
      </c>
      <c r="F2148" s="255" t="str">
        <f>Purchase_Entry!F314</f>
        <v>Buffalo Milk</v>
      </c>
      <c r="G2148" s="256">
        <v>0</v>
      </c>
      <c r="H2148" s="256">
        <f>N(Purchase_Entry!P314)</f>
        <v>1321.4950000000003</v>
      </c>
      <c r="I2148" s="256">
        <f t="shared" si="33"/>
        <v>-1321.4950000000003</v>
      </c>
      <c r="J2148" s="209"/>
      <c r="K2148" s="209" t="str" cm="1">
        <f t="array" ref="K2148">IF($C2148="","",IF(AND($C2148=Party_Statement!$C$5,$B2148&gt;=Party_Statement!$C$6,$B2148&lt;=Party_Statement!$E$6),SUMPRODUCT(($C$3:$C2148=Party_Statement!$C$5)*($B$3:$B2148&gt;=Party_Statement!$C$6)*($B$3:$B2148&lt;=Party_Statement!$E$6)),""))</f>
        <v/>
      </c>
    </row>
    <row r="2149" spans="1:11" x14ac:dyDescent="0.25">
      <c r="A2149" s="252">
        <f>Purchase_Entry!A315</f>
        <v>66951</v>
      </c>
      <c r="B2149" s="253">
        <f>Purchase_Entry!B315</f>
        <v>46239</v>
      </c>
      <c r="C2149" s="254" t="str">
        <f>Purchase_Entry!D315</f>
        <v>MODERN AGRO  -315</v>
      </c>
      <c r="D2149" s="255" t="s">
        <v>1392</v>
      </c>
      <c r="E2149" s="255" t="str">
        <f>Purchase_Entry!C315</f>
        <v>BILL-5175</v>
      </c>
      <c r="F2149" s="255" t="str">
        <f>Purchase_Entry!F315</f>
        <v>Cow Milk</v>
      </c>
      <c r="G2149" s="256">
        <v>0</v>
      </c>
      <c r="H2149" s="256">
        <f>N(Purchase_Entry!P315)</f>
        <v>2793.5609999999997</v>
      </c>
      <c r="I2149" s="256">
        <f t="shared" si="33"/>
        <v>-2793.5609999999997</v>
      </c>
      <c r="J2149" s="209"/>
      <c r="K2149" s="209" t="str" cm="1">
        <f t="array" ref="K2149">IF($C2149="","",IF(AND($C2149=Party_Statement!$C$5,$B2149&gt;=Party_Statement!$C$6,$B2149&lt;=Party_Statement!$E$6),SUMPRODUCT(($C$3:$C2149=Party_Statement!$C$5)*($B$3:$B2149&gt;=Party_Statement!$C$6)*($B$3:$B2149&lt;=Party_Statement!$E$6)),""))</f>
        <v/>
      </c>
    </row>
    <row r="2150" spans="1:11" x14ac:dyDescent="0.25">
      <c r="A2150" s="252">
        <f>Purchase_Entry!A316</f>
        <v>66951</v>
      </c>
      <c r="B2150" s="253">
        <f>Purchase_Entry!B316</f>
        <v>46239</v>
      </c>
      <c r="C2150" s="254" t="str">
        <f>Purchase_Entry!D316</f>
        <v>MODERN AGRO  -315</v>
      </c>
      <c r="D2150" s="255" t="s">
        <v>1392</v>
      </c>
      <c r="E2150" s="255" t="str">
        <f>Purchase_Entry!C316</f>
        <v>BILL-5176</v>
      </c>
      <c r="F2150" s="255" t="str">
        <f>Purchase_Entry!F316</f>
        <v>Buffalo Milk</v>
      </c>
      <c r="G2150" s="256">
        <v>0</v>
      </c>
      <c r="H2150" s="256">
        <f>N(Purchase_Entry!P316)</f>
        <v>1850.0930000000003</v>
      </c>
      <c r="I2150" s="256">
        <f t="shared" si="33"/>
        <v>-1850.0930000000003</v>
      </c>
      <c r="J2150" s="209"/>
      <c r="K2150" s="209" t="str" cm="1">
        <f t="array" ref="K2150">IF($C2150="","",IF(AND($C2150=Party_Statement!$C$5,$B2150&gt;=Party_Statement!$C$6,$B2150&lt;=Party_Statement!$E$6),SUMPRODUCT(($C$3:$C2150=Party_Statement!$C$5)*($B$3:$B2150&gt;=Party_Statement!$C$6)*($B$3:$B2150&lt;=Party_Statement!$E$6)),""))</f>
        <v/>
      </c>
    </row>
    <row r="2151" spans="1:11" x14ac:dyDescent="0.25">
      <c r="A2151" s="252">
        <f>Purchase_Entry!A317</f>
        <v>66951</v>
      </c>
      <c r="B2151" s="253">
        <f>Purchase_Entry!B317</f>
        <v>46239</v>
      </c>
      <c r="C2151" s="254" t="str">
        <f>Purchase_Entry!D317</f>
        <v>MODERN AGRO  -315</v>
      </c>
      <c r="D2151" s="255" t="s">
        <v>1392</v>
      </c>
      <c r="E2151" s="255" t="str">
        <f>Purchase_Entry!C317</f>
        <v>BILL-5175</v>
      </c>
      <c r="F2151" s="255" t="str">
        <f>Purchase_Entry!F317</f>
        <v>Cow Milk</v>
      </c>
      <c r="G2151" s="256">
        <v>0</v>
      </c>
      <c r="H2151" s="256">
        <f>N(Purchase_Entry!P317)</f>
        <v>1377.5587499999997</v>
      </c>
      <c r="I2151" s="256">
        <f t="shared" si="33"/>
        <v>-1377.5587499999997</v>
      </c>
      <c r="J2151" s="209"/>
      <c r="K2151" s="209" t="str" cm="1">
        <f t="array" ref="K2151">IF($C2151="","",IF(AND($C2151=Party_Statement!$C$5,$B2151&gt;=Party_Statement!$C$6,$B2151&lt;=Party_Statement!$E$6),SUMPRODUCT(($C$3:$C2151=Party_Statement!$C$5)*($B$3:$B2151&gt;=Party_Statement!$C$6)*($B$3:$B2151&lt;=Party_Statement!$E$6)),""))</f>
        <v/>
      </c>
    </row>
    <row r="2152" spans="1:11" x14ac:dyDescent="0.25">
      <c r="A2152" s="252">
        <f>Purchase_Entry!A318</f>
        <v>66951</v>
      </c>
      <c r="B2152" s="253">
        <f>Purchase_Entry!B318</f>
        <v>46239</v>
      </c>
      <c r="C2152" s="254" t="str">
        <f>Purchase_Entry!D318</f>
        <v>MODERN AGRO  -315</v>
      </c>
      <c r="D2152" s="255" t="s">
        <v>1392</v>
      </c>
      <c r="E2152" s="255" t="str">
        <f>Purchase_Entry!C318</f>
        <v>BILL-5176</v>
      </c>
      <c r="F2152" s="255" t="str">
        <f>Purchase_Entry!F318</f>
        <v>Buffalo Milk</v>
      </c>
      <c r="G2152" s="256">
        <v>0</v>
      </c>
      <c r="H2152" s="256">
        <f>N(Purchase_Entry!P318)</f>
        <v>1360.3625000000002</v>
      </c>
      <c r="I2152" s="256">
        <f t="shared" si="33"/>
        <v>-1360.3625000000002</v>
      </c>
      <c r="J2152" s="209"/>
      <c r="K2152" s="209" t="str" cm="1">
        <f t="array" ref="K2152">IF($C2152="","",IF(AND($C2152=Party_Statement!$C$5,$B2152&gt;=Party_Statement!$C$6,$B2152&lt;=Party_Statement!$E$6),SUMPRODUCT(($C$3:$C2152=Party_Statement!$C$5)*($B$3:$B2152&gt;=Party_Statement!$C$6)*($B$3:$B2152&lt;=Party_Statement!$E$6)),""))</f>
        <v/>
      </c>
    </row>
    <row r="2153" spans="1:11" x14ac:dyDescent="0.25">
      <c r="A2153" s="252">
        <f>Purchase_Entry!A319</f>
        <v>66952</v>
      </c>
      <c r="B2153" s="253">
        <f>Purchase_Entry!B319</f>
        <v>46240</v>
      </c>
      <c r="C2153" s="254" t="str">
        <f>Purchase_Entry!D319</f>
        <v>MODERN AGRO  -315</v>
      </c>
      <c r="D2153" s="255" t="s">
        <v>1392</v>
      </c>
      <c r="E2153" s="255" t="str">
        <f>Purchase_Entry!C319</f>
        <v>BILL-5175</v>
      </c>
      <c r="F2153" s="255" t="str">
        <f>Purchase_Entry!F319</f>
        <v>Cow Milk</v>
      </c>
      <c r="G2153" s="256">
        <v>0</v>
      </c>
      <c r="H2153" s="256">
        <f>N(Purchase_Entry!P319)</f>
        <v>2755.1174999999994</v>
      </c>
      <c r="I2153" s="256">
        <f t="shared" si="33"/>
        <v>-2755.1174999999994</v>
      </c>
      <c r="J2153" s="209"/>
      <c r="K2153" s="209" t="str" cm="1">
        <f t="array" ref="K2153">IF($C2153="","",IF(AND($C2153=Party_Statement!$C$5,$B2153&gt;=Party_Statement!$C$6,$B2153&lt;=Party_Statement!$E$6),SUMPRODUCT(($C$3:$C2153=Party_Statement!$C$5)*($B$3:$B2153&gt;=Party_Statement!$C$6)*($B$3:$B2153&lt;=Party_Statement!$E$6)),""))</f>
        <v/>
      </c>
    </row>
    <row r="2154" spans="1:11" x14ac:dyDescent="0.25">
      <c r="A2154" s="252">
        <f>Purchase_Entry!A320</f>
        <v>66952</v>
      </c>
      <c r="B2154" s="253">
        <f>Purchase_Entry!B320</f>
        <v>46240</v>
      </c>
      <c r="C2154" s="254" t="str">
        <f>Purchase_Entry!D320</f>
        <v>MODERN AGRO  -315</v>
      </c>
      <c r="D2154" s="255" t="s">
        <v>1392</v>
      </c>
      <c r="E2154" s="255" t="str">
        <f>Purchase_Entry!C320</f>
        <v>BILL-5176</v>
      </c>
      <c r="F2154" s="255" t="str">
        <f>Purchase_Entry!F320</f>
        <v>Buffalo Milk</v>
      </c>
      <c r="G2154" s="256">
        <v>0</v>
      </c>
      <c r="H2154" s="256">
        <f>N(Purchase_Entry!P320)</f>
        <v>1873.4135000000003</v>
      </c>
      <c r="I2154" s="256">
        <f t="shared" si="33"/>
        <v>-1873.4135000000003</v>
      </c>
      <c r="J2154" s="209"/>
      <c r="K2154" s="209" t="str" cm="1">
        <f t="array" ref="K2154">IF($C2154="","",IF(AND($C2154=Party_Statement!$C$5,$B2154&gt;=Party_Statement!$C$6,$B2154&lt;=Party_Statement!$E$6),SUMPRODUCT(($C$3:$C2154=Party_Statement!$C$5)*($B$3:$B2154&gt;=Party_Statement!$C$6)*($B$3:$B2154&lt;=Party_Statement!$E$6)),""))</f>
        <v/>
      </c>
    </row>
    <row r="2155" spans="1:11" x14ac:dyDescent="0.25">
      <c r="A2155" s="252">
        <f>Purchase_Entry!A321</f>
        <v>66952</v>
      </c>
      <c r="B2155" s="253">
        <f>Purchase_Entry!B321</f>
        <v>46240</v>
      </c>
      <c r="C2155" s="254" t="str">
        <f>Purchase_Entry!D321</f>
        <v>MODERN AGRO  -315</v>
      </c>
      <c r="D2155" s="255" t="s">
        <v>1392</v>
      </c>
      <c r="E2155" s="255" t="str">
        <f>Purchase_Entry!C321</f>
        <v>BILL-5175</v>
      </c>
      <c r="F2155" s="255" t="str">
        <f>Purchase_Entry!F321</f>
        <v>Cow Milk</v>
      </c>
      <c r="G2155" s="256">
        <v>0</v>
      </c>
      <c r="H2155" s="256">
        <f>N(Purchase_Entry!P321)</f>
        <v>1569.7762499999999</v>
      </c>
      <c r="I2155" s="256">
        <f t="shared" si="33"/>
        <v>-1569.7762499999999</v>
      </c>
      <c r="J2155" s="209"/>
      <c r="K2155" s="209" t="str" cm="1">
        <f t="array" ref="K2155">IF($C2155="","",IF(AND($C2155=Party_Statement!$C$5,$B2155&gt;=Party_Statement!$C$6,$B2155&lt;=Party_Statement!$E$6),SUMPRODUCT(($C$3:$C2155=Party_Statement!$C$5)*($B$3:$B2155&gt;=Party_Statement!$C$6)*($B$3:$B2155&lt;=Party_Statement!$E$6)),""))</f>
        <v/>
      </c>
    </row>
    <row r="2156" spans="1:11" x14ac:dyDescent="0.25">
      <c r="A2156" s="252">
        <f>Purchase_Entry!A322</f>
        <v>66952</v>
      </c>
      <c r="B2156" s="253">
        <f>Purchase_Entry!B322</f>
        <v>46240</v>
      </c>
      <c r="C2156" s="254" t="str">
        <f>Purchase_Entry!D322</f>
        <v>MODERN AGRO  -315</v>
      </c>
      <c r="D2156" s="255" t="s">
        <v>1392</v>
      </c>
      <c r="E2156" s="255" t="str">
        <f>Purchase_Entry!C322</f>
        <v>BILL-5176</v>
      </c>
      <c r="F2156" s="255" t="str">
        <f>Purchase_Entry!F322</f>
        <v>Buffalo Milk</v>
      </c>
      <c r="G2156" s="256">
        <v>0</v>
      </c>
      <c r="H2156" s="256">
        <f>N(Purchase_Entry!P322)</f>
        <v>777.35000000000014</v>
      </c>
      <c r="I2156" s="256">
        <f t="shared" si="33"/>
        <v>-777.35000000000014</v>
      </c>
      <c r="J2156" s="209"/>
      <c r="K2156" s="209" t="str" cm="1">
        <f t="array" ref="K2156">IF($C2156="","",IF(AND($C2156=Party_Statement!$C$5,$B2156&gt;=Party_Statement!$C$6,$B2156&lt;=Party_Statement!$E$6),SUMPRODUCT(($C$3:$C2156=Party_Statement!$C$5)*($B$3:$B2156&gt;=Party_Statement!$C$6)*($B$3:$B2156&lt;=Party_Statement!$E$6)),""))</f>
        <v/>
      </c>
    </row>
    <row r="2157" spans="1:11" x14ac:dyDescent="0.25">
      <c r="A2157" s="252">
        <f>Purchase_Entry!A323</f>
        <v>66953</v>
      </c>
      <c r="B2157" s="253">
        <f>Purchase_Entry!B323</f>
        <v>46241</v>
      </c>
      <c r="C2157" s="254" t="str">
        <f>Purchase_Entry!D323</f>
        <v>MODERN AGRO  -315</v>
      </c>
      <c r="D2157" s="255" t="s">
        <v>1392</v>
      </c>
      <c r="E2157" s="255" t="str">
        <f>Purchase_Entry!C323</f>
        <v>BILL-5175</v>
      </c>
      <c r="F2157" s="255" t="str">
        <f>Purchase_Entry!F323</f>
        <v>Cow Milk</v>
      </c>
      <c r="G2157" s="256">
        <v>0</v>
      </c>
      <c r="H2157" s="256">
        <f>N(Purchase_Entry!P323)</f>
        <v>1601.8124999999998</v>
      </c>
      <c r="I2157" s="256">
        <f t="shared" si="33"/>
        <v>-1601.8124999999998</v>
      </c>
      <c r="J2157" s="209"/>
      <c r="K2157" s="209" t="str" cm="1">
        <f t="array" ref="K2157">IF($C2157="","",IF(AND($C2157=Party_Statement!$C$5,$B2157&gt;=Party_Statement!$C$6,$B2157&lt;=Party_Statement!$E$6),SUMPRODUCT(($C$3:$C2157=Party_Statement!$C$5)*($B$3:$B2157&gt;=Party_Statement!$C$6)*($B$3:$B2157&lt;=Party_Statement!$E$6)),""))</f>
        <v/>
      </c>
    </row>
    <row r="2158" spans="1:11" x14ac:dyDescent="0.25">
      <c r="A2158" s="252">
        <f>Purchase_Entry!A324</f>
        <v>66953</v>
      </c>
      <c r="B2158" s="253">
        <f>Purchase_Entry!B324</f>
        <v>46241</v>
      </c>
      <c r="C2158" s="254" t="str">
        <f>Purchase_Entry!D324</f>
        <v>MODERN AGRO  -315</v>
      </c>
      <c r="D2158" s="255" t="s">
        <v>1392</v>
      </c>
      <c r="E2158" s="255" t="str">
        <f>Purchase_Entry!C324</f>
        <v>BILL-5176</v>
      </c>
      <c r="F2158" s="255" t="str">
        <f>Purchase_Entry!F324</f>
        <v>Buffalo Milk</v>
      </c>
      <c r="G2158" s="256">
        <v>0</v>
      </c>
      <c r="H2158" s="256">
        <f>N(Purchase_Entry!P324)</f>
        <v>777.35000000000014</v>
      </c>
      <c r="I2158" s="256">
        <f t="shared" si="33"/>
        <v>-777.35000000000014</v>
      </c>
      <c r="J2158" s="209"/>
      <c r="K2158" s="209" t="str" cm="1">
        <f t="array" ref="K2158">IF($C2158="","",IF(AND($C2158=Party_Statement!$C$5,$B2158&gt;=Party_Statement!$C$6,$B2158&lt;=Party_Statement!$E$6),SUMPRODUCT(($C$3:$C2158=Party_Statement!$C$5)*($B$3:$B2158&gt;=Party_Statement!$C$6)*($B$3:$B2158&lt;=Party_Statement!$E$6)),""))</f>
        <v/>
      </c>
    </row>
    <row r="2159" spans="1:11" x14ac:dyDescent="0.25">
      <c r="A2159" s="252">
        <f>Purchase_Entry!A325</f>
        <v>66953</v>
      </c>
      <c r="B2159" s="253">
        <f>Purchase_Entry!B325</f>
        <v>46241</v>
      </c>
      <c r="C2159" s="254" t="str">
        <f>Purchase_Entry!D325</f>
        <v>MODERN AGRO  -315</v>
      </c>
      <c r="D2159" s="255" t="s">
        <v>1392</v>
      </c>
      <c r="E2159" s="255" t="str">
        <f>Purchase_Entry!C325</f>
        <v>BILL-5175</v>
      </c>
      <c r="F2159" s="255" t="str">
        <f>Purchase_Entry!F325</f>
        <v>Cow Milk</v>
      </c>
      <c r="G2159" s="256">
        <v>0</v>
      </c>
      <c r="H2159" s="256">
        <f>N(Purchase_Entry!P325)</f>
        <v>1922.1749999999997</v>
      </c>
      <c r="I2159" s="256">
        <f t="shared" si="33"/>
        <v>-1922.1749999999997</v>
      </c>
      <c r="J2159" s="209"/>
      <c r="K2159" s="209" t="str" cm="1">
        <f t="array" ref="K2159">IF($C2159="","",IF(AND($C2159=Party_Statement!$C$5,$B2159&gt;=Party_Statement!$C$6,$B2159&lt;=Party_Statement!$E$6),SUMPRODUCT(($C$3:$C2159=Party_Statement!$C$5)*($B$3:$B2159&gt;=Party_Statement!$C$6)*($B$3:$B2159&lt;=Party_Statement!$E$6)),""))</f>
        <v/>
      </c>
    </row>
    <row r="2160" spans="1:11" x14ac:dyDescent="0.25">
      <c r="A2160" s="252">
        <f>Purchase_Entry!A326</f>
        <v>66953</v>
      </c>
      <c r="B2160" s="253">
        <f>Purchase_Entry!B326</f>
        <v>46241</v>
      </c>
      <c r="C2160" s="254" t="str">
        <f>Purchase_Entry!D326</f>
        <v>MODERN AGRO  -315</v>
      </c>
      <c r="D2160" s="255" t="s">
        <v>1392</v>
      </c>
      <c r="E2160" s="255" t="str">
        <f>Purchase_Entry!C326</f>
        <v>BILL-5176</v>
      </c>
      <c r="F2160" s="255" t="str">
        <f>Purchase_Entry!F326</f>
        <v>Buffalo Milk</v>
      </c>
      <c r="G2160" s="256">
        <v>0</v>
      </c>
      <c r="H2160" s="256">
        <f>N(Purchase_Entry!P326)</f>
        <v>1313.7215000000001</v>
      </c>
      <c r="I2160" s="256">
        <f t="shared" si="33"/>
        <v>-1313.7215000000001</v>
      </c>
      <c r="J2160" s="209"/>
      <c r="K2160" s="209" t="str" cm="1">
        <f t="array" ref="K2160">IF($C2160="","",IF(AND($C2160=Party_Statement!$C$5,$B2160&gt;=Party_Statement!$C$6,$B2160&lt;=Party_Statement!$E$6),SUMPRODUCT(($C$3:$C2160=Party_Statement!$C$5)*($B$3:$B2160&gt;=Party_Statement!$C$6)*($B$3:$B2160&lt;=Party_Statement!$E$6)),""))</f>
        <v/>
      </c>
    </row>
    <row r="2161" spans="1:11" x14ac:dyDescent="0.25">
      <c r="A2161" s="252">
        <f>Purchase_Entry!A327</f>
        <v>66954</v>
      </c>
      <c r="B2161" s="253">
        <f>Purchase_Entry!B327</f>
        <v>46242</v>
      </c>
      <c r="C2161" s="254" t="str">
        <f>Purchase_Entry!D327</f>
        <v>MODERN AGRO  -315</v>
      </c>
      <c r="D2161" s="255" t="s">
        <v>1392</v>
      </c>
      <c r="E2161" s="255" t="str">
        <f>Purchase_Entry!C327</f>
        <v>BILL-5175</v>
      </c>
      <c r="F2161" s="255" t="str">
        <f>Purchase_Entry!F327</f>
        <v>Cow Milk</v>
      </c>
      <c r="G2161" s="256">
        <v>0</v>
      </c>
      <c r="H2161" s="256">
        <f>N(Purchase_Entry!P327)</f>
        <v>2582.1217499999993</v>
      </c>
      <c r="I2161" s="256">
        <f t="shared" si="33"/>
        <v>-2582.1217499999993</v>
      </c>
      <c r="J2161" s="209"/>
      <c r="K2161" s="209" t="str" cm="1">
        <f t="array" ref="K2161">IF($C2161="","",IF(AND($C2161=Party_Statement!$C$5,$B2161&gt;=Party_Statement!$C$6,$B2161&lt;=Party_Statement!$E$6),SUMPRODUCT(($C$3:$C2161=Party_Statement!$C$5)*($B$3:$B2161&gt;=Party_Statement!$C$6)*($B$3:$B2161&lt;=Party_Statement!$E$6)),""))</f>
        <v/>
      </c>
    </row>
    <row r="2162" spans="1:11" x14ac:dyDescent="0.25">
      <c r="A2162" s="252">
        <f>Purchase_Entry!A328</f>
        <v>66954</v>
      </c>
      <c r="B2162" s="253">
        <f>Purchase_Entry!B328</f>
        <v>46242</v>
      </c>
      <c r="C2162" s="254" t="str">
        <f>Purchase_Entry!D328</f>
        <v>MODERN AGRO  -315</v>
      </c>
      <c r="D2162" s="255" t="s">
        <v>1392</v>
      </c>
      <c r="E2162" s="255" t="str">
        <f>Purchase_Entry!C328</f>
        <v>BILL-5176</v>
      </c>
      <c r="F2162" s="255" t="str">
        <f>Purchase_Entry!F328</f>
        <v>Buffalo Milk</v>
      </c>
      <c r="G2162" s="256">
        <v>0</v>
      </c>
      <c r="H2162" s="256">
        <f>N(Purchase_Entry!P328)</f>
        <v>1896.7340000000002</v>
      </c>
      <c r="I2162" s="256">
        <f t="shared" si="33"/>
        <v>-1896.7340000000002</v>
      </c>
      <c r="J2162" s="209"/>
      <c r="K2162" s="209" t="str" cm="1">
        <f t="array" ref="K2162">IF($C2162="","",IF(AND($C2162=Party_Statement!$C$5,$B2162&gt;=Party_Statement!$C$6,$B2162&lt;=Party_Statement!$E$6),SUMPRODUCT(($C$3:$C2162=Party_Statement!$C$5)*($B$3:$B2162&gt;=Party_Statement!$C$6)*($B$3:$B2162&lt;=Party_Statement!$E$6)),""))</f>
        <v/>
      </c>
    </row>
    <row r="2163" spans="1:11" x14ac:dyDescent="0.25">
      <c r="A2163" s="252">
        <f>Purchase_Entry!A329</f>
        <v>66954</v>
      </c>
      <c r="B2163" s="253">
        <f>Purchase_Entry!B329</f>
        <v>46242</v>
      </c>
      <c r="C2163" s="254" t="str">
        <f>Purchase_Entry!D329</f>
        <v>MODERN AGRO  -315</v>
      </c>
      <c r="D2163" s="255" t="s">
        <v>1392</v>
      </c>
      <c r="E2163" s="255" t="str">
        <f>Purchase_Entry!C329</f>
        <v>BILL-5175</v>
      </c>
      <c r="F2163" s="255" t="str">
        <f>Purchase_Entry!F329</f>
        <v>Cow Milk</v>
      </c>
      <c r="G2163" s="256">
        <v>0</v>
      </c>
      <c r="H2163" s="256">
        <f>N(Purchase_Entry!P329)</f>
        <v>2120.7997499999997</v>
      </c>
      <c r="I2163" s="256">
        <f t="shared" si="33"/>
        <v>-2120.7997499999997</v>
      </c>
      <c r="J2163" s="209"/>
      <c r="K2163" s="209" t="str" cm="1">
        <f t="array" ref="K2163">IF($C2163="","",IF(AND($C2163=Party_Statement!$C$5,$B2163&gt;=Party_Statement!$C$6,$B2163&lt;=Party_Statement!$E$6),SUMPRODUCT(($C$3:$C2163=Party_Statement!$C$5)*($B$3:$B2163&gt;=Party_Statement!$C$6)*($B$3:$B2163&lt;=Party_Statement!$E$6)),""))</f>
        <v/>
      </c>
    </row>
    <row r="2164" spans="1:11" x14ac:dyDescent="0.25">
      <c r="A2164" s="252">
        <f>Purchase_Entry!A330</f>
        <v>66954</v>
      </c>
      <c r="B2164" s="253">
        <f>Purchase_Entry!B330</f>
        <v>46242</v>
      </c>
      <c r="C2164" s="254" t="str">
        <f>Purchase_Entry!D330</f>
        <v>MODERN AGRO  -315</v>
      </c>
      <c r="D2164" s="255" t="s">
        <v>1392</v>
      </c>
      <c r="E2164" s="255" t="str">
        <f>Purchase_Entry!C330</f>
        <v>BILL-5176</v>
      </c>
      <c r="F2164" s="255" t="str">
        <f>Purchase_Entry!F330</f>
        <v>Buffalo Milk</v>
      </c>
      <c r="G2164" s="256">
        <v>0</v>
      </c>
      <c r="H2164" s="256">
        <f>N(Purchase_Entry!P330)</f>
        <v>1189.3455000000004</v>
      </c>
      <c r="I2164" s="256">
        <f t="shared" si="33"/>
        <v>-1189.3455000000004</v>
      </c>
      <c r="J2164" s="209"/>
      <c r="K2164" s="209" t="str" cm="1">
        <f t="array" ref="K2164">IF($C2164="","",IF(AND($C2164=Party_Statement!$C$5,$B2164&gt;=Party_Statement!$C$6,$B2164&lt;=Party_Statement!$E$6),SUMPRODUCT(($C$3:$C2164=Party_Statement!$C$5)*($B$3:$B2164&gt;=Party_Statement!$C$6)*($B$3:$B2164&lt;=Party_Statement!$E$6)),""))</f>
        <v/>
      </c>
    </row>
    <row r="2165" spans="1:11" x14ac:dyDescent="0.25">
      <c r="A2165" s="252">
        <f>Purchase_Entry!A331</f>
        <v>66955</v>
      </c>
      <c r="B2165" s="253">
        <f>Purchase_Entry!B331</f>
        <v>46243</v>
      </c>
      <c r="C2165" s="254" t="str">
        <f>Purchase_Entry!D331</f>
        <v>MODERN AGRO  -315</v>
      </c>
      <c r="D2165" s="255" t="s">
        <v>1392</v>
      </c>
      <c r="E2165" s="255" t="str">
        <f>Purchase_Entry!C331</f>
        <v>BILL-5175</v>
      </c>
      <c r="F2165" s="255" t="str">
        <f>Purchase_Entry!F331</f>
        <v>Cow Milk</v>
      </c>
      <c r="G2165" s="256">
        <v>0</v>
      </c>
      <c r="H2165" s="256">
        <f>N(Purchase_Entry!P331)</f>
        <v>2799.9682499999999</v>
      </c>
      <c r="I2165" s="256">
        <f t="shared" si="33"/>
        <v>-2799.9682499999999</v>
      </c>
      <c r="J2165" s="209"/>
      <c r="K2165" s="209" t="str" cm="1">
        <f t="array" ref="K2165">IF($C2165="","",IF(AND($C2165=Party_Statement!$C$5,$B2165&gt;=Party_Statement!$C$6,$B2165&lt;=Party_Statement!$E$6),SUMPRODUCT(($C$3:$C2165=Party_Statement!$C$5)*($B$3:$B2165&gt;=Party_Statement!$C$6)*($B$3:$B2165&lt;=Party_Statement!$E$6)),""))</f>
        <v/>
      </c>
    </row>
    <row r="2166" spans="1:11" x14ac:dyDescent="0.25">
      <c r="A2166" s="252">
        <f>Purchase_Entry!A332</f>
        <v>66955</v>
      </c>
      <c r="B2166" s="253">
        <f>Purchase_Entry!B332</f>
        <v>46243</v>
      </c>
      <c r="C2166" s="254" t="str">
        <f>Purchase_Entry!D332</f>
        <v>MODERN AGRO  -315</v>
      </c>
      <c r="D2166" s="255" t="s">
        <v>1392</v>
      </c>
      <c r="E2166" s="255" t="str">
        <f>Purchase_Entry!C332</f>
        <v>BILL-5176</v>
      </c>
      <c r="F2166" s="255" t="str">
        <f>Purchase_Entry!F332</f>
        <v>Buffalo Milk</v>
      </c>
      <c r="G2166" s="256">
        <v>0</v>
      </c>
      <c r="H2166" s="256">
        <f>N(Purchase_Entry!P332)</f>
        <v>1842.3195000000003</v>
      </c>
      <c r="I2166" s="256">
        <f t="shared" si="33"/>
        <v>-1842.3195000000003</v>
      </c>
      <c r="J2166" s="209"/>
      <c r="K2166" s="209" t="str" cm="1">
        <f t="array" ref="K2166">IF($C2166="","",IF(AND($C2166=Party_Statement!$C$5,$B2166&gt;=Party_Statement!$C$6,$B2166&lt;=Party_Statement!$E$6),SUMPRODUCT(($C$3:$C2166=Party_Statement!$C$5)*($B$3:$B2166&gt;=Party_Statement!$C$6)*($B$3:$B2166&lt;=Party_Statement!$E$6)),""))</f>
        <v/>
      </c>
    </row>
    <row r="2167" spans="1:11" x14ac:dyDescent="0.25">
      <c r="A2167" s="252">
        <f>Purchase_Entry!A333</f>
        <v>66955</v>
      </c>
      <c r="B2167" s="253">
        <f>Purchase_Entry!B333</f>
        <v>46243</v>
      </c>
      <c r="C2167" s="254" t="str">
        <f>Purchase_Entry!D333</f>
        <v>MODERN AGRO  -315</v>
      </c>
      <c r="D2167" s="255" t="s">
        <v>1392</v>
      </c>
      <c r="E2167" s="255" t="str">
        <f>Purchase_Entry!C333</f>
        <v>BILL-5175</v>
      </c>
      <c r="F2167" s="255" t="str">
        <f>Purchase_Entry!F333</f>
        <v>Cow Milk</v>
      </c>
      <c r="G2167" s="256">
        <v>0</v>
      </c>
      <c r="H2167" s="256">
        <f>N(Purchase_Entry!P333)</f>
        <v>1883.7314999999996</v>
      </c>
      <c r="I2167" s="256">
        <f t="shared" si="33"/>
        <v>-1883.7314999999996</v>
      </c>
      <c r="J2167" s="209"/>
      <c r="K2167" s="209" t="str" cm="1">
        <f t="array" ref="K2167">IF($C2167="","",IF(AND($C2167=Party_Statement!$C$5,$B2167&gt;=Party_Statement!$C$6,$B2167&lt;=Party_Statement!$E$6),SUMPRODUCT(($C$3:$C2167=Party_Statement!$C$5)*($B$3:$B2167&gt;=Party_Statement!$C$6)*($B$3:$B2167&lt;=Party_Statement!$E$6)),""))</f>
        <v/>
      </c>
    </row>
    <row r="2168" spans="1:11" x14ac:dyDescent="0.25">
      <c r="A2168" s="252">
        <f>Purchase_Entry!A334</f>
        <v>66955</v>
      </c>
      <c r="B2168" s="253">
        <f>Purchase_Entry!B334</f>
        <v>46243</v>
      </c>
      <c r="C2168" s="254" t="str">
        <f>Purchase_Entry!D334</f>
        <v>MODERN AGRO  -315</v>
      </c>
      <c r="D2168" s="255" t="s">
        <v>1392</v>
      </c>
      <c r="E2168" s="255" t="str">
        <f>Purchase_Entry!C334</f>
        <v>BILL-5176</v>
      </c>
      <c r="F2168" s="255" t="str">
        <f>Purchase_Entry!F334</f>
        <v>Buffalo Milk</v>
      </c>
      <c r="G2168" s="256">
        <v>0</v>
      </c>
      <c r="H2168" s="256">
        <f>N(Purchase_Entry!P334)</f>
        <v>1259.3070000000002</v>
      </c>
      <c r="I2168" s="256">
        <f t="shared" si="33"/>
        <v>-1259.3070000000002</v>
      </c>
      <c r="J2168" s="209"/>
      <c r="K2168" s="209" t="str" cm="1">
        <f t="array" ref="K2168">IF($C2168="","",IF(AND($C2168=Party_Statement!$C$5,$B2168&gt;=Party_Statement!$C$6,$B2168&lt;=Party_Statement!$E$6),SUMPRODUCT(($C$3:$C2168=Party_Statement!$C$5)*($B$3:$B2168&gt;=Party_Statement!$C$6)*($B$3:$B2168&lt;=Party_Statement!$E$6)),""))</f>
        <v/>
      </c>
    </row>
    <row r="2169" spans="1:11" x14ac:dyDescent="0.25">
      <c r="A2169" s="252">
        <f>Purchase_Entry!A335</f>
        <v>66956</v>
      </c>
      <c r="B2169" s="253">
        <f>Purchase_Entry!B335</f>
        <v>46244</v>
      </c>
      <c r="C2169" s="254" t="str">
        <f>Purchase_Entry!D335</f>
        <v>MODERN AGRO  -315</v>
      </c>
      <c r="D2169" s="255" t="s">
        <v>1392</v>
      </c>
      <c r="E2169" s="255" t="str">
        <f>Purchase_Entry!C335</f>
        <v>BILL-5175</v>
      </c>
      <c r="F2169" s="255" t="str">
        <f>Purchase_Entry!F335</f>
        <v>Cow Milk</v>
      </c>
      <c r="G2169" s="256">
        <v>0</v>
      </c>
      <c r="H2169" s="256">
        <f>N(Purchase_Entry!P335)</f>
        <v>2735.8957499999997</v>
      </c>
      <c r="I2169" s="256">
        <f t="shared" si="33"/>
        <v>-2735.8957499999997</v>
      </c>
      <c r="J2169" s="209"/>
      <c r="K2169" s="209" t="str" cm="1">
        <f t="array" ref="K2169">IF($C2169="","",IF(AND($C2169=Party_Statement!$C$5,$B2169&gt;=Party_Statement!$C$6,$B2169&lt;=Party_Statement!$E$6),SUMPRODUCT(($C$3:$C2169=Party_Statement!$C$5)*($B$3:$B2169&gt;=Party_Statement!$C$6)*($B$3:$B2169&lt;=Party_Statement!$E$6)),""))</f>
        <v/>
      </c>
    </row>
    <row r="2170" spans="1:11" x14ac:dyDescent="0.25">
      <c r="A2170" s="252">
        <f>Purchase_Entry!A336</f>
        <v>66956</v>
      </c>
      <c r="B2170" s="253">
        <f>Purchase_Entry!B336</f>
        <v>46244</v>
      </c>
      <c r="C2170" s="254" t="str">
        <f>Purchase_Entry!D336</f>
        <v>MODERN AGRO  -315</v>
      </c>
      <c r="D2170" s="255" t="s">
        <v>1392</v>
      </c>
      <c r="E2170" s="255" t="str">
        <f>Purchase_Entry!C336</f>
        <v>BILL-5176</v>
      </c>
      <c r="F2170" s="255" t="str">
        <f>Purchase_Entry!F336</f>
        <v>Buffalo Milk</v>
      </c>
      <c r="G2170" s="256">
        <v>0</v>
      </c>
      <c r="H2170" s="256">
        <f>N(Purchase_Entry!P336)</f>
        <v>1850.0930000000003</v>
      </c>
      <c r="I2170" s="256">
        <f t="shared" si="33"/>
        <v>-1850.0930000000003</v>
      </c>
      <c r="J2170" s="209"/>
      <c r="K2170" s="209" t="str" cm="1">
        <f t="array" ref="K2170">IF($C2170="","",IF(AND($C2170=Party_Statement!$C$5,$B2170&gt;=Party_Statement!$C$6,$B2170&lt;=Party_Statement!$E$6),SUMPRODUCT(($C$3:$C2170=Party_Statement!$C$5)*($B$3:$B2170&gt;=Party_Statement!$C$6)*($B$3:$B2170&lt;=Party_Statement!$E$6)),""))</f>
        <v/>
      </c>
    </row>
    <row r="2171" spans="1:11" x14ac:dyDescent="0.25">
      <c r="A2171" s="252">
        <f>Purchase_Entry!A337</f>
        <v>66956</v>
      </c>
      <c r="B2171" s="253">
        <f>Purchase_Entry!B337</f>
        <v>46244</v>
      </c>
      <c r="C2171" s="254" t="str">
        <f>Purchase_Entry!D337</f>
        <v>MODERN AGRO  -315</v>
      </c>
      <c r="D2171" s="255" t="s">
        <v>1392</v>
      </c>
      <c r="E2171" s="255" t="str">
        <f>Purchase_Entry!C337</f>
        <v>BILL-5175</v>
      </c>
      <c r="F2171" s="255" t="str">
        <f>Purchase_Entry!F337</f>
        <v>Cow Milk</v>
      </c>
      <c r="G2171" s="256">
        <v>0</v>
      </c>
      <c r="H2171" s="256">
        <f>N(Purchase_Entry!P337)</f>
        <v>2063.1345000000001</v>
      </c>
      <c r="I2171" s="256">
        <f t="shared" si="33"/>
        <v>-2063.1345000000001</v>
      </c>
      <c r="J2171" s="209"/>
      <c r="K2171" s="209" t="str" cm="1">
        <f t="array" ref="K2171">IF($C2171="","",IF(AND($C2171=Party_Statement!$C$5,$B2171&gt;=Party_Statement!$C$6,$B2171&lt;=Party_Statement!$E$6),SUMPRODUCT(($C$3:$C2171=Party_Statement!$C$5)*($B$3:$B2171&gt;=Party_Statement!$C$6)*($B$3:$B2171&lt;=Party_Statement!$E$6)),""))</f>
        <v/>
      </c>
    </row>
    <row r="2172" spans="1:11" x14ac:dyDescent="0.25">
      <c r="A2172" s="252">
        <f>Purchase_Entry!A338</f>
        <v>66956</v>
      </c>
      <c r="B2172" s="253">
        <f>Purchase_Entry!B338</f>
        <v>46244</v>
      </c>
      <c r="C2172" s="254" t="str">
        <f>Purchase_Entry!D338</f>
        <v>MODERN AGRO  -315</v>
      </c>
      <c r="D2172" s="255" t="s">
        <v>1392</v>
      </c>
      <c r="E2172" s="255" t="str">
        <f>Purchase_Entry!C338</f>
        <v>BILL-5176</v>
      </c>
      <c r="F2172" s="255" t="str">
        <f>Purchase_Entry!F338</f>
        <v>Buffalo Milk</v>
      </c>
      <c r="G2172" s="256">
        <v>0</v>
      </c>
      <c r="H2172" s="256">
        <f>N(Purchase_Entry!P338)</f>
        <v>1080.5165000000002</v>
      </c>
      <c r="I2172" s="256">
        <f t="shared" si="33"/>
        <v>-1080.5165000000002</v>
      </c>
      <c r="J2172" s="209"/>
      <c r="K2172" s="209" t="str" cm="1">
        <f t="array" ref="K2172">IF($C2172="","",IF(AND($C2172=Party_Statement!$C$5,$B2172&gt;=Party_Statement!$C$6,$B2172&lt;=Party_Statement!$E$6),SUMPRODUCT(($C$3:$C2172=Party_Statement!$C$5)*($B$3:$B2172&gt;=Party_Statement!$C$6)*($B$3:$B2172&lt;=Party_Statement!$E$6)),""))</f>
        <v/>
      </c>
    </row>
    <row r="2173" spans="1:11" x14ac:dyDescent="0.25">
      <c r="A2173" s="252">
        <f>Purchase_Entry!A339</f>
        <v>66957</v>
      </c>
      <c r="B2173" s="253">
        <f>Purchase_Entry!B339</f>
        <v>46245</v>
      </c>
      <c r="C2173" s="254" t="str">
        <f>Purchase_Entry!D339</f>
        <v>MODERN AGRO  -315</v>
      </c>
      <c r="D2173" s="255" t="s">
        <v>1392</v>
      </c>
      <c r="E2173" s="255" t="str">
        <f>Purchase_Entry!C339</f>
        <v>BILL-5175</v>
      </c>
      <c r="F2173" s="255" t="str">
        <f>Purchase_Entry!F339</f>
        <v>Cow Milk</v>
      </c>
      <c r="G2173" s="256">
        <v>0</v>
      </c>
      <c r="H2173" s="256">
        <f>N(Purchase_Entry!P339)</f>
        <v>2575.7145</v>
      </c>
      <c r="I2173" s="256">
        <f t="shared" si="33"/>
        <v>-2575.7145</v>
      </c>
      <c r="J2173" s="209"/>
      <c r="K2173" s="209" t="str" cm="1">
        <f t="array" ref="K2173">IF($C2173="","",IF(AND($C2173=Party_Statement!$C$5,$B2173&gt;=Party_Statement!$C$6,$B2173&lt;=Party_Statement!$E$6),SUMPRODUCT(($C$3:$C2173=Party_Statement!$C$5)*($B$3:$B2173&gt;=Party_Statement!$C$6)*($B$3:$B2173&lt;=Party_Statement!$E$6)),""))</f>
        <v/>
      </c>
    </row>
    <row r="2174" spans="1:11" x14ac:dyDescent="0.25">
      <c r="A2174" s="252">
        <f>Purchase_Entry!A340</f>
        <v>66957</v>
      </c>
      <c r="B2174" s="253">
        <f>Purchase_Entry!B340</f>
        <v>46245</v>
      </c>
      <c r="C2174" s="254" t="str">
        <f>Purchase_Entry!D340</f>
        <v>MODERN AGRO  -315</v>
      </c>
      <c r="D2174" s="255" t="s">
        <v>1392</v>
      </c>
      <c r="E2174" s="255" t="str">
        <f>Purchase_Entry!C340</f>
        <v>BILL-5176</v>
      </c>
      <c r="F2174" s="255" t="str">
        <f>Purchase_Entry!F340</f>
        <v>Buffalo Milk</v>
      </c>
      <c r="G2174" s="256">
        <v>0</v>
      </c>
      <c r="H2174" s="256">
        <f>N(Purchase_Entry!P340)</f>
        <v>1896.7340000000002</v>
      </c>
      <c r="I2174" s="256">
        <f t="shared" si="33"/>
        <v>-1896.7340000000002</v>
      </c>
      <c r="J2174" s="209"/>
      <c r="K2174" s="209" t="str" cm="1">
        <f t="array" ref="K2174">IF($C2174="","",IF(AND($C2174=Party_Statement!$C$5,$B2174&gt;=Party_Statement!$C$6,$B2174&lt;=Party_Statement!$E$6),SUMPRODUCT(($C$3:$C2174=Party_Statement!$C$5)*($B$3:$B2174&gt;=Party_Statement!$C$6)*($B$3:$B2174&lt;=Party_Statement!$E$6)),""))</f>
        <v/>
      </c>
    </row>
    <row r="2175" spans="1:11" x14ac:dyDescent="0.25">
      <c r="A2175" s="252">
        <f>Purchase_Entry!A341</f>
        <v>66957</v>
      </c>
      <c r="B2175" s="253">
        <f>Purchase_Entry!B341</f>
        <v>46245</v>
      </c>
      <c r="C2175" s="254" t="str">
        <f>Purchase_Entry!D341</f>
        <v>MODERN AGRO  -315</v>
      </c>
      <c r="D2175" s="255" t="s">
        <v>1392</v>
      </c>
      <c r="E2175" s="255" t="str">
        <f>Purchase_Entry!C341</f>
        <v>BILL-5175</v>
      </c>
      <c r="F2175" s="255" t="str">
        <f>Purchase_Entry!F341</f>
        <v>Cow Milk</v>
      </c>
      <c r="G2175" s="256">
        <v>0</v>
      </c>
      <c r="H2175" s="256">
        <f>N(Purchase_Entry!P341)</f>
        <v>2082.3562499999998</v>
      </c>
      <c r="I2175" s="256">
        <f t="shared" si="33"/>
        <v>-2082.3562499999998</v>
      </c>
      <c r="J2175" s="209"/>
      <c r="K2175" s="209" t="str" cm="1">
        <f t="array" ref="K2175">IF($C2175="","",IF(AND($C2175=Party_Statement!$C$5,$B2175&gt;=Party_Statement!$C$6,$B2175&lt;=Party_Statement!$E$6),SUMPRODUCT(($C$3:$C2175=Party_Statement!$C$5)*($B$3:$B2175&gt;=Party_Statement!$C$6)*($B$3:$B2175&lt;=Party_Statement!$E$6)),""))</f>
        <v/>
      </c>
    </row>
    <row r="2176" spans="1:11" x14ac:dyDescent="0.25">
      <c r="A2176" s="252">
        <f>Purchase_Entry!A342</f>
        <v>66957</v>
      </c>
      <c r="B2176" s="253">
        <f>Purchase_Entry!B342</f>
        <v>46245</v>
      </c>
      <c r="C2176" s="254" t="str">
        <f>Purchase_Entry!D342</f>
        <v>MODERN AGRO  -315</v>
      </c>
      <c r="D2176" s="255" t="s">
        <v>1392</v>
      </c>
      <c r="E2176" s="255" t="str">
        <f>Purchase_Entry!C342</f>
        <v>BILL-5176</v>
      </c>
      <c r="F2176" s="255" t="str">
        <f>Purchase_Entry!F342</f>
        <v>Buffalo Milk</v>
      </c>
      <c r="G2176" s="256">
        <v>0</v>
      </c>
      <c r="H2176" s="256">
        <f>N(Purchase_Entry!P342)</f>
        <v>1321.4950000000003</v>
      </c>
      <c r="I2176" s="256">
        <f t="shared" si="33"/>
        <v>-1321.4950000000003</v>
      </c>
      <c r="J2176" s="209"/>
      <c r="K2176" s="209" t="str" cm="1">
        <f t="array" ref="K2176">IF($C2176="","",IF(AND($C2176=Party_Statement!$C$5,$B2176&gt;=Party_Statement!$C$6,$B2176&lt;=Party_Statement!$E$6),SUMPRODUCT(($C$3:$C2176=Party_Statement!$C$5)*($B$3:$B2176&gt;=Party_Statement!$C$6)*($B$3:$B2176&lt;=Party_Statement!$E$6)),""))</f>
        <v/>
      </c>
    </row>
    <row r="2177" spans="1:11" x14ac:dyDescent="0.25">
      <c r="A2177" s="252">
        <f>Purchase_Entry!A343</f>
        <v>66958</v>
      </c>
      <c r="B2177" s="253">
        <f>Purchase_Entry!B343</f>
        <v>46246</v>
      </c>
      <c r="C2177" s="254" t="str">
        <f>Purchase_Entry!D343</f>
        <v>MODERN AGRO  -315</v>
      </c>
      <c r="D2177" s="255" t="s">
        <v>1392</v>
      </c>
      <c r="E2177" s="255" t="str">
        <f>Purchase_Entry!C343</f>
        <v>BILL-5175</v>
      </c>
      <c r="F2177" s="255" t="str">
        <f>Purchase_Entry!F343</f>
        <v>Cow Milk</v>
      </c>
      <c r="G2177" s="256">
        <v>0</v>
      </c>
      <c r="H2177" s="256">
        <f>N(Purchase_Entry!P343)</f>
        <v>2588.5289999999995</v>
      </c>
      <c r="I2177" s="256">
        <f t="shared" si="33"/>
        <v>-2588.5289999999995</v>
      </c>
      <c r="J2177" s="209"/>
      <c r="K2177" s="209" t="str" cm="1">
        <f t="array" ref="K2177">IF($C2177="","",IF(AND($C2177=Party_Statement!$C$5,$B2177&gt;=Party_Statement!$C$6,$B2177&lt;=Party_Statement!$E$6),SUMPRODUCT(($C$3:$C2177=Party_Statement!$C$5)*($B$3:$B2177&gt;=Party_Statement!$C$6)*($B$3:$B2177&lt;=Party_Statement!$E$6)),""))</f>
        <v/>
      </c>
    </row>
    <row r="2178" spans="1:11" x14ac:dyDescent="0.25">
      <c r="A2178" s="252">
        <f>Purchase_Entry!A344</f>
        <v>66958</v>
      </c>
      <c r="B2178" s="253">
        <f>Purchase_Entry!B344</f>
        <v>46246</v>
      </c>
      <c r="C2178" s="254" t="str">
        <f>Purchase_Entry!D344</f>
        <v>MODERN AGRO  -315</v>
      </c>
      <c r="D2178" s="255" t="s">
        <v>1392</v>
      </c>
      <c r="E2178" s="255" t="str">
        <f>Purchase_Entry!C344</f>
        <v>BILL-5176</v>
      </c>
      <c r="F2178" s="255" t="str">
        <f>Purchase_Entry!F344</f>
        <v>Buffalo Milk</v>
      </c>
      <c r="G2178" s="256">
        <v>0</v>
      </c>
      <c r="H2178" s="256">
        <f>N(Purchase_Entry!P344)</f>
        <v>1601.3410000000003</v>
      </c>
      <c r="I2178" s="256">
        <f t="shared" si="33"/>
        <v>-1601.3410000000003</v>
      </c>
      <c r="J2178" s="209"/>
      <c r="K2178" s="209" t="str" cm="1">
        <f t="array" ref="K2178">IF($C2178="","",IF(AND($C2178=Party_Statement!$C$5,$B2178&gt;=Party_Statement!$C$6,$B2178&lt;=Party_Statement!$E$6),SUMPRODUCT(($C$3:$C2178=Party_Statement!$C$5)*($B$3:$B2178&gt;=Party_Statement!$C$6)*($B$3:$B2178&lt;=Party_Statement!$E$6)),""))</f>
        <v/>
      </c>
    </row>
    <row r="2179" spans="1:11" x14ac:dyDescent="0.25">
      <c r="A2179" s="252">
        <f>Purchase_Entry!A345</f>
        <v>66958</v>
      </c>
      <c r="B2179" s="253">
        <f>Purchase_Entry!B345</f>
        <v>46246</v>
      </c>
      <c r="C2179" s="254" t="str">
        <f>Purchase_Entry!D345</f>
        <v>MODERN AGRO  -315</v>
      </c>
      <c r="D2179" s="255" t="s">
        <v>1392</v>
      </c>
      <c r="E2179" s="255" t="str">
        <f>Purchase_Entry!C345</f>
        <v>BILL-5175</v>
      </c>
      <c r="F2179" s="255" t="str">
        <f>Purchase_Entry!F345</f>
        <v>Cow Milk</v>
      </c>
      <c r="G2179" s="256">
        <v>0</v>
      </c>
      <c r="H2179" s="256">
        <f>N(Purchase_Entry!P345)</f>
        <v>2127.2069999999999</v>
      </c>
      <c r="I2179" s="256">
        <f t="shared" ref="I2179:I2242" si="34">IF($C2179="","",IF($C2179=$C910,$I910+$G2179-$H2179,$G2179-$H2179))</f>
        <v>-2127.2069999999999</v>
      </c>
      <c r="J2179" s="209"/>
      <c r="K2179" s="209" t="str" cm="1">
        <f t="array" ref="K2179">IF($C2179="","",IF(AND($C2179=Party_Statement!$C$5,$B2179&gt;=Party_Statement!$C$6,$B2179&lt;=Party_Statement!$E$6),SUMPRODUCT(($C$3:$C2179=Party_Statement!$C$5)*($B$3:$B2179&gt;=Party_Statement!$C$6)*($B$3:$B2179&lt;=Party_Statement!$E$6)),""))</f>
        <v/>
      </c>
    </row>
    <row r="2180" spans="1:11" x14ac:dyDescent="0.25">
      <c r="A2180" s="252">
        <f>Purchase_Entry!A346</f>
        <v>66958</v>
      </c>
      <c r="B2180" s="253">
        <f>Purchase_Entry!B346</f>
        <v>46246</v>
      </c>
      <c r="C2180" s="254" t="str">
        <f>Purchase_Entry!D346</f>
        <v>MODERN AGRO  -315</v>
      </c>
      <c r="D2180" s="255" t="s">
        <v>1392</v>
      </c>
      <c r="E2180" s="255" t="str">
        <f>Purchase_Entry!C346</f>
        <v>BILL-5176</v>
      </c>
      <c r="F2180" s="255" t="str">
        <f>Purchase_Entry!F346</f>
        <v>Buffalo Milk</v>
      </c>
      <c r="G2180" s="256">
        <v>0</v>
      </c>
      <c r="H2180" s="256">
        <f>N(Purchase_Entry!P346)</f>
        <v>1352.5890000000002</v>
      </c>
      <c r="I2180" s="256">
        <f t="shared" si="34"/>
        <v>-1352.5890000000002</v>
      </c>
      <c r="J2180" s="209"/>
      <c r="K2180" s="209" t="str" cm="1">
        <f t="array" ref="K2180">IF($C2180="","",IF(AND($C2180=Party_Statement!$C$5,$B2180&gt;=Party_Statement!$C$6,$B2180&lt;=Party_Statement!$E$6),SUMPRODUCT(($C$3:$C2180=Party_Statement!$C$5)*($B$3:$B2180&gt;=Party_Statement!$C$6)*($B$3:$B2180&lt;=Party_Statement!$E$6)),""))</f>
        <v/>
      </c>
    </row>
    <row r="2181" spans="1:11" x14ac:dyDescent="0.25">
      <c r="A2181" s="252">
        <f>Purchase_Entry!A347</f>
        <v>66959</v>
      </c>
      <c r="B2181" s="253">
        <f>Purchase_Entry!B347</f>
        <v>46247</v>
      </c>
      <c r="C2181" s="254" t="str">
        <f>Purchase_Entry!D347</f>
        <v>MODERN AGRO  -315</v>
      </c>
      <c r="D2181" s="255" t="s">
        <v>1392</v>
      </c>
      <c r="E2181" s="255" t="str">
        <f>Purchase_Entry!C347</f>
        <v>BILL-5175</v>
      </c>
      <c r="F2181" s="255" t="str">
        <f>Purchase_Entry!F347</f>
        <v>Cow Milk</v>
      </c>
      <c r="G2181" s="256">
        <v>0</v>
      </c>
      <c r="H2181" s="256">
        <f>N(Purchase_Entry!P347)</f>
        <v>2486.0129999999995</v>
      </c>
      <c r="I2181" s="256">
        <f t="shared" si="34"/>
        <v>-2486.0129999999995</v>
      </c>
      <c r="J2181" s="209"/>
      <c r="K2181" s="209" t="str" cm="1">
        <f t="array" ref="K2181">IF($C2181="","",IF(AND($C2181=Party_Statement!$C$5,$B2181&gt;=Party_Statement!$C$6,$B2181&lt;=Party_Statement!$E$6),SUMPRODUCT(($C$3:$C2181=Party_Statement!$C$5)*($B$3:$B2181&gt;=Party_Statement!$C$6)*($B$3:$B2181&lt;=Party_Statement!$E$6)),""))</f>
        <v/>
      </c>
    </row>
    <row r="2182" spans="1:11" x14ac:dyDescent="0.25">
      <c r="A2182" s="252">
        <f>Purchase_Entry!A348</f>
        <v>66959</v>
      </c>
      <c r="B2182" s="253">
        <f>Purchase_Entry!B348</f>
        <v>46247</v>
      </c>
      <c r="C2182" s="254" t="str">
        <f>Purchase_Entry!D348</f>
        <v>MODERN AGRO  -315</v>
      </c>
      <c r="D2182" s="255" t="s">
        <v>1392</v>
      </c>
      <c r="E2182" s="255" t="str">
        <f>Purchase_Entry!C348</f>
        <v>BILL-5176</v>
      </c>
      <c r="F2182" s="255" t="str">
        <f>Purchase_Entry!F348</f>
        <v>Buffalo Milk</v>
      </c>
      <c r="G2182" s="256">
        <v>0</v>
      </c>
      <c r="H2182" s="256">
        <f>N(Purchase_Entry!P348)</f>
        <v>1811.2255000000005</v>
      </c>
      <c r="I2182" s="256">
        <f t="shared" si="34"/>
        <v>-1811.2255000000005</v>
      </c>
      <c r="J2182" s="209"/>
      <c r="K2182" s="209" t="str" cm="1">
        <f t="array" ref="K2182">IF($C2182="","",IF(AND($C2182=Party_Statement!$C$5,$B2182&gt;=Party_Statement!$C$6,$B2182&lt;=Party_Statement!$E$6),SUMPRODUCT(($C$3:$C2182=Party_Statement!$C$5)*($B$3:$B2182&gt;=Party_Statement!$C$6)*($B$3:$B2182&lt;=Party_Statement!$E$6)),""))</f>
        <v/>
      </c>
    </row>
    <row r="2183" spans="1:11" x14ac:dyDescent="0.25">
      <c r="A2183" s="252">
        <f>Purchase_Entry!A349</f>
        <v>66959</v>
      </c>
      <c r="B2183" s="253">
        <f>Purchase_Entry!B349</f>
        <v>46247</v>
      </c>
      <c r="C2183" s="254" t="str">
        <f>Purchase_Entry!D349</f>
        <v>MODERN AGRO  -315</v>
      </c>
      <c r="D2183" s="255" t="s">
        <v>1392</v>
      </c>
      <c r="E2183" s="255" t="str">
        <f>Purchase_Entry!C349</f>
        <v>BILL-5175</v>
      </c>
      <c r="F2183" s="255" t="str">
        <f>Purchase_Entry!F349</f>
        <v>Cow Milk</v>
      </c>
      <c r="G2183" s="256">
        <v>0</v>
      </c>
      <c r="H2183" s="256">
        <f>N(Purchase_Entry!P349)</f>
        <v>1787.6227499999995</v>
      </c>
      <c r="I2183" s="256">
        <f t="shared" si="34"/>
        <v>-1787.6227499999995</v>
      </c>
      <c r="J2183" s="209"/>
      <c r="K2183" s="209" t="str" cm="1">
        <f t="array" ref="K2183">IF($C2183="","",IF(AND($C2183=Party_Statement!$C$5,$B2183&gt;=Party_Statement!$C$6,$B2183&lt;=Party_Statement!$E$6),SUMPRODUCT(($C$3:$C2183=Party_Statement!$C$5)*($B$3:$B2183&gt;=Party_Statement!$C$6)*($B$3:$B2183&lt;=Party_Statement!$E$6)),""))</f>
        <v/>
      </c>
    </row>
    <row r="2184" spans="1:11" x14ac:dyDescent="0.25">
      <c r="A2184" s="252">
        <f>Purchase_Entry!A350</f>
        <v>66959</v>
      </c>
      <c r="B2184" s="253">
        <f>Purchase_Entry!B350</f>
        <v>46247</v>
      </c>
      <c r="C2184" s="254" t="str">
        <f>Purchase_Entry!D350</f>
        <v>MODERN AGRO  -315</v>
      </c>
      <c r="D2184" s="255" t="s">
        <v>1392</v>
      </c>
      <c r="E2184" s="255" t="str">
        <f>Purchase_Entry!C350</f>
        <v>BILL-5176</v>
      </c>
      <c r="F2184" s="255" t="str">
        <f>Purchase_Entry!F350</f>
        <v>Buffalo Milk</v>
      </c>
      <c r="G2184" s="256">
        <v>0</v>
      </c>
      <c r="H2184" s="256">
        <f>N(Purchase_Entry!P350)</f>
        <v>1033.8755000000003</v>
      </c>
      <c r="I2184" s="256">
        <f t="shared" si="34"/>
        <v>-1033.8755000000003</v>
      </c>
      <c r="J2184" s="209"/>
      <c r="K2184" s="209" t="str" cm="1">
        <f t="array" ref="K2184">IF($C2184="","",IF(AND($C2184=Party_Statement!$C$5,$B2184&gt;=Party_Statement!$C$6,$B2184&lt;=Party_Statement!$E$6),SUMPRODUCT(($C$3:$C2184=Party_Statement!$C$5)*($B$3:$B2184&gt;=Party_Statement!$C$6)*($B$3:$B2184&lt;=Party_Statement!$E$6)),""))</f>
        <v/>
      </c>
    </row>
    <row r="2185" spans="1:11" x14ac:dyDescent="0.25">
      <c r="A2185" s="252">
        <f>Purchase_Entry!A351</f>
        <v>66960</v>
      </c>
      <c r="B2185" s="253">
        <f>Purchase_Entry!B351</f>
        <v>46248</v>
      </c>
      <c r="C2185" s="254" t="str">
        <f>Purchase_Entry!D351</f>
        <v>MODERN AGRO  -315</v>
      </c>
      <c r="D2185" s="255" t="s">
        <v>1392</v>
      </c>
      <c r="E2185" s="255" t="str">
        <f>Purchase_Entry!C351</f>
        <v>BILL-5175</v>
      </c>
      <c r="F2185" s="255" t="str">
        <f>Purchase_Entry!F351</f>
        <v>Cow Milk</v>
      </c>
      <c r="G2185" s="256">
        <v>0</v>
      </c>
      <c r="H2185" s="256">
        <f>N(Purchase_Entry!P351)</f>
        <v>2614.1579999999994</v>
      </c>
      <c r="I2185" s="256">
        <f t="shared" si="34"/>
        <v>-2614.1579999999994</v>
      </c>
      <c r="J2185" s="209"/>
      <c r="K2185" s="209" t="str" cm="1">
        <f t="array" ref="K2185">IF($C2185="","",IF(AND($C2185=Party_Statement!$C$5,$B2185&gt;=Party_Statement!$C$6,$B2185&lt;=Party_Statement!$E$6),SUMPRODUCT(($C$3:$C2185=Party_Statement!$C$5)*($B$3:$B2185&gt;=Party_Statement!$C$6)*($B$3:$B2185&lt;=Party_Statement!$E$6)),""))</f>
        <v/>
      </c>
    </row>
    <row r="2186" spans="1:11" x14ac:dyDescent="0.25">
      <c r="A2186" s="252">
        <f>Purchase_Entry!A352</f>
        <v>66960</v>
      </c>
      <c r="B2186" s="253">
        <f>Purchase_Entry!B352</f>
        <v>46248</v>
      </c>
      <c r="C2186" s="254" t="str">
        <f>Purchase_Entry!D352</f>
        <v>MODERN AGRO  -315</v>
      </c>
      <c r="D2186" s="255" t="s">
        <v>1392</v>
      </c>
      <c r="E2186" s="255" t="str">
        <f>Purchase_Entry!C352</f>
        <v>BILL-5176</v>
      </c>
      <c r="F2186" s="255" t="str">
        <f>Purchase_Entry!F352</f>
        <v>Buffalo Milk</v>
      </c>
      <c r="G2186" s="256">
        <v>0</v>
      </c>
      <c r="H2186" s="256">
        <f>N(Purchase_Entry!P352)</f>
        <v>1904.5075000000004</v>
      </c>
      <c r="I2186" s="256">
        <f t="shared" si="34"/>
        <v>-1904.5075000000004</v>
      </c>
      <c r="J2186" s="209"/>
      <c r="K2186" s="209" t="str" cm="1">
        <f t="array" ref="K2186">IF($C2186="","",IF(AND($C2186=Party_Statement!$C$5,$B2186&gt;=Party_Statement!$C$6,$B2186&lt;=Party_Statement!$E$6),SUMPRODUCT(($C$3:$C2186=Party_Statement!$C$5)*($B$3:$B2186&gt;=Party_Statement!$C$6)*($B$3:$B2186&lt;=Party_Statement!$E$6)),""))</f>
        <v/>
      </c>
    </row>
    <row r="2187" spans="1:11" x14ac:dyDescent="0.25">
      <c r="A2187" s="252">
        <f>Purchase_Entry!A353</f>
        <v>66960</v>
      </c>
      <c r="B2187" s="253">
        <f>Purchase_Entry!B353</f>
        <v>46248</v>
      </c>
      <c r="C2187" s="254" t="str">
        <f>Purchase_Entry!D353</f>
        <v>MODERN AGRO  -315</v>
      </c>
      <c r="D2187" s="255" t="s">
        <v>1392</v>
      </c>
      <c r="E2187" s="255" t="str">
        <f>Purchase_Entry!C353</f>
        <v>BILL-5175</v>
      </c>
      <c r="F2187" s="255" t="str">
        <f>Purchase_Entry!F353</f>
        <v>Cow Milk</v>
      </c>
      <c r="G2187" s="256">
        <v>0</v>
      </c>
      <c r="H2187" s="256">
        <f>N(Purchase_Entry!P353)</f>
        <v>1915.7677499999995</v>
      </c>
      <c r="I2187" s="256">
        <f t="shared" si="34"/>
        <v>-1915.7677499999995</v>
      </c>
      <c r="J2187" s="209"/>
      <c r="K2187" s="209" t="str" cm="1">
        <f t="array" ref="K2187">IF($C2187="","",IF(AND($C2187=Party_Statement!$C$5,$B2187&gt;=Party_Statement!$C$6,$B2187&lt;=Party_Statement!$E$6),SUMPRODUCT(($C$3:$C2187=Party_Statement!$C$5)*($B$3:$B2187&gt;=Party_Statement!$C$6)*($B$3:$B2187&lt;=Party_Statement!$E$6)),""))</f>
        <v/>
      </c>
    </row>
    <row r="2188" spans="1:11" x14ac:dyDescent="0.25">
      <c r="A2188" s="252">
        <f>Purchase_Entry!A354</f>
        <v>66960</v>
      </c>
      <c r="B2188" s="253">
        <f>Purchase_Entry!B354</f>
        <v>46248</v>
      </c>
      <c r="C2188" s="254" t="str">
        <f>Purchase_Entry!D354</f>
        <v>MODERN AGRO  -315</v>
      </c>
      <c r="D2188" s="255" t="s">
        <v>1392</v>
      </c>
      <c r="E2188" s="255" t="str">
        <f>Purchase_Entry!C354</f>
        <v>BILL-5176</v>
      </c>
      <c r="F2188" s="255" t="str">
        <f>Purchase_Entry!F354</f>
        <v>Buffalo Milk</v>
      </c>
      <c r="G2188" s="256">
        <v>0</v>
      </c>
      <c r="H2188" s="256">
        <f>N(Purchase_Entry!P354)</f>
        <v>1329.2685000000004</v>
      </c>
      <c r="I2188" s="256">
        <f t="shared" si="34"/>
        <v>-1329.2685000000004</v>
      </c>
      <c r="J2188" s="209"/>
      <c r="K2188" s="209" t="str" cm="1">
        <f t="array" ref="K2188">IF($C2188="","",IF(AND($C2188=Party_Statement!$C$5,$B2188&gt;=Party_Statement!$C$6,$B2188&lt;=Party_Statement!$E$6),SUMPRODUCT(($C$3:$C2188=Party_Statement!$C$5)*($B$3:$B2188&gt;=Party_Statement!$C$6)*($B$3:$B2188&lt;=Party_Statement!$E$6)),""))</f>
        <v/>
      </c>
    </row>
    <row r="2189" spans="1:11" x14ac:dyDescent="0.25">
      <c r="A2189" s="252">
        <f>Purchase_Entry!A355</f>
        <v>66961</v>
      </c>
      <c r="B2189" s="253">
        <f>Purchase_Entry!B355</f>
        <v>46249</v>
      </c>
      <c r="C2189" s="254" t="str">
        <f>Purchase_Entry!D355</f>
        <v>MODERN AGRO  -315</v>
      </c>
      <c r="D2189" s="255" t="s">
        <v>1392</v>
      </c>
      <c r="E2189" s="255" t="str">
        <f>Purchase_Entry!C355</f>
        <v>BILL-5175</v>
      </c>
      <c r="F2189" s="255" t="str">
        <f>Purchase_Entry!F355</f>
        <v>Cow Milk</v>
      </c>
      <c r="G2189" s="256">
        <v>0</v>
      </c>
      <c r="H2189" s="256">
        <f>N(Purchase_Entry!P355)</f>
        <v>2550.0854999999992</v>
      </c>
      <c r="I2189" s="256">
        <f t="shared" si="34"/>
        <v>-2550.0854999999992</v>
      </c>
      <c r="J2189" s="209"/>
      <c r="K2189" s="209" t="str" cm="1">
        <f t="array" ref="K2189">IF($C2189="","",IF(AND($C2189=Party_Statement!$C$5,$B2189&gt;=Party_Statement!$C$6,$B2189&lt;=Party_Statement!$E$6),SUMPRODUCT(($C$3:$C2189=Party_Statement!$C$5)*($B$3:$B2189&gt;=Party_Statement!$C$6)*($B$3:$B2189&lt;=Party_Statement!$E$6)),""))</f>
        <v/>
      </c>
    </row>
    <row r="2190" spans="1:11" x14ac:dyDescent="0.25">
      <c r="A2190" s="252">
        <f>Purchase_Entry!A356</f>
        <v>66961</v>
      </c>
      <c r="B2190" s="253">
        <f>Purchase_Entry!B356</f>
        <v>46249</v>
      </c>
      <c r="C2190" s="254" t="str">
        <f>Purchase_Entry!D356</f>
        <v>MODERN AGRO  -315</v>
      </c>
      <c r="D2190" s="255" t="s">
        <v>1392</v>
      </c>
      <c r="E2190" s="255" t="str">
        <f>Purchase_Entry!C356</f>
        <v>BILL-5176</v>
      </c>
      <c r="F2190" s="255" t="str">
        <f>Purchase_Entry!F356</f>
        <v>Buffalo Milk</v>
      </c>
      <c r="G2190" s="256">
        <v>0</v>
      </c>
      <c r="H2190" s="256">
        <f>N(Purchase_Entry!P356)</f>
        <v>1865.6400000000003</v>
      </c>
      <c r="I2190" s="256">
        <f t="shared" si="34"/>
        <v>-1865.6400000000003</v>
      </c>
      <c r="J2190" s="209"/>
      <c r="K2190" s="209" t="str" cm="1">
        <f t="array" ref="K2190">IF($C2190="","",IF(AND($C2190=Party_Statement!$C$5,$B2190&gt;=Party_Statement!$C$6,$B2190&lt;=Party_Statement!$E$6),SUMPRODUCT(($C$3:$C2190=Party_Statement!$C$5)*($B$3:$B2190&gt;=Party_Statement!$C$6)*($B$3:$B2190&lt;=Party_Statement!$E$6)),""))</f>
        <v/>
      </c>
    </row>
    <row r="2191" spans="1:11" x14ac:dyDescent="0.25">
      <c r="A2191" s="252">
        <f>Purchase_Entry!A357</f>
        <v>66961</v>
      </c>
      <c r="B2191" s="253">
        <f>Purchase_Entry!B357</f>
        <v>46249</v>
      </c>
      <c r="C2191" s="254" t="str">
        <f>Purchase_Entry!D357</f>
        <v>MODERN AGRO  -315</v>
      </c>
      <c r="D2191" s="255" t="s">
        <v>1392</v>
      </c>
      <c r="E2191" s="255" t="str">
        <f>Purchase_Entry!C357</f>
        <v>BILL-5175</v>
      </c>
      <c r="F2191" s="255" t="str">
        <f>Purchase_Entry!F357</f>
        <v>Cow Milk</v>
      </c>
      <c r="G2191" s="256">
        <v>0</v>
      </c>
      <c r="H2191" s="256">
        <f>N(Purchase_Entry!P357)</f>
        <v>1909.3604999999998</v>
      </c>
      <c r="I2191" s="256">
        <f t="shared" si="34"/>
        <v>-1909.3604999999998</v>
      </c>
      <c r="J2191" s="209"/>
      <c r="K2191" s="209" t="str" cm="1">
        <f t="array" ref="K2191">IF($C2191="","",IF(AND($C2191=Party_Statement!$C$5,$B2191&gt;=Party_Statement!$C$6,$B2191&lt;=Party_Statement!$E$6),SUMPRODUCT(($C$3:$C2191=Party_Statement!$C$5)*($B$3:$B2191&gt;=Party_Statement!$C$6)*($B$3:$B2191&lt;=Party_Statement!$E$6)),""))</f>
        <v/>
      </c>
    </row>
    <row r="2192" spans="1:11" x14ac:dyDescent="0.25">
      <c r="A2192" s="252">
        <f>Purchase_Entry!A358</f>
        <v>66961</v>
      </c>
      <c r="B2192" s="253">
        <f>Purchase_Entry!B358</f>
        <v>46249</v>
      </c>
      <c r="C2192" s="254" t="str">
        <f>Purchase_Entry!D358</f>
        <v>MODERN AGRO  -315</v>
      </c>
      <c r="D2192" s="255" t="s">
        <v>1392</v>
      </c>
      <c r="E2192" s="255" t="str">
        <f>Purchase_Entry!C358</f>
        <v>BILL-5176</v>
      </c>
      <c r="F2192" s="255" t="str">
        <f>Purchase_Entry!F358</f>
        <v>Buffalo Milk</v>
      </c>
      <c r="G2192" s="256">
        <v>0</v>
      </c>
      <c r="H2192" s="256">
        <f>N(Purchase_Entry!P358)</f>
        <v>1251.5335000000002</v>
      </c>
      <c r="I2192" s="256">
        <f t="shared" si="34"/>
        <v>-1251.5335000000002</v>
      </c>
      <c r="J2192" s="209"/>
      <c r="K2192" s="209" t="str" cm="1">
        <f t="array" ref="K2192">IF($C2192="","",IF(AND($C2192=Party_Statement!$C$5,$B2192&gt;=Party_Statement!$C$6,$B2192&lt;=Party_Statement!$E$6),SUMPRODUCT(($C$3:$C2192=Party_Statement!$C$5)*($B$3:$B2192&gt;=Party_Statement!$C$6)*($B$3:$B2192&lt;=Party_Statement!$E$6)),""))</f>
        <v/>
      </c>
    </row>
    <row r="2193" spans="1:11" x14ac:dyDescent="0.25">
      <c r="A2193" s="252" t="str">
        <f>Purchase_Entry!A359</f>
        <v>2083/04/31</v>
      </c>
      <c r="B2193" s="253">
        <f>Purchase_Entry!B359</f>
        <v>46250</v>
      </c>
      <c r="C2193" s="254" t="str">
        <f>Purchase_Entry!D359</f>
        <v>MODERN AGRO  -315</v>
      </c>
      <c r="D2193" s="255" t="s">
        <v>1392</v>
      </c>
      <c r="E2193" s="255" t="str">
        <f>Purchase_Entry!C359</f>
        <v>BILL-5175</v>
      </c>
      <c r="F2193" s="255" t="str">
        <f>Purchase_Entry!F359</f>
        <v>Cow Milk</v>
      </c>
      <c r="G2193" s="256">
        <v>0</v>
      </c>
      <c r="H2193" s="256">
        <f>N(Purchase_Entry!P359)</f>
        <v>2575.3989999999999</v>
      </c>
      <c r="I2193" s="256">
        <f t="shared" si="34"/>
        <v>-2575.3989999999999</v>
      </c>
      <c r="J2193" s="209"/>
      <c r="K2193" s="209" t="str" cm="1">
        <f t="array" ref="K2193">IF($C2193="","",IF(AND($C2193=Party_Statement!$C$5,$B2193&gt;=Party_Statement!$C$6,$B2193&lt;=Party_Statement!$E$6),SUMPRODUCT(($C$3:$C2193=Party_Statement!$C$5)*($B$3:$B2193&gt;=Party_Statement!$C$6)*($B$3:$B2193&lt;=Party_Statement!$E$6)),""))</f>
        <v/>
      </c>
    </row>
    <row r="2194" spans="1:11" x14ac:dyDescent="0.25">
      <c r="A2194" s="252" t="str">
        <f>Purchase_Entry!A360</f>
        <v>2083/04/31</v>
      </c>
      <c r="B2194" s="253">
        <f>Purchase_Entry!B360</f>
        <v>46250</v>
      </c>
      <c r="C2194" s="254" t="str">
        <f>Purchase_Entry!D360</f>
        <v>MODERN AGRO  -315</v>
      </c>
      <c r="D2194" s="255" t="s">
        <v>1392</v>
      </c>
      <c r="E2194" s="255" t="str">
        <f>Purchase_Entry!C360</f>
        <v>BILL-5176</v>
      </c>
      <c r="F2194" s="255" t="str">
        <f>Purchase_Entry!F360</f>
        <v>Buffalo Milk</v>
      </c>
      <c r="G2194" s="256">
        <v>0</v>
      </c>
      <c r="H2194" s="256">
        <f>N(Purchase_Entry!P360)</f>
        <v>2098.8450000000003</v>
      </c>
      <c r="I2194" s="256">
        <f t="shared" si="34"/>
        <v>-2098.8450000000003</v>
      </c>
      <c r="J2194" s="209"/>
      <c r="K2194" s="209" t="str" cm="1">
        <f t="array" ref="K2194">IF($C2194="","",IF(AND($C2194=Party_Statement!$C$5,$B2194&gt;=Party_Statement!$C$6,$B2194&lt;=Party_Statement!$E$6),SUMPRODUCT(($C$3:$C2194=Party_Statement!$C$5)*($B$3:$B2194&gt;=Party_Statement!$C$6)*($B$3:$B2194&lt;=Party_Statement!$E$6)),""))</f>
        <v/>
      </c>
    </row>
    <row r="2195" spans="1:11" x14ac:dyDescent="0.25">
      <c r="A2195" s="252" t="str">
        <f>Purchase_Entry!A361</f>
        <v>2083/04/31</v>
      </c>
      <c r="B2195" s="253">
        <f>Purchase_Entry!B361</f>
        <v>46250</v>
      </c>
      <c r="C2195" s="254" t="str">
        <f>Purchase_Entry!D361</f>
        <v>MODERN AGRO  -315</v>
      </c>
      <c r="D2195" s="255" t="s">
        <v>1392</v>
      </c>
      <c r="E2195" s="255" t="str">
        <f>Purchase_Entry!C361</f>
        <v>BILL-5175</v>
      </c>
      <c r="F2195" s="255" t="str">
        <f>Purchase_Entry!F361</f>
        <v>Cow Milk</v>
      </c>
      <c r="G2195" s="256">
        <v>0</v>
      </c>
      <c r="H2195" s="256">
        <f>N(Purchase_Entry!P361)</f>
        <v>1978.3575000000001</v>
      </c>
      <c r="I2195" s="256">
        <f t="shared" si="34"/>
        <v>-1978.3575000000001</v>
      </c>
      <c r="J2195" s="209"/>
      <c r="K2195" s="209" t="str" cm="1">
        <f t="array" ref="K2195">IF($C2195="","",IF(AND($C2195=Party_Statement!$C$5,$B2195&gt;=Party_Statement!$C$6,$B2195&lt;=Party_Statement!$E$6),SUMPRODUCT(($C$3:$C2195=Party_Statement!$C$5)*($B$3:$B2195&gt;=Party_Statement!$C$6)*($B$3:$B2195&lt;=Party_Statement!$E$6)),""))</f>
        <v/>
      </c>
    </row>
    <row r="2196" spans="1:11" x14ac:dyDescent="0.25">
      <c r="A2196" s="252" t="str">
        <f>Purchase_Entry!A362</f>
        <v>2083/04/31</v>
      </c>
      <c r="B2196" s="253">
        <f>Purchase_Entry!B362</f>
        <v>46250</v>
      </c>
      <c r="C2196" s="254" t="str">
        <f>Purchase_Entry!D362</f>
        <v>MODERN AGRO  -315</v>
      </c>
      <c r="D2196" s="255" t="s">
        <v>1392</v>
      </c>
      <c r="E2196" s="255" t="str">
        <f>Purchase_Entry!C362</f>
        <v>BILL-5176</v>
      </c>
      <c r="F2196" s="255" t="str">
        <f>Purchase_Entry!F362</f>
        <v>Buffalo Milk</v>
      </c>
      <c r="G2196" s="256">
        <v>0</v>
      </c>
      <c r="H2196" s="256">
        <f>N(Purchase_Entry!P362)</f>
        <v>1127.1575000000003</v>
      </c>
      <c r="I2196" s="256">
        <f t="shared" si="34"/>
        <v>-1127.1575000000003</v>
      </c>
      <c r="J2196" s="209"/>
      <c r="K2196" s="209" t="str" cm="1">
        <f t="array" ref="K2196">IF($C2196="","",IF(AND($C2196=Party_Statement!$C$5,$B2196&gt;=Party_Statement!$C$6,$B2196&lt;=Party_Statement!$E$6),SUMPRODUCT(($C$3:$C2196=Party_Statement!$C$5)*($B$3:$B2196&gt;=Party_Statement!$C$6)*($B$3:$B2196&lt;=Party_Statement!$E$6)),""))</f>
        <v/>
      </c>
    </row>
    <row r="2197" spans="1:11" x14ac:dyDescent="0.25">
      <c r="A2197" s="252">
        <f>Purchase_Entry!A363</f>
        <v>66962</v>
      </c>
      <c r="B2197" s="253">
        <f>Purchase_Entry!B363</f>
        <v>46251</v>
      </c>
      <c r="C2197" s="254" t="str">
        <f>Purchase_Entry!D363</f>
        <v>MODERN AGRO  -315</v>
      </c>
      <c r="D2197" s="255" t="s">
        <v>1392</v>
      </c>
      <c r="E2197" s="255" t="str">
        <f>Purchase_Entry!C363</f>
        <v>BILL-5175</v>
      </c>
      <c r="F2197" s="255" t="str">
        <f>Purchase_Entry!F363</f>
        <v>Cow Milk</v>
      </c>
      <c r="G2197" s="256">
        <v>0</v>
      </c>
      <c r="H2197" s="256">
        <f>N(Purchase_Entry!P363)</f>
        <v>2492.4202499999997</v>
      </c>
      <c r="I2197" s="256">
        <f t="shared" si="34"/>
        <v>-2492.4202499999997</v>
      </c>
      <c r="J2197" s="209"/>
      <c r="K2197" s="209" t="str" cm="1">
        <f t="array" ref="K2197">IF($C2197="","",IF(AND($C2197=Party_Statement!$C$5,$B2197&gt;=Party_Statement!$C$6,$B2197&lt;=Party_Statement!$E$6),SUMPRODUCT(($C$3:$C2197=Party_Statement!$C$5)*($B$3:$B2197&gt;=Party_Statement!$C$6)*($B$3:$B2197&lt;=Party_Statement!$E$6)),""))</f>
        <v/>
      </c>
    </row>
    <row r="2198" spans="1:11" x14ac:dyDescent="0.25">
      <c r="A2198" s="252">
        <f>Purchase_Entry!A364</f>
        <v>66962</v>
      </c>
      <c r="B2198" s="253">
        <f>Purchase_Entry!B364</f>
        <v>46251</v>
      </c>
      <c r="C2198" s="254" t="str">
        <f>Purchase_Entry!D364</f>
        <v>MODERN AGRO  -315</v>
      </c>
      <c r="D2198" s="255" t="s">
        <v>1392</v>
      </c>
      <c r="E2198" s="255" t="str">
        <f>Purchase_Entry!C364</f>
        <v>BILL-5176</v>
      </c>
      <c r="F2198" s="255" t="str">
        <f>Purchase_Entry!F364</f>
        <v>Buffalo Milk</v>
      </c>
      <c r="G2198" s="256">
        <v>0</v>
      </c>
      <c r="H2198" s="256">
        <f>N(Purchase_Entry!P364)</f>
        <v>1096.0635000000002</v>
      </c>
      <c r="I2198" s="256">
        <f t="shared" si="34"/>
        <v>-1096.0635000000002</v>
      </c>
      <c r="J2198" s="209"/>
      <c r="K2198" s="209" t="str" cm="1">
        <f t="array" ref="K2198">IF($C2198="","",IF(AND($C2198=Party_Statement!$C$5,$B2198&gt;=Party_Statement!$C$6,$B2198&lt;=Party_Statement!$E$6),SUMPRODUCT(($C$3:$C2198=Party_Statement!$C$5)*($B$3:$B2198&gt;=Party_Statement!$C$6)*($B$3:$B2198&lt;=Party_Statement!$E$6)),""))</f>
        <v/>
      </c>
    </row>
    <row r="2199" spans="1:11" x14ac:dyDescent="0.25">
      <c r="A2199" s="252">
        <f>Purchase_Entry!A365</f>
        <v>66962</v>
      </c>
      <c r="B2199" s="253">
        <f>Purchase_Entry!B365</f>
        <v>46251</v>
      </c>
      <c r="C2199" s="254" t="str">
        <f>Purchase_Entry!D365</f>
        <v>MODERN AGRO  -315</v>
      </c>
      <c r="D2199" s="255" t="s">
        <v>1392</v>
      </c>
      <c r="E2199" s="255" t="str">
        <f>Purchase_Entry!C365</f>
        <v>BILL-5175</v>
      </c>
      <c r="F2199" s="255" t="str">
        <f>Purchase_Entry!F365</f>
        <v>Cow Milk</v>
      </c>
      <c r="G2199" s="256">
        <v>0</v>
      </c>
      <c r="H2199" s="256">
        <f>N(Purchase_Entry!P365)</f>
        <v>1890.1387499999996</v>
      </c>
      <c r="I2199" s="256">
        <f t="shared" si="34"/>
        <v>-1890.1387499999996</v>
      </c>
      <c r="J2199" s="209"/>
      <c r="K2199" s="209" t="str" cm="1">
        <f t="array" ref="K2199">IF($C2199="","",IF(AND($C2199=Party_Statement!$C$5,$B2199&gt;=Party_Statement!$C$6,$B2199&lt;=Party_Statement!$E$6),SUMPRODUCT(($C$3:$C2199=Party_Statement!$C$5)*($B$3:$B2199&gt;=Party_Statement!$C$6)*($B$3:$B2199&lt;=Party_Statement!$E$6)),""))</f>
        <v/>
      </c>
    </row>
    <row r="2200" spans="1:11" x14ac:dyDescent="0.25">
      <c r="A2200" s="252">
        <f>Purchase_Entry!A366</f>
        <v>66962</v>
      </c>
      <c r="B2200" s="253">
        <f>Purchase_Entry!B366</f>
        <v>46251</v>
      </c>
      <c r="C2200" s="254" t="str">
        <f>Purchase_Entry!D366</f>
        <v>MODERN AGRO  -315</v>
      </c>
      <c r="D2200" s="255" t="s">
        <v>1392</v>
      </c>
      <c r="E2200" s="255" t="str">
        <f>Purchase_Entry!C366</f>
        <v>BILL-5176</v>
      </c>
      <c r="F2200" s="255" t="str">
        <f>Purchase_Entry!F366</f>
        <v>Buffalo Milk</v>
      </c>
      <c r="G2200" s="256">
        <v>0</v>
      </c>
      <c r="H2200" s="256">
        <f>N(Purchase_Entry!P366)</f>
        <v>1601.3410000000003</v>
      </c>
      <c r="I2200" s="256">
        <f t="shared" si="34"/>
        <v>-1601.3410000000003</v>
      </c>
      <c r="J2200" s="209"/>
      <c r="K2200" s="209" t="str" cm="1">
        <f t="array" ref="K2200">IF($C2200="","",IF(AND($C2200=Party_Statement!$C$5,$B2200&gt;=Party_Statement!$C$6,$B2200&lt;=Party_Statement!$E$6),SUMPRODUCT(($C$3:$C2200=Party_Statement!$C$5)*($B$3:$B2200&gt;=Party_Statement!$C$6)*($B$3:$B2200&lt;=Party_Statement!$E$6)),""))</f>
        <v/>
      </c>
    </row>
    <row r="2201" spans="1:11" x14ac:dyDescent="0.25">
      <c r="A2201" s="252">
        <f>Purchase_Entry!A367</f>
        <v>66963</v>
      </c>
      <c r="B2201" s="253">
        <f>Purchase_Entry!B367</f>
        <v>46252</v>
      </c>
      <c r="C2201" s="254" t="str">
        <f>Purchase_Entry!D367</f>
        <v>MODERN AGRO  -315</v>
      </c>
      <c r="D2201" s="255" t="s">
        <v>1392</v>
      </c>
      <c r="E2201" s="255" t="str">
        <f>Purchase_Entry!C367</f>
        <v>BILL-5175</v>
      </c>
      <c r="F2201" s="255" t="str">
        <f>Purchase_Entry!F367</f>
        <v>Cow Milk</v>
      </c>
      <c r="G2201" s="256">
        <v>0</v>
      </c>
      <c r="H2201" s="256">
        <f>N(Purchase_Entry!P367)</f>
        <v>2447.5695000000001</v>
      </c>
      <c r="I2201" s="256">
        <f t="shared" si="34"/>
        <v>-2447.5695000000001</v>
      </c>
      <c r="J2201" s="209"/>
      <c r="K2201" s="209" t="str" cm="1">
        <f t="array" ref="K2201">IF($C2201="","",IF(AND($C2201=Party_Statement!$C$5,$B2201&gt;=Party_Statement!$C$6,$B2201&lt;=Party_Statement!$E$6),SUMPRODUCT(($C$3:$C2201=Party_Statement!$C$5)*($B$3:$B2201&gt;=Party_Statement!$C$6)*($B$3:$B2201&lt;=Party_Statement!$E$6)),""))</f>
        <v/>
      </c>
    </row>
    <row r="2202" spans="1:11" x14ac:dyDescent="0.25">
      <c r="A2202" s="252">
        <f>Purchase_Entry!A368</f>
        <v>66963</v>
      </c>
      <c r="B2202" s="253">
        <f>Purchase_Entry!B368</f>
        <v>46252</v>
      </c>
      <c r="C2202" s="254" t="str">
        <f>Purchase_Entry!D368</f>
        <v>MODERN AGRO  -315</v>
      </c>
      <c r="D2202" s="255" t="s">
        <v>1392</v>
      </c>
      <c r="E2202" s="255" t="str">
        <f>Purchase_Entry!C368</f>
        <v>BILL-5176</v>
      </c>
      <c r="F2202" s="255" t="str">
        <f>Purchase_Entry!F368</f>
        <v>Buffalo Milk</v>
      </c>
      <c r="G2202" s="256">
        <v>0</v>
      </c>
      <c r="H2202" s="256">
        <f>N(Purchase_Entry!P368)</f>
        <v>1686.8495000000003</v>
      </c>
      <c r="I2202" s="256">
        <f t="shared" si="34"/>
        <v>-1686.8495000000003</v>
      </c>
      <c r="J2202" s="209"/>
      <c r="K2202" s="209" t="str" cm="1">
        <f t="array" ref="K2202">IF($C2202="","",IF(AND($C2202=Party_Statement!$C$5,$B2202&gt;=Party_Statement!$C$6,$B2202&lt;=Party_Statement!$E$6),SUMPRODUCT(($C$3:$C2202=Party_Statement!$C$5)*($B$3:$B2202&gt;=Party_Statement!$C$6)*($B$3:$B2202&lt;=Party_Statement!$E$6)),""))</f>
        <v/>
      </c>
    </row>
    <row r="2203" spans="1:11" x14ac:dyDescent="0.25">
      <c r="A2203" s="252">
        <f>Purchase_Entry!A369</f>
        <v>66963</v>
      </c>
      <c r="B2203" s="253">
        <f>Purchase_Entry!B369</f>
        <v>46252</v>
      </c>
      <c r="C2203" s="254" t="str">
        <f>Purchase_Entry!D369</f>
        <v>MODERN AGRO  -315</v>
      </c>
      <c r="D2203" s="255" t="s">
        <v>1392</v>
      </c>
      <c r="E2203" s="255" t="str">
        <f>Purchase_Entry!C369</f>
        <v>BILL-5175</v>
      </c>
      <c r="F2203" s="255" t="str">
        <f>Purchase_Entry!F369</f>
        <v>Cow Milk</v>
      </c>
      <c r="G2203" s="256">
        <v>0</v>
      </c>
      <c r="H2203" s="256">
        <f>N(Purchase_Entry!P369)</f>
        <v>1351.92975</v>
      </c>
      <c r="I2203" s="256">
        <f t="shared" si="34"/>
        <v>-1351.92975</v>
      </c>
      <c r="J2203" s="209"/>
      <c r="K2203" s="209" t="str" cm="1">
        <f t="array" ref="K2203">IF($C2203="","",IF(AND($C2203=Party_Statement!$C$5,$B2203&gt;=Party_Statement!$C$6,$B2203&lt;=Party_Statement!$E$6),SUMPRODUCT(($C$3:$C2203=Party_Statement!$C$5)*($B$3:$B2203&gt;=Party_Statement!$C$6)*($B$3:$B2203&lt;=Party_Statement!$E$6)),""))</f>
        <v/>
      </c>
    </row>
    <row r="2204" spans="1:11" x14ac:dyDescent="0.25">
      <c r="A2204" s="252">
        <f>Purchase_Entry!A370</f>
        <v>66963</v>
      </c>
      <c r="B2204" s="253">
        <f>Purchase_Entry!B370</f>
        <v>46252</v>
      </c>
      <c r="C2204" s="254" t="str">
        <f>Purchase_Entry!D370</f>
        <v>MODERN AGRO  -315</v>
      </c>
      <c r="D2204" s="255" t="s">
        <v>1392</v>
      </c>
      <c r="E2204" s="255" t="str">
        <f>Purchase_Entry!C370</f>
        <v>BILL-5176</v>
      </c>
      <c r="F2204" s="255" t="str">
        <f>Purchase_Entry!F370</f>
        <v>Buffalo Milk</v>
      </c>
      <c r="G2204" s="256">
        <v>0</v>
      </c>
      <c r="H2204" s="256">
        <f>N(Purchase_Entry!P370)</f>
        <v>1282.6275000000003</v>
      </c>
      <c r="I2204" s="256">
        <f t="shared" si="34"/>
        <v>-1282.6275000000003</v>
      </c>
      <c r="J2204" s="209"/>
      <c r="K2204" s="209" t="str" cm="1">
        <f t="array" ref="K2204">IF($C2204="","",IF(AND($C2204=Party_Statement!$C$5,$B2204&gt;=Party_Statement!$C$6,$B2204&lt;=Party_Statement!$E$6),SUMPRODUCT(($C$3:$C2204=Party_Statement!$C$5)*($B$3:$B2204&gt;=Party_Statement!$C$6)*($B$3:$B2204&lt;=Party_Statement!$E$6)),""))</f>
        <v/>
      </c>
    </row>
    <row r="2205" spans="1:11" x14ac:dyDescent="0.25">
      <c r="A2205" s="252">
        <f>Purchase_Entry!A371</f>
        <v>66964</v>
      </c>
      <c r="B2205" s="253">
        <f>Purchase_Entry!B371</f>
        <v>46253</v>
      </c>
      <c r="C2205" s="254" t="str">
        <f>Purchase_Entry!D371</f>
        <v>MODERN AGRO  -315</v>
      </c>
      <c r="D2205" s="255" t="s">
        <v>1392</v>
      </c>
      <c r="E2205" s="255" t="str">
        <f>Purchase_Entry!C371</f>
        <v>BILL-5175</v>
      </c>
      <c r="F2205" s="255" t="str">
        <f>Purchase_Entry!F371</f>
        <v>Cow Milk</v>
      </c>
      <c r="G2205" s="256">
        <v>0</v>
      </c>
      <c r="H2205" s="256">
        <f>N(Purchase_Entry!P371)</f>
        <v>1890.1387499999996</v>
      </c>
      <c r="I2205" s="256">
        <f t="shared" si="34"/>
        <v>-1890.1387499999996</v>
      </c>
      <c r="J2205" s="209"/>
      <c r="K2205" s="209" t="str" cm="1">
        <f t="array" ref="K2205">IF($C2205="","",IF(AND($C2205=Party_Statement!$C$5,$B2205&gt;=Party_Statement!$C$6,$B2205&lt;=Party_Statement!$E$6),SUMPRODUCT(($C$3:$C2205=Party_Statement!$C$5)*($B$3:$B2205&gt;=Party_Statement!$C$6)*($B$3:$B2205&lt;=Party_Statement!$E$6)),""))</f>
        <v/>
      </c>
    </row>
    <row r="2206" spans="1:11" x14ac:dyDescent="0.25">
      <c r="A2206" s="252">
        <f>Purchase_Entry!A372</f>
        <v>66964</v>
      </c>
      <c r="B2206" s="253">
        <f>Purchase_Entry!B372</f>
        <v>46253</v>
      </c>
      <c r="C2206" s="254" t="str">
        <f>Purchase_Entry!D372</f>
        <v>MODERN AGRO  -315</v>
      </c>
      <c r="D2206" s="255" t="s">
        <v>1392</v>
      </c>
      <c r="E2206" s="255" t="str">
        <f>Purchase_Entry!C372</f>
        <v>BILL-5176</v>
      </c>
      <c r="F2206" s="255" t="str">
        <f>Purchase_Entry!F372</f>
        <v>Buffalo Milk</v>
      </c>
      <c r="G2206" s="256">
        <v>0</v>
      </c>
      <c r="H2206" s="256">
        <f>N(Purchase_Entry!P372)</f>
        <v>1787.9050000000002</v>
      </c>
      <c r="I2206" s="256">
        <f t="shared" si="34"/>
        <v>-1787.9050000000002</v>
      </c>
      <c r="J2206" s="209"/>
      <c r="K2206" s="209" t="str" cm="1">
        <f t="array" ref="K2206">IF($C2206="","",IF(AND($C2206=Party_Statement!$C$5,$B2206&gt;=Party_Statement!$C$6,$B2206&lt;=Party_Statement!$E$6),SUMPRODUCT(($C$3:$C2206=Party_Statement!$C$5)*($B$3:$B2206&gt;=Party_Statement!$C$6)*($B$3:$B2206&lt;=Party_Statement!$E$6)),""))</f>
        <v/>
      </c>
    </row>
    <row r="2207" spans="1:11" x14ac:dyDescent="0.25">
      <c r="A2207" s="252">
        <f>Purchase_Entry!A373</f>
        <v>66964</v>
      </c>
      <c r="B2207" s="253">
        <f>Purchase_Entry!B373</f>
        <v>46253</v>
      </c>
      <c r="C2207" s="254" t="str">
        <f>Purchase_Entry!D373</f>
        <v>MODERN AGRO  -315</v>
      </c>
      <c r="D2207" s="255" t="s">
        <v>1392</v>
      </c>
      <c r="E2207" s="255" t="str">
        <f>Purchase_Entry!C373</f>
        <v>BILL-5175</v>
      </c>
      <c r="F2207" s="255" t="str">
        <f>Purchase_Entry!F373</f>
        <v>Cow Milk</v>
      </c>
      <c r="G2207" s="256">
        <v>0</v>
      </c>
      <c r="H2207" s="256">
        <f>N(Purchase_Entry!P373)</f>
        <v>1826.0662499999999</v>
      </c>
      <c r="I2207" s="256">
        <f t="shared" si="34"/>
        <v>-1826.0662499999999</v>
      </c>
      <c r="J2207" s="209"/>
      <c r="K2207" s="209" t="str" cm="1">
        <f t="array" ref="K2207">IF($C2207="","",IF(AND($C2207=Party_Statement!$C$5,$B2207&gt;=Party_Statement!$C$6,$B2207&lt;=Party_Statement!$E$6),SUMPRODUCT(($C$3:$C2207=Party_Statement!$C$5)*($B$3:$B2207&gt;=Party_Statement!$C$6)*($B$3:$B2207&lt;=Party_Statement!$E$6)),""))</f>
        <v/>
      </c>
    </row>
    <row r="2208" spans="1:11" x14ac:dyDescent="0.25">
      <c r="A2208" s="252">
        <f>Purchase_Entry!A374</f>
        <v>66964</v>
      </c>
      <c r="B2208" s="253">
        <f>Purchase_Entry!B374</f>
        <v>46253</v>
      </c>
      <c r="C2208" s="254" t="str">
        <f>Purchase_Entry!D374</f>
        <v>MODERN AGRO  -315</v>
      </c>
      <c r="D2208" s="255" t="s">
        <v>1392</v>
      </c>
      <c r="E2208" s="255" t="str">
        <f>Purchase_Entry!C374</f>
        <v>BILL-5176</v>
      </c>
      <c r="F2208" s="255" t="str">
        <f>Purchase_Entry!F374</f>
        <v>Buffalo Milk</v>
      </c>
      <c r="G2208" s="256">
        <v>0</v>
      </c>
      <c r="H2208" s="256">
        <f>N(Purchase_Entry!P374)</f>
        <v>995.00800000000027</v>
      </c>
      <c r="I2208" s="256">
        <f t="shared" si="34"/>
        <v>-995.00800000000027</v>
      </c>
      <c r="J2208" s="209"/>
      <c r="K2208" s="209" t="str" cm="1">
        <f t="array" ref="K2208">IF($C2208="","",IF(AND($C2208=Party_Statement!$C$5,$B2208&gt;=Party_Statement!$C$6,$B2208&lt;=Party_Statement!$E$6),SUMPRODUCT(($C$3:$C2208=Party_Statement!$C$5)*($B$3:$B2208&gt;=Party_Statement!$C$6)*($B$3:$B2208&lt;=Party_Statement!$E$6)),""))</f>
        <v/>
      </c>
    </row>
    <row r="2209" spans="1:11" x14ac:dyDescent="0.25">
      <c r="A2209" s="252">
        <f>Purchase_Entry!A375</f>
        <v>66965</v>
      </c>
      <c r="B2209" s="253">
        <f>Purchase_Entry!B375</f>
        <v>46254</v>
      </c>
      <c r="C2209" s="254" t="str">
        <f>Purchase_Entry!D375</f>
        <v>MODERN AGRO  -315</v>
      </c>
      <c r="D2209" s="255" t="s">
        <v>1392</v>
      </c>
      <c r="E2209" s="255" t="str">
        <f>Purchase_Entry!C375</f>
        <v>BILL-5175</v>
      </c>
      <c r="F2209" s="255" t="str">
        <f>Purchase_Entry!F375</f>
        <v>Cow Milk</v>
      </c>
      <c r="G2209" s="256">
        <v>0</v>
      </c>
      <c r="H2209" s="256">
        <f>N(Purchase_Entry!P375)</f>
        <v>2562.8999999999996</v>
      </c>
      <c r="I2209" s="256">
        <f t="shared" si="34"/>
        <v>-2562.8999999999996</v>
      </c>
      <c r="J2209" s="209"/>
      <c r="K2209" s="209" t="str" cm="1">
        <f t="array" ref="K2209">IF($C2209="","",IF(AND($C2209=Party_Statement!$C$5,$B2209&gt;=Party_Statement!$C$6,$B2209&lt;=Party_Statement!$E$6),SUMPRODUCT(($C$3:$C2209=Party_Statement!$C$5)*($B$3:$B2209&gt;=Party_Statement!$C$6)*($B$3:$B2209&lt;=Party_Statement!$E$6)),""))</f>
        <v/>
      </c>
    </row>
    <row r="2210" spans="1:11" x14ac:dyDescent="0.25">
      <c r="A2210" s="252">
        <f>Purchase_Entry!A376</f>
        <v>66965</v>
      </c>
      <c r="B2210" s="253">
        <f>Purchase_Entry!B376</f>
        <v>46254</v>
      </c>
      <c r="C2210" s="254" t="str">
        <f>Purchase_Entry!D376</f>
        <v>MODERN AGRO  -315</v>
      </c>
      <c r="D2210" s="255" t="s">
        <v>1392</v>
      </c>
      <c r="E2210" s="255" t="str">
        <f>Purchase_Entry!C376</f>
        <v>BILL-5176</v>
      </c>
      <c r="F2210" s="255" t="str">
        <f>Purchase_Entry!F376</f>
        <v>Buffalo Milk</v>
      </c>
      <c r="G2210" s="256">
        <v>0</v>
      </c>
      <c r="H2210" s="256">
        <f>N(Purchase_Entry!P376)</f>
        <v>1787.9050000000002</v>
      </c>
      <c r="I2210" s="256">
        <f t="shared" si="34"/>
        <v>-1787.9050000000002</v>
      </c>
      <c r="J2210" s="209"/>
      <c r="K2210" s="209" t="str" cm="1">
        <f t="array" ref="K2210">IF($C2210="","",IF(AND($C2210=Party_Statement!$C$5,$B2210&gt;=Party_Statement!$C$6,$B2210&lt;=Party_Statement!$E$6),SUMPRODUCT(($C$3:$C2210=Party_Statement!$C$5)*($B$3:$B2210&gt;=Party_Statement!$C$6)*($B$3:$B2210&lt;=Party_Statement!$E$6)),""))</f>
        <v/>
      </c>
    </row>
    <row r="2211" spans="1:11" x14ac:dyDescent="0.25">
      <c r="A2211" s="252">
        <f>Purchase_Entry!A377</f>
        <v>66965</v>
      </c>
      <c r="B2211" s="253">
        <f>Purchase_Entry!B377</f>
        <v>46254</v>
      </c>
      <c r="C2211" s="254" t="str">
        <f>Purchase_Entry!D377</f>
        <v>MODERN AGRO  -315</v>
      </c>
      <c r="D2211" s="255" t="s">
        <v>1392</v>
      </c>
      <c r="E2211" s="255" t="str">
        <f>Purchase_Entry!C377</f>
        <v>BILL-5175</v>
      </c>
      <c r="F2211" s="255" t="str">
        <f>Purchase_Entry!F377</f>
        <v>Cow Milk</v>
      </c>
      <c r="G2211" s="256">
        <v>0</v>
      </c>
      <c r="H2211" s="256">
        <f>N(Purchase_Entry!P377)</f>
        <v>1819.6589999999997</v>
      </c>
      <c r="I2211" s="256">
        <f t="shared" si="34"/>
        <v>-1819.6589999999997</v>
      </c>
      <c r="J2211" s="209"/>
      <c r="K2211" s="209" t="str" cm="1">
        <f t="array" ref="K2211">IF($C2211="","",IF(AND($C2211=Party_Statement!$C$5,$B2211&gt;=Party_Statement!$C$6,$B2211&lt;=Party_Statement!$E$6),SUMPRODUCT(($C$3:$C2211=Party_Statement!$C$5)*($B$3:$B2211&gt;=Party_Statement!$C$6)*($B$3:$B2211&lt;=Party_Statement!$E$6)),""))</f>
        <v/>
      </c>
    </row>
    <row r="2212" spans="1:11" x14ac:dyDescent="0.25">
      <c r="A2212" s="252">
        <f>Purchase_Entry!A378</f>
        <v>66965</v>
      </c>
      <c r="B2212" s="253">
        <f>Purchase_Entry!B378</f>
        <v>46254</v>
      </c>
      <c r="C2212" s="254" t="str">
        <f>Purchase_Entry!D378</f>
        <v>MODERN AGRO  -315</v>
      </c>
      <c r="D2212" s="255" t="s">
        <v>1392</v>
      </c>
      <c r="E2212" s="255" t="str">
        <f>Purchase_Entry!C378</f>
        <v>BILL-5176</v>
      </c>
      <c r="F2212" s="255" t="str">
        <f>Purchase_Entry!F378</f>
        <v>Buffalo Milk</v>
      </c>
      <c r="G2212" s="256">
        <v>0</v>
      </c>
      <c r="H2212" s="256">
        <f>N(Purchase_Entry!P378)</f>
        <v>1026.1020000000001</v>
      </c>
      <c r="I2212" s="256">
        <f t="shared" si="34"/>
        <v>-1026.1020000000001</v>
      </c>
      <c r="J2212" s="209"/>
      <c r="K2212" s="209" t="str" cm="1">
        <f t="array" ref="K2212">IF($C2212="","",IF(AND($C2212=Party_Statement!$C$5,$B2212&gt;=Party_Statement!$C$6,$B2212&lt;=Party_Statement!$E$6),SUMPRODUCT(($C$3:$C2212=Party_Statement!$C$5)*($B$3:$B2212&gt;=Party_Statement!$C$6)*($B$3:$B2212&lt;=Party_Statement!$E$6)),""))</f>
        <v/>
      </c>
    </row>
    <row r="2213" spans="1:11" x14ac:dyDescent="0.25">
      <c r="A2213" s="252">
        <f>Purchase_Entry!A379</f>
        <v>66966</v>
      </c>
      <c r="B2213" s="253">
        <f>Purchase_Entry!B379</f>
        <v>46255</v>
      </c>
      <c r="C2213" s="254" t="str">
        <f>Purchase_Entry!D379</f>
        <v>MODERN AGRO  -315</v>
      </c>
      <c r="D2213" s="255" t="s">
        <v>1392</v>
      </c>
      <c r="E2213" s="255" t="str">
        <f>Purchase_Entry!C379</f>
        <v>BILL-5175</v>
      </c>
      <c r="F2213" s="255" t="str">
        <f>Purchase_Entry!F379</f>
        <v>Cow Milk</v>
      </c>
      <c r="G2213" s="256">
        <v>0</v>
      </c>
      <c r="H2213" s="256">
        <f>N(Purchase_Entry!P379)</f>
        <v>2562.8999999999996</v>
      </c>
      <c r="I2213" s="256">
        <f t="shared" si="34"/>
        <v>-2562.8999999999996</v>
      </c>
      <c r="J2213" s="209"/>
      <c r="K2213" s="209" t="str" cm="1">
        <f t="array" ref="K2213">IF($C2213="","",IF(AND($C2213=Party_Statement!$C$5,$B2213&gt;=Party_Statement!$C$6,$B2213&lt;=Party_Statement!$E$6),SUMPRODUCT(($C$3:$C2213=Party_Statement!$C$5)*($B$3:$B2213&gt;=Party_Statement!$C$6)*($B$3:$B2213&lt;=Party_Statement!$E$6)),""))</f>
        <v/>
      </c>
    </row>
    <row r="2214" spans="1:11" x14ac:dyDescent="0.25">
      <c r="A2214" s="252">
        <f>Purchase_Entry!A380</f>
        <v>66966</v>
      </c>
      <c r="B2214" s="253">
        <f>Purchase_Entry!B380</f>
        <v>46255</v>
      </c>
      <c r="C2214" s="254" t="str">
        <f>Purchase_Entry!D380</f>
        <v>MODERN AGRO  -315</v>
      </c>
      <c r="D2214" s="255" t="s">
        <v>1392</v>
      </c>
      <c r="E2214" s="255" t="str">
        <f>Purchase_Entry!C380</f>
        <v>BILL-5176</v>
      </c>
      <c r="F2214" s="255" t="str">
        <f>Purchase_Entry!F380</f>
        <v>Buffalo Milk</v>
      </c>
      <c r="G2214" s="256">
        <v>0</v>
      </c>
      <c r="H2214" s="256">
        <f>N(Purchase_Entry!P380)</f>
        <v>1554.7000000000003</v>
      </c>
      <c r="I2214" s="256">
        <f t="shared" si="34"/>
        <v>-1554.7000000000003</v>
      </c>
      <c r="J2214" s="209"/>
      <c r="K2214" s="209" t="str" cm="1">
        <f t="array" ref="K2214">IF($C2214="","",IF(AND($C2214=Party_Statement!$C$5,$B2214&gt;=Party_Statement!$C$6,$B2214&lt;=Party_Statement!$E$6),SUMPRODUCT(($C$3:$C2214=Party_Statement!$C$5)*($B$3:$B2214&gt;=Party_Statement!$C$6)*($B$3:$B2214&lt;=Party_Statement!$E$6)),""))</f>
        <v/>
      </c>
    </row>
    <row r="2215" spans="1:11" x14ac:dyDescent="0.25">
      <c r="A2215" s="252">
        <f>Purchase_Entry!A381</f>
        <v>66966</v>
      </c>
      <c r="B2215" s="253">
        <f>Purchase_Entry!B381</f>
        <v>46255</v>
      </c>
      <c r="C2215" s="254" t="str">
        <f>Purchase_Entry!D381</f>
        <v>MODERN AGRO  -315</v>
      </c>
      <c r="D2215" s="255" t="s">
        <v>1392</v>
      </c>
      <c r="E2215" s="255" t="str">
        <f>Purchase_Entry!C381</f>
        <v>BILL-5175</v>
      </c>
      <c r="F2215" s="255" t="str">
        <f>Purchase_Entry!F381</f>
        <v>Cow Milk</v>
      </c>
      <c r="G2215" s="256">
        <v>0</v>
      </c>
      <c r="H2215" s="256">
        <f>N(Purchase_Entry!P381)</f>
        <v>1563.3689999999997</v>
      </c>
      <c r="I2215" s="256">
        <f t="shared" si="34"/>
        <v>-1563.3689999999997</v>
      </c>
      <c r="J2215" s="209"/>
      <c r="K2215" s="209" t="str" cm="1">
        <f t="array" ref="K2215">IF($C2215="","",IF(AND($C2215=Party_Statement!$C$5,$B2215&gt;=Party_Statement!$C$6,$B2215&lt;=Party_Statement!$E$6),SUMPRODUCT(($C$3:$C2215=Party_Statement!$C$5)*($B$3:$B2215&gt;=Party_Statement!$C$6)*($B$3:$B2215&lt;=Party_Statement!$E$6)),""))</f>
        <v/>
      </c>
    </row>
    <row r="2216" spans="1:11" x14ac:dyDescent="0.25">
      <c r="A2216" s="252">
        <f>Purchase_Entry!A382</f>
        <v>66966</v>
      </c>
      <c r="B2216" s="253">
        <f>Purchase_Entry!B382</f>
        <v>46255</v>
      </c>
      <c r="C2216" s="254" t="str">
        <f>Purchase_Entry!D382</f>
        <v>MODERN AGRO  -315</v>
      </c>
      <c r="D2216" s="255" t="s">
        <v>1392</v>
      </c>
      <c r="E2216" s="255" t="str">
        <f>Purchase_Entry!C382</f>
        <v>BILL-5176</v>
      </c>
      <c r="F2216" s="255" t="str">
        <f>Purchase_Entry!F382</f>
        <v>Buffalo Milk</v>
      </c>
      <c r="G2216" s="256">
        <v>0</v>
      </c>
      <c r="H2216" s="256">
        <f>N(Purchase_Entry!P382)</f>
        <v>1243.7600000000002</v>
      </c>
      <c r="I2216" s="256">
        <f t="shared" si="34"/>
        <v>-1243.7600000000002</v>
      </c>
      <c r="J2216" s="209"/>
      <c r="K2216" s="209" t="str" cm="1">
        <f t="array" ref="K2216">IF($C2216="","",IF(AND($C2216=Party_Statement!$C$5,$B2216&gt;=Party_Statement!$C$6,$B2216&lt;=Party_Statement!$E$6),SUMPRODUCT(($C$3:$C2216=Party_Statement!$C$5)*($B$3:$B2216&gt;=Party_Statement!$C$6)*($B$3:$B2216&lt;=Party_Statement!$E$6)),""))</f>
        <v/>
      </c>
    </row>
    <row r="2217" spans="1:11" x14ac:dyDescent="0.25">
      <c r="A2217" s="252">
        <f>Purchase_Entry!A383</f>
        <v>66967</v>
      </c>
      <c r="B2217" s="253">
        <f>Purchase_Entry!B383</f>
        <v>46256</v>
      </c>
      <c r="C2217" s="254" t="str">
        <f>Purchase_Entry!D383</f>
        <v>MODERN AGRO  -315</v>
      </c>
      <c r="D2217" s="255" t="s">
        <v>1392</v>
      </c>
      <c r="E2217" s="255" t="str">
        <f>Purchase_Entry!C383</f>
        <v>BILL-5175</v>
      </c>
      <c r="F2217" s="255" t="str">
        <f>Purchase_Entry!F383</f>
        <v>Cow Milk</v>
      </c>
      <c r="G2217" s="256">
        <v>0</v>
      </c>
      <c r="H2217" s="256">
        <f>N(Purchase_Entry!P383)</f>
        <v>2479.6057499999997</v>
      </c>
      <c r="I2217" s="256">
        <f t="shared" si="34"/>
        <v>-2479.6057499999997</v>
      </c>
      <c r="J2217" s="209"/>
      <c r="K2217" s="209" t="str" cm="1">
        <f t="array" ref="K2217">IF($C2217="","",IF(AND($C2217=Party_Statement!$C$5,$B2217&gt;=Party_Statement!$C$6,$B2217&lt;=Party_Statement!$E$6),SUMPRODUCT(($C$3:$C2217=Party_Statement!$C$5)*($B$3:$B2217&gt;=Party_Statement!$C$6)*($B$3:$B2217&lt;=Party_Statement!$E$6)),""))</f>
        <v/>
      </c>
    </row>
    <row r="2218" spans="1:11" x14ac:dyDescent="0.25">
      <c r="A2218" s="252">
        <f>Purchase_Entry!A384</f>
        <v>66967</v>
      </c>
      <c r="B2218" s="253">
        <f>Purchase_Entry!B384</f>
        <v>46256</v>
      </c>
      <c r="C2218" s="254" t="str">
        <f>Purchase_Entry!D384</f>
        <v>MODERN AGRO  -315</v>
      </c>
      <c r="D2218" s="255" t="s">
        <v>1392</v>
      </c>
      <c r="E2218" s="255" t="str">
        <f>Purchase_Entry!C384</f>
        <v>BILL-5176</v>
      </c>
      <c r="F2218" s="255" t="str">
        <f>Purchase_Entry!F384</f>
        <v>Buffalo Milk</v>
      </c>
      <c r="G2218" s="256">
        <v>0</v>
      </c>
      <c r="H2218" s="256">
        <f>N(Purchase_Entry!P384)</f>
        <v>1616.8880000000004</v>
      </c>
      <c r="I2218" s="256">
        <f t="shared" si="34"/>
        <v>-1616.8880000000004</v>
      </c>
      <c r="J2218" s="209"/>
      <c r="K2218" s="209" t="str" cm="1">
        <f t="array" ref="K2218">IF($C2218="","",IF(AND($C2218=Party_Statement!$C$5,$B2218&gt;=Party_Statement!$C$6,$B2218&lt;=Party_Statement!$E$6),SUMPRODUCT(($C$3:$C2218=Party_Statement!$C$5)*($B$3:$B2218&gt;=Party_Statement!$C$6)*($B$3:$B2218&lt;=Party_Statement!$E$6)),""))</f>
        <v/>
      </c>
    </row>
    <row r="2219" spans="1:11" x14ac:dyDescent="0.25">
      <c r="A2219" s="252">
        <f>Purchase_Entry!A385</f>
        <v>66967</v>
      </c>
      <c r="B2219" s="253">
        <f>Purchase_Entry!B385</f>
        <v>46256</v>
      </c>
      <c r="C2219" s="254" t="str">
        <f>Purchase_Entry!D385</f>
        <v>MODERN AGRO  -315</v>
      </c>
      <c r="D2219" s="255" t="s">
        <v>1392</v>
      </c>
      <c r="E2219" s="255" t="str">
        <f>Purchase_Entry!C385</f>
        <v>BILL-5175</v>
      </c>
      <c r="F2219" s="255" t="str">
        <f>Purchase_Entry!F385</f>
        <v>Cow Milk</v>
      </c>
      <c r="G2219" s="256">
        <v>0</v>
      </c>
      <c r="H2219" s="256">
        <f>N(Purchase_Entry!P385)</f>
        <v>1614.6269999999997</v>
      </c>
      <c r="I2219" s="256">
        <f t="shared" si="34"/>
        <v>-1614.6269999999997</v>
      </c>
      <c r="J2219" s="209"/>
      <c r="K2219" s="209" t="str" cm="1">
        <f t="array" ref="K2219">IF($C2219="","",IF(AND($C2219=Party_Statement!$C$5,$B2219&gt;=Party_Statement!$C$6,$B2219&lt;=Party_Statement!$E$6),SUMPRODUCT(($C$3:$C2219=Party_Statement!$C$5)*($B$3:$B2219&gt;=Party_Statement!$C$6)*($B$3:$B2219&lt;=Party_Statement!$E$6)),""))</f>
        <v/>
      </c>
    </row>
    <row r="2220" spans="1:11" x14ac:dyDescent="0.25">
      <c r="A2220" s="252">
        <f>Purchase_Entry!A386</f>
        <v>66967</v>
      </c>
      <c r="B2220" s="253">
        <f>Purchase_Entry!B386</f>
        <v>46256</v>
      </c>
      <c r="C2220" s="254" t="str">
        <f>Purchase_Entry!D386</f>
        <v>MODERN AGRO  -315</v>
      </c>
      <c r="D2220" s="255" t="s">
        <v>1392</v>
      </c>
      <c r="E2220" s="255" t="str">
        <f>Purchase_Entry!C386</f>
        <v>BILL-5176</v>
      </c>
      <c r="F2220" s="255" t="str">
        <f>Purchase_Entry!F386</f>
        <v>Buffalo Milk</v>
      </c>
      <c r="G2220" s="256">
        <v>0</v>
      </c>
      <c r="H2220" s="256">
        <f>N(Purchase_Entry!P386)</f>
        <v>1134.9310000000003</v>
      </c>
      <c r="I2220" s="256">
        <f t="shared" si="34"/>
        <v>-1134.9310000000003</v>
      </c>
      <c r="J2220" s="209"/>
      <c r="K2220" s="209" t="str" cm="1">
        <f t="array" ref="K2220">IF($C2220="","",IF(AND($C2220=Party_Statement!$C$5,$B2220&gt;=Party_Statement!$C$6,$B2220&lt;=Party_Statement!$E$6),SUMPRODUCT(($C$3:$C2220=Party_Statement!$C$5)*($B$3:$B2220&gt;=Party_Statement!$C$6)*($B$3:$B2220&lt;=Party_Statement!$E$6)),""))</f>
        <v/>
      </c>
    </row>
    <row r="2221" spans="1:11" x14ac:dyDescent="0.25">
      <c r="A2221" s="252">
        <f>Purchase_Entry!A387</f>
        <v>66968</v>
      </c>
      <c r="B2221" s="253">
        <f>Purchase_Entry!B387</f>
        <v>46257</v>
      </c>
      <c r="C2221" s="254" t="str">
        <f>Purchase_Entry!D387</f>
        <v>MODERN AGRO  -315</v>
      </c>
      <c r="D2221" s="255" t="s">
        <v>1392</v>
      </c>
      <c r="E2221" s="255" t="str">
        <f>Purchase_Entry!C387</f>
        <v>BILL-5175</v>
      </c>
      <c r="F2221" s="255" t="str">
        <f>Purchase_Entry!F387</f>
        <v>Cow Milk</v>
      </c>
      <c r="G2221" s="256">
        <v>0</v>
      </c>
      <c r="H2221" s="256">
        <f>N(Purchase_Entry!P387)</f>
        <v>2582.1217499999993</v>
      </c>
      <c r="I2221" s="256">
        <f t="shared" si="34"/>
        <v>-2582.1217499999993</v>
      </c>
      <c r="J2221" s="209"/>
      <c r="K2221" s="209" t="str" cm="1">
        <f t="array" ref="K2221">IF($C2221="","",IF(AND($C2221=Party_Statement!$C$5,$B2221&gt;=Party_Statement!$C$6,$B2221&lt;=Party_Statement!$E$6),SUMPRODUCT(($C$3:$C2221=Party_Statement!$C$5)*($B$3:$B2221&gt;=Party_Statement!$C$6)*($B$3:$B2221&lt;=Party_Statement!$E$6)),""))</f>
        <v/>
      </c>
    </row>
    <row r="2222" spans="1:11" x14ac:dyDescent="0.25">
      <c r="A2222" s="252">
        <f>Purchase_Entry!A388</f>
        <v>66968</v>
      </c>
      <c r="B2222" s="253">
        <f>Purchase_Entry!B388</f>
        <v>46257</v>
      </c>
      <c r="C2222" s="254" t="str">
        <f>Purchase_Entry!D388</f>
        <v>MODERN AGRO  -315</v>
      </c>
      <c r="D2222" s="255" t="s">
        <v>1392</v>
      </c>
      <c r="E2222" s="255" t="str">
        <f>Purchase_Entry!C388</f>
        <v>BILL-5176</v>
      </c>
      <c r="F2222" s="255" t="str">
        <f>Purchase_Entry!F388</f>
        <v>Buffalo Milk</v>
      </c>
      <c r="G2222" s="256">
        <v>0</v>
      </c>
      <c r="H2222" s="256">
        <f>N(Purchase_Entry!P388)</f>
        <v>1842.3195000000003</v>
      </c>
      <c r="I2222" s="256">
        <f t="shared" si="34"/>
        <v>-1842.3195000000003</v>
      </c>
      <c r="J2222" s="209"/>
      <c r="K2222" s="209" t="str" cm="1">
        <f t="array" ref="K2222">IF($C2222="","",IF(AND($C2222=Party_Statement!$C$5,$B2222&gt;=Party_Statement!$C$6,$B2222&lt;=Party_Statement!$E$6),SUMPRODUCT(($C$3:$C2222=Party_Statement!$C$5)*($B$3:$B2222&gt;=Party_Statement!$C$6)*($B$3:$B2222&lt;=Party_Statement!$E$6)),""))</f>
        <v/>
      </c>
    </row>
    <row r="2223" spans="1:11" x14ac:dyDescent="0.25">
      <c r="A2223" s="252">
        <f>Purchase_Entry!A389</f>
        <v>66968</v>
      </c>
      <c r="B2223" s="253">
        <f>Purchase_Entry!B389</f>
        <v>46257</v>
      </c>
      <c r="C2223" s="254" t="str">
        <f>Purchase_Entry!D389</f>
        <v>MODERN AGRO  -315</v>
      </c>
      <c r="D2223" s="255" t="s">
        <v>1392</v>
      </c>
      <c r="E2223" s="255" t="str">
        <f>Purchase_Entry!C389</f>
        <v>BILL-5175</v>
      </c>
      <c r="F2223" s="255" t="str">
        <f>Purchase_Entry!F389</f>
        <v>Cow Milk</v>
      </c>
      <c r="G2223" s="256">
        <v>0</v>
      </c>
      <c r="H2223" s="256">
        <f>N(Purchase_Entry!P389)</f>
        <v>2204.0939999999996</v>
      </c>
      <c r="I2223" s="256">
        <f t="shared" si="34"/>
        <v>-2204.0939999999996</v>
      </c>
      <c r="J2223" s="209"/>
      <c r="K2223" s="209" t="str" cm="1">
        <f t="array" ref="K2223">IF($C2223="","",IF(AND($C2223=Party_Statement!$C$5,$B2223&gt;=Party_Statement!$C$6,$B2223&lt;=Party_Statement!$E$6),SUMPRODUCT(($C$3:$C2223=Party_Statement!$C$5)*($B$3:$B2223&gt;=Party_Statement!$C$6)*($B$3:$B2223&lt;=Party_Statement!$E$6)),""))</f>
        <v/>
      </c>
    </row>
    <row r="2224" spans="1:11" x14ac:dyDescent="0.25">
      <c r="A2224" s="252">
        <f>Purchase_Entry!A390</f>
        <v>66968</v>
      </c>
      <c r="B2224" s="253">
        <f>Purchase_Entry!B390</f>
        <v>46257</v>
      </c>
      <c r="C2224" s="254" t="str">
        <f>Purchase_Entry!D390</f>
        <v>MODERN AGRO  -315</v>
      </c>
      <c r="D2224" s="255" t="s">
        <v>1392</v>
      </c>
      <c r="E2224" s="255" t="str">
        <f>Purchase_Entry!C390</f>
        <v>BILL-5176</v>
      </c>
      <c r="F2224" s="255" t="str">
        <f>Purchase_Entry!F390</f>
        <v>Buffalo Milk</v>
      </c>
      <c r="G2224" s="256">
        <v>0</v>
      </c>
      <c r="H2224" s="256">
        <f>N(Purchase_Entry!P390)</f>
        <v>1010.5550000000002</v>
      </c>
      <c r="I2224" s="256">
        <f t="shared" si="34"/>
        <v>-1010.5550000000002</v>
      </c>
      <c r="J2224" s="209"/>
      <c r="K2224" s="209" t="str" cm="1">
        <f t="array" ref="K2224">IF($C2224="","",IF(AND($C2224=Party_Statement!$C$5,$B2224&gt;=Party_Statement!$C$6,$B2224&lt;=Party_Statement!$E$6),SUMPRODUCT(($C$3:$C2224=Party_Statement!$C$5)*($B$3:$B2224&gt;=Party_Statement!$C$6)*($B$3:$B2224&lt;=Party_Statement!$E$6)),""))</f>
        <v/>
      </c>
    </row>
    <row r="2225" spans="1:11" x14ac:dyDescent="0.25">
      <c r="A2225" s="252">
        <f>Purchase_Entry!A391</f>
        <v>66969</v>
      </c>
      <c r="B2225" s="253">
        <f>Purchase_Entry!B391</f>
        <v>46258</v>
      </c>
      <c r="C2225" s="254" t="str">
        <f>Purchase_Entry!D391</f>
        <v>MODERN AGRO  -315</v>
      </c>
      <c r="D2225" s="255" t="s">
        <v>1392</v>
      </c>
      <c r="E2225" s="255" t="str">
        <f>Purchase_Entry!C391</f>
        <v>BILL-5175</v>
      </c>
      <c r="F2225" s="255" t="str">
        <f>Purchase_Entry!F391</f>
        <v>Cow Milk</v>
      </c>
      <c r="G2225" s="256">
        <v>0</v>
      </c>
      <c r="H2225" s="256">
        <f>N(Purchase_Entry!P391)</f>
        <v>2537.2709999999997</v>
      </c>
      <c r="I2225" s="256">
        <f t="shared" si="34"/>
        <v>-2537.2709999999997</v>
      </c>
      <c r="J2225" s="209"/>
      <c r="K2225" s="209" t="str" cm="1">
        <f t="array" ref="K2225">IF($C2225="","",IF(AND($C2225=Party_Statement!$C$5,$B2225&gt;=Party_Statement!$C$6,$B2225&lt;=Party_Statement!$E$6),SUMPRODUCT(($C$3:$C2225=Party_Statement!$C$5)*($B$3:$B2225&gt;=Party_Statement!$C$6)*($B$3:$B2225&lt;=Party_Statement!$E$6)),""))</f>
        <v/>
      </c>
    </row>
    <row r="2226" spans="1:11" x14ac:dyDescent="0.25">
      <c r="A2226" s="252">
        <f>Purchase_Entry!A392</f>
        <v>66969</v>
      </c>
      <c r="B2226" s="253">
        <f>Purchase_Entry!B392</f>
        <v>46258</v>
      </c>
      <c r="C2226" s="254" t="str">
        <f>Purchase_Entry!D392</f>
        <v>MODERN AGRO  -315</v>
      </c>
      <c r="D2226" s="255" t="s">
        <v>1392</v>
      </c>
      <c r="E2226" s="255" t="str">
        <f>Purchase_Entry!C392</f>
        <v>BILL-5176</v>
      </c>
      <c r="F2226" s="255" t="str">
        <f>Purchase_Entry!F392</f>
        <v>Buffalo Milk</v>
      </c>
      <c r="G2226" s="256">
        <v>0</v>
      </c>
      <c r="H2226" s="256">
        <f>N(Purchase_Entry!P392)</f>
        <v>1352.5890000000002</v>
      </c>
      <c r="I2226" s="256">
        <f t="shared" si="34"/>
        <v>-1352.5890000000002</v>
      </c>
      <c r="J2226" s="209"/>
      <c r="K2226" s="209" t="str" cm="1">
        <f t="array" ref="K2226">IF($C2226="","",IF(AND($C2226=Party_Statement!$C$5,$B2226&gt;=Party_Statement!$C$6,$B2226&lt;=Party_Statement!$E$6),SUMPRODUCT(($C$3:$C2226=Party_Statement!$C$5)*($B$3:$B2226&gt;=Party_Statement!$C$6)*($B$3:$B2226&lt;=Party_Statement!$E$6)),""))</f>
        <v/>
      </c>
    </row>
    <row r="2227" spans="1:11" x14ac:dyDescent="0.25">
      <c r="A2227" s="252">
        <f>Purchase_Entry!A393</f>
        <v>66969</v>
      </c>
      <c r="B2227" s="253">
        <f>Purchase_Entry!B393</f>
        <v>46258</v>
      </c>
      <c r="C2227" s="254" t="str">
        <f>Purchase_Entry!D393</f>
        <v>MODERN AGRO  -315</v>
      </c>
      <c r="D2227" s="255" t="s">
        <v>1392</v>
      </c>
      <c r="E2227" s="255" t="str">
        <f>Purchase_Entry!C393</f>
        <v>BILL-5175</v>
      </c>
      <c r="F2227" s="255" t="str">
        <f>Purchase_Entry!F393</f>
        <v>Cow Milk</v>
      </c>
      <c r="G2227" s="256">
        <v>0</v>
      </c>
      <c r="H2227" s="256">
        <f>N(Purchase_Entry!P393)</f>
        <v>1806.8444999999997</v>
      </c>
      <c r="I2227" s="256">
        <f t="shared" si="34"/>
        <v>-1806.8444999999997</v>
      </c>
      <c r="J2227" s="209"/>
      <c r="K2227" s="209" t="str" cm="1">
        <f t="array" ref="K2227">IF($C2227="","",IF(AND($C2227=Party_Statement!$C$5,$B2227&gt;=Party_Statement!$C$6,$B2227&lt;=Party_Statement!$E$6),SUMPRODUCT(($C$3:$C2227=Party_Statement!$C$5)*($B$3:$B2227&gt;=Party_Statement!$C$6)*($B$3:$B2227&lt;=Party_Statement!$E$6)),""))</f>
        <v/>
      </c>
    </row>
    <row r="2228" spans="1:11" x14ac:dyDescent="0.25">
      <c r="A2228" s="252">
        <f>Purchase_Entry!A394</f>
        <v>66969</v>
      </c>
      <c r="B2228" s="253">
        <f>Purchase_Entry!B394</f>
        <v>46258</v>
      </c>
      <c r="C2228" s="254" t="str">
        <f>Purchase_Entry!D394</f>
        <v>MODERN AGRO  -315</v>
      </c>
      <c r="D2228" s="255" t="s">
        <v>1392</v>
      </c>
      <c r="E2228" s="255" t="str">
        <f>Purchase_Entry!C394</f>
        <v>BILL-5176</v>
      </c>
      <c r="F2228" s="255" t="str">
        <f>Purchase_Entry!F394</f>
        <v>Buffalo Milk</v>
      </c>
      <c r="G2228" s="256">
        <v>0</v>
      </c>
      <c r="H2228" s="256">
        <f>N(Purchase_Entry!P394)</f>
        <v>792.89700000000005</v>
      </c>
      <c r="I2228" s="256">
        <f t="shared" si="34"/>
        <v>-792.89700000000005</v>
      </c>
      <c r="J2228" s="209"/>
      <c r="K2228" s="209" t="str" cm="1">
        <f t="array" ref="K2228">IF($C2228="","",IF(AND($C2228=Party_Statement!$C$5,$B2228&gt;=Party_Statement!$C$6,$B2228&lt;=Party_Statement!$E$6),SUMPRODUCT(($C$3:$C2228=Party_Statement!$C$5)*($B$3:$B2228&gt;=Party_Statement!$C$6)*($B$3:$B2228&lt;=Party_Statement!$E$6)),""))</f>
        <v/>
      </c>
    </row>
    <row r="2229" spans="1:11" x14ac:dyDescent="0.25">
      <c r="A2229" s="252">
        <f>Purchase_Entry!A395</f>
        <v>66970</v>
      </c>
      <c r="B2229" s="253">
        <f>Purchase_Entry!B395</f>
        <v>46259</v>
      </c>
      <c r="C2229" s="254" t="str">
        <f>Purchase_Entry!D395</f>
        <v>MODERN AGRO  -315</v>
      </c>
      <c r="D2229" s="255" t="s">
        <v>1392</v>
      </c>
      <c r="E2229" s="255" t="str">
        <f>Purchase_Entry!C395</f>
        <v>BILL-5175</v>
      </c>
      <c r="F2229" s="255" t="str">
        <f>Purchase_Entry!F395</f>
        <v>Cow Milk</v>
      </c>
      <c r="G2229" s="256">
        <v>0</v>
      </c>
      <c r="H2229" s="256">
        <f>N(Purchase_Entry!P395)</f>
        <v>2466.7912499999998</v>
      </c>
      <c r="I2229" s="256">
        <f t="shared" si="34"/>
        <v>-2466.7912499999998</v>
      </c>
      <c r="J2229" s="209"/>
      <c r="K2229" s="209" t="str" cm="1">
        <f t="array" ref="K2229">IF($C2229="","",IF(AND($C2229=Party_Statement!$C$5,$B2229&gt;=Party_Statement!$C$6,$B2229&lt;=Party_Statement!$E$6),SUMPRODUCT(($C$3:$C2229=Party_Statement!$C$5)*($B$3:$B2229&gt;=Party_Statement!$C$6)*($B$3:$B2229&lt;=Party_Statement!$E$6)),""))</f>
        <v/>
      </c>
    </row>
    <row r="2230" spans="1:11" x14ac:dyDescent="0.25">
      <c r="A2230" s="252">
        <f>Purchase_Entry!A396</f>
        <v>66970</v>
      </c>
      <c r="B2230" s="253">
        <f>Purchase_Entry!B396</f>
        <v>46259</v>
      </c>
      <c r="C2230" s="254" t="str">
        <f>Purchase_Entry!D396</f>
        <v>MODERN AGRO  -315</v>
      </c>
      <c r="D2230" s="255" t="s">
        <v>1392</v>
      </c>
      <c r="E2230" s="255" t="str">
        <f>Purchase_Entry!C396</f>
        <v>BILL-5176</v>
      </c>
      <c r="F2230" s="255" t="str">
        <f>Purchase_Entry!F396</f>
        <v>Buffalo Milk</v>
      </c>
      <c r="G2230" s="256">
        <v>0</v>
      </c>
      <c r="H2230" s="256">
        <f>N(Purchase_Entry!P396)</f>
        <v>1593.5675000000003</v>
      </c>
      <c r="I2230" s="256">
        <f t="shared" si="34"/>
        <v>-1593.5675000000003</v>
      </c>
      <c r="J2230" s="209"/>
      <c r="K2230" s="209" t="str" cm="1">
        <f t="array" ref="K2230">IF($C2230="","",IF(AND($C2230=Party_Statement!$C$5,$B2230&gt;=Party_Statement!$C$6,$B2230&lt;=Party_Statement!$E$6),SUMPRODUCT(($C$3:$C2230=Party_Statement!$C$5)*($B$3:$B2230&gt;=Party_Statement!$C$6)*($B$3:$B2230&lt;=Party_Statement!$E$6)),""))</f>
        <v/>
      </c>
    </row>
    <row r="2231" spans="1:11" x14ac:dyDescent="0.25">
      <c r="A2231" s="252">
        <f>Purchase_Entry!A397</f>
        <v>66970</v>
      </c>
      <c r="B2231" s="253">
        <f>Purchase_Entry!B397</f>
        <v>46259</v>
      </c>
      <c r="C2231" s="254" t="str">
        <f>Purchase_Entry!D397</f>
        <v>MODERN AGRO  -315</v>
      </c>
      <c r="D2231" s="255" t="s">
        <v>1392</v>
      </c>
      <c r="E2231" s="255" t="str">
        <f>Purchase_Entry!C397</f>
        <v>BILL-5175</v>
      </c>
      <c r="F2231" s="255" t="str">
        <f>Purchase_Entry!F397</f>
        <v>Cow Milk</v>
      </c>
      <c r="G2231" s="256">
        <v>0</v>
      </c>
      <c r="H2231" s="256">
        <f>N(Purchase_Entry!P397)</f>
        <v>1761.9937499999996</v>
      </c>
      <c r="I2231" s="256">
        <f t="shared" si="34"/>
        <v>-1761.9937499999996</v>
      </c>
      <c r="J2231" s="209"/>
      <c r="K2231" s="209" t="str" cm="1">
        <f t="array" ref="K2231">IF($C2231="","",IF(AND($C2231=Party_Statement!$C$5,$B2231&gt;=Party_Statement!$C$6,$B2231&lt;=Party_Statement!$E$6),SUMPRODUCT(($C$3:$C2231=Party_Statement!$C$5)*($B$3:$B2231&gt;=Party_Statement!$C$6)*($B$3:$B2231&lt;=Party_Statement!$E$6)),""))</f>
        <v/>
      </c>
    </row>
    <row r="2232" spans="1:11" x14ac:dyDescent="0.25">
      <c r="A2232" s="252">
        <f>Purchase_Entry!A398</f>
        <v>66970</v>
      </c>
      <c r="B2232" s="253">
        <f>Purchase_Entry!B398</f>
        <v>46259</v>
      </c>
      <c r="C2232" s="254" t="str">
        <f>Purchase_Entry!D398</f>
        <v>MODERN AGRO  -315</v>
      </c>
      <c r="D2232" s="255" t="s">
        <v>1392</v>
      </c>
      <c r="E2232" s="255" t="str">
        <f>Purchase_Entry!C398</f>
        <v>BILL-5176</v>
      </c>
      <c r="F2232" s="255" t="str">
        <f>Purchase_Entry!F398</f>
        <v>Buffalo Milk</v>
      </c>
      <c r="G2232" s="256">
        <v>0</v>
      </c>
      <c r="H2232" s="256">
        <f>N(Purchase_Entry!P398)</f>
        <v>917.27300000000025</v>
      </c>
      <c r="I2232" s="256">
        <f t="shared" si="34"/>
        <v>-917.27300000000025</v>
      </c>
      <c r="J2232" s="209"/>
      <c r="K2232" s="209" t="str" cm="1">
        <f t="array" ref="K2232">IF($C2232="","",IF(AND($C2232=Party_Statement!$C$5,$B2232&gt;=Party_Statement!$C$6,$B2232&lt;=Party_Statement!$E$6),SUMPRODUCT(($C$3:$C2232=Party_Statement!$C$5)*($B$3:$B2232&gt;=Party_Statement!$C$6)*($B$3:$B2232&lt;=Party_Statement!$E$6)),""))</f>
        <v/>
      </c>
    </row>
    <row r="2233" spans="1:11" x14ac:dyDescent="0.25">
      <c r="A2233" s="252">
        <f>Purchase_Entry!A399</f>
        <v>66971</v>
      </c>
      <c r="B2233" s="253">
        <f>Purchase_Entry!B399</f>
        <v>46260</v>
      </c>
      <c r="C2233" s="254" t="str">
        <f>Purchase_Entry!D399</f>
        <v>MODERN AGRO  -315</v>
      </c>
      <c r="D2233" s="255" t="s">
        <v>1392</v>
      </c>
      <c r="E2233" s="255" t="str">
        <f>Purchase_Entry!C399</f>
        <v>BILL-5175</v>
      </c>
      <c r="F2233" s="255" t="str">
        <f>Purchase_Entry!F399</f>
        <v>Cow Milk</v>
      </c>
      <c r="G2233" s="256">
        <v>0</v>
      </c>
      <c r="H2233" s="256">
        <f>N(Purchase_Entry!P399)</f>
        <v>2498.8274999999994</v>
      </c>
      <c r="I2233" s="256">
        <f t="shared" si="34"/>
        <v>-2498.8274999999994</v>
      </c>
      <c r="J2233" s="209"/>
      <c r="K2233" s="209" t="str" cm="1">
        <f t="array" ref="K2233">IF($C2233="","",IF(AND($C2233=Party_Statement!$C$5,$B2233&gt;=Party_Statement!$C$6,$B2233&lt;=Party_Statement!$E$6),SUMPRODUCT(($C$3:$C2233=Party_Statement!$C$5)*($B$3:$B2233&gt;=Party_Statement!$C$6)*($B$3:$B2233&lt;=Party_Statement!$E$6)),""))</f>
        <v/>
      </c>
    </row>
    <row r="2234" spans="1:11" x14ac:dyDescent="0.25">
      <c r="A2234" s="252">
        <f>Purchase_Entry!A400</f>
        <v>66971</v>
      </c>
      <c r="B2234" s="253">
        <f>Purchase_Entry!B400</f>
        <v>46260</v>
      </c>
      <c r="C2234" s="254" t="str">
        <f>Purchase_Entry!D400</f>
        <v>MODERN AGRO  -315</v>
      </c>
      <c r="D2234" s="255" t="s">
        <v>1392</v>
      </c>
      <c r="E2234" s="255" t="str">
        <f>Purchase_Entry!C400</f>
        <v>BILL-5176</v>
      </c>
      <c r="F2234" s="255" t="str">
        <f>Purchase_Entry!F400</f>
        <v>Buffalo Milk</v>
      </c>
      <c r="G2234" s="256">
        <v>0</v>
      </c>
      <c r="H2234" s="256">
        <f>N(Purchase_Entry!P400)</f>
        <v>1414.7770000000003</v>
      </c>
      <c r="I2234" s="256">
        <f t="shared" si="34"/>
        <v>-1414.7770000000003</v>
      </c>
      <c r="J2234" s="209"/>
      <c r="K2234" s="209" t="str" cm="1">
        <f t="array" ref="K2234">IF($C2234="","",IF(AND($C2234=Party_Statement!$C$5,$B2234&gt;=Party_Statement!$C$6,$B2234&lt;=Party_Statement!$E$6),SUMPRODUCT(($C$3:$C2234=Party_Statement!$C$5)*($B$3:$B2234&gt;=Party_Statement!$C$6)*($B$3:$B2234&lt;=Party_Statement!$E$6)),""))</f>
        <v/>
      </c>
    </row>
    <row r="2235" spans="1:11" x14ac:dyDescent="0.25">
      <c r="A2235" s="252">
        <f>Purchase_Entry!A401</f>
        <v>66971</v>
      </c>
      <c r="B2235" s="253">
        <f>Purchase_Entry!B401</f>
        <v>46260</v>
      </c>
      <c r="C2235" s="254" t="str">
        <f>Purchase_Entry!D401</f>
        <v>MODERN AGRO  -315</v>
      </c>
      <c r="D2235" s="255" t="s">
        <v>1392</v>
      </c>
      <c r="E2235" s="255" t="str">
        <f>Purchase_Entry!C401</f>
        <v>BILL-5175</v>
      </c>
      <c r="F2235" s="255" t="str">
        <f>Purchase_Entry!F401</f>
        <v>Cow Milk</v>
      </c>
      <c r="G2235" s="256">
        <v>0</v>
      </c>
      <c r="H2235" s="256">
        <f>N(Purchase_Entry!P401)</f>
        <v>1781.2154999999998</v>
      </c>
      <c r="I2235" s="256">
        <f t="shared" si="34"/>
        <v>-1781.2154999999998</v>
      </c>
      <c r="J2235" s="209"/>
      <c r="K2235" s="209" t="str" cm="1">
        <f t="array" ref="K2235">IF($C2235="","",IF(AND($C2235=Party_Statement!$C$5,$B2235&gt;=Party_Statement!$C$6,$B2235&lt;=Party_Statement!$E$6),SUMPRODUCT(($C$3:$C2235=Party_Statement!$C$5)*($B$3:$B2235&gt;=Party_Statement!$C$6)*($B$3:$B2235&lt;=Party_Statement!$E$6)),""))</f>
        <v/>
      </c>
    </row>
    <row r="2236" spans="1:11" x14ac:dyDescent="0.25">
      <c r="A2236" s="252">
        <f>Purchase_Entry!A402</f>
        <v>66971</v>
      </c>
      <c r="B2236" s="253">
        <f>Purchase_Entry!B402</f>
        <v>46260</v>
      </c>
      <c r="C2236" s="254" t="str">
        <f>Purchase_Entry!D402</f>
        <v>MODERN AGRO  -315</v>
      </c>
      <c r="D2236" s="255" t="s">
        <v>1392</v>
      </c>
      <c r="E2236" s="255" t="str">
        <f>Purchase_Entry!C402</f>
        <v>BILL-5176</v>
      </c>
      <c r="F2236" s="255" t="str">
        <f>Purchase_Entry!F402</f>
        <v>Buffalo Milk</v>
      </c>
      <c r="G2236" s="256">
        <v>0</v>
      </c>
      <c r="H2236" s="256">
        <f>N(Purchase_Entry!P402)</f>
        <v>1064.9695000000002</v>
      </c>
      <c r="I2236" s="256">
        <f t="shared" si="34"/>
        <v>-1064.9695000000002</v>
      </c>
      <c r="J2236" s="209"/>
      <c r="K2236" s="209" t="str" cm="1">
        <f t="array" ref="K2236">IF($C2236="","",IF(AND($C2236=Party_Statement!$C$5,$B2236&gt;=Party_Statement!$C$6,$B2236&lt;=Party_Statement!$E$6),SUMPRODUCT(($C$3:$C2236=Party_Statement!$C$5)*($B$3:$B2236&gt;=Party_Statement!$C$6)*($B$3:$B2236&lt;=Party_Statement!$E$6)),""))</f>
        <v/>
      </c>
    </row>
    <row r="2237" spans="1:11" x14ac:dyDescent="0.25">
      <c r="A2237" s="252">
        <f>Purchase_Entry!A403</f>
        <v>66972</v>
      </c>
      <c r="B2237" s="253">
        <f>Purchase_Entry!B403</f>
        <v>46261</v>
      </c>
      <c r="C2237" s="254" t="str">
        <f>Purchase_Entry!D403</f>
        <v>MODERN AGRO  -315</v>
      </c>
      <c r="D2237" s="255" t="s">
        <v>1392</v>
      </c>
      <c r="E2237" s="255" t="str">
        <f>Purchase_Entry!C403</f>
        <v>BILL-5175</v>
      </c>
      <c r="F2237" s="255" t="str">
        <f>Purchase_Entry!F403</f>
        <v>Cow Milk</v>
      </c>
      <c r="G2237" s="256">
        <v>0</v>
      </c>
      <c r="H2237" s="256">
        <f>N(Purchase_Entry!P403)</f>
        <v>2530.8637499999995</v>
      </c>
      <c r="I2237" s="256">
        <f t="shared" si="34"/>
        <v>-2530.8637499999995</v>
      </c>
      <c r="J2237" s="209"/>
      <c r="K2237" s="209" t="str" cm="1">
        <f t="array" ref="K2237">IF($C2237="","",IF(AND($C2237=Party_Statement!$C$5,$B2237&gt;=Party_Statement!$C$6,$B2237&lt;=Party_Statement!$E$6),SUMPRODUCT(($C$3:$C2237=Party_Statement!$C$5)*($B$3:$B2237&gt;=Party_Statement!$C$6)*($B$3:$B2237&lt;=Party_Statement!$E$6)),""))</f>
        <v/>
      </c>
    </row>
    <row r="2238" spans="1:11" x14ac:dyDescent="0.25">
      <c r="A2238" s="252">
        <f>Purchase_Entry!A404</f>
        <v>66972</v>
      </c>
      <c r="B2238" s="253">
        <f>Purchase_Entry!B404</f>
        <v>46261</v>
      </c>
      <c r="C2238" s="254" t="str">
        <f>Purchase_Entry!D404</f>
        <v>MODERN AGRO  -315</v>
      </c>
      <c r="D2238" s="255" t="s">
        <v>1392</v>
      </c>
      <c r="E2238" s="255" t="str">
        <f>Purchase_Entry!C404</f>
        <v>BILL-5176</v>
      </c>
      <c r="F2238" s="255" t="str">
        <f>Purchase_Entry!F404</f>
        <v>Buffalo Milk</v>
      </c>
      <c r="G2238" s="256">
        <v>0</v>
      </c>
      <c r="H2238" s="256">
        <f>N(Purchase_Entry!P404)</f>
        <v>1461.4180000000003</v>
      </c>
      <c r="I2238" s="256">
        <f t="shared" si="34"/>
        <v>-1461.4180000000003</v>
      </c>
      <c r="J2238" s="209"/>
      <c r="K2238" s="209" t="str" cm="1">
        <f t="array" ref="K2238">IF($C2238="","",IF(AND($C2238=Party_Statement!$C$5,$B2238&gt;=Party_Statement!$C$6,$B2238&lt;=Party_Statement!$E$6),SUMPRODUCT(($C$3:$C2238=Party_Statement!$C$5)*($B$3:$B2238&gt;=Party_Statement!$C$6)*($B$3:$B2238&lt;=Party_Statement!$E$6)),""))</f>
        <v/>
      </c>
    </row>
    <row r="2239" spans="1:11" x14ac:dyDescent="0.25">
      <c r="A2239" s="252">
        <f>Purchase_Entry!A405</f>
        <v>66972</v>
      </c>
      <c r="B2239" s="253">
        <f>Purchase_Entry!B405</f>
        <v>46261</v>
      </c>
      <c r="C2239" s="254" t="str">
        <f>Purchase_Entry!D405</f>
        <v>MODERN AGRO  -315</v>
      </c>
      <c r="D2239" s="255" t="s">
        <v>1392</v>
      </c>
      <c r="E2239" s="255" t="str">
        <f>Purchase_Entry!C405</f>
        <v>BILL-5175</v>
      </c>
      <c r="F2239" s="255" t="str">
        <f>Purchase_Entry!F405</f>
        <v>Cow Milk</v>
      </c>
      <c r="G2239" s="256">
        <v>0</v>
      </c>
      <c r="H2239" s="256">
        <f>N(Purchase_Entry!P405)</f>
        <v>1467.2602499999996</v>
      </c>
      <c r="I2239" s="256">
        <f t="shared" si="34"/>
        <v>-1467.2602499999996</v>
      </c>
      <c r="J2239" s="209"/>
      <c r="K2239" s="209" t="str" cm="1">
        <f t="array" ref="K2239">IF($C2239="","",IF(AND($C2239=Party_Statement!$C$5,$B2239&gt;=Party_Statement!$C$6,$B2239&lt;=Party_Statement!$E$6),SUMPRODUCT(($C$3:$C2239=Party_Statement!$C$5)*($B$3:$B2239&gt;=Party_Statement!$C$6)*($B$3:$B2239&lt;=Party_Statement!$E$6)),""))</f>
        <v/>
      </c>
    </row>
    <row r="2240" spans="1:11" x14ac:dyDescent="0.25">
      <c r="A2240" s="252">
        <f>Purchase_Entry!A406</f>
        <v>66972</v>
      </c>
      <c r="B2240" s="253">
        <f>Purchase_Entry!B406</f>
        <v>46261</v>
      </c>
      <c r="C2240" s="254" t="str">
        <f>Purchase_Entry!D406</f>
        <v>MODERN AGRO  -315</v>
      </c>
      <c r="D2240" s="255" t="s">
        <v>1392</v>
      </c>
      <c r="E2240" s="255" t="str">
        <f>Purchase_Entry!C406</f>
        <v>BILL-5176</v>
      </c>
      <c r="F2240" s="255" t="str">
        <f>Purchase_Entry!F406</f>
        <v>Buffalo Milk</v>
      </c>
      <c r="G2240" s="256">
        <v>0</v>
      </c>
      <c r="H2240" s="256">
        <f>N(Purchase_Entry!P406)</f>
        <v>816.2175000000002</v>
      </c>
      <c r="I2240" s="256">
        <f t="shared" si="34"/>
        <v>-816.2175000000002</v>
      </c>
      <c r="J2240" s="209"/>
      <c r="K2240" s="209" t="str" cm="1">
        <f t="array" ref="K2240">IF($C2240="","",IF(AND($C2240=Party_Statement!$C$5,$B2240&gt;=Party_Statement!$C$6,$B2240&lt;=Party_Statement!$E$6),SUMPRODUCT(($C$3:$C2240=Party_Statement!$C$5)*($B$3:$B2240&gt;=Party_Statement!$C$6)*($B$3:$B2240&lt;=Party_Statement!$E$6)),""))</f>
        <v/>
      </c>
    </row>
    <row r="2241" spans="1:11" x14ac:dyDescent="0.25">
      <c r="A2241" s="252">
        <f>Purchase_Entry!A407</f>
        <v>66973</v>
      </c>
      <c r="B2241" s="253">
        <f>Purchase_Entry!B407</f>
        <v>46262</v>
      </c>
      <c r="C2241" s="254" t="str">
        <f>Purchase_Entry!D407</f>
        <v>MODERN AGRO  -315</v>
      </c>
      <c r="D2241" s="255" t="s">
        <v>1392</v>
      </c>
      <c r="E2241" s="255" t="str">
        <f>Purchase_Entry!C407</f>
        <v>BILL-5175</v>
      </c>
      <c r="F2241" s="255" t="str">
        <f>Purchase_Entry!F407</f>
        <v>Cow Milk</v>
      </c>
      <c r="G2241" s="256">
        <v>0</v>
      </c>
      <c r="H2241" s="256">
        <f>N(Purchase_Entry!P407)</f>
        <v>2530.8637499999995</v>
      </c>
      <c r="I2241" s="256">
        <f t="shared" si="34"/>
        <v>-2530.8637499999995</v>
      </c>
      <c r="J2241" s="209"/>
      <c r="K2241" s="209" t="str" cm="1">
        <f t="array" ref="K2241">IF($C2241="","",IF(AND($C2241=Party_Statement!$C$5,$B2241&gt;=Party_Statement!$C$6,$B2241&lt;=Party_Statement!$E$6),SUMPRODUCT(($C$3:$C2241=Party_Statement!$C$5)*($B$3:$B2241&gt;=Party_Statement!$C$6)*($B$3:$B2241&lt;=Party_Statement!$E$6)),""))</f>
        <v/>
      </c>
    </row>
    <row r="2242" spans="1:11" x14ac:dyDescent="0.25">
      <c r="A2242" s="252">
        <f>Purchase_Entry!A408</f>
        <v>66973</v>
      </c>
      <c r="B2242" s="253">
        <f>Purchase_Entry!B408</f>
        <v>46262</v>
      </c>
      <c r="C2242" s="254" t="str">
        <f>Purchase_Entry!D408</f>
        <v>MODERN AGRO  -315</v>
      </c>
      <c r="D2242" s="255" t="s">
        <v>1392</v>
      </c>
      <c r="E2242" s="255" t="str">
        <f>Purchase_Entry!C408</f>
        <v>BILL-5176</v>
      </c>
      <c r="F2242" s="255" t="str">
        <f>Purchase_Entry!F408</f>
        <v>Buffalo Milk</v>
      </c>
      <c r="G2242" s="256">
        <v>0</v>
      </c>
      <c r="H2242" s="256">
        <f>N(Purchase_Entry!P408)</f>
        <v>1414.7770000000003</v>
      </c>
      <c r="I2242" s="256">
        <f t="shared" si="34"/>
        <v>-1414.7770000000003</v>
      </c>
      <c r="J2242" s="209"/>
      <c r="K2242" s="209" t="str" cm="1">
        <f t="array" ref="K2242">IF($C2242="","",IF(AND($C2242=Party_Statement!$C$5,$B2242&gt;=Party_Statement!$C$6,$B2242&lt;=Party_Statement!$E$6),SUMPRODUCT(($C$3:$C2242=Party_Statement!$C$5)*($B$3:$B2242&gt;=Party_Statement!$C$6)*($B$3:$B2242&lt;=Party_Statement!$E$6)),""))</f>
        <v/>
      </c>
    </row>
    <row r="2243" spans="1:11" x14ac:dyDescent="0.25">
      <c r="A2243" s="252">
        <f>Purchase_Entry!A409</f>
        <v>66973</v>
      </c>
      <c r="B2243" s="253">
        <f>Purchase_Entry!B409</f>
        <v>46262</v>
      </c>
      <c r="C2243" s="254" t="str">
        <f>Purchase_Entry!D409</f>
        <v>MODERN AGRO  -315</v>
      </c>
      <c r="D2243" s="255" t="s">
        <v>1392</v>
      </c>
      <c r="E2243" s="255" t="str">
        <f>Purchase_Entry!C409</f>
        <v>BILL-5175</v>
      </c>
      <c r="F2243" s="255" t="str">
        <f>Purchase_Entry!F409</f>
        <v>Cow Milk</v>
      </c>
      <c r="G2243" s="256">
        <v>0</v>
      </c>
      <c r="H2243" s="256">
        <f>N(Purchase_Entry!P409)</f>
        <v>1633.8487499999997</v>
      </c>
      <c r="I2243" s="256">
        <f t="shared" ref="I2243:I2306" si="35">IF($C2243="","",IF($C2243=$C974,$I974+$G2243-$H2243,$G2243-$H2243))</f>
        <v>-1633.8487499999997</v>
      </c>
      <c r="J2243" s="209"/>
      <c r="K2243" s="209" t="str" cm="1">
        <f t="array" ref="K2243">IF($C2243="","",IF(AND($C2243=Party_Statement!$C$5,$B2243&gt;=Party_Statement!$C$6,$B2243&lt;=Party_Statement!$E$6),SUMPRODUCT(($C$3:$C2243=Party_Statement!$C$5)*($B$3:$B2243&gt;=Party_Statement!$C$6)*($B$3:$B2243&lt;=Party_Statement!$E$6)),""))</f>
        <v/>
      </c>
    </row>
    <row r="2244" spans="1:11" x14ac:dyDescent="0.25">
      <c r="A2244" s="252">
        <f>Purchase_Entry!A410</f>
        <v>66973</v>
      </c>
      <c r="B2244" s="253">
        <f>Purchase_Entry!B410</f>
        <v>46262</v>
      </c>
      <c r="C2244" s="254" t="str">
        <f>Purchase_Entry!D410</f>
        <v>MODERN AGRO  -315</v>
      </c>
      <c r="D2244" s="255" t="s">
        <v>1392</v>
      </c>
      <c r="E2244" s="255" t="str">
        <f>Purchase_Entry!C410</f>
        <v>BILL-5176</v>
      </c>
      <c r="F2244" s="255" t="str">
        <f>Purchase_Entry!F410</f>
        <v>Buffalo Milk</v>
      </c>
      <c r="G2244" s="256">
        <v>0</v>
      </c>
      <c r="H2244" s="256">
        <f>N(Purchase_Entry!P410)</f>
        <v>1002.7815000000002</v>
      </c>
      <c r="I2244" s="256">
        <f t="shared" si="35"/>
        <v>-1002.7815000000002</v>
      </c>
      <c r="J2244" s="209"/>
      <c r="K2244" s="209" t="str" cm="1">
        <f t="array" ref="K2244">IF($C2244="","",IF(AND($C2244=Party_Statement!$C$5,$B2244&gt;=Party_Statement!$C$6,$B2244&lt;=Party_Statement!$E$6),SUMPRODUCT(($C$3:$C2244=Party_Statement!$C$5)*($B$3:$B2244&gt;=Party_Statement!$C$6)*($B$3:$B2244&lt;=Party_Statement!$E$6)),""))</f>
        <v/>
      </c>
    </row>
    <row r="2245" spans="1:11" x14ac:dyDescent="0.25">
      <c r="A2245" s="252">
        <f>Purchase_Entry!A411</f>
        <v>66974</v>
      </c>
      <c r="B2245" s="253">
        <f>Purchase_Entry!B411</f>
        <v>46263</v>
      </c>
      <c r="C2245" s="254" t="str">
        <f>Purchase_Entry!D411</f>
        <v>MODERN AGRO  -315</v>
      </c>
      <c r="D2245" s="255" t="s">
        <v>1392</v>
      </c>
      <c r="E2245" s="255" t="str">
        <f>Purchase_Entry!C411</f>
        <v>BILL-5175</v>
      </c>
      <c r="F2245" s="255" t="str">
        <f>Purchase_Entry!F411</f>
        <v>Cow Milk</v>
      </c>
      <c r="G2245" s="256">
        <v>0</v>
      </c>
      <c r="H2245" s="256">
        <f>N(Purchase_Entry!P411)</f>
        <v>2633.3797499999996</v>
      </c>
      <c r="I2245" s="256">
        <f t="shared" si="35"/>
        <v>-2633.3797499999996</v>
      </c>
      <c r="J2245" s="209"/>
      <c r="K2245" s="209" t="str" cm="1">
        <f t="array" ref="K2245">IF($C2245="","",IF(AND($C2245=Party_Statement!$C$5,$B2245&gt;=Party_Statement!$C$6,$B2245&lt;=Party_Statement!$E$6),SUMPRODUCT(($C$3:$C2245=Party_Statement!$C$5)*($B$3:$B2245&gt;=Party_Statement!$C$6)*($B$3:$B2245&lt;=Party_Statement!$E$6)),""))</f>
        <v/>
      </c>
    </row>
    <row r="2246" spans="1:11" x14ac:dyDescent="0.25">
      <c r="A2246" s="252">
        <f>Purchase_Entry!A412</f>
        <v>66974</v>
      </c>
      <c r="B2246" s="253">
        <f>Purchase_Entry!B412</f>
        <v>46263</v>
      </c>
      <c r="C2246" s="254" t="str">
        <f>Purchase_Entry!D412</f>
        <v>MODERN AGRO  -315</v>
      </c>
      <c r="D2246" s="255" t="s">
        <v>1392</v>
      </c>
      <c r="E2246" s="255" t="str">
        <f>Purchase_Entry!C412</f>
        <v>BILL-5176</v>
      </c>
      <c r="F2246" s="255" t="str">
        <f>Purchase_Entry!F412</f>
        <v>Buffalo Milk</v>
      </c>
      <c r="G2246" s="256">
        <v>0</v>
      </c>
      <c r="H2246" s="256">
        <f>N(Purchase_Entry!P412)</f>
        <v>1873.4135000000003</v>
      </c>
      <c r="I2246" s="256">
        <f t="shared" si="35"/>
        <v>-1873.4135000000003</v>
      </c>
      <c r="J2246" s="209"/>
      <c r="K2246" s="209" t="str" cm="1">
        <f t="array" ref="K2246">IF($C2246="","",IF(AND($C2246=Party_Statement!$C$5,$B2246&gt;=Party_Statement!$C$6,$B2246&lt;=Party_Statement!$E$6),SUMPRODUCT(($C$3:$C2246=Party_Statement!$C$5)*($B$3:$B2246&gt;=Party_Statement!$C$6)*($B$3:$B2246&lt;=Party_Statement!$E$6)),""))</f>
        <v/>
      </c>
    </row>
    <row r="2247" spans="1:11" x14ac:dyDescent="0.25">
      <c r="A2247" s="252">
        <f>Purchase_Entry!A413</f>
        <v>66974</v>
      </c>
      <c r="B2247" s="253">
        <f>Purchase_Entry!B413</f>
        <v>46263</v>
      </c>
      <c r="C2247" s="254" t="str">
        <f>Purchase_Entry!D413</f>
        <v>MODERN AGRO  -315</v>
      </c>
      <c r="D2247" s="255" t="s">
        <v>1392</v>
      </c>
      <c r="E2247" s="255" t="str">
        <f>Purchase_Entry!C413</f>
        <v>BILL-5175</v>
      </c>
      <c r="F2247" s="255" t="str">
        <f>Purchase_Entry!F413</f>
        <v>Cow Milk</v>
      </c>
      <c r="G2247" s="256">
        <v>0</v>
      </c>
      <c r="H2247" s="256">
        <f>N(Purchase_Entry!P413)</f>
        <v>1979.8402499999995</v>
      </c>
      <c r="I2247" s="256">
        <f t="shared" si="35"/>
        <v>-1979.8402499999995</v>
      </c>
      <c r="J2247" s="209"/>
      <c r="K2247" s="209" t="str" cm="1">
        <f t="array" ref="K2247">IF($C2247="","",IF(AND($C2247=Party_Statement!$C$5,$B2247&gt;=Party_Statement!$C$6,$B2247&lt;=Party_Statement!$E$6),SUMPRODUCT(($C$3:$C2247=Party_Statement!$C$5)*($B$3:$B2247&gt;=Party_Statement!$C$6)*($B$3:$B2247&lt;=Party_Statement!$E$6)),""))</f>
        <v/>
      </c>
    </row>
    <row r="2248" spans="1:11" x14ac:dyDescent="0.25">
      <c r="A2248" s="252">
        <f>Purchase_Entry!A414</f>
        <v>66974</v>
      </c>
      <c r="B2248" s="253">
        <f>Purchase_Entry!B414</f>
        <v>46263</v>
      </c>
      <c r="C2248" s="254" t="str">
        <f>Purchase_Entry!D414</f>
        <v>MODERN AGRO  -315</v>
      </c>
      <c r="D2248" s="255" t="s">
        <v>1392</v>
      </c>
      <c r="E2248" s="255" t="str">
        <f>Purchase_Entry!C414</f>
        <v>BILL-5176</v>
      </c>
      <c r="F2248" s="255" t="str">
        <f>Purchase_Entry!F414</f>
        <v>Buffalo Milk</v>
      </c>
      <c r="G2248" s="256">
        <v>0</v>
      </c>
      <c r="H2248" s="256">
        <f>N(Purchase_Entry!P414)</f>
        <v>987.23450000000014</v>
      </c>
      <c r="I2248" s="256">
        <f t="shared" si="35"/>
        <v>-987.23450000000014</v>
      </c>
      <c r="J2248" s="209"/>
      <c r="K2248" s="209" t="str" cm="1">
        <f t="array" ref="K2248">IF($C2248="","",IF(AND($C2248=Party_Statement!$C$5,$B2248&gt;=Party_Statement!$C$6,$B2248&lt;=Party_Statement!$E$6),SUMPRODUCT(($C$3:$C2248=Party_Statement!$C$5)*($B$3:$B2248&gt;=Party_Statement!$C$6)*($B$3:$B2248&lt;=Party_Statement!$E$6)),""))</f>
        <v/>
      </c>
    </row>
    <row r="2249" spans="1:11" x14ac:dyDescent="0.25">
      <c r="A2249" s="252">
        <f>Purchase_Entry!A415</f>
        <v>66975</v>
      </c>
      <c r="B2249" s="253">
        <f>Purchase_Entry!B415</f>
        <v>46264</v>
      </c>
      <c r="C2249" s="254" t="str">
        <f>Purchase_Entry!D415</f>
        <v>MODERN AGRO  -315</v>
      </c>
      <c r="D2249" s="255" t="s">
        <v>1392</v>
      </c>
      <c r="E2249" s="255" t="str">
        <f>Purchase_Entry!C415</f>
        <v>BILL-5175</v>
      </c>
      <c r="F2249" s="255" t="str">
        <f>Purchase_Entry!F415</f>
        <v>Cow Milk</v>
      </c>
      <c r="G2249" s="256">
        <v>0</v>
      </c>
      <c r="H2249" s="256">
        <f>N(Purchase_Entry!P415)</f>
        <v>2569.3072499999998</v>
      </c>
      <c r="I2249" s="256">
        <f t="shared" si="35"/>
        <v>-2569.3072499999998</v>
      </c>
      <c r="J2249" s="209"/>
      <c r="K2249" s="209" t="str" cm="1">
        <f t="array" ref="K2249">IF($C2249="","",IF(AND($C2249=Party_Statement!$C$5,$B2249&gt;=Party_Statement!$C$6,$B2249&lt;=Party_Statement!$E$6),SUMPRODUCT(($C$3:$C2249=Party_Statement!$C$5)*($B$3:$B2249&gt;=Party_Statement!$C$6)*($B$3:$B2249&lt;=Party_Statement!$E$6)),""))</f>
        <v/>
      </c>
    </row>
    <row r="2250" spans="1:11" x14ac:dyDescent="0.25">
      <c r="A2250" s="252">
        <f>Purchase_Entry!A416</f>
        <v>66975</v>
      </c>
      <c r="B2250" s="253">
        <f>Purchase_Entry!B416</f>
        <v>46264</v>
      </c>
      <c r="C2250" s="254" t="str">
        <f>Purchase_Entry!D416</f>
        <v>MODERN AGRO  -315</v>
      </c>
      <c r="D2250" s="255" t="s">
        <v>1392</v>
      </c>
      <c r="E2250" s="255" t="str">
        <f>Purchase_Entry!C416</f>
        <v>BILL-5176</v>
      </c>
      <c r="F2250" s="255" t="str">
        <f>Purchase_Entry!F416</f>
        <v>Buffalo Milk</v>
      </c>
      <c r="G2250" s="256">
        <v>0</v>
      </c>
      <c r="H2250" s="256">
        <f>N(Purchase_Entry!P416)</f>
        <v>1717.9435000000003</v>
      </c>
      <c r="I2250" s="256">
        <f t="shared" si="35"/>
        <v>-1717.9435000000003</v>
      </c>
      <c r="J2250" s="209"/>
      <c r="K2250" s="209" t="str" cm="1">
        <f t="array" ref="K2250">IF($C2250="","",IF(AND($C2250=Party_Statement!$C$5,$B2250&gt;=Party_Statement!$C$6,$B2250&lt;=Party_Statement!$E$6),SUMPRODUCT(($C$3:$C2250=Party_Statement!$C$5)*($B$3:$B2250&gt;=Party_Statement!$C$6)*($B$3:$B2250&lt;=Party_Statement!$E$6)),""))</f>
        <v/>
      </c>
    </row>
    <row r="2251" spans="1:11" x14ac:dyDescent="0.25">
      <c r="A2251" s="252">
        <f>Purchase_Entry!A417</f>
        <v>66975</v>
      </c>
      <c r="B2251" s="253">
        <f>Purchase_Entry!B417</f>
        <v>46264</v>
      </c>
      <c r="C2251" s="254" t="str">
        <f>Purchase_Entry!D417</f>
        <v>MODERN AGRO  -315</v>
      </c>
      <c r="D2251" s="255" t="s">
        <v>1392</v>
      </c>
      <c r="E2251" s="255" t="str">
        <f>Purchase_Entry!C417</f>
        <v>BILL-5175</v>
      </c>
      <c r="F2251" s="255" t="str">
        <f>Purchase_Entry!F417</f>
        <v>Cow Milk</v>
      </c>
      <c r="G2251" s="256">
        <v>0</v>
      </c>
      <c r="H2251" s="256">
        <f>N(Purchase_Entry!P417)</f>
        <v>1749.1792499999997</v>
      </c>
      <c r="I2251" s="256">
        <f t="shared" si="35"/>
        <v>-1749.1792499999997</v>
      </c>
      <c r="J2251" s="209"/>
      <c r="K2251" s="209" t="str" cm="1">
        <f t="array" ref="K2251">IF($C2251="","",IF(AND($C2251=Party_Statement!$C$5,$B2251&gt;=Party_Statement!$C$6,$B2251&lt;=Party_Statement!$E$6),SUMPRODUCT(($C$3:$C2251=Party_Statement!$C$5)*($B$3:$B2251&gt;=Party_Statement!$C$6)*($B$3:$B2251&lt;=Party_Statement!$E$6)),""))</f>
        <v/>
      </c>
    </row>
    <row r="2252" spans="1:11" x14ac:dyDescent="0.25">
      <c r="A2252" s="252">
        <f>Purchase_Entry!A418</f>
        <v>66975</v>
      </c>
      <c r="B2252" s="253">
        <f>Purchase_Entry!B418</f>
        <v>46264</v>
      </c>
      <c r="C2252" s="254" t="str">
        <f>Purchase_Entry!D418</f>
        <v>MODERN AGRO  -315</v>
      </c>
      <c r="D2252" s="255" t="s">
        <v>1392</v>
      </c>
      <c r="E2252" s="255" t="str">
        <f>Purchase_Entry!C418</f>
        <v>BILL-5176</v>
      </c>
      <c r="F2252" s="255" t="str">
        <f>Purchase_Entry!F418</f>
        <v>Buffalo Milk</v>
      </c>
      <c r="G2252" s="256">
        <v>0</v>
      </c>
      <c r="H2252" s="256">
        <f>N(Purchase_Entry!P418)</f>
        <v>1321.4950000000003</v>
      </c>
      <c r="I2252" s="256">
        <f t="shared" si="35"/>
        <v>-1321.4950000000003</v>
      </c>
      <c r="J2252" s="209"/>
      <c r="K2252" s="209" t="str" cm="1">
        <f t="array" ref="K2252">IF($C2252="","",IF(AND($C2252=Party_Statement!$C$5,$B2252&gt;=Party_Statement!$C$6,$B2252&lt;=Party_Statement!$E$6),SUMPRODUCT(($C$3:$C2252=Party_Statement!$C$5)*($B$3:$B2252&gt;=Party_Statement!$C$6)*($B$3:$B2252&lt;=Party_Statement!$E$6)),""))</f>
        <v/>
      </c>
    </row>
    <row r="2253" spans="1:11" x14ac:dyDescent="0.25">
      <c r="A2253" s="252">
        <f>Purchase_Entry!A419</f>
        <v>66976</v>
      </c>
      <c r="B2253" s="253">
        <f>Purchase_Entry!B419</f>
        <v>46265</v>
      </c>
      <c r="C2253" s="254" t="str">
        <f>Purchase_Entry!D419</f>
        <v>MODERN AGRO  -315</v>
      </c>
      <c r="D2253" s="255" t="s">
        <v>1392</v>
      </c>
      <c r="E2253" s="255" t="str">
        <f>Purchase_Entry!C419</f>
        <v>BILL-5175</v>
      </c>
      <c r="F2253" s="255" t="str">
        <f>Purchase_Entry!F419</f>
        <v>Cow Milk</v>
      </c>
      <c r="G2253" s="256">
        <v>0</v>
      </c>
      <c r="H2253" s="256">
        <f>N(Purchase_Entry!P419)</f>
        <v>2447.5695000000001</v>
      </c>
      <c r="I2253" s="256">
        <f t="shared" si="35"/>
        <v>-2447.5695000000001</v>
      </c>
      <c r="J2253" s="209"/>
      <c r="K2253" s="209" t="str" cm="1">
        <f t="array" ref="K2253">IF($C2253="","",IF(AND($C2253=Party_Statement!$C$5,$B2253&gt;=Party_Statement!$C$6,$B2253&lt;=Party_Statement!$E$6),SUMPRODUCT(($C$3:$C2253=Party_Statement!$C$5)*($B$3:$B2253&gt;=Party_Statement!$C$6)*($B$3:$B2253&lt;=Party_Statement!$E$6)),""))</f>
        <v/>
      </c>
    </row>
    <row r="2254" spans="1:11" x14ac:dyDescent="0.25">
      <c r="A2254" s="252">
        <f>Purchase_Entry!A420</f>
        <v>66976</v>
      </c>
      <c r="B2254" s="253">
        <f>Purchase_Entry!B420</f>
        <v>46265</v>
      </c>
      <c r="C2254" s="254" t="str">
        <f>Purchase_Entry!D420</f>
        <v>MODERN AGRO  -315</v>
      </c>
      <c r="D2254" s="255" t="s">
        <v>1392</v>
      </c>
      <c r="E2254" s="255" t="str">
        <f>Purchase_Entry!C420</f>
        <v>BILL-5176</v>
      </c>
      <c r="F2254" s="255" t="str">
        <f>Purchase_Entry!F420</f>
        <v>Buffalo Milk</v>
      </c>
      <c r="G2254" s="256">
        <v>0</v>
      </c>
      <c r="H2254" s="256">
        <f>N(Purchase_Entry!P420)</f>
        <v>1772.3580000000004</v>
      </c>
      <c r="I2254" s="256">
        <f t="shared" si="35"/>
        <v>-1772.3580000000004</v>
      </c>
      <c r="J2254" s="209"/>
      <c r="K2254" s="209" t="str" cm="1">
        <f t="array" ref="K2254">IF($C2254="","",IF(AND($C2254=Party_Statement!$C$5,$B2254&gt;=Party_Statement!$C$6,$B2254&lt;=Party_Statement!$E$6),SUMPRODUCT(($C$3:$C2254=Party_Statement!$C$5)*($B$3:$B2254&gt;=Party_Statement!$C$6)*($B$3:$B2254&lt;=Party_Statement!$E$6)),""))</f>
        <v/>
      </c>
    </row>
    <row r="2255" spans="1:11" x14ac:dyDescent="0.25">
      <c r="A2255" s="252">
        <f>Purchase_Entry!A421</f>
        <v>66976</v>
      </c>
      <c r="B2255" s="253">
        <f>Purchase_Entry!B421</f>
        <v>46265</v>
      </c>
      <c r="C2255" s="254" t="str">
        <f>Purchase_Entry!D421</f>
        <v>MODERN AGRO  -315</v>
      </c>
      <c r="D2255" s="255" t="s">
        <v>1392</v>
      </c>
      <c r="E2255" s="255" t="str">
        <f>Purchase_Entry!C421</f>
        <v>BILL-5175</v>
      </c>
      <c r="F2255" s="255" t="str">
        <f>Purchase_Entry!F421</f>
        <v>Cow Milk</v>
      </c>
      <c r="G2255" s="256">
        <v>0</v>
      </c>
      <c r="H2255" s="256">
        <f>N(Purchase_Entry!P421)</f>
        <v>1858.1024999999997</v>
      </c>
      <c r="I2255" s="256">
        <f t="shared" si="35"/>
        <v>-1858.1024999999997</v>
      </c>
      <c r="J2255" s="209"/>
      <c r="K2255" s="209" t="str" cm="1">
        <f t="array" ref="K2255">IF($C2255="","",IF(AND($C2255=Party_Statement!$C$5,$B2255&gt;=Party_Statement!$C$6,$B2255&lt;=Party_Statement!$E$6),SUMPRODUCT(($C$3:$C2255=Party_Statement!$C$5)*($B$3:$B2255&gt;=Party_Statement!$C$6)*($B$3:$B2255&lt;=Party_Statement!$E$6)),""))</f>
        <v/>
      </c>
    </row>
    <row r="2256" spans="1:11" x14ac:dyDescent="0.25">
      <c r="A2256" s="252">
        <f>Purchase_Entry!A422</f>
        <v>66976</v>
      </c>
      <c r="B2256" s="253">
        <f>Purchase_Entry!B422</f>
        <v>46265</v>
      </c>
      <c r="C2256" s="254" t="str">
        <f>Purchase_Entry!D422</f>
        <v>MODERN AGRO  -315</v>
      </c>
      <c r="D2256" s="255" t="s">
        <v>1392</v>
      </c>
      <c r="E2256" s="255" t="str">
        <f>Purchase_Entry!C422</f>
        <v>BILL-5176</v>
      </c>
      <c r="F2256" s="255" t="str">
        <f>Purchase_Entry!F422</f>
        <v>Buffalo Milk</v>
      </c>
      <c r="G2256" s="256">
        <v>0</v>
      </c>
      <c r="H2256" s="256">
        <f>N(Purchase_Entry!P422)</f>
        <v>1212.6660000000002</v>
      </c>
      <c r="I2256" s="256">
        <f t="shared" si="35"/>
        <v>-1212.6660000000002</v>
      </c>
      <c r="J2256" s="209"/>
      <c r="K2256" s="209" t="str" cm="1">
        <f t="array" ref="K2256">IF($C2256="","",IF(AND($C2256=Party_Statement!$C$5,$B2256&gt;=Party_Statement!$C$6,$B2256&lt;=Party_Statement!$E$6),SUMPRODUCT(($C$3:$C2256=Party_Statement!$C$5)*($B$3:$B2256&gt;=Party_Statement!$C$6)*($B$3:$B2256&lt;=Party_Statement!$E$6)),""))</f>
        <v/>
      </c>
    </row>
    <row r="2257" spans="1:11" x14ac:dyDescent="0.25">
      <c r="A2257" s="252">
        <f>Purchase_Entry!A423</f>
        <v>66977</v>
      </c>
      <c r="B2257" s="253">
        <f>Purchase_Entry!B423</f>
        <v>46266</v>
      </c>
      <c r="C2257" s="254" t="str">
        <f>Purchase_Entry!D423</f>
        <v>MODERN AGRO  -315</v>
      </c>
      <c r="D2257" s="255" t="s">
        <v>1392</v>
      </c>
      <c r="E2257" s="255" t="str">
        <f>Purchase_Entry!C423</f>
        <v>BILL-5175</v>
      </c>
      <c r="F2257" s="255" t="str">
        <f>Purchase_Entry!F423</f>
        <v>Cow Milk</v>
      </c>
      <c r="G2257" s="256">
        <v>0</v>
      </c>
      <c r="H2257" s="256">
        <f>N(Purchase_Entry!P423)</f>
        <v>2524.4564999999993</v>
      </c>
      <c r="I2257" s="256">
        <f t="shared" si="35"/>
        <v>-2524.4564999999993</v>
      </c>
      <c r="J2257" s="209"/>
      <c r="K2257" s="209" t="str" cm="1">
        <f t="array" ref="K2257">IF($C2257="","",IF(AND($C2257=Party_Statement!$C$5,$B2257&gt;=Party_Statement!$C$6,$B2257&lt;=Party_Statement!$E$6),SUMPRODUCT(($C$3:$C2257=Party_Statement!$C$5)*($B$3:$B2257&gt;=Party_Statement!$C$6)*($B$3:$B2257&lt;=Party_Statement!$E$6)),""))</f>
        <v/>
      </c>
    </row>
    <row r="2258" spans="1:11" x14ac:dyDescent="0.25">
      <c r="A2258" s="252">
        <f>Purchase_Entry!A424</f>
        <v>66977</v>
      </c>
      <c r="B2258" s="253">
        <f>Purchase_Entry!B424</f>
        <v>46266</v>
      </c>
      <c r="C2258" s="254" t="str">
        <f>Purchase_Entry!D424</f>
        <v>MODERN AGRO  -315</v>
      </c>
      <c r="D2258" s="255" t="s">
        <v>1392</v>
      </c>
      <c r="E2258" s="255" t="str">
        <f>Purchase_Entry!C424</f>
        <v>BILL-5176</v>
      </c>
      <c r="F2258" s="255" t="str">
        <f>Purchase_Entry!F424</f>
        <v>Buffalo Milk</v>
      </c>
      <c r="G2258" s="256">
        <v>0</v>
      </c>
      <c r="H2258" s="256">
        <f>N(Purchase_Entry!P424)</f>
        <v>1671.3025000000002</v>
      </c>
      <c r="I2258" s="256">
        <f t="shared" si="35"/>
        <v>-1671.3025000000002</v>
      </c>
      <c r="J2258" s="209"/>
      <c r="K2258" s="209" t="str" cm="1">
        <f t="array" ref="K2258">IF($C2258="","",IF(AND($C2258=Party_Statement!$C$5,$B2258&gt;=Party_Statement!$C$6,$B2258&lt;=Party_Statement!$E$6),SUMPRODUCT(($C$3:$C2258=Party_Statement!$C$5)*($B$3:$B2258&gt;=Party_Statement!$C$6)*($B$3:$B2258&lt;=Party_Statement!$E$6)),""))</f>
        <v/>
      </c>
    </row>
    <row r="2259" spans="1:11" x14ac:dyDescent="0.25">
      <c r="A2259" s="252">
        <f>Purchase_Entry!A425</f>
        <v>66977</v>
      </c>
      <c r="B2259" s="253">
        <f>Purchase_Entry!B425</f>
        <v>46266</v>
      </c>
      <c r="C2259" s="254" t="str">
        <f>Purchase_Entry!D425</f>
        <v>MODERN AGRO  -315</v>
      </c>
      <c r="D2259" s="255" t="s">
        <v>1392</v>
      </c>
      <c r="E2259" s="255" t="str">
        <f>Purchase_Entry!C425</f>
        <v>BILL-5175</v>
      </c>
      <c r="F2259" s="255" t="str">
        <f>Purchase_Entry!F425</f>
        <v>Cow Milk</v>
      </c>
      <c r="G2259" s="256">
        <v>0</v>
      </c>
      <c r="H2259" s="256">
        <f>N(Purchase_Entry!P425)</f>
        <v>1646.6632499999996</v>
      </c>
      <c r="I2259" s="256">
        <f t="shared" si="35"/>
        <v>-1646.6632499999996</v>
      </c>
      <c r="J2259" s="209"/>
      <c r="K2259" s="209" t="str" cm="1">
        <f t="array" ref="K2259">IF($C2259="","",IF(AND($C2259=Party_Statement!$C$5,$B2259&gt;=Party_Statement!$C$6,$B2259&lt;=Party_Statement!$E$6),SUMPRODUCT(($C$3:$C2259=Party_Statement!$C$5)*($B$3:$B2259&gt;=Party_Statement!$C$6)*($B$3:$B2259&lt;=Party_Statement!$E$6)),""))</f>
        <v/>
      </c>
    </row>
    <row r="2260" spans="1:11" x14ac:dyDescent="0.25">
      <c r="A2260" s="252">
        <f>Purchase_Entry!A426</f>
        <v>66977</v>
      </c>
      <c r="B2260" s="253">
        <f>Purchase_Entry!B426</f>
        <v>46266</v>
      </c>
      <c r="C2260" s="254" t="str">
        <f>Purchase_Entry!D426</f>
        <v>MODERN AGRO  -315</v>
      </c>
      <c r="D2260" s="255" t="s">
        <v>1392</v>
      </c>
      <c r="E2260" s="255" t="str">
        <f>Purchase_Entry!C426</f>
        <v>BILL-5176</v>
      </c>
      <c r="F2260" s="255" t="str">
        <f>Purchase_Entry!F426</f>
        <v>Buffalo Milk</v>
      </c>
      <c r="G2260" s="256">
        <v>0</v>
      </c>
      <c r="H2260" s="256">
        <f>N(Purchase_Entry!P426)</f>
        <v>1484.7385000000004</v>
      </c>
      <c r="I2260" s="256">
        <f t="shared" si="35"/>
        <v>-1484.7385000000004</v>
      </c>
      <c r="J2260" s="209"/>
      <c r="K2260" s="209" t="str" cm="1">
        <f t="array" ref="K2260">IF($C2260="","",IF(AND($C2260=Party_Statement!$C$5,$B2260&gt;=Party_Statement!$C$6,$B2260&lt;=Party_Statement!$E$6),SUMPRODUCT(($C$3:$C2260=Party_Statement!$C$5)*($B$3:$B2260&gt;=Party_Statement!$C$6)*($B$3:$B2260&lt;=Party_Statement!$E$6)),""))</f>
        <v/>
      </c>
    </row>
    <row r="2261" spans="1:11" x14ac:dyDescent="0.25">
      <c r="A2261" s="252">
        <f>Purchase_Entry!A427</f>
        <v>66978</v>
      </c>
      <c r="B2261" s="253">
        <f>Purchase_Entry!B427</f>
        <v>46267</v>
      </c>
      <c r="C2261" s="254" t="str">
        <f>Purchase_Entry!D427</f>
        <v>MODERN AGRO  -315</v>
      </c>
      <c r="D2261" s="255" t="s">
        <v>1392</v>
      </c>
      <c r="E2261" s="255" t="str">
        <f>Purchase_Entry!C427</f>
        <v>BILL-5175</v>
      </c>
      <c r="F2261" s="255" t="str">
        <f>Purchase_Entry!F427</f>
        <v>Cow Milk</v>
      </c>
      <c r="G2261" s="256">
        <v>0</v>
      </c>
      <c r="H2261" s="256">
        <f>N(Purchase_Entry!P427)</f>
        <v>2505.2347499999996</v>
      </c>
      <c r="I2261" s="256">
        <f t="shared" si="35"/>
        <v>-2505.2347499999996</v>
      </c>
      <c r="J2261" s="209"/>
      <c r="K2261" s="209" t="str" cm="1">
        <f t="array" ref="K2261">IF($C2261="","",IF(AND($C2261=Party_Statement!$C$5,$B2261&gt;=Party_Statement!$C$6,$B2261&lt;=Party_Statement!$E$6),SUMPRODUCT(($C$3:$C2261=Party_Statement!$C$5)*($B$3:$B2261&gt;=Party_Statement!$C$6)*($B$3:$B2261&lt;=Party_Statement!$E$6)),""))</f>
        <v/>
      </c>
    </row>
    <row r="2262" spans="1:11" x14ac:dyDescent="0.25">
      <c r="A2262" s="252">
        <f>Purchase_Entry!A428</f>
        <v>66978</v>
      </c>
      <c r="B2262" s="253">
        <f>Purchase_Entry!B428</f>
        <v>46267</v>
      </c>
      <c r="C2262" s="254" t="str">
        <f>Purchase_Entry!D428</f>
        <v>MODERN AGRO  -315</v>
      </c>
      <c r="D2262" s="255" t="s">
        <v>1392</v>
      </c>
      <c r="E2262" s="255" t="str">
        <f>Purchase_Entry!C428</f>
        <v>BILL-5176</v>
      </c>
      <c r="F2262" s="255" t="str">
        <f>Purchase_Entry!F428</f>
        <v>Buffalo Milk</v>
      </c>
      <c r="G2262" s="256">
        <v>0</v>
      </c>
      <c r="H2262" s="256">
        <f>N(Purchase_Entry!P428)</f>
        <v>1787.9050000000002</v>
      </c>
      <c r="I2262" s="256">
        <f t="shared" si="35"/>
        <v>-1787.9050000000002</v>
      </c>
      <c r="J2262" s="209"/>
      <c r="K2262" s="209" t="str" cm="1">
        <f t="array" ref="K2262">IF($C2262="","",IF(AND($C2262=Party_Statement!$C$5,$B2262&gt;=Party_Statement!$C$6,$B2262&lt;=Party_Statement!$E$6),SUMPRODUCT(($C$3:$C2262=Party_Statement!$C$5)*($B$3:$B2262&gt;=Party_Statement!$C$6)*($B$3:$B2262&lt;=Party_Statement!$E$6)),""))</f>
        <v/>
      </c>
    </row>
    <row r="2263" spans="1:11" x14ac:dyDescent="0.25">
      <c r="A2263" s="252">
        <f>Purchase_Entry!A429</f>
        <v>66978</v>
      </c>
      <c r="B2263" s="253">
        <f>Purchase_Entry!B429</f>
        <v>46267</v>
      </c>
      <c r="C2263" s="254" t="str">
        <f>Purchase_Entry!D429</f>
        <v>MODERN AGRO  -315</v>
      </c>
      <c r="D2263" s="255" t="s">
        <v>1392</v>
      </c>
      <c r="E2263" s="255" t="str">
        <f>Purchase_Entry!C429</f>
        <v>BILL-5175</v>
      </c>
      <c r="F2263" s="255" t="str">
        <f>Purchase_Entry!F429</f>
        <v>Cow Milk</v>
      </c>
      <c r="G2263" s="256">
        <v>0</v>
      </c>
      <c r="H2263" s="256">
        <f>N(Purchase_Entry!P429)</f>
        <v>1864.5097499999999</v>
      </c>
      <c r="I2263" s="256">
        <f t="shared" si="35"/>
        <v>-1864.5097499999999</v>
      </c>
      <c r="J2263" s="209"/>
      <c r="K2263" s="209" t="str" cm="1">
        <f t="array" ref="K2263">IF($C2263="","",IF(AND($C2263=Party_Statement!$C$5,$B2263&gt;=Party_Statement!$C$6,$B2263&lt;=Party_Statement!$E$6),SUMPRODUCT(($C$3:$C2263=Party_Statement!$C$5)*($B$3:$B2263&gt;=Party_Statement!$C$6)*($B$3:$B2263&lt;=Party_Statement!$E$6)),""))</f>
        <v/>
      </c>
    </row>
    <row r="2264" spans="1:11" x14ac:dyDescent="0.25">
      <c r="A2264" s="252">
        <f>Purchase_Entry!A430</f>
        <v>66978</v>
      </c>
      <c r="B2264" s="253">
        <f>Purchase_Entry!B430</f>
        <v>46267</v>
      </c>
      <c r="C2264" s="254" t="str">
        <f>Purchase_Entry!D430</f>
        <v>MODERN AGRO  -315</v>
      </c>
      <c r="D2264" s="255" t="s">
        <v>1392</v>
      </c>
      <c r="E2264" s="255" t="str">
        <f>Purchase_Entry!C430</f>
        <v>BILL-5176</v>
      </c>
      <c r="F2264" s="255" t="str">
        <f>Purchase_Entry!F430</f>
        <v>Buffalo Milk</v>
      </c>
      <c r="G2264" s="256">
        <v>0</v>
      </c>
      <c r="H2264" s="256">
        <f>N(Purchase_Entry!P430)</f>
        <v>1127.1575000000003</v>
      </c>
      <c r="I2264" s="256">
        <f t="shared" si="35"/>
        <v>-1127.1575000000003</v>
      </c>
      <c r="J2264" s="209"/>
      <c r="K2264" s="209" t="str" cm="1">
        <f t="array" ref="K2264">IF($C2264="","",IF(AND($C2264=Party_Statement!$C$5,$B2264&gt;=Party_Statement!$C$6,$B2264&lt;=Party_Statement!$E$6),SUMPRODUCT(($C$3:$C2264=Party_Statement!$C$5)*($B$3:$B2264&gt;=Party_Statement!$C$6)*($B$3:$B2264&lt;=Party_Statement!$E$6)),""))</f>
        <v/>
      </c>
    </row>
    <row r="2265" spans="1:11" x14ac:dyDescent="0.25">
      <c r="A2265" s="252">
        <f>Purchase_Entry!A431</f>
        <v>66979</v>
      </c>
      <c r="B2265" s="253">
        <f>Purchase_Entry!B431</f>
        <v>46268</v>
      </c>
      <c r="C2265" s="254" t="str">
        <f>Purchase_Entry!D431</f>
        <v>MODERN AGRO  -315</v>
      </c>
      <c r="D2265" s="255" t="s">
        <v>1392</v>
      </c>
      <c r="E2265" s="255" t="str">
        <f>Purchase_Entry!C431</f>
        <v>BILL-5175</v>
      </c>
      <c r="F2265" s="255" t="str">
        <f>Purchase_Entry!F431</f>
        <v>Cow Milk</v>
      </c>
      <c r="G2265" s="256">
        <v>0</v>
      </c>
      <c r="H2265" s="256">
        <f>N(Purchase_Entry!P431)</f>
        <v>2511.6419999999998</v>
      </c>
      <c r="I2265" s="256">
        <f t="shared" si="35"/>
        <v>-2511.6419999999998</v>
      </c>
      <c r="J2265" s="209"/>
      <c r="K2265" s="209" t="str" cm="1">
        <f t="array" ref="K2265">IF($C2265="","",IF(AND($C2265=Party_Statement!$C$5,$B2265&gt;=Party_Statement!$C$6,$B2265&lt;=Party_Statement!$E$6),SUMPRODUCT(($C$3:$C2265=Party_Statement!$C$5)*($B$3:$B2265&gt;=Party_Statement!$C$6)*($B$3:$B2265&lt;=Party_Statement!$E$6)),""))</f>
        <v/>
      </c>
    </row>
    <row r="2266" spans="1:11" x14ac:dyDescent="0.25">
      <c r="A2266" s="252">
        <f>Purchase_Entry!A432</f>
        <v>66979</v>
      </c>
      <c r="B2266" s="253">
        <f>Purchase_Entry!B432</f>
        <v>46268</v>
      </c>
      <c r="C2266" s="254" t="str">
        <f>Purchase_Entry!D432</f>
        <v>MODERN AGRO  -315</v>
      </c>
      <c r="D2266" s="255" t="s">
        <v>1392</v>
      </c>
      <c r="E2266" s="255" t="str">
        <f>Purchase_Entry!C432</f>
        <v>BILL-5176</v>
      </c>
      <c r="F2266" s="255" t="str">
        <f>Purchase_Entry!F432</f>
        <v>Buffalo Milk</v>
      </c>
      <c r="G2266" s="256">
        <v>0</v>
      </c>
      <c r="H2266" s="256">
        <f>N(Purchase_Entry!P432)</f>
        <v>1873.4135000000003</v>
      </c>
      <c r="I2266" s="256">
        <f t="shared" si="35"/>
        <v>-1873.4135000000003</v>
      </c>
      <c r="J2266" s="209"/>
      <c r="K2266" s="209" t="str" cm="1">
        <f t="array" ref="K2266">IF($C2266="","",IF(AND($C2266=Party_Statement!$C$5,$B2266&gt;=Party_Statement!$C$6,$B2266&lt;=Party_Statement!$E$6),SUMPRODUCT(($C$3:$C2266=Party_Statement!$C$5)*($B$3:$B2266&gt;=Party_Statement!$C$6)*($B$3:$B2266&lt;=Party_Statement!$E$6)),""))</f>
        <v/>
      </c>
    </row>
    <row r="2267" spans="1:11" x14ac:dyDescent="0.25">
      <c r="A2267" s="252">
        <f>Purchase_Entry!A433</f>
        <v>66979</v>
      </c>
      <c r="B2267" s="253">
        <f>Purchase_Entry!B433</f>
        <v>46268</v>
      </c>
      <c r="C2267" s="254" t="str">
        <f>Purchase_Entry!D433</f>
        <v>MODERN AGRO  -315</v>
      </c>
      <c r="D2267" s="255" t="s">
        <v>1392</v>
      </c>
      <c r="E2267" s="255" t="str">
        <f>Purchase_Entry!C433</f>
        <v>BILL-5175</v>
      </c>
      <c r="F2267" s="255" t="str">
        <f>Purchase_Entry!F433</f>
        <v>Cow Milk</v>
      </c>
      <c r="G2267" s="256">
        <v>0</v>
      </c>
      <c r="H2267" s="256">
        <f>N(Purchase_Entry!P433)</f>
        <v>1761.9937499999996</v>
      </c>
      <c r="I2267" s="256">
        <f t="shared" si="35"/>
        <v>-1761.9937499999996</v>
      </c>
      <c r="J2267" s="209"/>
      <c r="K2267" s="209" t="str" cm="1">
        <f t="array" ref="K2267">IF($C2267="","",IF(AND($C2267=Party_Statement!$C$5,$B2267&gt;=Party_Statement!$C$6,$B2267&lt;=Party_Statement!$E$6),SUMPRODUCT(($C$3:$C2267=Party_Statement!$C$5)*($B$3:$B2267&gt;=Party_Statement!$C$6)*($B$3:$B2267&lt;=Party_Statement!$E$6)),""))</f>
        <v/>
      </c>
    </row>
    <row r="2268" spans="1:11" x14ac:dyDescent="0.25">
      <c r="A2268" s="252">
        <f>Purchase_Entry!A434</f>
        <v>66979</v>
      </c>
      <c r="B2268" s="253">
        <f>Purchase_Entry!B434</f>
        <v>46268</v>
      </c>
      <c r="C2268" s="254" t="str">
        <f>Purchase_Entry!D434</f>
        <v>MODERN AGRO  -315</v>
      </c>
      <c r="D2268" s="255" t="s">
        <v>1392</v>
      </c>
      <c r="E2268" s="255" t="str">
        <f>Purchase_Entry!C434</f>
        <v>BILL-5176</v>
      </c>
      <c r="F2268" s="255" t="str">
        <f>Purchase_Entry!F434</f>
        <v>Buffalo Milk</v>
      </c>
      <c r="G2268" s="256">
        <v>0</v>
      </c>
      <c r="H2268" s="256">
        <f>N(Purchase_Entry!P434)</f>
        <v>1228.2130000000002</v>
      </c>
      <c r="I2268" s="256">
        <f t="shared" si="35"/>
        <v>-1228.2130000000002</v>
      </c>
      <c r="J2268" s="209"/>
      <c r="K2268" s="209" t="str" cm="1">
        <f t="array" ref="K2268">IF($C2268="","",IF(AND($C2268=Party_Statement!$C$5,$B2268&gt;=Party_Statement!$C$6,$B2268&lt;=Party_Statement!$E$6),SUMPRODUCT(($C$3:$C2268=Party_Statement!$C$5)*($B$3:$B2268&gt;=Party_Statement!$C$6)*($B$3:$B2268&lt;=Party_Statement!$E$6)),""))</f>
        <v/>
      </c>
    </row>
    <row r="2269" spans="1:11" x14ac:dyDescent="0.25">
      <c r="A2269" s="252">
        <f>Purchase_Entry!A435</f>
        <v>66980</v>
      </c>
      <c r="B2269" s="253">
        <f>Purchase_Entry!B435</f>
        <v>46269</v>
      </c>
      <c r="C2269" s="254" t="str">
        <f>Purchase_Entry!D435</f>
        <v>MODERN AGRO  -315</v>
      </c>
      <c r="D2269" s="255" t="s">
        <v>1392</v>
      </c>
      <c r="E2269" s="255" t="str">
        <f>Purchase_Entry!C435</f>
        <v>BILL-5175</v>
      </c>
      <c r="F2269" s="255" t="str">
        <f>Purchase_Entry!F435</f>
        <v>Cow Milk</v>
      </c>
      <c r="G2269" s="256">
        <v>0</v>
      </c>
      <c r="H2269" s="256">
        <f>N(Purchase_Entry!P435)</f>
        <v>2530.8637499999995</v>
      </c>
      <c r="I2269" s="256">
        <f t="shared" si="35"/>
        <v>-2530.8637499999995</v>
      </c>
      <c r="J2269" s="209"/>
      <c r="K2269" s="209" t="str" cm="1">
        <f t="array" ref="K2269">IF($C2269="","",IF(AND($C2269=Party_Statement!$C$5,$B2269&gt;=Party_Statement!$C$6,$B2269&lt;=Party_Statement!$E$6),SUMPRODUCT(($C$3:$C2269=Party_Statement!$C$5)*($B$3:$B2269&gt;=Party_Statement!$C$6)*($B$3:$B2269&lt;=Party_Statement!$E$6)),""))</f>
        <v/>
      </c>
    </row>
    <row r="2270" spans="1:11" x14ac:dyDescent="0.25">
      <c r="A2270" s="252">
        <f>Purchase_Entry!A436</f>
        <v>66980</v>
      </c>
      <c r="B2270" s="253">
        <f>Purchase_Entry!B436</f>
        <v>46269</v>
      </c>
      <c r="C2270" s="254" t="str">
        <f>Purchase_Entry!D436</f>
        <v>MODERN AGRO  -315</v>
      </c>
      <c r="D2270" s="255" t="s">
        <v>1392</v>
      </c>
      <c r="E2270" s="255" t="str">
        <f>Purchase_Entry!C436</f>
        <v>BILL-5176</v>
      </c>
      <c r="F2270" s="255" t="str">
        <f>Purchase_Entry!F436</f>
        <v>Buffalo Milk</v>
      </c>
      <c r="G2270" s="256">
        <v>0</v>
      </c>
      <c r="H2270" s="256">
        <f>N(Purchase_Entry!P436)</f>
        <v>1850.0930000000003</v>
      </c>
      <c r="I2270" s="256">
        <f t="shared" si="35"/>
        <v>-1850.0930000000003</v>
      </c>
      <c r="J2270" s="209"/>
      <c r="K2270" s="209" t="str" cm="1">
        <f t="array" ref="K2270">IF($C2270="","",IF(AND($C2270=Party_Statement!$C$5,$B2270&gt;=Party_Statement!$C$6,$B2270&lt;=Party_Statement!$E$6),SUMPRODUCT(($C$3:$C2270=Party_Statement!$C$5)*($B$3:$B2270&gt;=Party_Statement!$C$6)*($B$3:$B2270&lt;=Party_Statement!$E$6)),""))</f>
        <v/>
      </c>
    </row>
    <row r="2271" spans="1:11" x14ac:dyDescent="0.25">
      <c r="A2271" s="252">
        <f>Purchase_Entry!A437</f>
        <v>66980</v>
      </c>
      <c r="B2271" s="253">
        <f>Purchase_Entry!B437</f>
        <v>46269</v>
      </c>
      <c r="C2271" s="254" t="str">
        <f>Purchase_Entry!D437</f>
        <v>MODERN AGRO  -315</v>
      </c>
      <c r="D2271" s="255" t="s">
        <v>1392</v>
      </c>
      <c r="E2271" s="255" t="str">
        <f>Purchase_Entry!C437</f>
        <v>BILL-5175</v>
      </c>
      <c r="F2271" s="255" t="str">
        <f>Purchase_Entry!F437</f>
        <v>Cow Milk</v>
      </c>
      <c r="G2271" s="256">
        <v>0</v>
      </c>
      <c r="H2271" s="256">
        <f>N(Purchase_Entry!P437)</f>
        <v>1922.1749999999997</v>
      </c>
      <c r="I2271" s="256">
        <f t="shared" si="35"/>
        <v>-1922.1749999999997</v>
      </c>
      <c r="J2271" s="209"/>
      <c r="K2271" s="209" t="str" cm="1">
        <f t="array" ref="K2271">IF($C2271="","",IF(AND($C2271=Party_Statement!$C$5,$B2271&gt;=Party_Statement!$C$6,$B2271&lt;=Party_Statement!$E$6),SUMPRODUCT(($C$3:$C2271=Party_Statement!$C$5)*($B$3:$B2271&gt;=Party_Statement!$C$6)*($B$3:$B2271&lt;=Party_Statement!$E$6)),""))</f>
        <v/>
      </c>
    </row>
    <row r="2272" spans="1:11" x14ac:dyDescent="0.25">
      <c r="A2272" s="252">
        <f>Purchase_Entry!A438</f>
        <v>66980</v>
      </c>
      <c r="B2272" s="253">
        <f>Purchase_Entry!B438</f>
        <v>46269</v>
      </c>
      <c r="C2272" s="254" t="str">
        <f>Purchase_Entry!D438</f>
        <v>MODERN AGRO  -315</v>
      </c>
      <c r="D2272" s="255" t="s">
        <v>1392</v>
      </c>
      <c r="E2272" s="255" t="str">
        <f>Purchase_Entry!C438</f>
        <v>BILL-5176</v>
      </c>
      <c r="F2272" s="255" t="str">
        <f>Purchase_Entry!F438</f>
        <v>Buffalo Milk</v>
      </c>
      <c r="G2272" s="256">
        <v>0</v>
      </c>
      <c r="H2272" s="256">
        <f>N(Purchase_Entry!P438)</f>
        <v>1010.5550000000002</v>
      </c>
      <c r="I2272" s="256">
        <f t="shared" si="35"/>
        <v>-1010.5550000000002</v>
      </c>
      <c r="J2272" s="209"/>
      <c r="K2272" s="209" t="str" cm="1">
        <f t="array" ref="K2272">IF($C2272="","",IF(AND($C2272=Party_Statement!$C$5,$B2272&gt;=Party_Statement!$C$6,$B2272&lt;=Party_Statement!$E$6),SUMPRODUCT(($C$3:$C2272=Party_Statement!$C$5)*($B$3:$B2272&gt;=Party_Statement!$C$6)*($B$3:$B2272&lt;=Party_Statement!$E$6)),""))</f>
        <v/>
      </c>
    </row>
    <row r="2273" spans="1:11" x14ac:dyDescent="0.25">
      <c r="A2273" s="252">
        <f>Purchase_Entry!A439</f>
        <v>66981</v>
      </c>
      <c r="B2273" s="253">
        <f>Purchase_Entry!B439</f>
        <v>46270</v>
      </c>
      <c r="C2273" s="254" t="str">
        <f>Purchase_Entry!D439</f>
        <v>MODERN AGRO  -315</v>
      </c>
      <c r="D2273" s="255" t="s">
        <v>1392</v>
      </c>
      <c r="E2273" s="255" t="str">
        <f>Purchase_Entry!C439</f>
        <v>BILL-5175</v>
      </c>
      <c r="F2273" s="255" t="str">
        <f>Purchase_Entry!F439</f>
        <v>Cow Milk</v>
      </c>
      <c r="G2273" s="256">
        <v>0</v>
      </c>
      <c r="H2273" s="256">
        <f>N(Purchase_Entry!P439)</f>
        <v>2646.1942499999996</v>
      </c>
      <c r="I2273" s="256">
        <f t="shared" si="35"/>
        <v>-2646.1942499999996</v>
      </c>
      <c r="J2273" s="209"/>
      <c r="K2273" s="209" t="str" cm="1">
        <f t="array" ref="K2273">IF($C2273="","",IF(AND($C2273=Party_Statement!$C$5,$B2273&gt;=Party_Statement!$C$6,$B2273&lt;=Party_Statement!$E$6),SUMPRODUCT(($C$3:$C2273=Party_Statement!$C$5)*($B$3:$B2273&gt;=Party_Statement!$C$6)*($B$3:$B2273&lt;=Party_Statement!$E$6)),""))</f>
        <v/>
      </c>
    </row>
    <row r="2274" spans="1:11" x14ac:dyDescent="0.25">
      <c r="A2274" s="252">
        <f>Purchase_Entry!A440</f>
        <v>66981</v>
      </c>
      <c r="B2274" s="253">
        <f>Purchase_Entry!B440</f>
        <v>46270</v>
      </c>
      <c r="C2274" s="254" t="str">
        <f>Purchase_Entry!D440</f>
        <v>MODERN AGRO  -315</v>
      </c>
      <c r="D2274" s="255" t="s">
        <v>1392</v>
      </c>
      <c r="E2274" s="255" t="str">
        <f>Purchase_Entry!C440</f>
        <v>BILL-5176</v>
      </c>
      <c r="F2274" s="255" t="str">
        <f>Purchase_Entry!F440</f>
        <v>Buffalo Milk</v>
      </c>
      <c r="G2274" s="256">
        <v>0</v>
      </c>
      <c r="H2274" s="256">
        <f>N(Purchase_Entry!P440)</f>
        <v>1912.2810000000004</v>
      </c>
      <c r="I2274" s="256">
        <f t="shared" si="35"/>
        <v>-1912.2810000000004</v>
      </c>
      <c r="J2274" s="209"/>
      <c r="K2274" s="209" t="str" cm="1">
        <f t="array" ref="K2274">IF($C2274="","",IF(AND($C2274=Party_Statement!$C$5,$B2274&gt;=Party_Statement!$C$6,$B2274&lt;=Party_Statement!$E$6),SUMPRODUCT(($C$3:$C2274=Party_Statement!$C$5)*($B$3:$B2274&gt;=Party_Statement!$C$6)*($B$3:$B2274&lt;=Party_Statement!$E$6)),""))</f>
        <v/>
      </c>
    </row>
    <row r="2275" spans="1:11" x14ac:dyDescent="0.25">
      <c r="A2275" s="252">
        <f>Purchase_Entry!A441</f>
        <v>66981</v>
      </c>
      <c r="B2275" s="253">
        <f>Purchase_Entry!B441</f>
        <v>46270</v>
      </c>
      <c r="C2275" s="254" t="str">
        <f>Purchase_Entry!D441</f>
        <v>MODERN AGRO  -315</v>
      </c>
      <c r="D2275" s="255" t="s">
        <v>1392</v>
      </c>
      <c r="E2275" s="255" t="str">
        <f>Purchase_Entry!C441</f>
        <v>BILL-5175</v>
      </c>
      <c r="F2275" s="255" t="str">
        <f>Purchase_Entry!F441</f>
        <v>Cow Milk</v>
      </c>
      <c r="G2275" s="256">
        <v>0</v>
      </c>
      <c r="H2275" s="256">
        <f>N(Purchase_Entry!P441)</f>
        <v>1890.1387499999996</v>
      </c>
      <c r="I2275" s="256">
        <f t="shared" si="35"/>
        <v>-1890.1387499999996</v>
      </c>
      <c r="J2275" s="209"/>
      <c r="K2275" s="209" t="str" cm="1">
        <f t="array" ref="K2275">IF($C2275="","",IF(AND($C2275=Party_Statement!$C$5,$B2275&gt;=Party_Statement!$C$6,$B2275&lt;=Party_Statement!$E$6),SUMPRODUCT(($C$3:$C2275=Party_Statement!$C$5)*($B$3:$B2275&gt;=Party_Statement!$C$6)*($B$3:$B2275&lt;=Party_Statement!$E$6)),""))</f>
        <v/>
      </c>
    </row>
    <row r="2276" spans="1:11" x14ac:dyDescent="0.25">
      <c r="A2276" s="252">
        <f>Purchase_Entry!A442</f>
        <v>66981</v>
      </c>
      <c r="B2276" s="253">
        <f>Purchase_Entry!B442</f>
        <v>46270</v>
      </c>
      <c r="C2276" s="254" t="str">
        <f>Purchase_Entry!D442</f>
        <v>MODERN AGRO  -315</v>
      </c>
      <c r="D2276" s="255" t="s">
        <v>1392</v>
      </c>
      <c r="E2276" s="255" t="str">
        <f>Purchase_Entry!C442</f>
        <v>BILL-5176</v>
      </c>
      <c r="F2276" s="255" t="str">
        <f>Purchase_Entry!F442</f>
        <v>Buffalo Milk</v>
      </c>
      <c r="G2276" s="256">
        <v>0</v>
      </c>
      <c r="H2276" s="256">
        <f>N(Purchase_Entry!P442)</f>
        <v>1026.1020000000001</v>
      </c>
      <c r="I2276" s="256">
        <f t="shared" si="35"/>
        <v>-1026.1020000000001</v>
      </c>
      <c r="J2276" s="209"/>
      <c r="K2276" s="209" t="str" cm="1">
        <f t="array" ref="K2276">IF($C2276="","",IF(AND($C2276=Party_Statement!$C$5,$B2276&gt;=Party_Statement!$C$6,$B2276&lt;=Party_Statement!$E$6),SUMPRODUCT(($C$3:$C2276=Party_Statement!$C$5)*($B$3:$B2276&gt;=Party_Statement!$C$6)*($B$3:$B2276&lt;=Party_Statement!$E$6)),""))</f>
        <v/>
      </c>
    </row>
    <row r="2277" spans="1:11" x14ac:dyDescent="0.25">
      <c r="A2277" s="252">
        <f>Purchase_Entry!A443</f>
        <v>66982</v>
      </c>
      <c r="B2277" s="253">
        <f>Purchase_Entry!B443</f>
        <v>46271</v>
      </c>
      <c r="C2277" s="254" t="str">
        <f>Purchase_Entry!D443</f>
        <v>MODERN AGRO  -315</v>
      </c>
      <c r="D2277" s="255" t="s">
        <v>1392</v>
      </c>
      <c r="E2277" s="255" t="str">
        <f>Purchase_Entry!C443</f>
        <v>BILL-5175</v>
      </c>
      <c r="F2277" s="255" t="str">
        <f>Purchase_Entry!F443</f>
        <v>Cow Milk</v>
      </c>
      <c r="G2277" s="256">
        <v>0</v>
      </c>
      <c r="H2277" s="256">
        <f>N(Purchase_Entry!P443)</f>
        <v>2819.1899999999996</v>
      </c>
      <c r="I2277" s="256">
        <f t="shared" si="35"/>
        <v>-2819.1899999999996</v>
      </c>
      <c r="J2277" s="209"/>
      <c r="K2277" s="209" t="str" cm="1">
        <f t="array" ref="K2277">IF($C2277="","",IF(AND($C2277=Party_Statement!$C$5,$B2277&gt;=Party_Statement!$C$6,$B2277&lt;=Party_Statement!$E$6),SUMPRODUCT(($C$3:$C2277=Party_Statement!$C$5)*($B$3:$B2277&gt;=Party_Statement!$C$6)*($B$3:$B2277&lt;=Party_Statement!$E$6)),""))</f>
        <v/>
      </c>
    </row>
    <row r="2278" spans="1:11" x14ac:dyDescent="0.25">
      <c r="A2278" s="252">
        <f>Purchase_Entry!A444</f>
        <v>66982</v>
      </c>
      <c r="B2278" s="253">
        <f>Purchase_Entry!B444</f>
        <v>46271</v>
      </c>
      <c r="C2278" s="254" t="str">
        <f>Purchase_Entry!D444</f>
        <v>MODERN AGRO  -315</v>
      </c>
      <c r="D2278" s="255" t="s">
        <v>1392</v>
      </c>
      <c r="E2278" s="255" t="str">
        <f>Purchase_Entry!C444</f>
        <v>BILL-5176</v>
      </c>
      <c r="F2278" s="255" t="str">
        <f>Purchase_Entry!F444</f>
        <v>Buffalo Milk</v>
      </c>
      <c r="G2278" s="256">
        <v>0</v>
      </c>
      <c r="H2278" s="256">
        <f>N(Purchase_Entry!P444)</f>
        <v>1787.9050000000002</v>
      </c>
      <c r="I2278" s="256">
        <f t="shared" si="35"/>
        <v>-1787.9050000000002</v>
      </c>
      <c r="J2278" s="209"/>
      <c r="K2278" s="209" t="str" cm="1">
        <f t="array" ref="K2278">IF($C2278="","",IF(AND($C2278=Party_Statement!$C$5,$B2278&gt;=Party_Statement!$C$6,$B2278&lt;=Party_Statement!$E$6),SUMPRODUCT(($C$3:$C2278=Party_Statement!$C$5)*($B$3:$B2278&gt;=Party_Statement!$C$6)*($B$3:$B2278&lt;=Party_Statement!$E$6)),""))</f>
        <v/>
      </c>
    </row>
    <row r="2279" spans="1:11" x14ac:dyDescent="0.25">
      <c r="A2279" s="252">
        <f>Purchase_Entry!A445</f>
        <v>66982</v>
      </c>
      <c r="B2279" s="253">
        <f>Purchase_Entry!B445</f>
        <v>46271</v>
      </c>
      <c r="C2279" s="254" t="str">
        <f>Purchase_Entry!D445</f>
        <v>MODERN AGRO  -315</v>
      </c>
      <c r="D2279" s="255" t="s">
        <v>1392</v>
      </c>
      <c r="E2279" s="255" t="str">
        <f>Purchase_Entry!C445</f>
        <v>BILL-5175</v>
      </c>
      <c r="F2279" s="255" t="str">
        <f>Purchase_Entry!F445</f>
        <v>Cow Milk</v>
      </c>
      <c r="G2279" s="256">
        <v>0</v>
      </c>
      <c r="H2279" s="256">
        <f>N(Purchase_Entry!P445)</f>
        <v>1377.5587499999997</v>
      </c>
      <c r="I2279" s="256">
        <f t="shared" si="35"/>
        <v>-1377.5587499999997</v>
      </c>
      <c r="J2279" s="209"/>
      <c r="K2279" s="209" t="str" cm="1">
        <f t="array" ref="K2279">IF($C2279="","",IF(AND($C2279=Party_Statement!$C$5,$B2279&gt;=Party_Statement!$C$6,$B2279&lt;=Party_Statement!$E$6),SUMPRODUCT(($C$3:$C2279=Party_Statement!$C$5)*($B$3:$B2279&gt;=Party_Statement!$C$6)*($B$3:$B2279&lt;=Party_Statement!$E$6)),""))</f>
        <v/>
      </c>
    </row>
    <row r="2280" spans="1:11" x14ac:dyDescent="0.25">
      <c r="A2280" s="252">
        <f>Purchase_Entry!A446</f>
        <v>66982</v>
      </c>
      <c r="B2280" s="253">
        <f>Purchase_Entry!B446</f>
        <v>46271</v>
      </c>
      <c r="C2280" s="254" t="str">
        <f>Purchase_Entry!D446</f>
        <v>MODERN AGRO  -315</v>
      </c>
      <c r="D2280" s="255" t="s">
        <v>1392</v>
      </c>
      <c r="E2280" s="255" t="str">
        <f>Purchase_Entry!C446</f>
        <v>BILL-5176</v>
      </c>
      <c r="F2280" s="255" t="str">
        <f>Purchase_Entry!F446</f>
        <v>Buffalo Milk</v>
      </c>
      <c r="G2280" s="256">
        <v>0</v>
      </c>
      <c r="H2280" s="256">
        <f>N(Purchase_Entry!P446)</f>
        <v>1026.1020000000001</v>
      </c>
      <c r="I2280" s="256">
        <f t="shared" si="35"/>
        <v>-1026.1020000000001</v>
      </c>
      <c r="J2280" s="209"/>
      <c r="K2280" s="209" t="str" cm="1">
        <f t="array" ref="K2280">IF($C2280="","",IF(AND($C2280=Party_Statement!$C$5,$B2280&gt;=Party_Statement!$C$6,$B2280&lt;=Party_Statement!$E$6),SUMPRODUCT(($C$3:$C2280=Party_Statement!$C$5)*($B$3:$B2280&gt;=Party_Statement!$C$6)*($B$3:$B2280&lt;=Party_Statement!$E$6)),""))</f>
        <v/>
      </c>
    </row>
    <row r="2281" spans="1:11" x14ac:dyDescent="0.25">
      <c r="A2281" s="252">
        <f>Purchase_Entry!A447</f>
        <v>66983</v>
      </c>
      <c r="B2281" s="253">
        <f>Purchase_Entry!B447</f>
        <v>46272</v>
      </c>
      <c r="C2281" s="254" t="str">
        <f>Purchase_Entry!D447</f>
        <v>MODERN AGRO  -315</v>
      </c>
      <c r="D2281" s="255" t="s">
        <v>1392</v>
      </c>
      <c r="E2281" s="255" t="str">
        <f>Purchase_Entry!C447</f>
        <v>BILL-5175</v>
      </c>
      <c r="F2281" s="255" t="str">
        <f>Purchase_Entry!F447</f>
        <v>Cow Milk</v>
      </c>
      <c r="G2281" s="256">
        <v>0</v>
      </c>
      <c r="H2281" s="256">
        <f>N(Purchase_Entry!P447)</f>
        <v>2723.0812499999997</v>
      </c>
      <c r="I2281" s="256">
        <f t="shared" si="35"/>
        <v>-2723.0812499999997</v>
      </c>
      <c r="J2281" s="209"/>
      <c r="K2281" s="209" t="str" cm="1">
        <f t="array" ref="K2281">IF($C2281="","",IF(AND($C2281=Party_Statement!$C$5,$B2281&gt;=Party_Statement!$C$6,$B2281&lt;=Party_Statement!$E$6),SUMPRODUCT(($C$3:$C2281=Party_Statement!$C$5)*($B$3:$B2281&gt;=Party_Statement!$C$6)*($B$3:$B2281&lt;=Party_Statement!$E$6)),""))</f>
        <v/>
      </c>
    </row>
    <row r="2282" spans="1:11" x14ac:dyDescent="0.25">
      <c r="A2282" s="252">
        <f>Purchase_Entry!A448</f>
        <v>66983</v>
      </c>
      <c r="B2282" s="253">
        <f>Purchase_Entry!B448</f>
        <v>46272</v>
      </c>
      <c r="C2282" s="254" t="str">
        <f>Purchase_Entry!D448</f>
        <v>MODERN AGRO  -315</v>
      </c>
      <c r="D2282" s="255" t="s">
        <v>1392</v>
      </c>
      <c r="E2282" s="255" t="str">
        <f>Purchase_Entry!C448</f>
        <v>BILL-5176</v>
      </c>
      <c r="F2282" s="255" t="str">
        <f>Purchase_Entry!F448</f>
        <v>Buffalo Milk</v>
      </c>
      <c r="G2282" s="256">
        <v>0</v>
      </c>
      <c r="H2282" s="256">
        <f>N(Purchase_Entry!P448)</f>
        <v>1772.3580000000004</v>
      </c>
      <c r="I2282" s="256">
        <f t="shared" si="35"/>
        <v>-1772.3580000000004</v>
      </c>
      <c r="J2282" s="209"/>
      <c r="K2282" s="209" t="str" cm="1">
        <f t="array" ref="K2282">IF($C2282="","",IF(AND($C2282=Party_Statement!$C$5,$B2282&gt;=Party_Statement!$C$6,$B2282&lt;=Party_Statement!$E$6),SUMPRODUCT(($C$3:$C2282=Party_Statement!$C$5)*($B$3:$B2282&gt;=Party_Statement!$C$6)*($B$3:$B2282&lt;=Party_Statement!$E$6)),""))</f>
        <v/>
      </c>
    </row>
    <row r="2283" spans="1:11" x14ac:dyDescent="0.25">
      <c r="A2283" s="252">
        <f>Purchase_Entry!A449</f>
        <v>66983</v>
      </c>
      <c r="B2283" s="253">
        <f>Purchase_Entry!B449</f>
        <v>46272</v>
      </c>
      <c r="C2283" s="254" t="str">
        <f>Purchase_Entry!D449</f>
        <v>MODERN AGRO  -315</v>
      </c>
      <c r="D2283" s="255" t="s">
        <v>1392</v>
      </c>
      <c r="E2283" s="255" t="str">
        <f>Purchase_Entry!C449</f>
        <v>BILL-5175</v>
      </c>
      <c r="F2283" s="255" t="str">
        <f>Purchase_Entry!F449</f>
        <v>Cow Milk</v>
      </c>
      <c r="G2283" s="256">
        <v>0</v>
      </c>
      <c r="H2283" s="256">
        <f>N(Purchase_Entry!P449)</f>
        <v>1941.3967499999999</v>
      </c>
      <c r="I2283" s="256">
        <f t="shared" si="35"/>
        <v>-1941.3967499999999</v>
      </c>
      <c r="J2283" s="209"/>
      <c r="K2283" s="209" t="str" cm="1">
        <f t="array" ref="K2283">IF($C2283="","",IF(AND($C2283=Party_Statement!$C$5,$B2283&gt;=Party_Statement!$C$6,$B2283&lt;=Party_Statement!$E$6),SUMPRODUCT(($C$3:$C2283=Party_Statement!$C$5)*($B$3:$B2283&gt;=Party_Statement!$C$6)*($B$3:$B2283&lt;=Party_Statement!$E$6)),""))</f>
        <v/>
      </c>
    </row>
    <row r="2284" spans="1:11" x14ac:dyDescent="0.25">
      <c r="A2284" s="252">
        <f>Purchase_Entry!A450</f>
        <v>66983</v>
      </c>
      <c r="B2284" s="253">
        <f>Purchase_Entry!B450</f>
        <v>46272</v>
      </c>
      <c r="C2284" s="254" t="str">
        <f>Purchase_Entry!D450</f>
        <v>MODERN AGRO  -315</v>
      </c>
      <c r="D2284" s="255" t="s">
        <v>1392</v>
      </c>
      <c r="E2284" s="255" t="str">
        <f>Purchase_Entry!C450</f>
        <v>BILL-5176</v>
      </c>
      <c r="F2284" s="255" t="str">
        <f>Purchase_Entry!F450</f>
        <v>Buffalo Milk</v>
      </c>
      <c r="G2284" s="256">
        <v>0</v>
      </c>
      <c r="H2284" s="256">
        <f>N(Purchase_Entry!P450)</f>
        <v>1142.7045000000001</v>
      </c>
      <c r="I2284" s="256">
        <f t="shared" si="35"/>
        <v>-1142.7045000000001</v>
      </c>
      <c r="J2284" s="209"/>
      <c r="K2284" s="209" t="str" cm="1">
        <f t="array" ref="K2284">IF($C2284="","",IF(AND($C2284=Party_Statement!$C$5,$B2284&gt;=Party_Statement!$C$6,$B2284&lt;=Party_Statement!$E$6),SUMPRODUCT(($C$3:$C2284=Party_Statement!$C$5)*($B$3:$B2284&gt;=Party_Statement!$C$6)*($B$3:$B2284&lt;=Party_Statement!$E$6)),""))</f>
        <v/>
      </c>
    </row>
    <row r="2285" spans="1:11" x14ac:dyDescent="0.25">
      <c r="A2285" s="252">
        <f>Purchase_Entry!A451</f>
        <v>66984</v>
      </c>
      <c r="B2285" s="253">
        <f>Purchase_Entry!B451</f>
        <v>46273</v>
      </c>
      <c r="C2285" s="254" t="str">
        <f>Purchase_Entry!D451</f>
        <v>MODERN AGRO  -315</v>
      </c>
      <c r="D2285" s="255" t="s">
        <v>1392</v>
      </c>
      <c r="E2285" s="255" t="str">
        <f>Purchase_Entry!C451</f>
        <v>BILL-5175</v>
      </c>
      <c r="F2285" s="255" t="str">
        <f>Purchase_Entry!F451</f>
        <v>Cow Milk</v>
      </c>
      <c r="G2285" s="256">
        <v>0</v>
      </c>
      <c r="H2285" s="256">
        <f>N(Purchase_Entry!P451)</f>
        <v>2562.8999999999996</v>
      </c>
      <c r="I2285" s="256">
        <f t="shared" si="35"/>
        <v>-2562.8999999999996</v>
      </c>
      <c r="J2285" s="209"/>
      <c r="K2285" s="209" t="str" cm="1">
        <f t="array" ref="K2285">IF($C2285="","",IF(AND($C2285=Party_Statement!$C$5,$B2285&gt;=Party_Statement!$C$6,$B2285&lt;=Party_Statement!$E$6),SUMPRODUCT(($C$3:$C2285=Party_Statement!$C$5)*($B$3:$B2285&gt;=Party_Statement!$C$6)*($B$3:$B2285&lt;=Party_Statement!$E$6)),""))</f>
        <v/>
      </c>
    </row>
    <row r="2286" spans="1:11" x14ac:dyDescent="0.25">
      <c r="A2286" s="252">
        <f>Purchase_Entry!A452</f>
        <v>66984</v>
      </c>
      <c r="B2286" s="253">
        <f>Purchase_Entry!B452</f>
        <v>46273</v>
      </c>
      <c r="C2286" s="254" t="str">
        <f>Purchase_Entry!D452</f>
        <v>MODERN AGRO  -315</v>
      </c>
      <c r="D2286" s="255" t="s">
        <v>1392</v>
      </c>
      <c r="E2286" s="255" t="str">
        <f>Purchase_Entry!C452</f>
        <v>BILL-5176</v>
      </c>
      <c r="F2286" s="255" t="str">
        <f>Purchase_Entry!F452</f>
        <v>Buffalo Milk</v>
      </c>
      <c r="G2286" s="256">
        <v>0</v>
      </c>
      <c r="H2286" s="256">
        <f>N(Purchase_Entry!P452)</f>
        <v>1795.6785000000004</v>
      </c>
      <c r="I2286" s="256">
        <f t="shared" si="35"/>
        <v>-1795.6785000000004</v>
      </c>
      <c r="J2286" s="209"/>
      <c r="K2286" s="209" t="str" cm="1">
        <f t="array" ref="K2286">IF($C2286="","",IF(AND($C2286=Party_Statement!$C$5,$B2286&gt;=Party_Statement!$C$6,$B2286&lt;=Party_Statement!$E$6),SUMPRODUCT(($C$3:$C2286=Party_Statement!$C$5)*($B$3:$B2286&gt;=Party_Statement!$C$6)*($B$3:$B2286&lt;=Party_Statement!$E$6)),""))</f>
        <v/>
      </c>
    </row>
    <row r="2287" spans="1:11" x14ac:dyDescent="0.25">
      <c r="A2287" s="252">
        <f>Purchase_Entry!A453</f>
        <v>66984</v>
      </c>
      <c r="B2287" s="253">
        <f>Purchase_Entry!B453</f>
        <v>46273</v>
      </c>
      <c r="C2287" s="254" t="str">
        <f>Purchase_Entry!D453</f>
        <v>MODERN AGRO  -315</v>
      </c>
      <c r="D2287" s="255" t="s">
        <v>1392</v>
      </c>
      <c r="E2287" s="255" t="str">
        <f>Purchase_Entry!C453</f>
        <v>BILL-5175</v>
      </c>
      <c r="F2287" s="255" t="str">
        <f>Purchase_Entry!F453</f>
        <v>Cow Milk</v>
      </c>
      <c r="G2287" s="256">
        <v>0</v>
      </c>
      <c r="H2287" s="256">
        <f>N(Purchase_Entry!P453)</f>
        <v>1794.0299999999997</v>
      </c>
      <c r="I2287" s="256">
        <f t="shared" si="35"/>
        <v>-1794.0299999999997</v>
      </c>
      <c r="J2287" s="209"/>
      <c r="K2287" s="209" t="str" cm="1">
        <f t="array" ref="K2287">IF($C2287="","",IF(AND($C2287=Party_Statement!$C$5,$B2287&gt;=Party_Statement!$C$6,$B2287&lt;=Party_Statement!$E$6),SUMPRODUCT(($C$3:$C2287=Party_Statement!$C$5)*($B$3:$B2287&gt;=Party_Statement!$C$6)*($B$3:$B2287&lt;=Party_Statement!$E$6)),""))</f>
        <v/>
      </c>
    </row>
    <row r="2288" spans="1:11" x14ac:dyDescent="0.25">
      <c r="A2288" s="252">
        <f>Purchase_Entry!A454</f>
        <v>66984</v>
      </c>
      <c r="B2288" s="253">
        <f>Purchase_Entry!B454</f>
        <v>46273</v>
      </c>
      <c r="C2288" s="254" t="str">
        <f>Purchase_Entry!D454</f>
        <v>MODERN AGRO  -315</v>
      </c>
      <c r="D2288" s="255" t="s">
        <v>1392</v>
      </c>
      <c r="E2288" s="255" t="str">
        <f>Purchase_Entry!C454</f>
        <v>BILL-5176</v>
      </c>
      <c r="F2288" s="255" t="str">
        <f>Purchase_Entry!F454</f>
        <v>Buffalo Milk</v>
      </c>
      <c r="G2288" s="256">
        <v>0</v>
      </c>
      <c r="H2288" s="256">
        <f>N(Purchase_Entry!P454)</f>
        <v>1064.9695000000002</v>
      </c>
      <c r="I2288" s="256">
        <f t="shared" si="35"/>
        <v>-1064.9695000000002</v>
      </c>
      <c r="J2288" s="209"/>
      <c r="K2288" s="209" t="str" cm="1">
        <f t="array" ref="K2288">IF($C2288="","",IF(AND($C2288=Party_Statement!$C$5,$B2288&gt;=Party_Statement!$C$6,$B2288&lt;=Party_Statement!$E$6),SUMPRODUCT(($C$3:$C2288=Party_Statement!$C$5)*($B$3:$B2288&gt;=Party_Statement!$C$6)*($B$3:$B2288&lt;=Party_Statement!$E$6)),""))</f>
        <v/>
      </c>
    </row>
    <row r="2289" spans="1:11" x14ac:dyDescent="0.25">
      <c r="A2289" s="252">
        <f>Purchase_Entry!A487</f>
        <v>66916</v>
      </c>
      <c r="B2289" s="253">
        <f>Purchase_Entry!B487</f>
        <v>46203</v>
      </c>
      <c r="C2289" s="254" t="str">
        <f>Purchase_Entry!D487</f>
        <v>NAWA DURGA -317</v>
      </c>
      <c r="D2289" s="255" t="s">
        <v>1392</v>
      </c>
      <c r="E2289" s="255" t="str">
        <f>Purchase_Entry!C487</f>
        <v>BILL-5003</v>
      </c>
      <c r="F2289" s="255" t="str">
        <f>Purchase_Entry!F487</f>
        <v>Cow Milk</v>
      </c>
      <c r="G2289" s="256">
        <v>0</v>
      </c>
      <c r="H2289" s="256">
        <f>N(Purchase_Entry!P487)</f>
        <v>2304.2075</v>
      </c>
      <c r="I2289" s="256">
        <f t="shared" si="35"/>
        <v>-2304.2075</v>
      </c>
      <c r="J2289" s="209"/>
      <c r="K2289" s="209" t="str" cm="1">
        <f t="array" ref="K2289">IF($C2289="","",IF(AND($C2289=Party_Statement!$C$5,$B2289&gt;=Party_Statement!$C$6,$B2289&lt;=Party_Statement!$E$6),SUMPRODUCT(($C$3:$C2289=Party_Statement!$C$5)*($B$3:$B2289&gt;=Party_Statement!$C$6)*($B$3:$B2289&lt;=Party_Statement!$E$6)),""))</f>
        <v/>
      </c>
    </row>
    <row r="2290" spans="1:11" x14ac:dyDescent="0.25">
      <c r="A2290" s="252">
        <f>Purchase_Entry!A488</f>
        <v>66917</v>
      </c>
      <c r="B2290" s="253">
        <f>Purchase_Entry!B488</f>
        <v>46204</v>
      </c>
      <c r="C2290" s="254" t="str">
        <f>Purchase_Entry!D488</f>
        <v>NAWA DURGA -317</v>
      </c>
      <c r="D2290" s="255" t="s">
        <v>1392</v>
      </c>
      <c r="E2290" s="255" t="str">
        <f>Purchase_Entry!C488</f>
        <v>BILL-5010</v>
      </c>
      <c r="F2290" s="255" t="str">
        <f>Purchase_Entry!F488</f>
        <v>Cow Milk</v>
      </c>
      <c r="G2290" s="256">
        <v>0</v>
      </c>
      <c r="H2290" s="256">
        <f>N(Purchase_Entry!P488)</f>
        <v>2573.6099999999997</v>
      </c>
      <c r="I2290" s="256">
        <f t="shared" si="35"/>
        <v>-2573.6099999999997</v>
      </c>
      <c r="J2290" s="209"/>
      <c r="K2290" s="209" t="str" cm="1">
        <f t="array" ref="K2290">IF($C2290="","",IF(AND($C2290=Party_Statement!$C$5,$B2290&gt;=Party_Statement!$C$6,$B2290&lt;=Party_Statement!$E$6),SUMPRODUCT(($C$3:$C2290=Party_Statement!$C$5)*($B$3:$B2290&gt;=Party_Statement!$C$6)*($B$3:$B2290&lt;=Party_Statement!$E$6)),""))</f>
        <v/>
      </c>
    </row>
    <row r="2291" spans="1:11" x14ac:dyDescent="0.25">
      <c r="A2291" s="252">
        <f>Purchase_Entry!A489</f>
        <v>66918</v>
      </c>
      <c r="B2291" s="253">
        <f>Purchase_Entry!B489</f>
        <v>46205</v>
      </c>
      <c r="C2291" s="254" t="str">
        <f>Purchase_Entry!D489</f>
        <v>NAWA DURGA -317</v>
      </c>
      <c r="D2291" s="255" t="s">
        <v>1392</v>
      </c>
      <c r="E2291" s="255" t="str">
        <f>Purchase_Entry!C489</f>
        <v>BILL-5017</v>
      </c>
      <c r="F2291" s="255" t="str">
        <f>Purchase_Entry!F489</f>
        <v>Cow Milk</v>
      </c>
      <c r="G2291" s="256">
        <v>0</v>
      </c>
      <c r="H2291" s="256">
        <f>N(Purchase_Entry!P489)</f>
        <v>2434.7575000000002</v>
      </c>
      <c r="I2291" s="256">
        <f t="shared" si="35"/>
        <v>-2434.7575000000002</v>
      </c>
      <c r="J2291" s="209"/>
      <c r="K2291" s="209" t="str" cm="1">
        <f t="array" ref="K2291">IF($C2291="","",IF(AND($C2291=Party_Statement!$C$5,$B2291&gt;=Party_Statement!$C$6,$B2291&lt;=Party_Statement!$E$6),SUMPRODUCT(($C$3:$C2291=Party_Statement!$C$5)*($B$3:$B2291&gt;=Party_Statement!$C$6)*($B$3:$B2291&lt;=Party_Statement!$E$6)),""))</f>
        <v/>
      </c>
    </row>
    <row r="2292" spans="1:11" x14ac:dyDescent="0.25">
      <c r="A2292" s="252">
        <f>Purchase_Entry!A490</f>
        <v>66919</v>
      </c>
      <c r="B2292" s="253">
        <f>Purchase_Entry!B490</f>
        <v>46206</v>
      </c>
      <c r="C2292" s="254" t="str">
        <f>Purchase_Entry!D490</f>
        <v>NAWA DURGA -317</v>
      </c>
      <c r="D2292" s="255" t="s">
        <v>1392</v>
      </c>
      <c r="E2292" s="255" t="str">
        <f>Purchase_Entry!C490</f>
        <v>BILL-5024</v>
      </c>
      <c r="F2292" s="255" t="str">
        <f>Purchase_Entry!F490</f>
        <v>Cow Milk</v>
      </c>
      <c r="G2292" s="256">
        <v>0</v>
      </c>
      <c r="H2292" s="256">
        <f>N(Purchase_Entry!P490)</f>
        <v>1880.7149999999999</v>
      </c>
      <c r="I2292" s="256">
        <f t="shared" si="35"/>
        <v>-1880.7149999999999</v>
      </c>
      <c r="J2292" s="209"/>
      <c r="K2292" s="209" t="str" cm="1">
        <f t="array" ref="K2292">IF($C2292="","",IF(AND($C2292=Party_Statement!$C$5,$B2292&gt;=Party_Statement!$C$6,$B2292&lt;=Party_Statement!$E$6),SUMPRODUCT(($C$3:$C2292=Party_Statement!$C$5)*($B$3:$B2292&gt;=Party_Statement!$C$6)*($B$3:$B2292&lt;=Party_Statement!$E$6)),""))</f>
        <v/>
      </c>
    </row>
    <row r="2293" spans="1:11" x14ac:dyDescent="0.25">
      <c r="A2293" s="252">
        <f>Purchase_Entry!A491</f>
        <v>66920</v>
      </c>
      <c r="B2293" s="253">
        <f>Purchase_Entry!B491</f>
        <v>46207</v>
      </c>
      <c r="C2293" s="254" t="str">
        <f>Purchase_Entry!D491</f>
        <v>NAWA DURGA -317</v>
      </c>
      <c r="D2293" s="255" t="s">
        <v>1392</v>
      </c>
      <c r="E2293" s="255" t="str">
        <f>Purchase_Entry!C491</f>
        <v>BILL-5031</v>
      </c>
      <c r="F2293" s="255" t="str">
        <f>Purchase_Entry!F491</f>
        <v>Cow Milk</v>
      </c>
      <c r="G2293" s="256">
        <v>0</v>
      </c>
      <c r="H2293" s="256">
        <f>N(Purchase_Entry!P491)</f>
        <v>2173.6574999999998</v>
      </c>
      <c r="I2293" s="256">
        <f t="shared" si="35"/>
        <v>-2173.6574999999998</v>
      </c>
      <c r="J2293" s="209"/>
      <c r="K2293" s="209" t="str" cm="1">
        <f t="array" ref="K2293">IF($C2293="","",IF(AND($C2293=Party_Statement!$C$5,$B2293&gt;=Party_Statement!$C$6,$B2293&lt;=Party_Statement!$E$6),SUMPRODUCT(($C$3:$C2293=Party_Statement!$C$5)*($B$3:$B2293&gt;=Party_Statement!$C$6)*($B$3:$B2293&lt;=Party_Statement!$E$6)),""))</f>
        <v/>
      </c>
    </row>
    <row r="2294" spans="1:11" x14ac:dyDescent="0.25">
      <c r="A2294" s="252">
        <f>Purchase_Entry!A492</f>
        <v>66921</v>
      </c>
      <c r="B2294" s="253">
        <f>Purchase_Entry!B492</f>
        <v>46208</v>
      </c>
      <c r="C2294" s="254" t="str">
        <f>Purchase_Entry!D492</f>
        <v>NAWA DURGA -317</v>
      </c>
      <c r="D2294" s="255" t="s">
        <v>1392</v>
      </c>
      <c r="E2294" s="255" t="str">
        <f>Purchase_Entry!C492</f>
        <v>BILL-5038</v>
      </c>
      <c r="F2294" s="255" t="str">
        <f>Purchase_Entry!F492</f>
        <v>Cow Milk</v>
      </c>
      <c r="G2294" s="256">
        <v>0</v>
      </c>
      <c r="H2294" s="256">
        <f>N(Purchase_Entry!P492)</f>
        <v>1997.4150000000002</v>
      </c>
      <c r="I2294" s="256">
        <f t="shared" si="35"/>
        <v>-1997.4150000000002</v>
      </c>
      <c r="J2294" s="209"/>
      <c r="K2294" s="209" t="str" cm="1">
        <f t="array" ref="K2294">IF($C2294="","",IF(AND($C2294=Party_Statement!$C$5,$B2294&gt;=Party_Statement!$C$6,$B2294&lt;=Party_Statement!$E$6),SUMPRODUCT(($C$3:$C2294=Party_Statement!$C$5)*($B$3:$B2294&gt;=Party_Statement!$C$6)*($B$3:$B2294&lt;=Party_Statement!$E$6)),""))</f>
        <v/>
      </c>
    </row>
    <row r="2295" spans="1:11" x14ac:dyDescent="0.25">
      <c r="A2295" s="252">
        <f>Purchase_Entry!A493</f>
        <v>66922</v>
      </c>
      <c r="B2295" s="253">
        <f>Purchase_Entry!B493</f>
        <v>46209</v>
      </c>
      <c r="C2295" s="254" t="str">
        <f>Purchase_Entry!D493</f>
        <v>NAWA DURGA -317</v>
      </c>
      <c r="D2295" s="255" t="s">
        <v>1392</v>
      </c>
      <c r="E2295" s="255" t="str">
        <f>Purchase_Entry!C493</f>
        <v>BILL-5045</v>
      </c>
      <c r="F2295" s="255" t="str">
        <f>Purchase_Entry!F493</f>
        <v>Cow Milk</v>
      </c>
      <c r="G2295" s="256">
        <v>0</v>
      </c>
      <c r="H2295" s="256">
        <f>N(Purchase_Entry!P493)</f>
        <v>1754.9909999999998</v>
      </c>
      <c r="I2295" s="256">
        <f t="shared" si="35"/>
        <v>-1754.9909999999998</v>
      </c>
      <c r="J2295" s="209"/>
      <c r="K2295" s="209" t="str" cm="1">
        <f t="array" ref="K2295">IF($C2295="","",IF(AND($C2295=Party_Statement!$C$5,$B2295&gt;=Party_Statement!$C$6,$B2295&lt;=Party_Statement!$E$6),SUMPRODUCT(($C$3:$C2295=Party_Statement!$C$5)*($B$3:$B2295&gt;=Party_Statement!$C$6)*($B$3:$B2295&lt;=Party_Statement!$E$6)),""))</f>
        <v/>
      </c>
    </row>
    <row r="2296" spans="1:11" x14ac:dyDescent="0.25">
      <c r="A2296" s="252">
        <f>Purchase_Entry!A494</f>
        <v>66923</v>
      </c>
      <c r="B2296" s="253">
        <f>Purchase_Entry!B494</f>
        <v>46210</v>
      </c>
      <c r="C2296" s="254" t="str">
        <f>Purchase_Entry!D494</f>
        <v>NAWA DURGA -317</v>
      </c>
      <c r="D2296" s="255" t="s">
        <v>1392</v>
      </c>
      <c r="E2296" s="255" t="str">
        <f>Purchase_Entry!C494</f>
        <v>BILL-5052</v>
      </c>
      <c r="F2296" s="255" t="str">
        <f>Purchase_Entry!F494</f>
        <v>Cow Milk</v>
      </c>
      <c r="G2296" s="256">
        <v>0</v>
      </c>
      <c r="H2296" s="256">
        <f>N(Purchase_Entry!P494)</f>
        <v>2346.5609999999997</v>
      </c>
      <c r="I2296" s="256">
        <f t="shared" si="35"/>
        <v>-2346.5609999999997</v>
      </c>
      <c r="J2296" s="209"/>
      <c r="K2296" s="209" t="str" cm="1">
        <f t="array" ref="K2296">IF($C2296="","",IF(AND($C2296=Party_Statement!$C$5,$B2296&gt;=Party_Statement!$C$6,$B2296&lt;=Party_Statement!$E$6),SUMPRODUCT(($C$3:$C2296=Party_Statement!$C$5)*($B$3:$B2296&gt;=Party_Statement!$C$6)*($B$3:$B2296&lt;=Party_Statement!$E$6)),""))</f>
        <v/>
      </c>
    </row>
    <row r="2297" spans="1:11" x14ac:dyDescent="0.25">
      <c r="A2297" s="252">
        <f>Purchase_Entry!A495</f>
        <v>66924</v>
      </c>
      <c r="B2297" s="253">
        <f>Purchase_Entry!B495</f>
        <v>46211</v>
      </c>
      <c r="C2297" s="254" t="str">
        <f>Purchase_Entry!D495</f>
        <v>NAWA DURGA -317</v>
      </c>
      <c r="D2297" s="255" t="s">
        <v>1392</v>
      </c>
      <c r="E2297" s="255" t="str">
        <f>Purchase_Entry!C495</f>
        <v>BILL-5059</v>
      </c>
      <c r="F2297" s="255" t="str">
        <f>Purchase_Entry!F495</f>
        <v>Cow Milk</v>
      </c>
      <c r="G2297" s="256">
        <v>0</v>
      </c>
      <c r="H2297" s="256">
        <f>N(Purchase_Entry!P495)</f>
        <v>2088.8000000000002</v>
      </c>
      <c r="I2297" s="256">
        <f t="shared" si="35"/>
        <v>-2088.8000000000002</v>
      </c>
      <c r="J2297" s="209"/>
      <c r="K2297" s="209" t="str" cm="1">
        <f t="array" ref="K2297">IF($C2297="","",IF(AND($C2297=Party_Statement!$C$5,$B2297&gt;=Party_Statement!$C$6,$B2297&lt;=Party_Statement!$E$6),SUMPRODUCT(($C$3:$C2297=Party_Statement!$C$5)*($B$3:$B2297&gt;=Party_Statement!$C$6)*($B$3:$B2297&lt;=Party_Statement!$E$6)),""))</f>
        <v/>
      </c>
    </row>
    <row r="2298" spans="1:11" x14ac:dyDescent="0.25">
      <c r="A2298" s="252">
        <f>Purchase_Entry!A496</f>
        <v>66925</v>
      </c>
      <c r="B2298" s="253">
        <f>Purchase_Entry!B496</f>
        <v>46212</v>
      </c>
      <c r="C2298" s="254" t="str">
        <f>Purchase_Entry!D496</f>
        <v>NAWA DURGA -317</v>
      </c>
      <c r="D2298" s="255" t="s">
        <v>1392</v>
      </c>
      <c r="E2298" s="255" t="str">
        <f>Purchase_Entry!C496</f>
        <v>BILL-5066</v>
      </c>
      <c r="F2298" s="255" t="str">
        <f>Purchase_Entry!F496</f>
        <v>Cow Milk</v>
      </c>
      <c r="G2298" s="256">
        <v>0</v>
      </c>
      <c r="H2298" s="256">
        <f>N(Purchase_Entry!P496)</f>
        <v>1979.6999999999998</v>
      </c>
      <c r="I2298" s="256">
        <f t="shared" si="35"/>
        <v>-1979.6999999999998</v>
      </c>
      <c r="J2298" s="209"/>
      <c r="K2298" s="209" t="str" cm="1">
        <f t="array" ref="K2298">IF($C2298="","",IF(AND($C2298=Party_Statement!$C$5,$B2298&gt;=Party_Statement!$C$6,$B2298&lt;=Party_Statement!$E$6),SUMPRODUCT(($C$3:$C2298=Party_Statement!$C$5)*($B$3:$B2298&gt;=Party_Statement!$C$6)*($B$3:$B2298&lt;=Party_Statement!$E$6)),""))</f>
        <v/>
      </c>
    </row>
    <row r="2299" spans="1:11" x14ac:dyDescent="0.25">
      <c r="A2299" s="252">
        <f>Purchase_Entry!A497</f>
        <v>66926</v>
      </c>
      <c r="B2299" s="253">
        <f>Purchase_Entry!B497</f>
        <v>46213</v>
      </c>
      <c r="C2299" s="254" t="str">
        <f>Purchase_Entry!D497</f>
        <v>NAWA DURGA -317</v>
      </c>
      <c r="D2299" s="255" t="s">
        <v>1392</v>
      </c>
      <c r="E2299" s="255" t="str">
        <f>Purchase_Entry!C497</f>
        <v>BILL-5073</v>
      </c>
      <c r="F2299" s="255" t="str">
        <f>Purchase_Entry!F497</f>
        <v>Cow Milk</v>
      </c>
      <c r="G2299" s="256">
        <v>0</v>
      </c>
      <c r="H2299" s="256">
        <f>N(Purchase_Entry!P497)</f>
        <v>1939.0349999999996</v>
      </c>
      <c r="I2299" s="256">
        <f t="shared" si="35"/>
        <v>-1939.0349999999996</v>
      </c>
      <c r="J2299" s="209"/>
      <c r="K2299" s="209" t="str" cm="1">
        <f t="array" ref="K2299">IF($C2299="","",IF(AND($C2299=Party_Statement!$C$5,$B2299&gt;=Party_Statement!$C$6,$B2299&lt;=Party_Statement!$E$6),SUMPRODUCT(($C$3:$C2299=Party_Statement!$C$5)*($B$3:$B2299&gt;=Party_Statement!$C$6)*($B$3:$B2299&lt;=Party_Statement!$E$6)),""))</f>
        <v/>
      </c>
    </row>
    <row r="2300" spans="1:11" x14ac:dyDescent="0.25">
      <c r="A2300" s="252">
        <f>Purchase_Entry!A498</f>
        <v>66927</v>
      </c>
      <c r="B2300" s="253">
        <f>Purchase_Entry!B498</f>
        <v>46214</v>
      </c>
      <c r="C2300" s="254" t="str">
        <f>Purchase_Entry!D498</f>
        <v>NAWA DURGA -317</v>
      </c>
      <c r="D2300" s="255" t="s">
        <v>1392</v>
      </c>
      <c r="E2300" s="255" t="str">
        <f>Purchase_Entry!C498</f>
        <v>BILL-5081</v>
      </c>
      <c r="F2300" s="255" t="str">
        <f>Purchase_Entry!F498</f>
        <v>Cow Milk</v>
      </c>
      <c r="G2300" s="256">
        <v>0</v>
      </c>
      <c r="H2300" s="256">
        <f>N(Purchase_Entry!P498)</f>
        <v>1939.0349999999996</v>
      </c>
      <c r="I2300" s="256">
        <f t="shared" si="35"/>
        <v>-1939.0349999999996</v>
      </c>
      <c r="J2300" s="209"/>
      <c r="K2300" s="209" t="str" cm="1">
        <f t="array" ref="K2300">IF($C2300="","",IF(AND($C2300=Party_Statement!$C$5,$B2300&gt;=Party_Statement!$C$6,$B2300&lt;=Party_Statement!$E$6),SUMPRODUCT(($C$3:$C2300=Party_Statement!$C$5)*($B$3:$B2300&gt;=Party_Statement!$C$6)*($B$3:$B2300&lt;=Party_Statement!$E$6)),""))</f>
        <v/>
      </c>
    </row>
    <row r="2301" spans="1:11" x14ac:dyDescent="0.25">
      <c r="A2301" s="252">
        <f>Purchase_Entry!A499</f>
        <v>66928</v>
      </c>
      <c r="B2301" s="253">
        <f>Purchase_Entry!B499</f>
        <v>46215</v>
      </c>
      <c r="C2301" s="254" t="str">
        <f>Purchase_Entry!D499</f>
        <v>NAWA DURGA -317</v>
      </c>
      <c r="D2301" s="255" t="s">
        <v>1392</v>
      </c>
      <c r="E2301" s="255" t="str">
        <f>Purchase_Entry!C499</f>
        <v>BILL-5089</v>
      </c>
      <c r="F2301" s="255" t="str">
        <f>Purchase_Entry!F499</f>
        <v>Cow Milk</v>
      </c>
      <c r="G2301" s="256">
        <v>0</v>
      </c>
      <c r="H2301" s="256">
        <f>N(Purchase_Entry!P499)</f>
        <v>1997.4150000000002</v>
      </c>
      <c r="I2301" s="256">
        <f t="shared" si="35"/>
        <v>-1997.4150000000002</v>
      </c>
      <c r="J2301" s="209"/>
      <c r="K2301" s="209" t="str" cm="1">
        <f t="array" ref="K2301">IF($C2301="","",IF(AND($C2301=Party_Statement!$C$5,$B2301&gt;=Party_Statement!$C$6,$B2301&lt;=Party_Statement!$E$6),SUMPRODUCT(($C$3:$C2301=Party_Statement!$C$5)*($B$3:$B2301&gt;=Party_Statement!$C$6)*($B$3:$B2301&lt;=Party_Statement!$E$6)),""))</f>
        <v/>
      </c>
    </row>
    <row r="2302" spans="1:11" x14ac:dyDescent="0.25">
      <c r="A2302" s="252">
        <f>Purchase_Entry!A500</f>
        <v>66929</v>
      </c>
      <c r="B2302" s="253">
        <f>Purchase_Entry!B500</f>
        <v>46216</v>
      </c>
      <c r="C2302" s="254" t="str">
        <f>Purchase_Entry!D500</f>
        <v>NAWA DURGA -317</v>
      </c>
      <c r="D2302" s="255" t="s">
        <v>1392</v>
      </c>
      <c r="E2302" s="255" t="str">
        <f>Purchase_Entry!C500</f>
        <v>BILL-5097</v>
      </c>
      <c r="F2302" s="255" t="str">
        <f>Purchase_Entry!F500</f>
        <v>Cow Milk</v>
      </c>
      <c r="G2302" s="256">
        <v>0</v>
      </c>
      <c r="H2302" s="256">
        <f>N(Purchase_Entry!P500)</f>
        <v>2111.6799999999998</v>
      </c>
      <c r="I2302" s="256">
        <f t="shared" si="35"/>
        <v>-2111.6799999999998</v>
      </c>
      <c r="J2302" s="209"/>
      <c r="K2302" s="209" t="str" cm="1">
        <f t="array" ref="K2302">IF($C2302="","",IF(AND($C2302=Party_Statement!$C$5,$B2302&gt;=Party_Statement!$C$6,$B2302&lt;=Party_Statement!$E$6),SUMPRODUCT(($C$3:$C2302=Party_Statement!$C$5)*($B$3:$B2302&gt;=Party_Statement!$C$6)*($B$3:$B2302&lt;=Party_Statement!$E$6)),""))</f>
        <v/>
      </c>
    </row>
    <row r="2303" spans="1:11" x14ac:dyDescent="0.25">
      <c r="A2303" s="252">
        <f>Purchase_Entry!A501</f>
        <v>66930</v>
      </c>
      <c r="B2303" s="253">
        <f>Purchase_Entry!B501</f>
        <v>46217</v>
      </c>
      <c r="C2303" s="254" t="str">
        <f>Purchase_Entry!D501</f>
        <v>NAWA DURGA -317</v>
      </c>
      <c r="D2303" s="255" t="s">
        <v>1392</v>
      </c>
      <c r="E2303" s="255" t="str">
        <f>Purchase_Entry!C501</f>
        <v>BILL-5105</v>
      </c>
      <c r="F2303" s="255" t="str">
        <f>Purchase_Entry!F501</f>
        <v>Cow Milk</v>
      </c>
      <c r="G2303" s="256">
        <v>0</v>
      </c>
      <c r="H2303" s="256">
        <f>N(Purchase_Entry!P501)</f>
        <v>2284.625</v>
      </c>
      <c r="I2303" s="256">
        <f t="shared" si="35"/>
        <v>-2284.625</v>
      </c>
      <c r="J2303" s="209"/>
      <c r="K2303" s="209" t="str" cm="1">
        <f t="array" ref="K2303">IF($C2303="","",IF(AND($C2303=Party_Statement!$C$5,$B2303&gt;=Party_Statement!$C$6,$B2303&lt;=Party_Statement!$E$6),SUMPRODUCT(($C$3:$C2303=Party_Statement!$C$5)*($B$3:$B2303&gt;=Party_Statement!$C$6)*($B$3:$B2303&lt;=Party_Statement!$E$6)),""))</f>
        <v/>
      </c>
    </row>
    <row r="2304" spans="1:11" x14ac:dyDescent="0.25">
      <c r="A2304" s="252">
        <f>Purchase_Entry!A502</f>
        <v>66931</v>
      </c>
      <c r="B2304" s="253">
        <f>Purchase_Entry!B502</f>
        <v>46218</v>
      </c>
      <c r="C2304" s="254" t="str">
        <f>Purchase_Entry!D502</f>
        <v>NAWA DURGA -317</v>
      </c>
      <c r="D2304" s="255" t="s">
        <v>1392</v>
      </c>
      <c r="E2304" s="255" t="str">
        <f>Purchase_Entry!C502</f>
        <v>BILL-5113</v>
      </c>
      <c r="F2304" s="255" t="str">
        <f>Purchase_Entry!F502</f>
        <v>Cow Milk</v>
      </c>
      <c r="G2304" s="256">
        <v>0</v>
      </c>
      <c r="H2304" s="256">
        <f>N(Purchase_Entry!P502)</f>
        <v>2097.12</v>
      </c>
      <c r="I2304" s="256">
        <f t="shared" si="35"/>
        <v>-2097.12</v>
      </c>
      <c r="J2304" s="209"/>
      <c r="K2304" s="209" t="str" cm="1">
        <f t="array" ref="K2304">IF($C2304="","",IF(AND($C2304=Party_Statement!$C$5,$B2304&gt;=Party_Statement!$C$6,$B2304&lt;=Party_Statement!$E$6),SUMPRODUCT(($C$3:$C2304=Party_Statement!$C$5)*($B$3:$B2304&gt;=Party_Statement!$C$6)*($B$3:$B2304&lt;=Party_Statement!$E$6)),""))</f>
        <v/>
      </c>
    </row>
    <row r="2305" spans="1:11" x14ac:dyDescent="0.25">
      <c r="A2305" s="252" t="str">
        <f>Purchase_Entry!A503</f>
        <v>2083/03/32</v>
      </c>
      <c r="B2305" s="253">
        <f>Purchase_Entry!B503</f>
        <v>46219</v>
      </c>
      <c r="C2305" s="254" t="str">
        <f>Purchase_Entry!D503</f>
        <v>NAWA DURGA -317</v>
      </c>
      <c r="D2305" s="255" t="s">
        <v>1392</v>
      </c>
      <c r="E2305" s="255" t="str">
        <f>Purchase_Entry!C503</f>
        <v>BILL-5121</v>
      </c>
      <c r="F2305" s="255" t="str">
        <f>Purchase_Entry!F503</f>
        <v>Cow Milk</v>
      </c>
      <c r="G2305" s="256">
        <v>0</v>
      </c>
      <c r="H2305" s="256">
        <f>N(Purchase_Entry!P503)</f>
        <v>2020.7280000000001</v>
      </c>
      <c r="I2305" s="256">
        <f t="shared" si="35"/>
        <v>-2020.7280000000001</v>
      </c>
      <c r="J2305" s="209"/>
      <c r="K2305" s="209" t="str" cm="1">
        <f t="array" ref="K2305">IF($C2305="","",IF(AND($C2305=Party_Statement!$C$5,$B2305&gt;=Party_Statement!$C$6,$B2305&lt;=Party_Statement!$E$6),SUMPRODUCT(($C$3:$C2305=Party_Statement!$C$5)*($B$3:$B2305&gt;=Party_Statement!$C$6)*($B$3:$B2305&lt;=Party_Statement!$E$6)),""))</f>
        <v/>
      </c>
    </row>
    <row r="2306" spans="1:11" x14ac:dyDescent="0.25">
      <c r="A2306" s="252">
        <f>Purchase_Entry!A504</f>
        <v>66932</v>
      </c>
      <c r="B2306" s="253">
        <f>Purchase_Entry!B504</f>
        <v>46220</v>
      </c>
      <c r="C2306" s="254" t="str">
        <f>Purchase_Entry!D504</f>
        <v>NAWA DURGA -317</v>
      </c>
      <c r="D2306" s="255" t="s">
        <v>1392</v>
      </c>
      <c r="E2306" s="255" t="str">
        <f>Purchase_Entry!C504</f>
        <v>BILL-5129</v>
      </c>
      <c r="F2306" s="255" t="str">
        <f>Purchase_Entry!F504</f>
        <v>Cow Milk</v>
      </c>
      <c r="G2306" s="256">
        <v>0</v>
      </c>
      <c r="H2306" s="256">
        <f>N(Purchase_Entry!P504)</f>
        <v>1847.37</v>
      </c>
      <c r="I2306" s="256">
        <f t="shared" si="35"/>
        <v>-1847.37</v>
      </c>
      <c r="J2306" s="209"/>
      <c r="K2306" s="209" t="str" cm="1">
        <f t="array" ref="K2306">IF($C2306="","",IF(AND($C2306=Party_Statement!$C$5,$B2306&gt;=Party_Statement!$C$6,$B2306&lt;=Party_Statement!$E$6),SUMPRODUCT(($C$3:$C2306=Party_Statement!$C$5)*($B$3:$B2306&gt;=Party_Statement!$C$6)*($B$3:$B2306&lt;=Party_Statement!$E$6)),""))</f>
        <v/>
      </c>
    </row>
    <row r="2307" spans="1:11" x14ac:dyDescent="0.25">
      <c r="A2307" s="252">
        <f>Purchase_Entry!A505</f>
        <v>66933</v>
      </c>
      <c r="B2307" s="253">
        <f>Purchase_Entry!B505</f>
        <v>46221</v>
      </c>
      <c r="C2307" s="254" t="str">
        <f>Purchase_Entry!D505</f>
        <v>NAWA DURGA -317</v>
      </c>
      <c r="D2307" s="255" t="s">
        <v>1392</v>
      </c>
      <c r="E2307" s="255" t="str">
        <f>Purchase_Entry!C505</f>
        <v>BILL-5136</v>
      </c>
      <c r="F2307" s="255" t="str">
        <f>Purchase_Entry!F505</f>
        <v>Cow Milk</v>
      </c>
      <c r="G2307" s="256">
        <v>0</v>
      </c>
      <c r="H2307" s="256">
        <f>N(Purchase_Entry!P505)</f>
        <v>1750.1399999999999</v>
      </c>
      <c r="I2307" s="256">
        <f t="shared" ref="I2307:I2370" si="36">IF($C2307="","",IF($C2307=$C1038,$I1038+$G2307-$H2307,$G2307-$H2307))</f>
        <v>-1750.1399999999999</v>
      </c>
      <c r="J2307" s="209"/>
      <c r="K2307" s="209" t="str" cm="1">
        <f t="array" ref="K2307">IF($C2307="","",IF(AND($C2307=Party_Statement!$C$5,$B2307&gt;=Party_Statement!$C$6,$B2307&lt;=Party_Statement!$E$6),SUMPRODUCT(($C$3:$C2307=Party_Statement!$C$5)*($B$3:$B2307&gt;=Party_Statement!$C$6)*($B$3:$B2307&lt;=Party_Statement!$E$6)),""))</f>
        <v/>
      </c>
    </row>
    <row r="2308" spans="1:11" x14ac:dyDescent="0.25">
      <c r="A2308" s="252">
        <f>Purchase_Entry!A506</f>
        <v>66934</v>
      </c>
      <c r="B2308" s="253">
        <f>Purchase_Entry!B506</f>
        <v>46222</v>
      </c>
      <c r="C2308" s="254" t="str">
        <f>Purchase_Entry!D506</f>
        <v>NAWA DURGA -317</v>
      </c>
      <c r="D2308" s="255" t="s">
        <v>1392</v>
      </c>
      <c r="E2308" s="255" t="str">
        <f>Purchase_Entry!C506</f>
        <v>BILL-5143</v>
      </c>
      <c r="F2308" s="255" t="str">
        <f>Purchase_Entry!F506</f>
        <v>Cow Milk</v>
      </c>
      <c r="G2308" s="256">
        <v>0</v>
      </c>
      <c r="H2308" s="256">
        <f>N(Purchase_Entry!P506)</f>
        <v>1879.7799999999997</v>
      </c>
      <c r="I2308" s="256">
        <f t="shared" si="36"/>
        <v>-1879.7799999999997</v>
      </c>
      <c r="J2308" s="209"/>
      <c r="K2308" s="209" t="str" cm="1">
        <f t="array" ref="K2308">IF($C2308="","",IF(AND($C2308=Party_Statement!$C$5,$B2308&gt;=Party_Statement!$C$6,$B2308&lt;=Party_Statement!$E$6),SUMPRODUCT(($C$3:$C2308=Party_Statement!$C$5)*($B$3:$B2308&gt;=Party_Statement!$C$6)*($B$3:$B2308&lt;=Party_Statement!$E$6)),""))</f>
        <v/>
      </c>
    </row>
    <row r="2309" spans="1:11" x14ac:dyDescent="0.25">
      <c r="A2309" s="252">
        <f>Purchase_Entry!A507</f>
        <v>66935</v>
      </c>
      <c r="B2309" s="253">
        <f>Purchase_Entry!B507</f>
        <v>46223</v>
      </c>
      <c r="C2309" s="254" t="str">
        <f>Purchase_Entry!D507</f>
        <v>NAWA DURGA -317</v>
      </c>
      <c r="D2309" s="255" t="s">
        <v>1392</v>
      </c>
      <c r="E2309" s="255" t="str">
        <f>Purchase_Entry!C507</f>
        <v>BILL-5150</v>
      </c>
      <c r="F2309" s="255" t="str">
        <f>Purchase_Entry!F507</f>
        <v>Cow Milk</v>
      </c>
      <c r="G2309" s="256">
        <v>0</v>
      </c>
      <c r="H2309" s="256">
        <f>N(Purchase_Entry!P507)</f>
        <v>1919.86</v>
      </c>
      <c r="I2309" s="256">
        <f t="shared" si="36"/>
        <v>-1919.86</v>
      </c>
      <c r="J2309" s="209"/>
      <c r="K2309" s="209" t="str" cm="1">
        <f t="array" ref="K2309">IF($C2309="","",IF(AND($C2309=Party_Statement!$C$5,$B2309&gt;=Party_Statement!$C$6,$B2309&lt;=Party_Statement!$E$6),SUMPRODUCT(($C$3:$C2309=Party_Statement!$C$5)*($B$3:$B2309&gt;=Party_Statement!$C$6)*($B$3:$B2309&lt;=Party_Statement!$E$6)),""))</f>
        <v/>
      </c>
    </row>
    <row r="2310" spans="1:11" x14ac:dyDescent="0.25">
      <c r="A2310" s="252">
        <f>Purchase_Entry!A508</f>
        <v>66936</v>
      </c>
      <c r="B2310" s="253">
        <f>Purchase_Entry!B508</f>
        <v>46224</v>
      </c>
      <c r="C2310" s="254" t="str">
        <f>Purchase_Entry!D508</f>
        <v>NAWA DURGA -317</v>
      </c>
      <c r="D2310" s="255" t="s">
        <v>1392</v>
      </c>
      <c r="E2310" s="255" t="str">
        <f>Purchase_Entry!C508</f>
        <v>BILL-5177</v>
      </c>
      <c r="F2310" s="255" t="str">
        <f>Purchase_Entry!F508</f>
        <v>Cow Milk</v>
      </c>
      <c r="G2310" s="256">
        <v>0</v>
      </c>
      <c r="H2310" s="256">
        <f>N(Purchase_Entry!P508)</f>
        <v>2004.0749999999998</v>
      </c>
      <c r="I2310" s="256">
        <f t="shared" si="36"/>
        <v>-2004.0749999999998</v>
      </c>
      <c r="J2310" s="209"/>
      <c r="K2310" s="209" t="str" cm="1">
        <f t="array" ref="K2310">IF($C2310="","",IF(AND($C2310=Party_Statement!$C$5,$B2310&gt;=Party_Statement!$C$6,$B2310&lt;=Party_Statement!$E$6),SUMPRODUCT(($C$3:$C2310=Party_Statement!$C$5)*($B$3:$B2310&gt;=Party_Statement!$C$6)*($B$3:$B2310&lt;=Party_Statement!$E$6)),""))</f>
        <v/>
      </c>
    </row>
    <row r="2311" spans="1:11" x14ac:dyDescent="0.25">
      <c r="A2311" s="252">
        <f>Purchase_Entry!A509</f>
        <v>66937</v>
      </c>
      <c r="B2311" s="253">
        <f>Purchase_Entry!B509</f>
        <v>46225</v>
      </c>
      <c r="C2311" s="254" t="str">
        <f>Purchase_Entry!D509</f>
        <v>NAWA DURGA -317</v>
      </c>
      <c r="D2311" s="255" t="s">
        <v>1392</v>
      </c>
      <c r="E2311" s="255" t="str">
        <f>Purchase_Entry!C509</f>
        <v>BILL-5178</v>
      </c>
      <c r="F2311" s="255" t="str">
        <f>Purchase_Entry!F509</f>
        <v>Cow Milk</v>
      </c>
      <c r="G2311" s="256">
        <v>0</v>
      </c>
      <c r="H2311" s="256">
        <f>N(Purchase_Entry!P509)</f>
        <v>2031.5849999999998</v>
      </c>
      <c r="I2311" s="256">
        <f t="shared" si="36"/>
        <v>-2031.5849999999998</v>
      </c>
      <c r="J2311" s="209"/>
      <c r="K2311" s="209" t="str" cm="1">
        <f t="array" ref="K2311">IF($C2311="","",IF(AND($C2311=Party_Statement!$C$5,$B2311&gt;=Party_Statement!$C$6,$B2311&lt;=Party_Statement!$E$6),SUMPRODUCT(($C$3:$C2311=Party_Statement!$C$5)*($B$3:$B2311&gt;=Party_Statement!$C$6)*($B$3:$B2311&lt;=Party_Statement!$E$6)),""))</f>
        <v/>
      </c>
    </row>
    <row r="2312" spans="1:11" x14ac:dyDescent="0.25">
      <c r="A2312" s="252">
        <f>Purchase_Entry!A510</f>
        <v>66938</v>
      </c>
      <c r="B2312" s="253">
        <f>Purchase_Entry!B510</f>
        <v>46226</v>
      </c>
      <c r="C2312" s="254" t="str">
        <f>Purchase_Entry!D510</f>
        <v>NAWA DURGA -317</v>
      </c>
      <c r="D2312" s="255" t="s">
        <v>1392</v>
      </c>
      <c r="E2312" s="255" t="str">
        <f>Purchase_Entry!C510</f>
        <v>BILL-5179</v>
      </c>
      <c r="F2312" s="255" t="str">
        <f>Purchase_Entry!F510</f>
        <v>Cow Milk</v>
      </c>
      <c r="G2312" s="256">
        <v>0</v>
      </c>
      <c r="H2312" s="256">
        <f>N(Purchase_Entry!P510)</f>
        <v>2070.8775000000001</v>
      </c>
      <c r="I2312" s="256">
        <f t="shared" si="36"/>
        <v>-2070.8775000000001</v>
      </c>
      <c r="J2312" s="209"/>
      <c r="K2312" s="209" t="str" cm="1">
        <f t="array" ref="K2312">IF($C2312="","",IF(AND($C2312=Party_Statement!$C$5,$B2312&gt;=Party_Statement!$C$6,$B2312&lt;=Party_Statement!$E$6),SUMPRODUCT(($C$3:$C2312=Party_Statement!$C$5)*($B$3:$B2312&gt;=Party_Statement!$C$6)*($B$3:$B2312&lt;=Party_Statement!$E$6)),""))</f>
        <v/>
      </c>
    </row>
    <row r="2313" spans="1:11" x14ac:dyDescent="0.25">
      <c r="A2313" s="252">
        <f>Purchase_Entry!A511</f>
        <v>66939</v>
      </c>
      <c r="B2313" s="253">
        <f>Purchase_Entry!B511</f>
        <v>46227</v>
      </c>
      <c r="C2313" s="254" t="str">
        <f>Purchase_Entry!D511</f>
        <v>NAWA DURGA -317</v>
      </c>
      <c r="D2313" s="255" t="s">
        <v>1392</v>
      </c>
      <c r="E2313" s="255" t="str">
        <f>Purchase_Entry!C511</f>
        <v>BILL-5180</v>
      </c>
      <c r="F2313" s="255" t="str">
        <f>Purchase_Entry!F511</f>
        <v>Cow Milk</v>
      </c>
      <c r="G2313" s="256">
        <v>0</v>
      </c>
      <c r="H2313" s="256">
        <f>N(Purchase_Entry!P511)</f>
        <v>1854.78</v>
      </c>
      <c r="I2313" s="256">
        <f t="shared" si="36"/>
        <v>-1854.78</v>
      </c>
      <c r="J2313" s="209"/>
      <c r="K2313" s="209" t="str" cm="1">
        <f t="array" ref="K2313">IF($C2313="","",IF(AND($C2313=Party_Statement!$C$5,$B2313&gt;=Party_Statement!$C$6,$B2313&lt;=Party_Statement!$E$6),SUMPRODUCT(($C$3:$C2313=Party_Statement!$C$5)*($B$3:$B2313&gt;=Party_Statement!$C$6)*($B$3:$B2313&lt;=Party_Statement!$E$6)),""))</f>
        <v/>
      </c>
    </row>
    <row r="2314" spans="1:11" x14ac:dyDescent="0.25">
      <c r="A2314" s="252">
        <f>Purchase_Entry!A512</f>
        <v>66940</v>
      </c>
      <c r="B2314" s="253">
        <f>Purchase_Entry!B512</f>
        <v>46228</v>
      </c>
      <c r="C2314" s="254" t="str">
        <f>Purchase_Entry!D512</f>
        <v>NAWA DURGA -317</v>
      </c>
      <c r="D2314" s="255" t="s">
        <v>1392</v>
      </c>
      <c r="E2314" s="255" t="str">
        <f>Purchase_Entry!C512</f>
        <v>BILL-5181</v>
      </c>
      <c r="F2314" s="255" t="str">
        <f>Purchase_Entry!F512</f>
        <v>Cow Milk</v>
      </c>
      <c r="G2314" s="256">
        <v>0</v>
      </c>
      <c r="H2314" s="256">
        <f>N(Purchase_Entry!P512)</f>
        <v>1618.0625</v>
      </c>
      <c r="I2314" s="256">
        <f t="shared" si="36"/>
        <v>-1618.0625</v>
      </c>
      <c r="J2314" s="209"/>
      <c r="K2314" s="209" t="str" cm="1">
        <f t="array" ref="K2314">IF($C2314="","",IF(AND($C2314=Party_Statement!$C$5,$B2314&gt;=Party_Statement!$C$6,$B2314&lt;=Party_Statement!$E$6),SUMPRODUCT(($C$3:$C2314=Party_Statement!$C$5)*($B$3:$B2314&gt;=Party_Statement!$C$6)*($B$3:$B2314&lt;=Party_Statement!$E$6)),""))</f>
        <v/>
      </c>
    </row>
    <row r="2315" spans="1:11" x14ac:dyDescent="0.25">
      <c r="A2315" s="252">
        <f>Purchase_Entry!A513</f>
        <v>66941</v>
      </c>
      <c r="B2315" s="253">
        <f>Purchase_Entry!B513</f>
        <v>46229</v>
      </c>
      <c r="C2315" s="254" t="str">
        <f>Purchase_Entry!D513</f>
        <v>NAWA DURGA -317</v>
      </c>
      <c r="D2315" s="255" t="s">
        <v>1392</v>
      </c>
      <c r="E2315" s="255" t="str">
        <f>Purchase_Entry!C513</f>
        <v>BILL-5182</v>
      </c>
      <c r="F2315" s="255" t="str">
        <f>Purchase_Entry!F513</f>
        <v>Cow Milk</v>
      </c>
      <c r="G2315" s="256">
        <v>0</v>
      </c>
      <c r="H2315" s="256">
        <f>N(Purchase_Entry!P513)</f>
        <v>1594.6799999999998</v>
      </c>
      <c r="I2315" s="256">
        <f t="shared" si="36"/>
        <v>-1594.6799999999998</v>
      </c>
      <c r="J2315" s="209"/>
      <c r="K2315" s="209" t="str" cm="1">
        <f t="array" ref="K2315">IF($C2315="","",IF(AND($C2315=Party_Statement!$C$5,$B2315&gt;=Party_Statement!$C$6,$B2315&lt;=Party_Statement!$E$6),SUMPRODUCT(($C$3:$C2315=Party_Statement!$C$5)*($B$3:$B2315&gt;=Party_Statement!$C$6)*($B$3:$B2315&lt;=Party_Statement!$E$6)),""))</f>
        <v/>
      </c>
    </row>
    <row r="2316" spans="1:11" x14ac:dyDescent="0.25">
      <c r="A2316" s="252">
        <f>Purchase_Entry!A514</f>
        <v>66942</v>
      </c>
      <c r="B2316" s="253">
        <f>Purchase_Entry!B514</f>
        <v>46230</v>
      </c>
      <c r="C2316" s="254" t="str">
        <f>Purchase_Entry!D514</f>
        <v>NAWA DURGA -317</v>
      </c>
      <c r="D2316" s="255" t="s">
        <v>1392</v>
      </c>
      <c r="E2316" s="255" t="str">
        <f>Purchase_Entry!C514</f>
        <v>BILL-5183</v>
      </c>
      <c r="F2316" s="255" t="str">
        <f>Purchase_Entry!F514</f>
        <v>Cow Milk</v>
      </c>
      <c r="G2316" s="256">
        <v>0</v>
      </c>
      <c r="H2316" s="256">
        <f>N(Purchase_Entry!P514)</f>
        <v>1374.1875</v>
      </c>
      <c r="I2316" s="256">
        <f t="shared" si="36"/>
        <v>-1374.1875</v>
      </c>
      <c r="J2316" s="209"/>
      <c r="K2316" s="209" t="str" cm="1">
        <f t="array" ref="K2316">IF($C2316="","",IF(AND($C2316=Party_Statement!$C$5,$B2316&gt;=Party_Statement!$C$6,$B2316&lt;=Party_Statement!$E$6),SUMPRODUCT(($C$3:$C2316=Party_Statement!$C$5)*($B$3:$B2316&gt;=Party_Statement!$C$6)*($B$3:$B2316&lt;=Party_Statement!$E$6)),""))</f>
        <v/>
      </c>
    </row>
    <row r="2317" spans="1:11" x14ac:dyDescent="0.25">
      <c r="A2317" s="252">
        <f>Purchase_Entry!A515</f>
        <v>66943</v>
      </c>
      <c r="B2317" s="253">
        <f>Purchase_Entry!B515</f>
        <v>46231</v>
      </c>
      <c r="C2317" s="254" t="str">
        <f>Purchase_Entry!D515</f>
        <v>NAWA DURGA -317</v>
      </c>
      <c r="D2317" s="255" t="s">
        <v>1392</v>
      </c>
      <c r="E2317" s="255" t="str">
        <f>Purchase_Entry!C515</f>
        <v>BILL-5184</v>
      </c>
      <c r="F2317" s="255" t="str">
        <f>Purchase_Entry!F515</f>
        <v>Cow Milk</v>
      </c>
      <c r="G2317" s="256">
        <v>0</v>
      </c>
      <c r="H2317" s="256">
        <f>N(Purchase_Entry!P515)</f>
        <v>1393.6299999999999</v>
      </c>
      <c r="I2317" s="256">
        <f t="shared" si="36"/>
        <v>-1393.6299999999999</v>
      </c>
      <c r="J2317" s="209"/>
      <c r="K2317" s="209" t="str" cm="1">
        <f t="array" ref="K2317">IF($C2317="","",IF(AND($C2317=Party_Statement!$C$5,$B2317&gt;=Party_Statement!$C$6,$B2317&lt;=Party_Statement!$E$6),SUMPRODUCT(($C$3:$C2317=Party_Statement!$C$5)*($B$3:$B2317&gt;=Party_Statement!$C$6)*($B$3:$B2317&lt;=Party_Statement!$E$6)),""))</f>
        <v/>
      </c>
    </row>
    <row r="2318" spans="1:11" x14ac:dyDescent="0.25">
      <c r="A2318" s="252">
        <f>Purchase_Entry!A516</f>
        <v>66944</v>
      </c>
      <c r="B2318" s="253">
        <f>Purchase_Entry!B516</f>
        <v>46232</v>
      </c>
      <c r="C2318" s="254" t="str">
        <f>Purchase_Entry!D516</f>
        <v>NAWA DURGA -317</v>
      </c>
      <c r="D2318" s="255" t="s">
        <v>1392</v>
      </c>
      <c r="E2318" s="255" t="str">
        <f>Purchase_Entry!C516</f>
        <v>BILL-5185</v>
      </c>
      <c r="F2318" s="255" t="str">
        <f>Purchase_Entry!F516</f>
        <v>Cow Milk</v>
      </c>
      <c r="G2318" s="256">
        <v>0</v>
      </c>
      <c r="H2318" s="256">
        <f>N(Purchase_Entry!P516)</f>
        <v>1399.22</v>
      </c>
      <c r="I2318" s="256">
        <f t="shared" si="36"/>
        <v>-1399.22</v>
      </c>
      <c r="J2318" s="209"/>
      <c r="K2318" s="209" t="str" cm="1">
        <f t="array" ref="K2318">IF($C2318="","",IF(AND($C2318=Party_Statement!$C$5,$B2318&gt;=Party_Statement!$C$6,$B2318&lt;=Party_Statement!$E$6),SUMPRODUCT(($C$3:$C2318=Party_Statement!$C$5)*($B$3:$B2318&gt;=Party_Statement!$C$6)*($B$3:$B2318&lt;=Party_Statement!$E$6)),""))</f>
        <v/>
      </c>
    </row>
    <row r="2319" spans="1:11" x14ac:dyDescent="0.25">
      <c r="A2319" s="252">
        <f>Purchase_Entry!A517</f>
        <v>66945</v>
      </c>
      <c r="B2319" s="253">
        <f>Purchase_Entry!B517</f>
        <v>46233</v>
      </c>
      <c r="C2319" s="254" t="str">
        <f>Purchase_Entry!D517</f>
        <v>NAWA DURGA -317</v>
      </c>
      <c r="D2319" s="255" t="s">
        <v>1392</v>
      </c>
      <c r="E2319" s="255" t="str">
        <f>Purchase_Entry!C517</f>
        <v>BILL-5186</v>
      </c>
      <c r="F2319" s="255" t="str">
        <f>Purchase_Entry!F517</f>
        <v>Cow Milk</v>
      </c>
      <c r="G2319" s="256">
        <v>0</v>
      </c>
      <c r="H2319" s="256">
        <f>N(Purchase_Entry!P517)</f>
        <v>1401.3509999999999</v>
      </c>
      <c r="I2319" s="256">
        <f t="shared" si="36"/>
        <v>-1401.3509999999999</v>
      </c>
      <c r="J2319" s="209"/>
      <c r="K2319" s="209" t="str" cm="1">
        <f t="array" ref="K2319">IF($C2319="","",IF(AND($C2319=Party_Statement!$C$5,$B2319&gt;=Party_Statement!$C$6,$B2319&lt;=Party_Statement!$E$6),SUMPRODUCT(($C$3:$C2319=Party_Statement!$C$5)*($B$3:$B2319&gt;=Party_Statement!$C$6)*($B$3:$B2319&lt;=Party_Statement!$E$6)),""))</f>
        <v/>
      </c>
    </row>
    <row r="2320" spans="1:11" x14ac:dyDescent="0.25">
      <c r="A2320" s="252">
        <f>Purchase_Entry!A518</f>
        <v>66946</v>
      </c>
      <c r="B2320" s="253">
        <f>Purchase_Entry!B518</f>
        <v>46234</v>
      </c>
      <c r="C2320" s="254" t="str">
        <f>Purchase_Entry!D518</f>
        <v>NAWA DURGA -317</v>
      </c>
      <c r="D2320" s="255" t="s">
        <v>1392</v>
      </c>
      <c r="E2320" s="255" t="str">
        <f>Purchase_Entry!C518</f>
        <v>BILL-5187</v>
      </c>
      <c r="F2320" s="255" t="str">
        <f>Purchase_Entry!F518</f>
        <v>Cow Milk</v>
      </c>
      <c r="G2320" s="256">
        <v>0</v>
      </c>
      <c r="H2320" s="256">
        <f>N(Purchase_Entry!P518)</f>
        <v>1428.9</v>
      </c>
      <c r="I2320" s="256">
        <f t="shared" si="36"/>
        <v>-1428.9</v>
      </c>
      <c r="J2320" s="209"/>
      <c r="K2320" s="209" t="str" cm="1">
        <f t="array" ref="K2320">IF($C2320="","",IF(AND($C2320=Party_Statement!$C$5,$B2320&gt;=Party_Statement!$C$6,$B2320&lt;=Party_Statement!$E$6),SUMPRODUCT(($C$3:$C2320=Party_Statement!$C$5)*($B$3:$B2320&gt;=Party_Statement!$C$6)*($B$3:$B2320&lt;=Party_Statement!$E$6)),""))</f>
        <v/>
      </c>
    </row>
    <row r="2321" spans="1:11" x14ac:dyDescent="0.25">
      <c r="A2321" s="252">
        <f>Purchase_Entry!A519</f>
        <v>66948</v>
      </c>
      <c r="B2321" s="253">
        <f>Purchase_Entry!B519</f>
        <v>46236</v>
      </c>
      <c r="C2321" s="254" t="str">
        <f>Purchase_Entry!D519</f>
        <v>NAWA DURGA -317</v>
      </c>
      <c r="D2321" s="255" t="s">
        <v>1392</v>
      </c>
      <c r="E2321" s="255" t="str">
        <f>Purchase_Entry!C519</f>
        <v>BILL-5189</v>
      </c>
      <c r="F2321" s="255" t="str">
        <f>Purchase_Entry!F519</f>
        <v>Cow Milk</v>
      </c>
      <c r="G2321" s="256">
        <v>0</v>
      </c>
      <c r="H2321" s="256">
        <f>N(Purchase_Entry!P519)</f>
        <v>1179.6299999999999</v>
      </c>
      <c r="I2321" s="256">
        <f t="shared" si="36"/>
        <v>-1179.6299999999999</v>
      </c>
      <c r="J2321" s="209"/>
      <c r="K2321" s="209" t="str" cm="1">
        <f t="array" ref="K2321">IF($C2321="","",IF(AND($C2321=Party_Statement!$C$5,$B2321&gt;=Party_Statement!$C$6,$B2321&lt;=Party_Statement!$E$6),SUMPRODUCT(($C$3:$C2321=Party_Statement!$C$5)*($B$3:$B2321&gt;=Party_Statement!$C$6)*($B$3:$B2321&lt;=Party_Statement!$E$6)),""))</f>
        <v/>
      </c>
    </row>
    <row r="2322" spans="1:11" x14ac:dyDescent="0.25">
      <c r="A2322" s="252">
        <f>Purchase_Entry!A520</f>
        <v>66949</v>
      </c>
      <c r="B2322" s="253">
        <f>Purchase_Entry!B520</f>
        <v>46237</v>
      </c>
      <c r="C2322" s="254" t="str">
        <f>Purchase_Entry!D520</f>
        <v>NAWA DURGA -317</v>
      </c>
      <c r="D2322" s="255" t="s">
        <v>1392</v>
      </c>
      <c r="E2322" s="255" t="str">
        <f>Purchase_Entry!C520</f>
        <v>BILL-5189</v>
      </c>
      <c r="F2322" s="255" t="str">
        <f>Purchase_Entry!F520</f>
        <v>Cow Milk</v>
      </c>
      <c r="G2322" s="256">
        <v>0</v>
      </c>
      <c r="H2322" s="256">
        <f>N(Purchase_Entry!P520)</f>
        <v>1142.8812500000001</v>
      </c>
      <c r="I2322" s="256">
        <f t="shared" si="36"/>
        <v>-1142.8812500000001</v>
      </c>
      <c r="J2322" s="209"/>
      <c r="K2322" s="209" t="str" cm="1">
        <f t="array" ref="K2322">IF($C2322="","",IF(AND($C2322=Party_Statement!$C$5,$B2322&gt;=Party_Statement!$C$6,$B2322&lt;=Party_Statement!$E$6),SUMPRODUCT(($C$3:$C2322=Party_Statement!$C$5)*($B$3:$B2322&gt;=Party_Statement!$C$6)*($B$3:$B2322&lt;=Party_Statement!$E$6)),""))</f>
        <v/>
      </c>
    </row>
    <row r="2323" spans="1:11" x14ac:dyDescent="0.25">
      <c r="A2323" s="252">
        <f>Purchase_Entry!A521</f>
        <v>66950</v>
      </c>
      <c r="B2323" s="253">
        <f>Purchase_Entry!B521</f>
        <v>46238</v>
      </c>
      <c r="C2323" s="254" t="str">
        <f>Purchase_Entry!D521</f>
        <v>NAWA DURGA -317</v>
      </c>
      <c r="D2323" s="255" t="s">
        <v>1392</v>
      </c>
      <c r="E2323" s="255" t="str">
        <f>Purchase_Entry!C521</f>
        <v>BILL-5189</v>
      </c>
      <c r="F2323" s="255" t="str">
        <f>Purchase_Entry!F521</f>
        <v>Cow Milk</v>
      </c>
      <c r="G2323" s="256">
        <v>0</v>
      </c>
      <c r="H2323" s="256">
        <f>N(Purchase_Entry!P521)</f>
        <v>1466.4937499999999</v>
      </c>
      <c r="I2323" s="256">
        <f t="shared" si="36"/>
        <v>-1466.4937499999999</v>
      </c>
      <c r="J2323" s="209"/>
      <c r="K2323" s="209" t="str" cm="1">
        <f t="array" ref="K2323">IF($C2323="","",IF(AND($C2323=Party_Statement!$C$5,$B2323&gt;=Party_Statement!$C$6,$B2323&lt;=Party_Statement!$E$6),SUMPRODUCT(($C$3:$C2323=Party_Statement!$C$5)*($B$3:$B2323&gt;=Party_Statement!$C$6)*($B$3:$B2323&lt;=Party_Statement!$E$6)),""))</f>
        <v/>
      </c>
    </row>
    <row r="2324" spans="1:11" x14ac:dyDescent="0.25">
      <c r="A2324" s="252">
        <f>Purchase_Entry!A522</f>
        <v>66951</v>
      </c>
      <c r="B2324" s="253">
        <f>Purchase_Entry!B522</f>
        <v>46239</v>
      </c>
      <c r="C2324" s="254" t="str">
        <f>Purchase_Entry!D522</f>
        <v>NAWA DURGA -317</v>
      </c>
      <c r="D2324" s="255" t="s">
        <v>1392</v>
      </c>
      <c r="E2324" s="255" t="str">
        <f>Purchase_Entry!C522</f>
        <v>BILL-5189</v>
      </c>
      <c r="F2324" s="255" t="str">
        <f>Purchase_Entry!F522</f>
        <v>Cow Milk</v>
      </c>
      <c r="G2324" s="256">
        <v>0</v>
      </c>
      <c r="H2324" s="256">
        <f>N(Purchase_Entry!P522)</f>
        <v>1306.1500000000001</v>
      </c>
      <c r="I2324" s="256">
        <f t="shared" si="36"/>
        <v>-1306.1500000000001</v>
      </c>
      <c r="J2324" s="209"/>
      <c r="K2324" s="209" t="str" cm="1">
        <f t="array" ref="K2324">IF($C2324="","",IF(AND($C2324=Party_Statement!$C$5,$B2324&gt;=Party_Statement!$C$6,$B2324&lt;=Party_Statement!$E$6),SUMPRODUCT(($C$3:$C2324=Party_Statement!$C$5)*($B$3:$B2324&gt;=Party_Statement!$C$6)*($B$3:$B2324&lt;=Party_Statement!$E$6)),""))</f>
        <v/>
      </c>
    </row>
    <row r="2325" spans="1:11" x14ac:dyDescent="0.25">
      <c r="A2325" s="252">
        <f>Purchase_Entry!A523</f>
        <v>66952</v>
      </c>
      <c r="B2325" s="253">
        <f>Purchase_Entry!B523</f>
        <v>46240</v>
      </c>
      <c r="C2325" s="254" t="str">
        <f>Purchase_Entry!D523</f>
        <v>NAWA DURGA -317</v>
      </c>
      <c r="D2325" s="255" t="s">
        <v>1392</v>
      </c>
      <c r="E2325" s="255" t="str">
        <f>Purchase_Entry!C523</f>
        <v>BILL-5189</v>
      </c>
      <c r="F2325" s="255" t="str">
        <f>Purchase_Entry!F523</f>
        <v>Cow Milk</v>
      </c>
      <c r="G2325" s="256">
        <v>0</v>
      </c>
      <c r="H2325" s="256">
        <f>N(Purchase_Entry!P523)</f>
        <v>1270.472</v>
      </c>
      <c r="I2325" s="256">
        <f t="shared" si="36"/>
        <v>-1270.472</v>
      </c>
      <c r="J2325" s="209"/>
      <c r="K2325" s="209" t="str" cm="1">
        <f t="array" ref="K2325">IF($C2325="","",IF(AND($C2325=Party_Statement!$C$5,$B2325&gt;=Party_Statement!$C$6,$B2325&lt;=Party_Statement!$E$6),SUMPRODUCT(($C$3:$C2325=Party_Statement!$C$5)*($B$3:$B2325&gt;=Party_Statement!$C$6)*($B$3:$B2325&lt;=Party_Statement!$E$6)),""))</f>
        <v/>
      </c>
    </row>
    <row r="2326" spans="1:11" x14ac:dyDescent="0.25">
      <c r="A2326" s="252">
        <f>Purchase_Entry!A524</f>
        <v>66953</v>
      </c>
      <c r="B2326" s="253">
        <f>Purchase_Entry!B524</f>
        <v>46241</v>
      </c>
      <c r="C2326" s="254" t="str">
        <f>Purchase_Entry!D524</f>
        <v>NAWA DURGA -317</v>
      </c>
      <c r="D2326" s="255" t="s">
        <v>1392</v>
      </c>
      <c r="E2326" s="255" t="str">
        <f>Purchase_Entry!C524</f>
        <v>BILL-5189</v>
      </c>
      <c r="F2326" s="255" t="str">
        <f>Purchase_Entry!F524</f>
        <v>Cow Milk</v>
      </c>
      <c r="G2326" s="256">
        <v>0</v>
      </c>
      <c r="H2326" s="256">
        <f>N(Purchase_Entry!P524)</f>
        <v>1369.4512499999998</v>
      </c>
      <c r="I2326" s="256">
        <f t="shared" si="36"/>
        <v>-1369.4512499999998</v>
      </c>
      <c r="J2326" s="209"/>
      <c r="K2326" s="209" t="str" cm="1">
        <f t="array" ref="K2326">IF($C2326="","",IF(AND($C2326=Party_Statement!$C$5,$B2326&gt;=Party_Statement!$C$6,$B2326&lt;=Party_Statement!$E$6),SUMPRODUCT(($C$3:$C2326=Party_Statement!$C$5)*($B$3:$B2326&gt;=Party_Statement!$C$6)*($B$3:$B2326&lt;=Party_Statement!$E$6)),""))</f>
        <v/>
      </c>
    </row>
    <row r="2327" spans="1:11" x14ac:dyDescent="0.25">
      <c r="A2327" s="252">
        <f>Purchase_Entry!A525</f>
        <v>66954</v>
      </c>
      <c r="B2327" s="253">
        <f>Purchase_Entry!B525</f>
        <v>46242</v>
      </c>
      <c r="C2327" s="254" t="str">
        <f>Purchase_Entry!D525</f>
        <v>NAWA DURGA -317</v>
      </c>
      <c r="D2327" s="255" t="s">
        <v>1392</v>
      </c>
      <c r="E2327" s="255" t="str">
        <f>Purchase_Entry!C525</f>
        <v>BILL-5189</v>
      </c>
      <c r="F2327" s="255" t="str">
        <f>Purchase_Entry!F525</f>
        <v>Cow Milk</v>
      </c>
      <c r="G2327" s="256">
        <v>0</v>
      </c>
      <c r="H2327" s="256">
        <f>N(Purchase_Entry!P525)</f>
        <v>1245.165</v>
      </c>
      <c r="I2327" s="256">
        <f t="shared" si="36"/>
        <v>-1245.165</v>
      </c>
      <c r="J2327" s="209"/>
      <c r="K2327" s="209" t="str" cm="1">
        <f t="array" ref="K2327">IF($C2327="","",IF(AND($C2327=Party_Statement!$C$5,$B2327&gt;=Party_Statement!$C$6,$B2327&lt;=Party_Statement!$E$6),SUMPRODUCT(($C$3:$C2327=Party_Statement!$C$5)*($B$3:$B2327&gt;=Party_Statement!$C$6)*($B$3:$B2327&lt;=Party_Statement!$E$6)),""))</f>
        <v/>
      </c>
    </row>
    <row r="2328" spans="1:11" x14ac:dyDescent="0.25">
      <c r="A2328" s="252">
        <f>Purchase_Entry!A526</f>
        <v>66955</v>
      </c>
      <c r="B2328" s="253">
        <f>Purchase_Entry!B526</f>
        <v>46243</v>
      </c>
      <c r="C2328" s="254" t="str">
        <f>Purchase_Entry!D526</f>
        <v>NAWA DURGA -317</v>
      </c>
      <c r="D2328" s="255" t="s">
        <v>1392</v>
      </c>
      <c r="E2328" s="255" t="str">
        <f>Purchase_Entry!C526</f>
        <v>BILL-5189</v>
      </c>
      <c r="F2328" s="255" t="str">
        <f>Purchase_Entry!F526</f>
        <v>Cow Milk</v>
      </c>
      <c r="G2328" s="256">
        <v>0</v>
      </c>
      <c r="H2328" s="256">
        <f>N(Purchase_Entry!P526)</f>
        <v>1140.3089999999997</v>
      </c>
      <c r="I2328" s="256">
        <f t="shared" si="36"/>
        <v>-1140.3089999999997</v>
      </c>
      <c r="J2328" s="209"/>
      <c r="K2328" s="209" t="str" cm="1">
        <f t="array" ref="K2328">IF($C2328="","",IF(AND($C2328=Party_Statement!$C$5,$B2328&gt;=Party_Statement!$C$6,$B2328&lt;=Party_Statement!$E$6),SUMPRODUCT(($C$3:$C2328=Party_Statement!$C$5)*($B$3:$B2328&gt;=Party_Statement!$C$6)*($B$3:$B2328&lt;=Party_Statement!$E$6)),""))</f>
        <v/>
      </c>
    </row>
    <row r="2329" spans="1:11" x14ac:dyDescent="0.25">
      <c r="A2329" s="252">
        <f>Purchase_Entry!A527</f>
        <v>66956</v>
      </c>
      <c r="B2329" s="253">
        <f>Purchase_Entry!B527</f>
        <v>46244</v>
      </c>
      <c r="C2329" s="254" t="str">
        <f>Purchase_Entry!D527</f>
        <v>NAWA DURGA -317</v>
      </c>
      <c r="D2329" s="255" t="s">
        <v>1392</v>
      </c>
      <c r="E2329" s="255" t="str">
        <f>Purchase_Entry!C527</f>
        <v>BILL-5189</v>
      </c>
      <c r="F2329" s="255" t="str">
        <f>Purchase_Entry!F527</f>
        <v>Cow Milk</v>
      </c>
      <c r="G2329" s="256">
        <v>0</v>
      </c>
      <c r="H2329" s="256">
        <f>N(Purchase_Entry!P527)</f>
        <v>1294.4499999999998</v>
      </c>
      <c r="I2329" s="256">
        <f t="shared" si="36"/>
        <v>-1294.4499999999998</v>
      </c>
      <c r="J2329" s="209"/>
      <c r="K2329" s="209" t="str" cm="1">
        <f t="array" ref="K2329">IF($C2329="","",IF(AND($C2329=Party_Statement!$C$5,$B2329&gt;=Party_Statement!$C$6,$B2329&lt;=Party_Statement!$E$6),SUMPRODUCT(($C$3:$C2329=Party_Statement!$C$5)*($B$3:$B2329&gt;=Party_Statement!$C$6)*($B$3:$B2329&lt;=Party_Statement!$E$6)),""))</f>
        <v/>
      </c>
    </row>
    <row r="2330" spans="1:11" x14ac:dyDescent="0.25">
      <c r="A2330" s="252">
        <f>Purchase_Entry!A528</f>
        <v>66957</v>
      </c>
      <c r="B2330" s="253">
        <f>Purchase_Entry!B528</f>
        <v>46245</v>
      </c>
      <c r="C2330" s="254" t="str">
        <f>Purchase_Entry!D528</f>
        <v>NAWA DURGA -317</v>
      </c>
      <c r="D2330" s="255" t="s">
        <v>1392</v>
      </c>
      <c r="E2330" s="255" t="str">
        <f>Purchase_Entry!C528</f>
        <v>BILL-5189</v>
      </c>
      <c r="F2330" s="255" t="str">
        <f>Purchase_Entry!F528</f>
        <v>Cow Milk</v>
      </c>
      <c r="G2330" s="256">
        <v>0</v>
      </c>
      <c r="H2330" s="256">
        <f>N(Purchase_Entry!P528)</f>
        <v>1488.6174999999998</v>
      </c>
      <c r="I2330" s="256">
        <f t="shared" si="36"/>
        <v>-1488.6174999999998</v>
      </c>
      <c r="J2330" s="209"/>
      <c r="K2330" s="209" t="str" cm="1">
        <f t="array" ref="K2330">IF($C2330="","",IF(AND($C2330=Party_Statement!$C$5,$B2330&gt;=Party_Statement!$C$6,$B2330&lt;=Party_Statement!$E$6),SUMPRODUCT(($C$3:$C2330=Party_Statement!$C$5)*($B$3:$B2330&gt;=Party_Statement!$C$6)*($B$3:$B2330&lt;=Party_Statement!$E$6)),""))</f>
        <v/>
      </c>
    </row>
    <row r="2331" spans="1:11" x14ac:dyDescent="0.25">
      <c r="A2331" s="252">
        <f>Purchase_Entry!A529</f>
        <v>66958</v>
      </c>
      <c r="B2331" s="253">
        <f>Purchase_Entry!B529</f>
        <v>46246</v>
      </c>
      <c r="C2331" s="254" t="str">
        <f>Purchase_Entry!D529</f>
        <v>NAWA DURGA -317</v>
      </c>
      <c r="D2331" s="255" t="s">
        <v>1392</v>
      </c>
      <c r="E2331" s="255" t="str">
        <f>Purchase_Entry!C529</f>
        <v>BILL-5189</v>
      </c>
      <c r="F2331" s="255" t="str">
        <f>Purchase_Entry!F529</f>
        <v>Cow Milk</v>
      </c>
      <c r="G2331" s="256">
        <v>0</v>
      </c>
      <c r="H2331" s="256">
        <f>N(Purchase_Entry!P529)</f>
        <v>1268.5609999999999</v>
      </c>
      <c r="I2331" s="256">
        <f t="shared" si="36"/>
        <v>-1268.5609999999999</v>
      </c>
      <c r="J2331" s="209"/>
      <c r="K2331" s="209" t="str" cm="1">
        <f t="array" ref="K2331">IF($C2331="","",IF(AND($C2331=Party_Statement!$C$5,$B2331&gt;=Party_Statement!$C$6,$B2331&lt;=Party_Statement!$E$6),SUMPRODUCT(($C$3:$C2331=Party_Statement!$C$5)*($B$3:$B2331&gt;=Party_Statement!$C$6)*($B$3:$B2331&lt;=Party_Statement!$E$6)),""))</f>
        <v/>
      </c>
    </row>
    <row r="2332" spans="1:11" x14ac:dyDescent="0.25">
      <c r="A2332" s="252">
        <f>Purchase_Entry!A530</f>
        <v>66959</v>
      </c>
      <c r="B2332" s="253">
        <f>Purchase_Entry!B530</f>
        <v>46247</v>
      </c>
      <c r="C2332" s="254" t="str">
        <f>Purchase_Entry!D530</f>
        <v>NAWA DURGA -317</v>
      </c>
      <c r="D2332" s="255" t="s">
        <v>1392</v>
      </c>
      <c r="E2332" s="255" t="str">
        <f>Purchase_Entry!C530</f>
        <v>BILL-5189</v>
      </c>
      <c r="F2332" s="255" t="str">
        <f>Purchase_Entry!F530</f>
        <v>Cow Milk</v>
      </c>
      <c r="G2332" s="256">
        <v>0</v>
      </c>
      <c r="H2332" s="256">
        <f>N(Purchase_Entry!P530)</f>
        <v>1139.116</v>
      </c>
      <c r="I2332" s="256">
        <f t="shared" si="36"/>
        <v>-1139.116</v>
      </c>
      <c r="J2332" s="209"/>
      <c r="K2332" s="209" t="str" cm="1">
        <f t="array" ref="K2332">IF($C2332="","",IF(AND($C2332=Party_Statement!$C$5,$B2332&gt;=Party_Statement!$C$6,$B2332&lt;=Party_Statement!$E$6),SUMPRODUCT(($C$3:$C2332=Party_Statement!$C$5)*($B$3:$B2332&gt;=Party_Statement!$C$6)*($B$3:$B2332&lt;=Party_Statement!$E$6)),""))</f>
        <v/>
      </c>
    </row>
    <row r="2333" spans="1:11" x14ac:dyDescent="0.25">
      <c r="A2333" s="252">
        <f>Purchase_Entry!A531</f>
        <v>66960</v>
      </c>
      <c r="B2333" s="253">
        <f>Purchase_Entry!B531</f>
        <v>46248</v>
      </c>
      <c r="C2333" s="254" t="str">
        <f>Purchase_Entry!D531</f>
        <v>NAWA DURGA -317</v>
      </c>
      <c r="D2333" s="255" t="s">
        <v>1392</v>
      </c>
      <c r="E2333" s="255" t="str">
        <f>Purchase_Entry!C531</f>
        <v>BILL-5189</v>
      </c>
      <c r="F2333" s="255" t="str">
        <f>Purchase_Entry!F531</f>
        <v>Cow Milk</v>
      </c>
      <c r="G2333" s="256">
        <v>0</v>
      </c>
      <c r="H2333" s="256">
        <f>N(Purchase_Entry!P531)</f>
        <v>1592.1735000000001</v>
      </c>
      <c r="I2333" s="256">
        <f t="shared" si="36"/>
        <v>-1592.1735000000001</v>
      </c>
      <c r="J2333" s="209"/>
      <c r="K2333" s="209" t="str" cm="1">
        <f t="array" ref="K2333">IF($C2333="","",IF(AND($C2333=Party_Statement!$C$5,$B2333&gt;=Party_Statement!$C$6,$B2333&lt;=Party_Statement!$E$6),SUMPRODUCT(($C$3:$C2333=Party_Statement!$C$5)*($B$3:$B2333&gt;=Party_Statement!$C$6)*($B$3:$B2333&lt;=Party_Statement!$E$6)),""))</f>
        <v/>
      </c>
    </row>
    <row r="2334" spans="1:11" x14ac:dyDescent="0.25">
      <c r="A2334" s="252">
        <f>Purchase_Entry!A532</f>
        <v>66961</v>
      </c>
      <c r="B2334" s="253">
        <f>Purchase_Entry!B532</f>
        <v>46249</v>
      </c>
      <c r="C2334" s="254" t="str">
        <f>Purchase_Entry!D532</f>
        <v>NAWA DURGA -317</v>
      </c>
      <c r="D2334" s="255" t="s">
        <v>1392</v>
      </c>
      <c r="E2334" s="255" t="str">
        <f>Purchase_Entry!C532</f>
        <v>BILL-5189</v>
      </c>
      <c r="F2334" s="255" t="str">
        <f>Purchase_Entry!F532</f>
        <v>Cow Milk</v>
      </c>
      <c r="G2334" s="256">
        <v>0</v>
      </c>
      <c r="H2334" s="256">
        <f>N(Purchase_Entry!P532)</f>
        <v>1533.9232499999998</v>
      </c>
      <c r="I2334" s="256">
        <f t="shared" si="36"/>
        <v>-1533.9232499999998</v>
      </c>
      <c r="J2334" s="209"/>
      <c r="K2334" s="209" t="str" cm="1">
        <f t="array" ref="K2334">IF($C2334="","",IF(AND($C2334=Party_Statement!$C$5,$B2334&gt;=Party_Statement!$C$6,$B2334&lt;=Party_Statement!$E$6),SUMPRODUCT(($C$3:$C2334=Party_Statement!$C$5)*($B$3:$B2334&gt;=Party_Statement!$C$6)*($B$3:$B2334&lt;=Party_Statement!$E$6)),""))</f>
        <v/>
      </c>
    </row>
    <row r="2335" spans="1:11" x14ac:dyDescent="0.25">
      <c r="A2335" s="252" t="str">
        <f>Purchase_Entry!A533</f>
        <v>2083/04/31</v>
      </c>
      <c r="B2335" s="253">
        <f>Purchase_Entry!B533</f>
        <v>46250</v>
      </c>
      <c r="C2335" s="254" t="str">
        <f>Purchase_Entry!D533</f>
        <v>NAWA DURGA -317</v>
      </c>
      <c r="D2335" s="255" t="s">
        <v>1392</v>
      </c>
      <c r="E2335" s="255" t="str">
        <f>Purchase_Entry!C533</f>
        <v>BILL-5189</v>
      </c>
      <c r="F2335" s="255" t="str">
        <f>Purchase_Entry!F533</f>
        <v>Cow Milk</v>
      </c>
      <c r="G2335" s="256">
        <v>0</v>
      </c>
      <c r="H2335" s="256">
        <f>N(Purchase_Entry!P533)</f>
        <v>1372.117</v>
      </c>
      <c r="I2335" s="256">
        <f t="shared" si="36"/>
        <v>-1372.117</v>
      </c>
      <c r="J2335" s="209"/>
      <c r="K2335" s="209" t="str" cm="1">
        <f t="array" ref="K2335">IF($C2335="","",IF(AND($C2335=Party_Statement!$C$5,$B2335&gt;=Party_Statement!$C$6,$B2335&lt;=Party_Statement!$E$6),SUMPRODUCT(($C$3:$C2335=Party_Statement!$C$5)*($B$3:$B2335&gt;=Party_Statement!$C$6)*($B$3:$B2335&lt;=Party_Statement!$E$6)),""))</f>
        <v/>
      </c>
    </row>
    <row r="2336" spans="1:11" x14ac:dyDescent="0.25">
      <c r="A2336" s="252">
        <f>Purchase_Entry!A534</f>
        <v>66943</v>
      </c>
      <c r="B2336" s="253">
        <f>Purchase_Entry!B534</f>
        <v>46231</v>
      </c>
      <c r="C2336" s="254" t="str">
        <f>Purchase_Entry!D534</f>
        <v>NEW FARM PHARSATIKAT</v>
      </c>
      <c r="D2336" s="255" t="s">
        <v>1392</v>
      </c>
      <c r="E2336" s="255" t="str">
        <f>Purchase_Entry!C534</f>
        <v>BILL-5154</v>
      </c>
      <c r="F2336" s="255" t="str">
        <f>Purchase_Entry!F534</f>
        <v>Buffalo Milk</v>
      </c>
      <c r="G2336" s="256">
        <v>0</v>
      </c>
      <c r="H2336" s="256">
        <f>N(Purchase_Entry!P534)</f>
        <v>950</v>
      </c>
      <c r="I2336" s="256">
        <f t="shared" si="36"/>
        <v>-950</v>
      </c>
      <c r="J2336" s="209"/>
      <c r="K2336" s="209" t="str" cm="1">
        <f t="array" ref="K2336">IF($C2336="","",IF(AND($C2336=Party_Statement!$C$5,$B2336&gt;=Party_Statement!$C$6,$B2336&lt;=Party_Statement!$E$6),SUMPRODUCT(($C$3:$C2336=Party_Statement!$C$5)*($B$3:$B2336&gt;=Party_Statement!$C$6)*($B$3:$B2336&lt;=Party_Statement!$E$6)),""))</f>
        <v/>
      </c>
    </row>
    <row r="2337" spans="1:11" x14ac:dyDescent="0.25">
      <c r="A2337" s="252">
        <f>Purchase_Entry!A535</f>
        <v>66943</v>
      </c>
      <c r="B2337" s="253">
        <f>Purchase_Entry!B535</f>
        <v>46231</v>
      </c>
      <c r="C2337" s="254" t="str">
        <f>Purchase_Entry!D535</f>
        <v>NEW FARM PHARSATIKAT</v>
      </c>
      <c r="D2337" s="255" t="s">
        <v>1392</v>
      </c>
      <c r="E2337" s="255" t="str">
        <f>Purchase_Entry!C535</f>
        <v>BILL-5154</v>
      </c>
      <c r="F2337" s="255" t="str">
        <f>Purchase_Entry!F535</f>
        <v>Cow Milk</v>
      </c>
      <c r="G2337" s="256">
        <v>0</v>
      </c>
      <c r="H2337" s="256">
        <f>N(Purchase_Entry!P535)</f>
        <v>1872</v>
      </c>
      <c r="I2337" s="256">
        <f t="shared" si="36"/>
        <v>-1872</v>
      </c>
      <c r="J2337" s="209"/>
      <c r="K2337" s="209" t="str" cm="1">
        <f t="array" ref="K2337">IF($C2337="","",IF(AND($C2337=Party_Statement!$C$5,$B2337&gt;=Party_Statement!$C$6,$B2337&lt;=Party_Statement!$E$6),SUMPRODUCT(($C$3:$C2337=Party_Statement!$C$5)*($B$3:$B2337&gt;=Party_Statement!$C$6)*($B$3:$B2337&lt;=Party_Statement!$E$6)),""))</f>
        <v/>
      </c>
    </row>
    <row r="2338" spans="1:11" x14ac:dyDescent="0.25">
      <c r="A2338" s="252">
        <f>Purchase_Entry!A536</f>
        <v>66943</v>
      </c>
      <c r="B2338" s="253">
        <f>Purchase_Entry!B536</f>
        <v>46231</v>
      </c>
      <c r="C2338" s="254" t="str">
        <f>Purchase_Entry!D536</f>
        <v>NEW FARM PHARSATIKAT</v>
      </c>
      <c r="D2338" s="255" t="s">
        <v>1392</v>
      </c>
      <c r="E2338" s="255" t="str">
        <f>Purchase_Entry!C536</f>
        <v>BILL-5154</v>
      </c>
      <c r="F2338" s="255" t="str">
        <f>Purchase_Entry!F536</f>
        <v>Buffalo Milk</v>
      </c>
      <c r="G2338" s="256">
        <v>0</v>
      </c>
      <c r="H2338" s="256">
        <f>N(Purchase_Entry!P536)</f>
        <v>760</v>
      </c>
      <c r="I2338" s="256">
        <f t="shared" si="36"/>
        <v>-760</v>
      </c>
      <c r="J2338" s="209"/>
      <c r="K2338" s="209" t="str" cm="1">
        <f t="array" ref="K2338">IF($C2338="","",IF(AND($C2338=Party_Statement!$C$5,$B2338&gt;=Party_Statement!$C$6,$B2338&lt;=Party_Statement!$E$6),SUMPRODUCT(($C$3:$C2338=Party_Statement!$C$5)*($B$3:$B2338&gt;=Party_Statement!$C$6)*($B$3:$B2338&lt;=Party_Statement!$E$6)),""))</f>
        <v/>
      </c>
    </row>
    <row r="2339" spans="1:11" x14ac:dyDescent="0.25">
      <c r="A2339" s="252">
        <f>Purchase_Entry!A537</f>
        <v>66943</v>
      </c>
      <c r="B2339" s="253">
        <f>Purchase_Entry!B537</f>
        <v>46231</v>
      </c>
      <c r="C2339" s="254" t="str">
        <f>Purchase_Entry!D537</f>
        <v>NEW FARM PHARSATIKAT</v>
      </c>
      <c r="D2339" s="255" t="s">
        <v>1392</v>
      </c>
      <c r="E2339" s="255" t="str">
        <f>Purchase_Entry!C537</f>
        <v>BILL-5154</v>
      </c>
      <c r="F2339" s="255" t="str">
        <f>Purchase_Entry!F537</f>
        <v>Cow Milk</v>
      </c>
      <c r="G2339" s="256">
        <v>0</v>
      </c>
      <c r="H2339" s="256">
        <f>N(Purchase_Entry!P537)</f>
        <v>1911</v>
      </c>
      <c r="I2339" s="256">
        <f t="shared" si="36"/>
        <v>-1911</v>
      </c>
      <c r="J2339" s="209"/>
      <c r="K2339" s="209" t="str" cm="1">
        <f t="array" ref="K2339">IF($C2339="","",IF(AND($C2339=Party_Statement!$C$5,$B2339&gt;=Party_Statement!$C$6,$B2339&lt;=Party_Statement!$E$6),SUMPRODUCT(($C$3:$C2339=Party_Statement!$C$5)*($B$3:$B2339&gt;=Party_Statement!$C$6)*($B$3:$B2339&lt;=Party_Statement!$E$6)),""))</f>
        <v/>
      </c>
    </row>
    <row r="2340" spans="1:11" x14ac:dyDescent="0.25">
      <c r="A2340" s="252">
        <f>Purchase_Entry!A538</f>
        <v>66944</v>
      </c>
      <c r="B2340" s="253">
        <f>Purchase_Entry!B538</f>
        <v>46232</v>
      </c>
      <c r="C2340" s="254" t="str">
        <f>Purchase_Entry!D538</f>
        <v>NEW FARM PHARSATIKAT</v>
      </c>
      <c r="D2340" s="255" t="s">
        <v>1392</v>
      </c>
      <c r="E2340" s="255" t="str">
        <f>Purchase_Entry!C538</f>
        <v>BILL-5154</v>
      </c>
      <c r="F2340" s="255" t="str">
        <f>Purchase_Entry!F538</f>
        <v>Buffalo Milk</v>
      </c>
      <c r="G2340" s="256">
        <v>0</v>
      </c>
      <c r="H2340" s="256">
        <f>N(Purchase_Entry!P538)</f>
        <v>902.5</v>
      </c>
      <c r="I2340" s="256">
        <f t="shared" si="36"/>
        <v>-902.5</v>
      </c>
      <c r="J2340" s="209"/>
      <c r="K2340" s="209" t="str" cm="1">
        <f t="array" ref="K2340">IF($C2340="","",IF(AND($C2340=Party_Statement!$C$5,$B2340&gt;=Party_Statement!$C$6,$B2340&lt;=Party_Statement!$E$6),SUMPRODUCT(($C$3:$C2340=Party_Statement!$C$5)*($B$3:$B2340&gt;=Party_Statement!$C$6)*($B$3:$B2340&lt;=Party_Statement!$E$6)),""))</f>
        <v/>
      </c>
    </row>
    <row r="2341" spans="1:11" x14ac:dyDescent="0.25">
      <c r="A2341" s="252">
        <f>Purchase_Entry!A539</f>
        <v>66944</v>
      </c>
      <c r="B2341" s="253">
        <f>Purchase_Entry!B539</f>
        <v>46232</v>
      </c>
      <c r="C2341" s="254" t="str">
        <f>Purchase_Entry!D539</f>
        <v>NEW FARM PHARSATIKAT</v>
      </c>
      <c r="D2341" s="255" t="s">
        <v>1392</v>
      </c>
      <c r="E2341" s="255" t="str">
        <f>Purchase_Entry!C539</f>
        <v>BILL-5154</v>
      </c>
      <c r="F2341" s="255" t="str">
        <f>Purchase_Entry!F539</f>
        <v>Cow Milk</v>
      </c>
      <c r="G2341" s="256">
        <v>0</v>
      </c>
      <c r="H2341" s="256">
        <f>N(Purchase_Entry!P539)</f>
        <v>1911</v>
      </c>
      <c r="I2341" s="256">
        <f t="shared" si="36"/>
        <v>-1911</v>
      </c>
      <c r="J2341" s="209"/>
      <c r="K2341" s="209" t="str" cm="1">
        <f t="array" ref="K2341">IF($C2341="","",IF(AND($C2341=Party_Statement!$C$5,$B2341&gt;=Party_Statement!$C$6,$B2341&lt;=Party_Statement!$E$6),SUMPRODUCT(($C$3:$C2341=Party_Statement!$C$5)*($B$3:$B2341&gt;=Party_Statement!$C$6)*($B$3:$B2341&lt;=Party_Statement!$E$6)),""))</f>
        <v/>
      </c>
    </row>
    <row r="2342" spans="1:11" x14ac:dyDescent="0.25">
      <c r="A2342" s="252">
        <f>Purchase_Entry!A540</f>
        <v>66944</v>
      </c>
      <c r="B2342" s="253">
        <f>Purchase_Entry!B540</f>
        <v>46232</v>
      </c>
      <c r="C2342" s="254" t="str">
        <f>Purchase_Entry!D540</f>
        <v>NEW FARM PHARSATIKAT</v>
      </c>
      <c r="D2342" s="255" t="s">
        <v>1392</v>
      </c>
      <c r="E2342" s="255" t="str">
        <f>Purchase_Entry!C540</f>
        <v>BILL-5154</v>
      </c>
      <c r="F2342" s="255" t="str">
        <f>Purchase_Entry!F540</f>
        <v>Buffalo Milk</v>
      </c>
      <c r="G2342" s="256">
        <v>0</v>
      </c>
      <c r="H2342" s="256">
        <f>N(Purchase_Entry!P540)</f>
        <v>902.5</v>
      </c>
      <c r="I2342" s="256">
        <f t="shared" si="36"/>
        <v>-902.5</v>
      </c>
      <c r="J2342" s="209"/>
      <c r="K2342" s="209" t="str" cm="1">
        <f t="array" ref="K2342">IF($C2342="","",IF(AND($C2342=Party_Statement!$C$5,$B2342&gt;=Party_Statement!$C$6,$B2342&lt;=Party_Statement!$E$6),SUMPRODUCT(($C$3:$C2342=Party_Statement!$C$5)*($B$3:$B2342&gt;=Party_Statement!$C$6)*($B$3:$B2342&lt;=Party_Statement!$E$6)),""))</f>
        <v/>
      </c>
    </row>
    <row r="2343" spans="1:11" x14ac:dyDescent="0.25">
      <c r="A2343" s="252">
        <f>Purchase_Entry!A541</f>
        <v>66944</v>
      </c>
      <c r="B2343" s="253">
        <f>Purchase_Entry!B541</f>
        <v>46232</v>
      </c>
      <c r="C2343" s="254" t="str">
        <f>Purchase_Entry!D541</f>
        <v>NEW FARM PHARSATIKAT</v>
      </c>
      <c r="D2343" s="255" t="s">
        <v>1392</v>
      </c>
      <c r="E2343" s="255" t="str">
        <f>Purchase_Entry!C541</f>
        <v>BILL-5154</v>
      </c>
      <c r="F2343" s="255" t="str">
        <f>Purchase_Entry!F541</f>
        <v>Cow Milk</v>
      </c>
      <c r="G2343" s="256">
        <v>0</v>
      </c>
      <c r="H2343" s="256">
        <f>N(Purchase_Entry!P541)</f>
        <v>1755</v>
      </c>
      <c r="I2343" s="256">
        <f t="shared" si="36"/>
        <v>-1755</v>
      </c>
      <c r="J2343" s="209"/>
      <c r="K2343" s="209" t="str" cm="1">
        <f t="array" ref="K2343">IF($C2343="","",IF(AND($C2343=Party_Statement!$C$5,$B2343&gt;=Party_Statement!$C$6,$B2343&lt;=Party_Statement!$E$6),SUMPRODUCT(($C$3:$C2343=Party_Statement!$C$5)*($B$3:$B2343&gt;=Party_Statement!$C$6)*($B$3:$B2343&lt;=Party_Statement!$E$6)),""))</f>
        <v/>
      </c>
    </row>
    <row r="2344" spans="1:11" x14ac:dyDescent="0.25">
      <c r="A2344" s="252">
        <f>Purchase_Entry!A542</f>
        <v>66945</v>
      </c>
      <c r="B2344" s="253">
        <f>Purchase_Entry!B542</f>
        <v>46233</v>
      </c>
      <c r="C2344" s="254" t="str">
        <f>Purchase_Entry!D542</f>
        <v>NEW FARM PHARSATIKAT</v>
      </c>
      <c r="D2344" s="255" t="s">
        <v>1392</v>
      </c>
      <c r="E2344" s="255" t="str">
        <f>Purchase_Entry!C542</f>
        <v>BILL-5154</v>
      </c>
      <c r="F2344" s="255" t="str">
        <f>Purchase_Entry!F542</f>
        <v>Buffalo Milk</v>
      </c>
      <c r="G2344" s="256">
        <v>0</v>
      </c>
      <c r="H2344" s="256">
        <f>N(Purchase_Entry!P542)</f>
        <v>950</v>
      </c>
      <c r="I2344" s="256">
        <f t="shared" si="36"/>
        <v>-950</v>
      </c>
      <c r="J2344" s="209"/>
      <c r="K2344" s="209" t="str" cm="1">
        <f t="array" ref="K2344">IF($C2344="","",IF(AND($C2344=Party_Statement!$C$5,$B2344&gt;=Party_Statement!$C$6,$B2344&lt;=Party_Statement!$E$6),SUMPRODUCT(($C$3:$C2344=Party_Statement!$C$5)*($B$3:$B2344&gt;=Party_Statement!$C$6)*($B$3:$B2344&lt;=Party_Statement!$E$6)),""))</f>
        <v/>
      </c>
    </row>
    <row r="2345" spans="1:11" x14ac:dyDescent="0.25">
      <c r="A2345" s="252">
        <f>Purchase_Entry!A543</f>
        <v>66945</v>
      </c>
      <c r="B2345" s="253">
        <f>Purchase_Entry!B543</f>
        <v>46233</v>
      </c>
      <c r="C2345" s="254" t="str">
        <f>Purchase_Entry!D543</f>
        <v>NEW FARM PHARSATIKAT</v>
      </c>
      <c r="D2345" s="255" t="s">
        <v>1392</v>
      </c>
      <c r="E2345" s="255" t="str">
        <f>Purchase_Entry!C543</f>
        <v>BILL-5154</v>
      </c>
      <c r="F2345" s="255" t="str">
        <f>Purchase_Entry!F543</f>
        <v>Cow Milk</v>
      </c>
      <c r="G2345" s="256">
        <v>0</v>
      </c>
      <c r="H2345" s="256">
        <f>N(Purchase_Entry!P543)</f>
        <v>1677</v>
      </c>
      <c r="I2345" s="256">
        <f t="shared" si="36"/>
        <v>-1677</v>
      </c>
      <c r="J2345" s="209"/>
      <c r="K2345" s="209" t="str" cm="1">
        <f t="array" ref="K2345">IF($C2345="","",IF(AND($C2345=Party_Statement!$C$5,$B2345&gt;=Party_Statement!$C$6,$B2345&lt;=Party_Statement!$E$6),SUMPRODUCT(($C$3:$C2345=Party_Statement!$C$5)*($B$3:$B2345&gt;=Party_Statement!$C$6)*($B$3:$B2345&lt;=Party_Statement!$E$6)),""))</f>
        <v/>
      </c>
    </row>
    <row r="2346" spans="1:11" x14ac:dyDescent="0.25">
      <c r="A2346" s="252">
        <f>Purchase_Entry!A544</f>
        <v>66945</v>
      </c>
      <c r="B2346" s="253">
        <f>Purchase_Entry!B544</f>
        <v>46233</v>
      </c>
      <c r="C2346" s="254" t="str">
        <f>Purchase_Entry!D544</f>
        <v>NEW FARM PHARSATIKAT</v>
      </c>
      <c r="D2346" s="255" t="s">
        <v>1392</v>
      </c>
      <c r="E2346" s="255" t="str">
        <f>Purchase_Entry!C544</f>
        <v>BILL-5154</v>
      </c>
      <c r="F2346" s="255" t="str">
        <f>Purchase_Entry!F544</f>
        <v>Buffalo Milk</v>
      </c>
      <c r="G2346" s="256">
        <v>0</v>
      </c>
      <c r="H2346" s="256">
        <f>N(Purchase_Entry!P544)</f>
        <v>760</v>
      </c>
      <c r="I2346" s="256">
        <f t="shared" si="36"/>
        <v>-760</v>
      </c>
      <c r="J2346" s="209"/>
      <c r="K2346" s="209" t="str" cm="1">
        <f t="array" ref="K2346">IF($C2346="","",IF(AND($C2346=Party_Statement!$C$5,$B2346&gt;=Party_Statement!$C$6,$B2346&lt;=Party_Statement!$E$6),SUMPRODUCT(($C$3:$C2346=Party_Statement!$C$5)*($B$3:$B2346&gt;=Party_Statement!$C$6)*($B$3:$B2346&lt;=Party_Statement!$E$6)),""))</f>
        <v/>
      </c>
    </row>
    <row r="2347" spans="1:11" x14ac:dyDescent="0.25">
      <c r="A2347" s="252">
        <f>Purchase_Entry!A545</f>
        <v>66945</v>
      </c>
      <c r="B2347" s="253">
        <f>Purchase_Entry!B545</f>
        <v>46233</v>
      </c>
      <c r="C2347" s="254" t="str">
        <f>Purchase_Entry!D545</f>
        <v>NEW FARM PHARSATIKAT</v>
      </c>
      <c r="D2347" s="255" t="s">
        <v>1392</v>
      </c>
      <c r="E2347" s="255" t="str">
        <f>Purchase_Entry!C545</f>
        <v>BILL-5154</v>
      </c>
      <c r="F2347" s="255" t="str">
        <f>Purchase_Entry!F545</f>
        <v>Cow Milk</v>
      </c>
      <c r="G2347" s="256">
        <v>0</v>
      </c>
      <c r="H2347" s="256">
        <f>N(Purchase_Entry!P545)</f>
        <v>1560</v>
      </c>
      <c r="I2347" s="256">
        <f t="shared" si="36"/>
        <v>-1560</v>
      </c>
      <c r="J2347" s="209"/>
      <c r="K2347" s="209" t="str" cm="1">
        <f t="array" ref="K2347">IF($C2347="","",IF(AND($C2347=Party_Statement!$C$5,$B2347&gt;=Party_Statement!$C$6,$B2347&lt;=Party_Statement!$E$6),SUMPRODUCT(($C$3:$C2347=Party_Statement!$C$5)*($B$3:$B2347&gt;=Party_Statement!$C$6)*($B$3:$B2347&lt;=Party_Statement!$E$6)),""))</f>
        <v/>
      </c>
    </row>
    <row r="2348" spans="1:11" x14ac:dyDescent="0.25">
      <c r="A2348" s="252">
        <f>Purchase_Entry!A546</f>
        <v>66946</v>
      </c>
      <c r="B2348" s="253">
        <f>Purchase_Entry!B546</f>
        <v>46234</v>
      </c>
      <c r="C2348" s="254" t="str">
        <f>Purchase_Entry!D546</f>
        <v>NEW FARM PHARSATIKAT</v>
      </c>
      <c r="D2348" s="255" t="s">
        <v>1392</v>
      </c>
      <c r="E2348" s="255" t="str">
        <f>Purchase_Entry!C546</f>
        <v>BILL-5154</v>
      </c>
      <c r="F2348" s="255" t="str">
        <f>Purchase_Entry!F546</f>
        <v>Buffalo Milk</v>
      </c>
      <c r="G2348" s="256">
        <v>0</v>
      </c>
      <c r="H2348" s="256">
        <f>N(Purchase_Entry!P546)</f>
        <v>760</v>
      </c>
      <c r="I2348" s="256">
        <f t="shared" si="36"/>
        <v>-760</v>
      </c>
      <c r="J2348" s="209"/>
      <c r="K2348" s="209" t="str" cm="1">
        <f t="array" ref="K2348">IF($C2348="","",IF(AND($C2348=Party_Statement!$C$5,$B2348&gt;=Party_Statement!$C$6,$B2348&lt;=Party_Statement!$E$6),SUMPRODUCT(($C$3:$C2348=Party_Statement!$C$5)*($B$3:$B2348&gt;=Party_Statement!$C$6)*($B$3:$B2348&lt;=Party_Statement!$E$6)),""))</f>
        <v/>
      </c>
    </row>
    <row r="2349" spans="1:11" x14ac:dyDescent="0.25">
      <c r="A2349" s="252">
        <f>Purchase_Entry!A547</f>
        <v>66946</v>
      </c>
      <c r="B2349" s="253">
        <f>Purchase_Entry!B547</f>
        <v>46234</v>
      </c>
      <c r="C2349" s="254" t="str">
        <f>Purchase_Entry!D547</f>
        <v>NEW FARM PHARSATIKAT</v>
      </c>
      <c r="D2349" s="255" t="s">
        <v>1392</v>
      </c>
      <c r="E2349" s="255" t="str">
        <f>Purchase_Entry!C547</f>
        <v>BILL-5154</v>
      </c>
      <c r="F2349" s="255" t="str">
        <f>Purchase_Entry!F547</f>
        <v>Cow Milk</v>
      </c>
      <c r="G2349" s="256">
        <v>0</v>
      </c>
      <c r="H2349" s="256">
        <f>N(Purchase_Entry!P547)</f>
        <v>1755</v>
      </c>
      <c r="I2349" s="256">
        <f t="shared" si="36"/>
        <v>-1755</v>
      </c>
      <c r="J2349" s="209"/>
      <c r="K2349" s="209" t="str" cm="1">
        <f t="array" ref="K2349">IF($C2349="","",IF(AND($C2349=Party_Statement!$C$5,$B2349&gt;=Party_Statement!$C$6,$B2349&lt;=Party_Statement!$E$6),SUMPRODUCT(($C$3:$C2349=Party_Statement!$C$5)*($B$3:$B2349&gt;=Party_Statement!$C$6)*($B$3:$B2349&lt;=Party_Statement!$E$6)),""))</f>
        <v/>
      </c>
    </row>
    <row r="2350" spans="1:11" x14ac:dyDescent="0.25">
      <c r="A2350" s="252">
        <f>Purchase_Entry!A548</f>
        <v>66946</v>
      </c>
      <c r="B2350" s="253">
        <f>Purchase_Entry!B548</f>
        <v>46234</v>
      </c>
      <c r="C2350" s="254" t="str">
        <f>Purchase_Entry!D548</f>
        <v>NEW FARM PHARSATIKAT</v>
      </c>
      <c r="D2350" s="255" t="s">
        <v>1392</v>
      </c>
      <c r="E2350" s="255" t="str">
        <f>Purchase_Entry!C548</f>
        <v>BILL-5154</v>
      </c>
      <c r="F2350" s="255" t="str">
        <f>Purchase_Entry!F548</f>
        <v>Buffalo Milk</v>
      </c>
      <c r="G2350" s="256">
        <v>0</v>
      </c>
      <c r="H2350" s="256">
        <f>N(Purchase_Entry!P548)</f>
        <v>760</v>
      </c>
      <c r="I2350" s="256">
        <f t="shared" si="36"/>
        <v>-760</v>
      </c>
      <c r="J2350" s="209"/>
      <c r="K2350" s="209" t="str" cm="1">
        <f t="array" ref="K2350">IF($C2350="","",IF(AND($C2350=Party_Statement!$C$5,$B2350&gt;=Party_Statement!$C$6,$B2350&lt;=Party_Statement!$E$6),SUMPRODUCT(($C$3:$C2350=Party_Statement!$C$5)*($B$3:$B2350&gt;=Party_Statement!$C$6)*($B$3:$B2350&lt;=Party_Statement!$E$6)),""))</f>
        <v/>
      </c>
    </row>
    <row r="2351" spans="1:11" x14ac:dyDescent="0.25">
      <c r="A2351" s="252">
        <f>Purchase_Entry!A549</f>
        <v>66946</v>
      </c>
      <c r="B2351" s="253">
        <f>Purchase_Entry!B549</f>
        <v>46234</v>
      </c>
      <c r="C2351" s="254" t="str">
        <f>Purchase_Entry!D549</f>
        <v>NEW FARM PHARSATIKAT</v>
      </c>
      <c r="D2351" s="255" t="s">
        <v>1392</v>
      </c>
      <c r="E2351" s="255" t="str">
        <f>Purchase_Entry!C549</f>
        <v>BILL-5154</v>
      </c>
      <c r="F2351" s="255" t="str">
        <f>Purchase_Entry!F549</f>
        <v>Cow Milk</v>
      </c>
      <c r="G2351" s="256">
        <v>0</v>
      </c>
      <c r="H2351" s="256">
        <f>N(Purchase_Entry!P549)</f>
        <v>1560</v>
      </c>
      <c r="I2351" s="256">
        <f t="shared" si="36"/>
        <v>-1560</v>
      </c>
      <c r="J2351" s="209"/>
      <c r="K2351" s="209" t="str" cm="1">
        <f t="array" ref="K2351">IF($C2351="","",IF(AND($C2351=Party_Statement!$C$5,$B2351&gt;=Party_Statement!$C$6,$B2351&lt;=Party_Statement!$E$6),SUMPRODUCT(($C$3:$C2351=Party_Statement!$C$5)*($B$3:$B2351&gt;=Party_Statement!$C$6)*($B$3:$B2351&lt;=Party_Statement!$E$6)),""))</f>
        <v/>
      </c>
    </row>
    <row r="2352" spans="1:11" x14ac:dyDescent="0.25">
      <c r="A2352" s="252">
        <f>Purchase_Entry!A550</f>
        <v>66947</v>
      </c>
      <c r="B2352" s="253">
        <f>Purchase_Entry!B550</f>
        <v>46235</v>
      </c>
      <c r="C2352" s="254" t="str">
        <f>Purchase_Entry!D550</f>
        <v>NEW FARM PHARSATIKAT</v>
      </c>
      <c r="D2352" s="255" t="s">
        <v>1392</v>
      </c>
      <c r="E2352" s="255" t="str">
        <f>Purchase_Entry!C550</f>
        <v>BILL-5154</v>
      </c>
      <c r="F2352" s="255" t="str">
        <f>Purchase_Entry!F550</f>
        <v>Buffalo Milk</v>
      </c>
      <c r="G2352" s="256">
        <v>0</v>
      </c>
      <c r="H2352" s="256">
        <f>N(Purchase_Entry!P550)</f>
        <v>950</v>
      </c>
      <c r="I2352" s="256">
        <f t="shared" si="36"/>
        <v>-950</v>
      </c>
      <c r="J2352" s="209"/>
      <c r="K2352" s="209" t="str" cm="1">
        <f t="array" ref="K2352">IF($C2352="","",IF(AND($C2352=Party_Statement!$C$5,$B2352&gt;=Party_Statement!$C$6,$B2352&lt;=Party_Statement!$E$6),SUMPRODUCT(($C$3:$C2352=Party_Statement!$C$5)*($B$3:$B2352&gt;=Party_Statement!$C$6)*($B$3:$B2352&lt;=Party_Statement!$E$6)),""))</f>
        <v/>
      </c>
    </row>
    <row r="2353" spans="1:11" x14ac:dyDescent="0.25">
      <c r="A2353" s="252">
        <f>Purchase_Entry!A551</f>
        <v>66947</v>
      </c>
      <c r="B2353" s="253">
        <f>Purchase_Entry!B551</f>
        <v>46235</v>
      </c>
      <c r="C2353" s="254" t="str">
        <f>Purchase_Entry!D551</f>
        <v>NEW FARM PHARSATIKAT</v>
      </c>
      <c r="D2353" s="255" t="s">
        <v>1392</v>
      </c>
      <c r="E2353" s="255" t="str">
        <f>Purchase_Entry!C551</f>
        <v>BILL-5154</v>
      </c>
      <c r="F2353" s="255" t="str">
        <f>Purchase_Entry!F551</f>
        <v>Cow Milk</v>
      </c>
      <c r="G2353" s="256">
        <v>0</v>
      </c>
      <c r="H2353" s="256">
        <f>N(Purchase_Entry!P551)</f>
        <v>1755</v>
      </c>
      <c r="I2353" s="256">
        <f t="shared" si="36"/>
        <v>-1755</v>
      </c>
      <c r="J2353" s="209"/>
      <c r="K2353" s="209" t="str" cm="1">
        <f t="array" ref="K2353">IF($C2353="","",IF(AND($C2353=Party_Statement!$C$5,$B2353&gt;=Party_Statement!$C$6,$B2353&lt;=Party_Statement!$E$6),SUMPRODUCT(($C$3:$C2353=Party_Statement!$C$5)*($B$3:$B2353&gt;=Party_Statement!$C$6)*($B$3:$B2353&lt;=Party_Statement!$E$6)),""))</f>
        <v/>
      </c>
    </row>
    <row r="2354" spans="1:11" x14ac:dyDescent="0.25">
      <c r="A2354" s="252">
        <f>Purchase_Entry!A552</f>
        <v>66947</v>
      </c>
      <c r="B2354" s="253">
        <f>Purchase_Entry!B552</f>
        <v>46235</v>
      </c>
      <c r="C2354" s="254" t="str">
        <f>Purchase_Entry!D552</f>
        <v>NEW FARM PHARSATIKAT</v>
      </c>
      <c r="D2354" s="255" t="s">
        <v>1392</v>
      </c>
      <c r="E2354" s="255" t="str">
        <f>Purchase_Entry!C552</f>
        <v>BILL-5154</v>
      </c>
      <c r="F2354" s="255" t="str">
        <f>Purchase_Entry!F552</f>
        <v>Buffalo Milk</v>
      </c>
      <c r="G2354" s="256">
        <v>0</v>
      </c>
      <c r="H2354" s="256">
        <f>N(Purchase_Entry!P552)</f>
        <v>950</v>
      </c>
      <c r="I2354" s="256">
        <f t="shared" si="36"/>
        <v>-950</v>
      </c>
      <c r="J2354" s="209"/>
      <c r="K2354" s="209" t="str" cm="1">
        <f t="array" ref="K2354">IF($C2354="","",IF(AND($C2354=Party_Statement!$C$5,$B2354&gt;=Party_Statement!$C$6,$B2354&lt;=Party_Statement!$E$6),SUMPRODUCT(($C$3:$C2354=Party_Statement!$C$5)*($B$3:$B2354&gt;=Party_Statement!$C$6)*($B$3:$B2354&lt;=Party_Statement!$E$6)),""))</f>
        <v/>
      </c>
    </row>
    <row r="2355" spans="1:11" x14ac:dyDescent="0.25">
      <c r="A2355" s="252">
        <f>Purchase_Entry!A553</f>
        <v>66947</v>
      </c>
      <c r="B2355" s="253">
        <f>Purchase_Entry!B553</f>
        <v>46235</v>
      </c>
      <c r="C2355" s="254" t="str">
        <f>Purchase_Entry!D553</f>
        <v>NEW FARM PHARSATIKAT</v>
      </c>
      <c r="D2355" s="255" t="s">
        <v>1392</v>
      </c>
      <c r="E2355" s="255" t="str">
        <f>Purchase_Entry!C553</f>
        <v>BILL-5154</v>
      </c>
      <c r="F2355" s="255" t="str">
        <f>Purchase_Entry!F553</f>
        <v>Cow Milk</v>
      </c>
      <c r="G2355" s="256">
        <v>0</v>
      </c>
      <c r="H2355" s="256">
        <f>N(Purchase_Entry!P553)</f>
        <v>2106</v>
      </c>
      <c r="I2355" s="256">
        <f t="shared" si="36"/>
        <v>-2106</v>
      </c>
      <c r="J2355" s="209"/>
      <c r="K2355" s="209" t="str" cm="1">
        <f t="array" ref="K2355">IF($C2355="","",IF(AND($C2355=Party_Statement!$C$5,$B2355&gt;=Party_Statement!$C$6,$B2355&lt;=Party_Statement!$E$6),SUMPRODUCT(($C$3:$C2355=Party_Statement!$C$5)*($B$3:$B2355&gt;=Party_Statement!$C$6)*($B$3:$B2355&lt;=Party_Statement!$E$6)),""))</f>
        <v/>
      </c>
    </row>
    <row r="2356" spans="1:11" x14ac:dyDescent="0.25">
      <c r="A2356" s="252">
        <f>Purchase_Entry!A554</f>
        <v>66948</v>
      </c>
      <c r="B2356" s="253">
        <f>Purchase_Entry!B554</f>
        <v>46236</v>
      </c>
      <c r="C2356" s="254" t="str">
        <f>Purchase_Entry!D554</f>
        <v>NEW FARM PHARSATIKAT</v>
      </c>
      <c r="D2356" s="255" t="s">
        <v>1392</v>
      </c>
      <c r="E2356" s="255" t="str">
        <f>Purchase_Entry!C554</f>
        <v>BILL-5154</v>
      </c>
      <c r="F2356" s="255" t="str">
        <f>Purchase_Entry!F554</f>
        <v>Buffalo Milk</v>
      </c>
      <c r="G2356" s="256">
        <v>0</v>
      </c>
      <c r="H2356" s="256">
        <f>N(Purchase_Entry!P554)</f>
        <v>997.5</v>
      </c>
      <c r="I2356" s="256">
        <f t="shared" si="36"/>
        <v>-997.5</v>
      </c>
      <c r="J2356" s="209"/>
      <c r="K2356" s="209" t="str" cm="1">
        <f t="array" ref="K2356">IF($C2356="","",IF(AND($C2356=Party_Statement!$C$5,$B2356&gt;=Party_Statement!$C$6,$B2356&lt;=Party_Statement!$E$6),SUMPRODUCT(($C$3:$C2356=Party_Statement!$C$5)*($B$3:$B2356&gt;=Party_Statement!$C$6)*($B$3:$B2356&lt;=Party_Statement!$E$6)),""))</f>
        <v/>
      </c>
    </row>
    <row r="2357" spans="1:11" x14ac:dyDescent="0.25">
      <c r="A2357" s="252">
        <f>Purchase_Entry!A555</f>
        <v>66948</v>
      </c>
      <c r="B2357" s="253">
        <f>Purchase_Entry!B555</f>
        <v>46236</v>
      </c>
      <c r="C2357" s="254" t="str">
        <f>Purchase_Entry!D555</f>
        <v>NEW FARM PHARSATIKAT</v>
      </c>
      <c r="D2357" s="255" t="s">
        <v>1392</v>
      </c>
      <c r="E2357" s="255" t="str">
        <f>Purchase_Entry!C555</f>
        <v>BILL-5154</v>
      </c>
      <c r="F2357" s="255" t="str">
        <f>Purchase_Entry!F555</f>
        <v>Cow Milk</v>
      </c>
      <c r="G2357" s="256">
        <v>0</v>
      </c>
      <c r="H2357" s="256">
        <f>N(Purchase_Entry!P555)</f>
        <v>2106</v>
      </c>
      <c r="I2357" s="256">
        <f t="shared" si="36"/>
        <v>-2106</v>
      </c>
      <c r="J2357" s="209"/>
      <c r="K2357" s="209" t="str" cm="1">
        <f t="array" ref="K2357">IF($C2357="","",IF(AND($C2357=Party_Statement!$C$5,$B2357&gt;=Party_Statement!$C$6,$B2357&lt;=Party_Statement!$E$6),SUMPRODUCT(($C$3:$C2357=Party_Statement!$C$5)*($B$3:$B2357&gt;=Party_Statement!$C$6)*($B$3:$B2357&lt;=Party_Statement!$E$6)),""))</f>
        <v/>
      </c>
    </row>
    <row r="2358" spans="1:11" x14ac:dyDescent="0.25">
      <c r="A2358" s="252">
        <f>Purchase_Entry!A556</f>
        <v>66948</v>
      </c>
      <c r="B2358" s="253">
        <f>Purchase_Entry!B556</f>
        <v>46236</v>
      </c>
      <c r="C2358" s="254" t="str">
        <f>Purchase_Entry!D556</f>
        <v>NEW FARM PHARSATIKAT</v>
      </c>
      <c r="D2358" s="255" t="s">
        <v>1392</v>
      </c>
      <c r="E2358" s="255" t="str">
        <f>Purchase_Entry!C556</f>
        <v>BILL-5154</v>
      </c>
      <c r="F2358" s="255" t="str">
        <f>Purchase_Entry!F556</f>
        <v>Buffalo Milk</v>
      </c>
      <c r="G2358" s="256">
        <v>0</v>
      </c>
      <c r="H2358" s="256">
        <f>N(Purchase_Entry!P556)</f>
        <v>617.5</v>
      </c>
      <c r="I2358" s="256">
        <f t="shared" si="36"/>
        <v>-617.5</v>
      </c>
      <c r="J2358" s="209"/>
      <c r="K2358" s="209" t="str" cm="1">
        <f t="array" ref="K2358">IF($C2358="","",IF(AND($C2358=Party_Statement!$C$5,$B2358&gt;=Party_Statement!$C$6,$B2358&lt;=Party_Statement!$E$6),SUMPRODUCT(($C$3:$C2358=Party_Statement!$C$5)*($B$3:$B2358&gt;=Party_Statement!$C$6)*($B$3:$B2358&lt;=Party_Statement!$E$6)),""))</f>
        <v/>
      </c>
    </row>
    <row r="2359" spans="1:11" x14ac:dyDescent="0.25">
      <c r="A2359" s="252">
        <f>Purchase_Entry!A557</f>
        <v>66948</v>
      </c>
      <c r="B2359" s="253">
        <f>Purchase_Entry!B557</f>
        <v>46236</v>
      </c>
      <c r="C2359" s="254" t="str">
        <f>Purchase_Entry!D557</f>
        <v>NEW FARM PHARSATIKAT</v>
      </c>
      <c r="D2359" s="255" t="s">
        <v>1392</v>
      </c>
      <c r="E2359" s="255" t="str">
        <f>Purchase_Entry!C557</f>
        <v>BILL-5154</v>
      </c>
      <c r="F2359" s="255" t="str">
        <f>Purchase_Entry!F557</f>
        <v>Cow Milk</v>
      </c>
      <c r="G2359" s="256">
        <v>0</v>
      </c>
      <c r="H2359" s="256">
        <f>N(Purchase_Entry!P557)</f>
        <v>1794</v>
      </c>
      <c r="I2359" s="256">
        <f t="shared" si="36"/>
        <v>-1794</v>
      </c>
      <c r="J2359" s="209"/>
      <c r="K2359" s="209" t="str" cm="1">
        <f t="array" ref="K2359">IF($C2359="","",IF(AND($C2359=Party_Statement!$C$5,$B2359&gt;=Party_Statement!$C$6,$B2359&lt;=Party_Statement!$E$6),SUMPRODUCT(($C$3:$C2359=Party_Statement!$C$5)*($B$3:$B2359&gt;=Party_Statement!$C$6)*($B$3:$B2359&lt;=Party_Statement!$E$6)),""))</f>
        <v/>
      </c>
    </row>
    <row r="2360" spans="1:11" x14ac:dyDescent="0.25">
      <c r="A2360" s="252">
        <f>Purchase_Entry!A558</f>
        <v>66949</v>
      </c>
      <c r="B2360" s="253">
        <f>Purchase_Entry!B558</f>
        <v>46237</v>
      </c>
      <c r="C2360" s="254" t="str">
        <f>Purchase_Entry!D558</f>
        <v>NEW FARM PHARSATIKAT</v>
      </c>
      <c r="D2360" s="255" t="s">
        <v>1392</v>
      </c>
      <c r="E2360" s="255" t="str">
        <f>Purchase_Entry!C558</f>
        <v>BILL-5154</v>
      </c>
      <c r="F2360" s="255" t="str">
        <f>Purchase_Entry!F558</f>
        <v>Buffalo Milk</v>
      </c>
      <c r="G2360" s="256">
        <v>0</v>
      </c>
      <c r="H2360" s="256">
        <f>N(Purchase_Entry!P558)</f>
        <v>617.5</v>
      </c>
      <c r="I2360" s="256">
        <f t="shared" si="36"/>
        <v>-617.5</v>
      </c>
      <c r="J2360" s="209"/>
      <c r="K2360" s="209" t="str" cm="1">
        <f t="array" ref="K2360">IF($C2360="","",IF(AND($C2360=Party_Statement!$C$5,$B2360&gt;=Party_Statement!$C$6,$B2360&lt;=Party_Statement!$E$6),SUMPRODUCT(($C$3:$C2360=Party_Statement!$C$5)*($B$3:$B2360&gt;=Party_Statement!$C$6)*($B$3:$B2360&lt;=Party_Statement!$E$6)),""))</f>
        <v/>
      </c>
    </row>
    <row r="2361" spans="1:11" x14ac:dyDescent="0.25">
      <c r="A2361" s="252">
        <f>Purchase_Entry!A559</f>
        <v>66949</v>
      </c>
      <c r="B2361" s="253">
        <f>Purchase_Entry!B559</f>
        <v>46237</v>
      </c>
      <c r="C2361" s="254" t="str">
        <f>Purchase_Entry!D559</f>
        <v>NEW FARM PHARSATIKAT</v>
      </c>
      <c r="D2361" s="255" t="s">
        <v>1392</v>
      </c>
      <c r="E2361" s="255" t="str">
        <f>Purchase_Entry!C559</f>
        <v>BILL-5154</v>
      </c>
      <c r="F2361" s="255" t="str">
        <f>Purchase_Entry!F559</f>
        <v>Cow Milk</v>
      </c>
      <c r="G2361" s="256">
        <v>0</v>
      </c>
      <c r="H2361" s="256">
        <f>N(Purchase_Entry!P559)</f>
        <v>1638</v>
      </c>
      <c r="I2361" s="256">
        <f t="shared" si="36"/>
        <v>-1638</v>
      </c>
      <c r="J2361" s="209"/>
      <c r="K2361" s="209" t="str" cm="1">
        <f t="array" ref="K2361">IF($C2361="","",IF(AND($C2361=Party_Statement!$C$5,$B2361&gt;=Party_Statement!$C$6,$B2361&lt;=Party_Statement!$E$6),SUMPRODUCT(($C$3:$C2361=Party_Statement!$C$5)*($B$3:$B2361&gt;=Party_Statement!$C$6)*($B$3:$B2361&lt;=Party_Statement!$E$6)),""))</f>
        <v/>
      </c>
    </row>
    <row r="2362" spans="1:11" x14ac:dyDescent="0.25">
      <c r="A2362" s="252">
        <f>Purchase_Entry!A560</f>
        <v>66949</v>
      </c>
      <c r="B2362" s="253">
        <f>Purchase_Entry!B560</f>
        <v>46237</v>
      </c>
      <c r="C2362" s="254" t="str">
        <f>Purchase_Entry!D560</f>
        <v>NEW FARM PHARSATIKAT</v>
      </c>
      <c r="D2362" s="255" t="s">
        <v>1392</v>
      </c>
      <c r="E2362" s="255" t="str">
        <f>Purchase_Entry!C560</f>
        <v>BILL-5154</v>
      </c>
      <c r="F2362" s="255" t="str">
        <f>Purchase_Entry!F560</f>
        <v>Buffalo Milk</v>
      </c>
      <c r="G2362" s="256">
        <v>0</v>
      </c>
      <c r="H2362" s="256">
        <f>N(Purchase_Entry!P560)</f>
        <v>760</v>
      </c>
      <c r="I2362" s="256">
        <f t="shared" si="36"/>
        <v>-760</v>
      </c>
      <c r="J2362" s="209"/>
      <c r="K2362" s="209" t="str" cm="1">
        <f t="array" ref="K2362">IF($C2362="","",IF(AND($C2362=Party_Statement!$C$5,$B2362&gt;=Party_Statement!$C$6,$B2362&lt;=Party_Statement!$E$6),SUMPRODUCT(($C$3:$C2362=Party_Statement!$C$5)*($B$3:$B2362&gt;=Party_Statement!$C$6)*($B$3:$B2362&lt;=Party_Statement!$E$6)),""))</f>
        <v/>
      </c>
    </row>
    <row r="2363" spans="1:11" x14ac:dyDescent="0.25">
      <c r="A2363" s="252">
        <f>Purchase_Entry!A561</f>
        <v>66949</v>
      </c>
      <c r="B2363" s="253">
        <f>Purchase_Entry!B561</f>
        <v>46237</v>
      </c>
      <c r="C2363" s="254" t="str">
        <f>Purchase_Entry!D561</f>
        <v>NEW FARM PHARSATIKAT</v>
      </c>
      <c r="D2363" s="255" t="s">
        <v>1392</v>
      </c>
      <c r="E2363" s="255" t="str">
        <f>Purchase_Entry!C561</f>
        <v>BILL-5154</v>
      </c>
      <c r="F2363" s="255" t="str">
        <f>Purchase_Entry!F561</f>
        <v>Cow Milk</v>
      </c>
      <c r="G2363" s="256">
        <v>0</v>
      </c>
      <c r="H2363" s="256">
        <f>N(Purchase_Entry!P561)</f>
        <v>1950</v>
      </c>
      <c r="I2363" s="256">
        <f t="shared" si="36"/>
        <v>-1950</v>
      </c>
      <c r="J2363" s="209"/>
      <c r="K2363" s="209" t="str" cm="1">
        <f t="array" ref="K2363">IF($C2363="","",IF(AND($C2363=Party_Statement!$C$5,$B2363&gt;=Party_Statement!$C$6,$B2363&lt;=Party_Statement!$E$6),SUMPRODUCT(($C$3:$C2363=Party_Statement!$C$5)*($B$3:$B2363&gt;=Party_Statement!$C$6)*($B$3:$B2363&lt;=Party_Statement!$E$6)),""))</f>
        <v/>
      </c>
    </row>
    <row r="2364" spans="1:11" x14ac:dyDescent="0.25">
      <c r="A2364" s="252">
        <f>Purchase_Entry!A562</f>
        <v>66950</v>
      </c>
      <c r="B2364" s="253">
        <f>Purchase_Entry!B562</f>
        <v>46238</v>
      </c>
      <c r="C2364" s="254" t="str">
        <f>Purchase_Entry!D562</f>
        <v>NEW FARM PHARSATIKAT</v>
      </c>
      <c r="D2364" s="255" t="s">
        <v>1392</v>
      </c>
      <c r="E2364" s="255" t="str">
        <f>Purchase_Entry!C562</f>
        <v>BILL-5154</v>
      </c>
      <c r="F2364" s="255" t="str">
        <f>Purchase_Entry!F562</f>
        <v>Buffalo Milk</v>
      </c>
      <c r="G2364" s="256">
        <v>0</v>
      </c>
      <c r="H2364" s="256">
        <f>N(Purchase_Entry!P562)</f>
        <v>617.5</v>
      </c>
      <c r="I2364" s="256">
        <f t="shared" si="36"/>
        <v>-617.5</v>
      </c>
      <c r="J2364" s="209"/>
      <c r="K2364" s="209" t="str" cm="1">
        <f t="array" ref="K2364">IF($C2364="","",IF(AND($C2364=Party_Statement!$C$5,$B2364&gt;=Party_Statement!$C$6,$B2364&lt;=Party_Statement!$E$6),SUMPRODUCT(($C$3:$C2364=Party_Statement!$C$5)*($B$3:$B2364&gt;=Party_Statement!$C$6)*($B$3:$B2364&lt;=Party_Statement!$E$6)),""))</f>
        <v/>
      </c>
    </row>
    <row r="2365" spans="1:11" x14ac:dyDescent="0.25">
      <c r="A2365" s="252">
        <f>Purchase_Entry!A563</f>
        <v>66950</v>
      </c>
      <c r="B2365" s="253">
        <f>Purchase_Entry!B563</f>
        <v>46238</v>
      </c>
      <c r="C2365" s="254" t="str">
        <f>Purchase_Entry!D563</f>
        <v>NEW FARM PHARSATIKAT</v>
      </c>
      <c r="D2365" s="255" t="s">
        <v>1392</v>
      </c>
      <c r="E2365" s="255" t="str">
        <f>Purchase_Entry!C563</f>
        <v>BILL-5154</v>
      </c>
      <c r="F2365" s="255" t="str">
        <f>Purchase_Entry!F563</f>
        <v>Cow Milk</v>
      </c>
      <c r="G2365" s="256">
        <v>0</v>
      </c>
      <c r="H2365" s="256">
        <f>N(Purchase_Entry!P563)</f>
        <v>2028</v>
      </c>
      <c r="I2365" s="256">
        <f t="shared" si="36"/>
        <v>-2028</v>
      </c>
      <c r="J2365" s="209"/>
      <c r="K2365" s="209" t="str" cm="1">
        <f t="array" ref="K2365">IF($C2365="","",IF(AND($C2365=Party_Statement!$C$5,$B2365&gt;=Party_Statement!$C$6,$B2365&lt;=Party_Statement!$E$6),SUMPRODUCT(($C$3:$C2365=Party_Statement!$C$5)*($B$3:$B2365&gt;=Party_Statement!$C$6)*($B$3:$B2365&lt;=Party_Statement!$E$6)),""))</f>
        <v/>
      </c>
    </row>
    <row r="2366" spans="1:11" x14ac:dyDescent="0.25">
      <c r="A2366" s="252">
        <f>Purchase_Entry!A564</f>
        <v>66950</v>
      </c>
      <c r="B2366" s="253">
        <f>Purchase_Entry!B564</f>
        <v>46238</v>
      </c>
      <c r="C2366" s="254" t="str">
        <f>Purchase_Entry!D564</f>
        <v>NEW FARM PHARSATIKAT</v>
      </c>
      <c r="D2366" s="255" t="s">
        <v>1392</v>
      </c>
      <c r="E2366" s="255" t="str">
        <f>Purchase_Entry!C564</f>
        <v>BILL-5154</v>
      </c>
      <c r="F2366" s="255" t="str">
        <f>Purchase_Entry!F564</f>
        <v>Buffalo Milk</v>
      </c>
      <c r="G2366" s="256">
        <v>0</v>
      </c>
      <c r="H2366" s="256">
        <f>N(Purchase_Entry!P564)</f>
        <v>570</v>
      </c>
      <c r="I2366" s="256">
        <f t="shared" si="36"/>
        <v>-570</v>
      </c>
      <c r="J2366" s="209"/>
      <c r="K2366" s="209" t="str" cm="1">
        <f t="array" ref="K2366">IF($C2366="","",IF(AND($C2366=Party_Statement!$C$5,$B2366&gt;=Party_Statement!$C$6,$B2366&lt;=Party_Statement!$E$6),SUMPRODUCT(($C$3:$C2366=Party_Statement!$C$5)*($B$3:$B2366&gt;=Party_Statement!$C$6)*($B$3:$B2366&lt;=Party_Statement!$E$6)),""))</f>
        <v/>
      </c>
    </row>
    <row r="2367" spans="1:11" x14ac:dyDescent="0.25">
      <c r="A2367" s="252">
        <f>Purchase_Entry!A565</f>
        <v>66950</v>
      </c>
      <c r="B2367" s="253">
        <f>Purchase_Entry!B565</f>
        <v>46238</v>
      </c>
      <c r="C2367" s="254" t="str">
        <f>Purchase_Entry!D565</f>
        <v>NEW FARM PHARSATIKAT</v>
      </c>
      <c r="D2367" s="255" t="s">
        <v>1392</v>
      </c>
      <c r="E2367" s="255" t="str">
        <f>Purchase_Entry!C565</f>
        <v>BILL-5154</v>
      </c>
      <c r="F2367" s="255" t="str">
        <f>Purchase_Entry!F565</f>
        <v>Cow Milk</v>
      </c>
      <c r="G2367" s="256">
        <v>0</v>
      </c>
      <c r="H2367" s="256">
        <f>N(Purchase_Entry!P565)</f>
        <v>1950</v>
      </c>
      <c r="I2367" s="256">
        <f t="shared" si="36"/>
        <v>-1950</v>
      </c>
      <c r="J2367" s="209"/>
      <c r="K2367" s="209" t="str" cm="1">
        <f t="array" ref="K2367">IF($C2367="","",IF(AND($C2367=Party_Statement!$C$5,$B2367&gt;=Party_Statement!$C$6,$B2367&lt;=Party_Statement!$E$6),SUMPRODUCT(($C$3:$C2367=Party_Statement!$C$5)*($B$3:$B2367&gt;=Party_Statement!$C$6)*($B$3:$B2367&lt;=Party_Statement!$E$6)),""))</f>
        <v/>
      </c>
    </row>
    <row r="2368" spans="1:11" x14ac:dyDescent="0.25">
      <c r="A2368" s="252">
        <f>Purchase_Entry!A566</f>
        <v>66951</v>
      </c>
      <c r="B2368" s="253">
        <f>Purchase_Entry!B566</f>
        <v>46239</v>
      </c>
      <c r="C2368" s="254" t="str">
        <f>Purchase_Entry!D566</f>
        <v>NEW FARM PHARSATIKAT</v>
      </c>
      <c r="D2368" s="255" t="s">
        <v>1392</v>
      </c>
      <c r="E2368" s="255" t="str">
        <f>Purchase_Entry!C566</f>
        <v>BILL-5154</v>
      </c>
      <c r="F2368" s="255" t="str">
        <f>Purchase_Entry!F566</f>
        <v>Buffalo Milk</v>
      </c>
      <c r="G2368" s="256">
        <v>0</v>
      </c>
      <c r="H2368" s="256">
        <f>N(Purchase_Entry!P566)</f>
        <v>855</v>
      </c>
      <c r="I2368" s="256">
        <f t="shared" si="36"/>
        <v>-855</v>
      </c>
      <c r="J2368" s="209"/>
      <c r="K2368" s="209" t="str" cm="1">
        <f t="array" ref="K2368">IF($C2368="","",IF(AND($C2368=Party_Statement!$C$5,$B2368&gt;=Party_Statement!$C$6,$B2368&lt;=Party_Statement!$E$6),SUMPRODUCT(($C$3:$C2368=Party_Statement!$C$5)*($B$3:$B2368&gt;=Party_Statement!$C$6)*($B$3:$B2368&lt;=Party_Statement!$E$6)),""))</f>
        <v/>
      </c>
    </row>
    <row r="2369" spans="1:11" x14ac:dyDescent="0.25">
      <c r="A2369" s="252">
        <f>Purchase_Entry!A567</f>
        <v>66951</v>
      </c>
      <c r="B2369" s="253">
        <f>Purchase_Entry!B567</f>
        <v>46239</v>
      </c>
      <c r="C2369" s="254" t="str">
        <f>Purchase_Entry!D567</f>
        <v>NEW FARM PHARSATIKAT</v>
      </c>
      <c r="D2369" s="255" t="s">
        <v>1392</v>
      </c>
      <c r="E2369" s="255" t="str">
        <f>Purchase_Entry!C567</f>
        <v>BILL-5154</v>
      </c>
      <c r="F2369" s="255" t="str">
        <f>Purchase_Entry!F567</f>
        <v>Cow Milk</v>
      </c>
      <c r="G2369" s="256">
        <v>0</v>
      </c>
      <c r="H2369" s="256">
        <f>N(Purchase_Entry!P567)</f>
        <v>1794</v>
      </c>
      <c r="I2369" s="256">
        <f t="shared" si="36"/>
        <v>-1794</v>
      </c>
      <c r="J2369" s="209"/>
      <c r="K2369" s="209" t="str" cm="1">
        <f t="array" ref="K2369">IF($C2369="","",IF(AND($C2369=Party_Statement!$C$5,$B2369&gt;=Party_Statement!$C$6,$B2369&lt;=Party_Statement!$E$6),SUMPRODUCT(($C$3:$C2369=Party_Statement!$C$5)*($B$3:$B2369&gt;=Party_Statement!$C$6)*($B$3:$B2369&lt;=Party_Statement!$E$6)),""))</f>
        <v/>
      </c>
    </row>
    <row r="2370" spans="1:11" x14ac:dyDescent="0.25">
      <c r="A2370" s="252">
        <f>Purchase_Entry!A568</f>
        <v>66951</v>
      </c>
      <c r="B2370" s="253">
        <f>Purchase_Entry!B568</f>
        <v>46239</v>
      </c>
      <c r="C2370" s="254" t="str">
        <f>Purchase_Entry!D568</f>
        <v>NEW FARM PHARSATIKAT</v>
      </c>
      <c r="D2370" s="255" t="s">
        <v>1392</v>
      </c>
      <c r="E2370" s="255" t="str">
        <f>Purchase_Entry!C568</f>
        <v>BILL-5154</v>
      </c>
      <c r="F2370" s="255" t="str">
        <f>Purchase_Entry!F568</f>
        <v>Buffalo Milk</v>
      </c>
      <c r="G2370" s="256">
        <v>0</v>
      </c>
      <c r="H2370" s="256">
        <f>N(Purchase_Entry!P568)</f>
        <v>902.5</v>
      </c>
      <c r="I2370" s="256">
        <f t="shared" si="36"/>
        <v>-902.5</v>
      </c>
      <c r="J2370" s="209"/>
      <c r="K2370" s="209" t="str" cm="1">
        <f t="array" ref="K2370">IF($C2370="","",IF(AND($C2370=Party_Statement!$C$5,$B2370&gt;=Party_Statement!$C$6,$B2370&lt;=Party_Statement!$E$6),SUMPRODUCT(($C$3:$C2370=Party_Statement!$C$5)*($B$3:$B2370&gt;=Party_Statement!$C$6)*($B$3:$B2370&lt;=Party_Statement!$E$6)),""))</f>
        <v/>
      </c>
    </row>
    <row r="2371" spans="1:11" x14ac:dyDescent="0.25">
      <c r="A2371" s="252">
        <f>Purchase_Entry!A569</f>
        <v>66951</v>
      </c>
      <c r="B2371" s="253">
        <f>Purchase_Entry!B569</f>
        <v>46239</v>
      </c>
      <c r="C2371" s="254" t="str">
        <f>Purchase_Entry!D569</f>
        <v>NEW FARM PHARSATIKAT</v>
      </c>
      <c r="D2371" s="255" t="s">
        <v>1392</v>
      </c>
      <c r="E2371" s="255" t="str">
        <f>Purchase_Entry!C569</f>
        <v>BILL-5154</v>
      </c>
      <c r="F2371" s="255" t="str">
        <f>Purchase_Entry!F569</f>
        <v>Cow Milk</v>
      </c>
      <c r="G2371" s="256">
        <v>0</v>
      </c>
      <c r="H2371" s="256">
        <f>N(Purchase_Entry!P569)</f>
        <v>1755</v>
      </c>
      <c r="I2371" s="256">
        <f t="shared" ref="I2371:I2434" si="37">IF($C2371="","",IF($C2371=$C1102,$I1102+$G2371-$H2371,$G2371-$H2371))</f>
        <v>-1755</v>
      </c>
      <c r="J2371" s="209"/>
      <c r="K2371" s="209" t="str" cm="1">
        <f t="array" ref="K2371">IF($C2371="","",IF(AND($C2371=Party_Statement!$C$5,$B2371&gt;=Party_Statement!$C$6,$B2371&lt;=Party_Statement!$E$6),SUMPRODUCT(($C$3:$C2371=Party_Statement!$C$5)*($B$3:$B2371&gt;=Party_Statement!$C$6)*($B$3:$B2371&lt;=Party_Statement!$E$6)),""))</f>
        <v/>
      </c>
    </row>
    <row r="2372" spans="1:11" x14ac:dyDescent="0.25">
      <c r="A2372" s="252">
        <f>Purchase_Entry!A570</f>
        <v>66952</v>
      </c>
      <c r="B2372" s="253">
        <f>Purchase_Entry!B570</f>
        <v>46240</v>
      </c>
      <c r="C2372" s="254" t="str">
        <f>Purchase_Entry!D570</f>
        <v>NEW FARM PHARSATIKAT</v>
      </c>
      <c r="D2372" s="255" t="s">
        <v>1392</v>
      </c>
      <c r="E2372" s="255" t="str">
        <f>Purchase_Entry!C570</f>
        <v>BILL-5154</v>
      </c>
      <c r="F2372" s="255" t="str">
        <f>Purchase_Entry!F570</f>
        <v>Buffalo Milk</v>
      </c>
      <c r="G2372" s="256">
        <v>0</v>
      </c>
      <c r="H2372" s="256">
        <f>N(Purchase_Entry!P570)</f>
        <v>997.5</v>
      </c>
      <c r="I2372" s="256">
        <f t="shared" si="37"/>
        <v>-997.5</v>
      </c>
      <c r="J2372" s="209"/>
      <c r="K2372" s="209" t="str" cm="1">
        <f t="array" ref="K2372">IF($C2372="","",IF(AND($C2372=Party_Statement!$C$5,$B2372&gt;=Party_Statement!$C$6,$B2372&lt;=Party_Statement!$E$6),SUMPRODUCT(($C$3:$C2372=Party_Statement!$C$5)*($B$3:$B2372&gt;=Party_Statement!$C$6)*($B$3:$B2372&lt;=Party_Statement!$E$6)),""))</f>
        <v/>
      </c>
    </row>
    <row r="2373" spans="1:11" x14ac:dyDescent="0.25">
      <c r="A2373" s="252">
        <f>Purchase_Entry!A571</f>
        <v>66952</v>
      </c>
      <c r="B2373" s="253">
        <f>Purchase_Entry!B571</f>
        <v>46240</v>
      </c>
      <c r="C2373" s="254" t="str">
        <f>Purchase_Entry!D571</f>
        <v>NEW FARM PHARSATIKAT</v>
      </c>
      <c r="D2373" s="255" t="s">
        <v>1392</v>
      </c>
      <c r="E2373" s="255" t="str">
        <f>Purchase_Entry!C571</f>
        <v>BILL-5154</v>
      </c>
      <c r="F2373" s="255" t="str">
        <f>Purchase_Entry!F571</f>
        <v>Cow Milk</v>
      </c>
      <c r="G2373" s="256">
        <v>0</v>
      </c>
      <c r="H2373" s="256">
        <f>N(Purchase_Entry!P571)</f>
        <v>1794</v>
      </c>
      <c r="I2373" s="256">
        <f t="shared" si="37"/>
        <v>-1794</v>
      </c>
      <c r="J2373" s="209"/>
      <c r="K2373" s="209" t="str" cm="1">
        <f t="array" ref="K2373">IF($C2373="","",IF(AND($C2373=Party_Statement!$C$5,$B2373&gt;=Party_Statement!$C$6,$B2373&lt;=Party_Statement!$E$6),SUMPRODUCT(($C$3:$C2373=Party_Statement!$C$5)*($B$3:$B2373&gt;=Party_Statement!$C$6)*($B$3:$B2373&lt;=Party_Statement!$E$6)),""))</f>
        <v/>
      </c>
    </row>
    <row r="2374" spans="1:11" x14ac:dyDescent="0.25">
      <c r="A2374" s="252">
        <f>Purchase_Entry!A572</f>
        <v>66952</v>
      </c>
      <c r="B2374" s="253">
        <f>Purchase_Entry!B572</f>
        <v>46240</v>
      </c>
      <c r="C2374" s="254" t="str">
        <f>Purchase_Entry!D572</f>
        <v>NEW FARM PHARSATIKAT</v>
      </c>
      <c r="D2374" s="255" t="s">
        <v>1392</v>
      </c>
      <c r="E2374" s="255" t="str">
        <f>Purchase_Entry!C572</f>
        <v>BILL-5154</v>
      </c>
      <c r="F2374" s="255" t="str">
        <f>Purchase_Entry!F572</f>
        <v>Buffalo Milk</v>
      </c>
      <c r="G2374" s="256">
        <v>0</v>
      </c>
      <c r="H2374" s="256">
        <f>N(Purchase_Entry!P572)</f>
        <v>950</v>
      </c>
      <c r="I2374" s="256">
        <f t="shared" si="37"/>
        <v>-950</v>
      </c>
      <c r="J2374" s="209"/>
      <c r="K2374" s="209" t="str" cm="1">
        <f t="array" ref="K2374">IF($C2374="","",IF(AND($C2374=Party_Statement!$C$5,$B2374&gt;=Party_Statement!$C$6,$B2374&lt;=Party_Statement!$E$6),SUMPRODUCT(($C$3:$C2374=Party_Statement!$C$5)*($B$3:$B2374&gt;=Party_Statement!$C$6)*($B$3:$B2374&lt;=Party_Statement!$E$6)),""))</f>
        <v/>
      </c>
    </row>
    <row r="2375" spans="1:11" x14ac:dyDescent="0.25">
      <c r="A2375" s="252">
        <f>Purchase_Entry!A573</f>
        <v>66952</v>
      </c>
      <c r="B2375" s="253">
        <f>Purchase_Entry!B573</f>
        <v>46240</v>
      </c>
      <c r="C2375" s="254" t="str">
        <f>Purchase_Entry!D573</f>
        <v>NEW FARM PHARSATIKAT</v>
      </c>
      <c r="D2375" s="255" t="s">
        <v>1392</v>
      </c>
      <c r="E2375" s="255" t="str">
        <f>Purchase_Entry!C573</f>
        <v>BILL-5154</v>
      </c>
      <c r="F2375" s="255" t="str">
        <f>Purchase_Entry!F573</f>
        <v>Cow Milk</v>
      </c>
      <c r="G2375" s="256">
        <v>0</v>
      </c>
      <c r="H2375" s="256">
        <f>N(Purchase_Entry!P573)</f>
        <v>1911</v>
      </c>
      <c r="I2375" s="256">
        <f t="shared" si="37"/>
        <v>-1911</v>
      </c>
      <c r="J2375" s="209"/>
      <c r="K2375" s="209" t="str" cm="1">
        <f t="array" ref="K2375">IF($C2375="","",IF(AND($C2375=Party_Statement!$C$5,$B2375&gt;=Party_Statement!$C$6,$B2375&lt;=Party_Statement!$E$6),SUMPRODUCT(($C$3:$C2375=Party_Statement!$C$5)*($B$3:$B2375&gt;=Party_Statement!$C$6)*($B$3:$B2375&lt;=Party_Statement!$E$6)),""))</f>
        <v/>
      </c>
    </row>
    <row r="2376" spans="1:11" x14ac:dyDescent="0.25">
      <c r="A2376" s="252">
        <f>Purchase_Entry!A574</f>
        <v>66953</v>
      </c>
      <c r="B2376" s="253">
        <f>Purchase_Entry!B574</f>
        <v>46241</v>
      </c>
      <c r="C2376" s="254" t="str">
        <f>Purchase_Entry!D574</f>
        <v>NEW FARM PHARSATIKAT</v>
      </c>
      <c r="D2376" s="255" t="s">
        <v>1392</v>
      </c>
      <c r="E2376" s="255" t="str">
        <f>Purchase_Entry!C574</f>
        <v>BILL-5154</v>
      </c>
      <c r="F2376" s="255" t="str">
        <f>Purchase_Entry!F574</f>
        <v>Buffalo Milk</v>
      </c>
      <c r="G2376" s="256">
        <v>0</v>
      </c>
      <c r="H2376" s="256">
        <f>N(Purchase_Entry!P574)</f>
        <v>1045</v>
      </c>
      <c r="I2376" s="256">
        <f t="shared" si="37"/>
        <v>-1045</v>
      </c>
      <c r="J2376" s="209"/>
      <c r="K2376" s="209" t="str" cm="1">
        <f t="array" ref="K2376">IF($C2376="","",IF(AND($C2376=Party_Statement!$C$5,$B2376&gt;=Party_Statement!$C$6,$B2376&lt;=Party_Statement!$E$6),SUMPRODUCT(($C$3:$C2376=Party_Statement!$C$5)*($B$3:$B2376&gt;=Party_Statement!$C$6)*($B$3:$B2376&lt;=Party_Statement!$E$6)),""))</f>
        <v/>
      </c>
    </row>
    <row r="2377" spans="1:11" x14ac:dyDescent="0.25">
      <c r="A2377" s="252">
        <f>Purchase_Entry!A575</f>
        <v>66953</v>
      </c>
      <c r="B2377" s="253">
        <f>Purchase_Entry!B575</f>
        <v>46241</v>
      </c>
      <c r="C2377" s="254" t="str">
        <f>Purchase_Entry!D575</f>
        <v>NEW FARM PHARSATIKAT</v>
      </c>
      <c r="D2377" s="255" t="s">
        <v>1392</v>
      </c>
      <c r="E2377" s="255" t="str">
        <f>Purchase_Entry!C575</f>
        <v>BILL-5154</v>
      </c>
      <c r="F2377" s="255" t="str">
        <f>Purchase_Entry!F575</f>
        <v>Cow Milk</v>
      </c>
      <c r="G2377" s="256">
        <v>0</v>
      </c>
      <c r="H2377" s="256">
        <f>N(Purchase_Entry!P575)</f>
        <v>1833</v>
      </c>
      <c r="I2377" s="256">
        <f t="shared" si="37"/>
        <v>-1833</v>
      </c>
      <c r="J2377" s="209"/>
      <c r="K2377" s="209" t="str" cm="1">
        <f t="array" ref="K2377">IF($C2377="","",IF(AND($C2377=Party_Statement!$C$5,$B2377&gt;=Party_Statement!$C$6,$B2377&lt;=Party_Statement!$E$6),SUMPRODUCT(($C$3:$C2377=Party_Statement!$C$5)*($B$3:$B2377&gt;=Party_Statement!$C$6)*($B$3:$B2377&lt;=Party_Statement!$E$6)),""))</f>
        <v/>
      </c>
    </row>
    <row r="2378" spans="1:11" x14ac:dyDescent="0.25">
      <c r="A2378" s="252">
        <f>Purchase_Entry!A576</f>
        <v>66953</v>
      </c>
      <c r="B2378" s="253">
        <f>Purchase_Entry!B576</f>
        <v>46241</v>
      </c>
      <c r="C2378" s="254" t="str">
        <f>Purchase_Entry!D576</f>
        <v>NEW FARM PHARSATIKAT</v>
      </c>
      <c r="D2378" s="255" t="s">
        <v>1392</v>
      </c>
      <c r="E2378" s="255" t="str">
        <f>Purchase_Entry!C576</f>
        <v>BILL-5154</v>
      </c>
      <c r="F2378" s="255" t="str">
        <f>Purchase_Entry!F576</f>
        <v>Buffalo Milk</v>
      </c>
      <c r="G2378" s="256">
        <v>0</v>
      </c>
      <c r="H2378" s="256">
        <f>N(Purchase_Entry!P576)</f>
        <v>950</v>
      </c>
      <c r="I2378" s="256">
        <f t="shared" si="37"/>
        <v>-950</v>
      </c>
      <c r="J2378" s="209"/>
      <c r="K2378" s="209" t="str" cm="1">
        <f t="array" ref="K2378">IF($C2378="","",IF(AND($C2378=Party_Statement!$C$5,$B2378&gt;=Party_Statement!$C$6,$B2378&lt;=Party_Statement!$E$6),SUMPRODUCT(($C$3:$C2378=Party_Statement!$C$5)*($B$3:$B2378&gt;=Party_Statement!$C$6)*($B$3:$B2378&lt;=Party_Statement!$E$6)),""))</f>
        <v/>
      </c>
    </row>
    <row r="2379" spans="1:11" x14ac:dyDescent="0.25">
      <c r="A2379" s="252">
        <f>Purchase_Entry!A577</f>
        <v>66953</v>
      </c>
      <c r="B2379" s="253">
        <f>Purchase_Entry!B577</f>
        <v>46241</v>
      </c>
      <c r="C2379" s="254" t="str">
        <f>Purchase_Entry!D577</f>
        <v>NEW FARM PHARSATIKAT</v>
      </c>
      <c r="D2379" s="255" t="s">
        <v>1392</v>
      </c>
      <c r="E2379" s="255" t="str">
        <f>Purchase_Entry!C577</f>
        <v>BILL-5154</v>
      </c>
      <c r="F2379" s="255" t="str">
        <f>Purchase_Entry!F577</f>
        <v>Cow Milk</v>
      </c>
      <c r="G2379" s="256">
        <v>0</v>
      </c>
      <c r="H2379" s="256">
        <f>N(Purchase_Entry!P577)</f>
        <v>1911</v>
      </c>
      <c r="I2379" s="256">
        <f t="shared" si="37"/>
        <v>-1911</v>
      </c>
      <c r="J2379" s="209"/>
      <c r="K2379" s="209" t="str" cm="1">
        <f t="array" ref="K2379">IF($C2379="","",IF(AND($C2379=Party_Statement!$C$5,$B2379&gt;=Party_Statement!$C$6,$B2379&lt;=Party_Statement!$E$6),SUMPRODUCT(($C$3:$C2379=Party_Statement!$C$5)*($B$3:$B2379&gt;=Party_Statement!$C$6)*($B$3:$B2379&lt;=Party_Statement!$E$6)),""))</f>
        <v/>
      </c>
    </row>
    <row r="2380" spans="1:11" x14ac:dyDescent="0.25">
      <c r="A2380" s="252">
        <f>Purchase_Entry!A578</f>
        <v>66954</v>
      </c>
      <c r="B2380" s="253">
        <f>Purchase_Entry!B578</f>
        <v>46242</v>
      </c>
      <c r="C2380" s="254" t="str">
        <f>Purchase_Entry!D578</f>
        <v>NEW FARM PHARSATIKAT</v>
      </c>
      <c r="D2380" s="255" t="s">
        <v>1392</v>
      </c>
      <c r="E2380" s="255" t="str">
        <f>Purchase_Entry!C578</f>
        <v>BILL-5154</v>
      </c>
      <c r="F2380" s="255" t="str">
        <f>Purchase_Entry!F578</f>
        <v>Buffalo Milk</v>
      </c>
      <c r="G2380" s="256">
        <v>0</v>
      </c>
      <c r="H2380" s="256">
        <f>N(Purchase_Entry!P578)</f>
        <v>950</v>
      </c>
      <c r="I2380" s="256">
        <f t="shared" si="37"/>
        <v>-950</v>
      </c>
      <c r="J2380" s="209"/>
      <c r="K2380" s="209" t="str" cm="1">
        <f t="array" ref="K2380">IF($C2380="","",IF(AND($C2380=Party_Statement!$C$5,$B2380&gt;=Party_Statement!$C$6,$B2380&lt;=Party_Statement!$E$6),SUMPRODUCT(($C$3:$C2380=Party_Statement!$C$5)*($B$3:$B2380&gt;=Party_Statement!$C$6)*($B$3:$B2380&lt;=Party_Statement!$E$6)),""))</f>
        <v/>
      </c>
    </row>
    <row r="2381" spans="1:11" x14ac:dyDescent="0.25">
      <c r="A2381" s="252">
        <f>Purchase_Entry!A579</f>
        <v>66954</v>
      </c>
      <c r="B2381" s="253">
        <f>Purchase_Entry!B579</f>
        <v>46242</v>
      </c>
      <c r="C2381" s="254" t="str">
        <f>Purchase_Entry!D579</f>
        <v>NEW FARM PHARSATIKAT</v>
      </c>
      <c r="D2381" s="255" t="s">
        <v>1392</v>
      </c>
      <c r="E2381" s="255" t="str">
        <f>Purchase_Entry!C579</f>
        <v>BILL-5154</v>
      </c>
      <c r="F2381" s="255" t="str">
        <f>Purchase_Entry!F579</f>
        <v>Cow Milk</v>
      </c>
      <c r="G2381" s="256">
        <v>0</v>
      </c>
      <c r="H2381" s="256">
        <f>N(Purchase_Entry!P579)</f>
        <v>1872</v>
      </c>
      <c r="I2381" s="256">
        <f t="shared" si="37"/>
        <v>-1872</v>
      </c>
      <c r="J2381" s="209"/>
      <c r="K2381" s="209" t="str" cm="1">
        <f t="array" ref="K2381">IF($C2381="","",IF(AND($C2381=Party_Statement!$C$5,$B2381&gt;=Party_Statement!$C$6,$B2381&lt;=Party_Statement!$E$6),SUMPRODUCT(($C$3:$C2381=Party_Statement!$C$5)*($B$3:$B2381&gt;=Party_Statement!$C$6)*($B$3:$B2381&lt;=Party_Statement!$E$6)),""))</f>
        <v/>
      </c>
    </row>
    <row r="2382" spans="1:11" x14ac:dyDescent="0.25">
      <c r="A2382" s="252">
        <f>Purchase_Entry!A580</f>
        <v>66954</v>
      </c>
      <c r="B2382" s="253">
        <f>Purchase_Entry!B580</f>
        <v>46242</v>
      </c>
      <c r="C2382" s="254" t="str">
        <f>Purchase_Entry!D580</f>
        <v>NEW FARM PHARSATIKAT</v>
      </c>
      <c r="D2382" s="255" t="s">
        <v>1392</v>
      </c>
      <c r="E2382" s="255" t="str">
        <f>Purchase_Entry!C580</f>
        <v>BILL-5154</v>
      </c>
      <c r="F2382" s="255" t="str">
        <f>Purchase_Entry!F580</f>
        <v>Buffalo Milk</v>
      </c>
      <c r="G2382" s="256">
        <v>0</v>
      </c>
      <c r="H2382" s="256">
        <f>N(Purchase_Entry!P580)</f>
        <v>855</v>
      </c>
      <c r="I2382" s="256">
        <f t="shared" si="37"/>
        <v>-855</v>
      </c>
      <c r="J2382" s="209"/>
      <c r="K2382" s="209" t="str" cm="1">
        <f t="array" ref="K2382">IF($C2382="","",IF(AND($C2382=Party_Statement!$C$5,$B2382&gt;=Party_Statement!$C$6,$B2382&lt;=Party_Statement!$E$6),SUMPRODUCT(($C$3:$C2382=Party_Statement!$C$5)*($B$3:$B2382&gt;=Party_Statement!$C$6)*($B$3:$B2382&lt;=Party_Statement!$E$6)),""))</f>
        <v/>
      </c>
    </row>
    <row r="2383" spans="1:11" x14ac:dyDescent="0.25">
      <c r="A2383" s="252">
        <f>Purchase_Entry!A581</f>
        <v>66954</v>
      </c>
      <c r="B2383" s="253">
        <f>Purchase_Entry!B581</f>
        <v>46242</v>
      </c>
      <c r="C2383" s="254" t="str">
        <f>Purchase_Entry!D581</f>
        <v>NEW FARM PHARSATIKAT</v>
      </c>
      <c r="D2383" s="255" t="s">
        <v>1392</v>
      </c>
      <c r="E2383" s="255" t="str">
        <f>Purchase_Entry!C581</f>
        <v>BILL-5154</v>
      </c>
      <c r="F2383" s="255" t="str">
        <f>Purchase_Entry!F581</f>
        <v>Cow Milk</v>
      </c>
      <c r="G2383" s="256">
        <v>0</v>
      </c>
      <c r="H2383" s="256">
        <f>N(Purchase_Entry!P581)</f>
        <v>1872</v>
      </c>
      <c r="I2383" s="256">
        <f t="shared" si="37"/>
        <v>-1872</v>
      </c>
      <c r="J2383" s="209"/>
      <c r="K2383" s="209" t="str" cm="1">
        <f t="array" ref="K2383">IF($C2383="","",IF(AND($C2383=Party_Statement!$C$5,$B2383&gt;=Party_Statement!$C$6,$B2383&lt;=Party_Statement!$E$6),SUMPRODUCT(($C$3:$C2383=Party_Statement!$C$5)*($B$3:$B2383&gt;=Party_Statement!$C$6)*($B$3:$B2383&lt;=Party_Statement!$E$6)),""))</f>
        <v/>
      </c>
    </row>
    <row r="2384" spans="1:11" x14ac:dyDescent="0.25">
      <c r="A2384" s="252">
        <f>Purchase_Entry!A582</f>
        <v>66955</v>
      </c>
      <c r="B2384" s="253">
        <f>Purchase_Entry!B582</f>
        <v>46243</v>
      </c>
      <c r="C2384" s="254" t="str">
        <f>Purchase_Entry!D582</f>
        <v>NEW FARM PHARSATIKAT</v>
      </c>
      <c r="D2384" s="255" t="s">
        <v>1392</v>
      </c>
      <c r="E2384" s="255" t="str">
        <f>Purchase_Entry!C582</f>
        <v>BILL-5154</v>
      </c>
      <c r="F2384" s="255" t="str">
        <f>Purchase_Entry!F582</f>
        <v>Buffalo Milk</v>
      </c>
      <c r="G2384" s="256">
        <v>0</v>
      </c>
      <c r="H2384" s="256">
        <f>N(Purchase_Entry!P582)</f>
        <v>1045</v>
      </c>
      <c r="I2384" s="256">
        <f t="shared" si="37"/>
        <v>-1045</v>
      </c>
      <c r="J2384" s="209"/>
      <c r="K2384" s="209" t="str" cm="1">
        <f t="array" ref="K2384">IF($C2384="","",IF(AND($C2384=Party_Statement!$C$5,$B2384&gt;=Party_Statement!$C$6,$B2384&lt;=Party_Statement!$E$6),SUMPRODUCT(($C$3:$C2384=Party_Statement!$C$5)*($B$3:$B2384&gt;=Party_Statement!$C$6)*($B$3:$B2384&lt;=Party_Statement!$E$6)),""))</f>
        <v/>
      </c>
    </row>
    <row r="2385" spans="1:11" x14ac:dyDescent="0.25">
      <c r="A2385" s="252">
        <f>Purchase_Entry!A583</f>
        <v>66955</v>
      </c>
      <c r="B2385" s="253">
        <f>Purchase_Entry!B583</f>
        <v>46243</v>
      </c>
      <c r="C2385" s="254" t="str">
        <f>Purchase_Entry!D583</f>
        <v>NEW FARM PHARSATIKAT</v>
      </c>
      <c r="D2385" s="255" t="s">
        <v>1392</v>
      </c>
      <c r="E2385" s="255" t="str">
        <f>Purchase_Entry!C583</f>
        <v>BILL-5154</v>
      </c>
      <c r="F2385" s="255" t="str">
        <f>Purchase_Entry!F583</f>
        <v>Cow Milk</v>
      </c>
      <c r="G2385" s="256">
        <v>0</v>
      </c>
      <c r="H2385" s="256">
        <f>N(Purchase_Entry!P583)</f>
        <v>1950</v>
      </c>
      <c r="I2385" s="256">
        <f t="shared" si="37"/>
        <v>-1950</v>
      </c>
      <c r="J2385" s="209"/>
      <c r="K2385" s="209" t="str" cm="1">
        <f t="array" ref="K2385">IF($C2385="","",IF(AND($C2385=Party_Statement!$C$5,$B2385&gt;=Party_Statement!$C$6,$B2385&lt;=Party_Statement!$E$6),SUMPRODUCT(($C$3:$C2385=Party_Statement!$C$5)*($B$3:$B2385&gt;=Party_Statement!$C$6)*($B$3:$B2385&lt;=Party_Statement!$E$6)),""))</f>
        <v/>
      </c>
    </row>
    <row r="2386" spans="1:11" x14ac:dyDescent="0.25">
      <c r="A2386" s="252">
        <f>Purchase_Entry!A584</f>
        <v>66955</v>
      </c>
      <c r="B2386" s="253">
        <f>Purchase_Entry!B584</f>
        <v>46243</v>
      </c>
      <c r="C2386" s="254" t="str">
        <f>Purchase_Entry!D584</f>
        <v>NEW FARM PHARSATIKAT</v>
      </c>
      <c r="D2386" s="255" t="s">
        <v>1392</v>
      </c>
      <c r="E2386" s="255" t="str">
        <f>Purchase_Entry!C584</f>
        <v>BILL-5154</v>
      </c>
      <c r="F2386" s="255" t="str">
        <f>Purchase_Entry!F584</f>
        <v>Buffalo Milk</v>
      </c>
      <c r="G2386" s="256">
        <v>0</v>
      </c>
      <c r="H2386" s="256">
        <f>N(Purchase_Entry!P584)</f>
        <v>570</v>
      </c>
      <c r="I2386" s="256">
        <f t="shared" si="37"/>
        <v>-570</v>
      </c>
      <c r="J2386" s="209"/>
      <c r="K2386" s="209" t="str" cm="1">
        <f t="array" ref="K2386">IF($C2386="","",IF(AND($C2386=Party_Statement!$C$5,$B2386&gt;=Party_Statement!$C$6,$B2386&lt;=Party_Statement!$E$6),SUMPRODUCT(($C$3:$C2386=Party_Statement!$C$5)*($B$3:$B2386&gt;=Party_Statement!$C$6)*($B$3:$B2386&lt;=Party_Statement!$E$6)),""))</f>
        <v/>
      </c>
    </row>
    <row r="2387" spans="1:11" x14ac:dyDescent="0.25">
      <c r="A2387" s="252">
        <f>Purchase_Entry!A585</f>
        <v>66955</v>
      </c>
      <c r="B2387" s="253">
        <f>Purchase_Entry!B585</f>
        <v>46243</v>
      </c>
      <c r="C2387" s="254" t="str">
        <f>Purchase_Entry!D585</f>
        <v>NEW FARM PHARSATIKAT</v>
      </c>
      <c r="D2387" s="255" t="s">
        <v>1392</v>
      </c>
      <c r="E2387" s="255" t="str">
        <f>Purchase_Entry!C585</f>
        <v>BILL-5154</v>
      </c>
      <c r="F2387" s="255" t="str">
        <f>Purchase_Entry!F585</f>
        <v>Cow Milk</v>
      </c>
      <c r="G2387" s="256">
        <v>0</v>
      </c>
      <c r="H2387" s="256">
        <f>N(Purchase_Entry!P585)</f>
        <v>1825.1999999999998</v>
      </c>
      <c r="I2387" s="256">
        <f t="shared" si="37"/>
        <v>-1825.1999999999998</v>
      </c>
      <c r="J2387" s="209"/>
      <c r="K2387" s="209" t="str" cm="1">
        <f t="array" ref="K2387">IF($C2387="","",IF(AND($C2387=Party_Statement!$C$5,$B2387&gt;=Party_Statement!$C$6,$B2387&lt;=Party_Statement!$E$6),SUMPRODUCT(($C$3:$C2387=Party_Statement!$C$5)*($B$3:$B2387&gt;=Party_Statement!$C$6)*($B$3:$B2387&lt;=Party_Statement!$E$6)),""))</f>
        <v/>
      </c>
    </row>
    <row r="2388" spans="1:11" x14ac:dyDescent="0.25">
      <c r="A2388" s="252">
        <f>Purchase_Entry!A586</f>
        <v>66956</v>
      </c>
      <c r="B2388" s="253">
        <f>Purchase_Entry!B586</f>
        <v>46244</v>
      </c>
      <c r="C2388" s="254" t="str">
        <f>Purchase_Entry!D586</f>
        <v>NEW FARM PHARSATIKAT</v>
      </c>
      <c r="D2388" s="255" t="s">
        <v>1392</v>
      </c>
      <c r="E2388" s="255" t="str">
        <f>Purchase_Entry!C586</f>
        <v>BILL-5154</v>
      </c>
      <c r="F2388" s="255" t="str">
        <f>Purchase_Entry!F586</f>
        <v>Buffalo Milk</v>
      </c>
      <c r="G2388" s="256">
        <v>0</v>
      </c>
      <c r="H2388" s="256">
        <f>N(Purchase_Entry!P586)</f>
        <v>1140</v>
      </c>
      <c r="I2388" s="256">
        <f t="shared" si="37"/>
        <v>-1140</v>
      </c>
      <c r="J2388" s="209"/>
      <c r="K2388" s="209" t="str" cm="1">
        <f t="array" ref="K2388">IF($C2388="","",IF(AND($C2388=Party_Statement!$C$5,$B2388&gt;=Party_Statement!$C$6,$B2388&lt;=Party_Statement!$E$6),SUMPRODUCT(($C$3:$C2388=Party_Statement!$C$5)*($B$3:$B2388&gt;=Party_Statement!$C$6)*($B$3:$B2388&lt;=Party_Statement!$E$6)),""))</f>
        <v/>
      </c>
    </row>
    <row r="2389" spans="1:11" x14ac:dyDescent="0.25">
      <c r="A2389" s="252">
        <f>Purchase_Entry!A587</f>
        <v>66956</v>
      </c>
      <c r="B2389" s="253">
        <f>Purchase_Entry!B587</f>
        <v>46244</v>
      </c>
      <c r="C2389" s="254" t="str">
        <f>Purchase_Entry!D587</f>
        <v>NEW FARM PHARSATIKAT</v>
      </c>
      <c r="D2389" s="255" t="s">
        <v>1392</v>
      </c>
      <c r="E2389" s="255" t="str">
        <f>Purchase_Entry!C587</f>
        <v>BILL-5154</v>
      </c>
      <c r="F2389" s="255" t="str">
        <f>Purchase_Entry!F587</f>
        <v>Cow Milk</v>
      </c>
      <c r="G2389" s="256">
        <v>0</v>
      </c>
      <c r="H2389" s="256">
        <f>N(Purchase_Entry!P587)</f>
        <v>1989</v>
      </c>
      <c r="I2389" s="256">
        <f t="shared" si="37"/>
        <v>-1989</v>
      </c>
      <c r="J2389" s="209"/>
      <c r="K2389" s="209" t="str" cm="1">
        <f t="array" ref="K2389">IF($C2389="","",IF(AND($C2389=Party_Statement!$C$5,$B2389&gt;=Party_Statement!$C$6,$B2389&lt;=Party_Statement!$E$6),SUMPRODUCT(($C$3:$C2389=Party_Statement!$C$5)*($B$3:$B2389&gt;=Party_Statement!$C$6)*($B$3:$B2389&lt;=Party_Statement!$E$6)),""))</f>
        <v/>
      </c>
    </row>
    <row r="2390" spans="1:11" x14ac:dyDescent="0.25">
      <c r="A2390" s="252">
        <f>Purchase_Entry!A588</f>
        <v>66956</v>
      </c>
      <c r="B2390" s="253">
        <f>Purchase_Entry!B588</f>
        <v>46244</v>
      </c>
      <c r="C2390" s="254" t="str">
        <f>Purchase_Entry!D588</f>
        <v>NEW FARM PHARSATIKAT</v>
      </c>
      <c r="D2390" s="255" t="s">
        <v>1392</v>
      </c>
      <c r="E2390" s="255" t="str">
        <f>Purchase_Entry!C588</f>
        <v>BILL-5154</v>
      </c>
      <c r="F2390" s="255" t="str">
        <f>Purchase_Entry!F588</f>
        <v>Buffalo Milk</v>
      </c>
      <c r="G2390" s="256">
        <v>0</v>
      </c>
      <c r="H2390" s="256">
        <f>N(Purchase_Entry!P588)</f>
        <v>760</v>
      </c>
      <c r="I2390" s="256">
        <f t="shared" si="37"/>
        <v>-760</v>
      </c>
      <c r="J2390" s="209"/>
      <c r="K2390" s="209" t="str" cm="1">
        <f t="array" ref="K2390">IF($C2390="","",IF(AND($C2390=Party_Statement!$C$5,$B2390&gt;=Party_Statement!$C$6,$B2390&lt;=Party_Statement!$E$6),SUMPRODUCT(($C$3:$C2390=Party_Statement!$C$5)*($B$3:$B2390&gt;=Party_Statement!$C$6)*($B$3:$B2390&lt;=Party_Statement!$E$6)),""))</f>
        <v/>
      </c>
    </row>
    <row r="2391" spans="1:11" x14ac:dyDescent="0.25">
      <c r="A2391" s="252">
        <f>Purchase_Entry!A589</f>
        <v>66956</v>
      </c>
      <c r="B2391" s="253">
        <f>Purchase_Entry!B589</f>
        <v>46244</v>
      </c>
      <c r="C2391" s="254" t="str">
        <f>Purchase_Entry!D589</f>
        <v>NEW FARM PHARSATIKAT</v>
      </c>
      <c r="D2391" s="255" t="s">
        <v>1392</v>
      </c>
      <c r="E2391" s="255" t="str">
        <f>Purchase_Entry!C589</f>
        <v>BILL-5154</v>
      </c>
      <c r="F2391" s="255" t="str">
        <f>Purchase_Entry!F589</f>
        <v>Cow Milk</v>
      </c>
      <c r="G2391" s="256">
        <v>0</v>
      </c>
      <c r="H2391" s="256">
        <f>N(Purchase_Entry!P589)</f>
        <v>1716</v>
      </c>
      <c r="I2391" s="256">
        <f t="shared" si="37"/>
        <v>-1716</v>
      </c>
      <c r="J2391" s="209"/>
      <c r="K2391" s="209" t="str" cm="1">
        <f t="array" ref="K2391">IF($C2391="","",IF(AND($C2391=Party_Statement!$C$5,$B2391&gt;=Party_Statement!$C$6,$B2391&lt;=Party_Statement!$E$6),SUMPRODUCT(($C$3:$C2391=Party_Statement!$C$5)*($B$3:$B2391&gt;=Party_Statement!$C$6)*($B$3:$B2391&lt;=Party_Statement!$E$6)),""))</f>
        <v/>
      </c>
    </row>
    <row r="2392" spans="1:11" x14ac:dyDescent="0.25">
      <c r="A2392" s="252">
        <f>Purchase_Entry!A590</f>
        <v>66957</v>
      </c>
      <c r="B2392" s="253">
        <f>Purchase_Entry!B590</f>
        <v>46245</v>
      </c>
      <c r="C2392" s="254" t="str">
        <f>Purchase_Entry!D590</f>
        <v>NEW FARM PHARSATIKAT</v>
      </c>
      <c r="D2392" s="255" t="s">
        <v>1392</v>
      </c>
      <c r="E2392" s="255" t="str">
        <f>Purchase_Entry!C590</f>
        <v>BILL-5154</v>
      </c>
      <c r="F2392" s="255" t="str">
        <f>Purchase_Entry!F590</f>
        <v>Buffalo Milk</v>
      </c>
      <c r="G2392" s="256">
        <v>0</v>
      </c>
      <c r="H2392" s="256">
        <f>N(Purchase_Entry!P590)</f>
        <v>997.5</v>
      </c>
      <c r="I2392" s="256">
        <f t="shared" si="37"/>
        <v>-997.5</v>
      </c>
      <c r="J2392" s="209"/>
      <c r="K2392" s="209" t="str" cm="1">
        <f t="array" ref="K2392">IF($C2392="","",IF(AND($C2392=Party_Statement!$C$5,$B2392&gt;=Party_Statement!$C$6,$B2392&lt;=Party_Statement!$E$6),SUMPRODUCT(($C$3:$C2392=Party_Statement!$C$5)*($B$3:$B2392&gt;=Party_Statement!$C$6)*($B$3:$B2392&lt;=Party_Statement!$E$6)),""))</f>
        <v/>
      </c>
    </row>
    <row r="2393" spans="1:11" x14ac:dyDescent="0.25">
      <c r="A2393" s="252">
        <f>Purchase_Entry!A591</f>
        <v>66957</v>
      </c>
      <c r="B2393" s="253">
        <f>Purchase_Entry!B591</f>
        <v>46245</v>
      </c>
      <c r="C2393" s="254" t="str">
        <f>Purchase_Entry!D591</f>
        <v>NEW FARM PHARSATIKAT</v>
      </c>
      <c r="D2393" s="255" t="s">
        <v>1392</v>
      </c>
      <c r="E2393" s="255" t="str">
        <f>Purchase_Entry!C591</f>
        <v>BILL-5154</v>
      </c>
      <c r="F2393" s="255" t="str">
        <f>Purchase_Entry!F591</f>
        <v>Cow Milk</v>
      </c>
      <c r="G2393" s="256">
        <v>0</v>
      </c>
      <c r="H2393" s="256">
        <f>N(Purchase_Entry!P591)</f>
        <v>1989</v>
      </c>
      <c r="I2393" s="256">
        <f t="shared" si="37"/>
        <v>-1989</v>
      </c>
      <c r="J2393" s="209"/>
      <c r="K2393" s="209" t="str" cm="1">
        <f t="array" ref="K2393">IF($C2393="","",IF(AND($C2393=Party_Statement!$C$5,$B2393&gt;=Party_Statement!$C$6,$B2393&lt;=Party_Statement!$E$6),SUMPRODUCT(($C$3:$C2393=Party_Statement!$C$5)*($B$3:$B2393&gt;=Party_Statement!$C$6)*($B$3:$B2393&lt;=Party_Statement!$E$6)),""))</f>
        <v/>
      </c>
    </row>
    <row r="2394" spans="1:11" x14ac:dyDescent="0.25">
      <c r="A2394" s="252">
        <f>Purchase_Entry!A592</f>
        <v>66957</v>
      </c>
      <c r="B2394" s="253">
        <f>Purchase_Entry!B592</f>
        <v>46245</v>
      </c>
      <c r="C2394" s="254" t="str">
        <f>Purchase_Entry!D592</f>
        <v>NEW FARM PHARSATIKAT</v>
      </c>
      <c r="D2394" s="255" t="s">
        <v>1392</v>
      </c>
      <c r="E2394" s="255" t="str">
        <f>Purchase_Entry!C592</f>
        <v>BILL-5154</v>
      </c>
      <c r="F2394" s="255" t="str">
        <f>Purchase_Entry!F592</f>
        <v>Buffalo Milk</v>
      </c>
      <c r="G2394" s="256">
        <v>0</v>
      </c>
      <c r="H2394" s="256">
        <f>N(Purchase_Entry!P592)</f>
        <v>1045</v>
      </c>
      <c r="I2394" s="256">
        <f t="shared" si="37"/>
        <v>-1045</v>
      </c>
      <c r="J2394" s="209"/>
      <c r="K2394" s="209" t="str" cm="1">
        <f t="array" ref="K2394">IF($C2394="","",IF(AND($C2394=Party_Statement!$C$5,$B2394&gt;=Party_Statement!$C$6,$B2394&lt;=Party_Statement!$E$6),SUMPRODUCT(($C$3:$C2394=Party_Statement!$C$5)*($B$3:$B2394&gt;=Party_Statement!$C$6)*($B$3:$B2394&lt;=Party_Statement!$E$6)),""))</f>
        <v/>
      </c>
    </row>
    <row r="2395" spans="1:11" x14ac:dyDescent="0.25">
      <c r="A2395" s="252">
        <f>Purchase_Entry!A593</f>
        <v>66957</v>
      </c>
      <c r="B2395" s="253">
        <f>Purchase_Entry!B593</f>
        <v>46245</v>
      </c>
      <c r="C2395" s="254" t="str">
        <f>Purchase_Entry!D593</f>
        <v>NEW FARM PHARSATIKAT</v>
      </c>
      <c r="D2395" s="255" t="s">
        <v>1392</v>
      </c>
      <c r="E2395" s="255" t="str">
        <f>Purchase_Entry!C593</f>
        <v>BILL-5154</v>
      </c>
      <c r="F2395" s="255" t="str">
        <f>Purchase_Entry!F593</f>
        <v>Cow Milk</v>
      </c>
      <c r="G2395" s="256">
        <v>0</v>
      </c>
      <c r="H2395" s="256">
        <f>N(Purchase_Entry!P593)</f>
        <v>2028</v>
      </c>
      <c r="I2395" s="256">
        <f t="shared" si="37"/>
        <v>-2028</v>
      </c>
      <c r="J2395" s="209"/>
      <c r="K2395" s="209" t="str" cm="1">
        <f t="array" ref="K2395">IF($C2395="","",IF(AND($C2395=Party_Statement!$C$5,$B2395&gt;=Party_Statement!$C$6,$B2395&lt;=Party_Statement!$E$6),SUMPRODUCT(($C$3:$C2395=Party_Statement!$C$5)*($B$3:$B2395&gt;=Party_Statement!$C$6)*($B$3:$B2395&lt;=Party_Statement!$E$6)),""))</f>
        <v/>
      </c>
    </row>
    <row r="2396" spans="1:11" x14ac:dyDescent="0.25">
      <c r="A2396" s="252">
        <f>Purchase_Entry!A594</f>
        <v>66958</v>
      </c>
      <c r="B2396" s="253">
        <f>Purchase_Entry!B594</f>
        <v>46246</v>
      </c>
      <c r="C2396" s="254" t="str">
        <f>Purchase_Entry!D594</f>
        <v>NEW FARM PHARSATIKAT</v>
      </c>
      <c r="D2396" s="255" t="s">
        <v>1392</v>
      </c>
      <c r="E2396" s="255" t="str">
        <f>Purchase_Entry!C594</f>
        <v>BILL-5154</v>
      </c>
      <c r="F2396" s="255" t="str">
        <f>Purchase_Entry!F594</f>
        <v>Buffalo Milk</v>
      </c>
      <c r="G2396" s="256">
        <v>0</v>
      </c>
      <c r="H2396" s="256">
        <f>N(Purchase_Entry!P594)</f>
        <v>1235</v>
      </c>
      <c r="I2396" s="256">
        <f t="shared" si="37"/>
        <v>-1235</v>
      </c>
      <c r="J2396" s="209"/>
      <c r="K2396" s="209" t="str" cm="1">
        <f t="array" ref="K2396">IF($C2396="","",IF(AND($C2396=Party_Statement!$C$5,$B2396&gt;=Party_Statement!$C$6,$B2396&lt;=Party_Statement!$E$6),SUMPRODUCT(($C$3:$C2396=Party_Statement!$C$5)*($B$3:$B2396&gt;=Party_Statement!$C$6)*($B$3:$B2396&lt;=Party_Statement!$E$6)),""))</f>
        <v/>
      </c>
    </row>
    <row r="2397" spans="1:11" x14ac:dyDescent="0.25">
      <c r="A2397" s="252">
        <f>Purchase_Entry!A595</f>
        <v>66958</v>
      </c>
      <c r="B2397" s="253">
        <f>Purchase_Entry!B595</f>
        <v>46246</v>
      </c>
      <c r="C2397" s="254" t="str">
        <f>Purchase_Entry!D595</f>
        <v>NEW FARM PHARSATIKAT</v>
      </c>
      <c r="D2397" s="255" t="s">
        <v>1392</v>
      </c>
      <c r="E2397" s="255" t="str">
        <f>Purchase_Entry!C595</f>
        <v>BILL-5154</v>
      </c>
      <c r="F2397" s="255" t="str">
        <f>Purchase_Entry!F595</f>
        <v>Cow Milk</v>
      </c>
      <c r="G2397" s="256">
        <v>0</v>
      </c>
      <c r="H2397" s="256">
        <f>N(Purchase_Entry!P595)</f>
        <v>1872</v>
      </c>
      <c r="I2397" s="256">
        <f t="shared" si="37"/>
        <v>-1872</v>
      </c>
      <c r="J2397" s="209"/>
      <c r="K2397" s="209" t="str" cm="1">
        <f t="array" ref="K2397">IF($C2397="","",IF(AND($C2397=Party_Statement!$C$5,$B2397&gt;=Party_Statement!$C$6,$B2397&lt;=Party_Statement!$E$6),SUMPRODUCT(($C$3:$C2397=Party_Statement!$C$5)*($B$3:$B2397&gt;=Party_Statement!$C$6)*($B$3:$B2397&lt;=Party_Statement!$E$6)),""))</f>
        <v/>
      </c>
    </row>
    <row r="2398" spans="1:11" x14ac:dyDescent="0.25">
      <c r="A2398" s="252">
        <f>Purchase_Entry!A596</f>
        <v>66958</v>
      </c>
      <c r="B2398" s="253">
        <f>Purchase_Entry!B596</f>
        <v>46246</v>
      </c>
      <c r="C2398" s="254" t="str">
        <f>Purchase_Entry!D596</f>
        <v>NEW FARM PHARSATIKAT</v>
      </c>
      <c r="D2398" s="255" t="s">
        <v>1392</v>
      </c>
      <c r="E2398" s="255" t="str">
        <f>Purchase_Entry!C596</f>
        <v>BILL-5154</v>
      </c>
      <c r="F2398" s="255" t="str">
        <f>Purchase_Entry!F596</f>
        <v>Buffalo Milk</v>
      </c>
      <c r="G2398" s="256">
        <v>0</v>
      </c>
      <c r="H2398" s="256">
        <f>N(Purchase_Entry!P596)</f>
        <v>1140</v>
      </c>
      <c r="I2398" s="256">
        <f t="shared" si="37"/>
        <v>-1140</v>
      </c>
      <c r="J2398" s="209"/>
      <c r="K2398" s="209" t="str" cm="1">
        <f t="array" ref="K2398">IF($C2398="","",IF(AND($C2398=Party_Statement!$C$5,$B2398&gt;=Party_Statement!$C$6,$B2398&lt;=Party_Statement!$E$6),SUMPRODUCT(($C$3:$C2398=Party_Statement!$C$5)*($B$3:$B2398&gt;=Party_Statement!$C$6)*($B$3:$B2398&lt;=Party_Statement!$E$6)),""))</f>
        <v/>
      </c>
    </row>
    <row r="2399" spans="1:11" x14ac:dyDescent="0.25">
      <c r="A2399" s="252">
        <f>Purchase_Entry!A597</f>
        <v>66958</v>
      </c>
      <c r="B2399" s="253">
        <f>Purchase_Entry!B597</f>
        <v>46246</v>
      </c>
      <c r="C2399" s="254" t="str">
        <f>Purchase_Entry!D597</f>
        <v>NEW FARM PHARSATIKAT</v>
      </c>
      <c r="D2399" s="255" t="s">
        <v>1392</v>
      </c>
      <c r="E2399" s="255" t="str">
        <f>Purchase_Entry!C597</f>
        <v>BILL-5154</v>
      </c>
      <c r="F2399" s="255" t="str">
        <f>Purchase_Entry!F597</f>
        <v>Cow Milk</v>
      </c>
      <c r="G2399" s="256">
        <v>0</v>
      </c>
      <c r="H2399" s="256">
        <f>N(Purchase_Entry!P597)</f>
        <v>1833</v>
      </c>
      <c r="I2399" s="256">
        <f t="shared" si="37"/>
        <v>-1833</v>
      </c>
      <c r="J2399" s="209"/>
      <c r="K2399" s="209" t="str" cm="1">
        <f t="array" ref="K2399">IF($C2399="","",IF(AND($C2399=Party_Statement!$C$5,$B2399&gt;=Party_Statement!$C$6,$B2399&lt;=Party_Statement!$E$6),SUMPRODUCT(($C$3:$C2399=Party_Statement!$C$5)*($B$3:$B2399&gt;=Party_Statement!$C$6)*($B$3:$B2399&lt;=Party_Statement!$E$6)),""))</f>
        <v/>
      </c>
    </row>
    <row r="2400" spans="1:11" x14ac:dyDescent="0.25">
      <c r="A2400" s="252">
        <f>Purchase_Entry!A598</f>
        <v>66959</v>
      </c>
      <c r="B2400" s="253">
        <f>Purchase_Entry!B598</f>
        <v>46247</v>
      </c>
      <c r="C2400" s="254" t="str">
        <f>Purchase_Entry!D598</f>
        <v>NEW FARM PHARSATIKAT</v>
      </c>
      <c r="D2400" s="255" t="s">
        <v>1392</v>
      </c>
      <c r="E2400" s="255" t="str">
        <f>Purchase_Entry!C598</f>
        <v>BILL-5154</v>
      </c>
      <c r="F2400" s="255" t="str">
        <f>Purchase_Entry!F598</f>
        <v>Buffalo Milk</v>
      </c>
      <c r="G2400" s="256">
        <v>0</v>
      </c>
      <c r="H2400" s="256">
        <f>N(Purchase_Entry!P598)</f>
        <v>1235</v>
      </c>
      <c r="I2400" s="256">
        <f t="shared" si="37"/>
        <v>-1235</v>
      </c>
      <c r="J2400" s="209"/>
      <c r="K2400" s="209" t="str" cm="1">
        <f t="array" ref="K2400">IF($C2400="","",IF(AND($C2400=Party_Statement!$C$5,$B2400&gt;=Party_Statement!$C$6,$B2400&lt;=Party_Statement!$E$6),SUMPRODUCT(($C$3:$C2400=Party_Statement!$C$5)*($B$3:$B2400&gt;=Party_Statement!$C$6)*($B$3:$B2400&lt;=Party_Statement!$E$6)),""))</f>
        <v/>
      </c>
    </row>
    <row r="2401" spans="1:11" x14ac:dyDescent="0.25">
      <c r="A2401" s="252">
        <f>Purchase_Entry!A599</f>
        <v>66959</v>
      </c>
      <c r="B2401" s="253">
        <f>Purchase_Entry!B599</f>
        <v>46247</v>
      </c>
      <c r="C2401" s="254" t="str">
        <f>Purchase_Entry!D599</f>
        <v>NEW FARM PHARSATIKAT</v>
      </c>
      <c r="D2401" s="255" t="s">
        <v>1392</v>
      </c>
      <c r="E2401" s="255" t="str">
        <f>Purchase_Entry!C599</f>
        <v>BILL-5154</v>
      </c>
      <c r="F2401" s="255" t="str">
        <f>Purchase_Entry!F599</f>
        <v>Cow Milk</v>
      </c>
      <c r="G2401" s="256">
        <v>0</v>
      </c>
      <c r="H2401" s="256">
        <f>N(Purchase_Entry!P599)</f>
        <v>1872</v>
      </c>
      <c r="I2401" s="256">
        <f t="shared" si="37"/>
        <v>-1872</v>
      </c>
      <c r="J2401" s="209"/>
      <c r="K2401" s="209" t="str" cm="1">
        <f t="array" ref="K2401">IF($C2401="","",IF(AND($C2401=Party_Statement!$C$5,$B2401&gt;=Party_Statement!$C$6,$B2401&lt;=Party_Statement!$E$6),SUMPRODUCT(($C$3:$C2401=Party_Statement!$C$5)*($B$3:$B2401&gt;=Party_Statement!$C$6)*($B$3:$B2401&lt;=Party_Statement!$E$6)),""))</f>
        <v/>
      </c>
    </row>
    <row r="2402" spans="1:11" x14ac:dyDescent="0.25">
      <c r="A2402" s="252">
        <f>Purchase_Entry!A600</f>
        <v>66959</v>
      </c>
      <c r="B2402" s="253">
        <f>Purchase_Entry!B600</f>
        <v>46247</v>
      </c>
      <c r="C2402" s="254" t="str">
        <f>Purchase_Entry!D600</f>
        <v>NEW FARM PHARSATIKAT</v>
      </c>
      <c r="D2402" s="255" t="s">
        <v>1392</v>
      </c>
      <c r="E2402" s="255" t="str">
        <f>Purchase_Entry!C600</f>
        <v>BILL-5154</v>
      </c>
      <c r="F2402" s="255" t="str">
        <f>Purchase_Entry!F600</f>
        <v>Buffalo Milk</v>
      </c>
      <c r="G2402" s="256">
        <v>0</v>
      </c>
      <c r="H2402" s="256">
        <f>N(Purchase_Entry!P600)</f>
        <v>1045</v>
      </c>
      <c r="I2402" s="256">
        <f t="shared" si="37"/>
        <v>-1045</v>
      </c>
      <c r="J2402" s="209"/>
      <c r="K2402" s="209" t="str" cm="1">
        <f t="array" ref="K2402">IF($C2402="","",IF(AND($C2402=Party_Statement!$C$5,$B2402&gt;=Party_Statement!$C$6,$B2402&lt;=Party_Statement!$E$6),SUMPRODUCT(($C$3:$C2402=Party_Statement!$C$5)*($B$3:$B2402&gt;=Party_Statement!$C$6)*($B$3:$B2402&lt;=Party_Statement!$E$6)),""))</f>
        <v/>
      </c>
    </row>
    <row r="2403" spans="1:11" x14ac:dyDescent="0.25">
      <c r="A2403" s="252">
        <f>Purchase_Entry!A601</f>
        <v>66959</v>
      </c>
      <c r="B2403" s="253">
        <f>Purchase_Entry!B601</f>
        <v>46247</v>
      </c>
      <c r="C2403" s="254" t="str">
        <f>Purchase_Entry!D601</f>
        <v>NEW FARM PHARSATIKAT</v>
      </c>
      <c r="D2403" s="255" t="s">
        <v>1392</v>
      </c>
      <c r="E2403" s="255" t="str">
        <f>Purchase_Entry!C601</f>
        <v>BILL-5154</v>
      </c>
      <c r="F2403" s="255" t="str">
        <f>Purchase_Entry!F601</f>
        <v>Cow Milk</v>
      </c>
      <c r="G2403" s="256">
        <v>0</v>
      </c>
      <c r="H2403" s="256">
        <f>N(Purchase_Entry!P601)</f>
        <v>1716</v>
      </c>
      <c r="I2403" s="256">
        <f t="shared" si="37"/>
        <v>-1716</v>
      </c>
      <c r="J2403" s="209"/>
      <c r="K2403" s="209" t="str" cm="1">
        <f t="array" ref="K2403">IF($C2403="","",IF(AND($C2403=Party_Statement!$C$5,$B2403&gt;=Party_Statement!$C$6,$B2403&lt;=Party_Statement!$E$6),SUMPRODUCT(($C$3:$C2403=Party_Statement!$C$5)*($B$3:$B2403&gt;=Party_Statement!$C$6)*($B$3:$B2403&lt;=Party_Statement!$E$6)),""))</f>
        <v/>
      </c>
    </row>
    <row r="2404" spans="1:11" x14ac:dyDescent="0.25">
      <c r="A2404" s="252">
        <f>Purchase_Entry!A602</f>
        <v>66960</v>
      </c>
      <c r="B2404" s="253">
        <f>Purchase_Entry!B602</f>
        <v>46248</v>
      </c>
      <c r="C2404" s="254" t="str">
        <f>Purchase_Entry!D602</f>
        <v>NEW FARM PHARSATIKAT</v>
      </c>
      <c r="D2404" s="255" t="s">
        <v>1392</v>
      </c>
      <c r="E2404" s="255" t="str">
        <f>Purchase_Entry!C602</f>
        <v>BILL-5154</v>
      </c>
      <c r="F2404" s="255" t="str">
        <f>Purchase_Entry!F602</f>
        <v>Buffalo Milk</v>
      </c>
      <c r="G2404" s="256">
        <v>0</v>
      </c>
      <c r="H2404" s="256">
        <f>N(Purchase_Entry!P602)</f>
        <v>1045</v>
      </c>
      <c r="I2404" s="256">
        <f t="shared" si="37"/>
        <v>-1045</v>
      </c>
      <c r="J2404" s="209"/>
      <c r="K2404" s="209" t="str" cm="1">
        <f t="array" ref="K2404">IF($C2404="","",IF(AND($C2404=Party_Statement!$C$5,$B2404&gt;=Party_Statement!$C$6,$B2404&lt;=Party_Statement!$E$6),SUMPRODUCT(($C$3:$C2404=Party_Statement!$C$5)*($B$3:$B2404&gt;=Party_Statement!$C$6)*($B$3:$B2404&lt;=Party_Statement!$E$6)),""))</f>
        <v/>
      </c>
    </row>
    <row r="2405" spans="1:11" x14ac:dyDescent="0.25">
      <c r="A2405" s="252">
        <f>Purchase_Entry!A603</f>
        <v>66960</v>
      </c>
      <c r="B2405" s="253">
        <f>Purchase_Entry!B603</f>
        <v>46248</v>
      </c>
      <c r="C2405" s="254" t="str">
        <f>Purchase_Entry!D603</f>
        <v>NEW FARM PHARSATIKAT</v>
      </c>
      <c r="D2405" s="255" t="s">
        <v>1392</v>
      </c>
      <c r="E2405" s="255" t="str">
        <f>Purchase_Entry!C603</f>
        <v>BILL-5154</v>
      </c>
      <c r="F2405" s="255" t="str">
        <f>Purchase_Entry!F603</f>
        <v>Cow Milk</v>
      </c>
      <c r="G2405" s="256">
        <v>0</v>
      </c>
      <c r="H2405" s="256">
        <f>N(Purchase_Entry!P603)</f>
        <v>1716</v>
      </c>
      <c r="I2405" s="256">
        <f t="shared" si="37"/>
        <v>-1716</v>
      </c>
      <c r="J2405" s="209"/>
      <c r="K2405" s="209" t="str" cm="1">
        <f t="array" ref="K2405">IF($C2405="","",IF(AND($C2405=Party_Statement!$C$5,$B2405&gt;=Party_Statement!$C$6,$B2405&lt;=Party_Statement!$E$6),SUMPRODUCT(($C$3:$C2405=Party_Statement!$C$5)*($B$3:$B2405&gt;=Party_Statement!$C$6)*($B$3:$B2405&lt;=Party_Statement!$E$6)),""))</f>
        <v/>
      </c>
    </row>
    <row r="2406" spans="1:11" x14ac:dyDescent="0.25">
      <c r="A2406" s="252">
        <f>Purchase_Entry!A604</f>
        <v>66960</v>
      </c>
      <c r="B2406" s="253">
        <f>Purchase_Entry!B604</f>
        <v>46248</v>
      </c>
      <c r="C2406" s="254" t="str">
        <f>Purchase_Entry!D604</f>
        <v>NEW FARM PHARSATIKAT</v>
      </c>
      <c r="D2406" s="255" t="s">
        <v>1392</v>
      </c>
      <c r="E2406" s="255" t="str">
        <f>Purchase_Entry!C604</f>
        <v>BILL-5154</v>
      </c>
      <c r="F2406" s="255" t="str">
        <f>Purchase_Entry!F604</f>
        <v>Buffalo Milk</v>
      </c>
      <c r="G2406" s="256">
        <v>0</v>
      </c>
      <c r="H2406" s="256">
        <f>N(Purchase_Entry!P604)</f>
        <v>1140</v>
      </c>
      <c r="I2406" s="256">
        <f t="shared" si="37"/>
        <v>-1140</v>
      </c>
      <c r="J2406" s="209"/>
      <c r="K2406" s="209" t="str" cm="1">
        <f t="array" ref="K2406">IF($C2406="","",IF(AND($C2406=Party_Statement!$C$5,$B2406&gt;=Party_Statement!$C$6,$B2406&lt;=Party_Statement!$E$6),SUMPRODUCT(($C$3:$C2406=Party_Statement!$C$5)*($B$3:$B2406&gt;=Party_Statement!$C$6)*($B$3:$B2406&lt;=Party_Statement!$E$6)),""))</f>
        <v/>
      </c>
    </row>
    <row r="2407" spans="1:11" x14ac:dyDescent="0.25">
      <c r="A2407" s="252">
        <f>Purchase_Entry!A605</f>
        <v>66960</v>
      </c>
      <c r="B2407" s="253">
        <f>Purchase_Entry!B605</f>
        <v>46248</v>
      </c>
      <c r="C2407" s="254" t="str">
        <f>Purchase_Entry!D605</f>
        <v>NEW FARM PHARSATIKAT</v>
      </c>
      <c r="D2407" s="255" t="s">
        <v>1392</v>
      </c>
      <c r="E2407" s="255" t="str">
        <f>Purchase_Entry!C605</f>
        <v>BILL-5154</v>
      </c>
      <c r="F2407" s="255" t="str">
        <f>Purchase_Entry!F605</f>
        <v>Cow Milk</v>
      </c>
      <c r="G2407" s="256">
        <v>0</v>
      </c>
      <c r="H2407" s="256">
        <f>N(Purchase_Entry!P605)</f>
        <v>1833</v>
      </c>
      <c r="I2407" s="256">
        <f t="shared" si="37"/>
        <v>-1833</v>
      </c>
      <c r="J2407" s="209"/>
      <c r="K2407" s="209" t="str" cm="1">
        <f t="array" ref="K2407">IF($C2407="","",IF(AND($C2407=Party_Statement!$C$5,$B2407&gt;=Party_Statement!$C$6,$B2407&lt;=Party_Statement!$E$6),SUMPRODUCT(($C$3:$C2407=Party_Statement!$C$5)*($B$3:$B2407&gt;=Party_Statement!$C$6)*($B$3:$B2407&lt;=Party_Statement!$E$6)),""))</f>
        <v/>
      </c>
    </row>
    <row r="2408" spans="1:11" x14ac:dyDescent="0.25">
      <c r="A2408" s="252">
        <f>Purchase_Entry!A606</f>
        <v>66961</v>
      </c>
      <c r="B2408" s="253">
        <f>Purchase_Entry!B606</f>
        <v>46249</v>
      </c>
      <c r="C2408" s="254" t="str">
        <f>Purchase_Entry!D606</f>
        <v>NEW FARM PHARSATIKAT</v>
      </c>
      <c r="D2408" s="255" t="s">
        <v>1392</v>
      </c>
      <c r="E2408" s="255" t="str">
        <f>Purchase_Entry!C606</f>
        <v>BILL-5154</v>
      </c>
      <c r="F2408" s="255" t="str">
        <f>Purchase_Entry!F606</f>
        <v>Buffalo Milk</v>
      </c>
      <c r="G2408" s="256">
        <v>0</v>
      </c>
      <c r="H2408" s="256">
        <f>N(Purchase_Entry!P606)</f>
        <v>1567.5</v>
      </c>
      <c r="I2408" s="256">
        <f t="shared" si="37"/>
        <v>-1567.5</v>
      </c>
      <c r="J2408" s="209"/>
      <c r="K2408" s="209" t="str" cm="1">
        <f t="array" ref="K2408">IF($C2408="","",IF(AND($C2408=Party_Statement!$C$5,$B2408&gt;=Party_Statement!$C$6,$B2408&lt;=Party_Statement!$E$6),SUMPRODUCT(($C$3:$C2408=Party_Statement!$C$5)*($B$3:$B2408&gt;=Party_Statement!$C$6)*($B$3:$B2408&lt;=Party_Statement!$E$6)),""))</f>
        <v/>
      </c>
    </row>
    <row r="2409" spans="1:11" x14ac:dyDescent="0.25">
      <c r="A2409" s="252">
        <f>Purchase_Entry!A607</f>
        <v>66961</v>
      </c>
      <c r="B2409" s="253">
        <f>Purchase_Entry!B607</f>
        <v>46249</v>
      </c>
      <c r="C2409" s="254" t="str">
        <f>Purchase_Entry!D607</f>
        <v>NEW FARM PHARSATIKAT</v>
      </c>
      <c r="D2409" s="255" t="s">
        <v>1392</v>
      </c>
      <c r="E2409" s="255" t="str">
        <f>Purchase_Entry!C607</f>
        <v>BILL-5154</v>
      </c>
      <c r="F2409" s="255" t="str">
        <f>Purchase_Entry!F607</f>
        <v>Cow Milk</v>
      </c>
      <c r="G2409" s="256">
        <v>0</v>
      </c>
      <c r="H2409" s="256">
        <f>N(Purchase_Entry!P607)</f>
        <v>1989</v>
      </c>
      <c r="I2409" s="256">
        <f t="shared" si="37"/>
        <v>-1989</v>
      </c>
      <c r="J2409" s="209"/>
      <c r="K2409" s="209" t="str" cm="1">
        <f t="array" ref="K2409">IF($C2409="","",IF(AND($C2409=Party_Statement!$C$5,$B2409&gt;=Party_Statement!$C$6,$B2409&lt;=Party_Statement!$E$6),SUMPRODUCT(($C$3:$C2409=Party_Statement!$C$5)*($B$3:$B2409&gt;=Party_Statement!$C$6)*($B$3:$B2409&lt;=Party_Statement!$E$6)),""))</f>
        <v/>
      </c>
    </row>
    <row r="2410" spans="1:11" x14ac:dyDescent="0.25">
      <c r="A2410" s="252">
        <f>Purchase_Entry!A608</f>
        <v>66961</v>
      </c>
      <c r="B2410" s="253">
        <f>Purchase_Entry!B608</f>
        <v>46249</v>
      </c>
      <c r="C2410" s="254" t="str">
        <f>Purchase_Entry!D608</f>
        <v>NEW FARM PHARSATIKAT</v>
      </c>
      <c r="D2410" s="255" t="s">
        <v>1392</v>
      </c>
      <c r="E2410" s="255" t="str">
        <f>Purchase_Entry!C608</f>
        <v>BILL-5154</v>
      </c>
      <c r="F2410" s="255" t="str">
        <f>Purchase_Entry!F608</f>
        <v>Buffalo Milk</v>
      </c>
      <c r="G2410" s="256">
        <v>0</v>
      </c>
      <c r="H2410" s="256">
        <f>N(Purchase_Entry!P608)</f>
        <v>1235</v>
      </c>
      <c r="I2410" s="256">
        <f t="shared" si="37"/>
        <v>-1235</v>
      </c>
      <c r="J2410" s="209"/>
      <c r="K2410" s="209" t="str" cm="1">
        <f t="array" ref="K2410">IF($C2410="","",IF(AND($C2410=Party_Statement!$C$5,$B2410&gt;=Party_Statement!$C$6,$B2410&lt;=Party_Statement!$E$6),SUMPRODUCT(($C$3:$C2410=Party_Statement!$C$5)*($B$3:$B2410&gt;=Party_Statement!$C$6)*($B$3:$B2410&lt;=Party_Statement!$E$6)),""))</f>
        <v/>
      </c>
    </row>
    <row r="2411" spans="1:11" x14ac:dyDescent="0.25">
      <c r="A2411" s="252">
        <f>Purchase_Entry!A609</f>
        <v>66961</v>
      </c>
      <c r="B2411" s="253">
        <f>Purchase_Entry!B609</f>
        <v>46249</v>
      </c>
      <c r="C2411" s="254" t="str">
        <f>Purchase_Entry!D609</f>
        <v>NEW FARM PHARSATIKAT</v>
      </c>
      <c r="D2411" s="255" t="s">
        <v>1392</v>
      </c>
      <c r="E2411" s="255" t="str">
        <f>Purchase_Entry!C609</f>
        <v>BILL-5154</v>
      </c>
      <c r="F2411" s="255" t="str">
        <f>Purchase_Entry!F609</f>
        <v>Cow Milk</v>
      </c>
      <c r="G2411" s="256">
        <v>0</v>
      </c>
      <c r="H2411" s="256">
        <f>N(Purchase_Entry!P609)</f>
        <v>1911</v>
      </c>
      <c r="I2411" s="256">
        <f t="shared" si="37"/>
        <v>-1911</v>
      </c>
      <c r="J2411" s="209"/>
      <c r="K2411" s="209" t="str" cm="1">
        <f t="array" ref="K2411">IF($C2411="","",IF(AND($C2411=Party_Statement!$C$5,$B2411&gt;=Party_Statement!$C$6,$B2411&lt;=Party_Statement!$E$6),SUMPRODUCT(($C$3:$C2411=Party_Statement!$C$5)*($B$3:$B2411&gt;=Party_Statement!$C$6)*($B$3:$B2411&lt;=Party_Statement!$E$6)),""))</f>
        <v/>
      </c>
    </row>
    <row r="2412" spans="1:11" x14ac:dyDescent="0.25">
      <c r="A2412" s="252" t="str">
        <f>Purchase_Entry!A610</f>
        <v>2083/04/31</v>
      </c>
      <c r="B2412" s="253">
        <f>Purchase_Entry!B610</f>
        <v>46250</v>
      </c>
      <c r="C2412" s="254" t="str">
        <f>Purchase_Entry!D610</f>
        <v>NEW FARM PHARSATIKAT</v>
      </c>
      <c r="D2412" s="255" t="s">
        <v>1392</v>
      </c>
      <c r="E2412" s="255" t="str">
        <f>Purchase_Entry!C610</f>
        <v>BILL-5154</v>
      </c>
      <c r="F2412" s="255" t="str">
        <f>Purchase_Entry!F610</f>
        <v>Buffalo Milk</v>
      </c>
      <c r="G2412" s="256">
        <v>0</v>
      </c>
      <c r="H2412" s="256">
        <f>N(Purchase_Entry!P610)</f>
        <v>1377.5</v>
      </c>
      <c r="I2412" s="256">
        <f t="shared" si="37"/>
        <v>-1377.5</v>
      </c>
      <c r="J2412" s="209"/>
      <c r="K2412" s="209" t="str" cm="1">
        <f t="array" ref="K2412">IF($C2412="","",IF(AND($C2412=Party_Statement!$C$5,$B2412&gt;=Party_Statement!$C$6,$B2412&lt;=Party_Statement!$E$6),SUMPRODUCT(($C$3:$C2412=Party_Statement!$C$5)*($B$3:$B2412&gt;=Party_Statement!$C$6)*($B$3:$B2412&lt;=Party_Statement!$E$6)),""))</f>
        <v/>
      </c>
    </row>
    <row r="2413" spans="1:11" x14ac:dyDescent="0.25">
      <c r="A2413" s="252" t="str">
        <f>Purchase_Entry!A611</f>
        <v>2083/04/31</v>
      </c>
      <c r="B2413" s="253">
        <f>Purchase_Entry!B611</f>
        <v>46250</v>
      </c>
      <c r="C2413" s="254" t="str">
        <f>Purchase_Entry!D611</f>
        <v>NEW FARM PHARSATIKAT</v>
      </c>
      <c r="D2413" s="255" t="s">
        <v>1392</v>
      </c>
      <c r="E2413" s="255" t="str">
        <f>Purchase_Entry!C611</f>
        <v>BILL-5154</v>
      </c>
      <c r="F2413" s="255" t="str">
        <f>Purchase_Entry!F611</f>
        <v>Cow Milk</v>
      </c>
      <c r="G2413" s="256">
        <v>0</v>
      </c>
      <c r="H2413" s="256">
        <f>N(Purchase_Entry!P611)</f>
        <v>1911</v>
      </c>
      <c r="I2413" s="256">
        <f t="shared" si="37"/>
        <v>-1911</v>
      </c>
      <c r="J2413" s="209"/>
      <c r="K2413" s="209" t="str" cm="1">
        <f t="array" ref="K2413">IF($C2413="","",IF(AND($C2413=Party_Statement!$C$5,$B2413&gt;=Party_Statement!$C$6,$B2413&lt;=Party_Statement!$E$6),SUMPRODUCT(($C$3:$C2413=Party_Statement!$C$5)*($B$3:$B2413&gt;=Party_Statement!$C$6)*($B$3:$B2413&lt;=Party_Statement!$E$6)),""))</f>
        <v/>
      </c>
    </row>
    <row r="2414" spans="1:11" x14ac:dyDescent="0.25">
      <c r="A2414" s="252" t="str">
        <f>Purchase_Entry!A612</f>
        <v>2083/04/31</v>
      </c>
      <c r="B2414" s="253">
        <f>Purchase_Entry!B612</f>
        <v>46250</v>
      </c>
      <c r="C2414" s="254" t="str">
        <f>Purchase_Entry!D612</f>
        <v>NEW FARM PHARSATIKAT</v>
      </c>
      <c r="D2414" s="255" t="s">
        <v>1392</v>
      </c>
      <c r="E2414" s="255" t="str">
        <f>Purchase_Entry!C612</f>
        <v>BILL-5154</v>
      </c>
      <c r="F2414" s="255" t="str">
        <f>Purchase_Entry!F612</f>
        <v>Buffalo Milk</v>
      </c>
      <c r="G2414" s="256">
        <v>0</v>
      </c>
      <c r="H2414" s="256">
        <f>N(Purchase_Entry!P612)</f>
        <v>1520</v>
      </c>
      <c r="I2414" s="256">
        <f t="shared" si="37"/>
        <v>-1520</v>
      </c>
      <c r="J2414" s="209"/>
      <c r="K2414" s="209" t="str" cm="1">
        <f t="array" ref="K2414">IF($C2414="","",IF(AND($C2414=Party_Statement!$C$5,$B2414&gt;=Party_Statement!$C$6,$B2414&lt;=Party_Statement!$E$6),SUMPRODUCT(($C$3:$C2414=Party_Statement!$C$5)*($B$3:$B2414&gt;=Party_Statement!$C$6)*($B$3:$B2414&lt;=Party_Statement!$E$6)),""))</f>
        <v/>
      </c>
    </row>
    <row r="2415" spans="1:11" x14ac:dyDescent="0.25">
      <c r="A2415" s="252" t="str">
        <f>Purchase_Entry!A613</f>
        <v>2083/04/31</v>
      </c>
      <c r="B2415" s="253">
        <f>Purchase_Entry!B613</f>
        <v>46250</v>
      </c>
      <c r="C2415" s="254" t="str">
        <f>Purchase_Entry!D613</f>
        <v>NEW FARM PHARSATIKAT</v>
      </c>
      <c r="D2415" s="255" t="s">
        <v>1392</v>
      </c>
      <c r="E2415" s="255" t="str">
        <f>Purchase_Entry!C613</f>
        <v>BILL-5154</v>
      </c>
      <c r="F2415" s="255" t="str">
        <f>Purchase_Entry!F613</f>
        <v>Cow Milk</v>
      </c>
      <c r="G2415" s="256">
        <v>0</v>
      </c>
      <c r="H2415" s="256">
        <f>N(Purchase_Entry!P613)</f>
        <v>1950</v>
      </c>
      <c r="I2415" s="256">
        <f t="shared" si="37"/>
        <v>-1950</v>
      </c>
      <c r="J2415" s="209"/>
      <c r="K2415" s="209" t="str" cm="1">
        <f t="array" ref="K2415">IF($C2415="","",IF(AND($C2415=Party_Statement!$C$5,$B2415&gt;=Party_Statement!$C$6,$B2415&lt;=Party_Statement!$E$6),SUMPRODUCT(($C$3:$C2415=Party_Statement!$C$5)*($B$3:$B2415&gt;=Party_Statement!$C$6)*($B$3:$B2415&lt;=Party_Statement!$E$6)),""))</f>
        <v/>
      </c>
    </row>
    <row r="2416" spans="1:11" x14ac:dyDescent="0.25">
      <c r="A2416" s="252">
        <f>Purchase_Entry!A614</f>
        <v>66962</v>
      </c>
      <c r="B2416" s="253">
        <f>Purchase_Entry!B614</f>
        <v>46251</v>
      </c>
      <c r="C2416" s="254" t="str">
        <f>Purchase_Entry!D614</f>
        <v>NEW FARM PHARSATIKAT</v>
      </c>
      <c r="D2416" s="255" t="s">
        <v>1392</v>
      </c>
      <c r="E2416" s="255" t="str">
        <f>Purchase_Entry!C614</f>
        <v>BILL-5154</v>
      </c>
      <c r="F2416" s="255" t="str">
        <f>Purchase_Entry!F614</f>
        <v>Buffalo Milk</v>
      </c>
      <c r="G2416" s="256">
        <v>0</v>
      </c>
      <c r="H2416" s="256">
        <f>N(Purchase_Entry!P614)</f>
        <v>1425</v>
      </c>
      <c r="I2416" s="256">
        <f t="shared" si="37"/>
        <v>-1425</v>
      </c>
      <c r="J2416" s="209"/>
      <c r="K2416" s="209" t="str" cm="1">
        <f t="array" ref="K2416">IF($C2416="","",IF(AND($C2416=Party_Statement!$C$5,$B2416&gt;=Party_Statement!$C$6,$B2416&lt;=Party_Statement!$E$6),SUMPRODUCT(($C$3:$C2416=Party_Statement!$C$5)*($B$3:$B2416&gt;=Party_Statement!$C$6)*($B$3:$B2416&lt;=Party_Statement!$E$6)),""))</f>
        <v/>
      </c>
    </row>
    <row r="2417" spans="1:11" x14ac:dyDescent="0.25">
      <c r="A2417" s="252">
        <f>Purchase_Entry!A615</f>
        <v>66962</v>
      </c>
      <c r="B2417" s="253">
        <f>Purchase_Entry!B615</f>
        <v>46251</v>
      </c>
      <c r="C2417" s="254" t="str">
        <f>Purchase_Entry!D615</f>
        <v>NEW FARM PHARSATIKAT</v>
      </c>
      <c r="D2417" s="255" t="s">
        <v>1392</v>
      </c>
      <c r="E2417" s="255" t="str">
        <f>Purchase_Entry!C615</f>
        <v>BILL-5154</v>
      </c>
      <c r="F2417" s="255" t="str">
        <f>Purchase_Entry!F615</f>
        <v>Cow Milk</v>
      </c>
      <c r="G2417" s="256">
        <v>0</v>
      </c>
      <c r="H2417" s="256">
        <f>N(Purchase_Entry!P615)</f>
        <v>1560</v>
      </c>
      <c r="I2417" s="256">
        <f t="shared" si="37"/>
        <v>-1560</v>
      </c>
      <c r="J2417" s="209"/>
      <c r="K2417" s="209" t="str" cm="1">
        <f t="array" ref="K2417">IF($C2417="","",IF(AND($C2417=Party_Statement!$C$5,$B2417&gt;=Party_Statement!$C$6,$B2417&lt;=Party_Statement!$E$6),SUMPRODUCT(($C$3:$C2417=Party_Statement!$C$5)*($B$3:$B2417&gt;=Party_Statement!$C$6)*($B$3:$B2417&lt;=Party_Statement!$E$6)),""))</f>
        <v/>
      </c>
    </row>
    <row r="2418" spans="1:11" x14ac:dyDescent="0.25">
      <c r="A2418" s="252">
        <f>Purchase_Entry!A616</f>
        <v>66962</v>
      </c>
      <c r="B2418" s="253">
        <f>Purchase_Entry!B616</f>
        <v>46251</v>
      </c>
      <c r="C2418" s="254" t="str">
        <f>Purchase_Entry!D616</f>
        <v>NEW FARM PHARSATIKAT</v>
      </c>
      <c r="D2418" s="255" t="s">
        <v>1392</v>
      </c>
      <c r="E2418" s="255" t="str">
        <f>Purchase_Entry!C616</f>
        <v>BILL-5154</v>
      </c>
      <c r="F2418" s="255" t="str">
        <f>Purchase_Entry!F616</f>
        <v>Buffalo Milk</v>
      </c>
      <c r="G2418" s="256">
        <v>0</v>
      </c>
      <c r="H2418" s="256">
        <f>N(Purchase_Entry!P616)</f>
        <v>1092.5</v>
      </c>
      <c r="I2418" s="256">
        <f t="shared" si="37"/>
        <v>-1092.5</v>
      </c>
      <c r="J2418" s="209"/>
      <c r="K2418" s="209" t="str" cm="1">
        <f t="array" ref="K2418">IF($C2418="","",IF(AND($C2418=Party_Statement!$C$5,$B2418&gt;=Party_Statement!$C$6,$B2418&lt;=Party_Statement!$E$6),SUMPRODUCT(($C$3:$C2418=Party_Statement!$C$5)*($B$3:$B2418&gt;=Party_Statement!$C$6)*($B$3:$B2418&lt;=Party_Statement!$E$6)),""))</f>
        <v/>
      </c>
    </row>
    <row r="2419" spans="1:11" x14ac:dyDescent="0.25">
      <c r="A2419" s="252">
        <f>Purchase_Entry!A617</f>
        <v>66962</v>
      </c>
      <c r="B2419" s="253">
        <f>Purchase_Entry!B617</f>
        <v>46251</v>
      </c>
      <c r="C2419" s="254" t="str">
        <f>Purchase_Entry!D617</f>
        <v>NEW FARM PHARSATIKAT</v>
      </c>
      <c r="D2419" s="255" t="s">
        <v>1392</v>
      </c>
      <c r="E2419" s="255" t="str">
        <f>Purchase_Entry!C617</f>
        <v>BILL-5154</v>
      </c>
      <c r="F2419" s="255" t="str">
        <f>Purchase_Entry!F617</f>
        <v>Cow Milk</v>
      </c>
      <c r="G2419" s="256">
        <v>0</v>
      </c>
      <c r="H2419" s="256">
        <f>N(Purchase_Entry!P617)</f>
        <v>1677</v>
      </c>
      <c r="I2419" s="256">
        <f t="shared" si="37"/>
        <v>-1677</v>
      </c>
      <c r="J2419" s="209"/>
      <c r="K2419" s="209" t="str" cm="1">
        <f t="array" ref="K2419">IF($C2419="","",IF(AND($C2419=Party_Statement!$C$5,$B2419&gt;=Party_Statement!$C$6,$B2419&lt;=Party_Statement!$E$6),SUMPRODUCT(($C$3:$C2419=Party_Statement!$C$5)*($B$3:$B2419&gt;=Party_Statement!$C$6)*($B$3:$B2419&lt;=Party_Statement!$E$6)),""))</f>
        <v/>
      </c>
    </row>
    <row r="2420" spans="1:11" x14ac:dyDescent="0.25">
      <c r="A2420" s="252">
        <f>Purchase_Entry!A618</f>
        <v>66963</v>
      </c>
      <c r="B2420" s="253">
        <f>Purchase_Entry!B618</f>
        <v>46252</v>
      </c>
      <c r="C2420" s="254" t="str">
        <f>Purchase_Entry!D618</f>
        <v>NEW FARM PHARSATIKAT</v>
      </c>
      <c r="D2420" s="255" t="s">
        <v>1392</v>
      </c>
      <c r="E2420" s="255" t="str">
        <f>Purchase_Entry!C618</f>
        <v>BILL-5154</v>
      </c>
      <c r="F2420" s="255" t="str">
        <f>Purchase_Entry!F618</f>
        <v>Buffalo Milk</v>
      </c>
      <c r="G2420" s="256">
        <v>0</v>
      </c>
      <c r="H2420" s="256">
        <f>N(Purchase_Entry!P618)</f>
        <v>1520</v>
      </c>
      <c r="I2420" s="256">
        <f t="shared" si="37"/>
        <v>-1520</v>
      </c>
      <c r="J2420" s="209"/>
      <c r="K2420" s="209" t="str" cm="1">
        <f t="array" ref="K2420">IF($C2420="","",IF(AND($C2420=Party_Statement!$C$5,$B2420&gt;=Party_Statement!$C$6,$B2420&lt;=Party_Statement!$E$6),SUMPRODUCT(($C$3:$C2420=Party_Statement!$C$5)*($B$3:$B2420&gt;=Party_Statement!$C$6)*($B$3:$B2420&lt;=Party_Statement!$E$6)),""))</f>
        <v/>
      </c>
    </row>
    <row r="2421" spans="1:11" x14ac:dyDescent="0.25">
      <c r="A2421" s="252">
        <f>Purchase_Entry!A619</f>
        <v>66963</v>
      </c>
      <c r="B2421" s="253">
        <f>Purchase_Entry!B619</f>
        <v>46252</v>
      </c>
      <c r="C2421" s="254" t="str">
        <f>Purchase_Entry!D619</f>
        <v>NEW FARM PHARSATIKAT</v>
      </c>
      <c r="D2421" s="255" t="s">
        <v>1392</v>
      </c>
      <c r="E2421" s="255" t="str">
        <f>Purchase_Entry!C619</f>
        <v>BILL-5154</v>
      </c>
      <c r="F2421" s="255" t="str">
        <f>Purchase_Entry!F619</f>
        <v>Cow Milk</v>
      </c>
      <c r="G2421" s="256">
        <v>0</v>
      </c>
      <c r="H2421" s="256">
        <f>N(Purchase_Entry!P619)</f>
        <v>1794</v>
      </c>
      <c r="I2421" s="256">
        <f t="shared" si="37"/>
        <v>-1794</v>
      </c>
      <c r="J2421" s="209"/>
      <c r="K2421" s="209" t="str" cm="1">
        <f t="array" ref="K2421">IF($C2421="","",IF(AND($C2421=Party_Statement!$C$5,$B2421&gt;=Party_Statement!$C$6,$B2421&lt;=Party_Statement!$E$6),SUMPRODUCT(($C$3:$C2421=Party_Statement!$C$5)*($B$3:$B2421&gt;=Party_Statement!$C$6)*($B$3:$B2421&lt;=Party_Statement!$E$6)),""))</f>
        <v/>
      </c>
    </row>
    <row r="2422" spans="1:11" x14ac:dyDescent="0.25">
      <c r="A2422" s="252">
        <f>Purchase_Entry!A620</f>
        <v>66963</v>
      </c>
      <c r="B2422" s="253">
        <f>Purchase_Entry!B620</f>
        <v>46252</v>
      </c>
      <c r="C2422" s="254" t="str">
        <f>Purchase_Entry!D620</f>
        <v>NEW FARM PHARSATIKAT</v>
      </c>
      <c r="D2422" s="255" t="s">
        <v>1392</v>
      </c>
      <c r="E2422" s="255" t="str">
        <f>Purchase_Entry!C620</f>
        <v>BILL-5154</v>
      </c>
      <c r="F2422" s="255" t="str">
        <f>Purchase_Entry!F620</f>
        <v>Buffalo Milk</v>
      </c>
      <c r="G2422" s="256">
        <v>0</v>
      </c>
      <c r="H2422" s="256">
        <f>N(Purchase_Entry!P620)</f>
        <v>1567.5</v>
      </c>
      <c r="I2422" s="256">
        <f t="shared" si="37"/>
        <v>-1567.5</v>
      </c>
      <c r="J2422" s="209"/>
      <c r="K2422" s="209" t="str" cm="1">
        <f t="array" ref="K2422">IF($C2422="","",IF(AND($C2422=Party_Statement!$C$5,$B2422&gt;=Party_Statement!$C$6,$B2422&lt;=Party_Statement!$E$6),SUMPRODUCT(($C$3:$C2422=Party_Statement!$C$5)*($B$3:$B2422&gt;=Party_Statement!$C$6)*($B$3:$B2422&lt;=Party_Statement!$E$6)),""))</f>
        <v/>
      </c>
    </row>
    <row r="2423" spans="1:11" x14ac:dyDescent="0.25">
      <c r="A2423" s="252">
        <f>Purchase_Entry!A621</f>
        <v>66963</v>
      </c>
      <c r="B2423" s="253">
        <f>Purchase_Entry!B621</f>
        <v>46252</v>
      </c>
      <c r="C2423" s="254" t="str">
        <f>Purchase_Entry!D621</f>
        <v>NEW FARM PHARSATIKAT</v>
      </c>
      <c r="D2423" s="255" t="s">
        <v>1392</v>
      </c>
      <c r="E2423" s="255" t="str">
        <f>Purchase_Entry!C621</f>
        <v>BILL-5154</v>
      </c>
      <c r="F2423" s="255" t="str">
        <f>Purchase_Entry!F621</f>
        <v>Cow Milk</v>
      </c>
      <c r="G2423" s="256">
        <v>0</v>
      </c>
      <c r="H2423" s="256">
        <f>N(Purchase_Entry!P621)</f>
        <v>1560</v>
      </c>
      <c r="I2423" s="256">
        <f t="shared" si="37"/>
        <v>-1560</v>
      </c>
      <c r="J2423" s="209"/>
      <c r="K2423" s="209" t="str" cm="1">
        <f t="array" ref="K2423">IF($C2423="","",IF(AND($C2423=Party_Statement!$C$5,$B2423&gt;=Party_Statement!$C$6,$B2423&lt;=Party_Statement!$E$6),SUMPRODUCT(($C$3:$C2423=Party_Statement!$C$5)*($B$3:$B2423&gt;=Party_Statement!$C$6)*($B$3:$B2423&lt;=Party_Statement!$E$6)),""))</f>
        <v/>
      </c>
    </row>
    <row r="2424" spans="1:11" x14ac:dyDescent="0.25">
      <c r="A2424" s="252">
        <f>Purchase_Entry!A622</f>
        <v>66964</v>
      </c>
      <c r="B2424" s="253">
        <f>Purchase_Entry!B622</f>
        <v>46253</v>
      </c>
      <c r="C2424" s="254" t="str">
        <f>Purchase_Entry!D622</f>
        <v>NEW FARM PHARSATIKAT</v>
      </c>
      <c r="D2424" s="255" t="s">
        <v>1392</v>
      </c>
      <c r="E2424" s="255" t="str">
        <f>Purchase_Entry!C622</f>
        <v>BILL-5154</v>
      </c>
      <c r="F2424" s="255" t="str">
        <f>Purchase_Entry!F622</f>
        <v>Buffalo Milk</v>
      </c>
      <c r="G2424" s="256">
        <v>0</v>
      </c>
      <c r="H2424" s="256">
        <f>N(Purchase_Entry!P622)</f>
        <v>1425</v>
      </c>
      <c r="I2424" s="256">
        <f t="shared" si="37"/>
        <v>-1425</v>
      </c>
      <c r="J2424" s="209"/>
      <c r="K2424" s="209" t="str" cm="1">
        <f t="array" ref="K2424">IF($C2424="","",IF(AND($C2424=Party_Statement!$C$5,$B2424&gt;=Party_Statement!$C$6,$B2424&lt;=Party_Statement!$E$6),SUMPRODUCT(($C$3:$C2424=Party_Statement!$C$5)*($B$3:$B2424&gt;=Party_Statement!$C$6)*($B$3:$B2424&lt;=Party_Statement!$E$6)),""))</f>
        <v/>
      </c>
    </row>
    <row r="2425" spans="1:11" x14ac:dyDescent="0.25">
      <c r="A2425" s="252">
        <f>Purchase_Entry!A623</f>
        <v>66964</v>
      </c>
      <c r="B2425" s="253">
        <f>Purchase_Entry!B623</f>
        <v>46253</v>
      </c>
      <c r="C2425" s="254" t="str">
        <f>Purchase_Entry!D623</f>
        <v>NEW FARM PHARSATIKAT</v>
      </c>
      <c r="D2425" s="255" t="s">
        <v>1392</v>
      </c>
      <c r="E2425" s="255" t="str">
        <f>Purchase_Entry!C623</f>
        <v>BILL-5154</v>
      </c>
      <c r="F2425" s="255" t="str">
        <f>Purchase_Entry!F623</f>
        <v>Cow Milk</v>
      </c>
      <c r="G2425" s="256">
        <v>0</v>
      </c>
      <c r="H2425" s="256">
        <f>N(Purchase_Entry!P623)</f>
        <v>1716</v>
      </c>
      <c r="I2425" s="256">
        <f t="shared" si="37"/>
        <v>-1716</v>
      </c>
      <c r="J2425" s="209"/>
      <c r="K2425" s="209" t="str" cm="1">
        <f t="array" ref="K2425">IF($C2425="","",IF(AND($C2425=Party_Statement!$C$5,$B2425&gt;=Party_Statement!$C$6,$B2425&lt;=Party_Statement!$E$6),SUMPRODUCT(($C$3:$C2425=Party_Statement!$C$5)*($B$3:$B2425&gt;=Party_Statement!$C$6)*($B$3:$B2425&lt;=Party_Statement!$E$6)),""))</f>
        <v/>
      </c>
    </row>
    <row r="2426" spans="1:11" x14ac:dyDescent="0.25">
      <c r="A2426" s="252">
        <f>Purchase_Entry!A624</f>
        <v>66964</v>
      </c>
      <c r="B2426" s="253">
        <f>Purchase_Entry!B624</f>
        <v>46253</v>
      </c>
      <c r="C2426" s="254" t="str">
        <f>Purchase_Entry!D624</f>
        <v>NEW FARM PHARSATIKAT</v>
      </c>
      <c r="D2426" s="255" t="s">
        <v>1392</v>
      </c>
      <c r="E2426" s="255" t="str">
        <f>Purchase_Entry!C624</f>
        <v>BILL-5154</v>
      </c>
      <c r="F2426" s="255" t="str">
        <f>Purchase_Entry!F624</f>
        <v>Buffalo Milk</v>
      </c>
      <c r="G2426" s="256">
        <v>0</v>
      </c>
      <c r="H2426" s="256">
        <f>N(Purchase_Entry!P624)</f>
        <v>1710</v>
      </c>
      <c r="I2426" s="256">
        <f t="shared" si="37"/>
        <v>-1710</v>
      </c>
      <c r="J2426" s="209"/>
      <c r="K2426" s="209" t="str" cm="1">
        <f t="array" ref="K2426">IF($C2426="","",IF(AND($C2426=Party_Statement!$C$5,$B2426&gt;=Party_Statement!$C$6,$B2426&lt;=Party_Statement!$E$6),SUMPRODUCT(($C$3:$C2426=Party_Statement!$C$5)*($B$3:$B2426&gt;=Party_Statement!$C$6)*($B$3:$B2426&lt;=Party_Statement!$E$6)),""))</f>
        <v/>
      </c>
    </row>
    <row r="2427" spans="1:11" x14ac:dyDescent="0.25">
      <c r="A2427" s="252">
        <f>Purchase_Entry!A625</f>
        <v>66964</v>
      </c>
      <c r="B2427" s="253">
        <f>Purchase_Entry!B625</f>
        <v>46253</v>
      </c>
      <c r="C2427" s="254" t="str">
        <f>Purchase_Entry!D625</f>
        <v>NEW FARM PHARSATIKAT</v>
      </c>
      <c r="D2427" s="255" t="s">
        <v>1392</v>
      </c>
      <c r="E2427" s="255" t="str">
        <f>Purchase_Entry!C625</f>
        <v>BILL-5154</v>
      </c>
      <c r="F2427" s="255" t="str">
        <f>Purchase_Entry!F625</f>
        <v>Cow Milk</v>
      </c>
      <c r="G2427" s="256">
        <v>0</v>
      </c>
      <c r="H2427" s="256">
        <f>N(Purchase_Entry!P625)</f>
        <v>1599</v>
      </c>
      <c r="I2427" s="256">
        <f t="shared" si="37"/>
        <v>-1599</v>
      </c>
      <c r="J2427" s="209"/>
      <c r="K2427" s="209" t="str" cm="1">
        <f t="array" ref="K2427">IF($C2427="","",IF(AND($C2427=Party_Statement!$C$5,$B2427&gt;=Party_Statement!$C$6,$B2427&lt;=Party_Statement!$E$6),SUMPRODUCT(($C$3:$C2427=Party_Statement!$C$5)*($B$3:$B2427&gt;=Party_Statement!$C$6)*($B$3:$B2427&lt;=Party_Statement!$E$6)),""))</f>
        <v/>
      </c>
    </row>
    <row r="2428" spans="1:11" x14ac:dyDescent="0.25">
      <c r="A2428" s="252">
        <f>Purchase_Entry!A626</f>
        <v>66965</v>
      </c>
      <c r="B2428" s="253">
        <f>Purchase_Entry!B626</f>
        <v>46254</v>
      </c>
      <c r="C2428" s="254" t="str">
        <f>Purchase_Entry!D626</f>
        <v>NEW FARM PHARSATIKAT</v>
      </c>
      <c r="D2428" s="255" t="s">
        <v>1392</v>
      </c>
      <c r="E2428" s="255" t="str">
        <f>Purchase_Entry!C626</f>
        <v>BILL-5154</v>
      </c>
      <c r="F2428" s="255" t="str">
        <f>Purchase_Entry!F626</f>
        <v>Buffalo Milk</v>
      </c>
      <c r="G2428" s="256">
        <v>0</v>
      </c>
      <c r="H2428" s="256">
        <f>N(Purchase_Entry!P626)</f>
        <v>1805</v>
      </c>
      <c r="I2428" s="256">
        <f t="shared" si="37"/>
        <v>-1805</v>
      </c>
      <c r="J2428" s="209"/>
      <c r="K2428" s="209" t="str" cm="1">
        <f t="array" ref="K2428">IF($C2428="","",IF(AND($C2428=Party_Statement!$C$5,$B2428&gt;=Party_Statement!$C$6,$B2428&lt;=Party_Statement!$E$6),SUMPRODUCT(($C$3:$C2428=Party_Statement!$C$5)*($B$3:$B2428&gt;=Party_Statement!$C$6)*($B$3:$B2428&lt;=Party_Statement!$E$6)),""))</f>
        <v/>
      </c>
    </row>
    <row r="2429" spans="1:11" x14ac:dyDescent="0.25">
      <c r="A2429" s="252">
        <f>Purchase_Entry!A627</f>
        <v>66965</v>
      </c>
      <c r="B2429" s="253">
        <f>Purchase_Entry!B627</f>
        <v>46254</v>
      </c>
      <c r="C2429" s="254" t="str">
        <f>Purchase_Entry!D627</f>
        <v>NEW FARM PHARSATIKAT</v>
      </c>
      <c r="D2429" s="255" t="s">
        <v>1392</v>
      </c>
      <c r="E2429" s="255" t="str">
        <f>Purchase_Entry!C627</f>
        <v>BILL-5154</v>
      </c>
      <c r="F2429" s="255" t="str">
        <f>Purchase_Entry!F627</f>
        <v>Cow Milk</v>
      </c>
      <c r="G2429" s="256">
        <v>0</v>
      </c>
      <c r="H2429" s="256">
        <f>N(Purchase_Entry!P627)</f>
        <v>1872</v>
      </c>
      <c r="I2429" s="256">
        <f t="shared" si="37"/>
        <v>-1872</v>
      </c>
      <c r="J2429" s="209"/>
      <c r="K2429" s="209" t="str" cm="1">
        <f t="array" ref="K2429">IF($C2429="","",IF(AND($C2429=Party_Statement!$C$5,$B2429&gt;=Party_Statement!$C$6,$B2429&lt;=Party_Statement!$E$6),SUMPRODUCT(($C$3:$C2429=Party_Statement!$C$5)*($B$3:$B2429&gt;=Party_Statement!$C$6)*($B$3:$B2429&lt;=Party_Statement!$E$6)),""))</f>
        <v/>
      </c>
    </row>
    <row r="2430" spans="1:11" x14ac:dyDescent="0.25">
      <c r="A2430" s="252">
        <f>Purchase_Entry!A628</f>
        <v>66965</v>
      </c>
      <c r="B2430" s="253">
        <f>Purchase_Entry!B628</f>
        <v>46254</v>
      </c>
      <c r="C2430" s="254" t="str">
        <f>Purchase_Entry!D628</f>
        <v>NEW FARM PHARSATIKAT</v>
      </c>
      <c r="D2430" s="255" t="s">
        <v>1392</v>
      </c>
      <c r="E2430" s="255" t="str">
        <f>Purchase_Entry!C628</f>
        <v>BILL-5154</v>
      </c>
      <c r="F2430" s="255" t="str">
        <f>Purchase_Entry!F628</f>
        <v>Buffalo Milk</v>
      </c>
      <c r="G2430" s="256">
        <v>0</v>
      </c>
      <c r="H2430" s="256">
        <f>N(Purchase_Entry!P628)</f>
        <v>1710</v>
      </c>
      <c r="I2430" s="256">
        <f t="shared" si="37"/>
        <v>-1710</v>
      </c>
      <c r="J2430" s="209"/>
      <c r="K2430" s="209" t="str" cm="1">
        <f t="array" ref="K2430">IF($C2430="","",IF(AND($C2430=Party_Statement!$C$5,$B2430&gt;=Party_Statement!$C$6,$B2430&lt;=Party_Statement!$E$6),SUMPRODUCT(($C$3:$C2430=Party_Statement!$C$5)*($B$3:$B2430&gt;=Party_Statement!$C$6)*($B$3:$B2430&lt;=Party_Statement!$E$6)),""))</f>
        <v/>
      </c>
    </row>
    <row r="2431" spans="1:11" x14ac:dyDescent="0.25">
      <c r="A2431" s="252">
        <f>Purchase_Entry!A629</f>
        <v>66965</v>
      </c>
      <c r="B2431" s="253">
        <f>Purchase_Entry!B629</f>
        <v>46254</v>
      </c>
      <c r="C2431" s="254" t="str">
        <f>Purchase_Entry!D629</f>
        <v>NEW FARM PHARSATIKAT</v>
      </c>
      <c r="D2431" s="255" t="s">
        <v>1392</v>
      </c>
      <c r="E2431" s="255" t="str">
        <f>Purchase_Entry!C629</f>
        <v>BILL-5154</v>
      </c>
      <c r="F2431" s="255" t="str">
        <f>Purchase_Entry!F629</f>
        <v>Cow Milk</v>
      </c>
      <c r="G2431" s="256">
        <v>0</v>
      </c>
      <c r="H2431" s="256">
        <f>N(Purchase_Entry!P629)</f>
        <v>1404</v>
      </c>
      <c r="I2431" s="256">
        <f t="shared" si="37"/>
        <v>-1404</v>
      </c>
      <c r="J2431" s="209"/>
      <c r="K2431" s="209" t="str" cm="1">
        <f t="array" ref="K2431">IF($C2431="","",IF(AND($C2431=Party_Statement!$C$5,$B2431&gt;=Party_Statement!$C$6,$B2431&lt;=Party_Statement!$E$6),SUMPRODUCT(($C$3:$C2431=Party_Statement!$C$5)*($B$3:$B2431&gt;=Party_Statement!$C$6)*($B$3:$B2431&lt;=Party_Statement!$E$6)),""))</f>
        <v/>
      </c>
    </row>
    <row r="2432" spans="1:11" x14ac:dyDescent="0.25">
      <c r="A2432" s="252">
        <f>Purchase_Entry!A630</f>
        <v>66966</v>
      </c>
      <c r="B2432" s="253">
        <f>Purchase_Entry!B630</f>
        <v>46255</v>
      </c>
      <c r="C2432" s="254" t="str">
        <f>Purchase_Entry!D630</f>
        <v>NEW FARM PHARSATIKAT</v>
      </c>
      <c r="D2432" s="255" t="s">
        <v>1392</v>
      </c>
      <c r="E2432" s="255" t="str">
        <f>Purchase_Entry!C630</f>
        <v>BILL-5154</v>
      </c>
      <c r="F2432" s="255" t="str">
        <f>Purchase_Entry!F630</f>
        <v>Buffalo Milk</v>
      </c>
      <c r="G2432" s="256">
        <v>0</v>
      </c>
      <c r="H2432" s="256">
        <f>N(Purchase_Entry!P630)</f>
        <v>1805</v>
      </c>
      <c r="I2432" s="256">
        <f t="shared" si="37"/>
        <v>-1805</v>
      </c>
      <c r="J2432" s="209"/>
      <c r="K2432" s="209" t="str" cm="1">
        <f t="array" ref="K2432">IF($C2432="","",IF(AND($C2432=Party_Statement!$C$5,$B2432&gt;=Party_Statement!$C$6,$B2432&lt;=Party_Statement!$E$6),SUMPRODUCT(($C$3:$C2432=Party_Statement!$C$5)*($B$3:$B2432&gt;=Party_Statement!$C$6)*($B$3:$B2432&lt;=Party_Statement!$E$6)),""))</f>
        <v/>
      </c>
    </row>
    <row r="2433" spans="1:11" x14ac:dyDescent="0.25">
      <c r="A2433" s="252">
        <f>Purchase_Entry!A631</f>
        <v>66966</v>
      </c>
      <c r="B2433" s="253">
        <f>Purchase_Entry!B631</f>
        <v>46255</v>
      </c>
      <c r="C2433" s="254" t="str">
        <f>Purchase_Entry!D631</f>
        <v>NEW FARM PHARSATIKAT</v>
      </c>
      <c r="D2433" s="255" t="s">
        <v>1392</v>
      </c>
      <c r="E2433" s="255" t="str">
        <f>Purchase_Entry!C631</f>
        <v>BILL-5154</v>
      </c>
      <c r="F2433" s="255" t="str">
        <f>Purchase_Entry!F631</f>
        <v>Cow Milk</v>
      </c>
      <c r="G2433" s="256">
        <v>0</v>
      </c>
      <c r="H2433" s="256">
        <f>N(Purchase_Entry!P631)</f>
        <v>1872</v>
      </c>
      <c r="I2433" s="256">
        <f t="shared" si="37"/>
        <v>-1872</v>
      </c>
      <c r="J2433" s="209"/>
      <c r="K2433" s="209" t="str" cm="1">
        <f t="array" ref="K2433">IF($C2433="","",IF(AND($C2433=Party_Statement!$C$5,$B2433&gt;=Party_Statement!$C$6,$B2433&lt;=Party_Statement!$E$6),SUMPRODUCT(($C$3:$C2433=Party_Statement!$C$5)*($B$3:$B2433&gt;=Party_Statement!$C$6)*($B$3:$B2433&lt;=Party_Statement!$E$6)),""))</f>
        <v/>
      </c>
    </row>
    <row r="2434" spans="1:11" x14ac:dyDescent="0.25">
      <c r="A2434" s="252">
        <f>Purchase_Entry!A632</f>
        <v>66966</v>
      </c>
      <c r="B2434" s="253">
        <f>Purchase_Entry!B632</f>
        <v>46255</v>
      </c>
      <c r="C2434" s="254" t="str">
        <f>Purchase_Entry!D632</f>
        <v>NEW FARM PHARSATIKAT</v>
      </c>
      <c r="D2434" s="255" t="s">
        <v>1392</v>
      </c>
      <c r="E2434" s="255" t="str">
        <f>Purchase_Entry!C632</f>
        <v>BILL-5154</v>
      </c>
      <c r="F2434" s="255" t="str">
        <f>Purchase_Entry!F632</f>
        <v>Buffalo Milk</v>
      </c>
      <c r="G2434" s="256">
        <v>0</v>
      </c>
      <c r="H2434" s="256">
        <f>N(Purchase_Entry!P632)</f>
        <v>2137.5</v>
      </c>
      <c r="I2434" s="256">
        <f t="shared" si="37"/>
        <v>-2137.5</v>
      </c>
      <c r="J2434" s="209"/>
      <c r="K2434" s="209" t="str" cm="1">
        <f t="array" ref="K2434">IF($C2434="","",IF(AND($C2434=Party_Statement!$C$5,$B2434&gt;=Party_Statement!$C$6,$B2434&lt;=Party_Statement!$E$6),SUMPRODUCT(($C$3:$C2434=Party_Statement!$C$5)*($B$3:$B2434&gt;=Party_Statement!$C$6)*($B$3:$B2434&lt;=Party_Statement!$E$6)),""))</f>
        <v/>
      </c>
    </row>
    <row r="2435" spans="1:11" x14ac:dyDescent="0.25">
      <c r="A2435" s="252">
        <f>Purchase_Entry!A633</f>
        <v>66966</v>
      </c>
      <c r="B2435" s="253">
        <f>Purchase_Entry!B633</f>
        <v>46255</v>
      </c>
      <c r="C2435" s="254" t="str">
        <f>Purchase_Entry!D633</f>
        <v>NEW FARM PHARSATIKAT</v>
      </c>
      <c r="D2435" s="255" t="s">
        <v>1392</v>
      </c>
      <c r="E2435" s="255" t="str">
        <f>Purchase_Entry!C633</f>
        <v>BILL-5154</v>
      </c>
      <c r="F2435" s="255" t="str">
        <f>Purchase_Entry!F633</f>
        <v>Cow Milk</v>
      </c>
      <c r="G2435" s="256">
        <v>0</v>
      </c>
      <c r="H2435" s="256">
        <f>N(Purchase_Entry!P633)</f>
        <v>1521</v>
      </c>
      <c r="I2435" s="256">
        <f t="shared" ref="I2435:I2498" si="38">IF($C2435="","",IF($C2435=$C1166,$I1166+$G2435-$H2435,$G2435-$H2435))</f>
        <v>-1521</v>
      </c>
      <c r="J2435" s="209"/>
      <c r="K2435" s="209" t="str" cm="1">
        <f t="array" ref="K2435">IF($C2435="","",IF(AND($C2435=Party_Statement!$C$5,$B2435&gt;=Party_Statement!$C$6,$B2435&lt;=Party_Statement!$E$6),SUMPRODUCT(($C$3:$C2435=Party_Statement!$C$5)*($B$3:$B2435&gt;=Party_Statement!$C$6)*($B$3:$B2435&lt;=Party_Statement!$E$6)),""))</f>
        <v/>
      </c>
    </row>
    <row r="2436" spans="1:11" x14ac:dyDescent="0.25">
      <c r="A2436" s="252">
        <f>Purchase_Entry!A634</f>
        <v>66967</v>
      </c>
      <c r="B2436" s="253">
        <f>Purchase_Entry!B634</f>
        <v>46256</v>
      </c>
      <c r="C2436" s="254" t="str">
        <f>Purchase_Entry!D634</f>
        <v>NEW FARM PHARSATIKAT</v>
      </c>
      <c r="D2436" s="255" t="s">
        <v>1392</v>
      </c>
      <c r="E2436" s="255" t="str">
        <f>Purchase_Entry!C634</f>
        <v>BILL-5154</v>
      </c>
      <c r="F2436" s="255" t="str">
        <f>Purchase_Entry!F634</f>
        <v>Buffalo Milk</v>
      </c>
      <c r="G2436" s="256">
        <v>0</v>
      </c>
      <c r="H2436" s="256">
        <f>N(Purchase_Entry!P634)</f>
        <v>1805</v>
      </c>
      <c r="I2436" s="256">
        <f t="shared" si="38"/>
        <v>-1805</v>
      </c>
      <c r="J2436" s="209"/>
      <c r="K2436" s="209" t="str" cm="1">
        <f t="array" ref="K2436">IF($C2436="","",IF(AND($C2436=Party_Statement!$C$5,$B2436&gt;=Party_Statement!$C$6,$B2436&lt;=Party_Statement!$E$6),SUMPRODUCT(($C$3:$C2436=Party_Statement!$C$5)*($B$3:$B2436&gt;=Party_Statement!$C$6)*($B$3:$B2436&lt;=Party_Statement!$E$6)),""))</f>
        <v/>
      </c>
    </row>
    <row r="2437" spans="1:11" x14ac:dyDescent="0.25">
      <c r="A2437" s="252">
        <f>Purchase_Entry!A635</f>
        <v>66967</v>
      </c>
      <c r="B2437" s="253">
        <f>Purchase_Entry!B635</f>
        <v>46256</v>
      </c>
      <c r="C2437" s="254" t="str">
        <f>Purchase_Entry!D635</f>
        <v>NEW FARM PHARSATIKAT</v>
      </c>
      <c r="D2437" s="255" t="s">
        <v>1392</v>
      </c>
      <c r="E2437" s="255" t="str">
        <f>Purchase_Entry!C635</f>
        <v>BILL-5154</v>
      </c>
      <c r="F2437" s="255" t="str">
        <f>Purchase_Entry!F635</f>
        <v>Cow Milk</v>
      </c>
      <c r="G2437" s="256">
        <v>0</v>
      </c>
      <c r="H2437" s="256">
        <f>N(Purchase_Entry!P635)</f>
        <v>1989</v>
      </c>
      <c r="I2437" s="256">
        <f t="shared" si="38"/>
        <v>-1989</v>
      </c>
      <c r="J2437" s="209"/>
      <c r="K2437" s="209" t="str" cm="1">
        <f t="array" ref="K2437">IF($C2437="","",IF(AND($C2437=Party_Statement!$C$5,$B2437&gt;=Party_Statement!$C$6,$B2437&lt;=Party_Statement!$E$6),SUMPRODUCT(($C$3:$C2437=Party_Statement!$C$5)*($B$3:$B2437&gt;=Party_Statement!$C$6)*($B$3:$B2437&lt;=Party_Statement!$E$6)),""))</f>
        <v/>
      </c>
    </row>
    <row r="2438" spans="1:11" x14ac:dyDescent="0.25">
      <c r="A2438" s="252">
        <f>Purchase_Entry!A636</f>
        <v>66967</v>
      </c>
      <c r="B2438" s="253">
        <f>Purchase_Entry!B636</f>
        <v>46256</v>
      </c>
      <c r="C2438" s="254" t="str">
        <f>Purchase_Entry!D636</f>
        <v>NEW FARM PHARSATIKAT</v>
      </c>
      <c r="D2438" s="255" t="s">
        <v>1392</v>
      </c>
      <c r="E2438" s="255" t="str">
        <f>Purchase_Entry!C636</f>
        <v>BILL-5154</v>
      </c>
      <c r="F2438" s="255" t="str">
        <f>Purchase_Entry!F636</f>
        <v>Buffalo Milk</v>
      </c>
      <c r="G2438" s="256">
        <v>0</v>
      </c>
      <c r="H2438" s="256">
        <f>N(Purchase_Entry!P636)</f>
        <v>2185</v>
      </c>
      <c r="I2438" s="256">
        <f t="shared" si="38"/>
        <v>-2185</v>
      </c>
      <c r="J2438" s="209"/>
      <c r="K2438" s="209" t="str" cm="1">
        <f t="array" ref="K2438">IF($C2438="","",IF(AND($C2438=Party_Statement!$C$5,$B2438&gt;=Party_Statement!$C$6,$B2438&lt;=Party_Statement!$E$6),SUMPRODUCT(($C$3:$C2438=Party_Statement!$C$5)*($B$3:$B2438&gt;=Party_Statement!$C$6)*($B$3:$B2438&lt;=Party_Statement!$E$6)),""))</f>
        <v/>
      </c>
    </row>
    <row r="2439" spans="1:11" x14ac:dyDescent="0.25">
      <c r="A2439" s="252">
        <f>Purchase_Entry!A637</f>
        <v>66967</v>
      </c>
      <c r="B2439" s="253">
        <f>Purchase_Entry!B637</f>
        <v>46256</v>
      </c>
      <c r="C2439" s="254" t="str">
        <f>Purchase_Entry!D637</f>
        <v>NEW FARM PHARSATIKAT</v>
      </c>
      <c r="D2439" s="255" t="s">
        <v>1392</v>
      </c>
      <c r="E2439" s="255" t="str">
        <f>Purchase_Entry!C637</f>
        <v>BILL-5154</v>
      </c>
      <c r="F2439" s="255" t="str">
        <f>Purchase_Entry!F637</f>
        <v>Cow Milk</v>
      </c>
      <c r="G2439" s="256">
        <v>0</v>
      </c>
      <c r="H2439" s="256">
        <f>N(Purchase_Entry!P637)</f>
        <v>1404</v>
      </c>
      <c r="I2439" s="256">
        <f t="shared" si="38"/>
        <v>-1404</v>
      </c>
      <c r="J2439" s="209"/>
      <c r="K2439" s="209" t="str" cm="1">
        <f t="array" ref="K2439">IF($C2439="","",IF(AND($C2439=Party_Statement!$C$5,$B2439&gt;=Party_Statement!$C$6,$B2439&lt;=Party_Statement!$E$6),SUMPRODUCT(($C$3:$C2439=Party_Statement!$C$5)*($B$3:$B2439&gt;=Party_Statement!$C$6)*($B$3:$B2439&lt;=Party_Statement!$E$6)),""))</f>
        <v/>
      </c>
    </row>
    <row r="2440" spans="1:11" x14ac:dyDescent="0.25">
      <c r="A2440" s="252">
        <f>Purchase_Entry!A638</f>
        <v>66968</v>
      </c>
      <c r="B2440" s="253">
        <f>Purchase_Entry!B638</f>
        <v>46257</v>
      </c>
      <c r="C2440" s="254" t="str">
        <f>Purchase_Entry!D638</f>
        <v>NEW FARM PHARSATIKAT</v>
      </c>
      <c r="D2440" s="255" t="s">
        <v>1392</v>
      </c>
      <c r="E2440" s="255" t="str">
        <f>Purchase_Entry!C638</f>
        <v>BILL-5154</v>
      </c>
      <c r="F2440" s="255" t="str">
        <f>Purchase_Entry!F638</f>
        <v>Buffalo Milk</v>
      </c>
      <c r="G2440" s="256">
        <v>0</v>
      </c>
      <c r="H2440" s="256">
        <f>N(Purchase_Entry!P638)</f>
        <v>1947.5</v>
      </c>
      <c r="I2440" s="256">
        <f t="shared" si="38"/>
        <v>-1947.5</v>
      </c>
      <c r="J2440" s="209"/>
      <c r="K2440" s="209" t="str" cm="1">
        <f t="array" ref="K2440">IF($C2440="","",IF(AND($C2440=Party_Statement!$C$5,$B2440&gt;=Party_Statement!$C$6,$B2440&lt;=Party_Statement!$E$6),SUMPRODUCT(($C$3:$C2440=Party_Statement!$C$5)*($B$3:$B2440&gt;=Party_Statement!$C$6)*($B$3:$B2440&lt;=Party_Statement!$E$6)),""))</f>
        <v/>
      </c>
    </row>
    <row r="2441" spans="1:11" x14ac:dyDescent="0.25">
      <c r="A2441" s="252">
        <f>Purchase_Entry!A639</f>
        <v>66968</v>
      </c>
      <c r="B2441" s="253">
        <f>Purchase_Entry!B639</f>
        <v>46257</v>
      </c>
      <c r="C2441" s="254" t="str">
        <f>Purchase_Entry!D639</f>
        <v>NEW FARM PHARSATIKAT</v>
      </c>
      <c r="D2441" s="255" t="s">
        <v>1392</v>
      </c>
      <c r="E2441" s="255" t="str">
        <f>Purchase_Entry!C639</f>
        <v>BILL-5154</v>
      </c>
      <c r="F2441" s="255" t="str">
        <f>Purchase_Entry!F639</f>
        <v>Cow Milk</v>
      </c>
      <c r="G2441" s="256">
        <v>0</v>
      </c>
      <c r="H2441" s="256">
        <f>N(Purchase_Entry!P639)</f>
        <v>1989</v>
      </c>
      <c r="I2441" s="256">
        <f t="shared" si="38"/>
        <v>-1989</v>
      </c>
      <c r="J2441" s="209"/>
      <c r="K2441" s="209" t="str" cm="1">
        <f t="array" ref="K2441">IF($C2441="","",IF(AND($C2441=Party_Statement!$C$5,$B2441&gt;=Party_Statement!$C$6,$B2441&lt;=Party_Statement!$E$6),SUMPRODUCT(($C$3:$C2441=Party_Statement!$C$5)*($B$3:$B2441&gt;=Party_Statement!$C$6)*($B$3:$B2441&lt;=Party_Statement!$E$6)),""))</f>
        <v/>
      </c>
    </row>
    <row r="2442" spans="1:11" x14ac:dyDescent="0.25">
      <c r="A2442" s="252">
        <f>Purchase_Entry!A640</f>
        <v>66968</v>
      </c>
      <c r="B2442" s="253">
        <f>Purchase_Entry!B640</f>
        <v>46257</v>
      </c>
      <c r="C2442" s="254" t="str">
        <f>Purchase_Entry!D640</f>
        <v>NEW FARM PHARSATIKAT</v>
      </c>
      <c r="D2442" s="255" t="s">
        <v>1392</v>
      </c>
      <c r="E2442" s="255" t="str">
        <f>Purchase_Entry!C640</f>
        <v>BILL-5154</v>
      </c>
      <c r="F2442" s="255" t="str">
        <f>Purchase_Entry!F640</f>
        <v>Buffalo Milk</v>
      </c>
      <c r="G2442" s="256">
        <v>0</v>
      </c>
      <c r="H2442" s="256">
        <f>N(Purchase_Entry!P640)</f>
        <v>2137.5</v>
      </c>
      <c r="I2442" s="256">
        <f t="shared" si="38"/>
        <v>-2137.5</v>
      </c>
      <c r="J2442" s="209"/>
      <c r="K2442" s="209" t="str" cm="1">
        <f t="array" ref="K2442">IF($C2442="","",IF(AND($C2442=Party_Statement!$C$5,$B2442&gt;=Party_Statement!$C$6,$B2442&lt;=Party_Statement!$E$6),SUMPRODUCT(($C$3:$C2442=Party_Statement!$C$5)*($B$3:$B2442&gt;=Party_Statement!$C$6)*($B$3:$B2442&lt;=Party_Statement!$E$6)),""))</f>
        <v/>
      </c>
    </row>
    <row r="2443" spans="1:11" x14ac:dyDescent="0.25">
      <c r="A2443" s="252">
        <f>Purchase_Entry!A641</f>
        <v>66968</v>
      </c>
      <c r="B2443" s="253">
        <f>Purchase_Entry!B641</f>
        <v>46257</v>
      </c>
      <c r="C2443" s="254" t="str">
        <f>Purchase_Entry!D641</f>
        <v>NEW FARM PHARSATIKAT</v>
      </c>
      <c r="D2443" s="255" t="s">
        <v>1392</v>
      </c>
      <c r="E2443" s="255" t="str">
        <f>Purchase_Entry!C641</f>
        <v>BILL-5154</v>
      </c>
      <c r="F2443" s="255" t="str">
        <f>Purchase_Entry!F641</f>
        <v>Cow Milk</v>
      </c>
      <c r="G2443" s="256">
        <v>0</v>
      </c>
      <c r="H2443" s="256">
        <f>N(Purchase_Entry!P641)</f>
        <v>1404</v>
      </c>
      <c r="I2443" s="256">
        <f t="shared" si="38"/>
        <v>-1404</v>
      </c>
      <c r="J2443" s="209"/>
      <c r="K2443" s="209" t="str" cm="1">
        <f t="array" ref="K2443">IF($C2443="","",IF(AND($C2443=Party_Statement!$C$5,$B2443&gt;=Party_Statement!$C$6,$B2443&lt;=Party_Statement!$E$6),SUMPRODUCT(($C$3:$C2443=Party_Statement!$C$5)*($B$3:$B2443&gt;=Party_Statement!$C$6)*($B$3:$B2443&lt;=Party_Statement!$E$6)),""))</f>
        <v/>
      </c>
    </row>
    <row r="2444" spans="1:11" x14ac:dyDescent="0.25">
      <c r="A2444" s="252">
        <f>Purchase_Entry!A642</f>
        <v>66969</v>
      </c>
      <c r="B2444" s="253">
        <f>Purchase_Entry!B642</f>
        <v>46258</v>
      </c>
      <c r="C2444" s="254" t="str">
        <f>Purchase_Entry!D642</f>
        <v>NEW FARM PHARSATIKAT</v>
      </c>
      <c r="D2444" s="255" t="s">
        <v>1392</v>
      </c>
      <c r="E2444" s="255" t="str">
        <f>Purchase_Entry!C642</f>
        <v>BILL-5154</v>
      </c>
      <c r="F2444" s="255" t="str">
        <f>Purchase_Entry!F642</f>
        <v>Buffalo Milk</v>
      </c>
      <c r="G2444" s="256">
        <v>0</v>
      </c>
      <c r="H2444" s="256">
        <f>N(Purchase_Entry!P642)</f>
        <v>1757.5</v>
      </c>
      <c r="I2444" s="256">
        <f t="shared" si="38"/>
        <v>-1757.5</v>
      </c>
      <c r="J2444" s="209"/>
      <c r="K2444" s="209" t="str" cm="1">
        <f t="array" ref="K2444">IF($C2444="","",IF(AND($C2444=Party_Statement!$C$5,$B2444&gt;=Party_Statement!$C$6,$B2444&lt;=Party_Statement!$E$6),SUMPRODUCT(($C$3:$C2444=Party_Statement!$C$5)*($B$3:$B2444&gt;=Party_Statement!$C$6)*($B$3:$B2444&lt;=Party_Statement!$E$6)),""))</f>
        <v/>
      </c>
    </row>
    <row r="2445" spans="1:11" x14ac:dyDescent="0.25">
      <c r="A2445" s="252">
        <f>Purchase_Entry!A643</f>
        <v>66969</v>
      </c>
      <c r="B2445" s="253">
        <f>Purchase_Entry!B643</f>
        <v>46258</v>
      </c>
      <c r="C2445" s="254" t="str">
        <f>Purchase_Entry!D643</f>
        <v>NEW FARM PHARSATIKAT</v>
      </c>
      <c r="D2445" s="255" t="s">
        <v>1392</v>
      </c>
      <c r="E2445" s="255" t="str">
        <f>Purchase_Entry!C643</f>
        <v>BILL-5154</v>
      </c>
      <c r="F2445" s="255" t="str">
        <f>Purchase_Entry!F643</f>
        <v>Cow Milk</v>
      </c>
      <c r="G2445" s="256">
        <v>0</v>
      </c>
      <c r="H2445" s="256">
        <f>N(Purchase_Entry!P643)</f>
        <v>1872</v>
      </c>
      <c r="I2445" s="256">
        <f t="shared" si="38"/>
        <v>-1872</v>
      </c>
      <c r="J2445" s="209"/>
      <c r="K2445" s="209" t="str" cm="1">
        <f t="array" ref="K2445">IF($C2445="","",IF(AND($C2445=Party_Statement!$C$5,$B2445&gt;=Party_Statement!$C$6,$B2445&lt;=Party_Statement!$E$6),SUMPRODUCT(($C$3:$C2445=Party_Statement!$C$5)*($B$3:$B2445&gt;=Party_Statement!$C$6)*($B$3:$B2445&lt;=Party_Statement!$E$6)),""))</f>
        <v/>
      </c>
    </row>
    <row r="2446" spans="1:11" x14ac:dyDescent="0.25">
      <c r="A2446" s="252">
        <f>Purchase_Entry!A644</f>
        <v>66969</v>
      </c>
      <c r="B2446" s="253">
        <f>Purchase_Entry!B644</f>
        <v>46258</v>
      </c>
      <c r="C2446" s="254" t="str">
        <f>Purchase_Entry!D644</f>
        <v>NEW FARM PHARSATIKAT</v>
      </c>
      <c r="D2446" s="255" t="s">
        <v>1392</v>
      </c>
      <c r="E2446" s="255" t="str">
        <f>Purchase_Entry!C644</f>
        <v>BILL-5154</v>
      </c>
      <c r="F2446" s="255" t="str">
        <f>Purchase_Entry!F644</f>
        <v>Buffalo Milk</v>
      </c>
      <c r="G2446" s="256">
        <v>0</v>
      </c>
      <c r="H2446" s="256">
        <f>N(Purchase_Entry!P644)</f>
        <v>1995</v>
      </c>
      <c r="I2446" s="256">
        <f t="shared" si="38"/>
        <v>-1995</v>
      </c>
      <c r="J2446" s="209"/>
      <c r="K2446" s="209" t="str" cm="1">
        <f t="array" ref="K2446">IF($C2446="","",IF(AND($C2446=Party_Statement!$C$5,$B2446&gt;=Party_Statement!$C$6,$B2446&lt;=Party_Statement!$E$6),SUMPRODUCT(($C$3:$C2446=Party_Statement!$C$5)*($B$3:$B2446&gt;=Party_Statement!$C$6)*($B$3:$B2446&lt;=Party_Statement!$E$6)),""))</f>
        <v/>
      </c>
    </row>
    <row r="2447" spans="1:11" x14ac:dyDescent="0.25">
      <c r="A2447" s="252">
        <f>Purchase_Entry!A645</f>
        <v>66969</v>
      </c>
      <c r="B2447" s="253">
        <f>Purchase_Entry!B645</f>
        <v>46258</v>
      </c>
      <c r="C2447" s="254" t="str">
        <f>Purchase_Entry!D645</f>
        <v>NEW FARM PHARSATIKAT</v>
      </c>
      <c r="D2447" s="255" t="s">
        <v>1392</v>
      </c>
      <c r="E2447" s="255" t="str">
        <f>Purchase_Entry!C645</f>
        <v>BILL-5154</v>
      </c>
      <c r="F2447" s="255" t="str">
        <f>Purchase_Entry!F645</f>
        <v>Cow Milk</v>
      </c>
      <c r="G2447" s="256">
        <v>0</v>
      </c>
      <c r="H2447" s="256">
        <f>N(Purchase_Entry!P645)</f>
        <v>1599</v>
      </c>
      <c r="I2447" s="256">
        <f t="shared" si="38"/>
        <v>-1599</v>
      </c>
      <c r="J2447" s="209"/>
      <c r="K2447" s="209" t="str" cm="1">
        <f t="array" ref="K2447">IF($C2447="","",IF(AND($C2447=Party_Statement!$C$5,$B2447&gt;=Party_Statement!$C$6,$B2447&lt;=Party_Statement!$E$6),SUMPRODUCT(($C$3:$C2447=Party_Statement!$C$5)*($B$3:$B2447&gt;=Party_Statement!$C$6)*($B$3:$B2447&lt;=Party_Statement!$E$6)),""))</f>
        <v/>
      </c>
    </row>
    <row r="2448" spans="1:11" x14ac:dyDescent="0.25">
      <c r="A2448" s="252">
        <f>Purchase_Entry!A646</f>
        <v>66970</v>
      </c>
      <c r="B2448" s="253">
        <f>Purchase_Entry!B646</f>
        <v>46259</v>
      </c>
      <c r="C2448" s="254" t="str">
        <f>Purchase_Entry!D646</f>
        <v>NEW FARM PHARSATIKAT</v>
      </c>
      <c r="D2448" s="255" t="s">
        <v>1392</v>
      </c>
      <c r="E2448" s="255" t="str">
        <f>Purchase_Entry!C646</f>
        <v>BILL-5154</v>
      </c>
      <c r="F2448" s="255" t="str">
        <f>Purchase_Entry!F646</f>
        <v>Buffalo Milk</v>
      </c>
      <c r="G2448" s="256">
        <v>0</v>
      </c>
      <c r="H2448" s="256">
        <f>N(Purchase_Entry!P646)</f>
        <v>1710</v>
      </c>
      <c r="I2448" s="256">
        <f t="shared" si="38"/>
        <v>-1710</v>
      </c>
      <c r="J2448" s="209"/>
      <c r="K2448" s="209" t="str" cm="1">
        <f t="array" ref="K2448">IF($C2448="","",IF(AND($C2448=Party_Statement!$C$5,$B2448&gt;=Party_Statement!$C$6,$B2448&lt;=Party_Statement!$E$6),SUMPRODUCT(($C$3:$C2448=Party_Statement!$C$5)*($B$3:$B2448&gt;=Party_Statement!$C$6)*($B$3:$B2448&lt;=Party_Statement!$E$6)),""))</f>
        <v/>
      </c>
    </row>
    <row r="2449" spans="1:11" x14ac:dyDescent="0.25">
      <c r="A2449" s="252">
        <f>Purchase_Entry!A647</f>
        <v>66970</v>
      </c>
      <c r="B2449" s="253">
        <f>Purchase_Entry!B647</f>
        <v>46259</v>
      </c>
      <c r="C2449" s="254" t="str">
        <f>Purchase_Entry!D647</f>
        <v>NEW FARM PHARSATIKAT</v>
      </c>
      <c r="D2449" s="255" t="s">
        <v>1392</v>
      </c>
      <c r="E2449" s="255" t="str">
        <f>Purchase_Entry!C647</f>
        <v>BILL-5154</v>
      </c>
      <c r="F2449" s="255" t="str">
        <f>Purchase_Entry!F647</f>
        <v>Cow Milk</v>
      </c>
      <c r="G2449" s="256">
        <v>0</v>
      </c>
      <c r="H2449" s="256">
        <f>N(Purchase_Entry!P647)</f>
        <v>2106</v>
      </c>
      <c r="I2449" s="256">
        <f t="shared" si="38"/>
        <v>-2106</v>
      </c>
      <c r="J2449" s="209"/>
      <c r="K2449" s="209" t="str" cm="1">
        <f t="array" ref="K2449">IF($C2449="","",IF(AND($C2449=Party_Statement!$C$5,$B2449&gt;=Party_Statement!$C$6,$B2449&lt;=Party_Statement!$E$6),SUMPRODUCT(($C$3:$C2449=Party_Statement!$C$5)*($B$3:$B2449&gt;=Party_Statement!$C$6)*($B$3:$B2449&lt;=Party_Statement!$E$6)),""))</f>
        <v/>
      </c>
    </row>
    <row r="2450" spans="1:11" x14ac:dyDescent="0.25">
      <c r="A2450" s="252">
        <f>Purchase_Entry!A648</f>
        <v>66970</v>
      </c>
      <c r="B2450" s="253">
        <f>Purchase_Entry!B648</f>
        <v>46259</v>
      </c>
      <c r="C2450" s="254" t="str">
        <f>Purchase_Entry!D648</f>
        <v>NEW FARM PHARSATIKAT</v>
      </c>
      <c r="D2450" s="255" t="s">
        <v>1392</v>
      </c>
      <c r="E2450" s="255" t="str">
        <f>Purchase_Entry!C648</f>
        <v>BILL-5154</v>
      </c>
      <c r="F2450" s="255" t="str">
        <f>Purchase_Entry!F648</f>
        <v>Buffalo Milk</v>
      </c>
      <c r="G2450" s="256">
        <v>0</v>
      </c>
      <c r="H2450" s="256">
        <f>N(Purchase_Entry!P648)</f>
        <v>1757.5</v>
      </c>
      <c r="I2450" s="256">
        <f t="shared" si="38"/>
        <v>-1757.5</v>
      </c>
      <c r="J2450" s="209"/>
      <c r="K2450" s="209" t="str" cm="1">
        <f t="array" ref="K2450">IF($C2450="","",IF(AND($C2450=Party_Statement!$C$5,$B2450&gt;=Party_Statement!$C$6,$B2450&lt;=Party_Statement!$E$6),SUMPRODUCT(($C$3:$C2450=Party_Statement!$C$5)*($B$3:$B2450&gt;=Party_Statement!$C$6)*($B$3:$B2450&lt;=Party_Statement!$E$6)),""))</f>
        <v/>
      </c>
    </row>
    <row r="2451" spans="1:11" x14ac:dyDescent="0.25">
      <c r="A2451" s="252">
        <f>Purchase_Entry!A649</f>
        <v>66970</v>
      </c>
      <c r="B2451" s="253">
        <f>Purchase_Entry!B649</f>
        <v>46259</v>
      </c>
      <c r="C2451" s="254" t="str">
        <f>Purchase_Entry!D649</f>
        <v>NEW FARM PHARSATIKAT</v>
      </c>
      <c r="D2451" s="255" t="s">
        <v>1392</v>
      </c>
      <c r="E2451" s="255" t="str">
        <f>Purchase_Entry!C649</f>
        <v>BILL-5154</v>
      </c>
      <c r="F2451" s="255" t="str">
        <f>Purchase_Entry!F649</f>
        <v>Cow Milk</v>
      </c>
      <c r="G2451" s="256">
        <v>0</v>
      </c>
      <c r="H2451" s="256">
        <f>N(Purchase_Entry!P649)</f>
        <v>1599</v>
      </c>
      <c r="I2451" s="256">
        <f t="shared" si="38"/>
        <v>-1599</v>
      </c>
      <c r="J2451" s="209"/>
      <c r="K2451" s="209" t="str" cm="1">
        <f t="array" ref="K2451">IF($C2451="","",IF(AND($C2451=Party_Statement!$C$5,$B2451&gt;=Party_Statement!$C$6,$B2451&lt;=Party_Statement!$E$6),SUMPRODUCT(($C$3:$C2451=Party_Statement!$C$5)*($B$3:$B2451&gt;=Party_Statement!$C$6)*($B$3:$B2451&lt;=Party_Statement!$E$6)),""))</f>
        <v/>
      </c>
    </row>
    <row r="2452" spans="1:11" x14ac:dyDescent="0.25">
      <c r="A2452" s="252">
        <f>Purchase_Entry!A650</f>
        <v>66971</v>
      </c>
      <c r="B2452" s="253">
        <f>Purchase_Entry!B650</f>
        <v>46260</v>
      </c>
      <c r="C2452" s="254" t="str">
        <f>Purchase_Entry!D650</f>
        <v>NEW FARM PHARSATIKAT</v>
      </c>
      <c r="D2452" s="255" t="s">
        <v>1392</v>
      </c>
      <c r="E2452" s="255" t="str">
        <f>Purchase_Entry!C650</f>
        <v>BILL-5154</v>
      </c>
      <c r="F2452" s="255" t="str">
        <f>Purchase_Entry!F650</f>
        <v>Buffalo Milk</v>
      </c>
      <c r="G2452" s="256">
        <v>0</v>
      </c>
      <c r="H2452" s="256">
        <f>N(Purchase_Entry!P650)</f>
        <v>1567.5</v>
      </c>
      <c r="I2452" s="256">
        <f t="shared" si="38"/>
        <v>-1567.5</v>
      </c>
      <c r="J2452" s="209"/>
      <c r="K2452" s="209" t="str" cm="1">
        <f t="array" ref="K2452">IF($C2452="","",IF(AND($C2452=Party_Statement!$C$5,$B2452&gt;=Party_Statement!$C$6,$B2452&lt;=Party_Statement!$E$6),SUMPRODUCT(($C$3:$C2452=Party_Statement!$C$5)*($B$3:$B2452&gt;=Party_Statement!$C$6)*($B$3:$B2452&lt;=Party_Statement!$E$6)),""))</f>
        <v/>
      </c>
    </row>
    <row r="2453" spans="1:11" x14ac:dyDescent="0.25">
      <c r="A2453" s="252">
        <f>Purchase_Entry!A651</f>
        <v>66971</v>
      </c>
      <c r="B2453" s="253">
        <f>Purchase_Entry!B651</f>
        <v>46260</v>
      </c>
      <c r="C2453" s="254" t="str">
        <f>Purchase_Entry!D651</f>
        <v>NEW FARM PHARSATIKAT</v>
      </c>
      <c r="D2453" s="255" t="s">
        <v>1392</v>
      </c>
      <c r="E2453" s="255" t="str">
        <f>Purchase_Entry!C651</f>
        <v>BILL-5154</v>
      </c>
      <c r="F2453" s="255" t="str">
        <f>Purchase_Entry!F651</f>
        <v>Cow Milk</v>
      </c>
      <c r="G2453" s="256">
        <v>0</v>
      </c>
      <c r="H2453" s="256">
        <f>N(Purchase_Entry!P651)</f>
        <v>2028</v>
      </c>
      <c r="I2453" s="256">
        <f t="shared" si="38"/>
        <v>-2028</v>
      </c>
      <c r="J2453" s="209"/>
      <c r="K2453" s="209" t="str" cm="1">
        <f t="array" ref="K2453">IF($C2453="","",IF(AND($C2453=Party_Statement!$C$5,$B2453&gt;=Party_Statement!$C$6,$B2453&lt;=Party_Statement!$E$6),SUMPRODUCT(($C$3:$C2453=Party_Statement!$C$5)*($B$3:$B2453&gt;=Party_Statement!$C$6)*($B$3:$B2453&lt;=Party_Statement!$E$6)),""))</f>
        <v/>
      </c>
    </row>
    <row r="2454" spans="1:11" x14ac:dyDescent="0.25">
      <c r="A2454" s="252">
        <f>Purchase_Entry!A652</f>
        <v>66971</v>
      </c>
      <c r="B2454" s="253">
        <f>Purchase_Entry!B652</f>
        <v>46260</v>
      </c>
      <c r="C2454" s="254" t="str">
        <f>Purchase_Entry!D652</f>
        <v>NEW FARM PHARSATIKAT</v>
      </c>
      <c r="D2454" s="255" t="s">
        <v>1392</v>
      </c>
      <c r="E2454" s="255" t="str">
        <f>Purchase_Entry!C652</f>
        <v>BILL-5154</v>
      </c>
      <c r="F2454" s="255" t="str">
        <f>Purchase_Entry!F652</f>
        <v>Buffalo Milk</v>
      </c>
      <c r="G2454" s="256">
        <v>0</v>
      </c>
      <c r="H2454" s="256">
        <f>N(Purchase_Entry!P652)</f>
        <v>1852.5</v>
      </c>
      <c r="I2454" s="256">
        <f t="shared" si="38"/>
        <v>-1852.5</v>
      </c>
      <c r="J2454" s="209"/>
      <c r="K2454" s="209" t="str" cm="1">
        <f t="array" ref="K2454">IF($C2454="","",IF(AND($C2454=Party_Statement!$C$5,$B2454&gt;=Party_Statement!$C$6,$B2454&lt;=Party_Statement!$E$6),SUMPRODUCT(($C$3:$C2454=Party_Statement!$C$5)*($B$3:$B2454&gt;=Party_Statement!$C$6)*($B$3:$B2454&lt;=Party_Statement!$E$6)),""))</f>
        <v/>
      </c>
    </row>
    <row r="2455" spans="1:11" x14ac:dyDescent="0.25">
      <c r="A2455" s="252">
        <f>Purchase_Entry!A653</f>
        <v>66971</v>
      </c>
      <c r="B2455" s="253">
        <f>Purchase_Entry!B653</f>
        <v>46260</v>
      </c>
      <c r="C2455" s="254" t="str">
        <f>Purchase_Entry!D653</f>
        <v>NEW FARM PHARSATIKAT</v>
      </c>
      <c r="D2455" s="255" t="s">
        <v>1392</v>
      </c>
      <c r="E2455" s="255" t="str">
        <f>Purchase_Entry!C653</f>
        <v>BILL-5154</v>
      </c>
      <c r="F2455" s="255" t="str">
        <f>Purchase_Entry!F653</f>
        <v>Cow Milk</v>
      </c>
      <c r="G2455" s="256">
        <v>0</v>
      </c>
      <c r="H2455" s="256">
        <f>N(Purchase_Entry!P653)</f>
        <v>1599</v>
      </c>
      <c r="I2455" s="256">
        <f t="shared" si="38"/>
        <v>-1599</v>
      </c>
      <c r="J2455" s="209"/>
      <c r="K2455" s="209" t="str" cm="1">
        <f t="array" ref="K2455">IF($C2455="","",IF(AND($C2455=Party_Statement!$C$5,$B2455&gt;=Party_Statement!$C$6,$B2455&lt;=Party_Statement!$E$6),SUMPRODUCT(($C$3:$C2455=Party_Statement!$C$5)*($B$3:$B2455&gt;=Party_Statement!$C$6)*($B$3:$B2455&lt;=Party_Statement!$E$6)),""))</f>
        <v/>
      </c>
    </row>
    <row r="2456" spans="1:11" x14ac:dyDescent="0.25">
      <c r="A2456" s="252">
        <f>Purchase_Entry!A654</f>
        <v>66972</v>
      </c>
      <c r="B2456" s="253">
        <f>Purchase_Entry!B654</f>
        <v>46261</v>
      </c>
      <c r="C2456" s="254" t="str">
        <f>Purchase_Entry!D654</f>
        <v>NEW FARM PHARSATIKAT</v>
      </c>
      <c r="D2456" s="255" t="s">
        <v>1392</v>
      </c>
      <c r="E2456" s="255" t="str">
        <f>Purchase_Entry!C654</f>
        <v>BILL-5154</v>
      </c>
      <c r="F2456" s="255" t="str">
        <f>Purchase_Entry!F654</f>
        <v>Buffalo Milk</v>
      </c>
      <c r="G2456" s="256">
        <v>0</v>
      </c>
      <c r="H2456" s="256">
        <f>N(Purchase_Entry!P654)</f>
        <v>950</v>
      </c>
      <c r="I2456" s="256">
        <f t="shared" si="38"/>
        <v>-950</v>
      </c>
      <c r="J2456" s="209"/>
      <c r="K2456" s="209" t="str" cm="1">
        <f t="array" ref="K2456">IF($C2456="","",IF(AND($C2456=Party_Statement!$C$5,$B2456&gt;=Party_Statement!$C$6,$B2456&lt;=Party_Statement!$E$6),SUMPRODUCT(($C$3:$C2456=Party_Statement!$C$5)*($B$3:$B2456&gt;=Party_Statement!$C$6)*($B$3:$B2456&lt;=Party_Statement!$E$6)),""))</f>
        <v/>
      </c>
    </row>
    <row r="2457" spans="1:11" x14ac:dyDescent="0.25">
      <c r="A2457" s="252">
        <f>Purchase_Entry!A655</f>
        <v>66972</v>
      </c>
      <c r="B2457" s="253">
        <f>Purchase_Entry!B655</f>
        <v>46261</v>
      </c>
      <c r="C2457" s="254" t="str">
        <f>Purchase_Entry!D655</f>
        <v>NEW FARM PHARSATIKAT</v>
      </c>
      <c r="D2457" s="255" t="s">
        <v>1392</v>
      </c>
      <c r="E2457" s="255" t="str">
        <f>Purchase_Entry!C655</f>
        <v>BILL-5154</v>
      </c>
      <c r="F2457" s="255" t="str">
        <f>Purchase_Entry!F655</f>
        <v>Cow Milk</v>
      </c>
      <c r="G2457" s="256">
        <v>0</v>
      </c>
      <c r="H2457" s="256">
        <f>N(Purchase_Entry!P655)</f>
        <v>1950</v>
      </c>
      <c r="I2457" s="256">
        <f t="shared" si="38"/>
        <v>-1950</v>
      </c>
      <c r="J2457" s="209"/>
      <c r="K2457" s="209" t="str" cm="1">
        <f t="array" ref="K2457">IF($C2457="","",IF(AND($C2457=Party_Statement!$C$5,$B2457&gt;=Party_Statement!$C$6,$B2457&lt;=Party_Statement!$E$6),SUMPRODUCT(($C$3:$C2457=Party_Statement!$C$5)*($B$3:$B2457&gt;=Party_Statement!$C$6)*($B$3:$B2457&lt;=Party_Statement!$E$6)),""))</f>
        <v/>
      </c>
    </row>
    <row r="2458" spans="1:11" x14ac:dyDescent="0.25">
      <c r="A2458" s="252">
        <f>Purchase_Entry!A656</f>
        <v>66972</v>
      </c>
      <c r="B2458" s="253">
        <f>Purchase_Entry!B656</f>
        <v>46261</v>
      </c>
      <c r="C2458" s="254" t="str">
        <f>Purchase_Entry!D656</f>
        <v>NEW FARM PHARSATIKAT</v>
      </c>
      <c r="D2458" s="255" t="s">
        <v>1392</v>
      </c>
      <c r="E2458" s="255" t="str">
        <f>Purchase_Entry!C656</f>
        <v>BILL-5154</v>
      </c>
      <c r="F2458" s="255" t="str">
        <f>Purchase_Entry!F656</f>
        <v>Buffalo Milk</v>
      </c>
      <c r="G2458" s="256">
        <v>0</v>
      </c>
      <c r="H2458" s="256">
        <f>N(Purchase_Entry!P656)</f>
        <v>1615</v>
      </c>
      <c r="I2458" s="256">
        <f t="shared" si="38"/>
        <v>-1615</v>
      </c>
      <c r="J2458" s="209"/>
      <c r="K2458" s="209" t="str" cm="1">
        <f t="array" ref="K2458">IF($C2458="","",IF(AND($C2458=Party_Statement!$C$5,$B2458&gt;=Party_Statement!$C$6,$B2458&lt;=Party_Statement!$E$6),SUMPRODUCT(($C$3:$C2458=Party_Statement!$C$5)*($B$3:$B2458&gt;=Party_Statement!$C$6)*($B$3:$B2458&lt;=Party_Statement!$E$6)),""))</f>
        <v/>
      </c>
    </row>
    <row r="2459" spans="1:11" x14ac:dyDescent="0.25">
      <c r="A2459" s="252">
        <f>Purchase_Entry!A657</f>
        <v>66972</v>
      </c>
      <c r="B2459" s="253">
        <f>Purchase_Entry!B657</f>
        <v>46261</v>
      </c>
      <c r="C2459" s="254" t="str">
        <f>Purchase_Entry!D657</f>
        <v>NEW FARM PHARSATIKAT</v>
      </c>
      <c r="D2459" s="255" t="s">
        <v>1392</v>
      </c>
      <c r="E2459" s="255" t="str">
        <f>Purchase_Entry!C657</f>
        <v>BILL-5154</v>
      </c>
      <c r="F2459" s="255" t="str">
        <f>Purchase_Entry!F657</f>
        <v>Cow Milk</v>
      </c>
      <c r="G2459" s="256">
        <v>0</v>
      </c>
      <c r="H2459" s="256">
        <f>N(Purchase_Entry!P657)</f>
        <v>1567.8000000000002</v>
      </c>
      <c r="I2459" s="256">
        <f t="shared" si="38"/>
        <v>-1567.8000000000002</v>
      </c>
      <c r="J2459" s="209"/>
      <c r="K2459" s="209" t="str" cm="1">
        <f t="array" ref="K2459">IF($C2459="","",IF(AND($C2459=Party_Statement!$C$5,$B2459&gt;=Party_Statement!$C$6,$B2459&lt;=Party_Statement!$E$6),SUMPRODUCT(($C$3:$C2459=Party_Statement!$C$5)*($B$3:$B2459&gt;=Party_Statement!$C$6)*($B$3:$B2459&lt;=Party_Statement!$E$6)),""))</f>
        <v/>
      </c>
    </row>
    <row r="2460" spans="1:11" x14ac:dyDescent="0.25">
      <c r="A2460" s="252">
        <f>Purchase_Entry!A658</f>
        <v>66973</v>
      </c>
      <c r="B2460" s="253">
        <f>Purchase_Entry!B658</f>
        <v>46262</v>
      </c>
      <c r="C2460" s="254" t="str">
        <f>Purchase_Entry!D658</f>
        <v>NEW FARM PHARSATIKAT</v>
      </c>
      <c r="D2460" s="255" t="s">
        <v>1392</v>
      </c>
      <c r="E2460" s="255" t="str">
        <f>Purchase_Entry!C658</f>
        <v>BILL-5154</v>
      </c>
      <c r="F2460" s="255" t="str">
        <f>Purchase_Entry!F658</f>
        <v>Buffalo Milk</v>
      </c>
      <c r="G2460" s="256">
        <v>0</v>
      </c>
      <c r="H2460" s="256">
        <f>N(Purchase_Entry!P658)</f>
        <v>807.5</v>
      </c>
      <c r="I2460" s="256">
        <f t="shared" si="38"/>
        <v>-807.5</v>
      </c>
      <c r="J2460" s="209"/>
      <c r="K2460" s="209" t="str" cm="1">
        <f t="array" ref="K2460">IF($C2460="","",IF(AND($C2460=Party_Statement!$C$5,$B2460&gt;=Party_Statement!$C$6,$B2460&lt;=Party_Statement!$E$6),SUMPRODUCT(($C$3:$C2460=Party_Statement!$C$5)*($B$3:$B2460&gt;=Party_Statement!$C$6)*($B$3:$B2460&lt;=Party_Statement!$E$6)),""))</f>
        <v/>
      </c>
    </row>
    <row r="2461" spans="1:11" x14ac:dyDescent="0.25">
      <c r="A2461" s="252">
        <f>Purchase_Entry!A659</f>
        <v>66973</v>
      </c>
      <c r="B2461" s="253">
        <f>Purchase_Entry!B659</f>
        <v>46262</v>
      </c>
      <c r="C2461" s="254" t="str">
        <f>Purchase_Entry!D659</f>
        <v>NEW FARM PHARSATIKAT</v>
      </c>
      <c r="D2461" s="255" t="s">
        <v>1392</v>
      </c>
      <c r="E2461" s="255" t="str">
        <f>Purchase_Entry!C659</f>
        <v>BILL-5154</v>
      </c>
      <c r="F2461" s="255" t="str">
        <f>Purchase_Entry!F659</f>
        <v>Cow Milk</v>
      </c>
      <c r="G2461" s="256">
        <v>0</v>
      </c>
      <c r="H2461" s="256">
        <f>N(Purchase_Entry!P659)</f>
        <v>2106</v>
      </c>
      <c r="I2461" s="256">
        <f t="shared" si="38"/>
        <v>-2106</v>
      </c>
      <c r="J2461" s="209"/>
      <c r="K2461" s="209" t="str" cm="1">
        <f t="array" ref="K2461">IF($C2461="","",IF(AND($C2461=Party_Statement!$C$5,$B2461&gt;=Party_Statement!$C$6,$B2461&lt;=Party_Statement!$E$6),SUMPRODUCT(($C$3:$C2461=Party_Statement!$C$5)*($B$3:$B2461&gt;=Party_Statement!$C$6)*($B$3:$B2461&lt;=Party_Statement!$E$6)),""))</f>
        <v/>
      </c>
    </row>
    <row r="2462" spans="1:11" x14ac:dyDescent="0.25">
      <c r="A2462" s="252">
        <f>Purchase_Entry!A660</f>
        <v>66973</v>
      </c>
      <c r="B2462" s="253">
        <f>Purchase_Entry!B660</f>
        <v>46262</v>
      </c>
      <c r="C2462" s="254" t="str">
        <f>Purchase_Entry!D660</f>
        <v>NEW FARM PHARSATIKAT</v>
      </c>
      <c r="D2462" s="255" t="s">
        <v>1392</v>
      </c>
      <c r="E2462" s="255" t="str">
        <f>Purchase_Entry!C660</f>
        <v>BILL-5154</v>
      </c>
      <c r="F2462" s="255" t="str">
        <f>Purchase_Entry!F660</f>
        <v>Buffalo Milk</v>
      </c>
      <c r="G2462" s="256">
        <v>0</v>
      </c>
      <c r="H2462" s="256">
        <f>N(Purchase_Entry!P660)</f>
        <v>1425</v>
      </c>
      <c r="I2462" s="256">
        <f t="shared" si="38"/>
        <v>-1425</v>
      </c>
      <c r="J2462" s="209"/>
      <c r="K2462" s="209" t="str" cm="1">
        <f t="array" ref="K2462">IF($C2462="","",IF(AND($C2462=Party_Statement!$C$5,$B2462&gt;=Party_Statement!$C$6,$B2462&lt;=Party_Statement!$E$6),SUMPRODUCT(($C$3:$C2462=Party_Statement!$C$5)*($B$3:$B2462&gt;=Party_Statement!$C$6)*($B$3:$B2462&lt;=Party_Statement!$E$6)),""))</f>
        <v/>
      </c>
    </row>
    <row r="2463" spans="1:11" x14ac:dyDescent="0.25">
      <c r="A2463" s="252">
        <f>Purchase_Entry!A661</f>
        <v>66973</v>
      </c>
      <c r="B2463" s="253">
        <f>Purchase_Entry!B661</f>
        <v>46262</v>
      </c>
      <c r="C2463" s="254" t="str">
        <f>Purchase_Entry!D661</f>
        <v>NEW FARM PHARSATIKAT</v>
      </c>
      <c r="D2463" s="255" t="s">
        <v>1392</v>
      </c>
      <c r="E2463" s="255" t="str">
        <f>Purchase_Entry!C661</f>
        <v>BILL-5154</v>
      </c>
      <c r="F2463" s="255" t="str">
        <f>Purchase_Entry!F661</f>
        <v>Cow Milk</v>
      </c>
      <c r="G2463" s="256">
        <v>0</v>
      </c>
      <c r="H2463" s="256">
        <f>N(Purchase_Entry!P661)</f>
        <v>1560</v>
      </c>
      <c r="I2463" s="256">
        <f t="shared" si="38"/>
        <v>-1560</v>
      </c>
      <c r="J2463" s="209"/>
      <c r="K2463" s="209" t="str" cm="1">
        <f t="array" ref="K2463">IF($C2463="","",IF(AND($C2463=Party_Statement!$C$5,$B2463&gt;=Party_Statement!$C$6,$B2463&lt;=Party_Statement!$E$6),SUMPRODUCT(($C$3:$C2463=Party_Statement!$C$5)*($B$3:$B2463&gt;=Party_Statement!$C$6)*($B$3:$B2463&lt;=Party_Statement!$E$6)),""))</f>
        <v/>
      </c>
    </row>
    <row r="2464" spans="1:11" x14ac:dyDescent="0.25">
      <c r="A2464" s="252">
        <f>Purchase_Entry!A662</f>
        <v>66974</v>
      </c>
      <c r="B2464" s="253">
        <f>Purchase_Entry!B662</f>
        <v>46263</v>
      </c>
      <c r="C2464" s="254" t="str">
        <f>Purchase_Entry!D662</f>
        <v>NEW FARM PHARSATIKAT</v>
      </c>
      <c r="D2464" s="255" t="s">
        <v>1392</v>
      </c>
      <c r="E2464" s="255" t="str">
        <f>Purchase_Entry!C662</f>
        <v>BILL-5154</v>
      </c>
      <c r="F2464" s="255" t="str">
        <f>Purchase_Entry!F662</f>
        <v>Buffalo Milk</v>
      </c>
      <c r="G2464" s="256">
        <v>0</v>
      </c>
      <c r="H2464" s="256">
        <f>N(Purchase_Entry!P662)</f>
        <v>1615</v>
      </c>
      <c r="I2464" s="256">
        <f t="shared" si="38"/>
        <v>-1615</v>
      </c>
      <c r="J2464" s="209"/>
      <c r="K2464" s="209" t="str" cm="1">
        <f t="array" ref="K2464">IF($C2464="","",IF(AND($C2464=Party_Statement!$C$5,$B2464&gt;=Party_Statement!$C$6,$B2464&lt;=Party_Statement!$E$6),SUMPRODUCT(($C$3:$C2464=Party_Statement!$C$5)*($B$3:$B2464&gt;=Party_Statement!$C$6)*($B$3:$B2464&lt;=Party_Statement!$E$6)),""))</f>
        <v/>
      </c>
    </row>
    <row r="2465" spans="1:11" x14ac:dyDescent="0.25">
      <c r="A2465" s="252">
        <f>Purchase_Entry!A663</f>
        <v>66974</v>
      </c>
      <c r="B2465" s="253">
        <f>Purchase_Entry!B663</f>
        <v>46263</v>
      </c>
      <c r="C2465" s="254" t="str">
        <f>Purchase_Entry!D663</f>
        <v>NEW FARM PHARSATIKAT</v>
      </c>
      <c r="D2465" s="255" t="s">
        <v>1392</v>
      </c>
      <c r="E2465" s="255" t="str">
        <f>Purchase_Entry!C663</f>
        <v>BILL-5154</v>
      </c>
      <c r="F2465" s="255" t="str">
        <f>Purchase_Entry!F663</f>
        <v>Cow Milk</v>
      </c>
      <c r="G2465" s="256">
        <v>0</v>
      </c>
      <c r="H2465" s="256">
        <f>N(Purchase_Entry!P663)</f>
        <v>1599</v>
      </c>
      <c r="I2465" s="256">
        <f t="shared" si="38"/>
        <v>-1599</v>
      </c>
      <c r="J2465" s="209"/>
      <c r="K2465" s="209" t="str" cm="1">
        <f t="array" ref="K2465">IF($C2465="","",IF(AND($C2465=Party_Statement!$C$5,$B2465&gt;=Party_Statement!$C$6,$B2465&lt;=Party_Statement!$E$6),SUMPRODUCT(($C$3:$C2465=Party_Statement!$C$5)*($B$3:$B2465&gt;=Party_Statement!$C$6)*($B$3:$B2465&lt;=Party_Statement!$E$6)),""))</f>
        <v/>
      </c>
    </row>
    <row r="2466" spans="1:11" x14ac:dyDescent="0.25">
      <c r="A2466" s="252">
        <f>Purchase_Entry!A664</f>
        <v>66974</v>
      </c>
      <c r="B2466" s="253">
        <f>Purchase_Entry!B664</f>
        <v>46263</v>
      </c>
      <c r="C2466" s="254" t="str">
        <f>Purchase_Entry!D664</f>
        <v>NEW FARM PHARSATIKAT</v>
      </c>
      <c r="D2466" s="255" t="s">
        <v>1392</v>
      </c>
      <c r="E2466" s="255" t="str">
        <f>Purchase_Entry!C664</f>
        <v>BILL-5154</v>
      </c>
      <c r="F2466" s="255" t="str">
        <f>Purchase_Entry!F664</f>
        <v>Buffalo Milk</v>
      </c>
      <c r="G2466" s="256">
        <v>0</v>
      </c>
      <c r="H2466" s="256">
        <f>N(Purchase_Entry!P664)</f>
        <v>2061.5</v>
      </c>
      <c r="I2466" s="256">
        <f t="shared" si="38"/>
        <v>-2061.5</v>
      </c>
      <c r="J2466" s="209"/>
      <c r="K2466" s="209" t="str" cm="1">
        <f t="array" ref="K2466">IF($C2466="","",IF(AND($C2466=Party_Statement!$C$5,$B2466&gt;=Party_Statement!$C$6,$B2466&lt;=Party_Statement!$E$6),SUMPRODUCT(($C$3:$C2466=Party_Statement!$C$5)*($B$3:$B2466&gt;=Party_Statement!$C$6)*($B$3:$B2466&lt;=Party_Statement!$E$6)),""))</f>
        <v/>
      </c>
    </row>
    <row r="2467" spans="1:11" x14ac:dyDescent="0.25">
      <c r="A2467" s="252">
        <f>Purchase_Entry!A665</f>
        <v>66974</v>
      </c>
      <c r="B2467" s="253">
        <f>Purchase_Entry!B665</f>
        <v>46263</v>
      </c>
      <c r="C2467" s="254" t="str">
        <f>Purchase_Entry!D665</f>
        <v>NEW FARM PHARSATIKAT</v>
      </c>
      <c r="D2467" s="255" t="s">
        <v>1392</v>
      </c>
      <c r="E2467" s="255" t="str">
        <f>Purchase_Entry!C665</f>
        <v>BILL-5154</v>
      </c>
      <c r="F2467" s="255" t="str">
        <f>Purchase_Entry!F665</f>
        <v>Cow Milk</v>
      </c>
      <c r="G2467" s="256">
        <v>0</v>
      </c>
      <c r="H2467" s="256">
        <f>N(Purchase_Entry!P665)</f>
        <v>1326</v>
      </c>
      <c r="I2467" s="256">
        <f t="shared" si="38"/>
        <v>-1326</v>
      </c>
      <c r="J2467" s="209"/>
      <c r="K2467" s="209" t="str" cm="1">
        <f t="array" ref="K2467">IF($C2467="","",IF(AND($C2467=Party_Statement!$C$5,$B2467&gt;=Party_Statement!$C$6,$B2467&lt;=Party_Statement!$E$6),SUMPRODUCT(($C$3:$C2467=Party_Statement!$C$5)*($B$3:$B2467&gt;=Party_Statement!$C$6)*($B$3:$B2467&lt;=Party_Statement!$E$6)),""))</f>
        <v/>
      </c>
    </row>
    <row r="2468" spans="1:11" x14ac:dyDescent="0.25">
      <c r="A2468" s="252">
        <f>Purchase_Entry!A666</f>
        <v>66975</v>
      </c>
      <c r="B2468" s="253">
        <f>Purchase_Entry!B666</f>
        <v>46264</v>
      </c>
      <c r="C2468" s="254" t="str">
        <f>Purchase_Entry!D666</f>
        <v>NEW FARM PHARSATIKAT</v>
      </c>
      <c r="D2468" s="255" t="s">
        <v>1392</v>
      </c>
      <c r="E2468" s="255" t="str">
        <f>Purchase_Entry!C666</f>
        <v>BILL-5154</v>
      </c>
      <c r="F2468" s="255" t="str">
        <f>Purchase_Entry!F666</f>
        <v>Buffalo Milk</v>
      </c>
      <c r="G2468" s="256">
        <v>0</v>
      </c>
      <c r="H2468" s="256">
        <f>N(Purchase_Entry!P666)</f>
        <v>1852.5</v>
      </c>
      <c r="I2468" s="256">
        <f t="shared" si="38"/>
        <v>-1852.5</v>
      </c>
      <c r="J2468" s="209"/>
      <c r="K2468" s="209" t="str" cm="1">
        <f t="array" ref="K2468">IF($C2468="","",IF(AND($C2468=Party_Statement!$C$5,$B2468&gt;=Party_Statement!$C$6,$B2468&lt;=Party_Statement!$E$6),SUMPRODUCT(($C$3:$C2468=Party_Statement!$C$5)*($B$3:$B2468&gt;=Party_Statement!$C$6)*($B$3:$B2468&lt;=Party_Statement!$E$6)),""))</f>
        <v/>
      </c>
    </row>
    <row r="2469" spans="1:11" x14ac:dyDescent="0.25">
      <c r="A2469" s="252">
        <f>Purchase_Entry!A667</f>
        <v>66975</v>
      </c>
      <c r="B2469" s="253">
        <f>Purchase_Entry!B667</f>
        <v>46264</v>
      </c>
      <c r="C2469" s="254" t="str">
        <f>Purchase_Entry!D667</f>
        <v>NEW FARM PHARSATIKAT</v>
      </c>
      <c r="D2469" s="255" t="s">
        <v>1392</v>
      </c>
      <c r="E2469" s="255" t="str">
        <f>Purchase_Entry!C667</f>
        <v>BILL-5154</v>
      </c>
      <c r="F2469" s="255" t="str">
        <f>Purchase_Entry!F667</f>
        <v>Cow Milk</v>
      </c>
      <c r="G2469" s="256">
        <v>0</v>
      </c>
      <c r="H2469" s="256">
        <f>N(Purchase_Entry!P667)</f>
        <v>1638</v>
      </c>
      <c r="I2469" s="256">
        <f t="shared" si="38"/>
        <v>-1638</v>
      </c>
      <c r="J2469" s="209"/>
      <c r="K2469" s="209" t="str" cm="1">
        <f t="array" ref="K2469">IF($C2469="","",IF(AND($C2469=Party_Statement!$C$5,$B2469&gt;=Party_Statement!$C$6,$B2469&lt;=Party_Statement!$E$6),SUMPRODUCT(($C$3:$C2469=Party_Statement!$C$5)*($B$3:$B2469&gt;=Party_Statement!$C$6)*($B$3:$B2469&lt;=Party_Statement!$E$6)),""))</f>
        <v/>
      </c>
    </row>
    <row r="2470" spans="1:11" x14ac:dyDescent="0.25">
      <c r="A2470" s="252">
        <f>Purchase_Entry!A668</f>
        <v>66975</v>
      </c>
      <c r="B2470" s="253">
        <f>Purchase_Entry!B668</f>
        <v>46264</v>
      </c>
      <c r="C2470" s="254" t="str">
        <f>Purchase_Entry!D668</f>
        <v>NEW FARM PHARSATIKAT</v>
      </c>
      <c r="D2470" s="255" t="s">
        <v>1392</v>
      </c>
      <c r="E2470" s="255" t="str">
        <f>Purchase_Entry!C668</f>
        <v>BILL-5154</v>
      </c>
      <c r="F2470" s="255" t="str">
        <f>Purchase_Entry!F668</f>
        <v>Buffalo Milk</v>
      </c>
      <c r="G2470" s="256">
        <v>0</v>
      </c>
      <c r="H2470" s="256">
        <f>N(Purchase_Entry!P668)</f>
        <v>1995</v>
      </c>
      <c r="I2470" s="256">
        <f t="shared" si="38"/>
        <v>-1995</v>
      </c>
      <c r="J2470" s="209"/>
      <c r="K2470" s="209" t="str" cm="1">
        <f t="array" ref="K2470">IF($C2470="","",IF(AND($C2470=Party_Statement!$C$5,$B2470&gt;=Party_Statement!$C$6,$B2470&lt;=Party_Statement!$E$6),SUMPRODUCT(($C$3:$C2470=Party_Statement!$C$5)*($B$3:$B2470&gt;=Party_Statement!$C$6)*($B$3:$B2470&lt;=Party_Statement!$E$6)),""))</f>
        <v/>
      </c>
    </row>
    <row r="2471" spans="1:11" x14ac:dyDescent="0.25">
      <c r="A2471" s="252">
        <f>Purchase_Entry!A669</f>
        <v>66975</v>
      </c>
      <c r="B2471" s="253">
        <f>Purchase_Entry!B669</f>
        <v>46264</v>
      </c>
      <c r="C2471" s="254" t="str">
        <f>Purchase_Entry!D669</f>
        <v>NEW FARM PHARSATIKAT</v>
      </c>
      <c r="D2471" s="255" t="s">
        <v>1392</v>
      </c>
      <c r="E2471" s="255" t="str">
        <f>Purchase_Entry!C669</f>
        <v>BILL-5154</v>
      </c>
      <c r="F2471" s="255" t="str">
        <f>Purchase_Entry!F669</f>
        <v>Cow Milk</v>
      </c>
      <c r="G2471" s="256">
        <v>0</v>
      </c>
      <c r="H2471" s="256">
        <f>N(Purchase_Entry!P669)</f>
        <v>1326</v>
      </c>
      <c r="I2471" s="256">
        <f t="shared" si="38"/>
        <v>-1326</v>
      </c>
      <c r="J2471" s="209"/>
      <c r="K2471" s="209" t="str" cm="1">
        <f t="array" ref="K2471">IF($C2471="","",IF(AND($C2471=Party_Statement!$C$5,$B2471&gt;=Party_Statement!$C$6,$B2471&lt;=Party_Statement!$E$6),SUMPRODUCT(($C$3:$C2471=Party_Statement!$C$5)*($B$3:$B2471&gt;=Party_Statement!$C$6)*($B$3:$B2471&lt;=Party_Statement!$E$6)),""))</f>
        <v/>
      </c>
    </row>
    <row r="2472" spans="1:11" x14ac:dyDescent="0.25">
      <c r="A2472" s="252">
        <f>Purchase_Entry!A670</f>
        <v>66976</v>
      </c>
      <c r="B2472" s="253">
        <f>Purchase_Entry!B670</f>
        <v>46265</v>
      </c>
      <c r="C2472" s="254" t="str">
        <f>Purchase_Entry!D670</f>
        <v>NEW FARM PHARSATIKAT</v>
      </c>
      <c r="D2472" s="255" t="s">
        <v>1392</v>
      </c>
      <c r="E2472" s="255" t="str">
        <f>Purchase_Entry!C670</f>
        <v>BILL-5154</v>
      </c>
      <c r="F2472" s="255" t="str">
        <f>Purchase_Entry!F670</f>
        <v>Buffalo Milk</v>
      </c>
      <c r="G2472" s="256">
        <v>0</v>
      </c>
      <c r="H2472" s="256">
        <f>N(Purchase_Entry!P670)</f>
        <v>1710</v>
      </c>
      <c r="I2472" s="256">
        <f t="shared" si="38"/>
        <v>-1710</v>
      </c>
      <c r="J2472" s="209"/>
      <c r="K2472" s="209" t="str" cm="1">
        <f t="array" ref="K2472">IF($C2472="","",IF(AND($C2472=Party_Statement!$C$5,$B2472&gt;=Party_Statement!$C$6,$B2472&lt;=Party_Statement!$E$6),SUMPRODUCT(($C$3:$C2472=Party_Statement!$C$5)*($B$3:$B2472&gt;=Party_Statement!$C$6)*($B$3:$B2472&lt;=Party_Statement!$E$6)),""))</f>
        <v/>
      </c>
    </row>
    <row r="2473" spans="1:11" x14ac:dyDescent="0.25">
      <c r="A2473" s="252">
        <f>Purchase_Entry!A671</f>
        <v>66976</v>
      </c>
      <c r="B2473" s="253">
        <f>Purchase_Entry!B671</f>
        <v>46265</v>
      </c>
      <c r="C2473" s="254" t="str">
        <f>Purchase_Entry!D671</f>
        <v>NEW FARM PHARSATIKAT</v>
      </c>
      <c r="D2473" s="255" t="s">
        <v>1392</v>
      </c>
      <c r="E2473" s="255" t="str">
        <f>Purchase_Entry!C671</f>
        <v>BILL-5154</v>
      </c>
      <c r="F2473" s="255" t="str">
        <f>Purchase_Entry!F671</f>
        <v>Cow Milk</v>
      </c>
      <c r="G2473" s="256">
        <v>0</v>
      </c>
      <c r="H2473" s="256">
        <f>N(Purchase_Entry!P671)</f>
        <v>1638</v>
      </c>
      <c r="I2473" s="256">
        <f t="shared" si="38"/>
        <v>-1638</v>
      </c>
      <c r="J2473" s="209"/>
      <c r="K2473" s="209" t="str" cm="1">
        <f t="array" ref="K2473">IF($C2473="","",IF(AND($C2473=Party_Statement!$C$5,$B2473&gt;=Party_Statement!$C$6,$B2473&lt;=Party_Statement!$E$6),SUMPRODUCT(($C$3:$C2473=Party_Statement!$C$5)*($B$3:$B2473&gt;=Party_Statement!$C$6)*($B$3:$B2473&lt;=Party_Statement!$E$6)),""))</f>
        <v/>
      </c>
    </row>
    <row r="2474" spans="1:11" x14ac:dyDescent="0.25">
      <c r="A2474" s="252">
        <f>Purchase_Entry!A672</f>
        <v>66976</v>
      </c>
      <c r="B2474" s="253">
        <f>Purchase_Entry!B672</f>
        <v>46265</v>
      </c>
      <c r="C2474" s="254" t="str">
        <f>Purchase_Entry!D672</f>
        <v>NEW FARM PHARSATIKAT</v>
      </c>
      <c r="D2474" s="255" t="s">
        <v>1392</v>
      </c>
      <c r="E2474" s="255" t="str">
        <f>Purchase_Entry!C672</f>
        <v>BILL-5154</v>
      </c>
      <c r="F2474" s="255" t="str">
        <f>Purchase_Entry!F672</f>
        <v>Buffalo Milk</v>
      </c>
      <c r="G2474" s="256">
        <v>0</v>
      </c>
      <c r="H2474" s="256">
        <f>N(Purchase_Entry!P672)</f>
        <v>1805</v>
      </c>
      <c r="I2474" s="256">
        <f t="shared" si="38"/>
        <v>-1805</v>
      </c>
      <c r="J2474" s="209"/>
      <c r="K2474" s="209" t="str" cm="1">
        <f t="array" ref="K2474">IF($C2474="","",IF(AND($C2474=Party_Statement!$C$5,$B2474&gt;=Party_Statement!$C$6,$B2474&lt;=Party_Statement!$E$6),SUMPRODUCT(($C$3:$C2474=Party_Statement!$C$5)*($B$3:$B2474&gt;=Party_Statement!$C$6)*($B$3:$B2474&lt;=Party_Statement!$E$6)),""))</f>
        <v/>
      </c>
    </row>
    <row r="2475" spans="1:11" x14ac:dyDescent="0.25">
      <c r="A2475" s="252">
        <f>Purchase_Entry!A673</f>
        <v>66976</v>
      </c>
      <c r="B2475" s="253">
        <f>Purchase_Entry!B673</f>
        <v>46265</v>
      </c>
      <c r="C2475" s="254" t="str">
        <f>Purchase_Entry!D673</f>
        <v>NEW FARM PHARSATIKAT</v>
      </c>
      <c r="D2475" s="255" t="s">
        <v>1392</v>
      </c>
      <c r="E2475" s="255" t="str">
        <f>Purchase_Entry!C673</f>
        <v>BILL-5154</v>
      </c>
      <c r="F2475" s="255" t="str">
        <f>Purchase_Entry!F673</f>
        <v>Cow Milk</v>
      </c>
      <c r="G2475" s="256">
        <v>0</v>
      </c>
      <c r="H2475" s="256">
        <f>N(Purchase_Entry!P673)</f>
        <v>1521</v>
      </c>
      <c r="I2475" s="256">
        <f t="shared" si="38"/>
        <v>-1521</v>
      </c>
      <c r="J2475" s="209"/>
      <c r="K2475" s="209" t="str" cm="1">
        <f t="array" ref="K2475">IF($C2475="","",IF(AND($C2475=Party_Statement!$C$5,$B2475&gt;=Party_Statement!$C$6,$B2475&lt;=Party_Statement!$E$6),SUMPRODUCT(($C$3:$C2475=Party_Statement!$C$5)*($B$3:$B2475&gt;=Party_Statement!$C$6)*($B$3:$B2475&lt;=Party_Statement!$E$6)),""))</f>
        <v/>
      </c>
    </row>
    <row r="2476" spans="1:11" x14ac:dyDescent="0.25">
      <c r="A2476" s="252">
        <f>Purchase_Entry!A738</f>
        <v>66916</v>
      </c>
      <c r="B2476" s="253">
        <f>Purchase_Entry!B738</f>
        <v>46203</v>
      </c>
      <c r="C2476" s="254" t="str">
        <f>Purchase_Entry!D738</f>
        <v>PARSURAM THARU -333</v>
      </c>
      <c r="D2476" s="255" t="s">
        <v>1392</v>
      </c>
      <c r="E2476" s="255" t="str">
        <f>Purchase_Entry!C738</f>
        <v>BILL-5004</v>
      </c>
      <c r="F2476" s="255" t="str">
        <f>Purchase_Entry!F738</f>
        <v>Cow Milk</v>
      </c>
      <c r="G2476" s="256">
        <v>0</v>
      </c>
      <c r="H2476" s="256">
        <f>N(Purchase_Entry!P738)</f>
        <v>607.00799999999992</v>
      </c>
      <c r="I2476" s="256">
        <f t="shared" si="38"/>
        <v>-607.00799999999992</v>
      </c>
      <c r="J2476" s="209"/>
      <c r="K2476" s="209" t="str" cm="1">
        <f t="array" ref="K2476">IF($C2476="","",IF(AND($C2476=Party_Statement!$C$5,$B2476&gt;=Party_Statement!$C$6,$B2476&lt;=Party_Statement!$E$6),SUMPRODUCT(($C$3:$C2476=Party_Statement!$C$5)*($B$3:$B2476&gt;=Party_Statement!$C$6)*($B$3:$B2476&lt;=Party_Statement!$E$6)),""))</f>
        <v/>
      </c>
    </row>
    <row r="2477" spans="1:11" x14ac:dyDescent="0.25">
      <c r="A2477" s="252">
        <f>Purchase_Entry!A739</f>
        <v>66917</v>
      </c>
      <c r="B2477" s="253">
        <f>Purchase_Entry!B739</f>
        <v>46204</v>
      </c>
      <c r="C2477" s="254" t="str">
        <f>Purchase_Entry!D739</f>
        <v>PARSURAM THARU -333</v>
      </c>
      <c r="D2477" s="255" t="s">
        <v>1392</v>
      </c>
      <c r="E2477" s="255" t="str">
        <f>Purchase_Entry!C739</f>
        <v>BILL-5011</v>
      </c>
      <c r="F2477" s="255" t="str">
        <f>Purchase_Entry!F739</f>
        <v>Cow Milk</v>
      </c>
      <c r="G2477" s="256">
        <v>0</v>
      </c>
      <c r="H2477" s="256">
        <f>N(Purchase_Entry!P739)</f>
        <v>573.75000000000011</v>
      </c>
      <c r="I2477" s="256">
        <f t="shared" si="38"/>
        <v>-573.75000000000011</v>
      </c>
      <c r="J2477" s="209"/>
      <c r="K2477" s="209" t="str" cm="1">
        <f t="array" ref="K2477">IF($C2477="","",IF(AND($C2477=Party_Statement!$C$5,$B2477&gt;=Party_Statement!$C$6,$B2477&lt;=Party_Statement!$E$6),SUMPRODUCT(($C$3:$C2477=Party_Statement!$C$5)*($B$3:$B2477&gt;=Party_Statement!$C$6)*($B$3:$B2477&lt;=Party_Statement!$E$6)),""))</f>
        <v/>
      </c>
    </row>
    <row r="2478" spans="1:11" x14ac:dyDescent="0.25">
      <c r="A2478" s="252">
        <f>Purchase_Entry!A740</f>
        <v>66918</v>
      </c>
      <c r="B2478" s="253">
        <f>Purchase_Entry!B740</f>
        <v>46205</v>
      </c>
      <c r="C2478" s="254" t="str">
        <f>Purchase_Entry!D740</f>
        <v>PARSURAM THARU -333</v>
      </c>
      <c r="D2478" s="255" t="s">
        <v>1392</v>
      </c>
      <c r="E2478" s="255" t="str">
        <f>Purchase_Entry!C740</f>
        <v>BILL-5018</v>
      </c>
      <c r="F2478" s="255" t="str">
        <f>Purchase_Entry!F740</f>
        <v>Cow Milk</v>
      </c>
      <c r="G2478" s="256">
        <v>0</v>
      </c>
      <c r="H2478" s="256">
        <f>N(Purchase_Entry!P740)</f>
        <v>635.30775000000006</v>
      </c>
      <c r="I2478" s="256">
        <f t="shared" si="38"/>
        <v>-635.30775000000006</v>
      </c>
      <c r="J2478" s="209"/>
      <c r="K2478" s="209" t="str" cm="1">
        <f t="array" ref="K2478">IF($C2478="","",IF(AND($C2478=Party_Statement!$C$5,$B2478&gt;=Party_Statement!$C$6,$B2478&lt;=Party_Statement!$E$6),SUMPRODUCT(($C$3:$C2478=Party_Statement!$C$5)*($B$3:$B2478&gt;=Party_Statement!$C$6)*($B$3:$B2478&lt;=Party_Statement!$E$6)),""))</f>
        <v/>
      </c>
    </row>
    <row r="2479" spans="1:11" x14ac:dyDescent="0.25">
      <c r="A2479" s="252">
        <f>Purchase_Entry!A741</f>
        <v>66919</v>
      </c>
      <c r="B2479" s="253">
        <f>Purchase_Entry!B741</f>
        <v>46206</v>
      </c>
      <c r="C2479" s="254" t="str">
        <f>Purchase_Entry!D741</f>
        <v>PARSURAM THARU -333</v>
      </c>
      <c r="D2479" s="255" t="s">
        <v>1392</v>
      </c>
      <c r="E2479" s="255" t="str">
        <f>Purchase_Entry!C741</f>
        <v>BILL-5025</v>
      </c>
      <c r="F2479" s="255" t="str">
        <f>Purchase_Entry!F741</f>
        <v>Cow Milk</v>
      </c>
      <c r="G2479" s="256">
        <v>0</v>
      </c>
      <c r="H2479" s="256">
        <f>N(Purchase_Entry!P741)</f>
        <v>646.27199999999993</v>
      </c>
      <c r="I2479" s="256">
        <f t="shared" si="38"/>
        <v>-646.27199999999993</v>
      </c>
      <c r="J2479" s="209"/>
      <c r="K2479" s="209" t="str" cm="1">
        <f t="array" ref="K2479">IF($C2479="","",IF(AND($C2479=Party_Statement!$C$5,$B2479&gt;=Party_Statement!$C$6,$B2479&lt;=Party_Statement!$E$6),SUMPRODUCT(($C$3:$C2479=Party_Statement!$C$5)*($B$3:$B2479&gt;=Party_Statement!$C$6)*($B$3:$B2479&lt;=Party_Statement!$E$6)),""))</f>
        <v/>
      </c>
    </row>
    <row r="2480" spans="1:11" x14ac:dyDescent="0.25">
      <c r="A2480" s="252">
        <f>Purchase_Entry!A742</f>
        <v>66920</v>
      </c>
      <c r="B2480" s="253">
        <f>Purchase_Entry!B742</f>
        <v>46207</v>
      </c>
      <c r="C2480" s="254" t="str">
        <f>Purchase_Entry!D742</f>
        <v>PARSURAM THARU -333</v>
      </c>
      <c r="D2480" s="255" t="s">
        <v>1392</v>
      </c>
      <c r="E2480" s="255" t="str">
        <f>Purchase_Entry!C742</f>
        <v>BILL-5032</v>
      </c>
      <c r="F2480" s="255" t="str">
        <f>Purchase_Entry!F742</f>
        <v>Cow Milk</v>
      </c>
      <c r="G2480" s="256">
        <v>0</v>
      </c>
      <c r="H2480" s="256">
        <f>N(Purchase_Entry!P742)</f>
        <v>633.76334999999995</v>
      </c>
      <c r="I2480" s="256">
        <f t="shared" si="38"/>
        <v>-633.76334999999995</v>
      </c>
      <c r="J2480" s="209"/>
      <c r="K2480" s="209" t="str" cm="1">
        <f t="array" ref="K2480">IF($C2480="","",IF(AND($C2480=Party_Statement!$C$5,$B2480&gt;=Party_Statement!$C$6,$B2480&lt;=Party_Statement!$E$6),SUMPRODUCT(($C$3:$C2480=Party_Statement!$C$5)*($B$3:$B2480&gt;=Party_Statement!$C$6)*($B$3:$B2480&lt;=Party_Statement!$E$6)),""))</f>
        <v/>
      </c>
    </row>
    <row r="2481" spans="1:11" x14ac:dyDescent="0.25">
      <c r="A2481" s="252">
        <f>Purchase_Entry!A743</f>
        <v>66921</v>
      </c>
      <c r="B2481" s="253">
        <f>Purchase_Entry!B743</f>
        <v>46208</v>
      </c>
      <c r="C2481" s="254" t="str">
        <f>Purchase_Entry!D743</f>
        <v>PARSURAM THARU -333</v>
      </c>
      <c r="D2481" s="255" t="s">
        <v>1392</v>
      </c>
      <c r="E2481" s="255" t="str">
        <f>Purchase_Entry!C743</f>
        <v>BILL-5039</v>
      </c>
      <c r="F2481" s="255" t="str">
        <f>Purchase_Entry!F743</f>
        <v>Cow Milk</v>
      </c>
      <c r="G2481" s="256">
        <v>0</v>
      </c>
      <c r="H2481" s="256">
        <f>N(Purchase_Entry!P743)</f>
        <v>564.71800000000007</v>
      </c>
      <c r="I2481" s="256">
        <f t="shared" si="38"/>
        <v>-564.71800000000007</v>
      </c>
      <c r="J2481" s="209"/>
      <c r="K2481" s="209" t="str" cm="1">
        <f t="array" ref="K2481">IF($C2481="","",IF(AND($C2481=Party_Statement!$C$5,$B2481&gt;=Party_Statement!$C$6,$B2481&lt;=Party_Statement!$E$6),SUMPRODUCT(($C$3:$C2481=Party_Statement!$C$5)*($B$3:$B2481&gt;=Party_Statement!$C$6)*($B$3:$B2481&lt;=Party_Statement!$E$6)),""))</f>
        <v/>
      </c>
    </row>
    <row r="2482" spans="1:11" x14ac:dyDescent="0.25">
      <c r="A2482" s="252">
        <f>Purchase_Entry!A744</f>
        <v>66922</v>
      </c>
      <c r="B2482" s="253">
        <f>Purchase_Entry!B744</f>
        <v>46209</v>
      </c>
      <c r="C2482" s="254" t="str">
        <f>Purchase_Entry!D744</f>
        <v>PARSURAM THARU -333</v>
      </c>
      <c r="D2482" s="255" t="s">
        <v>1392</v>
      </c>
      <c r="E2482" s="255" t="str">
        <f>Purchase_Entry!C744</f>
        <v>BILL-5046</v>
      </c>
      <c r="F2482" s="255" t="str">
        <f>Purchase_Entry!F744</f>
        <v>Cow Milk</v>
      </c>
      <c r="G2482" s="256">
        <v>0</v>
      </c>
      <c r="H2482" s="256">
        <f>N(Purchase_Entry!P744)</f>
        <v>588.41359999999997</v>
      </c>
      <c r="I2482" s="256">
        <f t="shared" si="38"/>
        <v>-588.41359999999997</v>
      </c>
      <c r="J2482" s="209"/>
      <c r="K2482" s="209" t="str" cm="1">
        <f t="array" ref="K2482">IF($C2482="","",IF(AND($C2482=Party_Statement!$C$5,$B2482&gt;=Party_Statement!$C$6,$B2482&lt;=Party_Statement!$E$6),SUMPRODUCT(($C$3:$C2482=Party_Statement!$C$5)*($B$3:$B2482&gt;=Party_Statement!$C$6)*($B$3:$B2482&lt;=Party_Statement!$E$6)),""))</f>
        <v/>
      </c>
    </row>
    <row r="2483" spans="1:11" x14ac:dyDescent="0.25">
      <c r="A2483" s="252">
        <f>Purchase_Entry!A745</f>
        <v>66923</v>
      </c>
      <c r="B2483" s="253">
        <f>Purchase_Entry!B745</f>
        <v>46210</v>
      </c>
      <c r="C2483" s="254" t="str">
        <f>Purchase_Entry!D745</f>
        <v>PARSURAM THARU -333</v>
      </c>
      <c r="D2483" s="255" t="s">
        <v>1392</v>
      </c>
      <c r="E2483" s="255" t="str">
        <f>Purchase_Entry!C745</f>
        <v>BILL-5053</v>
      </c>
      <c r="F2483" s="255" t="str">
        <f>Purchase_Entry!F745</f>
        <v>Cow Milk</v>
      </c>
      <c r="G2483" s="256">
        <v>0</v>
      </c>
      <c r="H2483" s="256">
        <f>N(Purchase_Entry!P745)</f>
        <v>606.24249999999995</v>
      </c>
      <c r="I2483" s="256">
        <f t="shared" si="38"/>
        <v>-606.24249999999995</v>
      </c>
      <c r="J2483" s="209"/>
      <c r="K2483" s="209" t="str" cm="1">
        <f t="array" ref="K2483">IF($C2483="","",IF(AND($C2483=Party_Statement!$C$5,$B2483&gt;=Party_Statement!$C$6,$B2483&lt;=Party_Statement!$E$6),SUMPRODUCT(($C$3:$C2483=Party_Statement!$C$5)*($B$3:$B2483&gt;=Party_Statement!$C$6)*($B$3:$B2483&lt;=Party_Statement!$E$6)),""))</f>
        <v/>
      </c>
    </row>
    <row r="2484" spans="1:11" x14ac:dyDescent="0.25">
      <c r="A2484" s="252">
        <f>Purchase_Entry!A746</f>
        <v>66924</v>
      </c>
      <c r="B2484" s="253">
        <f>Purchase_Entry!B746</f>
        <v>46211</v>
      </c>
      <c r="C2484" s="254" t="str">
        <f>Purchase_Entry!D746</f>
        <v>PARSURAM THARU -333</v>
      </c>
      <c r="D2484" s="255" t="s">
        <v>1392</v>
      </c>
      <c r="E2484" s="255" t="str">
        <f>Purchase_Entry!C746</f>
        <v>BILL-5060</v>
      </c>
      <c r="F2484" s="255" t="str">
        <f>Purchase_Entry!F746</f>
        <v>Cow Milk</v>
      </c>
      <c r="G2484" s="256">
        <v>0</v>
      </c>
      <c r="H2484" s="256">
        <f>N(Purchase_Entry!P746)</f>
        <v>598.67819999999995</v>
      </c>
      <c r="I2484" s="256">
        <f t="shared" si="38"/>
        <v>-598.67819999999995</v>
      </c>
      <c r="J2484" s="209"/>
      <c r="K2484" s="209" t="str" cm="1">
        <f t="array" ref="K2484">IF($C2484="","",IF(AND($C2484=Party_Statement!$C$5,$B2484&gt;=Party_Statement!$C$6,$B2484&lt;=Party_Statement!$E$6),SUMPRODUCT(($C$3:$C2484=Party_Statement!$C$5)*($B$3:$B2484&gt;=Party_Statement!$C$6)*($B$3:$B2484&lt;=Party_Statement!$E$6)),""))</f>
        <v/>
      </c>
    </row>
    <row r="2485" spans="1:11" x14ac:dyDescent="0.25">
      <c r="A2485" s="252">
        <f>Purchase_Entry!A747</f>
        <v>66925</v>
      </c>
      <c r="B2485" s="253">
        <f>Purchase_Entry!B747</f>
        <v>46212</v>
      </c>
      <c r="C2485" s="254" t="str">
        <f>Purchase_Entry!D747</f>
        <v>PARSURAM THARU -333</v>
      </c>
      <c r="D2485" s="255" t="s">
        <v>1392</v>
      </c>
      <c r="E2485" s="255" t="str">
        <f>Purchase_Entry!C747</f>
        <v>BILL-5067</v>
      </c>
      <c r="F2485" s="255" t="str">
        <f>Purchase_Entry!F747</f>
        <v>Cow Milk</v>
      </c>
      <c r="G2485" s="256">
        <v>0</v>
      </c>
      <c r="H2485" s="256">
        <f>N(Purchase_Entry!P747)</f>
        <v>563.97439999999995</v>
      </c>
      <c r="I2485" s="256">
        <f t="shared" si="38"/>
        <v>-563.97439999999995</v>
      </c>
      <c r="J2485" s="209"/>
      <c r="K2485" s="209" t="str" cm="1">
        <f t="array" ref="K2485">IF($C2485="","",IF(AND($C2485=Party_Statement!$C$5,$B2485&gt;=Party_Statement!$C$6,$B2485&lt;=Party_Statement!$E$6),SUMPRODUCT(($C$3:$C2485=Party_Statement!$C$5)*($B$3:$B2485&gt;=Party_Statement!$C$6)*($B$3:$B2485&lt;=Party_Statement!$E$6)),""))</f>
        <v/>
      </c>
    </row>
    <row r="2486" spans="1:11" x14ac:dyDescent="0.25">
      <c r="A2486" s="252">
        <f>Purchase_Entry!A748</f>
        <v>66926</v>
      </c>
      <c r="B2486" s="253">
        <f>Purchase_Entry!B748</f>
        <v>46213</v>
      </c>
      <c r="C2486" s="254" t="str">
        <f>Purchase_Entry!D748</f>
        <v>PARSURAM THARU -333</v>
      </c>
      <c r="D2486" s="255" t="s">
        <v>1392</v>
      </c>
      <c r="E2486" s="255" t="str">
        <f>Purchase_Entry!C748</f>
        <v>BILL-5074</v>
      </c>
      <c r="F2486" s="255" t="str">
        <f>Purchase_Entry!F748</f>
        <v>Cow Milk</v>
      </c>
      <c r="G2486" s="256">
        <v>0</v>
      </c>
      <c r="H2486" s="256">
        <f>N(Purchase_Entry!P748)</f>
        <v>495.9824999999999</v>
      </c>
      <c r="I2486" s="256">
        <f t="shared" si="38"/>
        <v>-495.9824999999999</v>
      </c>
      <c r="J2486" s="209"/>
      <c r="K2486" s="209" t="str" cm="1">
        <f t="array" ref="K2486">IF($C2486="","",IF(AND($C2486=Party_Statement!$C$5,$B2486&gt;=Party_Statement!$C$6,$B2486&lt;=Party_Statement!$E$6),SUMPRODUCT(($C$3:$C2486=Party_Statement!$C$5)*($B$3:$B2486&gt;=Party_Statement!$C$6)*($B$3:$B2486&lt;=Party_Statement!$E$6)),""))</f>
        <v/>
      </c>
    </row>
    <row r="2487" spans="1:11" x14ac:dyDescent="0.25">
      <c r="A2487" s="252">
        <f>Purchase_Entry!A749</f>
        <v>66927</v>
      </c>
      <c r="B2487" s="253">
        <f>Purchase_Entry!B749</f>
        <v>46214</v>
      </c>
      <c r="C2487" s="254" t="str">
        <f>Purchase_Entry!D749</f>
        <v>PARSURAM THARU -333</v>
      </c>
      <c r="D2487" s="255" t="s">
        <v>1392</v>
      </c>
      <c r="E2487" s="255" t="str">
        <f>Purchase_Entry!C749</f>
        <v>BILL-5082</v>
      </c>
      <c r="F2487" s="255" t="str">
        <f>Purchase_Entry!F749</f>
        <v>Cow Milk</v>
      </c>
      <c r="G2487" s="256">
        <v>0</v>
      </c>
      <c r="H2487" s="256">
        <f>N(Purchase_Entry!P749)</f>
        <v>620.26649999999984</v>
      </c>
      <c r="I2487" s="256">
        <f t="shared" si="38"/>
        <v>-620.26649999999984</v>
      </c>
      <c r="J2487" s="209"/>
      <c r="K2487" s="209" t="str" cm="1">
        <f t="array" ref="K2487">IF($C2487="","",IF(AND($C2487=Party_Statement!$C$5,$B2487&gt;=Party_Statement!$C$6,$B2487&lt;=Party_Statement!$E$6),SUMPRODUCT(($C$3:$C2487=Party_Statement!$C$5)*($B$3:$B2487&gt;=Party_Statement!$C$6)*($B$3:$B2487&lt;=Party_Statement!$E$6)),""))</f>
        <v/>
      </c>
    </row>
    <row r="2488" spans="1:11" x14ac:dyDescent="0.25">
      <c r="A2488" s="252">
        <f>Purchase_Entry!A750</f>
        <v>66928</v>
      </c>
      <c r="B2488" s="253">
        <f>Purchase_Entry!B750</f>
        <v>46215</v>
      </c>
      <c r="C2488" s="254" t="str">
        <f>Purchase_Entry!D750</f>
        <v>PARSURAM THARU -333</v>
      </c>
      <c r="D2488" s="255" t="s">
        <v>1392</v>
      </c>
      <c r="E2488" s="255" t="str">
        <f>Purchase_Entry!C750</f>
        <v>BILL-5090</v>
      </c>
      <c r="F2488" s="255" t="str">
        <f>Purchase_Entry!F750</f>
        <v>Cow Milk</v>
      </c>
      <c r="G2488" s="256">
        <v>0</v>
      </c>
      <c r="H2488" s="256">
        <f>N(Purchase_Entry!P750)</f>
        <v>571.54020000000003</v>
      </c>
      <c r="I2488" s="256">
        <f t="shared" si="38"/>
        <v>-571.54020000000003</v>
      </c>
      <c r="J2488" s="209"/>
      <c r="K2488" s="209" t="str" cm="1">
        <f t="array" ref="K2488">IF($C2488="","",IF(AND($C2488=Party_Statement!$C$5,$B2488&gt;=Party_Statement!$C$6,$B2488&lt;=Party_Statement!$E$6),SUMPRODUCT(($C$3:$C2488=Party_Statement!$C$5)*($B$3:$B2488&gt;=Party_Statement!$C$6)*($B$3:$B2488&lt;=Party_Statement!$E$6)),""))</f>
        <v/>
      </c>
    </row>
    <row r="2489" spans="1:11" x14ac:dyDescent="0.25">
      <c r="A2489" s="252">
        <f>Purchase_Entry!A751</f>
        <v>66929</v>
      </c>
      <c r="B2489" s="253">
        <f>Purchase_Entry!B751</f>
        <v>46216</v>
      </c>
      <c r="C2489" s="254" t="str">
        <f>Purchase_Entry!D751</f>
        <v>PARSURAM THARU -333</v>
      </c>
      <c r="D2489" s="255" t="s">
        <v>1392</v>
      </c>
      <c r="E2489" s="255" t="str">
        <f>Purchase_Entry!C751</f>
        <v>BILL-5098</v>
      </c>
      <c r="F2489" s="255" t="str">
        <f>Purchase_Entry!F751</f>
        <v>Cow Milk</v>
      </c>
      <c r="G2489" s="256">
        <v>0</v>
      </c>
      <c r="H2489" s="256">
        <f>N(Purchase_Entry!P751)</f>
        <v>572.17655000000002</v>
      </c>
      <c r="I2489" s="256">
        <f t="shared" si="38"/>
        <v>-572.17655000000002</v>
      </c>
      <c r="J2489" s="209"/>
      <c r="K2489" s="209" t="str" cm="1">
        <f t="array" ref="K2489">IF($C2489="","",IF(AND($C2489=Party_Statement!$C$5,$B2489&gt;=Party_Statement!$C$6,$B2489&lt;=Party_Statement!$E$6),SUMPRODUCT(($C$3:$C2489=Party_Statement!$C$5)*($B$3:$B2489&gt;=Party_Statement!$C$6)*($B$3:$B2489&lt;=Party_Statement!$E$6)),""))</f>
        <v/>
      </c>
    </row>
    <row r="2490" spans="1:11" x14ac:dyDescent="0.25">
      <c r="A2490" s="252">
        <f>Purchase_Entry!A752</f>
        <v>66930</v>
      </c>
      <c r="B2490" s="253">
        <f>Purchase_Entry!B752</f>
        <v>46217</v>
      </c>
      <c r="C2490" s="254" t="str">
        <f>Purchase_Entry!D752</f>
        <v>PARSURAM THARU -333</v>
      </c>
      <c r="D2490" s="255" t="s">
        <v>1392</v>
      </c>
      <c r="E2490" s="255" t="str">
        <f>Purchase_Entry!C752</f>
        <v>BILL-5106</v>
      </c>
      <c r="F2490" s="255" t="str">
        <f>Purchase_Entry!F752</f>
        <v>Cow Milk</v>
      </c>
      <c r="G2490" s="256">
        <v>0</v>
      </c>
      <c r="H2490" s="256">
        <f>N(Purchase_Entry!P752)</f>
        <v>527.76019999999994</v>
      </c>
      <c r="I2490" s="256">
        <f t="shared" si="38"/>
        <v>-527.76019999999994</v>
      </c>
      <c r="J2490" s="209"/>
      <c r="K2490" s="209" t="str" cm="1">
        <f t="array" ref="K2490">IF($C2490="","",IF(AND($C2490=Party_Statement!$C$5,$B2490&gt;=Party_Statement!$C$6,$B2490&lt;=Party_Statement!$E$6),SUMPRODUCT(($C$3:$C2490=Party_Statement!$C$5)*($B$3:$B2490&gt;=Party_Statement!$C$6)*($B$3:$B2490&lt;=Party_Statement!$E$6)),""))</f>
        <v/>
      </c>
    </row>
    <row r="2491" spans="1:11" x14ac:dyDescent="0.25">
      <c r="A2491" s="252">
        <f>Purchase_Entry!A753</f>
        <v>66931</v>
      </c>
      <c r="B2491" s="253">
        <f>Purchase_Entry!B753</f>
        <v>46218</v>
      </c>
      <c r="C2491" s="254" t="str">
        <f>Purchase_Entry!D753</f>
        <v>PARSURAM THARU -333</v>
      </c>
      <c r="D2491" s="255" t="s">
        <v>1392</v>
      </c>
      <c r="E2491" s="255" t="str">
        <f>Purchase_Entry!C753</f>
        <v>BILL-5114</v>
      </c>
      <c r="F2491" s="255" t="str">
        <f>Purchase_Entry!F753</f>
        <v>Cow Milk</v>
      </c>
      <c r="G2491" s="256">
        <v>0</v>
      </c>
      <c r="H2491" s="256">
        <f>N(Purchase_Entry!P753)</f>
        <v>646.56664999999987</v>
      </c>
      <c r="I2491" s="256">
        <f t="shared" si="38"/>
        <v>-646.56664999999987</v>
      </c>
      <c r="J2491" s="209"/>
      <c r="K2491" s="209" t="str" cm="1">
        <f t="array" ref="K2491">IF($C2491="","",IF(AND($C2491=Party_Statement!$C$5,$B2491&gt;=Party_Statement!$C$6,$B2491&lt;=Party_Statement!$E$6),SUMPRODUCT(($C$3:$C2491=Party_Statement!$C$5)*($B$3:$B2491&gt;=Party_Statement!$C$6)*($B$3:$B2491&lt;=Party_Statement!$E$6)),""))</f>
        <v/>
      </c>
    </row>
    <row r="2492" spans="1:11" x14ac:dyDescent="0.25">
      <c r="A2492" s="252" t="str">
        <f>Purchase_Entry!A754</f>
        <v>2083/03/32</v>
      </c>
      <c r="B2492" s="253">
        <f>Purchase_Entry!B754</f>
        <v>46219</v>
      </c>
      <c r="C2492" s="254" t="str">
        <f>Purchase_Entry!D754</f>
        <v>PARSURAM THARU -333</v>
      </c>
      <c r="D2492" s="255" t="s">
        <v>1392</v>
      </c>
      <c r="E2492" s="255" t="str">
        <f>Purchase_Entry!C754</f>
        <v>BILL-5122</v>
      </c>
      <c r="F2492" s="255" t="str">
        <f>Purchase_Entry!F754</f>
        <v>Cow Milk</v>
      </c>
      <c r="G2492" s="256">
        <v>0</v>
      </c>
      <c r="H2492" s="256">
        <f>N(Purchase_Entry!P754)</f>
        <v>628.06240000000003</v>
      </c>
      <c r="I2492" s="256">
        <f t="shared" si="38"/>
        <v>-628.06240000000003</v>
      </c>
      <c r="J2492" s="209"/>
      <c r="K2492" s="209" t="str" cm="1">
        <f t="array" ref="K2492">IF($C2492="","",IF(AND($C2492=Party_Statement!$C$5,$B2492&gt;=Party_Statement!$C$6,$B2492&lt;=Party_Statement!$E$6),SUMPRODUCT(($C$3:$C2492=Party_Statement!$C$5)*($B$3:$B2492&gt;=Party_Statement!$C$6)*($B$3:$B2492&lt;=Party_Statement!$E$6)),""))</f>
        <v/>
      </c>
    </row>
    <row r="2493" spans="1:11" x14ac:dyDescent="0.25">
      <c r="A2493" s="252">
        <f>Purchase_Entry!A755</f>
        <v>66915</v>
      </c>
      <c r="B2493" s="253">
        <f>Purchase_Entry!B755</f>
        <v>46202</v>
      </c>
      <c r="C2493" s="254" t="str">
        <f>Purchase_Entry!D755</f>
        <v>SAI KRIPA KSS LTD</v>
      </c>
      <c r="D2493" s="255" t="s">
        <v>1392</v>
      </c>
      <c r="E2493" s="255" t="str">
        <f>Purchase_Entry!C755</f>
        <v>S 5956</v>
      </c>
      <c r="F2493" s="255" t="str">
        <f>Purchase_Entry!F755</f>
        <v>Mix Milk</v>
      </c>
      <c r="G2493" s="256">
        <v>0</v>
      </c>
      <c r="H2493" s="256">
        <f>N(Purchase_Entry!P755)</f>
        <v>16520</v>
      </c>
      <c r="I2493" s="256">
        <f t="shared" si="38"/>
        <v>-16520</v>
      </c>
      <c r="J2493" s="209"/>
      <c r="K2493" s="209" cm="1">
        <f t="array" ref="K2493">IF($C2493="","",IF(AND($C2493=Party_Statement!$C$5,$B2493&gt;=Party_Statement!$C$6,$B2493&lt;=Party_Statement!$E$6),SUMPRODUCT(($C$3:$C2493=Party_Statement!$C$5)*($B$3:$B2493&gt;=Party_Statement!$C$6)*($B$3:$B2493&lt;=Party_Statement!$E$6)),""))</f>
        <v>1</v>
      </c>
    </row>
    <row r="2494" spans="1:11" x14ac:dyDescent="0.25">
      <c r="A2494" s="252">
        <f>Purchase_Entry!A756</f>
        <v>66915</v>
      </c>
      <c r="B2494" s="253">
        <f>Purchase_Entry!B756</f>
        <v>46202</v>
      </c>
      <c r="C2494" s="254" t="str">
        <f>Purchase_Entry!D756</f>
        <v>SAI KRIPA KSS LTD</v>
      </c>
      <c r="D2494" s="255" t="s">
        <v>1392</v>
      </c>
      <c r="E2494" s="255" t="str">
        <f>Purchase_Entry!C756</f>
        <v>S 5956</v>
      </c>
      <c r="F2494" s="255" t="str">
        <f>Purchase_Entry!F756</f>
        <v>NAUNI</v>
      </c>
      <c r="G2494" s="256">
        <v>0</v>
      </c>
      <c r="H2494" s="256">
        <f>N(Purchase_Entry!P756)</f>
        <v>4550</v>
      </c>
      <c r="I2494" s="256">
        <f t="shared" si="38"/>
        <v>-4550</v>
      </c>
      <c r="J2494" s="209"/>
      <c r="K2494" s="209" cm="1">
        <f t="array" ref="K2494">IF($C2494="","",IF(AND($C2494=Party_Statement!$C$5,$B2494&gt;=Party_Statement!$C$6,$B2494&lt;=Party_Statement!$E$6),SUMPRODUCT(($C$3:$C2494=Party_Statement!$C$5)*($B$3:$B2494&gt;=Party_Statement!$C$6)*($B$3:$B2494&lt;=Party_Statement!$E$6)),""))</f>
        <v>2</v>
      </c>
    </row>
    <row r="2495" spans="1:11" x14ac:dyDescent="0.25">
      <c r="A2495" s="252">
        <f>Purchase_Entry!A757</f>
        <v>66915</v>
      </c>
      <c r="B2495" s="253">
        <f>Purchase_Entry!B757</f>
        <v>46202</v>
      </c>
      <c r="C2495" s="254" t="str">
        <f>Purchase_Entry!D757</f>
        <v>SAI KRIPA KSS LTD</v>
      </c>
      <c r="D2495" s="255" t="s">
        <v>1392</v>
      </c>
      <c r="E2495" s="255" t="str">
        <f>Purchase_Entry!C757</f>
        <v>S 5956</v>
      </c>
      <c r="F2495" s="255" t="str">
        <f>Purchase_Entry!F757</f>
        <v>Ghee</v>
      </c>
      <c r="G2495" s="256">
        <v>0</v>
      </c>
      <c r="H2495" s="256">
        <f>N(Purchase_Entry!P757)</f>
        <v>17100</v>
      </c>
      <c r="I2495" s="256">
        <f t="shared" si="38"/>
        <v>-17100</v>
      </c>
      <c r="J2495" s="209"/>
      <c r="K2495" s="209" cm="1">
        <f t="array" ref="K2495">IF($C2495="","",IF(AND($C2495=Party_Statement!$C$5,$B2495&gt;=Party_Statement!$C$6,$B2495&lt;=Party_Statement!$E$6),SUMPRODUCT(($C$3:$C2495=Party_Statement!$C$5)*($B$3:$B2495&gt;=Party_Statement!$C$6)*($B$3:$B2495&lt;=Party_Statement!$E$6)),""))</f>
        <v>3</v>
      </c>
    </row>
    <row r="2496" spans="1:11" x14ac:dyDescent="0.25">
      <c r="A2496" s="252">
        <f>Purchase_Entry!A758</f>
        <v>66915</v>
      </c>
      <c r="B2496" s="253">
        <f>Purchase_Entry!B758</f>
        <v>46202</v>
      </c>
      <c r="C2496" s="254" t="str">
        <f>Purchase_Entry!D758</f>
        <v>SAI KRIPA KSS LTD</v>
      </c>
      <c r="D2496" s="255" t="s">
        <v>1392</v>
      </c>
      <c r="E2496" s="255" t="str">
        <f>Purchase_Entry!C758</f>
        <v>S 5956</v>
      </c>
      <c r="F2496" s="255" t="str">
        <f>Purchase_Entry!F758</f>
        <v>Paneer</v>
      </c>
      <c r="G2496" s="256">
        <v>0</v>
      </c>
      <c r="H2496" s="256">
        <f>N(Purchase_Entry!P758)</f>
        <v>720</v>
      </c>
      <c r="I2496" s="256">
        <f t="shared" si="38"/>
        <v>-720</v>
      </c>
      <c r="J2496" s="209"/>
      <c r="K2496" s="209" cm="1">
        <f t="array" ref="K2496">IF($C2496="","",IF(AND($C2496=Party_Statement!$C$5,$B2496&gt;=Party_Statement!$C$6,$B2496&lt;=Party_Statement!$E$6),SUMPRODUCT(($C$3:$C2496=Party_Statement!$C$5)*($B$3:$B2496&gt;=Party_Statement!$C$6)*($B$3:$B2496&lt;=Party_Statement!$E$6)),""))</f>
        <v>4</v>
      </c>
    </row>
    <row r="2497" spans="1:11" x14ac:dyDescent="0.25">
      <c r="A2497" s="252">
        <f>Purchase_Entry!A759</f>
        <v>66915</v>
      </c>
      <c r="B2497" s="253">
        <f>Purchase_Entry!B759</f>
        <v>46202</v>
      </c>
      <c r="C2497" s="254" t="str">
        <f>Purchase_Entry!D759</f>
        <v>SAI KRIPA KSS LTD</v>
      </c>
      <c r="D2497" s="255" t="s">
        <v>1392</v>
      </c>
      <c r="E2497" s="255" t="str">
        <f>Purchase_Entry!C759</f>
        <v>S 5956</v>
      </c>
      <c r="F2497" s="255" t="str">
        <f>Purchase_Entry!F759</f>
        <v>Cream</v>
      </c>
      <c r="G2497" s="256">
        <v>0</v>
      </c>
      <c r="H2497" s="256">
        <f>N(Purchase_Entry!P759)</f>
        <v>66150</v>
      </c>
      <c r="I2497" s="256">
        <f t="shared" si="38"/>
        <v>-66150</v>
      </c>
      <c r="J2497" s="209"/>
      <c r="K2497" s="209" cm="1">
        <f t="array" ref="K2497">IF($C2497="","",IF(AND($C2497=Party_Statement!$C$5,$B2497&gt;=Party_Statement!$C$6,$B2497&lt;=Party_Statement!$E$6),SUMPRODUCT(($C$3:$C2497=Party_Statement!$C$5)*($B$3:$B2497&gt;=Party_Statement!$C$6)*($B$3:$B2497&lt;=Party_Statement!$E$6)),""))</f>
        <v>5</v>
      </c>
    </row>
    <row r="2498" spans="1:11" x14ac:dyDescent="0.25">
      <c r="A2498" s="252">
        <f>Purchase_Entry!A760</f>
        <v>66915</v>
      </c>
      <c r="B2498" s="253">
        <f>Purchase_Entry!B760</f>
        <v>46202</v>
      </c>
      <c r="C2498" s="254" t="str">
        <f>Purchase_Entry!D760</f>
        <v>SAI KRIPA KSS LTD</v>
      </c>
      <c r="D2498" s="255" t="s">
        <v>1392</v>
      </c>
      <c r="E2498" s="255" t="str">
        <f>Purchase_Entry!C760</f>
        <v>S 5963</v>
      </c>
      <c r="F2498" s="255" t="str">
        <f>Purchase_Entry!F760</f>
        <v>Dana</v>
      </c>
      <c r="G2498" s="256">
        <v>0</v>
      </c>
      <c r="H2498" s="256">
        <f>N(Purchase_Entry!P760)</f>
        <v>1645</v>
      </c>
      <c r="I2498" s="256">
        <f t="shared" si="38"/>
        <v>-1645</v>
      </c>
      <c r="J2498" s="209"/>
      <c r="K2498" s="209" cm="1">
        <f t="array" ref="K2498">IF($C2498="","",IF(AND($C2498=Party_Statement!$C$5,$B2498&gt;=Party_Statement!$C$6,$B2498&lt;=Party_Statement!$E$6),SUMPRODUCT(($C$3:$C2498=Party_Statement!$C$5)*($B$3:$B2498&gt;=Party_Statement!$C$6)*($B$3:$B2498&lt;=Party_Statement!$E$6)),""))</f>
        <v>6</v>
      </c>
    </row>
    <row r="2499" spans="1:11" x14ac:dyDescent="0.25">
      <c r="A2499" s="252">
        <f>Purchase_Entry!A761</f>
        <v>66916</v>
      </c>
      <c r="B2499" s="253">
        <f>Purchase_Entry!B761</f>
        <v>46203</v>
      </c>
      <c r="C2499" s="254" t="str">
        <f>Purchase_Entry!D761</f>
        <v>SANA KISAN -311</v>
      </c>
      <c r="D2499" s="255" t="s">
        <v>1392</v>
      </c>
      <c r="E2499" s="255" t="str">
        <f>Purchase_Entry!C761</f>
        <v>BILL-5007</v>
      </c>
      <c r="F2499" s="255" t="str">
        <f>Purchase_Entry!F761</f>
        <v>Mix Milk</v>
      </c>
      <c r="G2499" s="256">
        <v>0</v>
      </c>
      <c r="H2499" s="256">
        <f>N(Purchase_Entry!P761)</f>
        <v>10080</v>
      </c>
      <c r="I2499" s="256">
        <f t="shared" ref="I2499:I2562" si="39">IF($C2499="","",IF($C2499=$C1230,$I1230+$G2499-$H2499,$G2499-$H2499))</f>
        <v>-10080</v>
      </c>
      <c r="J2499" s="209"/>
      <c r="K2499" s="209" t="str" cm="1">
        <f t="array" ref="K2499">IF($C2499="","",IF(AND($C2499=Party_Statement!$C$5,$B2499&gt;=Party_Statement!$C$6,$B2499&lt;=Party_Statement!$E$6),SUMPRODUCT(($C$3:$C2499=Party_Statement!$C$5)*($B$3:$B2499&gt;=Party_Statement!$C$6)*($B$3:$B2499&lt;=Party_Statement!$E$6)),""))</f>
        <v/>
      </c>
    </row>
    <row r="2500" spans="1:11" x14ac:dyDescent="0.25">
      <c r="A2500" s="252">
        <f>Purchase_Entry!A762</f>
        <v>66917</v>
      </c>
      <c r="B2500" s="253">
        <f>Purchase_Entry!B762</f>
        <v>46204</v>
      </c>
      <c r="C2500" s="254" t="str">
        <f>Purchase_Entry!D762</f>
        <v>SANA KISAN -311</v>
      </c>
      <c r="D2500" s="255" t="s">
        <v>1392</v>
      </c>
      <c r="E2500" s="255" t="str">
        <f>Purchase_Entry!C762</f>
        <v>BILL-5014</v>
      </c>
      <c r="F2500" s="255" t="str">
        <f>Purchase_Entry!F762</f>
        <v>Mix Milk</v>
      </c>
      <c r="G2500" s="256">
        <v>0</v>
      </c>
      <c r="H2500" s="256">
        <f>N(Purchase_Entry!P762)</f>
        <v>6720</v>
      </c>
      <c r="I2500" s="256">
        <f t="shared" si="39"/>
        <v>-6720</v>
      </c>
      <c r="J2500" s="209"/>
      <c r="K2500" s="209" t="str" cm="1">
        <f t="array" ref="K2500">IF($C2500="","",IF(AND($C2500=Party_Statement!$C$5,$B2500&gt;=Party_Statement!$C$6,$B2500&lt;=Party_Statement!$E$6),SUMPRODUCT(($C$3:$C2500=Party_Statement!$C$5)*($B$3:$B2500&gt;=Party_Statement!$C$6)*($B$3:$B2500&lt;=Party_Statement!$E$6)),""))</f>
        <v/>
      </c>
    </row>
    <row r="2501" spans="1:11" x14ac:dyDescent="0.25">
      <c r="A2501" s="252">
        <f>Purchase_Entry!A763</f>
        <v>66918</v>
      </c>
      <c r="B2501" s="253">
        <f>Purchase_Entry!B763</f>
        <v>46205</v>
      </c>
      <c r="C2501" s="254" t="str">
        <f>Purchase_Entry!D763</f>
        <v>SANA KISAN -311</v>
      </c>
      <c r="D2501" s="255" t="s">
        <v>1392</v>
      </c>
      <c r="E2501" s="255" t="str">
        <f>Purchase_Entry!C763</f>
        <v>BILL-5021</v>
      </c>
      <c r="F2501" s="255" t="str">
        <f>Purchase_Entry!F763</f>
        <v>Mix Milk</v>
      </c>
      <c r="G2501" s="256">
        <v>0</v>
      </c>
      <c r="H2501" s="256">
        <f>N(Purchase_Entry!P763)</f>
        <v>16800</v>
      </c>
      <c r="I2501" s="256">
        <f t="shared" si="39"/>
        <v>-16800</v>
      </c>
      <c r="J2501" s="209"/>
      <c r="K2501" s="209" t="str" cm="1">
        <f t="array" ref="K2501">IF($C2501="","",IF(AND($C2501=Party_Statement!$C$5,$B2501&gt;=Party_Statement!$C$6,$B2501&lt;=Party_Statement!$E$6),SUMPRODUCT(($C$3:$C2501=Party_Statement!$C$5)*($B$3:$B2501&gt;=Party_Statement!$C$6)*($B$3:$B2501&lt;=Party_Statement!$E$6)),""))</f>
        <v/>
      </c>
    </row>
    <row r="2502" spans="1:11" x14ac:dyDescent="0.25">
      <c r="A2502" s="252">
        <f>Purchase_Entry!A764</f>
        <v>66919</v>
      </c>
      <c r="B2502" s="253">
        <f>Purchase_Entry!B764</f>
        <v>46206</v>
      </c>
      <c r="C2502" s="254" t="str">
        <f>Purchase_Entry!D764</f>
        <v>SANA KISAN -311</v>
      </c>
      <c r="D2502" s="255" t="s">
        <v>1392</v>
      </c>
      <c r="E2502" s="255" t="str">
        <f>Purchase_Entry!C764</f>
        <v>BILL-5028</v>
      </c>
      <c r="F2502" s="255" t="str">
        <f>Purchase_Entry!F764</f>
        <v>Mix Milk</v>
      </c>
      <c r="G2502" s="256">
        <v>0</v>
      </c>
      <c r="H2502" s="256">
        <f>N(Purchase_Entry!P764)</f>
        <v>10080</v>
      </c>
      <c r="I2502" s="256">
        <f t="shared" si="39"/>
        <v>-10080</v>
      </c>
      <c r="J2502" s="209"/>
      <c r="K2502" s="209" t="str" cm="1">
        <f t="array" ref="K2502">IF($C2502="","",IF(AND($C2502=Party_Statement!$C$5,$B2502&gt;=Party_Statement!$C$6,$B2502&lt;=Party_Statement!$E$6),SUMPRODUCT(($C$3:$C2502=Party_Statement!$C$5)*($B$3:$B2502&gt;=Party_Statement!$C$6)*($B$3:$B2502&lt;=Party_Statement!$E$6)),""))</f>
        <v/>
      </c>
    </row>
    <row r="2503" spans="1:11" x14ac:dyDescent="0.25">
      <c r="A2503" s="252">
        <f>Purchase_Entry!A765</f>
        <v>66920</v>
      </c>
      <c r="B2503" s="253">
        <f>Purchase_Entry!B765</f>
        <v>46207</v>
      </c>
      <c r="C2503" s="254" t="str">
        <f>Purchase_Entry!D765</f>
        <v>SANA KISAN -311</v>
      </c>
      <c r="D2503" s="255" t="s">
        <v>1392</v>
      </c>
      <c r="E2503" s="255" t="str">
        <f>Purchase_Entry!C765</f>
        <v>BILL-5035</v>
      </c>
      <c r="F2503" s="255" t="str">
        <f>Purchase_Entry!F765</f>
        <v>Mix Milk</v>
      </c>
      <c r="G2503" s="256">
        <v>0</v>
      </c>
      <c r="H2503" s="256">
        <f>N(Purchase_Entry!P765)</f>
        <v>6720</v>
      </c>
      <c r="I2503" s="256">
        <f t="shared" si="39"/>
        <v>-6720</v>
      </c>
      <c r="J2503" s="209"/>
      <c r="K2503" s="209" t="str" cm="1">
        <f t="array" ref="K2503">IF($C2503="","",IF(AND($C2503=Party_Statement!$C$5,$B2503&gt;=Party_Statement!$C$6,$B2503&lt;=Party_Statement!$E$6),SUMPRODUCT(($C$3:$C2503=Party_Statement!$C$5)*($B$3:$B2503&gt;=Party_Statement!$C$6)*($B$3:$B2503&lt;=Party_Statement!$E$6)),""))</f>
        <v/>
      </c>
    </row>
    <row r="2504" spans="1:11" x14ac:dyDescent="0.25">
      <c r="A2504" s="252">
        <f>Purchase_Entry!A766</f>
        <v>66921</v>
      </c>
      <c r="B2504" s="253">
        <f>Purchase_Entry!B766</f>
        <v>46208</v>
      </c>
      <c r="C2504" s="254" t="str">
        <f>Purchase_Entry!D766</f>
        <v>SANA KISAN -311</v>
      </c>
      <c r="D2504" s="255" t="s">
        <v>1392</v>
      </c>
      <c r="E2504" s="255" t="str">
        <f>Purchase_Entry!C766</f>
        <v>BILL-5042</v>
      </c>
      <c r="F2504" s="255" t="str">
        <f>Purchase_Entry!F766</f>
        <v>Mix Milk</v>
      </c>
      <c r="G2504" s="256">
        <v>0</v>
      </c>
      <c r="H2504" s="256">
        <f>N(Purchase_Entry!P766)</f>
        <v>6720</v>
      </c>
      <c r="I2504" s="256">
        <f t="shared" si="39"/>
        <v>-6720</v>
      </c>
      <c r="J2504" s="209"/>
      <c r="K2504" s="209" t="str" cm="1">
        <f t="array" ref="K2504">IF($C2504="","",IF(AND($C2504=Party_Statement!$C$5,$B2504&gt;=Party_Statement!$C$6,$B2504&lt;=Party_Statement!$E$6),SUMPRODUCT(($C$3:$C2504=Party_Statement!$C$5)*($B$3:$B2504&gt;=Party_Statement!$C$6)*($B$3:$B2504&lt;=Party_Statement!$E$6)),""))</f>
        <v/>
      </c>
    </row>
    <row r="2505" spans="1:11" x14ac:dyDescent="0.25">
      <c r="A2505" s="252">
        <f>Purchase_Entry!A767</f>
        <v>66922</v>
      </c>
      <c r="B2505" s="253">
        <f>Purchase_Entry!B767</f>
        <v>46209</v>
      </c>
      <c r="C2505" s="254" t="str">
        <f>Purchase_Entry!D767</f>
        <v>SANA KISAN -311</v>
      </c>
      <c r="D2505" s="255" t="s">
        <v>1392</v>
      </c>
      <c r="E2505" s="255" t="str">
        <f>Purchase_Entry!C767</f>
        <v>BILL-5049</v>
      </c>
      <c r="F2505" s="255" t="str">
        <f>Purchase_Entry!F767</f>
        <v>Mix Milk</v>
      </c>
      <c r="G2505" s="256">
        <v>0</v>
      </c>
      <c r="H2505" s="256">
        <f>N(Purchase_Entry!P767)</f>
        <v>6720</v>
      </c>
      <c r="I2505" s="256">
        <f t="shared" si="39"/>
        <v>-6720</v>
      </c>
      <c r="J2505" s="209"/>
      <c r="K2505" s="209" t="str" cm="1">
        <f t="array" ref="K2505">IF($C2505="","",IF(AND($C2505=Party_Statement!$C$5,$B2505&gt;=Party_Statement!$C$6,$B2505&lt;=Party_Statement!$E$6),SUMPRODUCT(($C$3:$C2505=Party_Statement!$C$5)*($B$3:$B2505&gt;=Party_Statement!$C$6)*($B$3:$B2505&lt;=Party_Statement!$E$6)),""))</f>
        <v/>
      </c>
    </row>
    <row r="2506" spans="1:11" x14ac:dyDescent="0.25">
      <c r="A2506" s="252">
        <f>Purchase_Entry!A768</f>
        <v>66923</v>
      </c>
      <c r="B2506" s="253">
        <f>Purchase_Entry!B768</f>
        <v>46210</v>
      </c>
      <c r="C2506" s="254" t="str">
        <f>Purchase_Entry!D768</f>
        <v>SANA KISAN -311</v>
      </c>
      <c r="D2506" s="255" t="s">
        <v>1392</v>
      </c>
      <c r="E2506" s="255" t="str">
        <f>Purchase_Entry!C768</f>
        <v>BILL-5056</v>
      </c>
      <c r="F2506" s="255" t="str">
        <f>Purchase_Entry!F768</f>
        <v>Mix Milk</v>
      </c>
      <c r="G2506" s="256">
        <v>0</v>
      </c>
      <c r="H2506" s="256">
        <f>N(Purchase_Entry!P768)</f>
        <v>13440</v>
      </c>
      <c r="I2506" s="256">
        <f t="shared" si="39"/>
        <v>-13440</v>
      </c>
      <c r="J2506" s="209"/>
      <c r="K2506" s="209" t="str" cm="1">
        <f t="array" ref="K2506">IF($C2506="","",IF(AND($C2506=Party_Statement!$C$5,$B2506&gt;=Party_Statement!$C$6,$B2506&lt;=Party_Statement!$E$6),SUMPRODUCT(($C$3:$C2506=Party_Statement!$C$5)*($B$3:$B2506&gt;=Party_Statement!$C$6)*($B$3:$B2506&lt;=Party_Statement!$E$6)),""))</f>
        <v/>
      </c>
    </row>
    <row r="2507" spans="1:11" x14ac:dyDescent="0.25">
      <c r="A2507" s="252">
        <f>Purchase_Entry!A769</f>
        <v>66924</v>
      </c>
      <c r="B2507" s="253">
        <f>Purchase_Entry!B769</f>
        <v>46211</v>
      </c>
      <c r="C2507" s="254" t="str">
        <f>Purchase_Entry!D769</f>
        <v>SANA KISAN -311</v>
      </c>
      <c r="D2507" s="255" t="s">
        <v>1392</v>
      </c>
      <c r="E2507" s="255" t="str">
        <f>Purchase_Entry!C769</f>
        <v>BILL-5063</v>
      </c>
      <c r="F2507" s="255" t="str">
        <f>Purchase_Entry!F769</f>
        <v>Mix Milk</v>
      </c>
      <c r="G2507" s="256">
        <v>0</v>
      </c>
      <c r="H2507" s="256">
        <f>N(Purchase_Entry!P769)</f>
        <v>13440</v>
      </c>
      <c r="I2507" s="256">
        <f t="shared" si="39"/>
        <v>-13440</v>
      </c>
      <c r="J2507" s="209"/>
      <c r="K2507" s="209" t="str" cm="1">
        <f t="array" ref="K2507">IF($C2507="","",IF(AND($C2507=Party_Statement!$C$5,$B2507&gt;=Party_Statement!$C$6,$B2507&lt;=Party_Statement!$E$6),SUMPRODUCT(($C$3:$C2507=Party_Statement!$C$5)*($B$3:$B2507&gt;=Party_Statement!$C$6)*($B$3:$B2507&lt;=Party_Statement!$E$6)),""))</f>
        <v/>
      </c>
    </row>
    <row r="2508" spans="1:11" x14ac:dyDescent="0.25">
      <c r="A2508" s="252">
        <f>Purchase_Entry!A770</f>
        <v>66924</v>
      </c>
      <c r="B2508" s="253">
        <f>Purchase_Entry!B770</f>
        <v>46211</v>
      </c>
      <c r="C2508" s="254" t="str">
        <f>Purchase_Entry!D770</f>
        <v>SANA KISAN -311</v>
      </c>
      <c r="D2508" s="255" t="s">
        <v>1392</v>
      </c>
      <c r="E2508" s="255" t="str">
        <f>Purchase_Entry!C770</f>
        <v>BILL-5063</v>
      </c>
      <c r="F2508" s="255" t="str">
        <f>Purchase_Entry!F770</f>
        <v>Paneer</v>
      </c>
      <c r="G2508" s="256">
        <v>0</v>
      </c>
      <c r="H2508" s="256">
        <f>N(Purchase_Entry!P770)</f>
        <v>5640</v>
      </c>
      <c r="I2508" s="256">
        <f t="shared" si="39"/>
        <v>-5640</v>
      </c>
      <c r="J2508" s="209"/>
      <c r="K2508" s="209" t="str" cm="1">
        <f t="array" ref="K2508">IF($C2508="","",IF(AND($C2508=Party_Statement!$C$5,$B2508&gt;=Party_Statement!$C$6,$B2508&lt;=Party_Statement!$E$6),SUMPRODUCT(($C$3:$C2508=Party_Statement!$C$5)*($B$3:$B2508&gt;=Party_Statement!$C$6)*($B$3:$B2508&lt;=Party_Statement!$E$6)),""))</f>
        <v/>
      </c>
    </row>
    <row r="2509" spans="1:11" x14ac:dyDescent="0.25">
      <c r="A2509" s="252">
        <f>Purchase_Entry!A771</f>
        <v>66925</v>
      </c>
      <c r="B2509" s="253">
        <f>Purchase_Entry!B771</f>
        <v>46212</v>
      </c>
      <c r="C2509" s="254" t="str">
        <f>Purchase_Entry!D771</f>
        <v>SANA KISAN -311</v>
      </c>
      <c r="D2509" s="255" t="s">
        <v>1392</v>
      </c>
      <c r="E2509" s="255" t="str">
        <f>Purchase_Entry!C771</f>
        <v>BILL-5070</v>
      </c>
      <c r="F2509" s="255" t="str">
        <f>Purchase_Entry!F771</f>
        <v>Mix Milk</v>
      </c>
      <c r="G2509" s="256">
        <v>0</v>
      </c>
      <c r="H2509" s="256">
        <f>N(Purchase_Entry!P771)</f>
        <v>16800</v>
      </c>
      <c r="I2509" s="256">
        <f t="shared" si="39"/>
        <v>-16800</v>
      </c>
      <c r="J2509" s="209"/>
      <c r="K2509" s="209" t="str" cm="1">
        <f t="array" ref="K2509">IF($C2509="","",IF(AND($C2509=Party_Statement!$C$5,$B2509&gt;=Party_Statement!$C$6,$B2509&lt;=Party_Statement!$E$6),SUMPRODUCT(($C$3:$C2509=Party_Statement!$C$5)*($B$3:$B2509&gt;=Party_Statement!$C$6)*($B$3:$B2509&lt;=Party_Statement!$E$6)),""))</f>
        <v/>
      </c>
    </row>
    <row r="2510" spans="1:11" x14ac:dyDescent="0.25">
      <c r="A2510" s="252">
        <f>Purchase_Entry!A772</f>
        <v>66927</v>
      </c>
      <c r="B2510" s="253">
        <f>Purchase_Entry!B772</f>
        <v>46214</v>
      </c>
      <c r="C2510" s="254" t="str">
        <f>Purchase_Entry!D772</f>
        <v>SANA KISAN -311</v>
      </c>
      <c r="D2510" s="255" t="s">
        <v>1392</v>
      </c>
      <c r="E2510" s="255" t="str">
        <f>Purchase_Entry!C772</f>
        <v>BILL-5085</v>
      </c>
      <c r="F2510" s="255" t="str">
        <f>Purchase_Entry!F772</f>
        <v>Mix Milk</v>
      </c>
      <c r="G2510" s="256">
        <v>0</v>
      </c>
      <c r="H2510" s="256">
        <f>N(Purchase_Entry!P772)</f>
        <v>10080</v>
      </c>
      <c r="I2510" s="256">
        <f t="shared" si="39"/>
        <v>-10080</v>
      </c>
      <c r="J2510" s="209"/>
      <c r="K2510" s="209" t="str" cm="1">
        <f t="array" ref="K2510">IF($C2510="","",IF(AND($C2510=Party_Statement!$C$5,$B2510&gt;=Party_Statement!$C$6,$B2510&lt;=Party_Statement!$E$6),SUMPRODUCT(($C$3:$C2510=Party_Statement!$C$5)*($B$3:$B2510&gt;=Party_Statement!$C$6)*($B$3:$B2510&lt;=Party_Statement!$E$6)),""))</f>
        <v/>
      </c>
    </row>
    <row r="2511" spans="1:11" x14ac:dyDescent="0.25">
      <c r="A2511" s="252" t="str">
        <f>Purchase_Entry!A773</f>
        <v>2083/03/32</v>
      </c>
      <c r="B2511" s="253">
        <f>Purchase_Entry!B773</f>
        <v>46219</v>
      </c>
      <c r="C2511" s="254" t="str">
        <f>Purchase_Entry!D773</f>
        <v>SANA KISAN -311</v>
      </c>
      <c r="D2511" s="255" t="s">
        <v>1392</v>
      </c>
      <c r="E2511" s="255" t="str">
        <f>Purchase_Entry!C773</f>
        <v>BILL-5125</v>
      </c>
      <c r="F2511" s="255" t="str">
        <f>Purchase_Entry!F773</f>
        <v>Mix Milk</v>
      </c>
      <c r="G2511" s="256">
        <v>0</v>
      </c>
      <c r="H2511" s="256">
        <f>N(Purchase_Entry!P773)</f>
        <v>16800</v>
      </c>
      <c r="I2511" s="256">
        <f t="shared" si="39"/>
        <v>-16800</v>
      </c>
      <c r="J2511" s="209"/>
      <c r="K2511" s="209" t="str" cm="1">
        <f t="array" ref="K2511">IF($C2511="","",IF(AND($C2511=Party_Statement!$C$5,$B2511&gt;=Party_Statement!$C$6,$B2511&lt;=Party_Statement!$E$6),SUMPRODUCT(($C$3:$C2511=Party_Statement!$C$5)*($B$3:$B2511&gt;=Party_Statement!$C$6)*($B$3:$B2511&lt;=Party_Statement!$E$6)),""))</f>
        <v/>
      </c>
    </row>
    <row r="2512" spans="1:11" x14ac:dyDescent="0.25">
      <c r="A2512" s="252">
        <f>Purchase_Entry!A774</f>
        <v>66932</v>
      </c>
      <c r="B2512" s="253">
        <f>Purchase_Entry!B774</f>
        <v>46220</v>
      </c>
      <c r="C2512" s="254" t="str">
        <f>Purchase_Entry!D774</f>
        <v>SANA KISAN -311</v>
      </c>
      <c r="D2512" s="255" t="s">
        <v>1392</v>
      </c>
      <c r="E2512" s="255" t="str">
        <f>Purchase_Entry!C774</f>
        <v>BILL-5132</v>
      </c>
      <c r="F2512" s="255" t="str">
        <f>Purchase_Entry!F774</f>
        <v>Mix Milk</v>
      </c>
      <c r="G2512" s="256">
        <v>0</v>
      </c>
      <c r="H2512" s="256">
        <f>N(Purchase_Entry!P774)</f>
        <v>16800</v>
      </c>
      <c r="I2512" s="256">
        <f t="shared" si="39"/>
        <v>-16800</v>
      </c>
      <c r="J2512" s="209"/>
      <c r="K2512" s="209" t="str" cm="1">
        <f t="array" ref="K2512">IF($C2512="","",IF(AND($C2512=Party_Statement!$C$5,$B2512&gt;=Party_Statement!$C$6,$B2512&lt;=Party_Statement!$E$6),SUMPRODUCT(($C$3:$C2512=Party_Statement!$C$5)*($B$3:$B2512&gt;=Party_Statement!$C$6)*($B$3:$B2512&lt;=Party_Statement!$E$6)),""))</f>
        <v/>
      </c>
    </row>
    <row r="2513" spans="1:11" x14ac:dyDescent="0.25">
      <c r="A2513" s="252">
        <f>Purchase_Entry!A775</f>
        <v>66933</v>
      </c>
      <c r="B2513" s="253">
        <f>Purchase_Entry!B775</f>
        <v>46221</v>
      </c>
      <c r="C2513" s="254" t="str">
        <f>Purchase_Entry!D775</f>
        <v>SANA KISAN -311</v>
      </c>
      <c r="D2513" s="255" t="s">
        <v>1392</v>
      </c>
      <c r="E2513" s="255" t="str">
        <f>Purchase_Entry!C775</f>
        <v>BILL-5139</v>
      </c>
      <c r="F2513" s="255" t="str">
        <f>Purchase_Entry!F775</f>
        <v>Mix Milk</v>
      </c>
      <c r="G2513" s="256">
        <v>0</v>
      </c>
      <c r="H2513" s="256">
        <f>N(Purchase_Entry!P775)</f>
        <v>20160</v>
      </c>
      <c r="I2513" s="256">
        <f t="shared" si="39"/>
        <v>-20160</v>
      </c>
      <c r="J2513" s="209"/>
      <c r="K2513" s="209" t="str" cm="1">
        <f t="array" ref="K2513">IF($C2513="","",IF(AND($C2513=Party_Statement!$C$5,$B2513&gt;=Party_Statement!$C$6,$B2513&lt;=Party_Statement!$E$6),SUMPRODUCT(($C$3:$C2513=Party_Statement!$C$5)*($B$3:$B2513&gt;=Party_Statement!$C$6)*($B$3:$B2513&lt;=Party_Statement!$E$6)),""))</f>
        <v/>
      </c>
    </row>
    <row r="2514" spans="1:11" x14ac:dyDescent="0.25">
      <c r="A2514" s="252">
        <f>Purchase_Entry!A776</f>
        <v>66934</v>
      </c>
      <c r="B2514" s="253">
        <f>Purchase_Entry!B776</f>
        <v>46222</v>
      </c>
      <c r="C2514" s="254" t="str">
        <f>Purchase_Entry!D776</f>
        <v>SANA KISAN -311</v>
      </c>
      <c r="D2514" s="255" t="s">
        <v>1392</v>
      </c>
      <c r="E2514" s="255" t="str">
        <f>Purchase_Entry!C776</f>
        <v>BILL-5146</v>
      </c>
      <c r="F2514" s="255" t="str">
        <f>Purchase_Entry!F776</f>
        <v>Mix Milk</v>
      </c>
      <c r="G2514" s="256">
        <v>0</v>
      </c>
      <c r="H2514" s="256">
        <f>N(Purchase_Entry!P776)</f>
        <v>16800</v>
      </c>
      <c r="I2514" s="256">
        <f t="shared" si="39"/>
        <v>-16800</v>
      </c>
      <c r="J2514" s="209"/>
      <c r="K2514" s="209" t="str" cm="1">
        <f t="array" ref="K2514">IF($C2514="","",IF(AND($C2514=Party_Statement!$C$5,$B2514&gt;=Party_Statement!$C$6,$B2514&lt;=Party_Statement!$E$6),SUMPRODUCT(($C$3:$C2514=Party_Statement!$C$5)*($B$3:$B2514&gt;=Party_Statement!$C$6)*($B$3:$B2514&lt;=Party_Statement!$E$6)),""))</f>
        <v/>
      </c>
    </row>
    <row r="2515" spans="1:11" x14ac:dyDescent="0.25">
      <c r="A2515" s="252">
        <f>Purchase_Entry!A777</f>
        <v>66936</v>
      </c>
      <c r="B2515" s="253">
        <f>Purchase_Entry!B777</f>
        <v>46224</v>
      </c>
      <c r="C2515" s="254" t="str">
        <f>Purchase_Entry!D777</f>
        <v>SANA KISAN -311</v>
      </c>
      <c r="D2515" s="255" t="s">
        <v>1392</v>
      </c>
      <c r="E2515" s="255" t="str">
        <f>Purchase_Entry!C777</f>
        <v>BILL-5153</v>
      </c>
      <c r="F2515" s="255" t="str">
        <f>Purchase_Entry!F777</f>
        <v>Mix Milk</v>
      </c>
      <c r="G2515" s="256">
        <v>0</v>
      </c>
      <c r="H2515" s="256">
        <f>N(Purchase_Entry!P777)</f>
        <v>6720</v>
      </c>
      <c r="I2515" s="256">
        <f t="shared" si="39"/>
        <v>-6720</v>
      </c>
      <c r="J2515" s="209"/>
      <c r="K2515" s="209" t="str" cm="1">
        <f t="array" ref="K2515">IF($C2515="","",IF(AND($C2515=Party_Statement!$C$5,$B2515&gt;=Party_Statement!$C$6,$B2515&lt;=Party_Statement!$E$6),SUMPRODUCT(($C$3:$C2515=Party_Statement!$C$5)*($B$3:$B2515&gt;=Party_Statement!$C$6)*($B$3:$B2515&lt;=Party_Statement!$E$6)),""))</f>
        <v/>
      </c>
    </row>
    <row r="2516" spans="1:11" x14ac:dyDescent="0.25">
      <c r="A2516" s="252">
        <f>Purchase_Entry!A778</f>
        <v>66937</v>
      </c>
      <c r="B2516" s="253">
        <f>Purchase_Entry!B778</f>
        <v>46225</v>
      </c>
      <c r="C2516" s="254" t="str">
        <f>Purchase_Entry!D778</f>
        <v>SANA KISAN -311</v>
      </c>
      <c r="D2516" s="255" t="s">
        <v>1392</v>
      </c>
      <c r="E2516" s="255" t="str">
        <f>Purchase_Entry!C778</f>
        <v>BILL-5153</v>
      </c>
      <c r="F2516" s="255" t="str">
        <f>Purchase_Entry!F778</f>
        <v>Mix Milk</v>
      </c>
      <c r="G2516" s="256">
        <v>0</v>
      </c>
      <c r="H2516" s="256">
        <f>N(Purchase_Entry!P778)</f>
        <v>16800</v>
      </c>
      <c r="I2516" s="256">
        <f t="shared" si="39"/>
        <v>-16800</v>
      </c>
      <c r="J2516" s="209"/>
      <c r="K2516" s="209" t="str" cm="1">
        <f t="array" ref="K2516">IF($C2516="","",IF(AND($C2516=Party_Statement!$C$5,$B2516&gt;=Party_Statement!$C$6,$B2516&lt;=Party_Statement!$E$6),SUMPRODUCT(($C$3:$C2516=Party_Statement!$C$5)*($B$3:$B2516&gt;=Party_Statement!$C$6)*($B$3:$B2516&lt;=Party_Statement!$E$6)),""))</f>
        <v/>
      </c>
    </row>
    <row r="2517" spans="1:11" x14ac:dyDescent="0.25">
      <c r="A2517" s="252">
        <f>Purchase_Entry!A779</f>
        <v>66940</v>
      </c>
      <c r="B2517" s="253">
        <f>Purchase_Entry!B779</f>
        <v>46228</v>
      </c>
      <c r="C2517" s="254" t="str">
        <f>Purchase_Entry!D779</f>
        <v>SANA KISAN -311</v>
      </c>
      <c r="D2517" s="255" t="s">
        <v>1392</v>
      </c>
      <c r="E2517" s="255" t="str">
        <f>Purchase_Entry!C779</f>
        <v>BILL-5153</v>
      </c>
      <c r="F2517" s="255" t="str">
        <f>Purchase_Entry!F779</f>
        <v>Mix Milk</v>
      </c>
      <c r="G2517" s="256">
        <v>0</v>
      </c>
      <c r="H2517" s="256">
        <f>N(Purchase_Entry!P779)</f>
        <v>13440</v>
      </c>
      <c r="I2517" s="256">
        <f t="shared" si="39"/>
        <v>-13440</v>
      </c>
      <c r="J2517" s="209"/>
      <c r="K2517" s="209" t="str" cm="1">
        <f t="array" ref="K2517">IF($C2517="","",IF(AND($C2517=Party_Statement!$C$5,$B2517&gt;=Party_Statement!$C$6,$B2517&lt;=Party_Statement!$E$6),SUMPRODUCT(($C$3:$C2517=Party_Statement!$C$5)*($B$3:$B2517&gt;=Party_Statement!$C$6)*($B$3:$B2517&lt;=Party_Statement!$E$6)),""))</f>
        <v/>
      </c>
    </row>
    <row r="2518" spans="1:11" x14ac:dyDescent="0.25">
      <c r="A2518" s="252">
        <f>Purchase_Entry!A780</f>
        <v>66941</v>
      </c>
      <c r="B2518" s="253">
        <f>Purchase_Entry!B780</f>
        <v>46229</v>
      </c>
      <c r="C2518" s="254" t="str">
        <f>Purchase_Entry!D780</f>
        <v>SANA KISAN -311</v>
      </c>
      <c r="D2518" s="255" t="s">
        <v>1392</v>
      </c>
      <c r="E2518" s="255" t="str">
        <f>Purchase_Entry!C780</f>
        <v>BILL-5153</v>
      </c>
      <c r="F2518" s="255" t="str">
        <f>Purchase_Entry!F780</f>
        <v>Mix Milk</v>
      </c>
      <c r="G2518" s="256">
        <v>0</v>
      </c>
      <c r="H2518" s="256">
        <f>N(Purchase_Entry!P780)</f>
        <v>16800</v>
      </c>
      <c r="I2518" s="256">
        <f t="shared" si="39"/>
        <v>-16800</v>
      </c>
      <c r="J2518" s="209"/>
      <c r="K2518" s="209" t="str" cm="1">
        <f t="array" ref="K2518">IF($C2518="","",IF(AND($C2518=Party_Statement!$C$5,$B2518&gt;=Party_Statement!$C$6,$B2518&lt;=Party_Statement!$E$6),SUMPRODUCT(($C$3:$C2518=Party_Statement!$C$5)*($B$3:$B2518&gt;=Party_Statement!$C$6)*($B$3:$B2518&lt;=Party_Statement!$E$6)),""))</f>
        <v/>
      </c>
    </row>
    <row r="2519" spans="1:11" x14ac:dyDescent="0.25">
      <c r="A2519" s="252">
        <f>Purchase_Entry!A781</f>
        <v>66942</v>
      </c>
      <c r="B2519" s="253">
        <f>Purchase_Entry!B781</f>
        <v>46230</v>
      </c>
      <c r="C2519" s="254" t="str">
        <f>Purchase_Entry!D781</f>
        <v>SANA KISAN -311</v>
      </c>
      <c r="D2519" s="255" t="s">
        <v>1392</v>
      </c>
      <c r="E2519" s="255" t="str">
        <f>Purchase_Entry!C781</f>
        <v>BILL-5153</v>
      </c>
      <c r="F2519" s="255" t="str">
        <f>Purchase_Entry!F781</f>
        <v>Mix Milk</v>
      </c>
      <c r="G2519" s="256">
        <v>0</v>
      </c>
      <c r="H2519" s="256">
        <f>N(Purchase_Entry!P781)</f>
        <v>20160</v>
      </c>
      <c r="I2519" s="256">
        <f t="shared" si="39"/>
        <v>-20160</v>
      </c>
      <c r="J2519" s="209"/>
      <c r="K2519" s="209" t="str" cm="1">
        <f t="array" ref="K2519">IF($C2519="","",IF(AND($C2519=Party_Statement!$C$5,$B2519&gt;=Party_Statement!$C$6,$B2519&lt;=Party_Statement!$E$6),SUMPRODUCT(($C$3:$C2519=Party_Statement!$C$5)*($B$3:$B2519&gt;=Party_Statement!$C$6)*($B$3:$B2519&lt;=Party_Statement!$E$6)),""))</f>
        <v/>
      </c>
    </row>
    <row r="2520" spans="1:11" x14ac:dyDescent="0.25">
      <c r="A2520" s="252">
        <f>Purchase_Entry!A782</f>
        <v>66944</v>
      </c>
      <c r="B2520" s="253">
        <f>Purchase_Entry!B782</f>
        <v>46232</v>
      </c>
      <c r="C2520" s="254" t="str">
        <f>Purchase_Entry!D782</f>
        <v>SANA KISAN -311</v>
      </c>
      <c r="D2520" s="255" t="s">
        <v>1392</v>
      </c>
      <c r="E2520" s="255" t="str">
        <f>Purchase_Entry!C782</f>
        <v>BILL-5153</v>
      </c>
      <c r="F2520" s="255" t="str">
        <f>Purchase_Entry!F782</f>
        <v>Mix Milk</v>
      </c>
      <c r="G2520" s="256">
        <v>0</v>
      </c>
      <c r="H2520" s="256">
        <f>N(Purchase_Entry!P782)</f>
        <v>10080</v>
      </c>
      <c r="I2520" s="256">
        <f t="shared" si="39"/>
        <v>-10080</v>
      </c>
      <c r="J2520" s="209"/>
      <c r="K2520" s="209" t="str" cm="1">
        <f t="array" ref="K2520">IF($C2520="","",IF(AND($C2520=Party_Statement!$C$5,$B2520&gt;=Party_Statement!$C$6,$B2520&lt;=Party_Statement!$E$6),SUMPRODUCT(($C$3:$C2520=Party_Statement!$C$5)*($B$3:$B2520&gt;=Party_Statement!$C$6)*($B$3:$B2520&lt;=Party_Statement!$E$6)),""))</f>
        <v/>
      </c>
    </row>
    <row r="2521" spans="1:11" x14ac:dyDescent="0.25">
      <c r="A2521" s="252">
        <f>Purchase_Entry!A783</f>
        <v>66945</v>
      </c>
      <c r="B2521" s="253">
        <f>Purchase_Entry!B783</f>
        <v>46233</v>
      </c>
      <c r="C2521" s="254" t="str">
        <f>Purchase_Entry!D783</f>
        <v>SANA KISAN -311</v>
      </c>
      <c r="D2521" s="255" t="s">
        <v>1392</v>
      </c>
      <c r="E2521" s="255" t="str">
        <f>Purchase_Entry!C783</f>
        <v>BILL-5153</v>
      </c>
      <c r="F2521" s="255" t="str">
        <f>Purchase_Entry!F783</f>
        <v>Mix Milk</v>
      </c>
      <c r="G2521" s="256">
        <v>0</v>
      </c>
      <c r="H2521" s="256">
        <f>N(Purchase_Entry!P783)</f>
        <v>16800</v>
      </c>
      <c r="I2521" s="256">
        <f t="shared" si="39"/>
        <v>-16800</v>
      </c>
      <c r="J2521" s="209"/>
      <c r="K2521" s="209" t="str" cm="1">
        <f t="array" ref="K2521">IF($C2521="","",IF(AND($C2521=Party_Statement!$C$5,$B2521&gt;=Party_Statement!$C$6,$B2521&lt;=Party_Statement!$E$6),SUMPRODUCT(($C$3:$C2521=Party_Statement!$C$5)*($B$3:$B2521&gt;=Party_Statement!$C$6)*($B$3:$B2521&lt;=Party_Statement!$E$6)),""))</f>
        <v/>
      </c>
    </row>
    <row r="2522" spans="1:11" x14ac:dyDescent="0.25">
      <c r="A2522" s="252">
        <f>Purchase_Entry!A784</f>
        <v>66949</v>
      </c>
      <c r="B2522" s="253">
        <f>Purchase_Entry!B784</f>
        <v>46237</v>
      </c>
      <c r="C2522" s="254" t="str">
        <f>Purchase_Entry!D784</f>
        <v>SANA KISAN -311</v>
      </c>
      <c r="D2522" s="255" t="s">
        <v>1392</v>
      </c>
      <c r="E2522" s="255" t="str">
        <f>Purchase_Entry!C784</f>
        <v>BILL-5153</v>
      </c>
      <c r="F2522" s="255" t="str">
        <f>Purchase_Entry!F784</f>
        <v>Mix Milk</v>
      </c>
      <c r="G2522" s="256">
        <v>0</v>
      </c>
      <c r="H2522" s="256">
        <f>N(Purchase_Entry!P784)</f>
        <v>6720</v>
      </c>
      <c r="I2522" s="256">
        <f t="shared" si="39"/>
        <v>-6720</v>
      </c>
      <c r="J2522" s="209"/>
      <c r="K2522" s="209" t="str" cm="1">
        <f t="array" ref="K2522">IF($C2522="","",IF(AND($C2522=Party_Statement!$C$5,$B2522&gt;=Party_Statement!$C$6,$B2522&lt;=Party_Statement!$E$6),SUMPRODUCT(($C$3:$C2522=Party_Statement!$C$5)*($B$3:$B2522&gt;=Party_Statement!$C$6)*($B$3:$B2522&lt;=Party_Statement!$E$6)),""))</f>
        <v/>
      </c>
    </row>
    <row r="2523" spans="1:11" x14ac:dyDescent="0.25">
      <c r="A2523" s="252">
        <f>Purchase_Entry!A785</f>
        <v>66950</v>
      </c>
      <c r="B2523" s="253">
        <f>Purchase_Entry!B785</f>
        <v>46238</v>
      </c>
      <c r="C2523" s="254" t="str">
        <f>Purchase_Entry!D785</f>
        <v>SANA KISAN -311</v>
      </c>
      <c r="D2523" s="255" t="s">
        <v>1392</v>
      </c>
      <c r="E2523" s="255" t="str">
        <f>Purchase_Entry!C785</f>
        <v>BILL-5153</v>
      </c>
      <c r="F2523" s="255" t="str">
        <f>Purchase_Entry!F785</f>
        <v>Mix Milk</v>
      </c>
      <c r="G2523" s="256">
        <v>0</v>
      </c>
      <c r="H2523" s="256">
        <f>N(Purchase_Entry!P785)</f>
        <v>13440</v>
      </c>
      <c r="I2523" s="256">
        <f t="shared" si="39"/>
        <v>-13440</v>
      </c>
      <c r="J2523" s="209"/>
      <c r="K2523" s="209" t="str" cm="1">
        <f t="array" ref="K2523">IF($C2523="","",IF(AND($C2523=Party_Statement!$C$5,$B2523&gt;=Party_Statement!$C$6,$B2523&lt;=Party_Statement!$E$6),SUMPRODUCT(($C$3:$C2523=Party_Statement!$C$5)*($B$3:$B2523&gt;=Party_Statement!$C$6)*($B$3:$B2523&lt;=Party_Statement!$E$6)),""))</f>
        <v/>
      </c>
    </row>
    <row r="2524" spans="1:11" x14ac:dyDescent="0.25">
      <c r="A2524" s="252">
        <f>Purchase_Entry!A786</f>
        <v>66954</v>
      </c>
      <c r="B2524" s="253">
        <f>Purchase_Entry!B786</f>
        <v>46242</v>
      </c>
      <c r="C2524" s="254" t="str">
        <f>Purchase_Entry!D786</f>
        <v>SANA KISAN -311</v>
      </c>
      <c r="D2524" s="255" t="s">
        <v>1392</v>
      </c>
      <c r="E2524" s="255" t="str">
        <f>Purchase_Entry!C786</f>
        <v>BILL-5153</v>
      </c>
      <c r="F2524" s="255" t="str">
        <f>Purchase_Entry!F786</f>
        <v>Mix Milk</v>
      </c>
      <c r="G2524" s="256">
        <v>0</v>
      </c>
      <c r="H2524" s="256">
        <f>N(Purchase_Entry!P786)</f>
        <v>10080</v>
      </c>
      <c r="I2524" s="256">
        <f t="shared" si="39"/>
        <v>-10080</v>
      </c>
      <c r="J2524" s="209"/>
      <c r="K2524" s="209" t="str" cm="1">
        <f t="array" ref="K2524">IF($C2524="","",IF(AND($C2524=Party_Statement!$C$5,$B2524&gt;=Party_Statement!$C$6,$B2524&lt;=Party_Statement!$E$6),SUMPRODUCT(($C$3:$C2524=Party_Statement!$C$5)*($B$3:$B2524&gt;=Party_Statement!$C$6)*($B$3:$B2524&lt;=Party_Statement!$E$6)),""))</f>
        <v/>
      </c>
    </row>
    <row r="2525" spans="1:11" x14ac:dyDescent="0.25">
      <c r="A2525" s="252">
        <f>Purchase_Entry!A787</f>
        <v>66957</v>
      </c>
      <c r="B2525" s="253">
        <f>Purchase_Entry!B787</f>
        <v>46245</v>
      </c>
      <c r="C2525" s="254" t="str">
        <f>Purchase_Entry!D787</f>
        <v>SANA KISAN -311</v>
      </c>
      <c r="D2525" s="255" t="s">
        <v>1392</v>
      </c>
      <c r="E2525" s="255" t="str">
        <f>Purchase_Entry!C787</f>
        <v>BILL-5153</v>
      </c>
      <c r="F2525" s="255" t="str">
        <f>Purchase_Entry!F787</f>
        <v>Mix Milk</v>
      </c>
      <c r="G2525" s="256">
        <v>0</v>
      </c>
      <c r="H2525" s="256">
        <f>N(Purchase_Entry!P787)</f>
        <v>6720</v>
      </c>
      <c r="I2525" s="256">
        <f t="shared" si="39"/>
        <v>-6720</v>
      </c>
      <c r="J2525" s="209"/>
      <c r="K2525" s="209" t="str" cm="1">
        <f t="array" ref="K2525">IF($C2525="","",IF(AND($C2525=Party_Statement!$C$5,$B2525&gt;=Party_Statement!$C$6,$B2525&lt;=Party_Statement!$E$6),SUMPRODUCT(($C$3:$C2525=Party_Statement!$C$5)*($B$3:$B2525&gt;=Party_Statement!$C$6)*($B$3:$B2525&lt;=Party_Statement!$E$6)),""))</f>
        <v/>
      </c>
    </row>
    <row r="2526" spans="1:11" x14ac:dyDescent="0.25">
      <c r="A2526" s="252">
        <f>Purchase_Entry!A788</f>
        <v>66958</v>
      </c>
      <c r="B2526" s="253">
        <f>Purchase_Entry!B788</f>
        <v>46246</v>
      </c>
      <c r="C2526" s="254" t="str">
        <f>Purchase_Entry!D788</f>
        <v>SANA KISAN -311</v>
      </c>
      <c r="D2526" s="255" t="s">
        <v>1392</v>
      </c>
      <c r="E2526" s="255" t="str">
        <f>Purchase_Entry!C788</f>
        <v>BILL-5153</v>
      </c>
      <c r="F2526" s="255" t="str">
        <f>Purchase_Entry!F788</f>
        <v>Mix Milk</v>
      </c>
      <c r="G2526" s="256">
        <v>0</v>
      </c>
      <c r="H2526" s="256">
        <f>N(Purchase_Entry!P788)</f>
        <v>3360</v>
      </c>
      <c r="I2526" s="256">
        <f t="shared" si="39"/>
        <v>-3360</v>
      </c>
      <c r="J2526" s="209"/>
      <c r="K2526" s="209" t="str" cm="1">
        <f t="array" ref="K2526">IF($C2526="","",IF(AND($C2526=Party_Statement!$C$5,$B2526&gt;=Party_Statement!$C$6,$B2526&lt;=Party_Statement!$E$6),SUMPRODUCT(($C$3:$C2526=Party_Statement!$C$5)*($B$3:$B2526&gt;=Party_Statement!$C$6)*($B$3:$B2526&lt;=Party_Statement!$E$6)),""))</f>
        <v/>
      </c>
    </row>
    <row r="2527" spans="1:11" x14ac:dyDescent="0.25">
      <c r="A2527" s="252">
        <f>Purchase_Entry!A789</f>
        <v>66959</v>
      </c>
      <c r="B2527" s="253">
        <f>Purchase_Entry!B789</f>
        <v>46247</v>
      </c>
      <c r="C2527" s="254" t="str">
        <f>Purchase_Entry!D789</f>
        <v>SANA KISAN -311</v>
      </c>
      <c r="D2527" s="255" t="s">
        <v>1392</v>
      </c>
      <c r="E2527" s="255" t="str">
        <f>Purchase_Entry!C789</f>
        <v>BILL-5153</v>
      </c>
      <c r="F2527" s="255" t="str">
        <f>Purchase_Entry!F789</f>
        <v>Mix Milk</v>
      </c>
      <c r="G2527" s="256">
        <v>0</v>
      </c>
      <c r="H2527" s="256">
        <f>N(Purchase_Entry!P789)</f>
        <v>16800</v>
      </c>
      <c r="I2527" s="256">
        <f t="shared" si="39"/>
        <v>-16800</v>
      </c>
      <c r="J2527" s="209"/>
      <c r="K2527" s="209" t="str" cm="1">
        <f t="array" ref="K2527">IF($C2527="","",IF(AND($C2527=Party_Statement!$C$5,$B2527&gt;=Party_Statement!$C$6,$B2527&lt;=Party_Statement!$E$6),SUMPRODUCT(($C$3:$C2527=Party_Statement!$C$5)*($B$3:$B2527&gt;=Party_Statement!$C$6)*($B$3:$B2527&lt;=Party_Statement!$E$6)),""))</f>
        <v/>
      </c>
    </row>
    <row r="2528" spans="1:11" x14ac:dyDescent="0.25">
      <c r="A2528" s="252" t="str">
        <f>Purchase_Entry!A790</f>
        <v>2083/03/16</v>
      </c>
      <c r="B2528" s="253">
        <f>Purchase_Entry!B790</f>
        <v>46203</v>
      </c>
      <c r="C2528" s="254" t="str">
        <f>Purchase_Entry!D790</f>
        <v>FACTORY PRODUCTION</v>
      </c>
      <c r="D2528" s="255" t="s">
        <v>1392</v>
      </c>
      <c r="E2528" s="255" t="str">
        <f>Purchase_Entry!C790</f>
        <v>BILL-5153</v>
      </c>
      <c r="F2528" s="255" t="str">
        <f>Purchase_Entry!F790</f>
        <v>Cream</v>
      </c>
      <c r="G2528" s="256">
        <v>0</v>
      </c>
      <c r="H2528" s="256">
        <f>N(Purchase_Entry!P790)</f>
        <v>3000</v>
      </c>
      <c r="I2528" s="256">
        <f t="shared" si="39"/>
        <v>-3000</v>
      </c>
      <c r="J2528" s="209"/>
      <c r="K2528" s="209" t="str" cm="1">
        <f t="array" ref="K2528">IF($C2528="","",IF(AND($C2528=Party_Statement!$C$5,$B2528&gt;=Party_Statement!$C$6,$B2528&lt;=Party_Statement!$E$6),SUMPRODUCT(($C$3:$C2528=Party_Statement!$C$5)*($B$3:$B2528&gt;=Party_Statement!$C$6)*($B$3:$B2528&lt;=Party_Statement!$E$6)),""))</f>
        <v/>
      </c>
    </row>
    <row r="2529" spans="1:11" x14ac:dyDescent="0.25">
      <c r="A2529" s="252" t="str">
        <f>Purchase_Entry!A791</f>
        <v>2083/03/18</v>
      </c>
      <c r="B2529" s="253">
        <f>Purchase_Entry!B791</f>
        <v>46205</v>
      </c>
      <c r="C2529" s="254" t="str">
        <f>Purchase_Entry!D791</f>
        <v>FACTORY PRODUCTION</v>
      </c>
      <c r="D2529" s="255" t="s">
        <v>1392</v>
      </c>
      <c r="E2529" s="255" t="str">
        <f>Purchase_Entry!C791</f>
        <v>BILL-5153</v>
      </c>
      <c r="F2529" s="255" t="str">
        <f>Purchase_Entry!F791</f>
        <v>Cream</v>
      </c>
      <c r="G2529" s="256">
        <v>0</v>
      </c>
      <c r="H2529" s="256">
        <f>N(Purchase_Entry!P791)</f>
        <v>5000</v>
      </c>
      <c r="I2529" s="256">
        <f t="shared" si="39"/>
        <v>-5000</v>
      </c>
      <c r="J2529" s="209"/>
      <c r="K2529" s="209" t="str" cm="1">
        <f t="array" ref="K2529">IF($C2529="","",IF(AND($C2529=Party_Statement!$C$5,$B2529&gt;=Party_Statement!$C$6,$B2529&lt;=Party_Statement!$E$6),SUMPRODUCT(($C$3:$C2529=Party_Statement!$C$5)*($B$3:$B2529&gt;=Party_Statement!$C$6)*($B$3:$B2529&lt;=Party_Statement!$E$6)),""))</f>
        <v/>
      </c>
    </row>
    <row r="2530" spans="1:11" x14ac:dyDescent="0.25">
      <c r="A2530" s="252" t="str">
        <f>Purchase_Entry!A792</f>
        <v>2083/03/20</v>
      </c>
      <c r="B2530" s="253">
        <f>Purchase_Entry!B792</f>
        <v>46207</v>
      </c>
      <c r="C2530" s="254" t="str">
        <f>Purchase_Entry!D792</f>
        <v>FACTORY PRODUCTION</v>
      </c>
      <c r="D2530" s="255" t="s">
        <v>1392</v>
      </c>
      <c r="E2530" s="255" t="str">
        <f>Purchase_Entry!C792</f>
        <v>BILL-5153</v>
      </c>
      <c r="F2530" s="255" t="str">
        <f>Purchase_Entry!F792</f>
        <v>Cream</v>
      </c>
      <c r="G2530" s="256">
        <v>0</v>
      </c>
      <c r="H2530" s="256">
        <f>N(Purchase_Entry!P792)</f>
        <v>5000</v>
      </c>
      <c r="I2530" s="256">
        <f t="shared" si="39"/>
        <v>-5000</v>
      </c>
      <c r="J2530" s="209"/>
      <c r="K2530" s="209" t="str" cm="1">
        <f t="array" ref="K2530">IF($C2530="","",IF(AND($C2530=Party_Statement!$C$5,$B2530&gt;=Party_Statement!$C$6,$B2530&lt;=Party_Statement!$E$6),SUMPRODUCT(($C$3:$C2530=Party_Statement!$C$5)*($B$3:$B2530&gt;=Party_Statement!$C$6)*($B$3:$B2530&lt;=Party_Statement!$E$6)),""))</f>
        <v/>
      </c>
    </row>
    <row r="2531" spans="1:11" x14ac:dyDescent="0.25">
      <c r="A2531" s="252" t="str">
        <f>Purchase_Entry!A793</f>
        <v>2083/03/22</v>
      </c>
      <c r="B2531" s="253">
        <f>Purchase_Entry!B793</f>
        <v>46209</v>
      </c>
      <c r="C2531" s="254" t="str">
        <f>Purchase_Entry!D793</f>
        <v>FACTORY PRODUCTION</v>
      </c>
      <c r="D2531" s="255" t="s">
        <v>1392</v>
      </c>
      <c r="E2531" s="255" t="str">
        <f>Purchase_Entry!C793</f>
        <v>BILL-5153</v>
      </c>
      <c r="F2531" s="255" t="str">
        <f>Purchase_Entry!F793</f>
        <v>Cream</v>
      </c>
      <c r="G2531" s="256">
        <v>0</v>
      </c>
      <c r="H2531" s="256">
        <f>N(Purchase_Entry!P793)</f>
        <v>4500</v>
      </c>
      <c r="I2531" s="256">
        <f t="shared" si="39"/>
        <v>-4500</v>
      </c>
      <c r="J2531" s="209"/>
      <c r="K2531" s="209" t="str" cm="1">
        <f t="array" ref="K2531">IF($C2531="","",IF(AND($C2531=Party_Statement!$C$5,$B2531&gt;=Party_Statement!$C$6,$B2531&lt;=Party_Statement!$E$6),SUMPRODUCT(($C$3:$C2531=Party_Statement!$C$5)*($B$3:$B2531&gt;=Party_Statement!$C$6)*($B$3:$B2531&lt;=Party_Statement!$E$6)),""))</f>
        <v/>
      </c>
    </row>
    <row r="2532" spans="1:11" x14ac:dyDescent="0.25">
      <c r="A2532" s="252" t="str">
        <f>Purchase_Entry!A794</f>
        <v>2083/03/24</v>
      </c>
      <c r="B2532" s="253">
        <f>Purchase_Entry!B794</f>
        <v>46211</v>
      </c>
      <c r="C2532" s="254" t="str">
        <f>Purchase_Entry!D794</f>
        <v>FACTORY PRODUCTION</v>
      </c>
      <c r="D2532" s="255" t="s">
        <v>1392</v>
      </c>
      <c r="E2532" s="255" t="str">
        <f>Purchase_Entry!C794</f>
        <v>BILL-5153</v>
      </c>
      <c r="F2532" s="255" t="str">
        <f>Purchase_Entry!F794</f>
        <v>Cream</v>
      </c>
      <c r="G2532" s="256">
        <v>0</v>
      </c>
      <c r="H2532" s="256">
        <f>N(Purchase_Entry!P794)</f>
        <v>4500</v>
      </c>
      <c r="I2532" s="256">
        <f t="shared" si="39"/>
        <v>-4500</v>
      </c>
      <c r="J2532" s="209"/>
      <c r="K2532" s="209" t="str" cm="1">
        <f t="array" ref="K2532">IF($C2532="","",IF(AND($C2532=Party_Statement!$C$5,$B2532&gt;=Party_Statement!$C$6,$B2532&lt;=Party_Statement!$E$6),SUMPRODUCT(($C$3:$C2532=Party_Statement!$C$5)*($B$3:$B2532&gt;=Party_Statement!$C$6)*($B$3:$B2532&lt;=Party_Statement!$E$6)),""))</f>
        <v/>
      </c>
    </row>
    <row r="2533" spans="1:11" x14ac:dyDescent="0.25">
      <c r="A2533" s="252" t="str">
        <f>Purchase_Entry!A795</f>
        <v>2083/03/26</v>
      </c>
      <c r="B2533" s="253">
        <f>Purchase_Entry!B795</f>
        <v>46213</v>
      </c>
      <c r="C2533" s="254" t="str">
        <f>Purchase_Entry!D795</f>
        <v>FACTORY PRODUCTION</v>
      </c>
      <c r="D2533" s="255" t="s">
        <v>1392</v>
      </c>
      <c r="E2533" s="255" t="str">
        <f>Purchase_Entry!C795</f>
        <v>BILL-5153</v>
      </c>
      <c r="F2533" s="255" t="str">
        <f>Purchase_Entry!F795</f>
        <v>Cream</v>
      </c>
      <c r="G2533" s="256">
        <v>0</v>
      </c>
      <c r="H2533" s="256">
        <f>N(Purchase_Entry!P795)</f>
        <v>5000</v>
      </c>
      <c r="I2533" s="256">
        <f t="shared" si="39"/>
        <v>-5000</v>
      </c>
      <c r="J2533" s="209"/>
      <c r="K2533" s="209" t="str" cm="1">
        <f t="array" ref="K2533">IF($C2533="","",IF(AND($C2533=Party_Statement!$C$5,$B2533&gt;=Party_Statement!$C$6,$B2533&lt;=Party_Statement!$E$6),SUMPRODUCT(($C$3:$C2533=Party_Statement!$C$5)*($B$3:$B2533&gt;=Party_Statement!$C$6)*($B$3:$B2533&lt;=Party_Statement!$E$6)),""))</f>
        <v/>
      </c>
    </row>
    <row r="2534" spans="1:11" x14ac:dyDescent="0.25">
      <c r="A2534" s="252" t="str">
        <f>Purchase_Entry!A796</f>
        <v>2083/03/28</v>
      </c>
      <c r="B2534" s="253">
        <f>Purchase_Entry!B796</f>
        <v>46215</v>
      </c>
      <c r="C2534" s="254" t="str">
        <f>Purchase_Entry!D796</f>
        <v>FACTORY PRODUCTION</v>
      </c>
      <c r="D2534" s="255" t="s">
        <v>1392</v>
      </c>
      <c r="E2534" s="255" t="str">
        <f>Purchase_Entry!C796</f>
        <v>BILL-5153</v>
      </c>
      <c r="F2534" s="255" t="str">
        <f>Purchase_Entry!F796</f>
        <v>Cream</v>
      </c>
      <c r="G2534" s="256">
        <v>0</v>
      </c>
      <c r="H2534" s="256">
        <f>N(Purchase_Entry!P796)</f>
        <v>8500</v>
      </c>
      <c r="I2534" s="256">
        <f t="shared" si="39"/>
        <v>-8500</v>
      </c>
      <c r="J2534" s="209"/>
      <c r="K2534" s="209" t="str" cm="1">
        <f t="array" ref="K2534">IF($C2534="","",IF(AND($C2534=Party_Statement!$C$5,$B2534&gt;=Party_Statement!$C$6,$B2534&lt;=Party_Statement!$E$6),SUMPRODUCT(($C$3:$C2534=Party_Statement!$C$5)*($B$3:$B2534&gt;=Party_Statement!$C$6)*($B$3:$B2534&lt;=Party_Statement!$E$6)),""))</f>
        <v/>
      </c>
    </row>
    <row r="2535" spans="1:11" x14ac:dyDescent="0.25">
      <c r="A2535" s="252" t="str">
        <f>Purchase_Entry!A797</f>
        <v>2083/03/30</v>
      </c>
      <c r="B2535" s="253">
        <f>Purchase_Entry!B797</f>
        <v>46217</v>
      </c>
      <c r="C2535" s="254" t="str">
        <f>Purchase_Entry!D797</f>
        <v>FACTORY PRODUCTION</v>
      </c>
      <c r="D2535" s="255" t="s">
        <v>1392</v>
      </c>
      <c r="E2535" s="255" t="str">
        <f>Purchase_Entry!C797</f>
        <v>BILL-5153</v>
      </c>
      <c r="F2535" s="255" t="str">
        <f>Purchase_Entry!F797</f>
        <v>Cream</v>
      </c>
      <c r="G2535" s="256">
        <v>0</v>
      </c>
      <c r="H2535" s="256">
        <f>N(Purchase_Entry!P797)</f>
        <v>4500</v>
      </c>
      <c r="I2535" s="256">
        <f t="shared" si="39"/>
        <v>-4500</v>
      </c>
      <c r="J2535" s="209"/>
      <c r="K2535" s="209" t="str" cm="1">
        <f t="array" ref="K2535">IF($C2535="","",IF(AND($C2535=Party_Statement!$C$5,$B2535&gt;=Party_Statement!$C$6,$B2535&lt;=Party_Statement!$E$6),SUMPRODUCT(($C$3:$C2535=Party_Statement!$C$5)*($B$3:$B2535&gt;=Party_Statement!$C$6)*($B$3:$B2535&lt;=Party_Statement!$E$6)),""))</f>
        <v/>
      </c>
    </row>
    <row r="2536" spans="1:11" x14ac:dyDescent="0.25">
      <c r="A2536" s="252" t="str">
        <f>Purchase_Entry!A798</f>
        <v>2083/03/32</v>
      </c>
      <c r="B2536" s="253">
        <f>Purchase_Entry!B798</f>
        <v>46219</v>
      </c>
      <c r="C2536" s="254" t="str">
        <f>Purchase_Entry!D798</f>
        <v>FACTORY PRODUCTION</v>
      </c>
      <c r="D2536" s="255" t="s">
        <v>1392</v>
      </c>
      <c r="E2536" s="255" t="str">
        <f>Purchase_Entry!C798</f>
        <v>BILL-5153</v>
      </c>
      <c r="F2536" s="255" t="str">
        <f>Purchase_Entry!F798</f>
        <v>Cream</v>
      </c>
      <c r="G2536" s="256">
        <v>0</v>
      </c>
      <c r="H2536" s="256">
        <f>N(Purchase_Entry!P798)</f>
        <v>4500</v>
      </c>
      <c r="I2536" s="256">
        <f t="shared" si="39"/>
        <v>-4500</v>
      </c>
      <c r="J2536" s="209"/>
      <c r="K2536" s="209" t="str" cm="1">
        <f t="array" ref="K2536">IF($C2536="","",IF(AND($C2536=Party_Statement!$C$5,$B2536&gt;=Party_Statement!$C$6,$B2536&lt;=Party_Statement!$E$6),SUMPRODUCT(($C$3:$C2536=Party_Statement!$C$5)*($B$3:$B2536&gt;=Party_Statement!$C$6)*($B$3:$B2536&lt;=Party_Statement!$E$6)),""))</f>
        <v/>
      </c>
    </row>
    <row r="2537" spans="1:11" x14ac:dyDescent="0.25">
      <c r="A2537" s="252" t="str">
        <f>Purchase_Entry!A799</f>
        <v>2083/03/18</v>
      </c>
      <c r="B2537" s="253">
        <f>Purchase_Entry!B799</f>
        <v>46205</v>
      </c>
      <c r="C2537" s="254" t="str">
        <f>Purchase_Entry!D799</f>
        <v>FACTORY PRODUCTION</v>
      </c>
      <c r="D2537" s="255" t="s">
        <v>1392</v>
      </c>
      <c r="E2537" s="255" t="str">
        <f>Purchase_Entry!C799</f>
        <v>BILL-5153</v>
      </c>
      <c r="F2537" s="255" t="str">
        <f>Purchase_Entry!F799</f>
        <v>Ghee</v>
      </c>
      <c r="G2537" s="256">
        <v>0</v>
      </c>
      <c r="H2537" s="256">
        <f>N(Purchase_Entry!P799)</f>
        <v>18750</v>
      </c>
      <c r="I2537" s="256">
        <f t="shared" si="39"/>
        <v>-18750</v>
      </c>
      <c r="J2537" s="209"/>
      <c r="K2537" s="209" t="str" cm="1">
        <f t="array" ref="K2537">IF($C2537="","",IF(AND($C2537=Party_Statement!$C$5,$B2537&gt;=Party_Statement!$C$6,$B2537&lt;=Party_Statement!$E$6),SUMPRODUCT(($C$3:$C2537=Party_Statement!$C$5)*($B$3:$B2537&gt;=Party_Statement!$C$6)*($B$3:$B2537&lt;=Party_Statement!$E$6)),""))</f>
        <v/>
      </c>
    </row>
    <row r="2538" spans="1:11" x14ac:dyDescent="0.25">
      <c r="A2538" s="252" t="str">
        <f>Purchase_Entry!A800</f>
        <v>2083/03/20</v>
      </c>
      <c r="B2538" s="253">
        <f>Purchase_Entry!B800</f>
        <v>46207</v>
      </c>
      <c r="C2538" s="254" t="str">
        <f>Purchase_Entry!D800</f>
        <v>FACTORY PRODUCTION</v>
      </c>
      <c r="D2538" s="255" t="s">
        <v>1392</v>
      </c>
      <c r="E2538" s="255" t="str">
        <f>Purchase_Entry!C800</f>
        <v>BILL-5153</v>
      </c>
      <c r="F2538" s="255" t="str">
        <f>Purchase_Entry!F800</f>
        <v>NAUNI</v>
      </c>
      <c r="G2538" s="256">
        <v>0</v>
      </c>
      <c r="H2538" s="256">
        <f>N(Purchase_Entry!P800)</f>
        <v>5500</v>
      </c>
      <c r="I2538" s="256">
        <f t="shared" si="39"/>
        <v>-5500</v>
      </c>
      <c r="J2538" s="209"/>
      <c r="K2538" s="209" t="str" cm="1">
        <f t="array" ref="K2538">IF($C2538="","",IF(AND($C2538=Party_Statement!$C$5,$B2538&gt;=Party_Statement!$C$6,$B2538&lt;=Party_Statement!$E$6),SUMPRODUCT(($C$3:$C2538=Party_Statement!$C$5)*($B$3:$B2538&gt;=Party_Statement!$C$6)*($B$3:$B2538&lt;=Party_Statement!$E$6)),""))</f>
        <v/>
      </c>
    </row>
    <row r="2539" spans="1:11" x14ac:dyDescent="0.25">
      <c r="A2539" s="252" t="str">
        <f>Purchase_Entry!A801</f>
        <v>2083/03/24</v>
      </c>
      <c r="B2539" s="253">
        <f>Purchase_Entry!B801</f>
        <v>46211</v>
      </c>
      <c r="C2539" s="254" t="str">
        <f>Purchase_Entry!D801</f>
        <v>FACTORY PRODUCTION</v>
      </c>
      <c r="D2539" s="255" t="s">
        <v>1392</v>
      </c>
      <c r="E2539" s="255" t="str">
        <f>Purchase_Entry!C801</f>
        <v>BILL-5153</v>
      </c>
      <c r="F2539" s="255" t="str">
        <f>Purchase_Entry!F801</f>
        <v>NAUNI</v>
      </c>
      <c r="G2539" s="256">
        <v>0</v>
      </c>
      <c r="H2539" s="256">
        <f>N(Purchase_Entry!P801)</f>
        <v>5795.454545454546</v>
      </c>
      <c r="I2539" s="256">
        <f t="shared" si="39"/>
        <v>-5795.454545454546</v>
      </c>
      <c r="J2539" s="209"/>
      <c r="K2539" s="209" t="str" cm="1">
        <f t="array" ref="K2539">IF($C2539="","",IF(AND($C2539=Party_Statement!$C$5,$B2539&gt;=Party_Statement!$C$6,$B2539&lt;=Party_Statement!$E$6),SUMPRODUCT(($C$3:$C2539=Party_Statement!$C$5)*($B$3:$B2539&gt;=Party_Statement!$C$6)*($B$3:$B2539&lt;=Party_Statement!$E$6)),""))</f>
        <v/>
      </c>
    </row>
    <row r="2540" spans="1:11" x14ac:dyDescent="0.25">
      <c r="A2540" s="252" t="str">
        <f>Purchase_Entry!A802</f>
        <v>2083/03/28</v>
      </c>
      <c r="B2540" s="253">
        <f>Purchase_Entry!B802</f>
        <v>46215</v>
      </c>
      <c r="C2540" s="254" t="str">
        <f>Purchase_Entry!D802</f>
        <v>FACTORY PRODUCTION</v>
      </c>
      <c r="D2540" s="255" t="s">
        <v>1392</v>
      </c>
      <c r="E2540" s="255" t="str">
        <f>Purchase_Entry!C802</f>
        <v>BILL-5153</v>
      </c>
      <c r="F2540" s="255" t="str">
        <f>Purchase_Entry!F802</f>
        <v>Ghee</v>
      </c>
      <c r="G2540" s="256">
        <v>0</v>
      </c>
      <c r="H2540" s="256">
        <f>N(Purchase_Entry!P802)</f>
        <v>35500</v>
      </c>
      <c r="I2540" s="256">
        <f t="shared" si="39"/>
        <v>-35500</v>
      </c>
      <c r="J2540" s="209"/>
      <c r="K2540" s="209" t="str" cm="1">
        <f t="array" ref="K2540">IF($C2540="","",IF(AND($C2540=Party_Statement!$C$5,$B2540&gt;=Party_Statement!$C$6,$B2540&lt;=Party_Statement!$E$6),SUMPRODUCT(($C$3:$C2540=Party_Statement!$C$5)*($B$3:$B2540&gt;=Party_Statement!$C$6)*($B$3:$B2540&lt;=Party_Statement!$E$6)),""))</f>
        <v/>
      </c>
    </row>
    <row r="2541" spans="1:11" x14ac:dyDescent="0.25">
      <c r="A2541" s="252">
        <f>Purchase_Entry!A803</f>
        <v>66969</v>
      </c>
      <c r="B2541" s="253">
        <f>Purchase_Entry!B803</f>
        <v>46258</v>
      </c>
      <c r="C2541" s="254" t="str">
        <f>Purchase_Entry!D803</f>
        <v>RADHA PANDEY</v>
      </c>
      <c r="D2541" s="255" t="s">
        <v>1392</v>
      </c>
      <c r="E2541" s="255" t="str">
        <f>Purchase_Entry!C803</f>
        <v>BILL-5204</v>
      </c>
      <c r="F2541" s="255" t="str">
        <f>Purchase_Entry!F803</f>
        <v>Cow Milk</v>
      </c>
      <c r="G2541" s="256">
        <v>0</v>
      </c>
      <c r="H2541" s="256">
        <f>N(Purchase_Entry!P803)</f>
        <v>189.10499999999999</v>
      </c>
      <c r="I2541" s="256">
        <f t="shared" si="39"/>
        <v>-189.10499999999999</v>
      </c>
      <c r="J2541" s="209"/>
      <c r="K2541" s="209" t="str" cm="1">
        <f t="array" ref="K2541">IF($C2541="","",IF(AND($C2541=Party_Statement!$C$5,$B2541&gt;=Party_Statement!$C$6,$B2541&lt;=Party_Statement!$E$6),SUMPRODUCT(($C$3:$C2541=Party_Statement!$C$5)*($B$3:$B2541&gt;=Party_Statement!$C$6)*($B$3:$B2541&lt;=Party_Statement!$E$6)),""))</f>
        <v/>
      </c>
    </row>
    <row r="2542" spans="1:11" x14ac:dyDescent="0.25">
      <c r="A2542" s="252">
        <f>Purchase_Entry!A804</f>
        <v>66970</v>
      </c>
      <c r="B2542" s="253">
        <f>Purchase_Entry!B804</f>
        <v>46259</v>
      </c>
      <c r="C2542" s="254" t="str">
        <f>Purchase_Entry!D804</f>
        <v>RADHA PANDEY</v>
      </c>
      <c r="D2542" s="255" t="s">
        <v>1392</v>
      </c>
      <c r="E2542" s="255" t="str">
        <f>Purchase_Entry!C804</f>
        <v>BILL-5204</v>
      </c>
      <c r="F2542" s="255" t="str">
        <f>Purchase_Entry!F804</f>
        <v>Cow Milk</v>
      </c>
      <c r="G2542" s="256">
        <v>0</v>
      </c>
      <c r="H2542" s="256">
        <f>N(Purchase_Entry!P804)</f>
        <v>221.30499999999998</v>
      </c>
      <c r="I2542" s="256">
        <f t="shared" si="39"/>
        <v>-221.30499999999998</v>
      </c>
      <c r="J2542" s="209"/>
      <c r="K2542" s="209" t="str" cm="1">
        <f t="array" ref="K2542">IF($C2542="","",IF(AND($C2542=Party_Statement!$C$5,$B2542&gt;=Party_Statement!$C$6,$B2542&lt;=Party_Statement!$E$6),SUMPRODUCT(($C$3:$C2542=Party_Statement!$C$5)*($B$3:$B2542&gt;=Party_Statement!$C$6)*($B$3:$B2542&lt;=Party_Statement!$E$6)),""))</f>
        <v/>
      </c>
    </row>
    <row r="2543" spans="1:11" x14ac:dyDescent="0.25">
      <c r="A2543" s="252">
        <f>Purchase_Entry!A805</f>
        <v>66970</v>
      </c>
      <c r="B2543" s="253">
        <f>Purchase_Entry!B805</f>
        <v>46259</v>
      </c>
      <c r="C2543" s="254" t="str">
        <f>Purchase_Entry!D805</f>
        <v>RADHA PANDEY</v>
      </c>
      <c r="D2543" s="255" t="s">
        <v>1392</v>
      </c>
      <c r="E2543" s="255" t="str">
        <f>Purchase_Entry!C805</f>
        <v>BILL-5204</v>
      </c>
      <c r="F2543" s="255" t="str">
        <f>Purchase_Entry!F805</f>
        <v>Cow Milk</v>
      </c>
      <c r="G2543" s="256">
        <v>0</v>
      </c>
      <c r="H2543" s="256">
        <f>N(Purchase_Entry!P805)</f>
        <v>157.58749999999998</v>
      </c>
      <c r="I2543" s="256">
        <f t="shared" si="39"/>
        <v>-157.58749999999998</v>
      </c>
      <c r="J2543" s="209"/>
      <c r="K2543" s="209" t="str" cm="1">
        <f t="array" ref="K2543">IF($C2543="","",IF(AND($C2543=Party_Statement!$C$5,$B2543&gt;=Party_Statement!$C$6,$B2543&lt;=Party_Statement!$E$6),SUMPRODUCT(($C$3:$C2543=Party_Statement!$C$5)*($B$3:$B2543&gt;=Party_Statement!$C$6)*($B$3:$B2543&lt;=Party_Statement!$E$6)),""))</f>
        <v/>
      </c>
    </row>
    <row r="2544" spans="1:11" x14ac:dyDescent="0.25">
      <c r="A2544" s="252">
        <f>Purchase_Entry!A806</f>
        <v>66971</v>
      </c>
      <c r="B2544" s="253">
        <f>Purchase_Entry!B806</f>
        <v>46260</v>
      </c>
      <c r="C2544" s="254" t="str">
        <f>Purchase_Entry!D806</f>
        <v>RADHA PANDEY</v>
      </c>
      <c r="D2544" s="255" t="s">
        <v>1392</v>
      </c>
      <c r="E2544" s="255" t="str">
        <f>Purchase_Entry!C806</f>
        <v>BILL-5204</v>
      </c>
      <c r="F2544" s="255" t="str">
        <f>Purchase_Entry!F806</f>
        <v>Cow Milk</v>
      </c>
      <c r="G2544" s="256">
        <v>0</v>
      </c>
      <c r="H2544" s="256">
        <f>N(Purchase_Entry!P806)</f>
        <v>228.21299999999999</v>
      </c>
      <c r="I2544" s="256">
        <f t="shared" si="39"/>
        <v>-228.21299999999999</v>
      </c>
      <c r="J2544" s="209"/>
      <c r="K2544" s="209" t="str" cm="1">
        <f t="array" ref="K2544">IF($C2544="","",IF(AND($C2544=Party_Statement!$C$5,$B2544&gt;=Party_Statement!$C$6,$B2544&lt;=Party_Statement!$E$6),SUMPRODUCT(($C$3:$C2544=Party_Statement!$C$5)*($B$3:$B2544&gt;=Party_Statement!$C$6)*($B$3:$B2544&lt;=Party_Statement!$E$6)),""))</f>
        <v/>
      </c>
    </row>
    <row r="2545" spans="1:11" x14ac:dyDescent="0.25">
      <c r="A2545" s="252">
        <f>Purchase_Entry!A807</f>
        <v>66971</v>
      </c>
      <c r="B2545" s="253">
        <f>Purchase_Entry!B807</f>
        <v>46260</v>
      </c>
      <c r="C2545" s="254" t="str">
        <f>Purchase_Entry!D807</f>
        <v>RADHA PANDEY</v>
      </c>
      <c r="D2545" s="255" t="s">
        <v>1392</v>
      </c>
      <c r="E2545" s="255" t="str">
        <f>Purchase_Entry!C807</f>
        <v>BILL-5204</v>
      </c>
      <c r="F2545" s="255" t="str">
        <f>Purchase_Entry!F807</f>
        <v>Cow Milk</v>
      </c>
      <c r="G2545" s="256">
        <v>0</v>
      </c>
      <c r="H2545" s="256">
        <f>N(Purchase_Entry!P807)</f>
        <v>182.80149999999998</v>
      </c>
      <c r="I2545" s="256">
        <f t="shared" si="39"/>
        <v>-182.80149999999998</v>
      </c>
      <c r="J2545" s="209"/>
      <c r="K2545" s="209" t="str" cm="1">
        <f t="array" ref="K2545">IF($C2545="","",IF(AND($C2545=Party_Statement!$C$5,$B2545&gt;=Party_Statement!$C$6,$B2545&lt;=Party_Statement!$E$6),SUMPRODUCT(($C$3:$C2545=Party_Statement!$C$5)*($B$3:$B2545&gt;=Party_Statement!$C$6)*($B$3:$B2545&lt;=Party_Statement!$E$6)),""))</f>
        <v/>
      </c>
    </row>
    <row r="2546" spans="1:11" x14ac:dyDescent="0.25">
      <c r="A2546" s="252">
        <f>Purchase_Entry!A808</f>
        <v>66972</v>
      </c>
      <c r="B2546" s="253">
        <f>Purchase_Entry!B808</f>
        <v>46261</v>
      </c>
      <c r="C2546" s="254" t="str">
        <f>Purchase_Entry!D808</f>
        <v>RADHA PANDEY</v>
      </c>
      <c r="D2546" s="255" t="s">
        <v>1392</v>
      </c>
      <c r="E2546" s="255" t="str">
        <f>Purchase_Entry!C808</f>
        <v>BILL-5204</v>
      </c>
      <c r="F2546" s="255" t="str">
        <f>Purchase_Entry!F808</f>
        <v>Cow Milk</v>
      </c>
      <c r="G2546" s="256">
        <v>0</v>
      </c>
      <c r="H2546" s="256">
        <f>N(Purchase_Entry!P808)</f>
        <v>284.97375</v>
      </c>
      <c r="I2546" s="256">
        <f t="shared" si="39"/>
        <v>-284.97375</v>
      </c>
      <c r="J2546" s="209"/>
      <c r="K2546" s="209" t="str" cm="1">
        <f t="array" ref="K2546">IF($C2546="","",IF(AND($C2546=Party_Statement!$C$5,$B2546&gt;=Party_Statement!$C$6,$B2546&lt;=Party_Statement!$E$6),SUMPRODUCT(($C$3:$C2546=Party_Statement!$C$5)*($B$3:$B2546&gt;=Party_Statement!$C$6)*($B$3:$B2546&lt;=Party_Statement!$E$6)),""))</f>
        <v/>
      </c>
    </row>
    <row r="2547" spans="1:11" x14ac:dyDescent="0.25">
      <c r="A2547" s="252">
        <f>Purchase_Entry!A809</f>
        <v>66972</v>
      </c>
      <c r="B2547" s="253">
        <f>Purchase_Entry!B809</f>
        <v>46261</v>
      </c>
      <c r="C2547" s="254" t="str">
        <f>Purchase_Entry!D809</f>
        <v>RADHA PANDEY</v>
      </c>
      <c r="D2547" s="255" t="s">
        <v>1392</v>
      </c>
      <c r="E2547" s="255" t="str">
        <f>Purchase_Entry!C809</f>
        <v>BILL-5204</v>
      </c>
      <c r="F2547" s="255" t="str">
        <f>Purchase_Entry!F809</f>
        <v>Cow Milk</v>
      </c>
      <c r="G2547" s="256">
        <v>0</v>
      </c>
      <c r="H2547" s="256">
        <f>N(Purchase_Entry!P809)</f>
        <v>217.30250000000001</v>
      </c>
      <c r="I2547" s="256">
        <f t="shared" si="39"/>
        <v>-217.30250000000001</v>
      </c>
      <c r="J2547" s="209"/>
      <c r="K2547" s="209" t="str" cm="1">
        <f t="array" ref="K2547">IF($C2547="","",IF(AND($C2547=Party_Statement!$C$5,$B2547&gt;=Party_Statement!$C$6,$B2547&lt;=Party_Statement!$E$6),SUMPRODUCT(($C$3:$C2547=Party_Statement!$C$5)*($B$3:$B2547&gt;=Party_Statement!$C$6)*($B$3:$B2547&lt;=Party_Statement!$E$6)),""))</f>
        <v/>
      </c>
    </row>
    <row r="2548" spans="1:11" x14ac:dyDescent="0.25">
      <c r="A2548" s="252">
        <f>Purchase_Entry!A810</f>
        <v>66973</v>
      </c>
      <c r="B2548" s="253">
        <f>Purchase_Entry!B810</f>
        <v>46262</v>
      </c>
      <c r="C2548" s="254" t="str">
        <f>Purchase_Entry!D810</f>
        <v>RADHA PANDEY</v>
      </c>
      <c r="D2548" s="255" t="s">
        <v>1392</v>
      </c>
      <c r="E2548" s="255" t="str">
        <f>Purchase_Entry!C810</f>
        <v>BILL-5204</v>
      </c>
      <c r="F2548" s="255" t="str">
        <f>Purchase_Entry!F810</f>
        <v>Cow Milk</v>
      </c>
      <c r="G2548" s="256">
        <v>0</v>
      </c>
      <c r="H2548" s="256">
        <f>N(Purchase_Entry!P810)</f>
        <v>163.89099999999999</v>
      </c>
      <c r="I2548" s="256">
        <f t="shared" si="39"/>
        <v>-163.89099999999999</v>
      </c>
      <c r="J2548" s="209"/>
      <c r="K2548" s="209" t="str" cm="1">
        <f t="array" ref="K2548">IF($C2548="","",IF(AND($C2548=Party_Statement!$C$5,$B2548&gt;=Party_Statement!$C$6,$B2548&lt;=Party_Statement!$E$6),SUMPRODUCT(($C$3:$C2548=Party_Statement!$C$5)*($B$3:$B2548&gt;=Party_Statement!$C$6)*($B$3:$B2548&lt;=Party_Statement!$E$6)),""))</f>
        <v/>
      </c>
    </row>
    <row r="2549" spans="1:11" x14ac:dyDescent="0.25">
      <c r="A2549" s="252">
        <f>Purchase_Entry!A811</f>
        <v>66973</v>
      </c>
      <c r="B2549" s="253">
        <f>Purchase_Entry!B811</f>
        <v>46262</v>
      </c>
      <c r="C2549" s="254" t="str">
        <f>Purchase_Entry!D811</f>
        <v>RADHA PANDEY</v>
      </c>
      <c r="D2549" s="255" t="s">
        <v>1392</v>
      </c>
      <c r="E2549" s="255" t="str">
        <f>Purchase_Entry!C811</f>
        <v>BILL-5204</v>
      </c>
      <c r="F2549" s="255" t="str">
        <f>Purchase_Entry!F811</f>
        <v>Cow Milk</v>
      </c>
      <c r="G2549" s="256">
        <v>0</v>
      </c>
      <c r="H2549" s="256">
        <f>N(Purchase_Entry!P811)</f>
        <v>176.49799999999999</v>
      </c>
      <c r="I2549" s="256">
        <f t="shared" si="39"/>
        <v>-176.49799999999999</v>
      </c>
      <c r="J2549" s="209"/>
      <c r="K2549" s="209" t="str" cm="1">
        <f t="array" ref="K2549">IF($C2549="","",IF(AND($C2549=Party_Statement!$C$5,$B2549&gt;=Party_Statement!$C$6,$B2549&lt;=Party_Statement!$E$6),SUMPRODUCT(($C$3:$C2549=Party_Statement!$C$5)*($B$3:$B2549&gt;=Party_Statement!$C$6)*($B$3:$B2549&lt;=Party_Statement!$E$6)),""))</f>
        <v/>
      </c>
    </row>
    <row r="2550" spans="1:11" x14ac:dyDescent="0.25">
      <c r="A2550" s="252">
        <f>Purchase_Entry!A812</f>
        <v>66974</v>
      </c>
      <c r="B2550" s="253">
        <f>Purchase_Entry!B812</f>
        <v>46263</v>
      </c>
      <c r="C2550" s="254" t="str">
        <f>Purchase_Entry!D812</f>
        <v>RADHA PANDEY</v>
      </c>
      <c r="D2550" s="255" t="s">
        <v>1392</v>
      </c>
      <c r="E2550" s="255" t="str">
        <f>Purchase_Entry!C812</f>
        <v>BILL-5204</v>
      </c>
      <c r="F2550" s="255" t="str">
        <f>Purchase_Entry!F812</f>
        <v>Cow Milk</v>
      </c>
      <c r="G2550" s="256">
        <v>0</v>
      </c>
      <c r="H2550" s="256">
        <f>N(Purchase_Entry!P812)</f>
        <v>216.6395</v>
      </c>
      <c r="I2550" s="256">
        <f t="shared" si="39"/>
        <v>-216.6395</v>
      </c>
      <c r="J2550" s="209"/>
      <c r="K2550" s="209" t="str" cm="1">
        <f t="array" ref="K2550">IF($C2550="","",IF(AND($C2550=Party_Statement!$C$5,$B2550&gt;=Party_Statement!$C$6,$B2550&lt;=Party_Statement!$E$6),SUMPRODUCT(($C$3:$C2550=Party_Statement!$C$5)*($B$3:$B2550&gt;=Party_Statement!$C$6)*($B$3:$B2550&lt;=Party_Statement!$E$6)),""))</f>
        <v/>
      </c>
    </row>
    <row r="2551" spans="1:11" x14ac:dyDescent="0.25">
      <c r="A2551" s="252">
        <f>Purchase_Entry!A813</f>
        <v>66974</v>
      </c>
      <c r="B2551" s="253">
        <f>Purchase_Entry!B813</f>
        <v>46263</v>
      </c>
      <c r="C2551" s="254" t="str">
        <f>Purchase_Entry!D813</f>
        <v>RADHA PANDEY</v>
      </c>
      <c r="D2551" s="255" t="s">
        <v>1392</v>
      </c>
      <c r="E2551" s="255" t="str">
        <f>Purchase_Entry!C813</f>
        <v>BILL-5204</v>
      </c>
      <c r="F2551" s="255" t="str">
        <f>Purchase_Entry!F813</f>
        <v>Cow Milk</v>
      </c>
      <c r="G2551" s="256">
        <v>0</v>
      </c>
      <c r="H2551" s="256">
        <f>N(Purchase_Entry!P813)</f>
        <v>160.75624999999999</v>
      </c>
      <c r="I2551" s="256">
        <f t="shared" si="39"/>
        <v>-160.75624999999999</v>
      </c>
      <c r="J2551" s="209"/>
      <c r="K2551" s="209" t="str" cm="1">
        <f t="array" ref="K2551">IF($C2551="","",IF(AND($C2551=Party_Statement!$C$5,$B2551&gt;=Party_Statement!$C$6,$B2551&lt;=Party_Statement!$E$6),SUMPRODUCT(($C$3:$C2551=Party_Statement!$C$5)*($B$3:$B2551&gt;=Party_Statement!$C$6)*($B$3:$B2551&lt;=Party_Statement!$E$6)),""))</f>
        <v/>
      </c>
    </row>
    <row r="2552" spans="1:11" x14ac:dyDescent="0.25">
      <c r="A2552" s="252">
        <f>Purchase_Entry!A814</f>
        <v>66975</v>
      </c>
      <c r="B2552" s="253">
        <f>Purchase_Entry!B814</f>
        <v>46264</v>
      </c>
      <c r="C2552" s="254" t="str">
        <f>Purchase_Entry!D814</f>
        <v>RADHA PANDEY</v>
      </c>
      <c r="D2552" s="255" t="s">
        <v>1392</v>
      </c>
      <c r="E2552" s="255" t="str">
        <f>Purchase_Entry!C814</f>
        <v>BILL-5204</v>
      </c>
      <c r="F2552" s="255" t="str">
        <f>Purchase_Entry!F814</f>
        <v>Cow Milk</v>
      </c>
      <c r="G2552" s="256">
        <v>0</v>
      </c>
      <c r="H2552" s="256">
        <f>N(Purchase_Entry!P814)</f>
        <v>214.98199999999997</v>
      </c>
      <c r="I2552" s="256">
        <f t="shared" si="39"/>
        <v>-214.98199999999997</v>
      </c>
      <c r="J2552" s="209"/>
      <c r="K2552" s="209" t="str" cm="1">
        <f t="array" ref="K2552">IF($C2552="","",IF(AND($C2552=Party_Statement!$C$5,$B2552&gt;=Party_Statement!$C$6,$B2552&lt;=Party_Statement!$E$6),SUMPRODUCT(($C$3:$C2552=Party_Statement!$C$5)*($B$3:$B2552&gt;=Party_Statement!$C$6)*($B$3:$B2552&lt;=Party_Statement!$E$6)),""))</f>
        <v/>
      </c>
    </row>
    <row r="2553" spans="1:11" x14ac:dyDescent="0.25">
      <c r="A2553" s="252">
        <f>Purchase_Entry!A815</f>
        <v>66975</v>
      </c>
      <c r="B2553" s="253">
        <f>Purchase_Entry!B815</f>
        <v>46264</v>
      </c>
      <c r="C2553" s="254" t="str">
        <f>Purchase_Entry!D815</f>
        <v>RADHA PANDEY</v>
      </c>
      <c r="D2553" s="255" t="s">
        <v>1392</v>
      </c>
      <c r="E2553" s="255" t="str">
        <f>Purchase_Entry!C815</f>
        <v>BILL-5204</v>
      </c>
      <c r="F2553" s="255" t="str">
        <f>Purchase_Entry!F815</f>
        <v>Cow Milk</v>
      </c>
      <c r="G2553" s="256">
        <v>0</v>
      </c>
      <c r="H2553" s="256">
        <f>N(Purchase_Entry!P815)</f>
        <v>258.3252</v>
      </c>
      <c r="I2553" s="256">
        <f t="shared" si="39"/>
        <v>-258.3252</v>
      </c>
      <c r="J2553" s="209"/>
      <c r="K2553" s="209" t="str" cm="1">
        <f t="array" ref="K2553">IF($C2553="","",IF(AND($C2553=Party_Statement!$C$5,$B2553&gt;=Party_Statement!$C$6,$B2553&lt;=Party_Statement!$E$6),SUMPRODUCT(($C$3:$C2553=Party_Statement!$C$5)*($B$3:$B2553&gt;=Party_Statement!$C$6)*($B$3:$B2553&lt;=Party_Statement!$E$6)),""))</f>
        <v/>
      </c>
    </row>
    <row r="2554" spans="1:11" x14ac:dyDescent="0.25">
      <c r="A2554" s="252">
        <f>Purchase_Entry!A816</f>
        <v>66976</v>
      </c>
      <c r="B2554" s="253">
        <f>Purchase_Entry!B816</f>
        <v>46265</v>
      </c>
      <c r="C2554" s="254" t="str">
        <f>Purchase_Entry!D816</f>
        <v>RADHA PANDEY</v>
      </c>
      <c r="D2554" s="255" t="s">
        <v>1392</v>
      </c>
      <c r="E2554" s="255" t="str">
        <f>Purchase_Entry!C816</f>
        <v>BILL-5204</v>
      </c>
      <c r="F2554" s="255" t="str">
        <f>Purchase_Entry!F816</f>
        <v>Cow Milk</v>
      </c>
      <c r="G2554" s="256">
        <v>0</v>
      </c>
      <c r="H2554" s="256">
        <f>N(Purchase_Entry!P816)</f>
        <v>233.95099999999999</v>
      </c>
      <c r="I2554" s="256">
        <f t="shared" si="39"/>
        <v>-233.95099999999999</v>
      </c>
      <c r="J2554" s="209"/>
      <c r="K2554" s="209" t="str" cm="1">
        <f t="array" ref="K2554">IF($C2554="","",IF(AND($C2554=Party_Statement!$C$5,$B2554&gt;=Party_Statement!$C$6,$B2554&lt;=Party_Statement!$E$6),SUMPRODUCT(($C$3:$C2554=Party_Statement!$C$5)*($B$3:$B2554&gt;=Party_Statement!$C$6)*($B$3:$B2554&lt;=Party_Statement!$E$6)),""))</f>
        <v/>
      </c>
    </row>
    <row r="2555" spans="1:11" x14ac:dyDescent="0.25">
      <c r="A2555" s="252">
        <f>Purchase_Entry!A817</f>
        <v>66977</v>
      </c>
      <c r="B2555" s="253">
        <f>Purchase_Entry!B817</f>
        <v>46266</v>
      </c>
      <c r="C2555" s="254" t="str">
        <f>Purchase_Entry!D817</f>
        <v>RADHA PANDEY</v>
      </c>
      <c r="D2555" s="255" t="s">
        <v>1392</v>
      </c>
      <c r="E2555" s="255" t="str">
        <f>Purchase_Entry!C817</f>
        <v>BILL-5204</v>
      </c>
      <c r="F2555" s="255" t="str">
        <f>Purchase_Entry!F817</f>
        <v>Cow Milk</v>
      </c>
      <c r="G2555" s="256">
        <v>0</v>
      </c>
      <c r="H2555" s="256">
        <f>N(Purchase_Entry!P817)</f>
        <v>228.56399999999999</v>
      </c>
      <c r="I2555" s="256">
        <f t="shared" si="39"/>
        <v>-228.56399999999999</v>
      </c>
      <c r="J2555" s="209"/>
      <c r="K2555" s="209" t="str" cm="1">
        <f t="array" ref="K2555">IF($C2555="","",IF(AND($C2555=Party_Statement!$C$5,$B2555&gt;=Party_Statement!$C$6,$B2555&lt;=Party_Statement!$E$6),SUMPRODUCT(($C$3:$C2555=Party_Statement!$C$5)*($B$3:$B2555&gt;=Party_Statement!$C$6)*($B$3:$B2555&lt;=Party_Statement!$E$6)),""))</f>
        <v/>
      </c>
    </row>
    <row r="2556" spans="1:11" x14ac:dyDescent="0.25">
      <c r="A2556" s="252">
        <f>Purchase_Entry!A818</f>
        <v>66977</v>
      </c>
      <c r="B2556" s="253">
        <f>Purchase_Entry!B818</f>
        <v>46266</v>
      </c>
      <c r="C2556" s="254" t="str">
        <f>Purchase_Entry!D818</f>
        <v>RADHA PANDEY</v>
      </c>
      <c r="D2556" s="255" t="s">
        <v>1392</v>
      </c>
      <c r="E2556" s="255" t="str">
        <f>Purchase_Entry!C818</f>
        <v>BILL-5204</v>
      </c>
      <c r="F2556" s="255" t="str">
        <f>Purchase_Entry!F818</f>
        <v>Cow Milk</v>
      </c>
      <c r="G2556" s="256">
        <v>0</v>
      </c>
      <c r="H2556" s="256">
        <f>N(Purchase_Entry!P818)</f>
        <v>157.99375000000001</v>
      </c>
      <c r="I2556" s="256">
        <f t="shared" si="39"/>
        <v>-157.99375000000001</v>
      </c>
      <c r="J2556" s="209"/>
      <c r="K2556" s="209" t="str" cm="1">
        <f t="array" ref="K2556">IF($C2556="","",IF(AND($C2556=Party_Statement!$C$5,$B2556&gt;=Party_Statement!$C$6,$B2556&lt;=Party_Statement!$E$6),SUMPRODUCT(($C$3:$C2556=Party_Statement!$C$5)*($B$3:$B2556&gt;=Party_Statement!$C$6)*($B$3:$B2556&lt;=Party_Statement!$E$6)),""))</f>
        <v/>
      </c>
    </row>
    <row r="2557" spans="1:11" x14ac:dyDescent="0.25">
      <c r="A2557" s="252">
        <f>Purchase_Entry!A819</f>
        <v>66978</v>
      </c>
      <c r="B2557" s="253">
        <f>Purchase_Entry!B819</f>
        <v>46267</v>
      </c>
      <c r="C2557" s="254" t="str">
        <f>Purchase_Entry!D819</f>
        <v>RADHA PANDEY</v>
      </c>
      <c r="D2557" s="255" t="s">
        <v>1392</v>
      </c>
      <c r="E2557" s="255" t="str">
        <f>Purchase_Entry!C819</f>
        <v>BILL-5204</v>
      </c>
      <c r="F2557" s="255" t="str">
        <f>Purchase_Entry!F819</f>
        <v>Cow Milk</v>
      </c>
      <c r="G2557" s="256">
        <v>0</v>
      </c>
      <c r="H2557" s="256">
        <f>N(Purchase_Entry!P819)</f>
        <v>211.76925</v>
      </c>
      <c r="I2557" s="256">
        <f t="shared" si="39"/>
        <v>-211.76925</v>
      </c>
      <c r="J2557" s="209"/>
      <c r="K2557" s="209" t="str" cm="1">
        <f t="array" ref="K2557">IF($C2557="","",IF(AND($C2557=Party_Statement!$C$5,$B2557&gt;=Party_Statement!$C$6,$B2557&lt;=Party_Statement!$E$6),SUMPRODUCT(($C$3:$C2557=Party_Statement!$C$5)*($B$3:$B2557&gt;=Party_Statement!$C$6)*($B$3:$B2557&lt;=Party_Statement!$E$6)),""))</f>
        <v/>
      </c>
    </row>
    <row r="2558" spans="1:11" x14ac:dyDescent="0.25">
      <c r="A2558" s="252">
        <f>Purchase_Entry!A820</f>
        <v>66978</v>
      </c>
      <c r="B2558" s="253">
        <f>Purchase_Entry!B820</f>
        <v>46267</v>
      </c>
      <c r="C2558" s="254" t="str">
        <f>Purchase_Entry!D820</f>
        <v>RADHA PANDEY</v>
      </c>
      <c r="D2558" s="255" t="s">
        <v>1392</v>
      </c>
      <c r="E2558" s="255" t="str">
        <f>Purchase_Entry!C820</f>
        <v>BILL-5204</v>
      </c>
      <c r="F2558" s="255" t="str">
        <f>Purchase_Entry!F820</f>
        <v>Cow Milk</v>
      </c>
      <c r="G2558" s="256">
        <v>0</v>
      </c>
      <c r="H2558" s="256">
        <f>N(Purchase_Entry!P820)</f>
        <v>147.89574999999996</v>
      </c>
      <c r="I2558" s="256">
        <f t="shared" si="39"/>
        <v>-147.89574999999996</v>
      </c>
      <c r="J2558" s="209"/>
      <c r="K2558" s="209" t="str" cm="1">
        <f t="array" ref="K2558">IF($C2558="","",IF(AND($C2558=Party_Statement!$C$5,$B2558&gt;=Party_Statement!$C$6,$B2558&lt;=Party_Statement!$E$6),SUMPRODUCT(($C$3:$C2558=Party_Statement!$C$5)*($B$3:$B2558&gt;=Party_Statement!$C$6)*($B$3:$B2558&lt;=Party_Statement!$E$6)),""))</f>
        <v/>
      </c>
    </row>
    <row r="2559" spans="1:11" x14ac:dyDescent="0.25">
      <c r="A2559" s="252">
        <f>Purchase_Entry!A821</f>
        <v>66979</v>
      </c>
      <c r="B2559" s="253">
        <f>Purchase_Entry!B821</f>
        <v>46268</v>
      </c>
      <c r="C2559" s="254" t="str">
        <f>Purchase_Entry!D821</f>
        <v>RADHA PANDEY</v>
      </c>
      <c r="D2559" s="255" t="s">
        <v>1392</v>
      </c>
      <c r="E2559" s="255" t="str">
        <f>Purchase_Entry!C821</f>
        <v>BILL-5204</v>
      </c>
      <c r="F2559" s="255" t="str">
        <f>Purchase_Entry!F821</f>
        <v>Cow Milk</v>
      </c>
      <c r="G2559" s="256">
        <v>0</v>
      </c>
      <c r="H2559" s="256">
        <f>N(Purchase_Entry!P821)</f>
        <v>210.7611</v>
      </c>
      <c r="I2559" s="256">
        <f t="shared" si="39"/>
        <v>-210.7611</v>
      </c>
      <c r="J2559" s="209"/>
      <c r="K2559" s="209" t="str" cm="1">
        <f t="array" ref="K2559">IF($C2559="","",IF(AND($C2559=Party_Statement!$C$5,$B2559&gt;=Party_Statement!$C$6,$B2559&lt;=Party_Statement!$E$6),SUMPRODUCT(($C$3:$C2559=Party_Statement!$C$5)*($B$3:$B2559&gt;=Party_Statement!$C$6)*($B$3:$B2559&lt;=Party_Statement!$E$6)),""))</f>
        <v/>
      </c>
    </row>
    <row r="2560" spans="1:11" x14ac:dyDescent="0.25">
      <c r="A2560" s="252">
        <f>Purchase_Entry!A822</f>
        <v>66980</v>
      </c>
      <c r="B2560" s="253">
        <f>Purchase_Entry!B822</f>
        <v>46269</v>
      </c>
      <c r="C2560" s="254" t="str">
        <f>Purchase_Entry!D822</f>
        <v>RADHA PANDEY</v>
      </c>
      <c r="D2560" s="255" t="s">
        <v>1392</v>
      </c>
      <c r="E2560" s="255" t="str">
        <f>Purchase_Entry!C822</f>
        <v>BILL-5204</v>
      </c>
      <c r="F2560" s="255" t="str">
        <f>Purchase_Entry!F822</f>
        <v>Cow Milk</v>
      </c>
      <c r="G2560" s="256">
        <v>0</v>
      </c>
      <c r="H2560" s="256">
        <f>N(Purchase_Entry!P822)</f>
        <v>209.43119999999999</v>
      </c>
      <c r="I2560" s="256">
        <f t="shared" si="39"/>
        <v>-209.43119999999999</v>
      </c>
      <c r="J2560" s="209"/>
      <c r="K2560" s="209" t="str" cm="1">
        <f t="array" ref="K2560">IF($C2560="","",IF(AND($C2560=Party_Statement!$C$5,$B2560&gt;=Party_Statement!$C$6,$B2560&lt;=Party_Statement!$E$6),SUMPRODUCT(($C$3:$C2560=Party_Statement!$C$5)*($B$3:$B2560&gt;=Party_Statement!$C$6)*($B$3:$B2560&lt;=Party_Statement!$E$6)),""))</f>
        <v/>
      </c>
    </row>
    <row r="2561" spans="1:11" x14ac:dyDescent="0.25">
      <c r="A2561" s="252">
        <f>Purchase_Entry!A823</f>
        <v>66981</v>
      </c>
      <c r="B2561" s="253">
        <f>Purchase_Entry!B823</f>
        <v>46270</v>
      </c>
      <c r="C2561" s="254" t="str">
        <f>Purchase_Entry!D823</f>
        <v>RADHA PANDEY</v>
      </c>
      <c r="D2561" s="255" t="s">
        <v>1392</v>
      </c>
      <c r="E2561" s="255" t="str">
        <f>Purchase_Entry!C823</f>
        <v>BILL-5204</v>
      </c>
      <c r="F2561" s="255" t="str">
        <f>Purchase_Entry!F823</f>
        <v>Cow Milk</v>
      </c>
      <c r="G2561" s="256">
        <v>0</v>
      </c>
      <c r="H2561" s="256">
        <f>N(Purchase_Entry!P823)</f>
        <v>189.96300000000002</v>
      </c>
      <c r="I2561" s="256">
        <f t="shared" si="39"/>
        <v>-189.96300000000002</v>
      </c>
      <c r="J2561" s="209"/>
      <c r="K2561" s="209" t="str" cm="1">
        <f t="array" ref="K2561">IF($C2561="","",IF(AND($C2561=Party_Statement!$C$5,$B2561&gt;=Party_Statement!$C$6,$B2561&lt;=Party_Statement!$E$6),SUMPRODUCT(($C$3:$C2561=Party_Statement!$C$5)*($B$3:$B2561&gt;=Party_Statement!$C$6)*($B$3:$B2561&lt;=Party_Statement!$E$6)),""))</f>
        <v/>
      </c>
    </row>
    <row r="2562" spans="1:11" x14ac:dyDescent="0.25">
      <c r="A2562" s="252">
        <f>Purchase_Entry!A824</f>
        <v>66982</v>
      </c>
      <c r="B2562" s="253">
        <f>Purchase_Entry!B824</f>
        <v>46271</v>
      </c>
      <c r="C2562" s="254" t="str">
        <f>Purchase_Entry!D824</f>
        <v>RADHA PANDEY</v>
      </c>
      <c r="D2562" s="255" t="s">
        <v>1392</v>
      </c>
      <c r="E2562" s="255" t="str">
        <f>Purchase_Entry!C824</f>
        <v>BILL-5204</v>
      </c>
      <c r="F2562" s="255" t="str">
        <f>Purchase_Entry!F824</f>
        <v>Cow Milk</v>
      </c>
      <c r="G2562" s="256">
        <v>0</v>
      </c>
      <c r="H2562" s="256">
        <f>N(Purchase_Entry!P824)</f>
        <v>179.4282</v>
      </c>
      <c r="I2562" s="256">
        <f t="shared" si="39"/>
        <v>-179.4282</v>
      </c>
      <c r="J2562" s="209"/>
      <c r="K2562" s="209" t="str" cm="1">
        <f t="array" ref="K2562">IF($C2562="","",IF(AND($C2562=Party_Statement!$C$5,$B2562&gt;=Party_Statement!$C$6,$B2562&lt;=Party_Statement!$E$6),SUMPRODUCT(($C$3:$C2562=Party_Statement!$C$5)*($B$3:$B2562&gt;=Party_Statement!$C$6)*($B$3:$B2562&lt;=Party_Statement!$E$6)),""))</f>
        <v/>
      </c>
    </row>
    <row r="2563" spans="1:11" x14ac:dyDescent="0.25">
      <c r="A2563" s="252">
        <f>Purchase_Entry!A825</f>
        <v>66982</v>
      </c>
      <c r="B2563" s="253">
        <f>Purchase_Entry!B825</f>
        <v>46271</v>
      </c>
      <c r="C2563" s="254" t="str">
        <f>Purchase_Entry!D825</f>
        <v>RADHA PANDEY</v>
      </c>
      <c r="D2563" s="255" t="s">
        <v>1392</v>
      </c>
      <c r="E2563" s="255" t="str">
        <f>Purchase_Entry!C825</f>
        <v>BILL-5204</v>
      </c>
      <c r="F2563" s="255" t="str">
        <f>Purchase_Entry!F825</f>
        <v>Cow Milk</v>
      </c>
      <c r="G2563" s="256">
        <v>0</v>
      </c>
      <c r="H2563" s="256">
        <f>N(Purchase_Entry!P825)</f>
        <v>152.39159999999998</v>
      </c>
      <c r="I2563" s="256">
        <f t="shared" ref="I2563:I2626" si="40">IF($C2563="","",IF($C2563=$C1294,$I1294+$G2563-$H2563,$G2563-$H2563))</f>
        <v>-152.39159999999998</v>
      </c>
      <c r="J2563" s="209"/>
      <c r="K2563" s="209" t="str" cm="1">
        <f t="array" ref="K2563">IF($C2563="","",IF(AND($C2563=Party_Statement!$C$5,$B2563&gt;=Party_Statement!$C$6,$B2563&lt;=Party_Statement!$E$6),SUMPRODUCT(($C$3:$C2563=Party_Statement!$C$5)*($B$3:$B2563&gt;=Party_Statement!$C$6)*($B$3:$B2563&lt;=Party_Statement!$E$6)),""))</f>
        <v/>
      </c>
    </row>
    <row r="2564" spans="1:11" x14ac:dyDescent="0.25">
      <c r="A2564" s="252">
        <f>Purchase_Entry!A826</f>
        <v>66983</v>
      </c>
      <c r="B2564" s="253">
        <f>Purchase_Entry!B826</f>
        <v>46272</v>
      </c>
      <c r="C2564" s="254" t="str">
        <f>Purchase_Entry!D826</f>
        <v>RADHA PANDEY</v>
      </c>
      <c r="D2564" s="255" t="s">
        <v>1392</v>
      </c>
      <c r="E2564" s="255" t="str">
        <f>Purchase_Entry!C826</f>
        <v>BILL-5204</v>
      </c>
      <c r="F2564" s="255" t="str">
        <f>Purchase_Entry!F826</f>
        <v>Cow Milk</v>
      </c>
      <c r="G2564" s="256">
        <v>0</v>
      </c>
      <c r="H2564" s="256">
        <f>N(Purchase_Entry!P826)</f>
        <v>161</v>
      </c>
      <c r="I2564" s="256">
        <f t="shared" si="40"/>
        <v>-161</v>
      </c>
      <c r="J2564" s="209"/>
      <c r="K2564" s="209" t="str" cm="1">
        <f t="array" ref="K2564">IF($C2564="","",IF(AND($C2564=Party_Statement!$C$5,$B2564&gt;=Party_Statement!$C$6,$B2564&lt;=Party_Statement!$E$6),SUMPRODUCT(($C$3:$C2564=Party_Statement!$C$5)*($B$3:$B2564&gt;=Party_Statement!$C$6)*($B$3:$B2564&lt;=Party_Statement!$E$6)),""))</f>
        <v/>
      </c>
    </row>
    <row r="2565" spans="1:11" x14ac:dyDescent="0.25">
      <c r="A2565" s="252">
        <f>Purchase_Entry!A827</f>
        <v>66984</v>
      </c>
      <c r="B2565" s="253">
        <f>Purchase_Entry!B827</f>
        <v>46273</v>
      </c>
      <c r="C2565" s="254" t="str">
        <f>Purchase_Entry!D827</f>
        <v>RADHA PANDEY</v>
      </c>
      <c r="D2565" s="255" t="s">
        <v>1392</v>
      </c>
      <c r="E2565" s="255" t="str">
        <f>Purchase_Entry!C827</f>
        <v>BILL-5204</v>
      </c>
      <c r="F2565" s="255" t="str">
        <f>Purchase_Entry!F827</f>
        <v>Cow Milk</v>
      </c>
      <c r="G2565" s="256">
        <v>0</v>
      </c>
      <c r="H2565" s="256">
        <f>N(Purchase_Entry!P827)</f>
        <v>243.85549999999998</v>
      </c>
      <c r="I2565" s="256">
        <f t="shared" si="40"/>
        <v>-243.85549999999998</v>
      </c>
      <c r="J2565" s="209"/>
      <c r="K2565" s="209" t="str" cm="1">
        <f t="array" ref="K2565">IF($C2565="","",IF(AND($C2565=Party_Statement!$C$5,$B2565&gt;=Party_Statement!$C$6,$B2565&lt;=Party_Statement!$E$6),SUMPRODUCT(($C$3:$C2565=Party_Statement!$C$5)*($B$3:$B2565&gt;=Party_Statement!$C$6)*($B$3:$B2565&lt;=Party_Statement!$E$6)),""))</f>
        <v/>
      </c>
    </row>
    <row r="2566" spans="1:11" x14ac:dyDescent="0.25">
      <c r="A2566" s="252" t="str">
        <f>Purchase_Entry!A829</f>
        <v>2083/05/31</v>
      </c>
      <c r="B2566" s="253">
        <f>Purchase_Entry!B829</f>
        <v>46281</v>
      </c>
      <c r="C2566" s="254" t="str">
        <f>Purchase_Entry!D829</f>
        <v>SHREE PAROHA DAIRY UDHYOG</v>
      </c>
      <c r="D2566" s="255" t="s">
        <v>1392</v>
      </c>
      <c r="E2566" s="255" t="str">
        <f>Purchase_Entry!C829</f>
        <v>BILL-5204</v>
      </c>
      <c r="F2566" s="255" t="str">
        <f>Purchase_Entry!F829</f>
        <v>Mix Milk</v>
      </c>
      <c r="G2566" s="256">
        <v>0</v>
      </c>
      <c r="H2566" s="256">
        <f>N(Purchase_Entry!P829)</f>
        <v>33200</v>
      </c>
      <c r="I2566" s="256">
        <f t="shared" si="40"/>
        <v>-33200</v>
      </c>
      <c r="J2566" s="209"/>
      <c r="K2566" s="209" t="str" cm="1">
        <f t="array" ref="K2566">IF($C2566="","",IF(AND($C2566=Party_Statement!$C$5,$B2566&gt;=Party_Statement!$C$6,$B2566&lt;=Party_Statement!$E$6),SUMPRODUCT(($C$3:$C2566=Party_Statement!$C$5)*($B$3:$B2566&gt;=Party_Statement!$C$6)*($B$3:$B2566&lt;=Party_Statement!$E$6)),""))</f>
        <v/>
      </c>
    </row>
    <row r="2567" spans="1:11" x14ac:dyDescent="0.25">
      <c r="A2567" s="252" t="str">
        <f>Purchase_Entry!A830</f>
        <v>2083/05/27</v>
      </c>
      <c r="B2567" s="253">
        <f>Purchase_Entry!B830</f>
        <v>46277</v>
      </c>
      <c r="C2567" s="254" t="str">
        <f>Purchase_Entry!D830</f>
        <v>SHIV GANGA DAIRY</v>
      </c>
      <c r="D2567" s="255" t="s">
        <v>1392</v>
      </c>
      <c r="E2567" s="255" t="str">
        <f>Purchase_Entry!C830</f>
        <v>BILL-5204</v>
      </c>
      <c r="F2567" s="255" t="str">
        <f>Purchase_Entry!F830</f>
        <v>SMP</v>
      </c>
      <c r="G2567" s="256">
        <v>0</v>
      </c>
      <c r="H2567" s="256">
        <f>N(Purchase_Entry!P830)</f>
        <v>20000</v>
      </c>
      <c r="I2567" s="256">
        <f t="shared" si="40"/>
        <v>-20000</v>
      </c>
      <c r="J2567" s="209"/>
      <c r="K2567" s="209" t="str" cm="1">
        <f t="array" ref="K2567">IF($C2567="","",IF(AND($C2567=Party_Statement!$C$5,$B2567&gt;=Party_Statement!$C$6,$B2567&lt;=Party_Statement!$E$6),SUMPRODUCT(($C$3:$C2567=Party_Statement!$C$5)*($B$3:$B2567&gt;=Party_Statement!$C$6)*($B$3:$B2567&lt;=Party_Statement!$E$6)),""))</f>
        <v/>
      </c>
    </row>
    <row r="2568" spans="1:11" x14ac:dyDescent="0.25">
      <c r="A2568" s="252" t="str">
        <f>Purchase_Entry!A831</f>
        <v>2083/03/15</v>
      </c>
      <c r="B2568" s="253">
        <f>Purchase_Entry!B831</f>
        <v>46202</v>
      </c>
      <c r="C2568" s="254">
        <f>Purchase_Entry!D831</f>
        <v>0</v>
      </c>
      <c r="D2568" s="255" t="s">
        <v>1392</v>
      </c>
      <c r="E2568" s="255">
        <f>Purchase_Entry!C831</f>
        <v>0</v>
      </c>
      <c r="F2568" s="255">
        <f>Purchase_Entry!F831</f>
        <v>0</v>
      </c>
      <c r="G2568" s="256">
        <v>0</v>
      </c>
      <c r="H2568" s="256">
        <f>N(Purchase_Entry!P831)</f>
        <v>0</v>
      </c>
      <c r="I2568" s="256">
        <f t="shared" si="40"/>
        <v>0</v>
      </c>
      <c r="J2568" s="209"/>
      <c r="K2568" s="209" t="str" cm="1">
        <f t="array" ref="K2568">IF($C2568="","",IF(AND($C2568=Party_Statement!$C$5,$B2568&gt;=Party_Statement!$C$6,$B2568&lt;=Party_Statement!$E$6),SUMPRODUCT(($C$3:$C2568=Party_Statement!$C$5)*($B$3:$B2568&gt;=Party_Statement!$C$6)*($B$3:$B2568&lt;=Party_Statement!$E$6)),""))</f>
        <v/>
      </c>
    </row>
    <row r="2569" spans="1:11" x14ac:dyDescent="0.25">
      <c r="A2569" s="252" t="str">
        <f>Purchase_Entry!A832</f>
        <v>2083/03/15</v>
      </c>
      <c r="B2569" s="253">
        <f>Purchase_Entry!B832</f>
        <v>46202</v>
      </c>
      <c r="C2569" s="254">
        <f>Purchase_Entry!D832</f>
        <v>0</v>
      </c>
      <c r="D2569" s="255" t="s">
        <v>1392</v>
      </c>
      <c r="E2569" s="255">
        <f>Purchase_Entry!C832</f>
        <v>0</v>
      </c>
      <c r="F2569" s="255">
        <f>Purchase_Entry!F832</f>
        <v>0</v>
      </c>
      <c r="G2569" s="256">
        <v>0</v>
      </c>
      <c r="H2569" s="256">
        <f>N(Purchase_Entry!P832)</f>
        <v>0</v>
      </c>
      <c r="I2569" s="256">
        <f t="shared" si="40"/>
        <v>0</v>
      </c>
      <c r="J2569" s="209"/>
      <c r="K2569" s="209" t="str" cm="1">
        <f t="array" ref="K2569">IF($C2569="","",IF(AND($C2569=Party_Statement!$C$5,$B2569&gt;=Party_Statement!$C$6,$B2569&lt;=Party_Statement!$E$6),SUMPRODUCT(($C$3:$C2569=Party_Statement!$C$5)*($B$3:$B2569&gt;=Party_Statement!$C$6)*($B$3:$B2569&lt;=Party_Statement!$E$6)),""))</f>
        <v/>
      </c>
    </row>
    <row r="2570" spans="1:11" x14ac:dyDescent="0.25">
      <c r="A2570" s="252" t="str">
        <f>Purchase_Entry!A833</f>
        <v>2083/03/15</v>
      </c>
      <c r="B2570" s="253">
        <f>Purchase_Entry!B833</f>
        <v>46202</v>
      </c>
      <c r="C2570" s="254">
        <f>Purchase_Entry!D833</f>
        <v>0</v>
      </c>
      <c r="D2570" s="255" t="s">
        <v>1392</v>
      </c>
      <c r="E2570" s="255">
        <f>Purchase_Entry!C833</f>
        <v>0</v>
      </c>
      <c r="F2570" s="255">
        <f>Purchase_Entry!F833</f>
        <v>0</v>
      </c>
      <c r="G2570" s="256">
        <v>0</v>
      </c>
      <c r="H2570" s="256">
        <f>N(Purchase_Entry!P833)</f>
        <v>0</v>
      </c>
      <c r="I2570" s="256">
        <f t="shared" si="40"/>
        <v>0</v>
      </c>
      <c r="J2570" s="209"/>
      <c r="K2570" s="209" t="str" cm="1">
        <f t="array" ref="K2570">IF($C2570="","",IF(AND($C2570=Party_Statement!$C$5,$B2570&gt;=Party_Statement!$C$6,$B2570&lt;=Party_Statement!$E$6),SUMPRODUCT(($C$3:$C2570=Party_Statement!$C$5)*($B$3:$B2570&gt;=Party_Statement!$C$6)*($B$3:$B2570&lt;=Party_Statement!$E$6)),""))</f>
        <v/>
      </c>
    </row>
    <row r="2571" spans="1:11" x14ac:dyDescent="0.25">
      <c r="A2571" s="252" t="str">
        <f>Purchase_Entry!A834</f>
        <v>2083/03/15</v>
      </c>
      <c r="B2571" s="253">
        <f>Purchase_Entry!B834</f>
        <v>46202</v>
      </c>
      <c r="C2571" s="254">
        <f>Purchase_Entry!D834</f>
        <v>0</v>
      </c>
      <c r="D2571" s="255" t="s">
        <v>1392</v>
      </c>
      <c r="E2571" s="255">
        <f>Purchase_Entry!C834</f>
        <v>0</v>
      </c>
      <c r="F2571" s="255">
        <f>Purchase_Entry!F834</f>
        <v>0</v>
      </c>
      <c r="G2571" s="256">
        <v>0</v>
      </c>
      <c r="H2571" s="256">
        <f>N(Purchase_Entry!P834)</f>
        <v>0</v>
      </c>
      <c r="I2571" s="256">
        <f t="shared" si="40"/>
        <v>0</v>
      </c>
      <c r="J2571" s="209"/>
      <c r="K2571" s="209" t="str" cm="1">
        <f t="array" ref="K2571">IF($C2571="","",IF(AND($C2571=Party_Statement!$C$5,$B2571&gt;=Party_Statement!$C$6,$B2571&lt;=Party_Statement!$E$6),SUMPRODUCT(($C$3:$C2571=Party_Statement!$C$5)*($B$3:$B2571&gt;=Party_Statement!$C$6)*($B$3:$B2571&lt;=Party_Statement!$E$6)),""))</f>
        <v/>
      </c>
    </row>
    <row r="2572" spans="1:11" x14ac:dyDescent="0.25">
      <c r="A2572" s="252" t="str">
        <f>Purchase_Entry!A835</f>
        <v>2083/03/15</v>
      </c>
      <c r="B2572" s="253">
        <f>Purchase_Entry!B835</f>
        <v>46202</v>
      </c>
      <c r="C2572" s="254">
        <f>Purchase_Entry!D835</f>
        <v>0</v>
      </c>
      <c r="D2572" s="255" t="s">
        <v>1392</v>
      </c>
      <c r="E2572" s="255">
        <f>Purchase_Entry!C835</f>
        <v>0</v>
      </c>
      <c r="F2572" s="255">
        <f>Purchase_Entry!F835</f>
        <v>0</v>
      </c>
      <c r="G2572" s="256">
        <v>0</v>
      </c>
      <c r="H2572" s="256">
        <f>N(Purchase_Entry!P835)</f>
        <v>0</v>
      </c>
      <c r="I2572" s="256">
        <f t="shared" si="40"/>
        <v>0</v>
      </c>
      <c r="J2572" s="209"/>
      <c r="K2572" s="209" t="str" cm="1">
        <f t="array" ref="K2572">IF($C2572="","",IF(AND($C2572=Party_Statement!$C$5,$B2572&gt;=Party_Statement!$C$6,$B2572&lt;=Party_Statement!$E$6),SUMPRODUCT(($C$3:$C2572=Party_Statement!$C$5)*($B$3:$B2572&gt;=Party_Statement!$C$6)*($B$3:$B2572&lt;=Party_Statement!$E$6)),""))</f>
        <v/>
      </c>
    </row>
    <row r="2573" spans="1:11" x14ac:dyDescent="0.25">
      <c r="A2573" s="252" t="str">
        <f>Purchase_Entry!A836</f>
        <v>2083/03/15</v>
      </c>
      <c r="B2573" s="253">
        <f>Purchase_Entry!B836</f>
        <v>46202</v>
      </c>
      <c r="C2573" s="254">
        <f>Purchase_Entry!D836</f>
        <v>0</v>
      </c>
      <c r="D2573" s="255" t="s">
        <v>1392</v>
      </c>
      <c r="E2573" s="255">
        <f>Purchase_Entry!C836</f>
        <v>0</v>
      </c>
      <c r="F2573" s="255">
        <f>Purchase_Entry!F836</f>
        <v>0</v>
      </c>
      <c r="G2573" s="256">
        <v>0</v>
      </c>
      <c r="H2573" s="256">
        <f>N(Purchase_Entry!P836)</f>
        <v>0</v>
      </c>
      <c r="I2573" s="256">
        <f t="shared" si="40"/>
        <v>0</v>
      </c>
      <c r="J2573" s="209"/>
      <c r="K2573" s="209" t="str" cm="1">
        <f t="array" ref="K2573">IF($C2573="","",IF(AND($C2573=Party_Statement!$C$5,$B2573&gt;=Party_Statement!$C$6,$B2573&lt;=Party_Statement!$E$6),SUMPRODUCT(($C$3:$C2573=Party_Statement!$C$5)*($B$3:$B2573&gt;=Party_Statement!$C$6)*($B$3:$B2573&lt;=Party_Statement!$E$6)),""))</f>
        <v/>
      </c>
    </row>
    <row r="2574" spans="1:11" x14ac:dyDescent="0.25">
      <c r="A2574" s="252" t="str">
        <f>Purchase_Entry!A837</f>
        <v>2083/03/15</v>
      </c>
      <c r="B2574" s="253">
        <f>Purchase_Entry!B837</f>
        <v>46202</v>
      </c>
      <c r="C2574" s="254">
        <f>Purchase_Entry!D837</f>
        <v>0</v>
      </c>
      <c r="D2574" s="255" t="s">
        <v>1392</v>
      </c>
      <c r="E2574" s="255">
        <f>Purchase_Entry!C837</f>
        <v>0</v>
      </c>
      <c r="F2574" s="255">
        <f>Purchase_Entry!F837</f>
        <v>0</v>
      </c>
      <c r="G2574" s="256">
        <v>0</v>
      </c>
      <c r="H2574" s="256">
        <f>N(Purchase_Entry!P837)</f>
        <v>0</v>
      </c>
      <c r="I2574" s="256">
        <f t="shared" si="40"/>
        <v>0</v>
      </c>
      <c r="J2574" s="209"/>
      <c r="K2574" s="209" t="str" cm="1">
        <f t="array" ref="K2574">IF($C2574="","",IF(AND($C2574=Party_Statement!$C$5,$B2574&gt;=Party_Statement!$C$6,$B2574&lt;=Party_Statement!$E$6),SUMPRODUCT(($C$3:$C2574=Party_Statement!$C$5)*($B$3:$B2574&gt;=Party_Statement!$C$6)*($B$3:$B2574&lt;=Party_Statement!$E$6)),""))</f>
        <v/>
      </c>
    </row>
    <row r="2575" spans="1:11" x14ac:dyDescent="0.25">
      <c r="A2575" s="252" t="str">
        <f>Purchase_Entry!A838</f>
        <v>2083/03/15</v>
      </c>
      <c r="B2575" s="253">
        <f>Purchase_Entry!B838</f>
        <v>46202</v>
      </c>
      <c r="C2575" s="254">
        <f>Purchase_Entry!D838</f>
        <v>0</v>
      </c>
      <c r="D2575" s="255" t="s">
        <v>1392</v>
      </c>
      <c r="E2575" s="255">
        <f>Purchase_Entry!C838</f>
        <v>0</v>
      </c>
      <c r="F2575" s="255">
        <f>Purchase_Entry!F838</f>
        <v>0</v>
      </c>
      <c r="G2575" s="256">
        <v>0</v>
      </c>
      <c r="H2575" s="256">
        <f>N(Purchase_Entry!P838)</f>
        <v>0</v>
      </c>
      <c r="I2575" s="256">
        <f t="shared" si="40"/>
        <v>0</v>
      </c>
      <c r="J2575" s="209"/>
      <c r="K2575" s="209" t="str" cm="1">
        <f t="array" ref="K2575">IF($C2575="","",IF(AND($C2575=Party_Statement!$C$5,$B2575&gt;=Party_Statement!$C$6,$B2575&lt;=Party_Statement!$E$6),SUMPRODUCT(($C$3:$C2575=Party_Statement!$C$5)*($B$3:$B2575&gt;=Party_Statement!$C$6)*($B$3:$B2575&lt;=Party_Statement!$E$6)),""))</f>
        <v/>
      </c>
    </row>
    <row r="2576" spans="1:11" x14ac:dyDescent="0.25">
      <c r="A2576" s="252" t="str">
        <f>Purchase_Entry!A839</f>
        <v>2083/03/15</v>
      </c>
      <c r="B2576" s="253">
        <f>Purchase_Entry!B839</f>
        <v>46202</v>
      </c>
      <c r="C2576" s="254">
        <f>Purchase_Entry!D839</f>
        <v>0</v>
      </c>
      <c r="D2576" s="255" t="s">
        <v>1392</v>
      </c>
      <c r="E2576" s="255">
        <f>Purchase_Entry!C839</f>
        <v>0</v>
      </c>
      <c r="F2576" s="255">
        <f>Purchase_Entry!F839</f>
        <v>0</v>
      </c>
      <c r="G2576" s="256">
        <v>0</v>
      </c>
      <c r="H2576" s="256">
        <f>N(Purchase_Entry!P839)</f>
        <v>0</v>
      </c>
      <c r="I2576" s="256">
        <f t="shared" si="40"/>
        <v>0</v>
      </c>
      <c r="J2576" s="209"/>
      <c r="K2576" s="209" t="str" cm="1">
        <f t="array" ref="K2576">IF($C2576="","",IF(AND($C2576=Party_Statement!$C$5,$B2576&gt;=Party_Statement!$C$6,$B2576&lt;=Party_Statement!$E$6),SUMPRODUCT(($C$3:$C2576=Party_Statement!$C$5)*($B$3:$B2576&gt;=Party_Statement!$C$6)*($B$3:$B2576&lt;=Party_Statement!$E$6)),""))</f>
        <v/>
      </c>
    </row>
    <row r="2577" spans="1:11" x14ac:dyDescent="0.25">
      <c r="A2577" s="252" t="str">
        <f>Purchase_Entry!A840</f>
        <v>2083/03/15</v>
      </c>
      <c r="B2577" s="253">
        <f>Purchase_Entry!B840</f>
        <v>46202</v>
      </c>
      <c r="C2577" s="254">
        <f>Purchase_Entry!D840</f>
        <v>0</v>
      </c>
      <c r="D2577" s="255" t="s">
        <v>1392</v>
      </c>
      <c r="E2577" s="255">
        <f>Purchase_Entry!C840</f>
        <v>0</v>
      </c>
      <c r="F2577" s="255">
        <f>Purchase_Entry!F840</f>
        <v>0</v>
      </c>
      <c r="G2577" s="256">
        <v>0</v>
      </c>
      <c r="H2577" s="256">
        <f>N(Purchase_Entry!P840)</f>
        <v>0</v>
      </c>
      <c r="I2577" s="256">
        <f t="shared" si="40"/>
        <v>0</v>
      </c>
      <c r="J2577" s="209"/>
      <c r="K2577" s="209" t="str" cm="1">
        <f t="array" ref="K2577">IF($C2577="","",IF(AND($C2577=Party_Statement!$C$5,$B2577&gt;=Party_Statement!$C$6,$B2577&lt;=Party_Statement!$E$6),SUMPRODUCT(($C$3:$C2577=Party_Statement!$C$5)*($B$3:$B2577&gt;=Party_Statement!$C$6)*($B$3:$B2577&lt;=Party_Statement!$E$6)),""))</f>
        <v/>
      </c>
    </row>
    <row r="2578" spans="1:11" x14ac:dyDescent="0.25">
      <c r="A2578" s="252" t="str">
        <f>Purchase_Entry!A841</f>
        <v>2083/03/15</v>
      </c>
      <c r="B2578" s="253">
        <f>Purchase_Entry!B841</f>
        <v>46202</v>
      </c>
      <c r="C2578" s="254">
        <f>Purchase_Entry!D841</f>
        <v>0</v>
      </c>
      <c r="D2578" s="255" t="s">
        <v>1392</v>
      </c>
      <c r="E2578" s="255">
        <f>Purchase_Entry!C841</f>
        <v>0</v>
      </c>
      <c r="F2578" s="255">
        <f>Purchase_Entry!F841</f>
        <v>0</v>
      </c>
      <c r="G2578" s="256">
        <v>0</v>
      </c>
      <c r="H2578" s="256">
        <f>N(Purchase_Entry!P841)</f>
        <v>0</v>
      </c>
      <c r="I2578" s="256">
        <f t="shared" si="40"/>
        <v>0</v>
      </c>
      <c r="J2578" s="209"/>
      <c r="K2578" s="209" t="str" cm="1">
        <f t="array" ref="K2578">IF($C2578="","",IF(AND($C2578=Party_Statement!$C$5,$B2578&gt;=Party_Statement!$C$6,$B2578&lt;=Party_Statement!$E$6),SUMPRODUCT(($C$3:$C2578=Party_Statement!$C$5)*($B$3:$B2578&gt;=Party_Statement!$C$6)*($B$3:$B2578&lt;=Party_Statement!$E$6)),""))</f>
        <v/>
      </c>
    </row>
    <row r="2579" spans="1:11" x14ac:dyDescent="0.25">
      <c r="A2579" s="252" t="str">
        <f>Purchase_Entry!A842</f>
        <v>2083/03/15</v>
      </c>
      <c r="B2579" s="253">
        <f>Purchase_Entry!B842</f>
        <v>46202</v>
      </c>
      <c r="C2579" s="254">
        <f>Purchase_Entry!D842</f>
        <v>0</v>
      </c>
      <c r="D2579" s="255" t="s">
        <v>1392</v>
      </c>
      <c r="E2579" s="255">
        <f>Purchase_Entry!C842</f>
        <v>0</v>
      </c>
      <c r="F2579" s="255">
        <f>Purchase_Entry!F842</f>
        <v>0</v>
      </c>
      <c r="G2579" s="256">
        <v>0</v>
      </c>
      <c r="H2579" s="256">
        <f>N(Purchase_Entry!P842)</f>
        <v>0</v>
      </c>
      <c r="I2579" s="256">
        <f t="shared" si="40"/>
        <v>0</v>
      </c>
      <c r="J2579" s="209"/>
      <c r="K2579" s="209" t="str" cm="1">
        <f t="array" ref="K2579">IF($C2579="","",IF(AND($C2579=Party_Statement!$C$5,$B2579&gt;=Party_Statement!$C$6,$B2579&lt;=Party_Statement!$E$6),SUMPRODUCT(($C$3:$C2579=Party_Statement!$C$5)*($B$3:$B2579&gt;=Party_Statement!$C$6)*($B$3:$B2579&lt;=Party_Statement!$E$6)),""))</f>
        <v/>
      </c>
    </row>
    <row r="2580" spans="1:11" x14ac:dyDescent="0.25">
      <c r="A2580" s="252" t="str">
        <f>Purchase_Entry!A843</f>
        <v>2083/03/15</v>
      </c>
      <c r="B2580" s="253">
        <f>Purchase_Entry!B843</f>
        <v>46202</v>
      </c>
      <c r="C2580" s="254">
        <f>Purchase_Entry!D843</f>
        <v>0</v>
      </c>
      <c r="D2580" s="255" t="s">
        <v>1392</v>
      </c>
      <c r="E2580" s="255">
        <f>Purchase_Entry!C843</f>
        <v>0</v>
      </c>
      <c r="F2580" s="255">
        <f>Purchase_Entry!F843</f>
        <v>0</v>
      </c>
      <c r="G2580" s="256">
        <v>0</v>
      </c>
      <c r="H2580" s="256">
        <f>N(Purchase_Entry!P843)</f>
        <v>0</v>
      </c>
      <c r="I2580" s="256">
        <f t="shared" si="40"/>
        <v>0</v>
      </c>
      <c r="J2580" s="209"/>
      <c r="K2580" s="209" t="str" cm="1">
        <f t="array" ref="K2580">IF($C2580="","",IF(AND($C2580=Party_Statement!$C$5,$B2580&gt;=Party_Statement!$C$6,$B2580&lt;=Party_Statement!$E$6),SUMPRODUCT(($C$3:$C2580=Party_Statement!$C$5)*($B$3:$B2580&gt;=Party_Statement!$C$6)*($B$3:$B2580&lt;=Party_Statement!$E$6)),""))</f>
        <v/>
      </c>
    </row>
    <row r="2581" spans="1:11" x14ac:dyDescent="0.25">
      <c r="A2581" s="252" t="str">
        <f>Purchase_Entry!A844</f>
        <v>2083/03/15</v>
      </c>
      <c r="B2581" s="253">
        <f>Purchase_Entry!B844</f>
        <v>46202</v>
      </c>
      <c r="C2581" s="254">
        <f>Purchase_Entry!D844</f>
        <v>0</v>
      </c>
      <c r="D2581" s="255" t="s">
        <v>1392</v>
      </c>
      <c r="E2581" s="255">
        <f>Purchase_Entry!C844</f>
        <v>0</v>
      </c>
      <c r="F2581" s="255">
        <f>Purchase_Entry!F844</f>
        <v>0</v>
      </c>
      <c r="G2581" s="256">
        <v>0</v>
      </c>
      <c r="H2581" s="256">
        <f>N(Purchase_Entry!P844)</f>
        <v>0</v>
      </c>
      <c r="I2581" s="256">
        <f t="shared" si="40"/>
        <v>0</v>
      </c>
      <c r="J2581" s="209"/>
      <c r="K2581" s="209" t="str" cm="1">
        <f t="array" ref="K2581">IF($C2581="","",IF(AND($C2581=Party_Statement!$C$5,$B2581&gt;=Party_Statement!$C$6,$B2581&lt;=Party_Statement!$E$6),SUMPRODUCT(($C$3:$C2581=Party_Statement!$C$5)*($B$3:$B2581&gt;=Party_Statement!$C$6)*($B$3:$B2581&lt;=Party_Statement!$E$6)),""))</f>
        <v/>
      </c>
    </row>
    <row r="2582" spans="1:11" x14ac:dyDescent="0.25">
      <c r="A2582" s="252" t="str">
        <f>Purchase_Entry!A845</f>
        <v>2083/03/15</v>
      </c>
      <c r="B2582" s="253">
        <f>Purchase_Entry!B845</f>
        <v>46202</v>
      </c>
      <c r="C2582" s="254">
        <f>Purchase_Entry!D845</f>
        <v>0</v>
      </c>
      <c r="D2582" s="255" t="s">
        <v>1392</v>
      </c>
      <c r="E2582" s="255">
        <f>Purchase_Entry!C845</f>
        <v>0</v>
      </c>
      <c r="F2582" s="255">
        <f>Purchase_Entry!F845</f>
        <v>0</v>
      </c>
      <c r="G2582" s="256">
        <v>0</v>
      </c>
      <c r="H2582" s="256">
        <f>N(Purchase_Entry!P845)</f>
        <v>0</v>
      </c>
      <c r="I2582" s="256">
        <f t="shared" si="40"/>
        <v>0</v>
      </c>
      <c r="J2582" s="209"/>
      <c r="K2582" s="209" t="str" cm="1">
        <f t="array" ref="K2582">IF($C2582="","",IF(AND($C2582=Party_Statement!$C$5,$B2582&gt;=Party_Statement!$C$6,$B2582&lt;=Party_Statement!$E$6),SUMPRODUCT(($C$3:$C2582=Party_Statement!$C$5)*($B$3:$B2582&gt;=Party_Statement!$C$6)*($B$3:$B2582&lt;=Party_Statement!$E$6)),""))</f>
        <v/>
      </c>
    </row>
    <row r="2583" spans="1:11" x14ac:dyDescent="0.25">
      <c r="A2583" s="252" t="str">
        <f>Purchase_Entry!A846</f>
        <v>2083/03/15</v>
      </c>
      <c r="B2583" s="253">
        <f>Purchase_Entry!B846</f>
        <v>46202</v>
      </c>
      <c r="C2583" s="254">
        <f>Purchase_Entry!D846</f>
        <v>0</v>
      </c>
      <c r="D2583" s="255" t="s">
        <v>1392</v>
      </c>
      <c r="E2583" s="255">
        <f>Purchase_Entry!C846</f>
        <v>0</v>
      </c>
      <c r="F2583" s="255">
        <f>Purchase_Entry!F846</f>
        <v>0</v>
      </c>
      <c r="G2583" s="256">
        <v>0</v>
      </c>
      <c r="H2583" s="256">
        <f>N(Purchase_Entry!P846)</f>
        <v>0</v>
      </c>
      <c r="I2583" s="256">
        <f t="shared" si="40"/>
        <v>0</v>
      </c>
      <c r="J2583" s="209"/>
      <c r="K2583" s="209" t="str" cm="1">
        <f t="array" ref="K2583">IF($C2583="","",IF(AND($C2583=Party_Statement!$C$5,$B2583&gt;=Party_Statement!$C$6,$B2583&lt;=Party_Statement!$E$6),SUMPRODUCT(($C$3:$C2583=Party_Statement!$C$5)*($B$3:$B2583&gt;=Party_Statement!$C$6)*($B$3:$B2583&lt;=Party_Statement!$E$6)),""))</f>
        <v/>
      </c>
    </row>
    <row r="2584" spans="1:11" x14ac:dyDescent="0.25">
      <c r="A2584" s="252" t="str">
        <f>Purchase_Entry!A847</f>
        <v>2083/03/15</v>
      </c>
      <c r="B2584" s="253">
        <f>Purchase_Entry!B847</f>
        <v>46202</v>
      </c>
      <c r="C2584" s="254">
        <f>Purchase_Entry!D847</f>
        <v>0</v>
      </c>
      <c r="D2584" s="255" t="s">
        <v>1392</v>
      </c>
      <c r="E2584" s="255">
        <f>Purchase_Entry!C847</f>
        <v>0</v>
      </c>
      <c r="F2584" s="255">
        <f>Purchase_Entry!F847</f>
        <v>0</v>
      </c>
      <c r="G2584" s="256">
        <v>0</v>
      </c>
      <c r="H2584" s="256">
        <f>N(Purchase_Entry!P847)</f>
        <v>0</v>
      </c>
      <c r="I2584" s="256">
        <f t="shared" si="40"/>
        <v>0</v>
      </c>
      <c r="J2584" s="209"/>
      <c r="K2584" s="209" t="str" cm="1">
        <f t="array" ref="K2584">IF($C2584="","",IF(AND($C2584=Party_Statement!$C$5,$B2584&gt;=Party_Statement!$C$6,$B2584&lt;=Party_Statement!$E$6),SUMPRODUCT(($C$3:$C2584=Party_Statement!$C$5)*($B$3:$B2584&gt;=Party_Statement!$C$6)*($B$3:$B2584&lt;=Party_Statement!$E$6)),""))</f>
        <v/>
      </c>
    </row>
    <row r="2585" spans="1:11" x14ac:dyDescent="0.25">
      <c r="A2585" s="252">
        <f>Purchase_Entry!A848</f>
        <v>0</v>
      </c>
      <c r="B2585" s="253" t="str">
        <f>Purchase_Entry!B848</f>
        <v/>
      </c>
      <c r="C2585" s="254">
        <f>Purchase_Entry!D848</f>
        <v>0</v>
      </c>
      <c r="D2585" s="255" t="s">
        <v>1392</v>
      </c>
      <c r="E2585" s="255">
        <f>Purchase_Entry!C848</f>
        <v>0</v>
      </c>
      <c r="F2585" s="255">
        <f>Purchase_Entry!F848</f>
        <v>0</v>
      </c>
      <c r="G2585" s="256">
        <v>0</v>
      </c>
      <c r="H2585" s="256">
        <f>N(Purchase_Entry!P848)</f>
        <v>0</v>
      </c>
      <c r="I2585" s="256">
        <f t="shared" si="40"/>
        <v>0</v>
      </c>
      <c r="J2585" s="209"/>
      <c r="K2585" s="209" t="str" cm="1">
        <f t="array" ref="K2585">IF($C2585="","",IF(AND($C2585=Party_Statement!$C$5,$B2585&gt;=Party_Statement!$C$6,$B2585&lt;=Party_Statement!$E$6),SUMPRODUCT(($C$3:$C2585=Party_Statement!$C$5)*($B$3:$B2585&gt;=Party_Statement!$C$6)*($B$3:$B2585&lt;=Party_Statement!$E$6)),""))</f>
        <v/>
      </c>
    </row>
    <row r="2586" spans="1:11" x14ac:dyDescent="0.25">
      <c r="A2586" s="252">
        <f>Purchase_Entry!A849</f>
        <v>0</v>
      </c>
      <c r="B2586" s="253" t="str">
        <f>Purchase_Entry!B849</f>
        <v/>
      </c>
      <c r="C2586" s="254">
        <f>Purchase_Entry!D849</f>
        <v>0</v>
      </c>
      <c r="D2586" s="255" t="s">
        <v>1392</v>
      </c>
      <c r="E2586" s="255">
        <f>Purchase_Entry!C849</f>
        <v>0</v>
      </c>
      <c r="F2586" s="255">
        <f>Purchase_Entry!F849</f>
        <v>0</v>
      </c>
      <c r="G2586" s="256">
        <v>0</v>
      </c>
      <c r="H2586" s="256">
        <f>N(Purchase_Entry!P849)</f>
        <v>0</v>
      </c>
      <c r="I2586" s="256">
        <f t="shared" si="40"/>
        <v>0</v>
      </c>
      <c r="J2586" s="209"/>
      <c r="K2586" s="209" t="str" cm="1">
        <f t="array" ref="K2586">IF($C2586="","",IF(AND($C2586=Party_Statement!$C$5,$B2586&gt;=Party_Statement!$C$6,$B2586&lt;=Party_Statement!$E$6),SUMPRODUCT(($C$3:$C2586=Party_Statement!$C$5)*($B$3:$B2586&gt;=Party_Statement!$C$6)*($B$3:$B2586&lt;=Party_Statement!$E$6)),""))</f>
        <v/>
      </c>
    </row>
    <row r="2587" spans="1:11" x14ac:dyDescent="0.25">
      <c r="A2587" s="252">
        <f>Purchase_Entry!A850</f>
        <v>0</v>
      </c>
      <c r="B2587" s="253" t="str">
        <f>Purchase_Entry!B850</f>
        <v/>
      </c>
      <c r="C2587" s="254">
        <f>Purchase_Entry!D850</f>
        <v>0</v>
      </c>
      <c r="D2587" s="255" t="s">
        <v>1392</v>
      </c>
      <c r="E2587" s="255">
        <f>Purchase_Entry!C850</f>
        <v>0</v>
      </c>
      <c r="F2587" s="255">
        <f>Purchase_Entry!F850</f>
        <v>0</v>
      </c>
      <c r="G2587" s="256">
        <v>0</v>
      </c>
      <c r="H2587" s="256">
        <f>N(Purchase_Entry!P850)</f>
        <v>0</v>
      </c>
      <c r="I2587" s="256">
        <f t="shared" si="40"/>
        <v>0</v>
      </c>
      <c r="J2587" s="209"/>
      <c r="K2587" s="209" t="str" cm="1">
        <f t="array" ref="K2587">IF($C2587="","",IF(AND($C2587=Party_Statement!$C$5,$B2587&gt;=Party_Statement!$C$6,$B2587&lt;=Party_Statement!$E$6),SUMPRODUCT(($C$3:$C2587=Party_Statement!$C$5)*($B$3:$B2587&gt;=Party_Statement!$C$6)*($B$3:$B2587&lt;=Party_Statement!$E$6)),""))</f>
        <v/>
      </c>
    </row>
    <row r="2588" spans="1:11" x14ac:dyDescent="0.25">
      <c r="A2588" s="252">
        <f>Purchase_Entry!A851</f>
        <v>0</v>
      </c>
      <c r="B2588" s="253" t="str">
        <f>Purchase_Entry!B851</f>
        <v/>
      </c>
      <c r="C2588" s="254">
        <f>Purchase_Entry!D851</f>
        <v>0</v>
      </c>
      <c r="D2588" s="255" t="s">
        <v>1392</v>
      </c>
      <c r="E2588" s="255">
        <f>Purchase_Entry!C851</f>
        <v>0</v>
      </c>
      <c r="F2588" s="255">
        <f>Purchase_Entry!F851</f>
        <v>0</v>
      </c>
      <c r="G2588" s="256">
        <v>0</v>
      </c>
      <c r="H2588" s="256">
        <f>N(Purchase_Entry!P851)</f>
        <v>0</v>
      </c>
      <c r="I2588" s="256">
        <f t="shared" si="40"/>
        <v>0</v>
      </c>
      <c r="J2588" s="209"/>
      <c r="K2588" s="209" t="str" cm="1">
        <f t="array" ref="K2588">IF($C2588="","",IF(AND($C2588=Party_Statement!$C$5,$B2588&gt;=Party_Statement!$C$6,$B2588&lt;=Party_Statement!$E$6),SUMPRODUCT(($C$3:$C2588=Party_Statement!$C$5)*($B$3:$B2588&gt;=Party_Statement!$C$6)*($B$3:$B2588&lt;=Party_Statement!$E$6)),""))</f>
        <v/>
      </c>
    </row>
    <row r="2589" spans="1:11" x14ac:dyDescent="0.25">
      <c r="A2589" s="252">
        <f>Purchase_Entry!A852</f>
        <v>0</v>
      </c>
      <c r="B2589" s="253" t="str">
        <f>Purchase_Entry!B852</f>
        <v/>
      </c>
      <c r="C2589" s="254">
        <f>Purchase_Entry!D852</f>
        <v>0</v>
      </c>
      <c r="D2589" s="255" t="s">
        <v>1392</v>
      </c>
      <c r="E2589" s="255">
        <f>Purchase_Entry!C852</f>
        <v>0</v>
      </c>
      <c r="F2589" s="255">
        <f>Purchase_Entry!F852</f>
        <v>0</v>
      </c>
      <c r="G2589" s="256">
        <v>0</v>
      </c>
      <c r="H2589" s="256">
        <f>N(Purchase_Entry!P852)</f>
        <v>0</v>
      </c>
      <c r="I2589" s="256">
        <f t="shared" si="40"/>
        <v>0</v>
      </c>
      <c r="J2589" s="209"/>
      <c r="K2589" s="209" t="str" cm="1">
        <f t="array" ref="K2589">IF($C2589="","",IF(AND($C2589=Party_Statement!$C$5,$B2589&gt;=Party_Statement!$C$6,$B2589&lt;=Party_Statement!$E$6),SUMPRODUCT(($C$3:$C2589=Party_Statement!$C$5)*($B$3:$B2589&gt;=Party_Statement!$C$6)*($B$3:$B2589&lt;=Party_Statement!$E$6)),""))</f>
        <v/>
      </c>
    </row>
    <row r="2590" spans="1:11" x14ac:dyDescent="0.25">
      <c r="A2590" s="252">
        <f>Purchase_Entry!A853</f>
        <v>0</v>
      </c>
      <c r="B2590" s="253" t="str">
        <f>Purchase_Entry!B853</f>
        <v/>
      </c>
      <c r="C2590" s="254">
        <f>Purchase_Entry!D853</f>
        <v>0</v>
      </c>
      <c r="D2590" s="255" t="s">
        <v>1392</v>
      </c>
      <c r="E2590" s="255">
        <f>Purchase_Entry!C853</f>
        <v>0</v>
      </c>
      <c r="F2590" s="255">
        <f>Purchase_Entry!F853</f>
        <v>0</v>
      </c>
      <c r="G2590" s="256">
        <v>0</v>
      </c>
      <c r="H2590" s="256">
        <f>N(Purchase_Entry!P853)</f>
        <v>0</v>
      </c>
      <c r="I2590" s="256">
        <f t="shared" si="40"/>
        <v>0</v>
      </c>
      <c r="J2590" s="209"/>
      <c r="K2590" s="209" t="str" cm="1">
        <f t="array" ref="K2590">IF($C2590="","",IF(AND($C2590=Party_Statement!$C$5,$B2590&gt;=Party_Statement!$C$6,$B2590&lt;=Party_Statement!$E$6),SUMPRODUCT(($C$3:$C2590=Party_Statement!$C$5)*($B$3:$B2590&gt;=Party_Statement!$C$6)*($B$3:$B2590&lt;=Party_Statement!$E$6)),""))</f>
        <v/>
      </c>
    </row>
    <row r="2591" spans="1:11" x14ac:dyDescent="0.25">
      <c r="A2591" s="252">
        <f>Purchase_Entry!A854</f>
        <v>0</v>
      </c>
      <c r="B2591" s="253" t="str">
        <f>Purchase_Entry!B854</f>
        <v/>
      </c>
      <c r="C2591" s="254">
        <f>Purchase_Entry!D854</f>
        <v>0</v>
      </c>
      <c r="D2591" s="255" t="s">
        <v>1392</v>
      </c>
      <c r="E2591" s="255">
        <f>Purchase_Entry!C854</f>
        <v>0</v>
      </c>
      <c r="F2591" s="255">
        <f>Purchase_Entry!F854</f>
        <v>0</v>
      </c>
      <c r="G2591" s="256">
        <v>0</v>
      </c>
      <c r="H2591" s="256">
        <f>N(Purchase_Entry!P854)</f>
        <v>0</v>
      </c>
      <c r="I2591" s="256">
        <f t="shared" si="40"/>
        <v>0</v>
      </c>
      <c r="J2591" s="209"/>
      <c r="K2591" s="209" t="str" cm="1">
        <f t="array" ref="K2591">IF($C2591="","",IF(AND($C2591=Party_Statement!$C$5,$B2591&gt;=Party_Statement!$C$6,$B2591&lt;=Party_Statement!$E$6),SUMPRODUCT(($C$3:$C2591=Party_Statement!$C$5)*($B$3:$B2591&gt;=Party_Statement!$C$6)*($B$3:$B2591&lt;=Party_Statement!$E$6)),""))</f>
        <v/>
      </c>
    </row>
    <row r="2592" spans="1:11" x14ac:dyDescent="0.25">
      <c r="A2592" s="252">
        <f>Purchase_Entry!A855</f>
        <v>0</v>
      </c>
      <c r="B2592" s="253" t="str">
        <f>Purchase_Entry!B855</f>
        <v/>
      </c>
      <c r="C2592" s="254">
        <f>Purchase_Entry!D855</f>
        <v>0</v>
      </c>
      <c r="D2592" s="255" t="s">
        <v>1392</v>
      </c>
      <c r="E2592" s="255">
        <f>Purchase_Entry!C855</f>
        <v>0</v>
      </c>
      <c r="F2592" s="255">
        <f>Purchase_Entry!F855</f>
        <v>0</v>
      </c>
      <c r="G2592" s="256">
        <v>0</v>
      </c>
      <c r="H2592" s="256">
        <f>N(Purchase_Entry!P855)</f>
        <v>0</v>
      </c>
      <c r="I2592" s="256">
        <f t="shared" si="40"/>
        <v>0</v>
      </c>
      <c r="J2592" s="209"/>
      <c r="K2592" s="209" t="str" cm="1">
        <f t="array" ref="K2592">IF($C2592="","",IF(AND($C2592=Party_Statement!$C$5,$B2592&gt;=Party_Statement!$C$6,$B2592&lt;=Party_Statement!$E$6),SUMPRODUCT(($C$3:$C2592=Party_Statement!$C$5)*($B$3:$B2592&gt;=Party_Statement!$C$6)*($B$3:$B2592&lt;=Party_Statement!$E$6)),""))</f>
        <v/>
      </c>
    </row>
    <row r="2593" spans="1:11" x14ac:dyDescent="0.25">
      <c r="A2593" s="252">
        <f>Purchase_Entry!A856</f>
        <v>0</v>
      </c>
      <c r="B2593" s="253" t="str">
        <f>Purchase_Entry!B856</f>
        <v/>
      </c>
      <c r="C2593" s="254">
        <f>Purchase_Entry!D856</f>
        <v>0</v>
      </c>
      <c r="D2593" s="255" t="s">
        <v>1392</v>
      </c>
      <c r="E2593" s="255">
        <f>Purchase_Entry!C856</f>
        <v>0</v>
      </c>
      <c r="F2593" s="255">
        <f>Purchase_Entry!F856</f>
        <v>0</v>
      </c>
      <c r="G2593" s="256">
        <v>0</v>
      </c>
      <c r="H2593" s="256">
        <f>N(Purchase_Entry!P856)</f>
        <v>0</v>
      </c>
      <c r="I2593" s="256">
        <f t="shared" si="40"/>
        <v>0</v>
      </c>
      <c r="J2593" s="209"/>
      <c r="K2593" s="209" t="str" cm="1">
        <f t="array" ref="K2593">IF($C2593="","",IF(AND($C2593=Party_Statement!$C$5,$B2593&gt;=Party_Statement!$C$6,$B2593&lt;=Party_Statement!$E$6),SUMPRODUCT(($C$3:$C2593=Party_Statement!$C$5)*($B$3:$B2593&gt;=Party_Statement!$C$6)*($B$3:$B2593&lt;=Party_Statement!$E$6)),""))</f>
        <v/>
      </c>
    </row>
    <row r="2594" spans="1:11" x14ac:dyDescent="0.25">
      <c r="A2594" s="252">
        <f>Purchase_Entry!A857</f>
        <v>0</v>
      </c>
      <c r="B2594" s="253" t="str">
        <f>Purchase_Entry!B857</f>
        <v/>
      </c>
      <c r="C2594" s="254">
        <f>Purchase_Entry!D857</f>
        <v>0</v>
      </c>
      <c r="D2594" s="255" t="s">
        <v>1392</v>
      </c>
      <c r="E2594" s="255">
        <f>Purchase_Entry!C857</f>
        <v>0</v>
      </c>
      <c r="F2594" s="255">
        <f>Purchase_Entry!F857</f>
        <v>0</v>
      </c>
      <c r="G2594" s="256">
        <v>0</v>
      </c>
      <c r="H2594" s="256">
        <f>N(Purchase_Entry!P857)</f>
        <v>0</v>
      </c>
      <c r="I2594" s="256">
        <f t="shared" si="40"/>
        <v>0</v>
      </c>
      <c r="J2594" s="209"/>
      <c r="K2594" s="209" t="str" cm="1">
        <f t="array" ref="K2594">IF($C2594="","",IF(AND($C2594=Party_Statement!$C$5,$B2594&gt;=Party_Statement!$C$6,$B2594&lt;=Party_Statement!$E$6),SUMPRODUCT(($C$3:$C2594=Party_Statement!$C$5)*($B$3:$B2594&gt;=Party_Statement!$C$6)*($B$3:$B2594&lt;=Party_Statement!$E$6)),""))</f>
        <v/>
      </c>
    </row>
    <row r="2595" spans="1:11" x14ac:dyDescent="0.25">
      <c r="A2595" s="252">
        <f>Purchase_Entry!A858</f>
        <v>0</v>
      </c>
      <c r="B2595" s="253" t="str">
        <f>Purchase_Entry!B858</f>
        <v/>
      </c>
      <c r="C2595" s="254">
        <f>Purchase_Entry!D858</f>
        <v>0</v>
      </c>
      <c r="D2595" s="255" t="s">
        <v>1392</v>
      </c>
      <c r="E2595" s="255">
        <f>Purchase_Entry!C858</f>
        <v>0</v>
      </c>
      <c r="F2595" s="255">
        <f>Purchase_Entry!F858</f>
        <v>0</v>
      </c>
      <c r="G2595" s="256">
        <v>0</v>
      </c>
      <c r="H2595" s="256">
        <f>N(Purchase_Entry!P858)</f>
        <v>0</v>
      </c>
      <c r="I2595" s="256">
        <f t="shared" si="40"/>
        <v>0</v>
      </c>
      <c r="J2595" s="209"/>
      <c r="K2595" s="209" t="str" cm="1">
        <f t="array" ref="K2595">IF($C2595="","",IF(AND($C2595=Party_Statement!$C$5,$B2595&gt;=Party_Statement!$C$6,$B2595&lt;=Party_Statement!$E$6),SUMPRODUCT(($C$3:$C2595=Party_Statement!$C$5)*($B$3:$B2595&gt;=Party_Statement!$C$6)*($B$3:$B2595&lt;=Party_Statement!$E$6)),""))</f>
        <v/>
      </c>
    </row>
    <row r="2596" spans="1:11" x14ac:dyDescent="0.25">
      <c r="A2596" s="252">
        <f>Purchase_Entry!A859</f>
        <v>0</v>
      </c>
      <c r="B2596" s="253" t="str">
        <f>Purchase_Entry!B859</f>
        <v/>
      </c>
      <c r="C2596" s="254">
        <f>Purchase_Entry!D859</f>
        <v>0</v>
      </c>
      <c r="D2596" s="255" t="s">
        <v>1392</v>
      </c>
      <c r="E2596" s="255">
        <f>Purchase_Entry!C859</f>
        <v>0</v>
      </c>
      <c r="F2596" s="255">
        <f>Purchase_Entry!F859</f>
        <v>0</v>
      </c>
      <c r="G2596" s="256">
        <v>0</v>
      </c>
      <c r="H2596" s="256">
        <f>N(Purchase_Entry!P859)</f>
        <v>0</v>
      </c>
      <c r="I2596" s="256">
        <f t="shared" si="40"/>
        <v>0</v>
      </c>
      <c r="J2596" s="209"/>
      <c r="K2596" s="209" t="str" cm="1">
        <f t="array" ref="K2596">IF($C2596="","",IF(AND($C2596=Party_Statement!$C$5,$B2596&gt;=Party_Statement!$C$6,$B2596&lt;=Party_Statement!$E$6),SUMPRODUCT(($C$3:$C2596=Party_Statement!$C$5)*($B$3:$B2596&gt;=Party_Statement!$C$6)*($B$3:$B2596&lt;=Party_Statement!$E$6)),""))</f>
        <v/>
      </c>
    </row>
    <row r="2597" spans="1:11" x14ac:dyDescent="0.25">
      <c r="A2597" s="252">
        <f>Purchase_Entry!A860</f>
        <v>0</v>
      </c>
      <c r="B2597" s="253" t="str">
        <f>Purchase_Entry!B860</f>
        <v/>
      </c>
      <c r="C2597" s="254">
        <f>Purchase_Entry!D860</f>
        <v>0</v>
      </c>
      <c r="D2597" s="255" t="s">
        <v>1392</v>
      </c>
      <c r="E2597" s="255">
        <f>Purchase_Entry!C860</f>
        <v>0</v>
      </c>
      <c r="F2597" s="255">
        <f>Purchase_Entry!F860</f>
        <v>0</v>
      </c>
      <c r="G2597" s="256">
        <v>0</v>
      </c>
      <c r="H2597" s="256">
        <f>N(Purchase_Entry!P860)</f>
        <v>0</v>
      </c>
      <c r="I2597" s="256">
        <f t="shared" si="40"/>
        <v>0</v>
      </c>
      <c r="J2597" s="209"/>
      <c r="K2597" s="209" t="str" cm="1">
        <f t="array" ref="K2597">IF($C2597="","",IF(AND($C2597=Party_Statement!$C$5,$B2597&gt;=Party_Statement!$C$6,$B2597&lt;=Party_Statement!$E$6),SUMPRODUCT(($C$3:$C2597=Party_Statement!$C$5)*($B$3:$B2597&gt;=Party_Statement!$C$6)*($B$3:$B2597&lt;=Party_Statement!$E$6)),""))</f>
        <v/>
      </c>
    </row>
    <row r="2598" spans="1:11" x14ac:dyDescent="0.25">
      <c r="A2598" s="252">
        <f>Purchase_Entry!A861</f>
        <v>0</v>
      </c>
      <c r="B2598" s="253" t="str">
        <f>Purchase_Entry!B861</f>
        <v/>
      </c>
      <c r="C2598" s="254">
        <f>Purchase_Entry!D861</f>
        <v>0</v>
      </c>
      <c r="D2598" s="255" t="s">
        <v>1392</v>
      </c>
      <c r="E2598" s="255">
        <f>Purchase_Entry!C861</f>
        <v>0</v>
      </c>
      <c r="F2598" s="255">
        <f>Purchase_Entry!F861</f>
        <v>0</v>
      </c>
      <c r="G2598" s="256">
        <v>0</v>
      </c>
      <c r="H2598" s="256">
        <f>N(Purchase_Entry!P861)</f>
        <v>0</v>
      </c>
      <c r="I2598" s="256">
        <f t="shared" si="40"/>
        <v>0</v>
      </c>
      <c r="J2598" s="209"/>
      <c r="K2598" s="209" t="str" cm="1">
        <f t="array" ref="K2598">IF($C2598="","",IF(AND($C2598=Party_Statement!$C$5,$B2598&gt;=Party_Statement!$C$6,$B2598&lt;=Party_Statement!$E$6),SUMPRODUCT(($C$3:$C2598=Party_Statement!$C$5)*($B$3:$B2598&gt;=Party_Statement!$C$6)*($B$3:$B2598&lt;=Party_Statement!$E$6)),""))</f>
        <v/>
      </c>
    </row>
    <row r="2599" spans="1:11" x14ac:dyDescent="0.25">
      <c r="A2599" s="252">
        <f>Purchase_Entry!A862</f>
        <v>0</v>
      </c>
      <c r="B2599" s="253" t="str">
        <f>Purchase_Entry!B862</f>
        <v/>
      </c>
      <c r="C2599" s="254">
        <f>Purchase_Entry!D862</f>
        <v>0</v>
      </c>
      <c r="D2599" s="255" t="s">
        <v>1392</v>
      </c>
      <c r="E2599" s="255">
        <f>Purchase_Entry!C862</f>
        <v>0</v>
      </c>
      <c r="F2599" s="255">
        <f>Purchase_Entry!F862</f>
        <v>0</v>
      </c>
      <c r="G2599" s="256">
        <v>0</v>
      </c>
      <c r="H2599" s="256">
        <f>N(Purchase_Entry!P862)</f>
        <v>0</v>
      </c>
      <c r="I2599" s="256">
        <f t="shared" si="40"/>
        <v>0</v>
      </c>
      <c r="J2599" s="209"/>
      <c r="K2599" s="209" t="str" cm="1">
        <f t="array" ref="K2599">IF($C2599="","",IF(AND($C2599=Party_Statement!$C$5,$B2599&gt;=Party_Statement!$C$6,$B2599&lt;=Party_Statement!$E$6),SUMPRODUCT(($C$3:$C2599=Party_Statement!$C$5)*($B$3:$B2599&gt;=Party_Statement!$C$6)*($B$3:$B2599&lt;=Party_Statement!$E$6)),""))</f>
        <v/>
      </c>
    </row>
    <row r="2600" spans="1:11" x14ac:dyDescent="0.25">
      <c r="A2600" s="252">
        <f>Purchase_Entry!A863</f>
        <v>0</v>
      </c>
      <c r="B2600" s="253" t="str">
        <f>Purchase_Entry!B863</f>
        <v/>
      </c>
      <c r="C2600" s="254">
        <f>Purchase_Entry!D863</f>
        <v>0</v>
      </c>
      <c r="D2600" s="255" t="s">
        <v>1392</v>
      </c>
      <c r="E2600" s="255">
        <f>Purchase_Entry!C863</f>
        <v>0</v>
      </c>
      <c r="F2600" s="255">
        <f>Purchase_Entry!F863</f>
        <v>0</v>
      </c>
      <c r="G2600" s="256">
        <v>0</v>
      </c>
      <c r="H2600" s="256">
        <f>N(Purchase_Entry!P863)</f>
        <v>0</v>
      </c>
      <c r="I2600" s="256">
        <f t="shared" si="40"/>
        <v>0</v>
      </c>
      <c r="J2600" s="209"/>
      <c r="K2600" s="209" t="str" cm="1">
        <f t="array" ref="K2600">IF($C2600="","",IF(AND($C2600=Party_Statement!$C$5,$B2600&gt;=Party_Statement!$C$6,$B2600&lt;=Party_Statement!$E$6),SUMPRODUCT(($C$3:$C2600=Party_Statement!$C$5)*($B$3:$B2600&gt;=Party_Statement!$C$6)*($B$3:$B2600&lt;=Party_Statement!$E$6)),""))</f>
        <v/>
      </c>
    </row>
    <row r="2601" spans="1:11" x14ac:dyDescent="0.25">
      <c r="A2601" s="252">
        <f>Purchase_Entry!A864</f>
        <v>0</v>
      </c>
      <c r="B2601" s="253" t="str">
        <f>Purchase_Entry!B864</f>
        <v/>
      </c>
      <c r="C2601" s="254">
        <f>Purchase_Entry!D864</f>
        <v>0</v>
      </c>
      <c r="D2601" s="255" t="s">
        <v>1392</v>
      </c>
      <c r="E2601" s="255">
        <f>Purchase_Entry!C864</f>
        <v>0</v>
      </c>
      <c r="F2601" s="255">
        <f>Purchase_Entry!F864</f>
        <v>0</v>
      </c>
      <c r="G2601" s="256">
        <v>0</v>
      </c>
      <c r="H2601" s="256">
        <f>N(Purchase_Entry!P864)</f>
        <v>0</v>
      </c>
      <c r="I2601" s="256">
        <f t="shared" si="40"/>
        <v>0</v>
      </c>
      <c r="J2601" s="209"/>
      <c r="K2601" s="209" t="str" cm="1">
        <f t="array" ref="K2601">IF($C2601="","",IF(AND($C2601=Party_Statement!$C$5,$B2601&gt;=Party_Statement!$C$6,$B2601&lt;=Party_Statement!$E$6),SUMPRODUCT(($C$3:$C2601=Party_Statement!$C$5)*($B$3:$B2601&gt;=Party_Statement!$C$6)*($B$3:$B2601&lt;=Party_Statement!$E$6)),""))</f>
        <v/>
      </c>
    </row>
    <row r="2602" spans="1:11" x14ac:dyDescent="0.25">
      <c r="A2602" s="252">
        <f>Purchase_Entry!A865</f>
        <v>0</v>
      </c>
      <c r="B2602" s="253" t="str">
        <f>Purchase_Entry!B865</f>
        <v/>
      </c>
      <c r="C2602" s="254">
        <f>Purchase_Entry!D865</f>
        <v>0</v>
      </c>
      <c r="D2602" s="255" t="s">
        <v>1392</v>
      </c>
      <c r="E2602" s="255">
        <f>Purchase_Entry!C865</f>
        <v>0</v>
      </c>
      <c r="F2602" s="255">
        <f>Purchase_Entry!F865</f>
        <v>0</v>
      </c>
      <c r="G2602" s="256">
        <v>0</v>
      </c>
      <c r="H2602" s="256">
        <f>N(Purchase_Entry!P865)</f>
        <v>0</v>
      </c>
      <c r="I2602" s="256">
        <f t="shared" si="40"/>
        <v>0</v>
      </c>
      <c r="J2602" s="209"/>
      <c r="K2602" s="209" t="str" cm="1">
        <f t="array" ref="K2602">IF($C2602="","",IF(AND($C2602=Party_Statement!$C$5,$B2602&gt;=Party_Statement!$C$6,$B2602&lt;=Party_Statement!$E$6),SUMPRODUCT(($C$3:$C2602=Party_Statement!$C$5)*($B$3:$B2602&gt;=Party_Statement!$C$6)*($B$3:$B2602&lt;=Party_Statement!$E$6)),""))</f>
        <v/>
      </c>
    </row>
    <row r="2603" spans="1:11" x14ac:dyDescent="0.25">
      <c r="A2603" s="252">
        <f>Purchase_Entry!A866</f>
        <v>0</v>
      </c>
      <c r="B2603" s="253" t="str">
        <f>Purchase_Entry!B866</f>
        <v/>
      </c>
      <c r="C2603" s="254">
        <f>Purchase_Entry!D866</f>
        <v>0</v>
      </c>
      <c r="D2603" s="255" t="s">
        <v>1392</v>
      </c>
      <c r="E2603" s="255">
        <f>Purchase_Entry!C866</f>
        <v>0</v>
      </c>
      <c r="F2603" s="255">
        <f>Purchase_Entry!F866</f>
        <v>0</v>
      </c>
      <c r="G2603" s="256">
        <v>0</v>
      </c>
      <c r="H2603" s="256">
        <f>N(Purchase_Entry!P866)</f>
        <v>0</v>
      </c>
      <c r="I2603" s="256">
        <f t="shared" si="40"/>
        <v>0</v>
      </c>
      <c r="J2603" s="209"/>
      <c r="K2603" s="209" t="str" cm="1">
        <f t="array" ref="K2603">IF($C2603="","",IF(AND($C2603=Party_Statement!$C$5,$B2603&gt;=Party_Statement!$C$6,$B2603&lt;=Party_Statement!$E$6),SUMPRODUCT(($C$3:$C2603=Party_Statement!$C$5)*($B$3:$B2603&gt;=Party_Statement!$C$6)*($B$3:$B2603&lt;=Party_Statement!$E$6)),""))</f>
        <v/>
      </c>
    </row>
    <row r="2604" spans="1:11" x14ac:dyDescent="0.25">
      <c r="A2604" s="252">
        <f>Purchase_Entry!A867</f>
        <v>0</v>
      </c>
      <c r="B2604" s="253" t="str">
        <f>Purchase_Entry!B867</f>
        <v/>
      </c>
      <c r="C2604" s="254">
        <f>Purchase_Entry!D867</f>
        <v>0</v>
      </c>
      <c r="D2604" s="255" t="s">
        <v>1392</v>
      </c>
      <c r="E2604" s="255">
        <f>Purchase_Entry!C867</f>
        <v>0</v>
      </c>
      <c r="F2604" s="255">
        <f>Purchase_Entry!F867</f>
        <v>0</v>
      </c>
      <c r="G2604" s="256">
        <v>0</v>
      </c>
      <c r="H2604" s="256">
        <f>N(Purchase_Entry!P867)</f>
        <v>0</v>
      </c>
      <c r="I2604" s="256">
        <f t="shared" si="40"/>
        <v>0</v>
      </c>
      <c r="J2604" s="209"/>
      <c r="K2604" s="209" t="str" cm="1">
        <f t="array" ref="K2604">IF($C2604="","",IF(AND($C2604=Party_Statement!$C$5,$B2604&gt;=Party_Statement!$C$6,$B2604&lt;=Party_Statement!$E$6),SUMPRODUCT(($C$3:$C2604=Party_Statement!$C$5)*($B$3:$B2604&gt;=Party_Statement!$C$6)*($B$3:$B2604&lt;=Party_Statement!$E$6)),""))</f>
        <v/>
      </c>
    </row>
    <row r="2605" spans="1:11" x14ac:dyDescent="0.25">
      <c r="A2605" s="252">
        <f>Purchase_Entry!A868</f>
        <v>0</v>
      </c>
      <c r="B2605" s="253" t="str">
        <f>Purchase_Entry!B868</f>
        <v/>
      </c>
      <c r="C2605" s="254">
        <f>Purchase_Entry!D868</f>
        <v>0</v>
      </c>
      <c r="D2605" s="255" t="s">
        <v>1392</v>
      </c>
      <c r="E2605" s="255">
        <f>Purchase_Entry!C868</f>
        <v>0</v>
      </c>
      <c r="F2605" s="255">
        <f>Purchase_Entry!F868</f>
        <v>0</v>
      </c>
      <c r="G2605" s="256">
        <v>0</v>
      </c>
      <c r="H2605" s="256">
        <f>N(Purchase_Entry!P868)</f>
        <v>0</v>
      </c>
      <c r="I2605" s="256">
        <f t="shared" si="40"/>
        <v>0</v>
      </c>
      <c r="J2605" s="209"/>
      <c r="K2605" s="209" t="str" cm="1">
        <f t="array" ref="K2605">IF($C2605="","",IF(AND($C2605=Party_Statement!$C$5,$B2605&gt;=Party_Statement!$C$6,$B2605&lt;=Party_Statement!$E$6),SUMPRODUCT(($C$3:$C2605=Party_Statement!$C$5)*($B$3:$B2605&gt;=Party_Statement!$C$6)*($B$3:$B2605&lt;=Party_Statement!$E$6)),""))</f>
        <v/>
      </c>
    </row>
    <row r="2606" spans="1:11" x14ac:dyDescent="0.25">
      <c r="A2606" s="252">
        <f>Purchase_Entry!A869</f>
        <v>0</v>
      </c>
      <c r="B2606" s="253" t="str">
        <f>Purchase_Entry!B869</f>
        <v/>
      </c>
      <c r="C2606" s="254">
        <f>Purchase_Entry!D869</f>
        <v>0</v>
      </c>
      <c r="D2606" s="255" t="s">
        <v>1392</v>
      </c>
      <c r="E2606" s="255">
        <f>Purchase_Entry!C869</f>
        <v>0</v>
      </c>
      <c r="F2606" s="255">
        <f>Purchase_Entry!F869</f>
        <v>0</v>
      </c>
      <c r="G2606" s="256">
        <v>0</v>
      </c>
      <c r="H2606" s="256">
        <f>N(Purchase_Entry!P869)</f>
        <v>0</v>
      </c>
      <c r="I2606" s="256">
        <f t="shared" si="40"/>
        <v>0</v>
      </c>
      <c r="J2606" s="209"/>
      <c r="K2606" s="209" t="str" cm="1">
        <f t="array" ref="K2606">IF($C2606="","",IF(AND($C2606=Party_Statement!$C$5,$B2606&gt;=Party_Statement!$C$6,$B2606&lt;=Party_Statement!$E$6),SUMPRODUCT(($C$3:$C2606=Party_Statement!$C$5)*($B$3:$B2606&gt;=Party_Statement!$C$6)*($B$3:$B2606&lt;=Party_Statement!$E$6)),""))</f>
        <v/>
      </c>
    </row>
    <row r="2607" spans="1:11" x14ac:dyDescent="0.25">
      <c r="A2607" s="252">
        <f>Purchase_Entry!A870</f>
        <v>0</v>
      </c>
      <c r="B2607" s="253" t="str">
        <f>Purchase_Entry!B870</f>
        <v/>
      </c>
      <c r="C2607" s="254">
        <f>Purchase_Entry!D870</f>
        <v>0</v>
      </c>
      <c r="D2607" s="255" t="s">
        <v>1392</v>
      </c>
      <c r="E2607" s="255">
        <f>Purchase_Entry!C870</f>
        <v>0</v>
      </c>
      <c r="F2607" s="255">
        <f>Purchase_Entry!F870</f>
        <v>0</v>
      </c>
      <c r="G2607" s="256">
        <v>0</v>
      </c>
      <c r="H2607" s="256">
        <f>N(Purchase_Entry!P870)</f>
        <v>0</v>
      </c>
      <c r="I2607" s="256">
        <f t="shared" si="40"/>
        <v>0</v>
      </c>
      <c r="J2607" s="209"/>
      <c r="K2607" s="209" t="str" cm="1">
        <f t="array" ref="K2607">IF($C2607="","",IF(AND($C2607=Party_Statement!$C$5,$B2607&gt;=Party_Statement!$C$6,$B2607&lt;=Party_Statement!$E$6),SUMPRODUCT(($C$3:$C2607=Party_Statement!$C$5)*($B$3:$B2607&gt;=Party_Statement!$C$6)*($B$3:$B2607&lt;=Party_Statement!$E$6)),""))</f>
        <v/>
      </c>
    </row>
    <row r="2608" spans="1:11" x14ac:dyDescent="0.25">
      <c r="A2608" s="252">
        <f>Purchase_Entry!A871</f>
        <v>0</v>
      </c>
      <c r="B2608" s="253" t="str">
        <f>Purchase_Entry!B871</f>
        <v/>
      </c>
      <c r="C2608" s="254">
        <f>Purchase_Entry!D871</f>
        <v>0</v>
      </c>
      <c r="D2608" s="255" t="s">
        <v>1392</v>
      </c>
      <c r="E2608" s="255">
        <f>Purchase_Entry!C871</f>
        <v>0</v>
      </c>
      <c r="F2608" s="255">
        <f>Purchase_Entry!F871</f>
        <v>0</v>
      </c>
      <c r="G2608" s="256">
        <v>0</v>
      </c>
      <c r="H2608" s="256">
        <f>N(Purchase_Entry!P871)</f>
        <v>0</v>
      </c>
      <c r="I2608" s="256">
        <f t="shared" si="40"/>
        <v>0</v>
      </c>
      <c r="J2608" s="209"/>
      <c r="K2608" s="209" t="str" cm="1">
        <f t="array" ref="K2608">IF($C2608="","",IF(AND($C2608=Party_Statement!$C$5,$B2608&gt;=Party_Statement!$C$6,$B2608&lt;=Party_Statement!$E$6),SUMPRODUCT(($C$3:$C2608=Party_Statement!$C$5)*($B$3:$B2608&gt;=Party_Statement!$C$6)*($B$3:$B2608&lt;=Party_Statement!$E$6)),""))</f>
        <v/>
      </c>
    </row>
    <row r="2609" spans="1:11" x14ac:dyDescent="0.25">
      <c r="A2609" s="252">
        <f>Purchase_Entry!A872</f>
        <v>0</v>
      </c>
      <c r="B2609" s="253" t="str">
        <f>Purchase_Entry!B872</f>
        <v/>
      </c>
      <c r="C2609" s="254">
        <f>Purchase_Entry!D872</f>
        <v>0</v>
      </c>
      <c r="D2609" s="255" t="s">
        <v>1392</v>
      </c>
      <c r="E2609" s="255">
        <f>Purchase_Entry!C872</f>
        <v>0</v>
      </c>
      <c r="F2609" s="255">
        <f>Purchase_Entry!F872</f>
        <v>0</v>
      </c>
      <c r="G2609" s="256">
        <v>0</v>
      </c>
      <c r="H2609" s="256">
        <f>N(Purchase_Entry!P872)</f>
        <v>0</v>
      </c>
      <c r="I2609" s="256">
        <f t="shared" si="40"/>
        <v>0</v>
      </c>
      <c r="J2609" s="209"/>
      <c r="K2609" s="209" t="str" cm="1">
        <f t="array" ref="K2609">IF($C2609="","",IF(AND($C2609=Party_Statement!$C$5,$B2609&gt;=Party_Statement!$C$6,$B2609&lt;=Party_Statement!$E$6),SUMPRODUCT(($C$3:$C2609=Party_Statement!$C$5)*($B$3:$B2609&gt;=Party_Statement!$C$6)*($B$3:$B2609&lt;=Party_Statement!$E$6)),""))</f>
        <v/>
      </c>
    </row>
    <row r="2610" spans="1:11" x14ac:dyDescent="0.25">
      <c r="A2610" s="252">
        <f>Purchase_Entry!A873</f>
        <v>0</v>
      </c>
      <c r="B2610" s="253" t="str">
        <f>Purchase_Entry!B873</f>
        <v/>
      </c>
      <c r="C2610" s="254">
        <f>Purchase_Entry!D873</f>
        <v>0</v>
      </c>
      <c r="D2610" s="255" t="s">
        <v>1392</v>
      </c>
      <c r="E2610" s="255">
        <f>Purchase_Entry!C873</f>
        <v>0</v>
      </c>
      <c r="F2610" s="255">
        <f>Purchase_Entry!F873</f>
        <v>0</v>
      </c>
      <c r="G2610" s="256">
        <v>0</v>
      </c>
      <c r="H2610" s="256">
        <f>N(Purchase_Entry!P873)</f>
        <v>0</v>
      </c>
      <c r="I2610" s="256">
        <f t="shared" si="40"/>
        <v>0</v>
      </c>
      <c r="J2610" s="209"/>
      <c r="K2610" s="209" t="str" cm="1">
        <f t="array" ref="K2610">IF($C2610="","",IF(AND($C2610=Party_Statement!$C$5,$B2610&gt;=Party_Statement!$C$6,$B2610&lt;=Party_Statement!$E$6),SUMPRODUCT(($C$3:$C2610=Party_Statement!$C$5)*($B$3:$B2610&gt;=Party_Statement!$C$6)*($B$3:$B2610&lt;=Party_Statement!$E$6)),""))</f>
        <v/>
      </c>
    </row>
    <row r="2611" spans="1:11" x14ac:dyDescent="0.25">
      <c r="A2611" s="252">
        <f>Purchase_Entry!A874</f>
        <v>0</v>
      </c>
      <c r="B2611" s="253" t="str">
        <f>Purchase_Entry!B874</f>
        <v/>
      </c>
      <c r="C2611" s="254">
        <f>Purchase_Entry!D874</f>
        <v>0</v>
      </c>
      <c r="D2611" s="255" t="s">
        <v>1392</v>
      </c>
      <c r="E2611" s="255">
        <f>Purchase_Entry!C874</f>
        <v>0</v>
      </c>
      <c r="F2611" s="255">
        <f>Purchase_Entry!F874</f>
        <v>0</v>
      </c>
      <c r="G2611" s="256">
        <v>0</v>
      </c>
      <c r="H2611" s="256">
        <f>N(Purchase_Entry!P874)</f>
        <v>0</v>
      </c>
      <c r="I2611" s="256">
        <f t="shared" si="40"/>
        <v>0</v>
      </c>
      <c r="J2611" s="209"/>
      <c r="K2611" s="209" t="str" cm="1">
        <f t="array" ref="K2611">IF($C2611="","",IF(AND($C2611=Party_Statement!$C$5,$B2611&gt;=Party_Statement!$C$6,$B2611&lt;=Party_Statement!$E$6),SUMPRODUCT(($C$3:$C2611=Party_Statement!$C$5)*($B$3:$B2611&gt;=Party_Statement!$C$6)*($B$3:$B2611&lt;=Party_Statement!$E$6)),""))</f>
        <v/>
      </c>
    </row>
    <row r="2612" spans="1:11" x14ac:dyDescent="0.25">
      <c r="A2612" s="252">
        <f>Purchase_Entry!A875</f>
        <v>0</v>
      </c>
      <c r="B2612" s="253" t="str">
        <f>Purchase_Entry!B875</f>
        <v/>
      </c>
      <c r="C2612" s="254">
        <f>Purchase_Entry!D875</f>
        <v>0</v>
      </c>
      <c r="D2612" s="255" t="s">
        <v>1392</v>
      </c>
      <c r="E2612" s="255">
        <f>Purchase_Entry!C875</f>
        <v>0</v>
      </c>
      <c r="F2612" s="255">
        <f>Purchase_Entry!F875</f>
        <v>0</v>
      </c>
      <c r="G2612" s="256">
        <v>0</v>
      </c>
      <c r="H2612" s="256">
        <f>N(Purchase_Entry!P875)</f>
        <v>0</v>
      </c>
      <c r="I2612" s="256">
        <f t="shared" si="40"/>
        <v>0</v>
      </c>
      <c r="J2612" s="209"/>
      <c r="K2612" s="209" t="str" cm="1">
        <f t="array" ref="K2612">IF($C2612="","",IF(AND($C2612=Party_Statement!$C$5,$B2612&gt;=Party_Statement!$C$6,$B2612&lt;=Party_Statement!$E$6),SUMPRODUCT(($C$3:$C2612=Party_Statement!$C$5)*($B$3:$B2612&gt;=Party_Statement!$C$6)*($B$3:$B2612&lt;=Party_Statement!$E$6)),""))</f>
        <v/>
      </c>
    </row>
    <row r="2613" spans="1:11" x14ac:dyDescent="0.25">
      <c r="A2613" s="252">
        <f>Purchase_Entry!A876</f>
        <v>0</v>
      </c>
      <c r="B2613" s="253" t="str">
        <f>Purchase_Entry!B876</f>
        <v/>
      </c>
      <c r="C2613" s="254">
        <f>Purchase_Entry!D876</f>
        <v>0</v>
      </c>
      <c r="D2613" s="255" t="s">
        <v>1392</v>
      </c>
      <c r="E2613" s="255">
        <f>Purchase_Entry!C876</f>
        <v>0</v>
      </c>
      <c r="F2613" s="255">
        <f>Purchase_Entry!F876</f>
        <v>0</v>
      </c>
      <c r="G2613" s="256">
        <v>0</v>
      </c>
      <c r="H2613" s="256">
        <f>N(Purchase_Entry!P876)</f>
        <v>0</v>
      </c>
      <c r="I2613" s="256">
        <f t="shared" si="40"/>
        <v>0</v>
      </c>
      <c r="J2613" s="209"/>
      <c r="K2613" s="209" t="str" cm="1">
        <f t="array" ref="K2613">IF($C2613="","",IF(AND($C2613=Party_Statement!$C$5,$B2613&gt;=Party_Statement!$C$6,$B2613&lt;=Party_Statement!$E$6),SUMPRODUCT(($C$3:$C2613=Party_Statement!$C$5)*($B$3:$B2613&gt;=Party_Statement!$C$6)*($B$3:$B2613&lt;=Party_Statement!$E$6)),""))</f>
        <v/>
      </c>
    </row>
    <row r="2614" spans="1:11" x14ac:dyDescent="0.25">
      <c r="A2614" s="252">
        <f>Purchase_Entry!A877</f>
        <v>0</v>
      </c>
      <c r="B2614" s="253" t="str">
        <f>Purchase_Entry!B877</f>
        <v/>
      </c>
      <c r="C2614" s="254">
        <f>Purchase_Entry!D877</f>
        <v>0</v>
      </c>
      <c r="D2614" s="255" t="s">
        <v>1392</v>
      </c>
      <c r="E2614" s="255">
        <f>Purchase_Entry!C877</f>
        <v>0</v>
      </c>
      <c r="F2614" s="255">
        <f>Purchase_Entry!F877</f>
        <v>0</v>
      </c>
      <c r="G2614" s="256">
        <v>0</v>
      </c>
      <c r="H2614" s="256">
        <f>N(Purchase_Entry!P877)</f>
        <v>0</v>
      </c>
      <c r="I2614" s="256">
        <f t="shared" si="40"/>
        <v>0</v>
      </c>
      <c r="J2614" s="209"/>
      <c r="K2614" s="209" t="str" cm="1">
        <f t="array" ref="K2614">IF($C2614="","",IF(AND($C2614=Party_Statement!$C$5,$B2614&gt;=Party_Statement!$C$6,$B2614&lt;=Party_Statement!$E$6),SUMPRODUCT(($C$3:$C2614=Party_Statement!$C$5)*($B$3:$B2614&gt;=Party_Statement!$C$6)*($B$3:$B2614&lt;=Party_Statement!$E$6)),""))</f>
        <v/>
      </c>
    </row>
    <row r="2615" spans="1:11" x14ac:dyDescent="0.25">
      <c r="A2615" s="252">
        <f>Purchase_Entry!A878</f>
        <v>0</v>
      </c>
      <c r="B2615" s="253" t="str">
        <f>Purchase_Entry!B878</f>
        <v/>
      </c>
      <c r="C2615" s="254">
        <f>Purchase_Entry!D878</f>
        <v>0</v>
      </c>
      <c r="D2615" s="255" t="s">
        <v>1392</v>
      </c>
      <c r="E2615" s="255">
        <f>Purchase_Entry!C878</f>
        <v>0</v>
      </c>
      <c r="F2615" s="255">
        <f>Purchase_Entry!F878</f>
        <v>0</v>
      </c>
      <c r="G2615" s="256">
        <v>0</v>
      </c>
      <c r="H2615" s="256">
        <f>N(Purchase_Entry!P878)</f>
        <v>0</v>
      </c>
      <c r="I2615" s="256">
        <f t="shared" si="40"/>
        <v>0</v>
      </c>
      <c r="J2615" s="209"/>
      <c r="K2615" s="209" t="str" cm="1">
        <f t="array" ref="K2615">IF($C2615="","",IF(AND($C2615=Party_Statement!$C$5,$B2615&gt;=Party_Statement!$C$6,$B2615&lt;=Party_Statement!$E$6),SUMPRODUCT(($C$3:$C2615=Party_Statement!$C$5)*($B$3:$B2615&gt;=Party_Statement!$C$6)*($B$3:$B2615&lt;=Party_Statement!$E$6)),""))</f>
        <v/>
      </c>
    </row>
    <row r="2616" spans="1:11" x14ac:dyDescent="0.25">
      <c r="A2616" s="252">
        <f>Purchase_Entry!A879</f>
        <v>0</v>
      </c>
      <c r="B2616" s="253" t="str">
        <f>Purchase_Entry!B879</f>
        <v/>
      </c>
      <c r="C2616" s="254">
        <f>Purchase_Entry!D879</f>
        <v>0</v>
      </c>
      <c r="D2616" s="255" t="s">
        <v>1392</v>
      </c>
      <c r="E2616" s="255">
        <f>Purchase_Entry!C879</f>
        <v>0</v>
      </c>
      <c r="F2616" s="255">
        <f>Purchase_Entry!F879</f>
        <v>0</v>
      </c>
      <c r="G2616" s="256">
        <v>0</v>
      </c>
      <c r="H2616" s="256">
        <f>N(Purchase_Entry!P879)</f>
        <v>0</v>
      </c>
      <c r="I2616" s="256">
        <f t="shared" si="40"/>
        <v>0</v>
      </c>
      <c r="J2616" s="209"/>
      <c r="K2616" s="209" t="str" cm="1">
        <f t="array" ref="K2616">IF($C2616="","",IF(AND($C2616=Party_Statement!$C$5,$B2616&gt;=Party_Statement!$C$6,$B2616&lt;=Party_Statement!$E$6),SUMPRODUCT(($C$3:$C2616=Party_Statement!$C$5)*($B$3:$B2616&gt;=Party_Statement!$C$6)*($B$3:$B2616&lt;=Party_Statement!$E$6)),""))</f>
        <v/>
      </c>
    </row>
    <row r="2617" spans="1:11" x14ac:dyDescent="0.25">
      <c r="A2617" s="252">
        <f>Purchase_Entry!A880</f>
        <v>0</v>
      </c>
      <c r="B2617" s="253" t="str">
        <f>Purchase_Entry!B880</f>
        <v/>
      </c>
      <c r="C2617" s="254">
        <f>Purchase_Entry!D880</f>
        <v>0</v>
      </c>
      <c r="D2617" s="255" t="s">
        <v>1392</v>
      </c>
      <c r="E2617" s="255">
        <f>Purchase_Entry!C880</f>
        <v>0</v>
      </c>
      <c r="F2617" s="255">
        <f>Purchase_Entry!F880</f>
        <v>0</v>
      </c>
      <c r="G2617" s="256">
        <v>0</v>
      </c>
      <c r="H2617" s="256">
        <f>N(Purchase_Entry!P880)</f>
        <v>0</v>
      </c>
      <c r="I2617" s="256">
        <f t="shared" si="40"/>
        <v>0</v>
      </c>
      <c r="J2617" s="209"/>
      <c r="K2617" s="209" t="str" cm="1">
        <f t="array" ref="K2617">IF($C2617="","",IF(AND($C2617=Party_Statement!$C$5,$B2617&gt;=Party_Statement!$C$6,$B2617&lt;=Party_Statement!$E$6),SUMPRODUCT(($C$3:$C2617=Party_Statement!$C$5)*($B$3:$B2617&gt;=Party_Statement!$C$6)*($B$3:$B2617&lt;=Party_Statement!$E$6)),""))</f>
        <v/>
      </c>
    </row>
    <row r="2618" spans="1:11" x14ac:dyDescent="0.25">
      <c r="A2618" s="252">
        <f>Purchase_Entry!A881</f>
        <v>0</v>
      </c>
      <c r="B2618" s="253" t="str">
        <f>Purchase_Entry!B881</f>
        <v/>
      </c>
      <c r="C2618" s="254">
        <f>Purchase_Entry!D881</f>
        <v>0</v>
      </c>
      <c r="D2618" s="255" t="s">
        <v>1392</v>
      </c>
      <c r="E2618" s="255">
        <f>Purchase_Entry!C881</f>
        <v>0</v>
      </c>
      <c r="F2618" s="255">
        <f>Purchase_Entry!F881</f>
        <v>0</v>
      </c>
      <c r="G2618" s="256">
        <v>0</v>
      </c>
      <c r="H2618" s="256">
        <f>N(Purchase_Entry!P881)</f>
        <v>0</v>
      </c>
      <c r="I2618" s="256">
        <f t="shared" si="40"/>
        <v>0</v>
      </c>
      <c r="J2618" s="209"/>
      <c r="K2618" s="209" t="str" cm="1">
        <f t="array" ref="K2618">IF($C2618="","",IF(AND($C2618=Party_Statement!$C$5,$B2618&gt;=Party_Statement!$C$6,$B2618&lt;=Party_Statement!$E$6),SUMPRODUCT(($C$3:$C2618=Party_Statement!$C$5)*($B$3:$B2618&gt;=Party_Statement!$C$6)*($B$3:$B2618&lt;=Party_Statement!$E$6)),""))</f>
        <v/>
      </c>
    </row>
    <row r="2619" spans="1:11" x14ac:dyDescent="0.25">
      <c r="A2619" s="252">
        <f>Purchase_Entry!A882</f>
        <v>0</v>
      </c>
      <c r="B2619" s="253" t="str">
        <f>Purchase_Entry!B882</f>
        <v/>
      </c>
      <c r="C2619" s="254">
        <f>Purchase_Entry!D882</f>
        <v>0</v>
      </c>
      <c r="D2619" s="255" t="s">
        <v>1392</v>
      </c>
      <c r="E2619" s="255">
        <f>Purchase_Entry!C882</f>
        <v>0</v>
      </c>
      <c r="F2619" s="255">
        <f>Purchase_Entry!F882</f>
        <v>0</v>
      </c>
      <c r="G2619" s="256">
        <v>0</v>
      </c>
      <c r="H2619" s="256">
        <f>N(Purchase_Entry!P882)</f>
        <v>0</v>
      </c>
      <c r="I2619" s="256">
        <f t="shared" si="40"/>
        <v>0</v>
      </c>
      <c r="J2619" s="209"/>
      <c r="K2619" s="209" t="str" cm="1">
        <f t="array" ref="K2619">IF($C2619="","",IF(AND($C2619=Party_Statement!$C$5,$B2619&gt;=Party_Statement!$C$6,$B2619&lt;=Party_Statement!$E$6),SUMPRODUCT(($C$3:$C2619=Party_Statement!$C$5)*($B$3:$B2619&gt;=Party_Statement!$C$6)*($B$3:$B2619&lt;=Party_Statement!$E$6)),""))</f>
        <v/>
      </c>
    </row>
    <row r="2620" spans="1:11" x14ac:dyDescent="0.25">
      <c r="A2620" s="252">
        <f>Purchase_Entry!A883</f>
        <v>0</v>
      </c>
      <c r="B2620" s="253" t="str">
        <f>Purchase_Entry!B883</f>
        <v/>
      </c>
      <c r="C2620" s="254">
        <f>Purchase_Entry!D883</f>
        <v>0</v>
      </c>
      <c r="D2620" s="255" t="s">
        <v>1392</v>
      </c>
      <c r="E2620" s="255">
        <f>Purchase_Entry!C883</f>
        <v>0</v>
      </c>
      <c r="F2620" s="255">
        <f>Purchase_Entry!F883</f>
        <v>0</v>
      </c>
      <c r="G2620" s="256">
        <v>0</v>
      </c>
      <c r="H2620" s="256">
        <f>N(Purchase_Entry!P883)</f>
        <v>0</v>
      </c>
      <c r="I2620" s="256">
        <f t="shared" si="40"/>
        <v>0</v>
      </c>
      <c r="J2620" s="209"/>
      <c r="K2620" s="209" t="str" cm="1">
        <f t="array" ref="K2620">IF($C2620="","",IF(AND($C2620=Party_Statement!$C$5,$B2620&gt;=Party_Statement!$C$6,$B2620&lt;=Party_Statement!$E$6),SUMPRODUCT(($C$3:$C2620=Party_Statement!$C$5)*($B$3:$B2620&gt;=Party_Statement!$C$6)*($B$3:$B2620&lt;=Party_Statement!$E$6)),""))</f>
        <v/>
      </c>
    </row>
    <row r="2621" spans="1:11" x14ac:dyDescent="0.25">
      <c r="A2621" s="252">
        <f>Purchase_Entry!A884</f>
        <v>0</v>
      </c>
      <c r="B2621" s="253" t="str">
        <f>Purchase_Entry!B884</f>
        <v/>
      </c>
      <c r="C2621" s="254">
        <f>Purchase_Entry!D884</f>
        <v>0</v>
      </c>
      <c r="D2621" s="255" t="s">
        <v>1392</v>
      </c>
      <c r="E2621" s="255">
        <f>Purchase_Entry!C884</f>
        <v>0</v>
      </c>
      <c r="F2621" s="255">
        <f>Purchase_Entry!F884</f>
        <v>0</v>
      </c>
      <c r="G2621" s="256">
        <v>0</v>
      </c>
      <c r="H2621" s="256">
        <f>N(Purchase_Entry!P884)</f>
        <v>0</v>
      </c>
      <c r="I2621" s="256">
        <f t="shared" si="40"/>
        <v>0</v>
      </c>
      <c r="J2621" s="209"/>
      <c r="K2621" s="209" t="str" cm="1">
        <f t="array" ref="K2621">IF($C2621="","",IF(AND($C2621=Party_Statement!$C$5,$B2621&gt;=Party_Statement!$C$6,$B2621&lt;=Party_Statement!$E$6),SUMPRODUCT(($C$3:$C2621=Party_Statement!$C$5)*($B$3:$B2621&gt;=Party_Statement!$C$6)*($B$3:$B2621&lt;=Party_Statement!$E$6)),""))</f>
        <v/>
      </c>
    </row>
    <row r="2622" spans="1:11" x14ac:dyDescent="0.25">
      <c r="A2622" s="252">
        <f>Purchase_Entry!A885</f>
        <v>0</v>
      </c>
      <c r="B2622" s="253" t="str">
        <f>Purchase_Entry!B885</f>
        <v/>
      </c>
      <c r="C2622" s="254">
        <f>Purchase_Entry!D885</f>
        <v>0</v>
      </c>
      <c r="D2622" s="255" t="s">
        <v>1392</v>
      </c>
      <c r="E2622" s="255">
        <f>Purchase_Entry!C885</f>
        <v>0</v>
      </c>
      <c r="F2622" s="255">
        <f>Purchase_Entry!F885</f>
        <v>0</v>
      </c>
      <c r="G2622" s="256">
        <v>0</v>
      </c>
      <c r="H2622" s="256">
        <f>N(Purchase_Entry!P885)</f>
        <v>0</v>
      </c>
      <c r="I2622" s="256">
        <f t="shared" si="40"/>
        <v>0</v>
      </c>
      <c r="J2622" s="209"/>
      <c r="K2622" s="209" t="str" cm="1">
        <f t="array" ref="K2622">IF($C2622="","",IF(AND($C2622=Party_Statement!$C$5,$B2622&gt;=Party_Statement!$C$6,$B2622&lt;=Party_Statement!$E$6),SUMPRODUCT(($C$3:$C2622=Party_Statement!$C$5)*($B$3:$B2622&gt;=Party_Statement!$C$6)*($B$3:$B2622&lt;=Party_Statement!$E$6)),""))</f>
        <v/>
      </c>
    </row>
    <row r="2623" spans="1:11" x14ac:dyDescent="0.25">
      <c r="A2623" s="252">
        <f>Purchase_Entry!A886</f>
        <v>0</v>
      </c>
      <c r="B2623" s="253" t="str">
        <f>Purchase_Entry!B886</f>
        <v/>
      </c>
      <c r="C2623" s="254">
        <f>Purchase_Entry!D886</f>
        <v>0</v>
      </c>
      <c r="D2623" s="255" t="s">
        <v>1392</v>
      </c>
      <c r="E2623" s="255">
        <f>Purchase_Entry!C886</f>
        <v>0</v>
      </c>
      <c r="F2623" s="255">
        <f>Purchase_Entry!F886</f>
        <v>0</v>
      </c>
      <c r="G2623" s="256">
        <v>0</v>
      </c>
      <c r="H2623" s="256">
        <f>N(Purchase_Entry!P886)</f>
        <v>0</v>
      </c>
      <c r="I2623" s="256">
        <f t="shared" si="40"/>
        <v>0</v>
      </c>
      <c r="J2623" s="209"/>
      <c r="K2623" s="209" t="str" cm="1">
        <f t="array" ref="K2623">IF($C2623="","",IF(AND($C2623=Party_Statement!$C$5,$B2623&gt;=Party_Statement!$C$6,$B2623&lt;=Party_Statement!$E$6),SUMPRODUCT(($C$3:$C2623=Party_Statement!$C$5)*($B$3:$B2623&gt;=Party_Statement!$C$6)*($B$3:$B2623&lt;=Party_Statement!$E$6)),""))</f>
        <v/>
      </c>
    </row>
    <row r="2624" spans="1:11" x14ac:dyDescent="0.25">
      <c r="A2624" s="252">
        <f>Purchase_Entry!A887</f>
        <v>0</v>
      </c>
      <c r="B2624" s="253" t="str">
        <f>Purchase_Entry!B887</f>
        <v/>
      </c>
      <c r="C2624" s="254">
        <f>Purchase_Entry!D887</f>
        <v>0</v>
      </c>
      <c r="D2624" s="255" t="s">
        <v>1392</v>
      </c>
      <c r="E2624" s="255">
        <f>Purchase_Entry!C887</f>
        <v>0</v>
      </c>
      <c r="F2624" s="255">
        <f>Purchase_Entry!F887</f>
        <v>0</v>
      </c>
      <c r="G2624" s="256">
        <v>0</v>
      </c>
      <c r="H2624" s="256">
        <f>N(Purchase_Entry!P887)</f>
        <v>0</v>
      </c>
      <c r="I2624" s="256">
        <f t="shared" si="40"/>
        <v>0</v>
      </c>
      <c r="J2624" s="209"/>
      <c r="K2624" s="209" t="str" cm="1">
        <f t="array" ref="K2624">IF($C2624="","",IF(AND($C2624=Party_Statement!$C$5,$B2624&gt;=Party_Statement!$C$6,$B2624&lt;=Party_Statement!$E$6),SUMPRODUCT(($C$3:$C2624=Party_Statement!$C$5)*($B$3:$B2624&gt;=Party_Statement!$C$6)*($B$3:$B2624&lt;=Party_Statement!$E$6)),""))</f>
        <v/>
      </c>
    </row>
    <row r="2625" spans="1:11" x14ac:dyDescent="0.25">
      <c r="A2625" s="252">
        <f>Purchase_Entry!A888</f>
        <v>0</v>
      </c>
      <c r="B2625" s="253" t="str">
        <f>Purchase_Entry!B888</f>
        <v/>
      </c>
      <c r="C2625" s="254">
        <f>Purchase_Entry!D888</f>
        <v>0</v>
      </c>
      <c r="D2625" s="255" t="s">
        <v>1392</v>
      </c>
      <c r="E2625" s="255">
        <f>Purchase_Entry!C888</f>
        <v>0</v>
      </c>
      <c r="F2625" s="255">
        <f>Purchase_Entry!F888</f>
        <v>0</v>
      </c>
      <c r="G2625" s="256">
        <v>0</v>
      </c>
      <c r="H2625" s="256">
        <f>N(Purchase_Entry!P888)</f>
        <v>0</v>
      </c>
      <c r="I2625" s="256">
        <f t="shared" si="40"/>
        <v>0</v>
      </c>
      <c r="J2625" s="209"/>
      <c r="K2625" s="209" t="str" cm="1">
        <f t="array" ref="K2625">IF($C2625="","",IF(AND($C2625=Party_Statement!$C$5,$B2625&gt;=Party_Statement!$C$6,$B2625&lt;=Party_Statement!$E$6),SUMPRODUCT(($C$3:$C2625=Party_Statement!$C$5)*($B$3:$B2625&gt;=Party_Statement!$C$6)*($B$3:$B2625&lt;=Party_Statement!$E$6)),""))</f>
        <v/>
      </c>
    </row>
    <row r="2626" spans="1:11" x14ac:dyDescent="0.25">
      <c r="A2626" s="252">
        <f>Purchase_Entry!A889</f>
        <v>0</v>
      </c>
      <c r="B2626" s="253" t="str">
        <f>Purchase_Entry!B889</f>
        <v/>
      </c>
      <c r="C2626" s="254">
        <f>Purchase_Entry!D889</f>
        <v>0</v>
      </c>
      <c r="D2626" s="255" t="s">
        <v>1392</v>
      </c>
      <c r="E2626" s="255">
        <f>Purchase_Entry!C889</f>
        <v>0</v>
      </c>
      <c r="F2626" s="255">
        <f>Purchase_Entry!F889</f>
        <v>0</v>
      </c>
      <c r="G2626" s="256">
        <v>0</v>
      </c>
      <c r="H2626" s="256">
        <f>N(Purchase_Entry!P889)</f>
        <v>0</v>
      </c>
      <c r="I2626" s="256">
        <f t="shared" si="40"/>
        <v>0</v>
      </c>
      <c r="J2626" s="209"/>
      <c r="K2626" s="209" t="str" cm="1">
        <f t="array" ref="K2626">IF($C2626="","",IF(AND($C2626=Party_Statement!$C$5,$B2626&gt;=Party_Statement!$C$6,$B2626&lt;=Party_Statement!$E$6),SUMPRODUCT(($C$3:$C2626=Party_Statement!$C$5)*($B$3:$B2626&gt;=Party_Statement!$C$6)*($B$3:$B2626&lt;=Party_Statement!$E$6)),""))</f>
        <v/>
      </c>
    </row>
    <row r="2627" spans="1:11" x14ac:dyDescent="0.25">
      <c r="A2627" s="252">
        <f>Purchase_Entry!A890</f>
        <v>0</v>
      </c>
      <c r="B2627" s="253" t="str">
        <f>Purchase_Entry!B890</f>
        <v/>
      </c>
      <c r="C2627" s="254">
        <f>Purchase_Entry!D890</f>
        <v>0</v>
      </c>
      <c r="D2627" s="255" t="s">
        <v>1392</v>
      </c>
      <c r="E2627" s="255">
        <f>Purchase_Entry!C890</f>
        <v>0</v>
      </c>
      <c r="F2627" s="255">
        <f>Purchase_Entry!F890</f>
        <v>0</v>
      </c>
      <c r="G2627" s="256">
        <v>0</v>
      </c>
      <c r="H2627" s="256">
        <f>N(Purchase_Entry!P890)</f>
        <v>0</v>
      </c>
      <c r="I2627" s="256">
        <f t="shared" ref="I2627:I2690" si="41">IF($C2627="","",IF($C2627=$C1358,$I1358+$G2627-$H2627,$G2627-$H2627))</f>
        <v>0</v>
      </c>
      <c r="J2627" s="209"/>
      <c r="K2627" s="209" t="str" cm="1">
        <f t="array" ref="K2627">IF($C2627="","",IF(AND($C2627=Party_Statement!$C$5,$B2627&gt;=Party_Statement!$C$6,$B2627&lt;=Party_Statement!$E$6),SUMPRODUCT(($C$3:$C2627=Party_Statement!$C$5)*($B$3:$B2627&gt;=Party_Statement!$C$6)*($B$3:$B2627&lt;=Party_Statement!$E$6)),""))</f>
        <v/>
      </c>
    </row>
    <row r="2628" spans="1:11" x14ac:dyDescent="0.25">
      <c r="A2628" s="252">
        <f>Purchase_Entry!A891</f>
        <v>0</v>
      </c>
      <c r="B2628" s="253" t="str">
        <f>Purchase_Entry!B891</f>
        <v/>
      </c>
      <c r="C2628" s="254">
        <f>Purchase_Entry!D891</f>
        <v>0</v>
      </c>
      <c r="D2628" s="255" t="s">
        <v>1392</v>
      </c>
      <c r="E2628" s="255">
        <f>Purchase_Entry!C891</f>
        <v>0</v>
      </c>
      <c r="F2628" s="255">
        <f>Purchase_Entry!F891</f>
        <v>0</v>
      </c>
      <c r="G2628" s="256">
        <v>0</v>
      </c>
      <c r="H2628" s="256">
        <f>N(Purchase_Entry!P891)</f>
        <v>0</v>
      </c>
      <c r="I2628" s="256">
        <f t="shared" si="41"/>
        <v>0</v>
      </c>
      <c r="J2628" s="209"/>
      <c r="K2628" s="209" t="str" cm="1">
        <f t="array" ref="K2628">IF($C2628="","",IF(AND($C2628=Party_Statement!$C$5,$B2628&gt;=Party_Statement!$C$6,$B2628&lt;=Party_Statement!$E$6),SUMPRODUCT(($C$3:$C2628=Party_Statement!$C$5)*($B$3:$B2628&gt;=Party_Statement!$C$6)*($B$3:$B2628&lt;=Party_Statement!$E$6)),""))</f>
        <v/>
      </c>
    </row>
    <row r="2629" spans="1:11" x14ac:dyDescent="0.25">
      <c r="A2629" s="252">
        <f>Purchase_Entry!A892</f>
        <v>0</v>
      </c>
      <c r="B2629" s="253" t="str">
        <f>Purchase_Entry!B892</f>
        <v/>
      </c>
      <c r="C2629" s="254">
        <f>Purchase_Entry!D892</f>
        <v>0</v>
      </c>
      <c r="D2629" s="255" t="s">
        <v>1392</v>
      </c>
      <c r="E2629" s="255">
        <f>Purchase_Entry!C892</f>
        <v>0</v>
      </c>
      <c r="F2629" s="255">
        <f>Purchase_Entry!F892</f>
        <v>0</v>
      </c>
      <c r="G2629" s="256">
        <v>0</v>
      </c>
      <c r="H2629" s="256">
        <f>N(Purchase_Entry!P892)</f>
        <v>0</v>
      </c>
      <c r="I2629" s="256">
        <f t="shared" si="41"/>
        <v>0</v>
      </c>
      <c r="J2629" s="209"/>
      <c r="K2629" s="209" t="str" cm="1">
        <f t="array" ref="K2629">IF($C2629="","",IF(AND($C2629=Party_Statement!$C$5,$B2629&gt;=Party_Statement!$C$6,$B2629&lt;=Party_Statement!$E$6),SUMPRODUCT(($C$3:$C2629=Party_Statement!$C$5)*($B$3:$B2629&gt;=Party_Statement!$C$6)*($B$3:$B2629&lt;=Party_Statement!$E$6)),""))</f>
        <v/>
      </c>
    </row>
    <row r="2630" spans="1:11" x14ac:dyDescent="0.25">
      <c r="A2630" s="252">
        <f>Purchase_Entry!A893</f>
        <v>0</v>
      </c>
      <c r="B2630" s="253" t="str">
        <f>Purchase_Entry!B893</f>
        <v/>
      </c>
      <c r="C2630" s="254">
        <f>Purchase_Entry!D893</f>
        <v>0</v>
      </c>
      <c r="D2630" s="255" t="s">
        <v>1392</v>
      </c>
      <c r="E2630" s="255">
        <f>Purchase_Entry!C893</f>
        <v>0</v>
      </c>
      <c r="F2630" s="255">
        <f>Purchase_Entry!F893</f>
        <v>0</v>
      </c>
      <c r="G2630" s="256">
        <v>0</v>
      </c>
      <c r="H2630" s="256">
        <f>N(Purchase_Entry!P893)</f>
        <v>0</v>
      </c>
      <c r="I2630" s="256">
        <f t="shared" si="41"/>
        <v>0</v>
      </c>
      <c r="J2630" s="209"/>
      <c r="K2630" s="209" t="str" cm="1">
        <f t="array" ref="K2630">IF($C2630="","",IF(AND($C2630=Party_Statement!$C$5,$B2630&gt;=Party_Statement!$C$6,$B2630&lt;=Party_Statement!$E$6),SUMPRODUCT(($C$3:$C2630=Party_Statement!$C$5)*($B$3:$B2630&gt;=Party_Statement!$C$6)*($B$3:$B2630&lt;=Party_Statement!$E$6)),""))</f>
        <v/>
      </c>
    </row>
    <row r="2631" spans="1:11" x14ac:dyDescent="0.25">
      <c r="A2631" s="252">
        <f>Purchase_Entry!A894</f>
        <v>0</v>
      </c>
      <c r="B2631" s="253" t="str">
        <f>Purchase_Entry!B894</f>
        <v/>
      </c>
      <c r="C2631" s="254">
        <f>Purchase_Entry!D894</f>
        <v>0</v>
      </c>
      <c r="D2631" s="255" t="s">
        <v>1392</v>
      </c>
      <c r="E2631" s="255">
        <f>Purchase_Entry!C894</f>
        <v>0</v>
      </c>
      <c r="F2631" s="255">
        <f>Purchase_Entry!F894</f>
        <v>0</v>
      </c>
      <c r="G2631" s="256">
        <v>0</v>
      </c>
      <c r="H2631" s="256">
        <f>N(Purchase_Entry!P894)</f>
        <v>0</v>
      </c>
      <c r="I2631" s="256">
        <f t="shared" si="41"/>
        <v>0</v>
      </c>
      <c r="J2631" s="209"/>
      <c r="K2631" s="209" t="str" cm="1">
        <f t="array" ref="K2631">IF($C2631="","",IF(AND($C2631=Party_Statement!$C$5,$B2631&gt;=Party_Statement!$C$6,$B2631&lt;=Party_Statement!$E$6),SUMPRODUCT(($C$3:$C2631=Party_Statement!$C$5)*($B$3:$B2631&gt;=Party_Statement!$C$6)*($B$3:$B2631&lt;=Party_Statement!$E$6)),""))</f>
        <v/>
      </c>
    </row>
    <row r="2632" spans="1:11" x14ac:dyDescent="0.25">
      <c r="A2632" s="252">
        <f>Purchase_Entry!A895</f>
        <v>0</v>
      </c>
      <c r="B2632" s="253" t="str">
        <f>Purchase_Entry!B895</f>
        <v/>
      </c>
      <c r="C2632" s="254">
        <f>Purchase_Entry!D895</f>
        <v>0</v>
      </c>
      <c r="D2632" s="255" t="s">
        <v>1392</v>
      </c>
      <c r="E2632" s="255">
        <f>Purchase_Entry!C895</f>
        <v>0</v>
      </c>
      <c r="F2632" s="255">
        <f>Purchase_Entry!F895</f>
        <v>0</v>
      </c>
      <c r="G2632" s="256">
        <v>0</v>
      </c>
      <c r="H2632" s="256">
        <f>N(Purchase_Entry!P895)</f>
        <v>0</v>
      </c>
      <c r="I2632" s="256">
        <f t="shared" si="41"/>
        <v>0</v>
      </c>
      <c r="J2632" s="209"/>
      <c r="K2632" s="209" t="str" cm="1">
        <f t="array" ref="K2632">IF($C2632="","",IF(AND($C2632=Party_Statement!$C$5,$B2632&gt;=Party_Statement!$C$6,$B2632&lt;=Party_Statement!$E$6),SUMPRODUCT(($C$3:$C2632=Party_Statement!$C$5)*($B$3:$B2632&gt;=Party_Statement!$C$6)*($B$3:$B2632&lt;=Party_Statement!$E$6)),""))</f>
        <v/>
      </c>
    </row>
    <row r="2633" spans="1:11" x14ac:dyDescent="0.25">
      <c r="A2633" s="252">
        <f>Purchase_Entry!A896</f>
        <v>0</v>
      </c>
      <c r="B2633" s="253" t="str">
        <f>Purchase_Entry!B896</f>
        <v/>
      </c>
      <c r="C2633" s="254">
        <f>Purchase_Entry!D896</f>
        <v>0</v>
      </c>
      <c r="D2633" s="255" t="s">
        <v>1392</v>
      </c>
      <c r="E2633" s="255">
        <f>Purchase_Entry!C896</f>
        <v>0</v>
      </c>
      <c r="F2633" s="255">
        <f>Purchase_Entry!F896</f>
        <v>0</v>
      </c>
      <c r="G2633" s="256">
        <v>0</v>
      </c>
      <c r="H2633" s="256">
        <f>N(Purchase_Entry!P896)</f>
        <v>0</v>
      </c>
      <c r="I2633" s="256">
        <f t="shared" si="41"/>
        <v>0</v>
      </c>
      <c r="J2633" s="209"/>
      <c r="K2633" s="209" t="str" cm="1">
        <f t="array" ref="K2633">IF($C2633="","",IF(AND($C2633=Party_Statement!$C$5,$B2633&gt;=Party_Statement!$C$6,$B2633&lt;=Party_Statement!$E$6),SUMPRODUCT(($C$3:$C2633=Party_Statement!$C$5)*($B$3:$B2633&gt;=Party_Statement!$C$6)*($B$3:$B2633&lt;=Party_Statement!$E$6)),""))</f>
        <v/>
      </c>
    </row>
    <row r="2634" spans="1:11" x14ac:dyDescent="0.25">
      <c r="A2634" s="252">
        <f>Purchase_Entry!A897</f>
        <v>0</v>
      </c>
      <c r="B2634" s="253" t="str">
        <f>Purchase_Entry!B897</f>
        <v/>
      </c>
      <c r="C2634" s="254">
        <f>Purchase_Entry!D897</f>
        <v>0</v>
      </c>
      <c r="D2634" s="255" t="s">
        <v>1392</v>
      </c>
      <c r="E2634" s="255">
        <f>Purchase_Entry!C897</f>
        <v>0</v>
      </c>
      <c r="F2634" s="255">
        <f>Purchase_Entry!F897</f>
        <v>0</v>
      </c>
      <c r="G2634" s="256">
        <v>0</v>
      </c>
      <c r="H2634" s="256">
        <f>N(Purchase_Entry!P897)</f>
        <v>0</v>
      </c>
      <c r="I2634" s="256">
        <f t="shared" si="41"/>
        <v>0</v>
      </c>
      <c r="J2634" s="209"/>
      <c r="K2634" s="209" t="str" cm="1">
        <f t="array" ref="K2634">IF($C2634="","",IF(AND($C2634=Party_Statement!$C$5,$B2634&gt;=Party_Statement!$C$6,$B2634&lt;=Party_Statement!$E$6),SUMPRODUCT(($C$3:$C2634=Party_Statement!$C$5)*($B$3:$B2634&gt;=Party_Statement!$C$6)*($B$3:$B2634&lt;=Party_Statement!$E$6)),""))</f>
        <v/>
      </c>
    </row>
    <row r="2635" spans="1:11" x14ac:dyDescent="0.25">
      <c r="A2635" s="252">
        <f>Purchase_Entry!A898</f>
        <v>0</v>
      </c>
      <c r="B2635" s="253" t="str">
        <f>Purchase_Entry!B898</f>
        <v/>
      </c>
      <c r="C2635" s="254">
        <f>Purchase_Entry!D898</f>
        <v>0</v>
      </c>
      <c r="D2635" s="255" t="s">
        <v>1392</v>
      </c>
      <c r="E2635" s="255">
        <f>Purchase_Entry!C898</f>
        <v>0</v>
      </c>
      <c r="F2635" s="255">
        <f>Purchase_Entry!F898</f>
        <v>0</v>
      </c>
      <c r="G2635" s="256">
        <v>0</v>
      </c>
      <c r="H2635" s="256">
        <f>N(Purchase_Entry!P898)</f>
        <v>0</v>
      </c>
      <c r="I2635" s="256">
        <f t="shared" si="41"/>
        <v>0</v>
      </c>
      <c r="J2635" s="209"/>
      <c r="K2635" s="209" t="str" cm="1">
        <f t="array" ref="K2635">IF($C2635="","",IF(AND($C2635=Party_Statement!$C$5,$B2635&gt;=Party_Statement!$C$6,$B2635&lt;=Party_Statement!$E$6),SUMPRODUCT(($C$3:$C2635=Party_Statement!$C$5)*($B$3:$B2635&gt;=Party_Statement!$C$6)*($B$3:$B2635&lt;=Party_Statement!$E$6)),""))</f>
        <v/>
      </c>
    </row>
    <row r="2636" spans="1:11" x14ac:dyDescent="0.25">
      <c r="A2636" s="252">
        <f>Purchase_Entry!A899</f>
        <v>0</v>
      </c>
      <c r="B2636" s="253" t="str">
        <f>Purchase_Entry!B899</f>
        <v/>
      </c>
      <c r="C2636" s="254">
        <f>Purchase_Entry!D899</f>
        <v>0</v>
      </c>
      <c r="D2636" s="255" t="s">
        <v>1392</v>
      </c>
      <c r="E2636" s="255">
        <f>Purchase_Entry!C899</f>
        <v>0</v>
      </c>
      <c r="F2636" s="255">
        <f>Purchase_Entry!F899</f>
        <v>0</v>
      </c>
      <c r="G2636" s="256">
        <v>0</v>
      </c>
      <c r="H2636" s="256">
        <f>N(Purchase_Entry!P899)</f>
        <v>0</v>
      </c>
      <c r="I2636" s="256">
        <f t="shared" si="41"/>
        <v>0</v>
      </c>
      <c r="J2636" s="209"/>
      <c r="K2636" s="209" t="str" cm="1">
        <f t="array" ref="K2636">IF($C2636="","",IF(AND($C2636=Party_Statement!$C$5,$B2636&gt;=Party_Statement!$C$6,$B2636&lt;=Party_Statement!$E$6),SUMPRODUCT(($C$3:$C2636=Party_Statement!$C$5)*($B$3:$B2636&gt;=Party_Statement!$C$6)*($B$3:$B2636&lt;=Party_Statement!$E$6)),""))</f>
        <v/>
      </c>
    </row>
    <row r="2637" spans="1:11" x14ac:dyDescent="0.25">
      <c r="A2637" s="252">
        <f>Purchase_Entry!A900</f>
        <v>0</v>
      </c>
      <c r="B2637" s="253" t="str">
        <f>Purchase_Entry!B900</f>
        <v/>
      </c>
      <c r="C2637" s="254">
        <f>Purchase_Entry!D900</f>
        <v>0</v>
      </c>
      <c r="D2637" s="255" t="s">
        <v>1392</v>
      </c>
      <c r="E2637" s="255">
        <f>Purchase_Entry!C900</f>
        <v>0</v>
      </c>
      <c r="F2637" s="255">
        <f>Purchase_Entry!F900</f>
        <v>0</v>
      </c>
      <c r="G2637" s="256">
        <v>0</v>
      </c>
      <c r="H2637" s="256">
        <f>N(Purchase_Entry!P900)</f>
        <v>0</v>
      </c>
      <c r="I2637" s="256">
        <f t="shared" si="41"/>
        <v>0</v>
      </c>
      <c r="J2637" s="209"/>
      <c r="K2637" s="209" t="str" cm="1">
        <f t="array" ref="K2637">IF($C2637="","",IF(AND($C2637=Party_Statement!$C$5,$B2637&gt;=Party_Statement!$C$6,$B2637&lt;=Party_Statement!$E$6),SUMPRODUCT(($C$3:$C2637=Party_Statement!$C$5)*($B$3:$B2637&gt;=Party_Statement!$C$6)*($B$3:$B2637&lt;=Party_Statement!$E$6)),""))</f>
        <v/>
      </c>
    </row>
    <row r="2638" spans="1:11" x14ac:dyDescent="0.25">
      <c r="A2638" s="252">
        <f>Purchase_Entry!A901</f>
        <v>0</v>
      </c>
      <c r="B2638" s="253" t="str">
        <f>Purchase_Entry!B901</f>
        <v/>
      </c>
      <c r="C2638" s="254">
        <f>Purchase_Entry!D901</f>
        <v>0</v>
      </c>
      <c r="D2638" s="255" t="s">
        <v>1392</v>
      </c>
      <c r="E2638" s="255">
        <f>Purchase_Entry!C901</f>
        <v>0</v>
      </c>
      <c r="F2638" s="255">
        <f>Purchase_Entry!F901</f>
        <v>0</v>
      </c>
      <c r="G2638" s="256">
        <v>0</v>
      </c>
      <c r="H2638" s="256">
        <f>N(Purchase_Entry!P901)</f>
        <v>0</v>
      </c>
      <c r="I2638" s="256">
        <f t="shared" si="41"/>
        <v>0</v>
      </c>
      <c r="J2638" s="209"/>
      <c r="K2638" s="209" t="str" cm="1">
        <f t="array" ref="K2638">IF($C2638="","",IF(AND($C2638=Party_Statement!$C$5,$B2638&gt;=Party_Statement!$C$6,$B2638&lt;=Party_Statement!$E$6),SUMPRODUCT(($C$3:$C2638=Party_Statement!$C$5)*($B$3:$B2638&gt;=Party_Statement!$C$6)*($B$3:$B2638&lt;=Party_Statement!$E$6)),""))</f>
        <v/>
      </c>
    </row>
    <row r="2639" spans="1:11" x14ac:dyDescent="0.25">
      <c r="A2639" s="252">
        <f>Purchase_Entry!A902</f>
        <v>0</v>
      </c>
      <c r="B2639" s="253" t="str">
        <f>Purchase_Entry!B902</f>
        <v/>
      </c>
      <c r="C2639" s="254">
        <f>Purchase_Entry!D902</f>
        <v>0</v>
      </c>
      <c r="D2639" s="255" t="s">
        <v>1392</v>
      </c>
      <c r="E2639" s="255">
        <f>Purchase_Entry!C902</f>
        <v>0</v>
      </c>
      <c r="F2639" s="255">
        <f>Purchase_Entry!F902</f>
        <v>0</v>
      </c>
      <c r="G2639" s="256">
        <v>0</v>
      </c>
      <c r="H2639" s="256">
        <f>N(Purchase_Entry!P902)</f>
        <v>0</v>
      </c>
      <c r="I2639" s="256">
        <f t="shared" si="41"/>
        <v>0</v>
      </c>
      <c r="J2639" s="209"/>
      <c r="K2639" s="209" t="str" cm="1">
        <f t="array" ref="K2639">IF($C2639="","",IF(AND($C2639=Party_Statement!$C$5,$B2639&gt;=Party_Statement!$C$6,$B2639&lt;=Party_Statement!$E$6),SUMPRODUCT(($C$3:$C2639=Party_Statement!$C$5)*($B$3:$B2639&gt;=Party_Statement!$C$6)*($B$3:$B2639&lt;=Party_Statement!$E$6)),""))</f>
        <v/>
      </c>
    </row>
    <row r="2640" spans="1:11" x14ac:dyDescent="0.25">
      <c r="A2640" s="252">
        <f>Purchase_Entry!A903</f>
        <v>0</v>
      </c>
      <c r="B2640" s="253" t="str">
        <f>Purchase_Entry!B903</f>
        <v/>
      </c>
      <c r="C2640" s="254">
        <f>Purchase_Entry!D903</f>
        <v>0</v>
      </c>
      <c r="D2640" s="255" t="s">
        <v>1392</v>
      </c>
      <c r="E2640" s="255">
        <f>Purchase_Entry!C903</f>
        <v>0</v>
      </c>
      <c r="F2640" s="255">
        <f>Purchase_Entry!F903</f>
        <v>0</v>
      </c>
      <c r="G2640" s="256">
        <v>0</v>
      </c>
      <c r="H2640" s="256">
        <f>N(Purchase_Entry!P903)</f>
        <v>0</v>
      </c>
      <c r="I2640" s="256">
        <f t="shared" si="41"/>
        <v>0</v>
      </c>
      <c r="J2640" s="209"/>
      <c r="K2640" s="209" t="str" cm="1">
        <f t="array" ref="K2640">IF($C2640="","",IF(AND($C2640=Party_Statement!$C$5,$B2640&gt;=Party_Statement!$C$6,$B2640&lt;=Party_Statement!$E$6),SUMPRODUCT(($C$3:$C2640=Party_Statement!$C$5)*($B$3:$B2640&gt;=Party_Statement!$C$6)*($B$3:$B2640&lt;=Party_Statement!$E$6)),""))</f>
        <v/>
      </c>
    </row>
    <row r="2641" spans="1:11" x14ac:dyDescent="0.25">
      <c r="A2641" s="252">
        <f>Purchase_Entry!A904</f>
        <v>0</v>
      </c>
      <c r="B2641" s="253" t="str">
        <f>Purchase_Entry!B904</f>
        <v/>
      </c>
      <c r="C2641" s="254">
        <f>Purchase_Entry!D904</f>
        <v>0</v>
      </c>
      <c r="D2641" s="255" t="s">
        <v>1392</v>
      </c>
      <c r="E2641" s="255">
        <f>Purchase_Entry!C904</f>
        <v>0</v>
      </c>
      <c r="F2641" s="255">
        <f>Purchase_Entry!F904</f>
        <v>0</v>
      </c>
      <c r="G2641" s="256">
        <v>0</v>
      </c>
      <c r="H2641" s="256">
        <f>N(Purchase_Entry!P904)</f>
        <v>0</v>
      </c>
      <c r="I2641" s="256">
        <f t="shared" si="41"/>
        <v>0</v>
      </c>
      <c r="J2641" s="209"/>
      <c r="K2641" s="209" t="str" cm="1">
        <f t="array" ref="K2641">IF($C2641="","",IF(AND($C2641=Party_Statement!$C$5,$B2641&gt;=Party_Statement!$C$6,$B2641&lt;=Party_Statement!$E$6),SUMPRODUCT(($C$3:$C2641=Party_Statement!$C$5)*($B$3:$B2641&gt;=Party_Statement!$C$6)*($B$3:$B2641&lt;=Party_Statement!$E$6)),""))</f>
        <v/>
      </c>
    </row>
    <row r="2642" spans="1:11" x14ac:dyDescent="0.25">
      <c r="A2642" s="252">
        <f>Purchase_Entry!A905</f>
        <v>0</v>
      </c>
      <c r="B2642" s="253" t="str">
        <f>Purchase_Entry!B905</f>
        <v/>
      </c>
      <c r="C2642" s="254">
        <f>Purchase_Entry!D905</f>
        <v>0</v>
      </c>
      <c r="D2642" s="255" t="s">
        <v>1392</v>
      </c>
      <c r="E2642" s="255">
        <f>Purchase_Entry!C905</f>
        <v>0</v>
      </c>
      <c r="F2642" s="255">
        <f>Purchase_Entry!F905</f>
        <v>0</v>
      </c>
      <c r="G2642" s="256">
        <v>0</v>
      </c>
      <c r="H2642" s="256">
        <f>N(Purchase_Entry!P905)</f>
        <v>0</v>
      </c>
      <c r="I2642" s="256">
        <f t="shared" si="41"/>
        <v>0</v>
      </c>
      <c r="J2642" s="209"/>
      <c r="K2642" s="209" t="str" cm="1">
        <f t="array" ref="K2642">IF($C2642="","",IF(AND($C2642=Party_Statement!$C$5,$B2642&gt;=Party_Statement!$C$6,$B2642&lt;=Party_Statement!$E$6),SUMPRODUCT(($C$3:$C2642=Party_Statement!$C$5)*($B$3:$B2642&gt;=Party_Statement!$C$6)*($B$3:$B2642&lt;=Party_Statement!$E$6)),""))</f>
        <v/>
      </c>
    </row>
    <row r="2643" spans="1:11" x14ac:dyDescent="0.25">
      <c r="A2643" s="252">
        <f>Purchase_Entry!A906</f>
        <v>0</v>
      </c>
      <c r="B2643" s="253" t="str">
        <f>Purchase_Entry!B906</f>
        <v/>
      </c>
      <c r="C2643" s="254">
        <f>Purchase_Entry!D906</f>
        <v>0</v>
      </c>
      <c r="D2643" s="255" t="s">
        <v>1392</v>
      </c>
      <c r="E2643" s="255">
        <f>Purchase_Entry!C906</f>
        <v>0</v>
      </c>
      <c r="F2643" s="255">
        <f>Purchase_Entry!F906</f>
        <v>0</v>
      </c>
      <c r="G2643" s="256">
        <v>0</v>
      </c>
      <c r="H2643" s="256">
        <f>N(Purchase_Entry!P906)</f>
        <v>0</v>
      </c>
      <c r="I2643" s="256">
        <f t="shared" si="41"/>
        <v>0</v>
      </c>
      <c r="J2643" s="209"/>
      <c r="K2643" s="209" t="str" cm="1">
        <f t="array" ref="K2643">IF($C2643="","",IF(AND($C2643=Party_Statement!$C$5,$B2643&gt;=Party_Statement!$C$6,$B2643&lt;=Party_Statement!$E$6),SUMPRODUCT(($C$3:$C2643=Party_Statement!$C$5)*($B$3:$B2643&gt;=Party_Statement!$C$6)*($B$3:$B2643&lt;=Party_Statement!$E$6)),""))</f>
        <v/>
      </c>
    </row>
    <row r="2644" spans="1:11" x14ac:dyDescent="0.25">
      <c r="A2644" s="252">
        <f>Purchase_Entry!A907</f>
        <v>0</v>
      </c>
      <c r="B2644" s="253" t="str">
        <f>Purchase_Entry!B907</f>
        <v/>
      </c>
      <c r="C2644" s="254">
        <f>Purchase_Entry!D907</f>
        <v>0</v>
      </c>
      <c r="D2644" s="255" t="s">
        <v>1392</v>
      </c>
      <c r="E2644" s="255">
        <f>Purchase_Entry!C907</f>
        <v>0</v>
      </c>
      <c r="F2644" s="255">
        <f>Purchase_Entry!F907</f>
        <v>0</v>
      </c>
      <c r="G2644" s="256">
        <v>0</v>
      </c>
      <c r="H2644" s="256">
        <f>N(Purchase_Entry!P907)</f>
        <v>0</v>
      </c>
      <c r="I2644" s="256">
        <f t="shared" si="41"/>
        <v>0</v>
      </c>
      <c r="J2644" s="209"/>
      <c r="K2644" s="209" t="str" cm="1">
        <f t="array" ref="K2644">IF($C2644="","",IF(AND($C2644=Party_Statement!$C$5,$B2644&gt;=Party_Statement!$C$6,$B2644&lt;=Party_Statement!$E$6),SUMPRODUCT(($C$3:$C2644=Party_Statement!$C$5)*($B$3:$B2644&gt;=Party_Statement!$C$6)*($B$3:$B2644&lt;=Party_Statement!$E$6)),""))</f>
        <v/>
      </c>
    </row>
    <row r="2645" spans="1:11" x14ac:dyDescent="0.25">
      <c r="A2645" s="252">
        <f>Purchase_Entry!A908</f>
        <v>0</v>
      </c>
      <c r="B2645" s="253" t="str">
        <f>Purchase_Entry!B908</f>
        <v/>
      </c>
      <c r="C2645" s="254">
        <f>Purchase_Entry!D908</f>
        <v>0</v>
      </c>
      <c r="D2645" s="255" t="s">
        <v>1392</v>
      </c>
      <c r="E2645" s="255">
        <f>Purchase_Entry!C908</f>
        <v>0</v>
      </c>
      <c r="F2645" s="255">
        <f>Purchase_Entry!F908</f>
        <v>0</v>
      </c>
      <c r="G2645" s="256">
        <v>0</v>
      </c>
      <c r="H2645" s="256">
        <f>N(Purchase_Entry!P908)</f>
        <v>0</v>
      </c>
      <c r="I2645" s="256">
        <f t="shared" si="41"/>
        <v>0</v>
      </c>
      <c r="J2645" s="209"/>
      <c r="K2645" s="209" t="str" cm="1">
        <f t="array" ref="K2645">IF($C2645="","",IF(AND($C2645=Party_Statement!$C$5,$B2645&gt;=Party_Statement!$C$6,$B2645&lt;=Party_Statement!$E$6),SUMPRODUCT(($C$3:$C2645=Party_Statement!$C$5)*($B$3:$B2645&gt;=Party_Statement!$C$6)*($B$3:$B2645&lt;=Party_Statement!$E$6)),""))</f>
        <v/>
      </c>
    </row>
    <row r="2646" spans="1:11" x14ac:dyDescent="0.25">
      <c r="A2646" s="252">
        <f>Purchase_Entry!A909</f>
        <v>0</v>
      </c>
      <c r="B2646" s="253" t="str">
        <f>Purchase_Entry!B909</f>
        <v/>
      </c>
      <c r="C2646" s="254">
        <f>Purchase_Entry!D909</f>
        <v>0</v>
      </c>
      <c r="D2646" s="255" t="s">
        <v>1392</v>
      </c>
      <c r="E2646" s="255">
        <f>Purchase_Entry!C909</f>
        <v>0</v>
      </c>
      <c r="F2646" s="255">
        <f>Purchase_Entry!F909</f>
        <v>0</v>
      </c>
      <c r="G2646" s="256">
        <v>0</v>
      </c>
      <c r="H2646" s="256">
        <f>N(Purchase_Entry!P909)</f>
        <v>0</v>
      </c>
      <c r="I2646" s="256">
        <f t="shared" si="41"/>
        <v>0</v>
      </c>
      <c r="J2646" s="209"/>
      <c r="K2646" s="209" t="str" cm="1">
        <f t="array" ref="K2646">IF($C2646="","",IF(AND($C2646=Party_Statement!$C$5,$B2646&gt;=Party_Statement!$C$6,$B2646&lt;=Party_Statement!$E$6),SUMPRODUCT(($C$3:$C2646=Party_Statement!$C$5)*($B$3:$B2646&gt;=Party_Statement!$C$6)*($B$3:$B2646&lt;=Party_Statement!$E$6)),""))</f>
        <v/>
      </c>
    </row>
    <row r="2647" spans="1:11" x14ac:dyDescent="0.25">
      <c r="A2647" s="252">
        <f>Purchase_Entry!A910</f>
        <v>0</v>
      </c>
      <c r="B2647" s="253" t="str">
        <f>Purchase_Entry!B910</f>
        <v/>
      </c>
      <c r="C2647" s="254">
        <f>Purchase_Entry!D910</f>
        <v>0</v>
      </c>
      <c r="D2647" s="255" t="s">
        <v>1392</v>
      </c>
      <c r="E2647" s="255">
        <f>Purchase_Entry!C910</f>
        <v>0</v>
      </c>
      <c r="F2647" s="255">
        <f>Purchase_Entry!F910</f>
        <v>0</v>
      </c>
      <c r="G2647" s="256">
        <v>0</v>
      </c>
      <c r="H2647" s="256">
        <f>N(Purchase_Entry!P910)</f>
        <v>0</v>
      </c>
      <c r="I2647" s="256">
        <f t="shared" si="41"/>
        <v>0</v>
      </c>
      <c r="J2647" s="209"/>
      <c r="K2647" s="209" t="str" cm="1">
        <f t="array" ref="K2647">IF($C2647="","",IF(AND($C2647=Party_Statement!$C$5,$B2647&gt;=Party_Statement!$C$6,$B2647&lt;=Party_Statement!$E$6),SUMPRODUCT(($C$3:$C2647=Party_Statement!$C$5)*($B$3:$B2647&gt;=Party_Statement!$C$6)*($B$3:$B2647&lt;=Party_Statement!$E$6)),""))</f>
        <v/>
      </c>
    </row>
    <row r="2648" spans="1:11" x14ac:dyDescent="0.25">
      <c r="A2648" s="252">
        <f>Purchase_Entry!A911</f>
        <v>0</v>
      </c>
      <c r="B2648" s="253" t="str">
        <f>Purchase_Entry!B911</f>
        <v/>
      </c>
      <c r="C2648" s="254">
        <f>Purchase_Entry!D911</f>
        <v>0</v>
      </c>
      <c r="D2648" s="255" t="s">
        <v>1392</v>
      </c>
      <c r="E2648" s="255">
        <f>Purchase_Entry!C911</f>
        <v>0</v>
      </c>
      <c r="F2648" s="255">
        <f>Purchase_Entry!F911</f>
        <v>0</v>
      </c>
      <c r="G2648" s="256">
        <v>0</v>
      </c>
      <c r="H2648" s="256">
        <f>N(Purchase_Entry!P911)</f>
        <v>0</v>
      </c>
      <c r="I2648" s="256">
        <f t="shared" si="41"/>
        <v>0</v>
      </c>
      <c r="J2648" s="209"/>
      <c r="K2648" s="209" t="str" cm="1">
        <f t="array" ref="K2648">IF($C2648="","",IF(AND($C2648=Party_Statement!$C$5,$B2648&gt;=Party_Statement!$C$6,$B2648&lt;=Party_Statement!$E$6),SUMPRODUCT(($C$3:$C2648=Party_Statement!$C$5)*($B$3:$B2648&gt;=Party_Statement!$C$6)*($B$3:$B2648&lt;=Party_Statement!$E$6)),""))</f>
        <v/>
      </c>
    </row>
    <row r="2649" spans="1:11" x14ac:dyDescent="0.25">
      <c r="A2649" s="252">
        <f>Purchase_Entry!A912</f>
        <v>0</v>
      </c>
      <c r="B2649" s="253" t="str">
        <f>Purchase_Entry!B912</f>
        <v/>
      </c>
      <c r="C2649" s="254">
        <f>Purchase_Entry!D912</f>
        <v>0</v>
      </c>
      <c r="D2649" s="255" t="s">
        <v>1392</v>
      </c>
      <c r="E2649" s="255">
        <f>Purchase_Entry!C912</f>
        <v>0</v>
      </c>
      <c r="F2649" s="255">
        <f>Purchase_Entry!F912</f>
        <v>0</v>
      </c>
      <c r="G2649" s="256">
        <v>0</v>
      </c>
      <c r="H2649" s="256">
        <f>N(Purchase_Entry!P912)</f>
        <v>0</v>
      </c>
      <c r="I2649" s="256">
        <f t="shared" si="41"/>
        <v>0</v>
      </c>
      <c r="J2649" s="209"/>
      <c r="K2649" s="209" t="str" cm="1">
        <f t="array" ref="K2649">IF($C2649="","",IF(AND($C2649=Party_Statement!$C$5,$B2649&gt;=Party_Statement!$C$6,$B2649&lt;=Party_Statement!$E$6),SUMPRODUCT(($C$3:$C2649=Party_Statement!$C$5)*($B$3:$B2649&gt;=Party_Statement!$C$6)*($B$3:$B2649&lt;=Party_Statement!$E$6)),""))</f>
        <v/>
      </c>
    </row>
    <row r="2650" spans="1:11" x14ac:dyDescent="0.25">
      <c r="A2650" s="252">
        <f>Purchase_Entry!A913</f>
        <v>0</v>
      </c>
      <c r="B2650" s="253" t="str">
        <f>Purchase_Entry!B913</f>
        <v/>
      </c>
      <c r="C2650" s="254">
        <f>Purchase_Entry!D913</f>
        <v>0</v>
      </c>
      <c r="D2650" s="255" t="s">
        <v>1392</v>
      </c>
      <c r="E2650" s="255">
        <f>Purchase_Entry!C913</f>
        <v>0</v>
      </c>
      <c r="F2650" s="255">
        <f>Purchase_Entry!F913</f>
        <v>0</v>
      </c>
      <c r="G2650" s="256">
        <v>0</v>
      </c>
      <c r="H2650" s="256">
        <f>N(Purchase_Entry!P913)</f>
        <v>0</v>
      </c>
      <c r="I2650" s="256">
        <f t="shared" si="41"/>
        <v>0</v>
      </c>
      <c r="J2650" s="209"/>
      <c r="K2650" s="209" t="str" cm="1">
        <f t="array" ref="K2650">IF($C2650="","",IF(AND($C2650=Party_Statement!$C$5,$B2650&gt;=Party_Statement!$C$6,$B2650&lt;=Party_Statement!$E$6),SUMPRODUCT(($C$3:$C2650=Party_Statement!$C$5)*($B$3:$B2650&gt;=Party_Statement!$C$6)*($B$3:$B2650&lt;=Party_Statement!$E$6)),""))</f>
        <v/>
      </c>
    </row>
    <row r="2651" spans="1:11" x14ac:dyDescent="0.25">
      <c r="A2651" s="252">
        <f>Purchase_Entry!A914</f>
        <v>0</v>
      </c>
      <c r="B2651" s="253" t="str">
        <f>Purchase_Entry!B914</f>
        <v/>
      </c>
      <c r="C2651" s="254">
        <f>Purchase_Entry!D914</f>
        <v>0</v>
      </c>
      <c r="D2651" s="255" t="s">
        <v>1392</v>
      </c>
      <c r="E2651" s="255">
        <f>Purchase_Entry!C914</f>
        <v>0</v>
      </c>
      <c r="F2651" s="255">
        <f>Purchase_Entry!F914</f>
        <v>0</v>
      </c>
      <c r="G2651" s="256">
        <v>0</v>
      </c>
      <c r="H2651" s="256">
        <f>N(Purchase_Entry!P914)</f>
        <v>0</v>
      </c>
      <c r="I2651" s="256">
        <f t="shared" si="41"/>
        <v>0</v>
      </c>
      <c r="J2651" s="209"/>
      <c r="K2651" s="209" t="str" cm="1">
        <f t="array" ref="K2651">IF($C2651="","",IF(AND($C2651=Party_Statement!$C$5,$B2651&gt;=Party_Statement!$C$6,$B2651&lt;=Party_Statement!$E$6),SUMPRODUCT(($C$3:$C2651=Party_Statement!$C$5)*($B$3:$B2651&gt;=Party_Statement!$C$6)*($B$3:$B2651&lt;=Party_Statement!$E$6)),""))</f>
        <v/>
      </c>
    </row>
    <row r="2652" spans="1:11" x14ac:dyDescent="0.25">
      <c r="A2652" s="252">
        <f>Purchase_Entry!A915</f>
        <v>0</v>
      </c>
      <c r="B2652" s="253" t="str">
        <f>Purchase_Entry!B915</f>
        <v/>
      </c>
      <c r="C2652" s="254">
        <f>Purchase_Entry!D915</f>
        <v>0</v>
      </c>
      <c r="D2652" s="255" t="s">
        <v>1392</v>
      </c>
      <c r="E2652" s="255">
        <f>Purchase_Entry!C915</f>
        <v>0</v>
      </c>
      <c r="F2652" s="255">
        <f>Purchase_Entry!F915</f>
        <v>0</v>
      </c>
      <c r="G2652" s="256">
        <v>0</v>
      </c>
      <c r="H2652" s="256">
        <f>N(Purchase_Entry!P915)</f>
        <v>0</v>
      </c>
      <c r="I2652" s="256">
        <f t="shared" si="41"/>
        <v>0</v>
      </c>
      <c r="J2652" s="209"/>
      <c r="K2652" s="209" t="str" cm="1">
        <f t="array" ref="K2652">IF($C2652="","",IF(AND($C2652=Party_Statement!$C$5,$B2652&gt;=Party_Statement!$C$6,$B2652&lt;=Party_Statement!$E$6),SUMPRODUCT(($C$3:$C2652=Party_Statement!$C$5)*($B$3:$B2652&gt;=Party_Statement!$C$6)*($B$3:$B2652&lt;=Party_Statement!$E$6)),""))</f>
        <v/>
      </c>
    </row>
    <row r="2653" spans="1:11" x14ac:dyDescent="0.25">
      <c r="A2653" s="252">
        <f>Purchase_Entry!A916</f>
        <v>0</v>
      </c>
      <c r="B2653" s="253" t="str">
        <f>Purchase_Entry!B916</f>
        <v/>
      </c>
      <c r="C2653" s="254">
        <f>Purchase_Entry!D916</f>
        <v>0</v>
      </c>
      <c r="D2653" s="255" t="s">
        <v>1392</v>
      </c>
      <c r="E2653" s="255">
        <f>Purchase_Entry!C916</f>
        <v>0</v>
      </c>
      <c r="F2653" s="255">
        <f>Purchase_Entry!F916</f>
        <v>0</v>
      </c>
      <c r="G2653" s="256">
        <v>0</v>
      </c>
      <c r="H2653" s="256">
        <f>N(Purchase_Entry!P916)</f>
        <v>0</v>
      </c>
      <c r="I2653" s="256">
        <f t="shared" si="41"/>
        <v>0</v>
      </c>
      <c r="J2653" s="209"/>
      <c r="K2653" s="209" t="str" cm="1">
        <f t="array" ref="K2653">IF($C2653="","",IF(AND($C2653=Party_Statement!$C$5,$B2653&gt;=Party_Statement!$C$6,$B2653&lt;=Party_Statement!$E$6),SUMPRODUCT(($C$3:$C2653=Party_Statement!$C$5)*($B$3:$B2653&gt;=Party_Statement!$C$6)*($B$3:$B2653&lt;=Party_Statement!$E$6)),""))</f>
        <v/>
      </c>
    </row>
    <row r="2654" spans="1:11" x14ac:dyDescent="0.25">
      <c r="A2654" s="252">
        <f>Purchase_Entry!A917</f>
        <v>0</v>
      </c>
      <c r="B2654" s="253" t="str">
        <f>Purchase_Entry!B917</f>
        <v/>
      </c>
      <c r="C2654" s="254">
        <f>Purchase_Entry!D917</f>
        <v>0</v>
      </c>
      <c r="D2654" s="255" t="s">
        <v>1392</v>
      </c>
      <c r="E2654" s="255">
        <f>Purchase_Entry!C917</f>
        <v>0</v>
      </c>
      <c r="F2654" s="255">
        <f>Purchase_Entry!F917</f>
        <v>0</v>
      </c>
      <c r="G2654" s="256">
        <v>0</v>
      </c>
      <c r="H2654" s="256">
        <f>N(Purchase_Entry!P917)</f>
        <v>0</v>
      </c>
      <c r="I2654" s="256">
        <f t="shared" si="41"/>
        <v>0</v>
      </c>
      <c r="J2654" s="209"/>
      <c r="K2654" s="209" t="str" cm="1">
        <f t="array" ref="K2654">IF($C2654="","",IF(AND($C2654=Party_Statement!$C$5,$B2654&gt;=Party_Statement!$C$6,$B2654&lt;=Party_Statement!$E$6),SUMPRODUCT(($C$3:$C2654=Party_Statement!$C$5)*($B$3:$B2654&gt;=Party_Statement!$C$6)*($B$3:$B2654&lt;=Party_Statement!$E$6)),""))</f>
        <v/>
      </c>
    </row>
    <row r="2655" spans="1:11" x14ac:dyDescent="0.25">
      <c r="A2655" s="252">
        <f>Purchase_Entry!A918</f>
        <v>0</v>
      </c>
      <c r="B2655" s="253" t="str">
        <f>Purchase_Entry!B918</f>
        <v/>
      </c>
      <c r="C2655" s="254">
        <f>Purchase_Entry!D918</f>
        <v>0</v>
      </c>
      <c r="D2655" s="255" t="s">
        <v>1392</v>
      </c>
      <c r="E2655" s="255">
        <f>Purchase_Entry!C918</f>
        <v>0</v>
      </c>
      <c r="F2655" s="255">
        <f>Purchase_Entry!F918</f>
        <v>0</v>
      </c>
      <c r="G2655" s="256">
        <v>0</v>
      </c>
      <c r="H2655" s="256">
        <f>N(Purchase_Entry!P918)</f>
        <v>0</v>
      </c>
      <c r="I2655" s="256">
        <f t="shared" si="41"/>
        <v>0</v>
      </c>
      <c r="J2655" s="209"/>
      <c r="K2655" s="209" t="str" cm="1">
        <f t="array" ref="K2655">IF($C2655="","",IF(AND($C2655=Party_Statement!$C$5,$B2655&gt;=Party_Statement!$C$6,$B2655&lt;=Party_Statement!$E$6),SUMPRODUCT(($C$3:$C2655=Party_Statement!$C$5)*($B$3:$B2655&gt;=Party_Statement!$C$6)*($B$3:$B2655&lt;=Party_Statement!$E$6)),""))</f>
        <v/>
      </c>
    </row>
    <row r="2656" spans="1:11" x14ac:dyDescent="0.25">
      <c r="A2656" s="252">
        <f>Purchase_Entry!A919</f>
        <v>0</v>
      </c>
      <c r="B2656" s="253" t="str">
        <f>Purchase_Entry!B919</f>
        <v/>
      </c>
      <c r="C2656" s="254">
        <f>Purchase_Entry!D919</f>
        <v>0</v>
      </c>
      <c r="D2656" s="255" t="s">
        <v>1392</v>
      </c>
      <c r="E2656" s="255">
        <f>Purchase_Entry!C919</f>
        <v>0</v>
      </c>
      <c r="F2656" s="255">
        <f>Purchase_Entry!F919</f>
        <v>0</v>
      </c>
      <c r="G2656" s="256">
        <v>0</v>
      </c>
      <c r="H2656" s="256">
        <f>N(Purchase_Entry!P919)</f>
        <v>0</v>
      </c>
      <c r="I2656" s="256">
        <f t="shared" si="41"/>
        <v>0</v>
      </c>
      <c r="J2656" s="209"/>
      <c r="K2656" s="209" t="str" cm="1">
        <f t="array" ref="K2656">IF($C2656="","",IF(AND($C2656=Party_Statement!$C$5,$B2656&gt;=Party_Statement!$C$6,$B2656&lt;=Party_Statement!$E$6),SUMPRODUCT(($C$3:$C2656=Party_Statement!$C$5)*($B$3:$B2656&gt;=Party_Statement!$C$6)*($B$3:$B2656&lt;=Party_Statement!$E$6)),""))</f>
        <v/>
      </c>
    </row>
    <row r="2657" spans="1:11" x14ac:dyDescent="0.25">
      <c r="A2657" s="252">
        <f>Purchase_Entry!A920</f>
        <v>0</v>
      </c>
      <c r="B2657" s="253" t="str">
        <f>Purchase_Entry!B920</f>
        <v/>
      </c>
      <c r="C2657" s="254">
        <f>Purchase_Entry!D920</f>
        <v>0</v>
      </c>
      <c r="D2657" s="255" t="s">
        <v>1392</v>
      </c>
      <c r="E2657" s="255">
        <f>Purchase_Entry!C920</f>
        <v>0</v>
      </c>
      <c r="F2657" s="255">
        <f>Purchase_Entry!F920</f>
        <v>0</v>
      </c>
      <c r="G2657" s="256">
        <v>0</v>
      </c>
      <c r="H2657" s="256">
        <f>N(Purchase_Entry!P920)</f>
        <v>0</v>
      </c>
      <c r="I2657" s="256">
        <f t="shared" si="41"/>
        <v>0</v>
      </c>
      <c r="J2657" s="209"/>
      <c r="K2657" s="209" t="str" cm="1">
        <f t="array" ref="K2657">IF($C2657="","",IF(AND($C2657=Party_Statement!$C$5,$B2657&gt;=Party_Statement!$C$6,$B2657&lt;=Party_Statement!$E$6),SUMPRODUCT(($C$3:$C2657=Party_Statement!$C$5)*($B$3:$B2657&gt;=Party_Statement!$C$6)*($B$3:$B2657&lt;=Party_Statement!$E$6)),""))</f>
        <v/>
      </c>
    </row>
    <row r="2658" spans="1:11" x14ac:dyDescent="0.25">
      <c r="A2658" s="252">
        <f>Purchase_Entry!A921</f>
        <v>0</v>
      </c>
      <c r="B2658" s="253" t="str">
        <f>Purchase_Entry!B921</f>
        <v/>
      </c>
      <c r="C2658" s="254">
        <f>Purchase_Entry!D921</f>
        <v>0</v>
      </c>
      <c r="D2658" s="255" t="s">
        <v>1392</v>
      </c>
      <c r="E2658" s="255">
        <f>Purchase_Entry!C921</f>
        <v>0</v>
      </c>
      <c r="F2658" s="255">
        <f>Purchase_Entry!F921</f>
        <v>0</v>
      </c>
      <c r="G2658" s="256">
        <v>0</v>
      </c>
      <c r="H2658" s="256">
        <f>N(Purchase_Entry!P921)</f>
        <v>0</v>
      </c>
      <c r="I2658" s="256">
        <f t="shared" si="41"/>
        <v>0</v>
      </c>
      <c r="J2658" s="209"/>
      <c r="K2658" s="209" t="str" cm="1">
        <f t="array" ref="K2658">IF($C2658="","",IF(AND($C2658=Party_Statement!$C$5,$B2658&gt;=Party_Statement!$C$6,$B2658&lt;=Party_Statement!$E$6),SUMPRODUCT(($C$3:$C2658=Party_Statement!$C$5)*($B$3:$B2658&gt;=Party_Statement!$C$6)*($B$3:$B2658&lt;=Party_Statement!$E$6)),""))</f>
        <v/>
      </c>
    </row>
    <row r="2659" spans="1:11" x14ac:dyDescent="0.25">
      <c r="A2659" s="252">
        <f>Purchase_Entry!A922</f>
        <v>0</v>
      </c>
      <c r="B2659" s="253" t="str">
        <f>Purchase_Entry!B922</f>
        <v/>
      </c>
      <c r="C2659" s="254">
        <f>Purchase_Entry!D922</f>
        <v>0</v>
      </c>
      <c r="D2659" s="255" t="s">
        <v>1392</v>
      </c>
      <c r="E2659" s="255">
        <f>Purchase_Entry!C922</f>
        <v>0</v>
      </c>
      <c r="F2659" s="255">
        <f>Purchase_Entry!F922</f>
        <v>0</v>
      </c>
      <c r="G2659" s="256">
        <v>0</v>
      </c>
      <c r="H2659" s="256">
        <f>N(Purchase_Entry!P922)</f>
        <v>0</v>
      </c>
      <c r="I2659" s="256">
        <f t="shared" si="41"/>
        <v>0</v>
      </c>
      <c r="J2659" s="209"/>
      <c r="K2659" s="209" t="str" cm="1">
        <f t="array" ref="K2659">IF($C2659="","",IF(AND($C2659=Party_Statement!$C$5,$B2659&gt;=Party_Statement!$C$6,$B2659&lt;=Party_Statement!$E$6),SUMPRODUCT(($C$3:$C2659=Party_Statement!$C$5)*($B$3:$B2659&gt;=Party_Statement!$C$6)*($B$3:$B2659&lt;=Party_Statement!$E$6)),""))</f>
        <v/>
      </c>
    </row>
    <row r="2660" spans="1:11" x14ac:dyDescent="0.25">
      <c r="A2660" s="252">
        <f>Purchase_Entry!A923</f>
        <v>0</v>
      </c>
      <c r="B2660" s="253" t="str">
        <f>Purchase_Entry!B923</f>
        <v/>
      </c>
      <c r="C2660" s="254">
        <f>Purchase_Entry!D923</f>
        <v>0</v>
      </c>
      <c r="D2660" s="255" t="s">
        <v>1392</v>
      </c>
      <c r="E2660" s="255">
        <f>Purchase_Entry!C923</f>
        <v>0</v>
      </c>
      <c r="F2660" s="255">
        <f>Purchase_Entry!F923</f>
        <v>0</v>
      </c>
      <c r="G2660" s="256">
        <v>0</v>
      </c>
      <c r="H2660" s="256">
        <f>N(Purchase_Entry!P923)</f>
        <v>0</v>
      </c>
      <c r="I2660" s="256">
        <f t="shared" si="41"/>
        <v>0</v>
      </c>
      <c r="J2660" s="209"/>
      <c r="K2660" s="209" t="str" cm="1">
        <f t="array" ref="K2660">IF($C2660="","",IF(AND($C2660=Party_Statement!$C$5,$B2660&gt;=Party_Statement!$C$6,$B2660&lt;=Party_Statement!$E$6),SUMPRODUCT(($C$3:$C2660=Party_Statement!$C$5)*($B$3:$B2660&gt;=Party_Statement!$C$6)*($B$3:$B2660&lt;=Party_Statement!$E$6)),""))</f>
        <v/>
      </c>
    </row>
    <row r="2661" spans="1:11" x14ac:dyDescent="0.25">
      <c r="A2661" s="252">
        <f>Purchase_Entry!A924</f>
        <v>0</v>
      </c>
      <c r="B2661" s="253" t="str">
        <f>Purchase_Entry!B924</f>
        <v/>
      </c>
      <c r="C2661" s="254">
        <f>Purchase_Entry!D924</f>
        <v>0</v>
      </c>
      <c r="D2661" s="255" t="s">
        <v>1392</v>
      </c>
      <c r="E2661" s="255">
        <f>Purchase_Entry!C924</f>
        <v>0</v>
      </c>
      <c r="F2661" s="255">
        <f>Purchase_Entry!F924</f>
        <v>0</v>
      </c>
      <c r="G2661" s="256">
        <v>0</v>
      </c>
      <c r="H2661" s="256">
        <f>N(Purchase_Entry!P924)</f>
        <v>0</v>
      </c>
      <c r="I2661" s="256">
        <f t="shared" si="41"/>
        <v>0</v>
      </c>
      <c r="J2661" s="209"/>
      <c r="K2661" s="209" t="str" cm="1">
        <f t="array" ref="K2661">IF($C2661="","",IF(AND($C2661=Party_Statement!$C$5,$B2661&gt;=Party_Statement!$C$6,$B2661&lt;=Party_Statement!$E$6),SUMPRODUCT(($C$3:$C2661=Party_Statement!$C$5)*($B$3:$B2661&gt;=Party_Statement!$C$6)*($B$3:$B2661&lt;=Party_Statement!$E$6)),""))</f>
        <v/>
      </c>
    </row>
    <row r="2662" spans="1:11" x14ac:dyDescent="0.25">
      <c r="A2662" s="252">
        <f>Purchase_Entry!A925</f>
        <v>0</v>
      </c>
      <c r="B2662" s="253" t="str">
        <f>Purchase_Entry!B925</f>
        <v/>
      </c>
      <c r="C2662" s="254">
        <f>Purchase_Entry!D925</f>
        <v>0</v>
      </c>
      <c r="D2662" s="255" t="s">
        <v>1392</v>
      </c>
      <c r="E2662" s="255">
        <f>Purchase_Entry!C925</f>
        <v>0</v>
      </c>
      <c r="F2662" s="255">
        <f>Purchase_Entry!F925</f>
        <v>0</v>
      </c>
      <c r="G2662" s="256">
        <v>0</v>
      </c>
      <c r="H2662" s="256">
        <f>N(Purchase_Entry!P925)</f>
        <v>0</v>
      </c>
      <c r="I2662" s="256">
        <f t="shared" si="41"/>
        <v>0</v>
      </c>
      <c r="J2662" s="209"/>
      <c r="K2662" s="209" t="str" cm="1">
        <f t="array" ref="K2662">IF($C2662="","",IF(AND($C2662=Party_Statement!$C$5,$B2662&gt;=Party_Statement!$C$6,$B2662&lt;=Party_Statement!$E$6),SUMPRODUCT(($C$3:$C2662=Party_Statement!$C$5)*($B$3:$B2662&gt;=Party_Statement!$C$6)*($B$3:$B2662&lt;=Party_Statement!$E$6)),""))</f>
        <v/>
      </c>
    </row>
    <row r="2663" spans="1:11" x14ac:dyDescent="0.25">
      <c r="A2663" s="252">
        <f>Purchase_Entry!A926</f>
        <v>0</v>
      </c>
      <c r="B2663" s="253" t="str">
        <f>Purchase_Entry!B926</f>
        <v/>
      </c>
      <c r="C2663" s="254">
        <f>Purchase_Entry!D926</f>
        <v>0</v>
      </c>
      <c r="D2663" s="255" t="s">
        <v>1392</v>
      </c>
      <c r="E2663" s="255">
        <f>Purchase_Entry!C926</f>
        <v>0</v>
      </c>
      <c r="F2663" s="255">
        <f>Purchase_Entry!F926</f>
        <v>0</v>
      </c>
      <c r="G2663" s="256">
        <v>0</v>
      </c>
      <c r="H2663" s="256">
        <f>N(Purchase_Entry!P926)</f>
        <v>0</v>
      </c>
      <c r="I2663" s="256">
        <f t="shared" si="41"/>
        <v>0</v>
      </c>
      <c r="J2663" s="209"/>
      <c r="K2663" s="209" t="str" cm="1">
        <f t="array" ref="K2663">IF($C2663="","",IF(AND($C2663=Party_Statement!$C$5,$B2663&gt;=Party_Statement!$C$6,$B2663&lt;=Party_Statement!$E$6),SUMPRODUCT(($C$3:$C2663=Party_Statement!$C$5)*($B$3:$B2663&gt;=Party_Statement!$C$6)*($B$3:$B2663&lt;=Party_Statement!$E$6)),""))</f>
        <v/>
      </c>
    </row>
    <row r="2664" spans="1:11" x14ac:dyDescent="0.25">
      <c r="A2664" s="252">
        <f>Purchase_Entry!A927</f>
        <v>0</v>
      </c>
      <c r="B2664" s="253" t="str">
        <f>Purchase_Entry!B927</f>
        <v/>
      </c>
      <c r="C2664" s="254">
        <f>Purchase_Entry!D927</f>
        <v>0</v>
      </c>
      <c r="D2664" s="255" t="s">
        <v>1392</v>
      </c>
      <c r="E2664" s="255">
        <f>Purchase_Entry!C927</f>
        <v>0</v>
      </c>
      <c r="F2664" s="255">
        <f>Purchase_Entry!F927</f>
        <v>0</v>
      </c>
      <c r="G2664" s="256">
        <v>0</v>
      </c>
      <c r="H2664" s="256">
        <f>N(Purchase_Entry!P927)</f>
        <v>0</v>
      </c>
      <c r="I2664" s="256">
        <f t="shared" si="41"/>
        <v>0</v>
      </c>
      <c r="J2664" s="209"/>
      <c r="K2664" s="209" t="str" cm="1">
        <f t="array" ref="K2664">IF($C2664="","",IF(AND($C2664=Party_Statement!$C$5,$B2664&gt;=Party_Statement!$C$6,$B2664&lt;=Party_Statement!$E$6),SUMPRODUCT(($C$3:$C2664=Party_Statement!$C$5)*($B$3:$B2664&gt;=Party_Statement!$C$6)*($B$3:$B2664&lt;=Party_Statement!$E$6)),""))</f>
        <v/>
      </c>
    </row>
    <row r="2665" spans="1:11" x14ac:dyDescent="0.25">
      <c r="A2665" s="252">
        <f>Purchase_Entry!A928</f>
        <v>0</v>
      </c>
      <c r="B2665" s="253" t="str">
        <f>Purchase_Entry!B928</f>
        <v/>
      </c>
      <c r="C2665" s="254">
        <f>Purchase_Entry!D928</f>
        <v>0</v>
      </c>
      <c r="D2665" s="255" t="s">
        <v>1392</v>
      </c>
      <c r="E2665" s="255">
        <f>Purchase_Entry!C928</f>
        <v>0</v>
      </c>
      <c r="F2665" s="255">
        <f>Purchase_Entry!F928</f>
        <v>0</v>
      </c>
      <c r="G2665" s="256">
        <v>0</v>
      </c>
      <c r="H2665" s="256">
        <f>N(Purchase_Entry!P928)</f>
        <v>0</v>
      </c>
      <c r="I2665" s="256">
        <f t="shared" si="41"/>
        <v>0</v>
      </c>
      <c r="J2665" s="209"/>
      <c r="K2665" s="209" t="str" cm="1">
        <f t="array" ref="K2665">IF($C2665="","",IF(AND($C2665=Party_Statement!$C$5,$B2665&gt;=Party_Statement!$C$6,$B2665&lt;=Party_Statement!$E$6),SUMPRODUCT(($C$3:$C2665=Party_Statement!$C$5)*($B$3:$B2665&gt;=Party_Statement!$C$6)*($B$3:$B2665&lt;=Party_Statement!$E$6)),""))</f>
        <v/>
      </c>
    </row>
    <row r="2666" spans="1:11" x14ac:dyDescent="0.25">
      <c r="A2666" s="252">
        <f>Purchase_Entry!A929</f>
        <v>0</v>
      </c>
      <c r="B2666" s="253" t="str">
        <f>Purchase_Entry!B929</f>
        <v/>
      </c>
      <c r="C2666" s="254">
        <f>Purchase_Entry!D929</f>
        <v>0</v>
      </c>
      <c r="D2666" s="255" t="s">
        <v>1392</v>
      </c>
      <c r="E2666" s="255">
        <f>Purchase_Entry!C929</f>
        <v>0</v>
      </c>
      <c r="F2666" s="255">
        <f>Purchase_Entry!F929</f>
        <v>0</v>
      </c>
      <c r="G2666" s="256">
        <v>0</v>
      </c>
      <c r="H2666" s="256">
        <f>N(Purchase_Entry!P929)</f>
        <v>0</v>
      </c>
      <c r="I2666" s="256">
        <f t="shared" si="41"/>
        <v>0</v>
      </c>
      <c r="J2666" s="209"/>
      <c r="K2666" s="209" t="str" cm="1">
        <f t="array" ref="K2666">IF($C2666="","",IF(AND($C2666=Party_Statement!$C$5,$B2666&gt;=Party_Statement!$C$6,$B2666&lt;=Party_Statement!$E$6),SUMPRODUCT(($C$3:$C2666=Party_Statement!$C$5)*($B$3:$B2666&gt;=Party_Statement!$C$6)*($B$3:$B2666&lt;=Party_Statement!$E$6)),""))</f>
        <v/>
      </c>
    </row>
    <row r="2667" spans="1:11" x14ac:dyDescent="0.25">
      <c r="A2667" s="252">
        <f>Purchase_Entry!A930</f>
        <v>0</v>
      </c>
      <c r="B2667" s="253" t="str">
        <f>Purchase_Entry!B930</f>
        <v/>
      </c>
      <c r="C2667" s="254">
        <f>Purchase_Entry!D930</f>
        <v>0</v>
      </c>
      <c r="D2667" s="255" t="s">
        <v>1392</v>
      </c>
      <c r="E2667" s="255">
        <f>Purchase_Entry!C930</f>
        <v>0</v>
      </c>
      <c r="F2667" s="255">
        <f>Purchase_Entry!F930</f>
        <v>0</v>
      </c>
      <c r="G2667" s="256">
        <v>0</v>
      </c>
      <c r="H2667" s="256">
        <f>N(Purchase_Entry!P930)</f>
        <v>0</v>
      </c>
      <c r="I2667" s="256">
        <f t="shared" si="41"/>
        <v>0</v>
      </c>
      <c r="J2667" s="209"/>
      <c r="K2667" s="209" t="str" cm="1">
        <f t="array" ref="K2667">IF($C2667="","",IF(AND($C2667=Party_Statement!$C$5,$B2667&gt;=Party_Statement!$C$6,$B2667&lt;=Party_Statement!$E$6),SUMPRODUCT(($C$3:$C2667=Party_Statement!$C$5)*($B$3:$B2667&gt;=Party_Statement!$C$6)*($B$3:$B2667&lt;=Party_Statement!$E$6)),""))</f>
        <v/>
      </c>
    </row>
    <row r="2668" spans="1:11" x14ac:dyDescent="0.25">
      <c r="A2668" s="252">
        <f>Purchase_Entry!A931</f>
        <v>0</v>
      </c>
      <c r="B2668" s="253" t="str">
        <f>Purchase_Entry!B931</f>
        <v/>
      </c>
      <c r="C2668" s="254">
        <f>Purchase_Entry!D931</f>
        <v>0</v>
      </c>
      <c r="D2668" s="255" t="s">
        <v>1392</v>
      </c>
      <c r="E2668" s="255">
        <f>Purchase_Entry!C931</f>
        <v>0</v>
      </c>
      <c r="F2668" s="255">
        <f>Purchase_Entry!F931</f>
        <v>0</v>
      </c>
      <c r="G2668" s="256">
        <v>0</v>
      </c>
      <c r="H2668" s="256">
        <f>N(Purchase_Entry!P931)</f>
        <v>0</v>
      </c>
      <c r="I2668" s="256">
        <f t="shared" si="41"/>
        <v>0</v>
      </c>
      <c r="J2668" s="209"/>
      <c r="K2668" s="209" t="str" cm="1">
        <f t="array" ref="K2668">IF($C2668="","",IF(AND($C2668=Party_Statement!$C$5,$B2668&gt;=Party_Statement!$C$6,$B2668&lt;=Party_Statement!$E$6),SUMPRODUCT(($C$3:$C2668=Party_Statement!$C$5)*($B$3:$B2668&gt;=Party_Statement!$C$6)*($B$3:$B2668&lt;=Party_Statement!$E$6)),""))</f>
        <v/>
      </c>
    </row>
    <row r="2669" spans="1:11" x14ac:dyDescent="0.25">
      <c r="A2669" s="252">
        <f>Purchase_Entry!A932</f>
        <v>0</v>
      </c>
      <c r="B2669" s="253" t="str">
        <f>Purchase_Entry!B932</f>
        <v/>
      </c>
      <c r="C2669" s="254">
        <f>Purchase_Entry!D932</f>
        <v>0</v>
      </c>
      <c r="D2669" s="255" t="s">
        <v>1392</v>
      </c>
      <c r="E2669" s="255">
        <f>Purchase_Entry!C932</f>
        <v>0</v>
      </c>
      <c r="F2669" s="255">
        <f>Purchase_Entry!F932</f>
        <v>0</v>
      </c>
      <c r="G2669" s="256">
        <v>0</v>
      </c>
      <c r="H2669" s="256">
        <f>N(Purchase_Entry!P932)</f>
        <v>0</v>
      </c>
      <c r="I2669" s="256">
        <f t="shared" si="41"/>
        <v>0</v>
      </c>
      <c r="J2669" s="209"/>
      <c r="K2669" s="209" t="str" cm="1">
        <f t="array" ref="K2669">IF($C2669="","",IF(AND($C2669=Party_Statement!$C$5,$B2669&gt;=Party_Statement!$C$6,$B2669&lt;=Party_Statement!$E$6),SUMPRODUCT(($C$3:$C2669=Party_Statement!$C$5)*($B$3:$B2669&gt;=Party_Statement!$C$6)*($B$3:$B2669&lt;=Party_Statement!$E$6)),""))</f>
        <v/>
      </c>
    </row>
    <row r="2670" spans="1:11" x14ac:dyDescent="0.25">
      <c r="A2670" s="252">
        <f>Purchase_Entry!A933</f>
        <v>0</v>
      </c>
      <c r="B2670" s="253" t="str">
        <f>Purchase_Entry!B933</f>
        <v/>
      </c>
      <c r="C2670" s="254">
        <f>Purchase_Entry!D933</f>
        <v>0</v>
      </c>
      <c r="D2670" s="255" t="s">
        <v>1392</v>
      </c>
      <c r="E2670" s="255">
        <f>Purchase_Entry!C933</f>
        <v>0</v>
      </c>
      <c r="F2670" s="255">
        <f>Purchase_Entry!F933</f>
        <v>0</v>
      </c>
      <c r="G2670" s="256">
        <v>0</v>
      </c>
      <c r="H2670" s="256">
        <f>N(Purchase_Entry!P933)</f>
        <v>0</v>
      </c>
      <c r="I2670" s="256">
        <f t="shared" si="41"/>
        <v>0</v>
      </c>
      <c r="J2670" s="209"/>
      <c r="K2670" s="209" t="str" cm="1">
        <f t="array" ref="K2670">IF($C2670="","",IF(AND($C2670=Party_Statement!$C$5,$B2670&gt;=Party_Statement!$C$6,$B2670&lt;=Party_Statement!$E$6),SUMPRODUCT(($C$3:$C2670=Party_Statement!$C$5)*($B$3:$B2670&gt;=Party_Statement!$C$6)*($B$3:$B2670&lt;=Party_Statement!$E$6)),""))</f>
        <v/>
      </c>
    </row>
    <row r="2671" spans="1:11" x14ac:dyDescent="0.25">
      <c r="A2671" s="252">
        <f>Purchase_Entry!A934</f>
        <v>0</v>
      </c>
      <c r="B2671" s="253" t="str">
        <f>Purchase_Entry!B934</f>
        <v/>
      </c>
      <c r="C2671" s="254">
        <f>Purchase_Entry!D934</f>
        <v>0</v>
      </c>
      <c r="D2671" s="255" t="s">
        <v>1392</v>
      </c>
      <c r="E2671" s="255">
        <f>Purchase_Entry!C934</f>
        <v>0</v>
      </c>
      <c r="F2671" s="255">
        <f>Purchase_Entry!F934</f>
        <v>0</v>
      </c>
      <c r="G2671" s="256">
        <v>0</v>
      </c>
      <c r="H2671" s="256">
        <f>N(Purchase_Entry!P934)</f>
        <v>0</v>
      </c>
      <c r="I2671" s="256">
        <f t="shared" si="41"/>
        <v>0</v>
      </c>
      <c r="J2671" s="209"/>
      <c r="K2671" s="209" t="str" cm="1">
        <f t="array" ref="K2671">IF($C2671="","",IF(AND($C2671=Party_Statement!$C$5,$B2671&gt;=Party_Statement!$C$6,$B2671&lt;=Party_Statement!$E$6),SUMPRODUCT(($C$3:$C2671=Party_Statement!$C$5)*($B$3:$B2671&gt;=Party_Statement!$C$6)*($B$3:$B2671&lt;=Party_Statement!$E$6)),""))</f>
        <v/>
      </c>
    </row>
    <row r="2672" spans="1:11" x14ac:dyDescent="0.25">
      <c r="A2672" s="252">
        <f>Purchase_Entry!A935</f>
        <v>0</v>
      </c>
      <c r="B2672" s="253" t="str">
        <f>Purchase_Entry!B935</f>
        <v/>
      </c>
      <c r="C2672" s="254">
        <f>Purchase_Entry!D935</f>
        <v>0</v>
      </c>
      <c r="D2672" s="255" t="s">
        <v>1392</v>
      </c>
      <c r="E2672" s="255">
        <f>Purchase_Entry!C935</f>
        <v>0</v>
      </c>
      <c r="F2672" s="255">
        <f>Purchase_Entry!F935</f>
        <v>0</v>
      </c>
      <c r="G2672" s="256">
        <v>0</v>
      </c>
      <c r="H2672" s="256">
        <f>N(Purchase_Entry!P935)</f>
        <v>0</v>
      </c>
      <c r="I2672" s="256">
        <f t="shared" si="41"/>
        <v>0</v>
      </c>
      <c r="J2672" s="209"/>
      <c r="K2672" s="209" t="str" cm="1">
        <f t="array" ref="K2672">IF($C2672="","",IF(AND($C2672=Party_Statement!$C$5,$B2672&gt;=Party_Statement!$C$6,$B2672&lt;=Party_Statement!$E$6),SUMPRODUCT(($C$3:$C2672=Party_Statement!$C$5)*($B$3:$B2672&gt;=Party_Statement!$C$6)*($B$3:$B2672&lt;=Party_Statement!$E$6)),""))</f>
        <v/>
      </c>
    </row>
    <row r="2673" spans="1:11" x14ac:dyDescent="0.25">
      <c r="A2673" s="252">
        <f>Purchase_Entry!A936</f>
        <v>0</v>
      </c>
      <c r="B2673" s="253" t="str">
        <f>Purchase_Entry!B936</f>
        <v/>
      </c>
      <c r="C2673" s="254">
        <f>Purchase_Entry!D936</f>
        <v>0</v>
      </c>
      <c r="D2673" s="255" t="s">
        <v>1392</v>
      </c>
      <c r="E2673" s="255">
        <f>Purchase_Entry!C936</f>
        <v>0</v>
      </c>
      <c r="F2673" s="255">
        <f>Purchase_Entry!F936</f>
        <v>0</v>
      </c>
      <c r="G2673" s="256">
        <v>0</v>
      </c>
      <c r="H2673" s="256">
        <f>N(Purchase_Entry!P936)</f>
        <v>0</v>
      </c>
      <c r="I2673" s="256">
        <f t="shared" si="41"/>
        <v>0</v>
      </c>
      <c r="J2673" s="209"/>
      <c r="K2673" s="209" t="str" cm="1">
        <f t="array" ref="K2673">IF($C2673="","",IF(AND($C2673=Party_Statement!$C$5,$B2673&gt;=Party_Statement!$C$6,$B2673&lt;=Party_Statement!$E$6),SUMPRODUCT(($C$3:$C2673=Party_Statement!$C$5)*($B$3:$B2673&gt;=Party_Statement!$C$6)*($B$3:$B2673&lt;=Party_Statement!$E$6)),""))</f>
        <v/>
      </c>
    </row>
    <row r="2674" spans="1:11" x14ac:dyDescent="0.25">
      <c r="A2674" s="252">
        <f>Purchase_Entry!A937</f>
        <v>0</v>
      </c>
      <c r="B2674" s="253" t="str">
        <f>Purchase_Entry!B937</f>
        <v/>
      </c>
      <c r="C2674" s="254">
        <f>Purchase_Entry!D937</f>
        <v>0</v>
      </c>
      <c r="D2674" s="255" t="s">
        <v>1392</v>
      </c>
      <c r="E2674" s="255">
        <f>Purchase_Entry!C937</f>
        <v>0</v>
      </c>
      <c r="F2674" s="255">
        <f>Purchase_Entry!F937</f>
        <v>0</v>
      </c>
      <c r="G2674" s="256">
        <v>0</v>
      </c>
      <c r="H2674" s="256">
        <f>N(Purchase_Entry!P937)</f>
        <v>0</v>
      </c>
      <c r="I2674" s="256">
        <f t="shared" si="41"/>
        <v>0</v>
      </c>
      <c r="J2674" s="209"/>
      <c r="K2674" s="209" t="str" cm="1">
        <f t="array" ref="K2674">IF($C2674="","",IF(AND($C2674=Party_Statement!$C$5,$B2674&gt;=Party_Statement!$C$6,$B2674&lt;=Party_Statement!$E$6),SUMPRODUCT(($C$3:$C2674=Party_Statement!$C$5)*($B$3:$B2674&gt;=Party_Statement!$C$6)*($B$3:$B2674&lt;=Party_Statement!$E$6)),""))</f>
        <v/>
      </c>
    </row>
    <row r="2675" spans="1:11" x14ac:dyDescent="0.25">
      <c r="A2675" s="252">
        <f>Purchase_Entry!A938</f>
        <v>0</v>
      </c>
      <c r="B2675" s="253" t="str">
        <f>Purchase_Entry!B938</f>
        <v/>
      </c>
      <c r="C2675" s="254">
        <f>Purchase_Entry!D938</f>
        <v>0</v>
      </c>
      <c r="D2675" s="255" t="s">
        <v>1392</v>
      </c>
      <c r="E2675" s="255">
        <f>Purchase_Entry!C938</f>
        <v>0</v>
      </c>
      <c r="F2675" s="255">
        <f>Purchase_Entry!F938</f>
        <v>0</v>
      </c>
      <c r="G2675" s="256">
        <v>0</v>
      </c>
      <c r="H2675" s="256">
        <f>N(Purchase_Entry!P938)</f>
        <v>0</v>
      </c>
      <c r="I2675" s="256">
        <f t="shared" si="41"/>
        <v>0</v>
      </c>
      <c r="J2675" s="209"/>
      <c r="K2675" s="209" t="str" cm="1">
        <f t="array" ref="K2675">IF($C2675="","",IF(AND($C2675=Party_Statement!$C$5,$B2675&gt;=Party_Statement!$C$6,$B2675&lt;=Party_Statement!$E$6),SUMPRODUCT(($C$3:$C2675=Party_Statement!$C$5)*($B$3:$B2675&gt;=Party_Statement!$C$6)*($B$3:$B2675&lt;=Party_Statement!$E$6)),""))</f>
        <v/>
      </c>
    </row>
    <row r="2676" spans="1:11" x14ac:dyDescent="0.25">
      <c r="A2676" s="252">
        <f>Purchase_Entry!A939</f>
        <v>0</v>
      </c>
      <c r="B2676" s="253" t="str">
        <f>Purchase_Entry!B939</f>
        <v/>
      </c>
      <c r="C2676" s="254">
        <f>Purchase_Entry!D939</f>
        <v>0</v>
      </c>
      <c r="D2676" s="255" t="s">
        <v>1392</v>
      </c>
      <c r="E2676" s="255">
        <f>Purchase_Entry!C939</f>
        <v>0</v>
      </c>
      <c r="F2676" s="255">
        <f>Purchase_Entry!F939</f>
        <v>0</v>
      </c>
      <c r="G2676" s="256">
        <v>0</v>
      </c>
      <c r="H2676" s="256">
        <f>N(Purchase_Entry!P939)</f>
        <v>0</v>
      </c>
      <c r="I2676" s="256">
        <f t="shared" si="41"/>
        <v>0</v>
      </c>
      <c r="J2676" s="209"/>
      <c r="K2676" s="209" t="str" cm="1">
        <f t="array" ref="K2676">IF($C2676="","",IF(AND($C2676=Party_Statement!$C$5,$B2676&gt;=Party_Statement!$C$6,$B2676&lt;=Party_Statement!$E$6),SUMPRODUCT(($C$3:$C2676=Party_Statement!$C$5)*($B$3:$B2676&gt;=Party_Statement!$C$6)*($B$3:$B2676&lt;=Party_Statement!$E$6)),""))</f>
        <v/>
      </c>
    </row>
    <row r="2677" spans="1:11" x14ac:dyDescent="0.25">
      <c r="A2677" s="252">
        <f>Purchase_Entry!A940</f>
        <v>0</v>
      </c>
      <c r="B2677" s="253" t="str">
        <f>Purchase_Entry!B940</f>
        <v/>
      </c>
      <c r="C2677" s="254">
        <f>Purchase_Entry!D940</f>
        <v>0</v>
      </c>
      <c r="D2677" s="255" t="s">
        <v>1392</v>
      </c>
      <c r="E2677" s="255">
        <f>Purchase_Entry!C940</f>
        <v>0</v>
      </c>
      <c r="F2677" s="255">
        <f>Purchase_Entry!F940</f>
        <v>0</v>
      </c>
      <c r="G2677" s="256">
        <v>0</v>
      </c>
      <c r="H2677" s="256">
        <f>N(Purchase_Entry!P940)</f>
        <v>0</v>
      </c>
      <c r="I2677" s="256">
        <f t="shared" si="41"/>
        <v>0</v>
      </c>
      <c r="J2677" s="209"/>
      <c r="K2677" s="209" t="str" cm="1">
        <f t="array" ref="K2677">IF($C2677="","",IF(AND($C2677=Party_Statement!$C$5,$B2677&gt;=Party_Statement!$C$6,$B2677&lt;=Party_Statement!$E$6),SUMPRODUCT(($C$3:$C2677=Party_Statement!$C$5)*($B$3:$B2677&gt;=Party_Statement!$C$6)*($B$3:$B2677&lt;=Party_Statement!$E$6)),""))</f>
        <v/>
      </c>
    </row>
    <row r="2678" spans="1:11" x14ac:dyDescent="0.25">
      <c r="A2678" s="252">
        <f>Purchase_Entry!A941</f>
        <v>0</v>
      </c>
      <c r="B2678" s="253" t="str">
        <f>Purchase_Entry!B941</f>
        <v/>
      </c>
      <c r="C2678" s="254">
        <f>Purchase_Entry!D941</f>
        <v>0</v>
      </c>
      <c r="D2678" s="255" t="s">
        <v>1392</v>
      </c>
      <c r="E2678" s="255">
        <f>Purchase_Entry!C941</f>
        <v>0</v>
      </c>
      <c r="F2678" s="255">
        <f>Purchase_Entry!F941</f>
        <v>0</v>
      </c>
      <c r="G2678" s="256">
        <v>0</v>
      </c>
      <c r="H2678" s="256">
        <f>N(Purchase_Entry!P941)</f>
        <v>0</v>
      </c>
      <c r="I2678" s="256">
        <f t="shared" si="41"/>
        <v>0</v>
      </c>
      <c r="J2678" s="209"/>
      <c r="K2678" s="209" t="str" cm="1">
        <f t="array" ref="K2678">IF($C2678="","",IF(AND($C2678=Party_Statement!$C$5,$B2678&gt;=Party_Statement!$C$6,$B2678&lt;=Party_Statement!$E$6),SUMPRODUCT(($C$3:$C2678=Party_Statement!$C$5)*($B$3:$B2678&gt;=Party_Statement!$C$6)*($B$3:$B2678&lt;=Party_Statement!$E$6)),""))</f>
        <v/>
      </c>
    </row>
    <row r="2679" spans="1:11" x14ac:dyDescent="0.25">
      <c r="A2679" s="252">
        <f>Purchase_Entry!A942</f>
        <v>0</v>
      </c>
      <c r="B2679" s="253" t="str">
        <f>Purchase_Entry!B942</f>
        <v/>
      </c>
      <c r="C2679" s="254">
        <f>Purchase_Entry!D942</f>
        <v>0</v>
      </c>
      <c r="D2679" s="255" t="s">
        <v>1392</v>
      </c>
      <c r="E2679" s="255">
        <f>Purchase_Entry!C942</f>
        <v>0</v>
      </c>
      <c r="F2679" s="255">
        <f>Purchase_Entry!F942</f>
        <v>0</v>
      </c>
      <c r="G2679" s="256">
        <v>0</v>
      </c>
      <c r="H2679" s="256">
        <f>N(Purchase_Entry!P942)</f>
        <v>0</v>
      </c>
      <c r="I2679" s="256">
        <f t="shared" si="41"/>
        <v>0</v>
      </c>
      <c r="J2679" s="209"/>
      <c r="K2679" s="209" t="str" cm="1">
        <f t="array" ref="K2679">IF($C2679="","",IF(AND($C2679=Party_Statement!$C$5,$B2679&gt;=Party_Statement!$C$6,$B2679&lt;=Party_Statement!$E$6),SUMPRODUCT(($C$3:$C2679=Party_Statement!$C$5)*($B$3:$B2679&gt;=Party_Statement!$C$6)*($B$3:$B2679&lt;=Party_Statement!$E$6)),""))</f>
        <v/>
      </c>
    </row>
    <row r="2680" spans="1:11" x14ac:dyDescent="0.25">
      <c r="A2680" s="252">
        <f>Purchase_Entry!A943</f>
        <v>0</v>
      </c>
      <c r="B2680" s="253" t="str">
        <f>Purchase_Entry!B943</f>
        <v/>
      </c>
      <c r="C2680" s="254">
        <f>Purchase_Entry!D943</f>
        <v>0</v>
      </c>
      <c r="D2680" s="255" t="s">
        <v>1392</v>
      </c>
      <c r="E2680" s="255">
        <f>Purchase_Entry!C943</f>
        <v>0</v>
      </c>
      <c r="F2680" s="255">
        <f>Purchase_Entry!F943</f>
        <v>0</v>
      </c>
      <c r="G2680" s="256">
        <v>0</v>
      </c>
      <c r="H2680" s="256">
        <f>N(Purchase_Entry!P943)</f>
        <v>0</v>
      </c>
      <c r="I2680" s="256">
        <f t="shared" si="41"/>
        <v>0</v>
      </c>
      <c r="J2680" s="209"/>
      <c r="K2680" s="209" t="str" cm="1">
        <f t="array" ref="K2680">IF($C2680="","",IF(AND($C2680=Party_Statement!$C$5,$B2680&gt;=Party_Statement!$C$6,$B2680&lt;=Party_Statement!$E$6),SUMPRODUCT(($C$3:$C2680=Party_Statement!$C$5)*($B$3:$B2680&gt;=Party_Statement!$C$6)*($B$3:$B2680&lt;=Party_Statement!$E$6)),""))</f>
        <v/>
      </c>
    </row>
    <row r="2681" spans="1:11" x14ac:dyDescent="0.25">
      <c r="A2681" s="252">
        <f>Purchase_Entry!A944</f>
        <v>0</v>
      </c>
      <c r="B2681" s="253" t="str">
        <f>Purchase_Entry!B944</f>
        <v/>
      </c>
      <c r="C2681" s="254">
        <f>Purchase_Entry!D944</f>
        <v>0</v>
      </c>
      <c r="D2681" s="255" t="s">
        <v>1392</v>
      </c>
      <c r="E2681" s="255">
        <f>Purchase_Entry!C944</f>
        <v>0</v>
      </c>
      <c r="F2681" s="255">
        <f>Purchase_Entry!F944</f>
        <v>0</v>
      </c>
      <c r="G2681" s="256">
        <v>0</v>
      </c>
      <c r="H2681" s="256">
        <f>N(Purchase_Entry!P944)</f>
        <v>0</v>
      </c>
      <c r="I2681" s="256">
        <f t="shared" si="41"/>
        <v>0</v>
      </c>
      <c r="J2681" s="209"/>
      <c r="K2681" s="209" t="str" cm="1">
        <f t="array" ref="K2681">IF($C2681="","",IF(AND($C2681=Party_Statement!$C$5,$B2681&gt;=Party_Statement!$C$6,$B2681&lt;=Party_Statement!$E$6),SUMPRODUCT(($C$3:$C2681=Party_Statement!$C$5)*($B$3:$B2681&gt;=Party_Statement!$C$6)*($B$3:$B2681&lt;=Party_Statement!$E$6)),""))</f>
        <v/>
      </c>
    </row>
    <row r="2682" spans="1:11" x14ac:dyDescent="0.25">
      <c r="A2682" s="252">
        <f>Purchase_Entry!A945</f>
        <v>0</v>
      </c>
      <c r="B2682" s="253" t="str">
        <f>Purchase_Entry!B945</f>
        <v/>
      </c>
      <c r="C2682" s="254">
        <f>Purchase_Entry!D945</f>
        <v>0</v>
      </c>
      <c r="D2682" s="255" t="s">
        <v>1392</v>
      </c>
      <c r="E2682" s="255">
        <f>Purchase_Entry!C945</f>
        <v>0</v>
      </c>
      <c r="F2682" s="255">
        <f>Purchase_Entry!F945</f>
        <v>0</v>
      </c>
      <c r="G2682" s="256">
        <v>0</v>
      </c>
      <c r="H2682" s="256">
        <f>N(Purchase_Entry!P945)</f>
        <v>0</v>
      </c>
      <c r="I2682" s="256">
        <f t="shared" si="41"/>
        <v>0</v>
      </c>
      <c r="J2682" s="209"/>
      <c r="K2682" s="209" t="str" cm="1">
        <f t="array" ref="K2682">IF($C2682="","",IF(AND($C2682=Party_Statement!$C$5,$B2682&gt;=Party_Statement!$C$6,$B2682&lt;=Party_Statement!$E$6),SUMPRODUCT(($C$3:$C2682=Party_Statement!$C$5)*($B$3:$B2682&gt;=Party_Statement!$C$6)*($B$3:$B2682&lt;=Party_Statement!$E$6)),""))</f>
        <v/>
      </c>
    </row>
    <row r="2683" spans="1:11" x14ac:dyDescent="0.25">
      <c r="A2683" s="252">
        <f>Purchase_Entry!A946</f>
        <v>0</v>
      </c>
      <c r="B2683" s="253" t="str">
        <f>Purchase_Entry!B946</f>
        <v/>
      </c>
      <c r="C2683" s="254">
        <f>Purchase_Entry!D946</f>
        <v>0</v>
      </c>
      <c r="D2683" s="255" t="s">
        <v>1392</v>
      </c>
      <c r="E2683" s="255">
        <f>Purchase_Entry!C946</f>
        <v>0</v>
      </c>
      <c r="F2683" s="255">
        <f>Purchase_Entry!F946</f>
        <v>0</v>
      </c>
      <c r="G2683" s="256">
        <v>0</v>
      </c>
      <c r="H2683" s="256">
        <f>N(Purchase_Entry!P946)</f>
        <v>0</v>
      </c>
      <c r="I2683" s="256">
        <f t="shared" si="41"/>
        <v>0</v>
      </c>
      <c r="J2683" s="209"/>
      <c r="K2683" s="209" t="str" cm="1">
        <f t="array" ref="K2683">IF($C2683="","",IF(AND($C2683=Party_Statement!$C$5,$B2683&gt;=Party_Statement!$C$6,$B2683&lt;=Party_Statement!$E$6),SUMPRODUCT(($C$3:$C2683=Party_Statement!$C$5)*($B$3:$B2683&gt;=Party_Statement!$C$6)*($B$3:$B2683&lt;=Party_Statement!$E$6)),""))</f>
        <v/>
      </c>
    </row>
    <row r="2684" spans="1:11" x14ac:dyDescent="0.25">
      <c r="A2684" s="252">
        <f>Purchase_Entry!A947</f>
        <v>0</v>
      </c>
      <c r="B2684" s="253" t="str">
        <f>Purchase_Entry!B947</f>
        <v/>
      </c>
      <c r="C2684" s="254">
        <f>Purchase_Entry!D947</f>
        <v>0</v>
      </c>
      <c r="D2684" s="255" t="s">
        <v>1392</v>
      </c>
      <c r="E2684" s="255">
        <f>Purchase_Entry!C947</f>
        <v>0</v>
      </c>
      <c r="F2684" s="255">
        <f>Purchase_Entry!F947</f>
        <v>0</v>
      </c>
      <c r="G2684" s="256">
        <v>0</v>
      </c>
      <c r="H2684" s="256">
        <f>N(Purchase_Entry!P947)</f>
        <v>0</v>
      </c>
      <c r="I2684" s="256">
        <f t="shared" si="41"/>
        <v>0</v>
      </c>
      <c r="J2684" s="209"/>
      <c r="K2684" s="209" t="str" cm="1">
        <f t="array" ref="K2684">IF($C2684="","",IF(AND($C2684=Party_Statement!$C$5,$B2684&gt;=Party_Statement!$C$6,$B2684&lt;=Party_Statement!$E$6),SUMPRODUCT(($C$3:$C2684=Party_Statement!$C$5)*($B$3:$B2684&gt;=Party_Statement!$C$6)*($B$3:$B2684&lt;=Party_Statement!$E$6)),""))</f>
        <v/>
      </c>
    </row>
    <row r="2685" spans="1:11" x14ac:dyDescent="0.25">
      <c r="A2685" s="252">
        <f>Purchase_Entry!A948</f>
        <v>0</v>
      </c>
      <c r="B2685" s="253" t="str">
        <f>Purchase_Entry!B948</f>
        <v/>
      </c>
      <c r="C2685" s="254">
        <f>Purchase_Entry!D948</f>
        <v>0</v>
      </c>
      <c r="D2685" s="255" t="s">
        <v>1392</v>
      </c>
      <c r="E2685" s="255">
        <f>Purchase_Entry!C948</f>
        <v>0</v>
      </c>
      <c r="F2685" s="255">
        <f>Purchase_Entry!F948</f>
        <v>0</v>
      </c>
      <c r="G2685" s="256">
        <v>0</v>
      </c>
      <c r="H2685" s="256">
        <f>N(Purchase_Entry!P948)</f>
        <v>0</v>
      </c>
      <c r="I2685" s="256">
        <f t="shared" si="41"/>
        <v>0</v>
      </c>
      <c r="J2685" s="209"/>
      <c r="K2685" s="209" t="str" cm="1">
        <f t="array" ref="K2685">IF($C2685="","",IF(AND($C2685=Party_Statement!$C$5,$B2685&gt;=Party_Statement!$C$6,$B2685&lt;=Party_Statement!$E$6),SUMPRODUCT(($C$3:$C2685=Party_Statement!$C$5)*($B$3:$B2685&gt;=Party_Statement!$C$6)*($B$3:$B2685&lt;=Party_Statement!$E$6)),""))</f>
        <v/>
      </c>
    </row>
    <row r="2686" spans="1:11" x14ac:dyDescent="0.25">
      <c r="A2686" s="252">
        <f>Purchase_Entry!A949</f>
        <v>0</v>
      </c>
      <c r="B2686" s="253" t="str">
        <f>Purchase_Entry!B949</f>
        <v/>
      </c>
      <c r="C2686" s="254">
        <f>Purchase_Entry!D949</f>
        <v>0</v>
      </c>
      <c r="D2686" s="255" t="s">
        <v>1392</v>
      </c>
      <c r="E2686" s="255">
        <f>Purchase_Entry!C949</f>
        <v>0</v>
      </c>
      <c r="F2686" s="255">
        <f>Purchase_Entry!F949</f>
        <v>0</v>
      </c>
      <c r="G2686" s="256">
        <v>0</v>
      </c>
      <c r="H2686" s="256">
        <f>N(Purchase_Entry!P949)</f>
        <v>0</v>
      </c>
      <c r="I2686" s="256">
        <f t="shared" si="41"/>
        <v>0</v>
      </c>
      <c r="J2686" s="209"/>
      <c r="K2686" s="209" t="str" cm="1">
        <f t="array" ref="K2686">IF($C2686="","",IF(AND($C2686=Party_Statement!$C$5,$B2686&gt;=Party_Statement!$C$6,$B2686&lt;=Party_Statement!$E$6),SUMPRODUCT(($C$3:$C2686=Party_Statement!$C$5)*($B$3:$B2686&gt;=Party_Statement!$C$6)*($B$3:$B2686&lt;=Party_Statement!$E$6)),""))</f>
        <v/>
      </c>
    </row>
    <row r="2687" spans="1:11" x14ac:dyDescent="0.25">
      <c r="A2687" s="252">
        <f>Purchase_Entry!A950</f>
        <v>0</v>
      </c>
      <c r="B2687" s="253" t="str">
        <f>Purchase_Entry!B950</f>
        <v/>
      </c>
      <c r="C2687" s="254">
        <f>Purchase_Entry!D950</f>
        <v>0</v>
      </c>
      <c r="D2687" s="255" t="s">
        <v>1392</v>
      </c>
      <c r="E2687" s="255">
        <f>Purchase_Entry!C950</f>
        <v>0</v>
      </c>
      <c r="F2687" s="255">
        <f>Purchase_Entry!F950</f>
        <v>0</v>
      </c>
      <c r="G2687" s="256">
        <v>0</v>
      </c>
      <c r="H2687" s="256">
        <f>N(Purchase_Entry!P950)</f>
        <v>0</v>
      </c>
      <c r="I2687" s="256">
        <f t="shared" si="41"/>
        <v>0</v>
      </c>
      <c r="J2687" s="209"/>
      <c r="K2687" s="209" t="str" cm="1">
        <f t="array" ref="K2687">IF($C2687="","",IF(AND($C2687=Party_Statement!$C$5,$B2687&gt;=Party_Statement!$C$6,$B2687&lt;=Party_Statement!$E$6),SUMPRODUCT(($C$3:$C2687=Party_Statement!$C$5)*($B$3:$B2687&gt;=Party_Statement!$C$6)*($B$3:$B2687&lt;=Party_Statement!$E$6)),""))</f>
        <v/>
      </c>
    </row>
    <row r="2688" spans="1:11" x14ac:dyDescent="0.25">
      <c r="A2688" s="252">
        <f>Purchase_Entry!A951</f>
        <v>0</v>
      </c>
      <c r="B2688" s="253" t="str">
        <f>Purchase_Entry!B951</f>
        <v/>
      </c>
      <c r="C2688" s="254">
        <f>Purchase_Entry!D951</f>
        <v>0</v>
      </c>
      <c r="D2688" s="255" t="s">
        <v>1392</v>
      </c>
      <c r="E2688" s="255">
        <f>Purchase_Entry!C951</f>
        <v>0</v>
      </c>
      <c r="F2688" s="255">
        <f>Purchase_Entry!F951</f>
        <v>0</v>
      </c>
      <c r="G2688" s="256">
        <v>0</v>
      </c>
      <c r="H2688" s="256">
        <f>N(Purchase_Entry!P951)</f>
        <v>0</v>
      </c>
      <c r="I2688" s="256">
        <f t="shared" si="41"/>
        <v>0</v>
      </c>
      <c r="J2688" s="209"/>
      <c r="K2688" s="209" t="str" cm="1">
        <f t="array" ref="K2688">IF($C2688="","",IF(AND($C2688=Party_Statement!$C$5,$B2688&gt;=Party_Statement!$C$6,$B2688&lt;=Party_Statement!$E$6),SUMPRODUCT(($C$3:$C2688=Party_Statement!$C$5)*($B$3:$B2688&gt;=Party_Statement!$C$6)*($B$3:$B2688&lt;=Party_Statement!$E$6)),""))</f>
        <v/>
      </c>
    </row>
    <row r="2689" spans="1:11" x14ac:dyDescent="0.25">
      <c r="A2689" s="252">
        <f>Purchase_Entry!A952</f>
        <v>0</v>
      </c>
      <c r="B2689" s="253" t="str">
        <f>Purchase_Entry!B952</f>
        <v/>
      </c>
      <c r="C2689" s="254">
        <f>Purchase_Entry!D952</f>
        <v>0</v>
      </c>
      <c r="D2689" s="255" t="s">
        <v>1392</v>
      </c>
      <c r="E2689" s="255">
        <f>Purchase_Entry!C952</f>
        <v>0</v>
      </c>
      <c r="F2689" s="255">
        <f>Purchase_Entry!F952</f>
        <v>0</v>
      </c>
      <c r="G2689" s="256">
        <v>0</v>
      </c>
      <c r="H2689" s="256">
        <f>N(Purchase_Entry!P952)</f>
        <v>0</v>
      </c>
      <c r="I2689" s="256">
        <f t="shared" si="41"/>
        <v>0</v>
      </c>
      <c r="J2689" s="209"/>
      <c r="K2689" s="209" t="str" cm="1">
        <f t="array" ref="K2689">IF($C2689="","",IF(AND($C2689=Party_Statement!$C$5,$B2689&gt;=Party_Statement!$C$6,$B2689&lt;=Party_Statement!$E$6),SUMPRODUCT(($C$3:$C2689=Party_Statement!$C$5)*($B$3:$B2689&gt;=Party_Statement!$C$6)*($B$3:$B2689&lt;=Party_Statement!$E$6)),""))</f>
        <v/>
      </c>
    </row>
    <row r="2690" spans="1:11" x14ac:dyDescent="0.25">
      <c r="A2690" s="252">
        <f>Purchase_Entry!A953</f>
        <v>0</v>
      </c>
      <c r="B2690" s="253" t="str">
        <f>Purchase_Entry!B953</f>
        <v/>
      </c>
      <c r="C2690" s="254">
        <f>Purchase_Entry!D953</f>
        <v>0</v>
      </c>
      <c r="D2690" s="255" t="s">
        <v>1392</v>
      </c>
      <c r="E2690" s="255">
        <f>Purchase_Entry!C953</f>
        <v>0</v>
      </c>
      <c r="F2690" s="255">
        <f>Purchase_Entry!F953</f>
        <v>0</v>
      </c>
      <c r="G2690" s="256">
        <v>0</v>
      </c>
      <c r="H2690" s="256">
        <f>N(Purchase_Entry!P953)</f>
        <v>0</v>
      </c>
      <c r="I2690" s="256">
        <f t="shared" si="41"/>
        <v>0</v>
      </c>
      <c r="J2690" s="209"/>
      <c r="K2690" s="209" t="str" cm="1">
        <f t="array" ref="K2690">IF($C2690="","",IF(AND($C2690=Party_Statement!$C$5,$B2690&gt;=Party_Statement!$C$6,$B2690&lt;=Party_Statement!$E$6),SUMPRODUCT(($C$3:$C2690=Party_Statement!$C$5)*($B$3:$B2690&gt;=Party_Statement!$C$6)*($B$3:$B2690&lt;=Party_Statement!$E$6)),""))</f>
        <v/>
      </c>
    </row>
    <row r="2691" spans="1:11" x14ac:dyDescent="0.25">
      <c r="A2691" s="252">
        <f>Purchase_Entry!A954</f>
        <v>0</v>
      </c>
      <c r="B2691" s="253" t="str">
        <f>Purchase_Entry!B954</f>
        <v/>
      </c>
      <c r="C2691" s="254">
        <f>Purchase_Entry!D954</f>
        <v>0</v>
      </c>
      <c r="D2691" s="255" t="s">
        <v>1392</v>
      </c>
      <c r="E2691" s="255">
        <f>Purchase_Entry!C954</f>
        <v>0</v>
      </c>
      <c r="F2691" s="255">
        <f>Purchase_Entry!F954</f>
        <v>0</v>
      </c>
      <c r="G2691" s="256">
        <v>0</v>
      </c>
      <c r="H2691" s="256">
        <f>N(Purchase_Entry!P954)</f>
        <v>0</v>
      </c>
      <c r="I2691" s="256">
        <f t="shared" ref="I2691:I2754" si="42">IF($C2691="","",IF($C2691=$C1422,$I1422+$G2691-$H2691,$G2691-$H2691))</f>
        <v>0</v>
      </c>
      <c r="J2691" s="209"/>
      <c r="K2691" s="209" t="str" cm="1">
        <f t="array" ref="K2691">IF($C2691="","",IF(AND($C2691=Party_Statement!$C$5,$B2691&gt;=Party_Statement!$C$6,$B2691&lt;=Party_Statement!$E$6),SUMPRODUCT(($C$3:$C2691=Party_Statement!$C$5)*($B$3:$B2691&gt;=Party_Statement!$C$6)*($B$3:$B2691&lt;=Party_Statement!$E$6)),""))</f>
        <v/>
      </c>
    </row>
    <row r="2692" spans="1:11" x14ac:dyDescent="0.25">
      <c r="A2692" s="252">
        <f>Purchase_Entry!A955</f>
        <v>0</v>
      </c>
      <c r="B2692" s="253" t="str">
        <f>Purchase_Entry!B955</f>
        <v/>
      </c>
      <c r="C2692" s="254">
        <f>Purchase_Entry!D955</f>
        <v>0</v>
      </c>
      <c r="D2692" s="255" t="s">
        <v>1392</v>
      </c>
      <c r="E2692" s="255">
        <f>Purchase_Entry!C955</f>
        <v>0</v>
      </c>
      <c r="F2692" s="255">
        <f>Purchase_Entry!F955</f>
        <v>0</v>
      </c>
      <c r="G2692" s="256">
        <v>0</v>
      </c>
      <c r="H2692" s="256">
        <f>N(Purchase_Entry!P955)</f>
        <v>0</v>
      </c>
      <c r="I2692" s="256">
        <f t="shared" si="42"/>
        <v>0</v>
      </c>
      <c r="J2692" s="209"/>
      <c r="K2692" s="209" t="str" cm="1">
        <f t="array" ref="K2692">IF($C2692="","",IF(AND($C2692=Party_Statement!$C$5,$B2692&gt;=Party_Statement!$C$6,$B2692&lt;=Party_Statement!$E$6),SUMPRODUCT(($C$3:$C2692=Party_Statement!$C$5)*($B$3:$B2692&gt;=Party_Statement!$C$6)*($B$3:$B2692&lt;=Party_Statement!$E$6)),""))</f>
        <v/>
      </c>
    </row>
    <row r="2693" spans="1:11" x14ac:dyDescent="0.25">
      <c r="A2693" s="252">
        <f>Purchase_Entry!A956</f>
        <v>0</v>
      </c>
      <c r="B2693" s="253" t="str">
        <f>Purchase_Entry!B956</f>
        <v/>
      </c>
      <c r="C2693" s="254">
        <f>Purchase_Entry!D956</f>
        <v>0</v>
      </c>
      <c r="D2693" s="255" t="s">
        <v>1392</v>
      </c>
      <c r="E2693" s="255">
        <f>Purchase_Entry!C956</f>
        <v>0</v>
      </c>
      <c r="F2693" s="255">
        <f>Purchase_Entry!F956</f>
        <v>0</v>
      </c>
      <c r="G2693" s="256">
        <v>0</v>
      </c>
      <c r="H2693" s="256">
        <f>N(Purchase_Entry!P956)</f>
        <v>0</v>
      </c>
      <c r="I2693" s="256">
        <f t="shared" si="42"/>
        <v>0</v>
      </c>
      <c r="J2693" s="209"/>
      <c r="K2693" s="209" t="str" cm="1">
        <f t="array" ref="K2693">IF($C2693="","",IF(AND($C2693=Party_Statement!$C$5,$B2693&gt;=Party_Statement!$C$6,$B2693&lt;=Party_Statement!$E$6),SUMPRODUCT(($C$3:$C2693=Party_Statement!$C$5)*($B$3:$B2693&gt;=Party_Statement!$C$6)*($B$3:$B2693&lt;=Party_Statement!$E$6)),""))</f>
        <v/>
      </c>
    </row>
    <row r="2694" spans="1:11" x14ac:dyDescent="0.25">
      <c r="A2694" s="252">
        <f>Purchase_Entry!A957</f>
        <v>0</v>
      </c>
      <c r="B2694" s="253" t="str">
        <f>Purchase_Entry!B957</f>
        <v/>
      </c>
      <c r="C2694" s="254">
        <f>Purchase_Entry!D957</f>
        <v>0</v>
      </c>
      <c r="D2694" s="255" t="s">
        <v>1392</v>
      </c>
      <c r="E2694" s="255">
        <f>Purchase_Entry!C957</f>
        <v>0</v>
      </c>
      <c r="F2694" s="255">
        <f>Purchase_Entry!F957</f>
        <v>0</v>
      </c>
      <c r="G2694" s="256">
        <v>0</v>
      </c>
      <c r="H2694" s="256">
        <f>N(Purchase_Entry!P957)</f>
        <v>0</v>
      </c>
      <c r="I2694" s="256">
        <f t="shared" si="42"/>
        <v>0</v>
      </c>
      <c r="J2694" s="209"/>
      <c r="K2694" s="209" t="str" cm="1">
        <f t="array" ref="K2694">IF($C2694="","",IF(AND($C2694=Party_Statement!$C$5,$B2694&gt;=Party_Statement!$C$6,$B2694&lt;=Party_Statement!$E$6),SUMPRODUCT(($C$3:$C2694=Party_Statement!$C$5)*($B$3:$B2694&gt;=Party_Statement!$C$6)*($B$3:$B2694&lt;=Party_Statement!$E$6)),""))</f>
        <v/>
      </c>
    </row>
    <row r="2695" spans="1:11" x14ac:dyDescent="0.25">
      <c r="A2695" s="252">
        <f>Purchase_Entry!A958</f>
        <v>0</v>
      </c>
      <c r="B2695" s="253" t="str">
        <f>Purchase_Entry!B958</f>
        <v/>
      </c>
      <c r="C2695" s="254">
        <f>Purchase_Entry!D958</f>
        <v>0</v>
      </c>
      <c r="D2695" s="255" t="s">
        <v>1392</v>
      </c>
      <c r="E2695" s="255">
        <f>Purchase_Entry!C958</f>
        <v>0</v>
      </c>
      <c r="F2695" s="255">
        <f>Purchase_Entry!F958</f>
        <v>0</v>
      </c>
      <c r="G2695" s="256">
        <v>0</v>
      </c>
      <c r="H2695" s="256">
        <f>N(Purchase_Entry!P958)</f>
        <v>0</v>
      </c>
      <c r="I2695" s="256">
        <f t="shared" si="42"/>
        <v>0</v>
      </c>
      <c r="J2695" s="209"/>
      <c r="K2695" s="209" t="str" cm="1">
        <f t="array" ref="K2695">IF($C2695="","",IF(AND($C2695=Party_Statement!$C$5,$B2695&gt;=Party_Statement!$C$6,$B2695&lt;=Party_Statement!$E$6),SUMPRODUCT(($C$3:$C2695=Party_Statement!$C$5)*($B$3:$B2695&gt;=Party_Statement!$C$6)*($B$3:$B2695&lt;=Party_Statement!$E$6)),""))</f>
        <v/>
      </c>
    </row>
    <row r="2696" spans="1:11" x14ac:dyDescent="0.25">
      <c r="A2696" s="252">
        <f>Purchase_Entry!A959</f>
        <v>0</v>
      </c>
      <c r="B2696" s="253" t="str">
        <f>Purchase_Entry!B959</f>
        <v/>
      </c>
      <c r="C2696" s="254">
        <f>Purchase_Entry!D959</f>
        <v>0</v>
      </c>
      <c r="D2696" s="255" t="s">
        <v>1392</v>
      </c>
      <c r="E2696" s="255">
        <f>Purchase_Entry!C959</f>
        <v>0</v>
      </c>
      <c r="F2696" s="255">
        <f>Purchase_Entry!F959</f>
        <v>0</v>
      </c>
      <c r="G2696" s="256">
        <v>0</v>
      </c>
      <c r="H2696" s="256">
        <f>N(Purchase_Entry!P959)</f>
        <v>0</v>
      </c>
      <c r="I2696" s="256">
        <f t="shared" si="42"/>
        <v>0</v>
      </c>
      <c r="J2696" s="209"/>
      <c r="K2696" s="209" t="str" cm="1">
        <f t="array" ref="K2696">IF($C2696="","",IF(AND($C2696=Party_Statement!$C$5,$B2696&gt;=Party_Statement!$C$6,$B2696&lt;=Party_Statement!$E$6),SUMPRODUCT(($C$3:$C2696=Party_Statement!$C$5)*($B$3:$B2696&gt;=Party_Statement!$C$6)*($B$3:$B2696&lt;=Party_Statement!$E$6)),""))</f>
        <v/>
      </c>
    </row>
    <row r="2697" spans="1:11" x14ac:dyDescent="0.25">
      <c r="A2697" s="252">
        <f>Purchase_Entry!A960</f>
        <v>0</v>
      </c>
      <c r="B2697" s="253" t="str">
        <f>Purchase_Entry!B960</f>
        <v/>
      </c>
      <c r="C2697" s="254">
        <f>Purchase_Entry!D960</f>
        <v>0</v>
      </c>
      <c r="D2697" s="255" t="s">
        <v>1392</v>
      </c>
      <c r="E2697" s="255">
        <f>Purchase_Entry!C960</f>
        <v>0</v>
      </c>
      <c r="F2697" s="255">
        <f>Purchase_Entry!F960</f>
        <v>0</v>
      </c>
      <c r="G2697" s="256">
        <v>0</v>
      </c>
      <c r="H2697" s="256">
        <f>N(Purchase_Entry!P960)</f>
        <v>0</v>
      </c>
      <c r="I2697" s="256">
        <f t="shared" si="42"/>
        <v>0</v>
      </c>
      <c r="J2697" s="209"/>
      <c r="K2697" s="209" t="str" cm="1">
        <f t="array" ref="K2697">IF($C2697="","",IF(AND($C2697=Party_Statement!$C$5,$B2697&gt;=Party_Statement!$C$6,$B2697&lt;=Party_Statement!$E$6),SUMPRODUCT(($C$3:$C2697=Party_Statement!$C$5)*($B$3:$B2697&gt;=Party_Statement!$C$6)*($B$3:$B2697&lt;=Party_Statement!$E$6)),""))</f>
        <v/>
      </c>
    </row>
    <row r="2698" spans="1:11" x14ac:dyDescent="0.25">
      <c r="A2698" s="252">
        <f>Purchase_Entry!A961</f>
        <v>0</v>
      </c>
      <c r="B2698" s="253" t="str">
        <f>Purchase_Entry!B961</f>
        <v/>
      </c>
      <c r="C2698" s="254">
        <f>Purchase_Entry!D961</f>
        <v>0</v>
      </c>
      <c r="D2698" s="255" t="s">
        <v>1392</v>
      </c>
      <c r="E2698" s="255">
        <f>Purchase_Entry!C961</f>
        <v>0</v>
      </c>
      <c r="F2698" s="255">
        <f>Purchase_Entry!F961</f>
        <v>0</v>
      </c>
      <c r="G2698" s="256">
        <v>0</v>
      </c>
      <c r="H2698" s="256">
        <f>N(Purchase_Entry!P961)</f>
        <v>0</v>
      </c>
      <c r="I2698" s="256">
        <f t="shared" si="42"/>
        <v>0</v>
      </c>
      <c r="J2698" s="209"/>
      <c r="K2698" s="209" t="str" cm="1">
        <f t="array" ref="K2698">IF($C2698="","",IF(AND($C2698=Party_Statement!$C$5,$B2698&gt;=Party_Statement!$C$6,$B2698&lt;=Party_Statement!$E$6),SUMPRODUCT(($C$3:$C2698=Party_Statement!$C$5)*($B$3:$B2698&gt;=Party_Statement!$C$6)*($B$3:$B2698&lt;=Party_Statement!$E$6)),""))</f>
        <v/>
      </c>
    </row>
    <row r="2699" spans="1:11" x14ac:dyDescent="0.25">
      <c r="A2699" s="252">
        <f>Purchase_Entry!A962</f>
        <v>0</v>
      </c>
      <c r="B2699" s="253" t="str">
        <f>Purchase_Entry!B962</f>
        <v/>
      </c>
      <c r="C2699" s="254">
        <f>Purchase_Entry!D962</f>
        <v>0</v>
      </c>
      <c r="D2699" s="255" t="s">
        <v>1392</v>
      </c>
      <c r="E2699" s="255">
        <f>Purchase_Entry!C962</f>
        <v>0</v>
      </c>
      <c r="F2699" s="255">
        <f>Purchase_Entry!F962</f>
        <v>0</v>
      </c>
      <c r="G2699" s="256">
        <v>0</v>
      </c>
      <c r="H2699" s="256">
        <f>N(Purchase_Entry!P962)</f>
        <v>0</v>
      </c>
      <c r="I2699" s="256">
        <f t="shared" si="42"/>
        <v>0</v>
      </c>
      <c r="J2699" s="209"/>
      <c r="K2699" s="209" t="str" cm="1">
        <f t="array" ref="K2699">IF($C2699="","",IF(AND($C2699=Party_Statement!$C$5,$B2699&gt;=Party_Statement!$C$6,$B2699&lt;=Party_Statement!$E$6),SUMPRODUCT(($C$3:$C2699=Party_Statement!$C$5)*($B$3:$B2699&gt;=Party_Statement!$C$6)*($B$3:$B2699&lt;=Party_Statement!$E$6)),""))</f>
        <v/>
      </c>
    </row>
    <row r="2700" spans="1:11" x14ac:dyDescent="0.25">
      <c r="A2700" s="252">
        <f>Purchase_Entry!A963</f>
        <v>0</v>
      </c>
      <c r="B2700" s="253" t="str">
        <f>Purchase_Entry!B963</f>
        <v/>
      </c>
      <c r="C2700" s="254">
        <f>Purchase_Entry!D963</f>
        <v>0</v>
      </c>
      <c r="D2700" s="255" t="s">
        <v>1392</v>
      </c>
      <c r="E2700" s="255">
        <f>Purchase_Entry!C963</f>
        <v>0</v>
      </c>
      <c r="F2700" s="255">
        <f>Purchase_Entry!F963</f>
        <v>0</v>
      </c>
      <c r="G2700" s="256">
        <v>0</v>
      </c>
      <c r="H2700" s="256">
        <f>N(Purchase_Entry!P963)</f>
        <v>0</v>
      </c>
      <c r="I2700" s="256">
        <f t="shared" si="42"/>
        <v>0</v>
      </c>
      <c r="J2700" s="209"/>
      <c r="K2700" s="209" t="str" cm="1">
        <f t="array" ref="K2700">IF($C2700="","",IF(AND($C2700=Party_Statement!$C$5,$B2700&gt;=Party_Statement!$C$6,$B2700&lt;=Party_Statement!$E$6),SUMPRODUCT(($C$3:$C2700=Party_Statement!$C$5)*($B$3:$B2700&gt;=Party_Statement!$C$6)*($B$3:$B2700&lt;=Party_Statement!$E$6)),""))</f>
        <v/>
      </c>
    </row>
    <row r="2701" spans="1:11" x14ac:dyDescent="0.25">
      <c r="A2701" s="252">
        <f>Purchase_Entry!A964</f>
        <v>0</v>
      </c>
      <c r="B2701" s="253" t="str">
        <f>Purchase_Entry!B964</f>
        <v/>
      </c>
      <c r="C2701" s="254">
        <f>Purchase_Entry!D964</f>
        <v>0</v>
      </c>
      <c r="D2701" s="255" t="s">
        <v>1392</v>
      </c>
      <c r="E2701" s="255">
        <f>Purchase_Entry!C964</f>
        <v>0</v>
      </c>
      <c r="F2701" s="255">
        <f>Purchase_Entry!F964</f>
        <v>0</v>
      </c>
      <c r="G2701" s="256">
        <v>0</v>
      </c>
      <c r="H2701" s="256">
        <f>N(Purchase_Entry!P964)</f>
        <v>0</v>
      </c>
      <c r="I2701" s="256">
        <f t="shared" si="42"/>
        <v>0</v>
      </c>
      <c r="J2701" s="209"/>
      <c r="K2701" s="209" t="str" cm="1">
        <f t="array" ref="K2701">IF($C2701="","",IF(AND($C2701=Party_Statement!$C$5,$B2701&gt;=Party_Statement!$C$6,$B2701&lt;=Party_Statement!$E$6),SUMPRODUCT(($C$3:$C2701=Party_Statement!$C$5)*($B$3:$B2701&gt;=Party_Statement!$C$6)*($B$3:$B2701&lt;=Party_Statement!$E$6)),""))</f>
        <v/>
      </c>
    </row>
    <row r="2702" spans="1:11" x14ac:dyDescent="0.25">
      <c r="A2702" s="252">
        <f>Purchase_Entry!A965</f>
        <v>0</v>
      </c>
      <c r="B2702" s="253" t="str">
        <f>Purchase_Entry!B965</f>
        <v/>
      </c>
      <c r="C2702" s="254">
        <f>Purchase_Entry!D965</f>
        <v>0</v>
      </c>
      <c r="D2702" s="255" t="s">
        <v>1392</v>
      </c>
      <c r="E2702" s="255">
        <f>Purchase_Entry!C965</f>
        <v>0</v>
      </c>
      <c r="F2702" s="255">
        <f>Purchase_Entry!F965</f>
        <v>0</v>
      </c>
      <c r="G2702" s="256">
        <v>0</v>
      </c>
      <c r="H2702" s="256">
        <f>N(Purchase_Entry!P965)</f>
        <v>0</v>
      </c>
      <c r="I2702" s="256">
        <f t="shared" si="42"/>
        <v>0</v>
      </c>
      <c r="J2702" s="209"/>
      <c r="K2702" s="209" t="str" cm="1">
        <f t="array" ref="K2702">IF($C2702="","",IF(AND($C2702=Party_Statement!$C$5,$B2702&gt;=Party_Statement!$C$6,$B2702&lt;=Party_Statement!$E$6),SUMPRODUCT(($C$3:$C2702=Party_Statement!$C$5)*($B$3:$B2702&gt;=Party_Statement!$C$6)*($B$3:$B2702&lt;=Party_Statement!$E$6)),""))</f>
        <v/>
      </c>
    </row>
    <row r="2703" spans="1:11" x14ac:dyDescent="0.25">
      <c r="A2703" s="252">
        <f>Purchase_Entry!A966</f>
        <v>0</v>
      </c>
      <c r="B2703" s="253" t="str">
        <f>Purchase_Entry!B966</f>
        <v/>
      </c>
      <c r="C2703" s="254">
        <f>Purchase_Entry!D966</f>
        <v>0</v>
      </c>
      <c r="D2703" s="255" t="s">
        <v>1392</v>
      </c>
      <c r="E2703" s="255">
        <f>Purchase_Entry!C966</f>
        <v>0</v>
      </c>
      <c r="F2703" s="255">
        <f>Purchase_Entry!F966</f>
        <v>0</v>
      </c>
      <c r="G2703" s="256">
        <v>0</v>
      </c>
      <c r="H2703" s="256">
        <f>N(Purchase_Entry!P966)</f>
        <v>0</v>
      </c>
      <c r="I2703" s="256">
        <f t="shared" si="42"/>
        <v>0</v>
      </c>
      <c r="J2703" s="209"/>
      <c r="K2703" s="209" t="str" cm="1">
        <f t="array" ref="K2703">IF($C2703="","",IF(AND($C2703=Party_Statement!$C$5,$B2703&gt;=Party_Statement!$C$6,$B2703&lt;=Party_Statement!$E$6),SUMPRODUCT(($C$3:$C2703=Party_Statement!$C$5)*($B$3:$B2703&gt;=Party_Statement!$C$6)*($B$3:$B2703&lt;=Party_Statement!$E$6)),""))</f>
        <v/>
      </c>
    </row>
    <row r="2704" spans="1:11" x14ac:dyDescent="0.25">
      <c r="A2704" s="252">
        <f>Purchase_Entry!A967</f>
        <v>0</v>
      </c>
      <c r="B2704" s="253" t="str">
        <f>Purchase_Entry!B967</f>
        <v/>
      </c>
      <c r="C2704" s="254">
        <f>Purchase_Entry!D967</f>
        <v>0</v>
      </c>
      <c r="D2704" s="255" t="s">
        <v>1392</v>
      </c>
      <c r="E2704" s="255">
        <f>Purchase_Entry!C967</f>
        <v>0</v>
      </c>
      <c r="F2704" s="255">
        <f>Purchase_Entry!F967</f>
        <v>0</v>
      </c>
      <c r="G2704" s="256">
        <v>0</v>
      </c>
      <c r="H2704" s="256">
        <f>N(Purchase_Entry!P967)</f>
        <v>0</v>
      </c>
      <c r="I2704" s="256">
        <f t="shared" si="42"/>
        <v>0</v>
      </c>
      <c r="J2704" s="209"/>
      <c r="K2704" s="209" t="str" cm="1">
        <f t="array" ref="K2704">IF($C2704="","",IF(AND($C2704=Party_Statement!$C$5,$B2704&gt;=Party_Statement!$C$6,$B2704&lt;=Party_Statement!$E$6),SUMPRODUCT(($C$3:$C2704=Party_Statement!$C$5)*($B$3:$B2704&gt;=Party_Statement!$C$6)*($B$3:$B2704&lt;=Party_Statement!$E$6)),""))</f>
        <v/>
      </c>
    </row>
    <row r="2705" spans="1:11" x14ac:dyDescent="0.25">
      <c r="A2705" s="252">
        <f>Purchase_Entry!A968</f>
        <v>0</v>
      </c>
      <c r="B2705" s="253" t="str">
        <f>Purchase_Entry!B968</f>
        <v/>
      </c>
      <c r="C2705" s="254">
        <f>Purchase_Entry!D968</f>
        <v>0</v>
      </c>
      <c r="D2705" s="255" t="s">
        <v>1392</v>
      </c>
      <c r="E2705" s="255">
        <f>Purchase_Entry!C968</f>
        <v>0</v>
      </c>
      <c r="F2705" s="255">
        <f>Purchase_Entry!F968</f>
        <v>0</v>
      </c>
      <c r="G2705" s="256">
        <v>0</v>
      </c>
      <c r="H2705" s="256">
        <f>N(Purchase_Entry!P968)</f>
        <v>0</v>
      </c>
      <c r="I2705" s="256">
        <f t="shared" si="42"/>
        <v>0</v>
      </c>
      <c r="J2705" s="209"/>
      <c r="K2705" s="209" t="str" cm="1">
        <f t="array" ref="K2705">IF($C2705="","",IF(AND($C2705=Party_Statement!$C$5,$B2705&gt;=Party_Statement!$C$6,$B2705&lt;=Party_Statement!$E$6),SUMPRODUCT(($C$3:$C2705=Party_Statement!$C$5)*($B$3:$B2705&gt;=Party_Statement!$C$6)*($B$3:$B2705&lt;=Party_Statement!$E$6)),""))</f>
        <v/>
      </c>
    </row>
    <row r="2706" spans="1:11" x14ac:dyDescent="0.25">
      <c r="A2706" s="252">
        <f>Purchase_Entry!A969</f>
        <v>0</v>
      </c>
      <c r="B2706" s="253" t="str">
        <f>Purchase_Entry!B969</f>
        <v/>
      </c>
      <c r="C2706" s="254">
        <f>Purchase_Entry!D969</f>
        <v>0</v>
      </c>
      <c r="D2706" s="255" t="s">
        <v>1392</v>
      </c>
      <c r="E2706" s="255">
        <f>Purchase_Entry!C969</f>
        <v>0</v>
      </c>
      <c r="F2706" s="255">
        <f>Purchase_Entry!F969</f>
        <v>0</v>
      </c>
      <c r="G2706" s="256">
        <v>0</v>
      </c>
      <c r="H2706" s="256">
        <f>N(Purchase_Entry!P969)</f>
        <v>0</v>
      </c>
      <c r="I2706" s="256">
        <f t="shared" si="42"/>
        <v>0</v>
      </c>
      <c r="J2706" s="209"/>
      <c r="K2706" s="209" t="str" cm="1">
        <f t="array" ref="K2706">IF($C2706="","",IF(AND($C2706=Party_Statement!$C$5,$B2706&gt;=Party_Statement!$C$6,$B2706&lt;=Party_Statement!$E$6),SUMPRODUCT(($C$3:$C2706=Party_Statement!$C$5)*($B$3:$B2706&gt;=Party_Statement!$C$6)*($B$3:$B2706&lt;=Party_Statement!$E$6)),""))</f>
        <v/>
      </c>
    </row>
    <row r="2707" spans="1:11" x14ac:dyDescent="0.25">
      <c r="A2707" s="252">
        <f>Purchase_Entry!A970</f>
        <v>0</v>
      </c>
      <c r="B2707" s="253" t="str">
        <f>Purchase_Entry!B970</f>
        <v/>
      </c>
      <c r="C2707" s="254">
        <f>Purchase_Entry!D970</f>
        <v>0</v>
      </c>
      <c r="D2707" s="255" t="s">
        <v>1392</v>
      </c>
      <c r="E2707" s="255">
        <f>Purchase_Entry!C970</f>
        <v>0</v>
      </c>
      <c r="F2707" s="255">
        <f>Purchase_Entry!F970</f>
        <v>0</v>
      </c>
      <c r="G2707" s="256">
        <v>0</v>
      </c>
      <c r="H2707" s="256">
        <f>N(Purchase_Entry!P970)</f>
        <v>0</v>
      </c>
      <c r="I2707" s="256">
        <f t="shared" si="42"/>
        <v>0</v>
      </c>
      <c r="J2707" s="209"/>
      <c r="K2707" s="209" t="str" cm="1">
        <f t="array" ref="K2707">IF($C2707="","",IF(AND($C2707=Party_Statement!$C$5,$B2707&gt;=Party_Statement!$C$6,$B2707&lt;=Party_Statement!$E$6),SUMPRODUCT(($C$3:$C2707=Party_Statement!$C$5)*($B$3:$B2707&gt;=Party_Statement!$C$6)*($B$3:$B2707&lt;=Party_Statement!$E$6)),""))</f>
        <v/>
      </c>
    </row>
    <row r="2708" spans="1:11" x14ac:dyDescent="0.25">
      <c r="A2708" s="252">
        <f>Purchase_Entry!A971</f>
        <v>0</v>
      </c>
      <c r="B2708" s="253" t="str">
        <f>Purchase_Entry!B971</f>
        <v/>
      </c>
      <c r="C2708" s="254">
        <f>Purchase_Entry!D971</f>
        <v>0</v>
      </c>
      <c r="D2708" s="255" t="s">
        <v>1392</v>
      </c>
      <c r="E2708" s="255">
        <f>Purchase_Entry!C971</f>
        <v>0</v>
      </c>
      <c r="F2708" s="255">
        <f>Purchase_Entry!F971</f>
        <v>0</v>
      </c>
      <c r="G2708" s="256">
        <v>0</v>
      </c>
      <c r="H2708" s="256">
        <f>N(Purchase_Entry!P971)</f>
        <v>0</v>
      </c>
      <c r="I2708" s="256">
        <f t="shared" si="42"/>
        <v>0</v>
      </c>
      <c r="J2708" s="209"/>
      <c r="K2708" s="209" t="str" cm="1">
        <f t="array" ref="K2708">IF($C2708="","",IF(AND($C2708=Party_Statement!$C$5,$B2708&gt;=Party_Statement!$C$6,$B2708&lt;=Party_Statement!$E$6),SUMPRODUCT(($C$3:$C2708=Party_Statement!$C$5)*($B$3:$B2708&gt;=Party_Statement!$C$6)*($B$3:$B2708&lt;=Party_Statement!$E$6)),""))</f>
        <v/>
      </c>
    </row>
    <row r="2709" spans="1:11" x14ac:dyDescent="0.25">
      <c r="A2709" s="252">
        <f>Purchase_Entry!A972</f>
        <v>0</v>
      </c>
      <c r="B2709" s="253" t="str">
        <f>Purchase_Entry!B972</f>
        <v/>
      </c>
      <c r="C2709" s="254">
        <f>Purchase_Entry!D972</f>
        <v>0</v>
      </c>
      <c r="D2709" s="255" t="s">
        <v>1392</v>
      </c>
      <c r="E2709" s="255">
        <f>Purchase_Entry!C972</f>
        <v>0</v>
      </c>
      <c r="F2709" s="255">
        <f>Purchase_Entry!F972</f>
        <v>0</v>
      </c>
      <c r="G2709" s="256">
        <v>0</v>
      </c>
      <c r="H2709" s="256">
        <f>N(Purchase_Entry!P972)</f>
        <v>0</v>
      </c>
      <c r="I2709" s="256">
        <f t="shared" si="42"/>
        <v>0</v>
      </c>
      <c r="J2709" s="209"/>
      <c r="K2709" s="209" t="str" cm="1">
        <f t="array" ref="K2709">IF($C2709="","",IF(AND($C2709=Party_Statement!$C$5,$B2709&gt;=Party_Statement!$C$6,$B2709&lt;=Party_Statement!$E$6),SUMPRODUCT(($C$3:$C2709=Party_Statement!$C$5)*($B$3:$B2709&gt;=Party_Statement!$C$6)*($B$3:$B2709&lt;=Party_Statement!$E$6)),""))</f>
        <v/>
      </c>
    </row>
    <row r="2710" spans="1:11" x14ac:dyDescent="0.25">
      <c r="A2710" s="252">
        <f>Purchase_Entry!A973</f>
        <v>0</v>
      </c>
      <c r="B2710" s="253" t="str">
        <f>Purchase_Entry!B973</f>
        <v/>
      </c>
      <c r="C2710" s="254">
        <f>Purchase_Entry!D973</f>
        <v>0</v>
      </c>
      <c r="D2710" s="255" t="s">
        <v>1392</v>
      </c>
      <c r="E2710" s="255">
        <f>Purchase_Entry!C973</f>
        <v>0</v>
      </c>
      <c r="F2710" s="255">
        <f>Purchase_Entry!F973</f>
        <v>0</v>
      </c>
      <c r="G2710" s="256">
        <v>0</v>
      </c>
      <c r="H2710" s="256">
        <f>N(Purchase_Entry!P973)</f>
        <v>0</v>
      </c>
      <c r="I2710" s="256">
        <f t="shared" si="42"/>
        <v>0</v>
      </c>
      <c r="J2710" s="209"/>
      <c r="K2710" s="209" t="str" cm="1">
        <f t="array" ref="K2710">IF($C2710="","",IF(AND($C2710=Party_Statement!$C$5,$B2710&gt;=Party_Statement!$C$6,$B2710&lt;=Party_Statement!$E$6),SUMPRODUCT(($C$3:$C2710=Party_Statement!$C$5)*($B$3:$B2710&gt;=Party_Statement!$C$6)*($B$3:$B2710&lt;=Party_Statement!$E$6)),""))</f>
        <v/>
      </c>
    </row>
    <row r="2711" spans="1:11" x14ac:dyDescent="0.25">
      <c r="A2711" s="252">
        <f>Purchase_Entry!A974</f>
        <v>0</v>
      </c>
      <c r="B2711" s="253" t="str">
        <f>Purchase_Entry!B974</f>
        <v/>
      </c>
      <c r="C2711" s="254">
        <f>Purchase_Entry!D974</f>
        <v>0</v>
      </c>
      <c r="D2711" s="255" t="s">
        <v>1392</v>
      </c>
      <c r="E2711" s="255">
        <f>Purchase_Entry!C974</f>
        <v>0</v>
      </c>
      <c r="F2711" s="255">
        <f>Purchase_Entry!F974</f>
        <v>0</v>
      </c>
      <c r="G2711" s="256">
        <v>0</v>
      </c>
      <c r="H2711" s="256">
        <f>N(Purchase_Entry!P974)</f>
        <v>0</v>
      </c>
      <c r="I2711" s="256">
        <f t="shared" si="42"/>
        <v>0</v>
      </c>
      <c r="J2711" s="209"/>
      <c r="K2711" s="209" t="str" cm="1">
        <f t="array" ref="K2711">IF($C2711="","",IF(AND($C2711=Party_Statement!$C$5,$B2711&gt;=Party_Statement!$C$6,$B2711&lt;=Party_Statement!$E$6),SUMPRODUCT(($C$3:$C2711=Party_Statement!$C$5)*($B$3:$B2711&gt;=Party_Statement!$C$6)*($B$3:$B2711&lt;=Party_Statement!$E$6)),""))</f>
        <v/>
      </c>
    </row>
    <row r="2712" spans="1:11" x14ac:dyDescent="0.25">
      <c r="A2712" s="252">
        <f>Purchase_Entry!A975</f>
        <v>0</v>
      </c>
      <c r="B2712" s="253" t="str">
        <f>Purchase_Entry!B975</f>
        <v/>
      </c>
      <c r="C2712" s="254">
        <f>Purchase_Entry!D975</f>
        <v>0</v>
      </c>
      <c r="D2712" s="255" t="s">
        <v>1392</v>
      </c>
      <c r="E2712" s="255">
        <f>Purchase_Entry!C975</f>
        <v>0</v>
      </c>
      <c r="F2712" s="255">
        <f>Purchase_Entry!F975</f>
        <v>0</v>
      </c>
      <c r="G2712" s="256">
        <v>0</v>
      </c>
      <c r="H2712" s="256">
        <f>N(Purchase_Entry!P975)</f>
        <v>0</v>
      </c>
      <c r="I2712" s="256">
        <f t="shared" si="42"/>
        <v>0</v>
      </c>
      <c r="J2712" s="209"/>
      <c r="K2712" s="209" t="str" cm="1">
        <f t="array" ref="K2712">IF($C2712="","",IF(AND($C2712=Party_Statement!$C$5,$B2712&gt;=Party_Statement!$C$6,$B2712&lt;=Party_Statement!$E$6),SUMPRODUCT(($C$3:$C2712=Party_Statement!$C$5)*($B$3:$B2712&gt;=Party_Statement!$C$6)*($B$3:$B2712&lt;=Party_Statement!$E$6)),""))</f>
        <v/>
      </c>
    </row>
    <row r="2713" spans="1:11" x14ac:dyDescent="0.25">
      <c r="A2713" s="252">
        <f>Purchase_Entry!A976</f>
        <v>0</v>
      </c>
      <c r="B2713" s="253" t="str">
        <f>Purchase_Entry!B976</f>
        <v/>
      </c>
      <c r="C2713" s="254">
        <f>Purchase_Entry!D976</f>
        <v>0</v>
      </c>
      <c r="D2713" s="255" t="s">
        <v>1392</v>
      </c>
      <c r="E2713" s="255">
        <f>Purchase_Entry!C976</f>
        <v>0</v>
      </c>
      <c r="F2713" s="255">
        <f>Purchase_Entry!F976</f>
        <v>0</v>
      </c>
      <c r="G2713" s="256">
        <v>0</v>
      </c>
      <c r="H2713" s="256">
        <f>N(Purchase_Entry!P976)</f>
        <v>0</v>
      </c>
      <c r="I2713" s="256">
        <f t="shared" si="42"/>
        <v>0</v>
      </c>
      <c r="J2713" s="209"/>
      <c r="K2713" s="209" t="str" cm="1">
        <f t="array" ref="K2713">IF($C2713="","",IF(AND($C2713=Party_Statement!$C$5,$B2713&gt;=Party_Statement!$C$6,$B2713&lt;=Party_Statement!$E$6),SUMPRODUCT(($C$3:$C2713=Party_Statement!$C$5)*($B$3:$B2713&gt;=Party_Statement!$C$6)*($B$3:$B2713&lt;=Party_Statement!$E$6)),""))</f>
        <v/>
      </c>
    </row>
    <row r="2714" spans="1:11" x14ac:dyDescent="0.25">
      <c r="A2714" s="252">
        <f>Purchase_Entry!A977</f>
        <v>0</v>
      </c>
      <c r="B2714" s="253" t="str">
        <f>Purchase_Entry!B977</f>
        <v/>
      </c>
      <c r="C2714" s="254">
        <f>Purchase_Entry!D977</f>
        <v>0</v>
      </c>
      <c r="D2714" s="255" t="s">
        <v>1392</v>
      </c>
      <c r="E2714" s="255">
        <f>Purchase_Entry!C977</f>
        <v>0</v>
      </c>
      <c r="F2714" s="255">
        <f>Purchase_Entry!F977</f>
        <v>0</v>
      </c>
      <c r="G2714" s="256">
        <v>0</v>
      </c>
      <c r="H2714" s="256">
        <f>N(Purchase_Entry!P977)</f>
        <v>0</v>
      </c>
      <c r="I2714" s="256">
        <f t="shared" si="42"/>
        <v>0</v>
      </c>
      <c r="J2714" s="209"/>
      <c r="K2714" s="209" t="str" cm="1">
        <f t="array" ref="K2714">IF($C2714="","",IF(AND($C2714=Party_Statement!$C$5,$B2714&gt;=Party_Statement!$C$6,$B2714&lt;=Party_Statement!$E$6),SUMPRODUCT(($C$3:$C2714=Party_Statement!$C$5)*($B$3:$B2714&gt;=Party_Statement!$C$6)*($B$3:$B2714&lt;=Party_Statement!$E$6)),""))</f>
        <v/>
      </c>
    </row>
    <row r="2715" spans="1:11" x14ac:dyDescent="0.25">
      <c r="A2715" s="252">
        <f>Purchase_Entry!A978</f>
        <v>0</v>
      </c>
      <c r="B2715" s="253" t="str">
        <f>Purchase_Entry!B978</f>
        <v/>
      </c>
      <c r="C2715" s="254">
        <f>Purchase_Entry!D978</f>
        <v>0</v>
      </c>
      <c r="D2715" s="255" t="s">
        <v>1392</v>
      </c>
      <c r="E2715" s="255">
        <f>Purchase_Entry!C978</f>
        <v>0</v>
      </c>
      <c r="F2715" s="255">
        <f>Purchase_Entry!F978</f>
        <v>0</v>
      </c>
      <c r="G2715" s="256">
        <v>0</v>
      </c>
      <c r="H2715" s="256">
        <f>N(Purchase_Entry!P978)</f>
        <v>0</v>
      </c>
      <c r="I2715" s="256">
        <f t="shared" si="42"/>
        <v>0</v>
      </c>
      <c r="J2715" s="209"/>
      <c r="K2715" s="209" t="str" cm="1">
        <f t="array" ref="K2715">IF($C2715="","",IF(AND($C2715=Party_Statement!$C$5,$B2715&gt;=Party_Statement!$C$6,$B2715&lt;=Party_Statement!$E$6),SUMPRODUCT(($C$3:$C2715=Party_Statement!$C$5)*($B$3:$B2715&gt;=Party_Statement!$C$6)*($B$3:$B2715&lt;=Party_Statement!$E$6)),""))</f>
        <v/>
      </c>
    </row>
    <row r="2716" spans="1:11" x14ac:dyDescent="0.25">
      <c r="A2716" s="252">
        <f>Purchase_Entry!A979</f>
        <v>0</v>
      </c>
      <c r="B2716" s="253" t="str">
        <f>Purchase_Entry!B979</f>
        <v/>
      </c>
      <c r="C2716" s="254">
        <f>Purchase_Entry!D979</f>
        <v>0</v>
      </c>
      <c r="D2716" s="255" t="s">
        <v>1392</v>
      </c>
      <c r="E2716" s="255">
        <f>Purchase_Entry!C979</f>
        <v>0</v>
      </c>
      <c r="F2716" s="255">
        <f>Purchase_Entry!F979</f>
        <v>0</v>
      </c>
      <c r="G2716" s="256">
        <v>0</v>
      </c>
      <c r="H2716" s="256">
        <f>N(Purchase_Entry!P979)</f>
        <v>0</v>
      </c>
      <c r="I2716" s="256">
        <f t="shared" si="42"/>
        <v>0</v>
      </c>
      <c r="J2716" s="209"/>
      <c r="K2716" s="209" t="str" cm="1">
        <f t="array" ref="K2716">IF($C2716="","",IF(AND($C2716=Party_Statement!$C$5,$B2716&gt;=Party_Statement!$C$6,$B2716&lt;=Party_Statement!$E$6),SUMPRODUCT(($C$3:$C2716=Party_Statement!$C$5)*($B$3:$B2716&gt;=Party_Statement!$C$6)*($B$3:$B2716&lt;=Party_Statement!$E$6)),""))</f>
        <v/>
      </c>
    </row>
    <row r="2717" spans="1:11" x14ac:dyDescent="0.25">
      <c r="A2717" s="252">
        <f>Purchase_Entry!A980</f>
        <v>0</v>
      </c>
      <c r="B2717" s="253" t="str">
        <f>Purchase_Entry!B980</f>
        <v/>
      </c>
      <c r="C2717" s="254">
        <f>Purchase_Entry!D980</f>
        <v>0</v>
      </c>
      <c r="D2717" s="255" t="s">
        <v>1392</v>
      </c>
      <c r="E2717" s="255">
        <f>Purchase_Entry!C980</f>
        <v>0</v>
      </c>
      <c r="F2717" s="255">
        <f>Purchase_Entry!F980</f>
        <v>0</v>
      </c>
      <c r="G2717" s="256">
        <v>0</v>
      </c>
      <c r="H2717" s="256">
        <f>N(Purchase_Entry!P980)</f>
        <v>0</v>
      </c>
      <c r="I2717" s="256">
        <f t="shared" si="42"/>
        <v>0</v>
      </c>
      <c r="J2717" s="209"/>
      <c r="K2717" s="209" t="str" cm="1">
        <f t="array" ref="K2717">IF($C2717="","",IF(AND($C2717=Party_Statement!$C$5,$B2717&gt;=Party_Statement!$C$6,$B2717&lt;=Party_Statement!$E$6),SUMPRODUCT(($C$3:$C2717=Party_Statement!$C$5)*($B$3:$B2717&gt;=Party_Statement!$C$6)*($B$3:$B2717&lt;=Party_Statement!$E$6)),""))</f>
        <v/>
      </c>
    </row>
    <row r="2718" spans="1:11" x14ac:dyDescent="0.25">
      <c r="A2718" s="252">
        <f>Purchase_Entry!A981</f>
        <v>0</v>
      </c>
      <c r="B2718" s="253" t="str">
        <f>Purchase_Entry!B981</f>
        <v/>
      </c>
      <c r="C2718" s="254">
        <f>Purchase_Entry!D981</f>
        <v>0</v>
      </c>
      <c r="D2718" s="255" t="s">
        <v>1392</v>
      </c>
      <c r="E2718" s="255">
        <f>Purchase_Entry!C981</f>
        <v>0</v>
      </c>
      <c r="F2718" s="255">
        <f>Purchase_Entry!F981</f>
        <v>0</v>
      </c>
      <c r="G2718" s="256">
        <v>0</v>
      </c>
      <c r="H2718" s="256">
        <f>N(Purchase_Entry!P981)</f>
        <v>0</v>
      </c>
      <c r="I2718" s="256">
        <f t="shared" si="42"/>
        <v>0</v>
      </c>
      <c r="J2718" s="209"/>
      <c r="K2718" s="209" t="str" cm="1">
        <f t="array" ref="K2718">IF($C2718="","",IF(AND($C2718=Party_Statement!$C$5,$B2718&gt;=Party_Statement!$C$6,$B2718&lt;=Party_Statement!$E$6),SUMPRODUCT(($C$3:$C2718=Party_Statement!$C$5)*($B$3:$B2718&gt;=Party_Statement!$C$6)*($B$3:$B2718&lt;=Party_Statement!$E$6)),""))</f>
        <v/>
      </c>
    </row>
    <row r="2719" spans="1:11" x14ac:dyDescent="0.25">
      <c r="A2719" s="252">
        <f>Purchase_Entry!A982</f>
        <v>0</v>
      </c>
      <c r="B2719" s="253" t="str">
        <f>Purchase_Entry!B982</f>
        <v/>
      </c>
      <c r="C2719" s="254">
        <f>Purchase_Entry!D982</f>
        <v>0</v>
      </c>
      <c r="D2719" s="255" t="s">
        <v>1392</v>
      </c>
      <c r="E2719" s="255">
        <f>Purchase_Entry!C982</f>
        <v>0</v>
      </c>
      <c r="F2719" s="255">
        <f>Purchase_Entry!F982</f>
        <v>0</v>
      </c>
      <c r="G2719" s="256">
        <v>0</v>
      </c>
      <c r="H2719" s="256">
        <f>N(Purchase_Entry!P982)</f>
        <v>0</v>
      </c>
      <c r="I2719" s="256">
        <f t="shared" si="42"/>
        <v>0</v>
      </c>
      <c r="J2719" s="209"/>
      <c r="K2719" s="209" t="str" cm="1">
        <f t="array" ref="K2719">IF($C2719="","",IF(AND($C2719=Party_Statement!$C$5,$B2719&gt;=Party_Statement!$C$6,$B2719&lt;=Party_Statement!$E$6),SUMPRODUCT(($C$3:$C2719=Party_Statement!$C$5)*($B$3:$B2719&gt;=Party_Statement!$C$6)*($B$3:$B2719&lt;=Party_Statement!$E$6)),""))</f>
        <v/>
      </c>
    </row>
    <row r="2720" spans="1:11" x14ac:dyDescent="0.25">
      <c r="A2720" s="252">
        <f>Purchase_Entry!A983</f>
        <v>0</v>
      </c>
      <c r="B2720" s="253" t="str">
        <f>Purchase_Entry!B983</f>
        <v/>
      </c>
      <c r="C2720" s="254">
        <f>Purchase_Entry!D983</f>
        <v>0</v>
      </c>
      <c r="D2720" s="255" t="s">
        <v>1392</v>
      </c>
      <c r="E2720" s="255">
        <f>Purchase_Entry!C983</f>
        <v>0</v>
      </c>
      <c r="F2720" s="255">
        <f>Purchase_Entry!F983</f>
        <v>0</v>
      </c>
      <c r="G2720" s="256">
        <v>0</v>
      </c>
      <c r="H2720" s="256">
        <f>N(Purchase_Entry!P983)</f>
        <v>0</v>
      </c>
      <c r="I2720" s="256">
        <f t="shared" si="42"/>
        <v>0</v>
      </c>
      <c r="J2720" s="209"/>
      <c r="K2720" s="209" t="str" cm="1">
        <f t="array" ref="K2720">IF($C2720="","",IF(AND($C2720=Party_Statement!$C$5,$B2720&gt;=Party_Statement!$C$6,$B2720&lt;=Party_Statement!$E$6),SUMPRODUCT(($C$3:$C2720=Party_Statement!$C$5)*($B$3:$B2720&gt;=Party_Statement!$C$6)*($B$3:$B2720&lt;=Party_Statement!$E$6)),""))</f>
        <v/>
      </c>
    </row>
    <row r="2721" spans="1:11" x14ac:dyDescent="0.25">
      <c r="A2721" s="252">
        <f>Purchase_Entry!A984</f>
        <v>0</v>
      </c>
      <c r="B2721" s="253" t="str">
        <f>Purchase_Entry!B984</f>
        <v/>
      </c>
      <c r="C2721" s="254">
        <f>Purchase_Entry!D984</f>
        <v>0</v>
      </c>
      <c r="D2721" s="255" t="s">
        <v>1392</v>
      </c>
      <c r="E2721" s="255">
        <f>Purchase_Entry!C984</f>
        <v>0</v>
      </c>
      <c r="F2721" s="255">
        <f>Purchase_Entry!F984</f>
        <v>0</v>
      </c>
      <c r="G2721" s="256">
        <v>0</v>
      </c>
      <c r="H2721" s="256">
        <f>N(Purchase_Entry!P984)</f>
        <v>0</v>
      </c>
      <c r="I2721" s="256">
        <f t="shared" si="42"/>
        <v>0</v>
      </c>
      <c r="J2721" s="209"/>
      <c r="K2721" s="209" t="str" cm="1">
        <f t="array" ref="K2721">IF($C2721="","",IF(AND($C2721=Party_Statement!$C$5,$B2721&gt;=Party_Statement!$C$6,$B2721&lt;=Party_Statement!$E$6),SUMPRODUCT(($C$3:$C2721=Party_Statement!$C$5)*($B$3:$B2721&gt;=Party_Statement!$C$6)*($B$3:$B2721&lt;=Party_Statement!$E$6)),""))</f>
        <v/>
      </c>
    </row>
    <row r="2722" spans="1:11" x14ac:dyDescent="0.25">
      <c r="A2722" s="252">
        <f>Purchase_Entry!A985</f>
        <v>0</v>
      </c>
      <c r="B2722" s="253" t="str">
        <f>Purchase_Entry!B985</f>
        <v/>
      </c>
      <c r="C2722" s="254">
        <f>Purchase_Entry!D985</f>
        <v>0</v>
      </c>
      <c r="D2722" s="255" t="s">
        <v>1392</v>
      </c>
      <c r="E2722" s="255">
        <f>Purchase_Entry!C985</f>
        <v>0</v>
      </c>
      <c r="F2722" s="255">
        <f>Purchase_Entry!F985</f>
        <v>0</v>
      </c>
      <c r="G2722" s="256">
        <v>0</v>
      </c>
      <c r="H2722" s="256">
        <f>N(Purchase_Entry!P985)</f>
        <v>0</v>
      </c>
      <c r="I2722" s="256">
        <f t="shared" si="42"/>
        <v>0</v>
      </c>
      <c r="J2722" s="209"/>
      <c r="K2722" s="209" t="str" cm="1">
        <f t="array" ref="K2722">IF($C2722="","",IF(AND($C2722=Party_Statement!$C$5,$B2722&gt;=Party_Statement!$C$6,$B2722&lt;=Party_Statement!$E$6),SUMPRODUCT(($C$3:$C2722=Party_Statement!$C$5)*($B$3:$B2722&gt;=Party_Statement!$C$6)*($B$3:$B2722&lt;=Party_Statement!$E$6)),""))</f>
        <v/>
      </c>
    </row>
    <row r="2723" spans="1:11" x14ac:dyDescent="0.25">
      <c r="A2723" s="252">
        <f>Purchase_Entry!A986</f>
        <v>0</v>
      </c>
      <c r="B2723" s="253" t="str">
        <f>Purchase_Entry!B986</f>
        <v/>
      </c>
      <c r="C2723" s="254">
        <f>Purchase_Entry!D986</f>
        <v>0</v>
      </c>
      <c r="D2723" s="255" t="s">
        <v>1392</v>
      </c>
      <c r="E2723" s="255">
        <f>Purchase_Entry!C986</f>
        <v>0</v>
      </c>
      <c r="F2723" s="255">
        <f>Purchase_Entry!F986</f>
        <v>0</v>
      </c>
      <c r="G2723" s="256">
        <v>0</v>
      </c>
      <c r="H2723" s="256">
        <f>N(Purchase_Entry!P986)</f>
        <v>0</v>
      </c>
      <c r="I2723" s="256">
        <f t="shared" si="42"/>
        <v>0</v>
      </c>
      <c r="J2723" s="209"/>
      <c r="K2723" s="209" t="str" cm="1">
        <f t="array" ref="K2723">IF($C2723="","",IF(AND($C2723=Party_Statement!$C$5,$B2723&gt;=Party_Statement!$C$6,$B2723&lt;=Party_Statement!$E$6),SUMPRODUCT(($C$3:$C2723=Party_Statement!$C$5)*($B$3:$B2723&gt;=Party_Statement!$C$6)*($B$3:$B2723&lt;=Party_Statement!$E$6)),""))</f>
        <v/>
      </c>
    </row>
    <row r="2724" spans="1:11" x14ac:dyDescent="0.25">
      <c r="A2724" s="252">
        <f>Purchase_Entry!A987</f>
        <v>0</v>
      </c>
      <c r="B2724" s="253" t="str">
        <f>Purchase_Entry!B987</f>
        <v/>
      </c>
      <c r="C2724" s="254">
        <f>Purchase_Entry!D987</f>
        <v>0</v>
      </c>
      <c r="D2724" s="255" t="s">
        <v>1392</v>
      </c>
      <c r="E2724" s="255">
        <f>Purchase_Entry!C987</f>
        <v>0</v>
      </c>
      <c r="F2724" s="255">
        <f>Purchase_Entry!F987</f>
        <v>0</v>
      </c>
      <c r="G2724" s="256">
        <v>0</v>
      </c>
      <c r="H2724" s="256">
        <f>N(Purchase_Entry!P987)</f>
        <v>0</v>
      </c>
      <c r="I2724" s="256">
        <f t="shared" si="42"/>
        <v>0</v>
      </c>
      <c r="J2724" s="209"/>
      <c r="K2724" s="209" t="str" cm="1">
        <f t="array" ref="K2724">IF($C2724="","",IF(AND($C2724=Party_Statement!$C$5,$B2724&gt;=Party_Statement!$C$6,$B2724&lt;=Party_Statement!$E$6),SUMPRODUCT(($C$3:$C2724=Party_Statement!$C$5)*($B$3:$B2724&gt;=Party_Statement!$C$6)*($B$3:$B2724&lt;=Party_Statement!$E$6)),""))</f>
        <v/>
      </c>
    </row>
    <row r="2725" spans="1:11" x14ac:dyDescent="0.25">
      <c r="A2725" s="252">
        <f>Purchase_Entry!A988</f>
        <v>0</v>
      </c>
      <c r="B2725" s="253" t="str">
        <f>Purchase_Entry!B988</f>
        <v/>
      </c>
      <c r="C2725" s="254">
        <f>Purchase_Entry!D988</f>
        <v>0</v>
      </c>
      <c r="D2725" s="255" t="s">
        <v>1392</v>
      </c>
      <c r="E2725" s="255">
        <f>Purchase_Entry!C988</f>
        <v>0</v>
      </c>
      <c r="F2725" s="255">
        <f>Purchase_Entry!F988</f>
        <v>0</v>
      </c>
      <c r="G2725" s="256">
        <v>0</v>
      </c>
      <c r="H2725" s="256">
        <f>N(Purchase_Entry!P988)</f>
        <v>0</v>
      </c>
      <c r="I2725" s="256">
        <f t="shared" si="42"/>
        <v>0</v>
      </c>
      <c r="J2725" s="209"/>
      <c r="K2725" s="209" t="str" cm="1">
        <f t="array" ref="K2725">IF($C2725="","",IF(AND($C2725=Party_Statement!$C$5,$B2725&gt;=Party_Statement!$C$6,$B2725&lt;=Party_Statement!$E$6),SUMPRODUCT(($C$3:$C2725=Party_Statement!$C$5)*($B$3:$B2725&gt;=Party_Statement!$C$6)*($B$3:$B2725&lt;=Party_Statement!$E$6)),""))</f>
        <v/>
      </c>
    </row>
    <row r="2726" spans="1:11" x14ac:dyDescent="0.25">
      <c r="A2726" s="252">
        <f>Purchase_Entry!A989</f>
        <v>0</v>
      </c>
      <c r="B2726" s="253" t="str">
        <f>Purchase_Entry!B989</f>
        <v/>
      </c>
      <c r="C2726" s="254">
        <f>Purchase_Entry!D989</f>
        <v>0</v>
      </c>
      <c r="D2726" s="255" t="s">
        <v>1392</v>
      </c>
      <c r="E2726" s="255">
        <f>Purchase_Entry!C989</f>
        <v>0</v>
      </c>
      <c r="F2726" s="255">
        <f>Purchase_Entry!F989</f>
        <v>0</v>
      </c>
      <c r="G2726" s="256">
        <v>0</v>
      </c>
      <c r="H2726" s="256">
        <f>N(Purchase_Entry!P989)</f>
        <v>0</v>
      </c>
      <c r="I2726" s="256">
        <f t="shared" si="42"/>
        <v>0</v>
      </c>
      <c r="J2726" s="209"/>
      <c r="K2726" s="209" t="str" cm="1">
        <f t="array" ref="K2726">IF($C2726="","",IF(AND($C2726=Party_Statement!$C$5,$B2726&gt;=Party_Statement!$C$6,$B2726&lt;=Party_Statement!$E$6),SUMPRODUCT(($C$3:$C2726=Party_Statement!$C$5)*($B$3:$B2726&gt;=Party_Statement!$C$6)*($B$3:$B2726&lt;=Party_Statement!$E$6)),""))</f>
        <v/>
      </c>
    </row>
    <row r="2727" spans="1:11" x14ac:dyDescent="0.25">
      <c r="A2727" s="252">
        <f>Purchase_Entry!A990</f>
        <v>0</v>
      </c>
      <c r="B2727" s="253" t="str">
        <f>Purchase_Entry!B990</f>
        <v/>
      </c>
      <c r="C2727" s="254">
        <f>Purchase_Entry!D990</f>
        <v>0</v>
      </c>
      <c r="D2727" s="255" t="s">
        <v>1392</v>
      </c>
      <c r="E2727" s="255">
        <f>Purchase_Entry!C990</f>
        <v>0</v>
      </c>
      <c r="F2727" s="255">
        <f>Purchase_Entry!F990</f>
        <v>0</v>
      </c>
      <c r="G2727" s="256">
        <v>0</v>
      </c>
      <c r="H2727" s="256">
        <f>N(Purchase_Entry!P990)</f>
        <v>0</v>
      </c>
      <c r="I2727" s="256">
        <f t="shared" si="42"/>
        <v>0</v>
      </c>
      <c r="J2727" s="209"/>
      <c r="K2727" s="209" t="str" cm="1">
        <f t="array" ref="K2727">IF($C2727="","",IF(AND($C2727=Party_Statement!$C$5,$B2727&gt;=Party_Statement!$C$6,$B2727&lt;=Party_Statement!$E$6),SUMPRODUCT(($C$3:$C2727=Party_Statement!$C$5)*($B$3:$B2727&gt;=Party_Statement!$C$6)*($B$3:$B2727&lt;=Party_Statement!$E$6)),""))</f>
        <v/>
      </c>
    </row>
    <row r="2728" spans="1:11" x14ac:dyDescent="0.25">
      <c r="A2728" s="252">
        <f>Purchase_Entry!A991</f>
        <v>0</v>
      </c>
      <c r="B2728" s="253" t="str">
        <f>Purchase_Entry!B991</f>
        <v/>
      </c>
      <c r="C2728" s="254">
        <f>Purchase_Entry!D991</f>
        <v>0</v>
      </c>
      <c r="D2728" s="255" t="s">
        <v>1392</v>
      </c>
      <c r="E2728" s="255">
        <f>Purchase_Entry!C991</f>
        <v>0</v>
      </c>
      <c r="F2728" s="255">
        <f>Purchase_Entry!F991</f>
        <v>0</v>
      </c>
      <c r="G2728" s="256">
        <v>0</v>
      </c>
      <c r="H2728" s="256">
        <f>N(Purchase_Entry!P991)</f>
        <v>0</v>
      </c>
      <c r="I2728" s="256">
        <f t="shared" si="42"/>
        <v>0</v>
      </c>
      <c r="J2728" s="209"/>
      <c r="K2728" s="209" t="str" cm="1">
        <f t="array" ref="K2728">IF($C2728="","",IF(AND($C2728=Party_Statement!$C$5,$B2728&gt;=Party_Statement!$C$6,$B2728&lt;=Party_Statement!$E$6),SUMPRODUCT(($C$3:$C2728=Party_Statement!$C$5)*($B$3:$B2728&gt;=Party_Statement!$C$6)*($B$3:$B2728&lt;=Party_Statement!$E$6)),""))</f>
        <v/>
      </c>
    </row>
    <row r="2729" spans="1:11" x14ac:dyDescent="0.25">
      <c r="A2729" s="252">
        <f>Purchase_Entry!A992</f>
        <v>0</v>
      </c>
      <c r="B2729" s="253" t="str">
        <f>Purchase_Entry!B992</f>
        <v/>
      </c>
      <c r="C2729" s="254">
        <f>Purchase_Entry!D992</f>
        <v>0</v>
      </c>
      <c r="D2729" s="255" t="s">
        <v>1392</v>
      </c>
      <c r="E2729" s="255">
        <f>Purchase_Entry!C992</f>
        <v>0</v>
      </c>
      <c r="F2729" s="255">
        <f>Purchase_Entry!F992</f>
        <v>0</v>
      </c>
      <c r="G2729" s="256">
        <v>0</v>
      </c>
      <c r="H2729" s="256">
        <f>N(Purchase_Entry!P992)</f>
        <v>0</v>
      </c>
      <c r="I2729" s="256">
        <f t="shared" si="42"/>
        <v>0</v>
      </c>
      <c r="J2729" s="209"/>
      <c r="K2729" s="209" t="str" cm="1">
        <f t="array" ref="K2729">IF($C2729="","",IF(AND($C2729=Party_Statement!$C$5,$B2729&gt;=Party_Statement!$C$6,$B2729&lt;=Party_Statement!$E$6),SUMPRODUCT(($C$3:$C2729=Party_Statement!$C$5)*($B$3:$B2729&gt;=Party_Statement!$C$6)*($B$3:$B2729&lt;=Party_Statement!$E$6)),""))</f>
        <v/>
      </c>
    </row>
    <row r="2730" spans="1:11" x14ac:dyDescent="0.25">
      <c r="A2730" s="252">
        <f>Purchase_Entry!A993</f>
        <v>0</v>
      </c>
      <c r="B2730" s="253" t="str">
        <f>Purchase_Entry!B993</f>
        <v/>
      </c>
      <c r="C2730" s="254">
        <f>Purchase_Entry!D993</f>
        <v>0</v>
      </c>
      <c r="D2730" s="255" t="s">
        <v>1392</v>
      </c>
      <c r="E2730" s="255">
        <f>Purchase_Entry!C993</f>
        <v>0</v>
      </c>
      <c r="F2730" s="255">
        <f>Purchase_Entry!F993</f>
        <v>0</v>
      </c>
      <c r="G2730" s="256">
        <v>0</v>
      </c>
      <c r="H2730" s="256">
        <f>N(Purchase_Entry!P993)</f>
        <v>0</v>
      </c>
      <c r="I2730" s="256">
        <f t="shared" si="42"/>
        <v>0</v>
      </c>
      <c r="J2730" s="209"/>
      <c r="K2730" s="209" t="str" cm="1">
        <f t="array" ref="K2730">IF($C2730="","",IF(AND($C2730=Party_Statement!$C$5,$B2730&gt;=Party_Statement!$C$6,$B2730&lt;=Party_Statement!$E$6),SUMPRODUCT(($C$3:$C2730=Party_Statement!$C$5)*($B$3:$B2730&gt;=Party_Statement!$C$6)*($B$3:$B2730&lt;=Party_Statement!$E$6)),""))</f>
        <v/>
      </c>
    </row>
    <row r="2731" spans="1:11" x14ac:dyDescent="0.25">
      <c r="A2731" s="252">
        <f>Purchase_Entry!A994</f>
        <v>0</v>
      </c>
      <c r="B2731" s="253" t="str">
        <f>Purchase_Entry!B994</f>
        <v/>
      </c>
      <c r="C2731" s="254">
        <f>Purchase_Entry!D994</f>
        <v>0</v>
      </c>
      <c r="D2731" s="255" t="s">
        <v>1392</v>
      </c>
      <c r="E2731" s="255">
        <f>Purchase_Entry!C994</f>
        <v>0</v>
      </c>
      <c r="F2731" s="255">
        <f>Purchase_Entry!F994</f>
        <v>0</v>
      </c>
      <c r="G2731" s="256">
        <v>0</v>
      </c>
      <c r="H2731" s="256">
        <f>N(Purchase_Entry!P994)</f>
        <v>0</v>
      </c>
      <c r="I2731" s="256">
        <f t="shared" si="42"/>
        <v>0</v>
      </c>
      <c r="J2731" s="209"/>
      <c r="K2731" s="209" t="str" cm="1">
        <f t="array" ref="K2731">IF($C2731="","",IF(AND($C2731=Party_Statement!$C$5,$B2731&gt;=Party_Statement!$C$6,$B2731&lt;=Party_Statement!$E$6),SUMPRODUCT(($C$3:$C2731=Party_Statement!$C$5)*($B$3:$B2731&gt;=Party_Statement!$C$6)*($B$3:$B2731&lt;=Party_Statement!$E$6)),""))</f>
        <v/>
      </c>
    </row>
    <row r="2732" spans="1:11" x14ac:dyDescent="0.25">
      <c r="A2732" s="252">
        <f>Purchase_Entry!A995</f>
        <v>0</v>
      </c>
      <c r="B2732" s="253" t="str">
        <f>Purchase_Entry!B995</f>
        <v/>
      </c>
      <c r="C2732" s="254">
        <f>Purchase_Entry!D995</f>
        <v>0</v>
      </c>
      <c r="D2732" s="255" t="s">
        <v>1392</v>
      </c>
      <c r="E2732" s="255">
        <f>Purchase_Entry!C995</f>
        <v>0</v>
      </c>
      <c r="F2732" s="255">
        <f>Purchase_Entry!F995</f>
        <v>0</v>
      </c>
      <c r="G2732" s="256">
        <v>0</v>
      </c>
      <c r="H2732" s="256">
        <f>N(Purchase_Entry!P995)</f>
        <v>0</v>
      </c>
      <c r="I2732" s="256">
        <f t="shared" si="42"/>
        <v>0</v>
      </c>
      <c r="J2732" s="209"/>
      <c r="K2732" s="209" t="str" cm="1">
        <f t="array" ref="K2732">IF($C2732="","",IF(AND($C2732=Party_Statement!$C$5,$B2732&gt;=Party_Statement!$C$6,$B2732&lt;=Party_Statement!$E$6),SUMPRODUCT(($C$3:$C2732=Party_Statement!$C$5)*($B$3:$B2732&gt;=Party_Statement!$C$6)*($B$3:$B2732&lt;=Party_Statement!$E$6)),""))</f>
        <v/>
      </c>
    </row>
    <row r="2733" spans="1:11" x14ac:dyDescent="0.25">
      <c r="A2733" s="252">
        <f>Purchase_Entry!A996</f>
        <v>0</v>
      </c>
      <c r="B2733" s="253" t="str">
        <f>Purchase_Entry!B996</f>
        <v/>
      </c>
      <c r="C2733" s="254">
        <f>Purchase_Entry!D996</f>
        <v>0</v>
      </c>
      <c r="D2733" s="255" t="s">
        <v>1392</v>
      </c>
      <c r="E2733" s="255">
        <f>Purchase_Entry!C996</f>
        <v>0</v>
      </c>
      <c r="F2733" s="255">
        <f>Purchase_Entry!F996</f>
        <v>0</v>
      </c>
      <c r="G2733" s="256">
        <v>0</v>
      </c>
      <c r="H2733" s="256">
        <f>N(Purchase_Entry!P996)</f>
        <v>0</v>
      </c>
      <c r="I2733" s="256">
        <f t="shared" si="42"/>
        <v>0</v>
      </c>
      <c r="J2733" s="209"/>
      <c r="K2733" s="209" t="str" cm="1">
        <f t="array" ref="K2733">IF($C2733="","",IF(AND($C2733=Party_Statement!$C$5,$B2733&gt;=Party_Statement!$C$6,$B2733&lt;=Party_Statement!$E$6),SUMPRODUCT(($C$3:$C2733=Party_Statement!$C$5)*($B$3:$B2733&gt;=Party_Statement!$C$6)*($B$3:$B2733&lt;=Party_Statement!$E$6)),""))</f>
        <v/>
      </c>
    </row>
    <row r="2734" spans="1:11" x14ac:dyDescent="0.25">
      <c r="A2734" s="252">
        <f>Purchase_Entry!A997</f>
        <v>0</v>
      </c>
      <c r="B2734" s="253" t="str">
        <f>Purchase_Entry!B997</f>
        <v/>
      </c>
      <c r="C2734" s="254">
        <f>Purchase_Entry!D997</f>
        <v>0</v>
      </c>
      <c r="D2734" s="255" t="s">
        <v>1392</v>
      </c>
      <c r="E2734" s="255">
        <f>Purchase_Entry!C997</f>
        <v>0</v>
      </c>
      <c r="F2734" s="255">
        <f>Purchase_Entry!F997</f>
        <v>0</v>
      </c>
      <c r="G2734" s="256">
        <v>0</v>
      </c>
      <c r="H2734" s="256">
        <f>N(Purchase_Entry!P997)</f>
        <v>0</v>
      </c>
      <c r="I2734" s="256">
        <f t="shared" si="42"/>
        <v>0</v>
      </c>
      <c r="J2734" s="209"/>
      <c r="K2734" s="209" t="str" cm="1">
        <f t="array" ref="K2734">IF($C2734="","",IF(AND($C2734=Party_Statement!$C$5,$B2734&gt;=Party_Statement!$C$6,$B2734&lt;=Party_Statement!$E$6),SUMPRODUCT(($C$3:$C2734=Party_Statement!$C$5)*($B$3:$B2734&gt;=Party_Statement!$C$6)*($B$3:$B2734&lt;=Party_Statement!$E$6)),""))</f>
        <v/>
      </c>
    </row>
    <row r="2735" spans="1:11" x14ac:dyDescent="0.25">
      <c r="A2735" s="252">
        <f>Purchase_Entry!A998</f>
        <v>0</v>
      </c>
      <c r="B2735" s="253" t="str">
        <f>Purchase_Entry!B998</f>
        <v/>
      </c>
      <c r="C2735" s="254">
        <f>Purchase_Entry!D998</f>
        <v>0</v>
      </c>
      <c r="D2735" s="255" t="s">
        <v>1392</v>
      </c>
      <c r="E2735" s="255">
        <f>Purchase_Entry!C998</f>
        <v>0</v>
      </c>
      <c r="F2735" s="255">
        <f>Purchase_Entry!F998</f>
        <v>0</v>
      </c>
      <c r="G2735" s="256">
        <v>0</v>
      </c>
      <c r="H2735" s="256">
        <f>N(Purchase_Entry!P998)</f>
        <v>0</v>
      </c>
      <c r="I2735" s="256">
        <f t="shared" si="42"/>
        <v>0</v>
      </c>
      <c r="J2735" s="209"/>
      <c r="K2735" s="209" t="str" cm="1">
        <f t="array" ref="K2735">IF($C2735="","",IF(AND($C2735=Party_Statement!$C$5,$B2735&gt;=Party_Statement!$C$6,$B2735&lt;=Party_Statement!$E$6),SUMPRODUCT(($C$3:$C2735=Party_Statement!$C$5)*($B$3:$B2735&gt;=Party_Statement!$C$6)*($B$3:$B2735&lt;=Party_Statement!$E$6)),""))</f>
        <v/>
      </c>
    </row>
    <row r="2736" spans="1:11" x14ac:dyDescent="0.25">
      <c r="A2736" s="252">
        <f>Purchase_Entry!A999</f>
        <v>0</v>
      </c>
      <c r="B2736" s="253" t="str">
        <f>Purchase_Entry!B999</f>
        <v/>
      </c>
      <c r="C2736" s="254">
        <f>Purchase_Entry!D999</f>
        <v>0</v>
      </c>
      <c r="D2736" s="255" t="s">
        <v>1392</v>
      </c>
      <c r="E2736" s="255">
        <f>Purchase_Entry!C999</f>
        <v>0</v>
      </c>
      <c r="F2736" s="255">
        <f>Purchase_Entry!F999</f>
        <v>0</v>
      </c>
      <c r="G2736" s="256">
        <v>0</v>
      </c>
      <c r="H2736" s="256">
        <f>N(Purchase_Entry!P999)</f>
        <v>0</v>
      </c>
      <c r="I2736" s="256">
        <f t="shared" si="42"/>
        <v>0</v>
      </c>
      <c r="J2736" s="209"/>
      <c r="K2736" s="209" t="str" cm="1">
        <f t="array" ref="K2736">IF($C2736="","",IF(AND($C2736=Party_Statement!$C$5,$B2736&gt;=Party_Statement!$C$6,$B2736&lt;=Party_Statement!$E$6),SUMPRODUCT(($C$3:$C2736=Party_Statement!$C$5)*($B$3:$B2736&gt;=Party_Statement!$C$6)*($B$3:$B2736&lt;=Party_Statement!$E$6)),""))</f>
        <v/>
      </c>
    </row>
    <row r="2737" spans="1:11" x14ac:dyDescent="0.25">
      <c r="A2737" s="252">
        <f>Purchase_Entry!A1000</f>
        <v>0</v>
      </c>
      <c r="B2737" s="253" t="str">
        <f>Purchase_Entry!B1000</f>
        <v/>
      </c>
      <c r="C2737" s="254">
        <f>Purchase_Entry!D1000</f>
        <v>0</v>
      </c>
      <c r="D2737" s="255" t="s">
        <v>1392</v>
      </c>
      <c r="E2737" s="255">
        <f>Purchase_Entry!C1000</f>
        <v>0</v>
      </c>
      <c r="F2737" s="255">
        <f>Purchase_Entry!F1000</f>
        <v>0</v>
      </c>
      <c r="G2737" s="256">
        <v>0</v>
      </c>
      <c r="H2737" s="256">
        <f>N(Purchase_Entry!P1000)</f>
        <v>0</v>
      </c>
      <c r="I2737" s="256">
        <f t="shared" si="42"/>
        <v>0</v>
      </c>
      <c r="J2737" s="209"/>
      <c r="K2737" s="209" t="str" cm="1">
        <f t="array" ref="K2737">IF($C2737="","",IF(AND($C2737=Party_Statement!$C$5,$B2737&gt;=Party_Statement!$C$6,$B2737&lt;=Party_Statement!$E$6),SUMPRODUCT(($C$3:$C2737=Party_Statement!$C$5)*($B$3:$B2737&gt;=Party_Statement!$C$6)*($B$3:$B2737&lt;=Party_Statement!$E$6)),""))</f>
        <v/>
      </c>
    </row>
    <row r="2738" spans="1:11" x14ac:dyDescent="0.25">
      <c r="A2738" s="252">
        <f>Purchase_Entry!A1001</f>
        <v>0</v>
      </c>
      <c r="B2738" s="253" t="str">
        <f>Purchase_Entry!B1001</f>
        <v/>
      </c>
      <c r="C2738" s="254">
        <f>Purchase_Entry!D1001</f>
        <v>0</v>
      </c>
      <c r="D2738" s="255" t="s">
        <v>1392</v>
      </c>
      <c r="E2738" s="255">
        <f>Purchase_Entry!C1001</f>
        <v>0</v>
      </c>
      <c r="F2738" s="255">
        <f>Purchase_Entry!F1001</f>
        <v>0</v>
      </c>
      <c r="G2738" s="256">
        <v>0</v>
      </c>
      <c r="H2738" s="256">
        <f>N(Purchase_Entry!P1001)</f>
        <v>0</v>
      </c>
      <c r="I2738" s="256">
        <f t="shared" si="42"/>
        <v>0</v>
      </c>
      <c r="J2738" s="209"/>
      <c r="K2738" s="209" t="str" cm="1">
        <f t="array" ref="K2738">IF($C2738="","",IF(AND($C2738=Party_Statement!$C$5,$B2738&gt;=Party_Statement!$C$6,$B2738&lt;=Party_Statement!$E$6),SUMPRODUCT(($C$3:$C2738=Party_Statement!$C$5)*($B$3:$B2738&gt;=Party_Statement!$C$6)*($B$3:$B2738&lt;=Party_Statement!$E$6)),""))</f>
        <v/>
      </c>
    </row>
    <row r="2739" spans="1:11" x14ac:dyDescent="0.25">
      <c r="A2739" s="252">
        <f>Purchase_Entry!A1002</f>
        <v>0</v>
      </c>
      <c r="B2739" s="253" t="str">
        <f>Purchase_Entry!B1002</f>
        <v/>
      </c>
      <c r="C2739" s="254">
        <f>Purchase_Entry!D1002</f>
        <v>0</v>
      </c>
      <c r="D2739" s="255" t="s">
        <v>1392</v>
      </c>
      <c r="E2739" s="255">
        <f>Purchase_Entry!C1002</f>
        <v>0</v>
      </c>
      <c r="F2739" s="255">
        <f>Purchase_Entry!F1002</f>
        <v>0</v>
      </c>
      <c r="G2739" s="256">
        <v>0</v>
      </c>
      <c r="H2739" s="256">
        <f>N(Purchase_Entry!P1002)</f>
        <v>0</v>
      </c>
      <c r="I2739" s="256">
        <f t="shared" si="42"/>
        <v>0</v>
      </c>
      <c r="J2739" s="209"/>
      <c r="K2739" s="209" t="str" cm="1">
        <f t="array" ref="K2739">IF($C2739="","",IF(AND($C2739=Party_Statement!$C$5,$B2739&gt;=Party_Statement!$C$6,$B2739&lt;=Party_Statement!$E$6),SUMPRODUCT(($C$3:$C2739=Party_Statement!$C$5)*($B$3:$B2739&gt;=Party_Statement!$C$6)*($B$3:$B2739&lt;=Party_Statement!$E$6)),""))</f>
        <v/>
      </c>
    </row>
    <row r="2740" spans="1:11" x14ac:dyDescent="0.25">
      <c r="A2740" s="252">
        <f>Purchase_Entry!A1003</f>
        <v>0</v>
      </c>
      <c r="B2740" s="253" t="str">
        <f>Purchase_Entry!B1003</f>
        <v/>
      </c>
      <c r="C2740" s="254">
        <f>Purchase_Entry!D1003</f>
        <v>0</v>
      </c>
      <c r="D2740" s="255" t="s">
        <v>1392</v>
      </c>
      <c r="E2740" s="255">
        <f>Purchase_Entry!C1003</f>
        <v>0</v>
      </c>
      <c r="F2740" s="255">
        <f>Purchase_Entry!F1003</f>
        <v>0</v>
      </c>
      <c r="G2740" s="256">
        <v>0</v>
      </c>
      <c r="H2740" s="256">
        <f>N(Purchase_Entry!P1003)</f>
        <v>0</v>
      </c>
      <c r="I2740" s="256">
        <f t="shared" si="42"/>
        <v>0</v>
      </c>
      <c r="J2740" s="209"/>
      <c r="K2740" s="209" t="str" cm="1">
        <f t="array" ref="K2740">IF($C2740="","",IF(AND($C2740=Party_Statement!$C$5,$B2740&gt;=Party_Statement!$C$6,$B2740&lt;=Party_Statement!$E$6),SUMPRODUCT(($C$3:$C2740=Party_Statement!$C$5)*($B$3:$B2740&gt;=Party_Statement!$C$6)*($B$3:$B2740&lt;=Party_Statement!$E$6)),""))</f>
        <v/>
      </c>
    </row>
    <row r="2741" spans="1:11" x14ac:dyDescent="0.25">
      <c r="A2741" s="252">
        <f>Purchase_Entry!A1004</f>
        <v>0</v>
      </c>
      <c r="B2741" s="253" t="str">
        <f>Purchase_Entry!B1004</f>
        <v/>
      </c>
      <c r="C2741" s="254">
        <f>Purchase_Entry!D1004</f>
        <v>0</v>
      </c>
      <c r="D2741" s="255" t="s">
        <v>1392</v>
      </c>
      <c r="E2741" s="255">
        <f>Purchase_Entry!C1004</f>
        <v>0</v>
      </c>
      <c r="F2741" s="255">
        <f>Purchase_Entry!F1004</f>
        <v>0</v>
      </c>
      <c r="G2741" s="256">
        <v>0</v>
      </c>
      <c r="H2741" s="256">
        <f>N(Purchase_Entry!P1004)</f>
        <v>0</v>
      </c>
      <c r="I2741" s="256">
        <f t="shared" si="42"/>
        <v>0</v>
      </c>
      <c r="J2741" s="209"/>
      <c r="K2741" s="209" t="str" cm="1">
        <f t="array" ref="K2741">IF($C2741="","",IF(AND($C2741=Party_Statement!$C$5,$B2741&gt;=Party_Statement!$C$6,$B2741&lt;=Party_Statement!$E$6),SUMPRODUCT(($C$3:$C2741=Party_Statement!$C$5)*($B$3:$B2741&gt;=Party_Statement!$C$6)*($B$3:$B2741&lt;=Party_Statement!$E$6)),""))</f>
        <v/>
      </c>
    </row>
    <row r="2742" spans="1:11" x14ac:dyDescent="0.25">
      <c r="A2742" s="252">
        <f>Purchase_Entry!A1005</f>
        <v>0</v>
      </c>
      <c r="B2742" s="253" t="str">
        <f>Purchase_Entry!B1005</f>
        <v/>
      </c>
      <c r="C2742" s="254">
        <f>Purchase_Entry!D1005</f>
        <v>0</v>
      </c>
      <c r="D2742" s="255" t="s">
        <v>1392</v>
      </c>
      <c r="E2742" s="255">
        <f>Purchase_Entry!C1005</f>
        <v>0</v>
      </c>
      <c r="F2742" s="255">
        <f>Purchase_Entry!F1005</f>
        <v>0</v>
      </c>
      <c r="G2742" s="256">
        <v>0</v>
      </c>
      <c r="H2742" s="256">
        <f>N(Purchase_Entry!P1005)</f>
        <v>0</v>
      </c>
      <c r="I2742" s="256">
        <f t="shared" si="42"/>
        <v>0</v>
      </c>
      <c r="J2742" s="209"/>
      <c r="K2742" s="209" t="str" cm="1">
        <f t="array" ref="K2742">IF($C2742="","",IF(AND($C2742=Party_Statement!$C$5,$B2742&gt;=Party_Statement!$C$6,$B2742&lt;=Party_Statement!$E$6),SUMPRODUCT(($C$3:$C2742=Party_Statement!$C$5)*($B$3:$B2742&gt;=Party_Statement!$C$6)*($B$3:$B2742&lt;=Party_Statement!$E$6)),""))</f>
        <v/>
      </c>
    </row>
    <row r="2743" spans="1:11" x14ac:dyDescent="0.25">
      <c r="A2743" s="252">
        <f>Purchase_Entry!A1006</f>
        <v>0</v>
      </c>
      <c r="B2743" s="253" t="str">
        <f>Purchase_Entry!B1006</f>
        <v/>
      </c>
      <c r="C2743" s="254">
        <f>Purchase_Entry!D1006</f>
        <v>0</v>
      </c>
      <c r="D2743" s="255" t="s">
        <v>1392</v>
      </c>
      <c r="E2743" s="255">
        <f>Purchase_Entry!C1006</f>
        <v>0</v>
      </c>
      <c r="F2743" s="255">
        <f>Purchase_Entry!F1006</f>
        <v>0</v>
      </c>
      <c r="G2743" s="256">
        <v>0</v>
      </c>
      <c r="H2743" s="256">
        <f>N(Purchase_Entry!P1006)</f>
        <v>0</v>
      </c>
      <c r="I2743" s="256">
        <f t="shared" si="42"/>
        <v>0</v>
      </c>
      <c r="J2743" s="209"/>
      <c r="K2743" s="209" t="str" cm="1">
        <f t="array" ref="K2743">IF($C2743="","",IF(AND($C2743=Party_Statement!$C$5,$B2743&gt;=Party_Statement!$C$6,$B2743&lt;=Party_Statement!$E$6),SUMPRODUCT(($C$3:$C2743=Party_Statement!$C$5)*($B$3:$B2743&gt;=Party_Statement!$C$6)*($B$3:$B2743&lt;=Party_Statement!$E$6)),""))</f>
        <v/>
      </c>
    </row>
    <row r="2744" spans="1:11" x14ac:dyDescent="0.25">
      <c r="A2744" s="252">
        <f>Purchase_Entry!A1007</f>
        <v>0</v>
      </c>
      <c r="B2744" s="253" t="str">
        <f>Purchase_Entry!B1007</f>
        <v/>
      </c>
      <c r="C2744" s="254">
        <f>Purchase_Entry!D1007</f>
        <v>0</v>
      </c>
      <c r="D2744" s="255" t="s">
        <v>1392</v>
      </c>
      <c r="E2744" s="255">
        <f>Purchase_Entry!C1007</f>
        <v>0</v>
      </c>
      <c r="F2744" s="255">
        <f>Purchase_Entry!F1007</f>
        <v>0</v>
      </c>
      <c r="G2744" s="256">
        <v>0</v>
      </c>
      <c r="H2744" s="256">
        <f>N(Purchase_Entry!P1007)</f>
        <v>0</v>
      </c>
      <c r="I2744" s="256">
        <f t="shared" si="42"/>
        <v>0</v>
      </c>
      <c r="J2744" s="209"/>
      <c r="K2744" s="209" t="str" cm="1">
        <f t="array" ref="K2744">IF($C2744="","",IF(AND($C2744=Party_Statement!$C$5,$B2744&gt;=Party_Statement!$C$6,$B2744&lt;=Party_Statement!$E$6),SUMPRODUCT(($C$3:$C2744=Party_Statement!$C$5)*($B$3:$B2744&gt;=Party_Statement!$C$6)*($B$3:$B2744&lt;=Party_Statement!$E$6)),""))</f>
        <v/>
      </c>
    </row>
    <row r="2745" spans="1:11" x14ac:dyDescent="0.25">
      <c r="A2745" s="252">
        <f>Purchase_Entry!A1008</f>
        <v>0</v>
      </c>
      <c r="B2745" s="253" t="str">
        <f>Purchase_Entry!B1008</f>
        <v/>
      </c>
      <c r="C2745" s="254">
        <f>Purchase_Entry!D1008</f>
        <v>0</v>
      </c>
      <c r="D2745" s="255" t="s">
        <v>1392</v>
      </c>
      <c r="E2745" s="255">
        <f>Purchase_Entry!C1008</f>
        <v>0</v>
      </c>
      <c r="F2745" s="255">
        <f>Purchase_Entry!F1008</f>
        <v>0</v>
      </c>
      <c r="G2745" s="256">
        <v>0</v>
      </c>
      <c r="H2745" s="256">
        <f>N(Purchase_Entry!P1008)</f>
        <v>0</v>
      </c>
      <c r="I2745" s="256">
        <f t="shared" si="42"/>
        <v>0</v>
      </c>
      <c r="J2745" s="209"/>
      <c r="K2745" s="209" t="str" cm="1">
        <f t="array" ref="K2745">IF($C2745="","",IF(AND($C2745=Party_Statement!$C$5,$B2745&gt;=Party_Statement!$C$6,$B2745&lt;=Party_Statement!$E$6),SUMPRODUCT(($C$3:$C2745=Party_Statement!$C$5)*($B$3:$B2745&gt;=Party_Statement!$C$6)*($B$3:$B2745&lt;=Party_Statement!$E$6)),""))</f>
        <v/>
      </c>
    </row>
    <row r="2746" spans="1:11" x14ac:dyDescent="0.25">
      <c r="A2746" s="252">
        <f>Purchase_Entry!A1009</f>
        <v>0</v>
      </c>
      <c r="B2746" s="253" t="str">
        <f>Purchase_Entry!B1009</f>
        <v/>
      </c>
      <c r="C2746" s="254">
        <f>Purchase_Entry!D1009</f>
        <v>0</v>
      </c>
      <c r="D2746" s="255" t="s">
        <v>1392</v>
      </c>
      <c r="E2746" s="255">
        <f>Purchase_Entry!C1009</f>
        <v>0</v>
      </c>
      <c r="F2746" s="255">
        <f>Purchase_Entry!F1009</f>
        <v>0</v>
      </c>
      <c r="G2746" s="256">
        <v>0</v>
      </c>
      <c r="H2746" s="256">
        <f>N(Purchase_Entry!P1009)</f>
        <v>0</v>
      </c>
      <c r="I2746" s="256">
        <f t="shared" si="42"/>
        <v>0</v>
      </c>
      <c r="J2746" s="209"/>
      <c r="K2746" s="209" t="str" cm="1">
        <f t="array" ref="K2746">IF($C2746="","",IF(AND($C2746=Party_Statement!$C$5,$B2746&gt;=Party_Statement!$C$6,$B2746&lt;=Party_Statement!$E$6),SUMPRODUCT(($C$3:$C2746=Party_Statement!$C$5)*($B$3:$B2746&gt;=Party_Statement!$C$6)*($B$3:$B2746&lt;=Party_Statement!$E$6)),""))</f>
        <v/>
      </c>
    </row>
    <row r="2747" spans="1:11" x14ac:dyDescent="0.25">
      <c r="A2747" s="252">
        <f>Purchase_Entry!A1010</f>
        <v>0</v>
      </c>
      <c r="B2747" s="253" t="str">
        <f>Purchase_Entry!B1010</f>
        <v/>
      </c>
      <c r="C2747" s="254">
        <f>Purchase_Entry!D1010</f>
        <v>0</v>
      </c>
      <c r="D2747" s="255" t="s">
        <v>1392</v>
      </c>
      <c r="E2747" s="255">
        <f>Purchase_Entry!C1010</f>
        <v>0</v>
      </c>
      <c r="F2747" s="255">
        <f>Purchase_Entry!F1010</f>
        <v>0</v>
      </c>
      <c r="G2747" s="256">
        <v>0</v>
      </c>
      <c r="H2747" s="256">
        <f>N(Purchase_Entry!P1010)</f>
        <v>0</v>
      </c>
      <c r="I2747" s="256">
        <f t="shared" si="42"/>
        <v>0</v>
      </c>
      <c r="J2747" s="209"/>
      <c r="K2747" s="209" t="str" cm="1">
        <f t="array" ref="K2747">IF($C2747="","",IF(AND($C2747=Party_Statement!$C$5,$B2747&gt;=Party_Statement!$C$6,$B2747&lt;=Party_Statement!$E$6),SUMPRODUCT(($C$3:$C2747=Party_Statement!$C$5)*($B$3:$B2747&gt;=Party_Statement!$C$6)*($B$3:$B2747&lt;=Party_Statement!$E$6)),""))</f>
        <v/>
      </c>
    </row>
    <row r="2748" spans="1:11" x14ac:dyDescent="0.25">
      <c r="A2748" s="252">
        <f>Purchase_Entry!A1011</f>
        <v>0</v>
      </c>
      <c r="B2748" s="253" t="str">
        <f>Purchase_Entry!B1011</f>
        <v/>
      </c>
      <c r="C2748" s="254">
        <f>Purchase_Entry!D1011</f>
        <v>0</v>
      </c>
      <c r="D2748" s="255" t="s">
        <v>1392</v>
      </c>
      <c r="E2748" s="255">
        <f>Purchase_Entry!C1011</f>
        <v>0</v>
      </c>
      <c r="F2748" s="255">
        <f>Purchase_Entry!F1011</f>
        <v>0</v>
      </c>
      <c r="G2748" s="256">
        <v>0</v>
      </c>
      <c r="H2748" s="256">
        <f>N(Purchase_Entry!P1011)</f>
        <v>0</v>
      </c>
      <c r="I2748" s="256">
        <f t="shared" si="42"/>
        <v>0</v>
      </c>
      <c r="J2748" s="209"/>
      <c r="K2748" s="209" t="str" cm="1">
        <f t="array" ref="K2748">IF($C2748="","",IF(AND($C2748=Party_Statement!$C$5,$B2748&gt;=Party_Statement!$C$6,$B2748&lt;=Party_Statement!$E$6),SUMPRODUCT(($C$3:$C2748=Party_Statement!$C$5)*($B$3:$B2748&gt;=Party_Statement!$C$6)*($B$3:$B2748&lt;=Party_Statement!$E$6)),""))</f>
        <v/>
      </c>
    </row>
    <row r="2749" spans="1:11" x14ac:dyDescent="0.25">
      <c r="A2749" s="252">
        <f>Purchase_Entry!A1012</f>
        <v>0</v>
      </c>
      <c r="B2749" s="253" t="str">
        <f>Purchase_Entry!B1012</f>
        <v/>
      </c>
      <c r="C2749" s="254">
        <f>Purchase_Entry!D1012</f>
        <v>0</v>
      </c>
      <c r="D2749" s="255" t="s">
        <v>1392</v>
      </c>
      <c r="E2749" s="255">
        <f>Purchase_Entry!C1012</f>
        <v>0</v>
      </c>
      <c r="F2749" s="255">
        <f>Purchase_Entry!F1012</f>
        <v>0</v>
      </c>
      <c r="G2749" s="256">
        <v>0</v>
      </c>
      <c r="H2749" s="256">
        <f>N(Purchase_Entry!P1012)</f>
        <v>0</v>
      </c>
      <c r="I2749" s="256">
        <f t="shared" si="42"/>
        <v>0</v>
      </c>
      <c r="J2749" s="209"/>
      <c r="K2749" s="209" t="str" cm="1">
        <f t="array" ref="K2749">IF($C2749="","",IF(AND($C2749=Party_Statement!$C$5,$B2749&gt;=Party_Statement!$C$6,$B2749&lt;=Party_Statement!$E$6),SUMPRODUCT(($C$3:$C2749=Party_Statement!$C$5)*($B$3:$B2749&gt;=Party_Statement!$C$6)*($B$3:$B2749&lt;=Party_Statement!$E$6)),""))</f>
        <v/>
      </c>
    </row>
    <row r="2750" spans="1:11" x14ac:dyDescent="0.25">
      <c r="A2750" s="252">
        <f>Purchase_Entry!A1013</f>
        <v>0</v>
      </c>
      <c r="B2750" s="253" t="str">
        <f>Purchase_Entry!B1013</f>
        <v/>
      </c>
      <c r="C2750" s="254">
        <f>Purchase_Entry!D1013</f>
        <v>0</v>
      </c>
      <c r="D2750" s="255" t="s">
        <v>1392</v>
      </c>
      <c r="E2750" s="255">
        <f>Purchase_Entry!C1013</f>
        <v>0</v>
      </c>
      <c r="F2750" s="255">
        <f>Purchase_Entry!F1013</f>
        <v>0</v>
      </c>
      <c r="G2750" s="256">
        <v>0</v>
      </c>
      <c r="H2750" s="256">
        <f>N(Purchase_Entry!P1013)</f>
        <v>0</v>
      </c>
      <c r="I2750" s="256">
        <f t="shared" si="42"/>
        <v>0</v>
      </c>
      <c r="J2750" s="209"/>
      <c r="K2750" s="209" t="str" cm="1">
        <f t="array" ref="K2750">IF($C2750="","",IF(AND($C2750=Party_Statement!$C$5,$B2750&gt;=Party_Statement!$C$6,$B2750&lt;=Party_Statement!$E$6),SUMPRODUCT(($C$3:$C2750=Party_Statement!$C$5)*($B$3:$B2750&gt;=Party_Statement!$C$6)*($B$3:$B2750&lt;=Party_Statement!$E$6)),""))</f>
        <v/>
      </c>
    </row>
    <row r="2751" spans="1:11" x14ac:dyDescent="0.25">
      <c r="A2751" s="252">
        <f>Purchase_Entry!A1014</f>
        <v>0</v>
      </c>
      <c r="B2751" s="253" t="str">
        <f>Purchase_Entry!B1014</f>
        <v/>
      </c>
      <c r="C2751" s="254">
        <f>Purchase_Entry!D1014</f>
        <v>0</v>
      </c>
      <c r="D2751" s="255" t="s">
        <v>1392</v>
      </c>
      <c r="E2751" s="255">
        <f>Purchase_Entry!C1014</f>
        <v>0</v>
      </c>
      <c r="F2751" s="255">
        <f>Purchase_Entry!F1014</f>
        <v>0</v>
      </c>
      <c r="G2751" s="256">
        <v>0</v>
      </c>
      <c r="H2751" s="256">
        <f>N(Purchase_Entry!P1014)</f>
        <v>0</v>
      </c>
      <c r="I2751" s="256">
        <f t="shared" si="42"/>
        <v>0</v>
      </c>
      <c r="J2751" s="209"/>
      <c r="K2751" s="209" t="str" cm="1">
        <f t="array" ref="K2751">IF($C2751="","",IF(AND($C2751=Party_Statement!$C$5,$B2751&gt;=Party_Statement!$C$6,$B2751&lt;=Party_Statement!$E$6),SUMPRODUCT(($C$3:$C2751=Party_Statement!$C$5)*($B$3:$B2751&gt;=Party_Statement!$C$6)*($B$3:$B2751&lt;=Party_Statement!$E$6)),""))</f>
        <v/>
      </c>
    </row>
    <row r="2752" spans="1:11" x14ac:dyDescent="0.25">
      <c r="A2752" s="252">
        <f>Purchase_Entry!A1015</f>
        <v>0</v>
      </c>
      <c r="B2752" s="253" t="str">
        <f>Purchase_Entry!B1015</f>
        <v/>
      </c>
      <c r="C2752" s="254">
        <f>Purchase_Entry!D1015</f>
        <v>0</v>
      </c>
      <c r="D2752" s="255" t="s">
        <v>1392</v>
      </c>
      <c r="E2752" s="255">
        <f>Purchase_Entry!C1015</f>
        <v>0</v>
      </c>
      <c r="F2752" s="255">
        <f>Purchase_Entry!F1015</f>
        <v>0</v>
      </c>
      <c r="G2752" s="256">
        <v>0</v>
      </c>
      <c r="H2752" s="256">
        <f>N(Purchase_Entry!P1015)</f>
        <v>0</v>
      </c>
      <c r="I2752" s="256">
        <f t="shared" si="42"/>
        <v>0</v>
      </c>
      <c r="J2752" s="209"/>
      <c r="K2752" s="209" t="str" cm="1">
        <f t="array" ref="K2752">IF($C2752="","",IF(AND($C2752=Party_Statement!$C$5,$B2752&gt;=Party_Statement!$C$6,$B2752&lt;=Party_Statement!$E$6),SUMPRODUCT(($C$3:$C2752=Party_Statement!$C$5)*($B$3:$B2752&gt;=Party_Statement!$C$6)*($B$3:$B2752&lt;=Party_Statement!$E$6)),""))</f>
        <v/>
      </c>
    </row>
    <row r="2753" spans="1:11" x14ac:dyDescent="0.25">
      <c r="A2753" s="252">
        <f>Purchase_Entry!A1016</f>
        <v>0</v>
      </c>
      <c r="B2753" s="253" t="str">
        <f>Purchase_Entry!B1016</f>
        <v/>
      </c>
      <c r="C2753" s="254">
        <f>Purchase_Entry!D1016</f>
        <v>0</v>
      </c>
      <c r="D2753" s="255" t="s">
        <v>1392</v>
      </c>
      <c r="E2753" s="255">
        <f>Purchase_Entry!C1016</f>
        <v>0</v>
      </c>
      <c r="F2753" s="255">
        <f>Purchase_Entry!F1016</f>
        <v>0</v>
      </c>
      <c r="G2753" s="256">
        <v>0</v>
      </c>
      <c r="H2753" s="256">
        <f>N(Purchase_Entry!P1016)</f>
        <v>0</v>
      </c>
      <c r="I2753" s="256">
        <f t="shared" si="42"/>
        <v>0</v>
      </c>
      <c r="J2753" s="209"/>
      <c r="K2753" s="209" t="str" cm="1">
        <f t="array" ref="K2753">IF($C2753="","",IF(AND($C2753=Party_Statement!$C$5,$B2753&gt;=Party_Statement!$C$6,$B2753&lt;=Party_Statement!$E$6),SUMPRODUCT(($C$3:$C2753=Party_Statement!$C$5)*($B$3:$B2753&gt;=Party_Statement!$C$6)*($B$3:$B2753&lt;=Party_Statement!$E$6)),""))</f>
        <v/>
      </c>
    </row>
    <row r="2754" spans="1:11" x14ac:dyDescent="0.25">
      <c r="A2754" s="252">
        <f>Purchase_Entry!A1017</f>
        <v>0</v>
      </c>
      <c r="B2754" s="253" t="str">
        <f>Purchase_Entry!B1017</f>
        <v/>
      </c>
      <c r="C2754" s="254">
        <f>Purchase_Entry!D1017</f>
        <v>0</v>
      </c>
      <c r="D2754" s="255" t="s">
        <v>1392</v>
      </c>
      <c r="E2754" s="255">
        <f>Purchase_Entry!C1017</f>
        <v>0</v>
      </c>
      <c r="F2754" s="255">
        <f>Purchase_Entry!F1017</f>
        <v>0</v>
      </c>
      <c r="G2754" s="256">
        <v>0</v>
      </c>
      <c r="H2754" s="256">
        <f>N(Purchase_Entry!P1017)</f>
        <v>0</v>
      </c>
      <c r="I2754" s="256">
        <f t="shared" si="42"/>
        <v>0</v>
      </c>
      <c r="J2754" s="209"/>
      <c r="K2754" s="209" t="str" cm="1">
        <f t="array" ref="K2754">IF($C2754="","",IF(AND($C2754=Party_Statement!$C$5,$B2754&gt;=Party_Statement!$C$6,$B2754&lt;=Party_Statement!$E$6),SUMPRODUCT(($C$3:$C2754=Party_Statement!$C$5)*($B$3:$B2754&gt;=Party_Statement!$C$6)*($B$3:$B2754&lt;=Party_Statement!$E$6)),""))</f>
        <v/>
      </c>
    </row>
    <row r="2755" spans="1:11" x14ac:dyDescent="0.25">
      <c r="A2755" s="252">
        <f>Purchase_Entry!A1018</f>
        <v>0</v>
      </c>
      <c r="B2755" s="253" t="str">
        <f>Purchase_Entry!B1018</f>
        <v/>
      </c>
      <c r="C2755" s="254">
        <f>Purchase_Entry!D1018</f>
        <v>0</v>
      </c>
      <c r="D2755" s="255" t="s">
        <v>1392</v>
      </c>
      <c r="E2755" s="255">
        <f>Purchase_Entry!C1018</f>
        <v>0</v>
      </c>
      <c r="F2755" s="255">
        <f>Purchase_Entry!F1018</f>
        <v>0</v>
      </c>
      <c r="G2755" s="256">
        <v>0</v>
      </c>
      <c r="H2755" s="256">
        <f>N(Purchase_Entry!P1018)</f>
        <v>0</v>
      </c>
      <c r="I2755" s="256">
        <f t="shared" ref="I2755:I2818" si="43">IF($C2755="","",IF($C2755=$C1486,$I1486+$G2755-$H2755,$G2755-$H2755))</f>
        <v>0</v>
      </c>
      <c r="J2755" s="209"/>
      <c r="K2755" s="209" t="str" cm="1">
        <f t="array" ref="K2755">IF($C2755="","",IF(AND($C2755=Party_Statement!$C$5,$B2755&gt;=Party_Statement!$C$6,$B2755&lt;=Party_Statement!$E$6),SUMPRODUCT(($C$3:$C2755=Party_Statement!$C$5)*($B$3:$B2755&gt;=Party_Statement!$C$6)*($B$3:$B2755&lt;=Party_Statement!$E$6)),""))</f>
        <v/>
      </c>
    </row>
    <row r="2756" spans="1:11" x14ac:dyDescent="0.25">
      <c r="A2756" s="252">
        <f>Purchase_Entry!A1019</f>
        <v>0</v>
      </c>
      <c r="B2756" s="253" t="str">
        <f>Purchase_Entry!B1019</f>
        <v/>
      </c>
      <c r="C2756" s="254">
        <f>Purchase_Entry!D1019</f>
        <v>0</v>
      </c>
      <c r="D2756" s="255" t="s">
        <v>1392</v>
      </c>
      <c r="E2756" s="255">
        <f>Purchase_Entry!C1019</f>
        <v>0</v>
      </c>
      <c r="F2756" s="255">
        <f>Purchase_Entry!F1019</f>
        <v>0</v>
      </c>
      <c r="G2756" s="256">
        <v>0</v>
      </c>
      <c r="H2756" s="256">
        <f>N(Purchase_Entry!P1019)</f>
        <v>0</v>
      </c>
      <c r="I2756" s="256">
        <f t="shared" si="43"/>
        <v>0</v>
      </c>
      <c r="J2756" s="209"/>
      <c r="K2756" s="209" t="str" cm="1">
        <f t="array" ref="K2756">IF($C2756="","",IF(AND($C2756=Party_Statement!$C$5,$B2756&gt;=Party_Statement!$C$6,$B2756&lt;=Party_Statement!$E$6),SUMPRODUCT(($C$3:$C2756=Party_Statement!$C$5)*($B$3:$B2756&gt;=Party_Statement!$C$6)*($B$3:$B2756&lt;=Party_Statement!$E$6)),""))</f>
        <v/>
      </c>
    </row>
    <row r="2757" spans="1:11" x14ac:dyDescent="0.25">
      <c r="A2757" s="252">
        <f>Purchase_Entry!A1020</f>
        <v>0</v>
      </c>
      <c r="B2757" s="253" t="str">
        <f>Purchase_Entry!B1020</f>
        <v/>
      </c>
      <c r="C2757" s="254">
        <f>Purchase_Entry!D1020</f>
        <v>0</v>
      </c>
      <c r="D2757" s="255" t="s">
        <v>1392</v>
      </c>
      <c r="E2757" s="255">
        <f>Purchase_Entry!C1020</f>
        <v>0</v>
      </c>
      <c r="F2757" s="255">
        <f>Purchase_Entry!F1020</f>
        <v>0</v>
      </c>
      <c r="G2757" s="256">
        <v>0</v>
      </c>
      <c r="H2757" s="256">
        <f>N(Purchase_Entry!P1020)</f>
        <v>0</v>
      </c>
      <c r="I2757" s="256">
        <f t="shared" si="43"/>
        <v>0</v>
      </c>
      <c r="J2757" s="209"/>
      <c r="K2757" s="209" t="str" cm="1">
        <f t="array" ref="K2757">IF($C2757="","",IF(AND($C2757=Party_Statement!$C$5,$B2757&gt;=Party_Statement!$C$6,$B2757&lt;=Party_Statement!$E$6),SUMPRODUCT(($C$3:$C2757=Party_Statement!$C$5)*($B$3:$B2757&gt;=Party_Statement!$C$6)*($B$3:$B2757&lt;=Party_Statement!$E$6)),""))</f>
        <v/>
      </c>
    </row>
    <row r="2758" spans="1:11" x14ac:dyDescent="0.25">
      <c r="A2758" s="252">
        <f>Purchase_Entry!A1021</f>
        <v>0</v>
      </c>
      <c r="B2758" s="253" t="str">
        <f>Purchase_Entry!B1021</f>
        <v/>
      </c>
      <c r="C2758" s="254">
        <f>Purchase_Entry!D1021</f>
        <v>0</v>
      </c>
      <c r="D2758" s="255" t="s">
        <v>1392</v>
      </c>
      <c r="E2758" s="255">
        <f>Purchase_Entry!C1021</f>
        <v>0</v>
      </c>
      <c r="F2758" s="255">
        <f>Purchase_Entry!F1021</f>
        <v>0</v>
      </c>
      <c r="G2758" s="256">
        <v>0</v>
      </c>
      <c r="H2758" s="256">
        <f>N(Purchase_Entry!P1021)</f>
        <v>0</v>
      </c>
      <c r="I2758" s="256">
        <f t="shared" si="43"/>
        <v>0</v>
      </c>
      <c r="J2758" s="209"/>
      <c r="K2758" s="209" t="str" cm="1">
        <f t="array" ref="K2758">IF($C2758="","",IF(AND($C2758=Party_Statement!$C$5,$B2758&gt;=Party_Statement!$C$6,$B2758&lt;=Party_Statement!$E$6),SUMPRODUCT(($C$3:$C2758=Party_Statement!$C$5)*($B$3:$B2758&gt;=Party_Statement!$C$6)*($B$3:$B2758&lt;=Party_Statement!$E$6)),""))</f>
        <v/>
      </c>
    </row>
    <row r="2759" spans="1:11" x14ac:dyDescent="0.25">
      <c r="A2759" s="252">
        <f>Purchase_Entry!A1022</f>
        <v>0</v>
      </c>
      <c r="B2759" s="253" t="str">
        <f>Purchase_Entry!B1022</f>
        <v/>
      </c>
      <c r="C2759" s="254">
        <f>Purchase_Entry!D1022</f>
        <v>0</v>
      </c>
      <c r="D2759" s="255" t="s">
        <v>1392</v>
      </c>
      <c r="E2759" s="255">
        <f>Purchase_Entry!C1022</f>
        <v>0</v>
      </c>
      <c r="F2759" s="255">
        <f>Purchase_Entry!F1022</f>
        <v>0</v>
      </c>
      <c r="G2759" s="256">
        <v>0</v>
      </c>
      <c r="H2759" s="256">
        <f>N(Purchase_Entry!P1022)</f>
        <v>0</v>
      </c>
      <c r="I2759" s="256">
        <f t="shared" si="43"/>
        <v>0</v>
      </c>
      <c r="J2759" s="209"/>
      <c r="K2759" s="209" t="str" cm="1">
        <f t="array" ref="K2759">IF($C2759="","",IF(AND($C2759=Party_Statement!$C$5,$B2759&gt;=Party_Statement!$C$6,$B2759&lt;=Party_Statement!$E$6),SUMPRODUCT(($C$3:$C2759=Party_Statement!$C$5)*($B$3:$B2759&gt;=Party_Statement!$C$6)*($B$3:$B2759&lt;=Party_Statement!$E$6)),""))</f>
        <v/>
      </c>
    </row>
    <row r="2760" spans="1:11" x14ac:dyDescent="0.25">
      <c r="A2760" s="223"/>
      <c r="B2760" s="213"/>
      <c r="C2760" s="214"/>
      <c r="D2760" s="214"/>
      <c r="E2760" s="214"/>
      <c r="F2760" s="214"/>
      <c r="G2760" s="215"/>
      <c r="H2760" s="215"/>
      <c r="I2760" s="256" t="str">
        <f t="shared" si="43"/>
        <v/>
      </c>
      <c r="J2760" s="214"/>
      <c r="K2760" s="209" t="str" cm="1">
        <f t="array" ref="K2760">IF($C2760="","",IF(AND($C2760=Party_Statement!$C$5,$B2760&gt;=Party_Statement!$C$6,$B2760&lt;=Party_Statement!$E$6),SUMPRODUCT(($C$3:$C2760=Party_Statement!$C$5)*($B$3:$B2760&gt;=Party_Statement!$C$6)*($B$3:$B2760&lt;=Party_Statement!$E$6)),""))</f>
        <v/>
      </c>
    </row>
    <row r="2761" spans="1:11" x14ac:dyDescent="0.25">
      <c r="A2761" s="212" t="str">
        <f>Collection!A3</f>
        <v>2083/03/16</v>
      </c>
      <c r="B2761" s="206">
        <f>Collection!B3</f>
        <v>46203</v>
      </c>
      <c r="C2761" s="209" t="str">
        <f>Collection!D3</f>
        <v>SRIJANA DAIRY</v>
      </c>
      <c r="D2761" s="209" t="str">
        <f>Collection!F3</f>
        <v>Collection</v>
      </c>
      <c r="E2761" s="209">
        <f>Collection!C3</f>
        <v>3701</v>
      </c>
      <c r="F2761" s="209"/>
      <c r="G2761" s="210"/>
      <c r="H2761" s="210">
        <f>Collection!H3</f>
        <v>10200</v>
      </c>
      <c r="I2761" s="256">
        <f t="shared" si="43"/>
        <v>-10200</v>
      </c>
      <c r="J2761" s="209"/>
      <c r="K2761" s="209" t="str" cm="1">
        <f t="array" ref="K2761">IF($C2761="","",IF(AND($C2761=Party_Statement!$C$5,$B2761&gt;=Party_Statement!$C$6,$B2761&lt;=Party_Statement!$E$6),SUMPRODUCT(($C$3:$C2761=Party_Statement!$C$5)*($B$3:$B2761&gt;=Party_Statement!$C$6)*($B$3:$B2761&lt;=Party_Statement!$E$6)),""))</f>
        <v/>
      </c>
    </row>
    <row r="2762" spans="1:11" x14ac:dyDescent="0.25">
      <c r="A2762" s="212" t="str">
        <f>Collection!A4</f>
        <v>2083/03/16</v>
      </c>
      <c r="B2762" s="206">
        <f>Collection!B4</f>
        <v>46203</v>
      </c>
      <c r="C2762" s="209" t="str">
        <f>Collection!D4</f>
        <v>SOBHA BHATTARAI</v>
      </c>
      <c r="D2762" s="209" t="str">
        <f>Collection!F4</f>
        <v>Collection</v>
      </c>
      <c r="E2762" s="209">
        <f>Collection!C4</f>
        <v>3702</v>
      </c>
      <c r="F2762" s="209"/>
      <c r="G2762" s="210"/>
      <c r="H2762" s="210">
        <f>Collection!H4</f>
        <v>1275</v>
      </c>
      <c r="I2762" s="256">
        <f t="shared" si="43"/>
        <v>-1275</v>
      </c>
      <c r="J2762" s="209"/>
      <c r="K2762" s="209" t="str" cm="1">
        <f t="array" ref="K2762">IF($C2762="","",IF(AND($C2762=Party_Statement!$C$5,$B2762&gt;=Party_Statement!$C$6,$B2762&lt;=Party_Statement!$E$6),SUMPRODUCT(($C$3:$C2762=Party_Statement!$C$5)*($B$3:$B2762&gt;=Party_Statement!$C$6)*($B$3:$B2762&lt;=Party_Statement!$E$6)),""))</f>
        <v/>
      </c>
    </row>
    <row r="2763" spans="1:11" x14ac:dyDescent="0.25">
      <c r="A2763" s="212" t="str">
        <f>Collection!A5</f>
        <v>2083/03/16</v>
      </c>
      <c r="B2763" s="206">
        <f>Collection!B5</f>
        <v>46203</v>
      </c>
      <c r="C2763" s="209" t="str">
        <f>Collection!D5</f>
        <v>PALPALI KIRANA</v>
      </c>
      <c r="D2763" s="209" t="str">
        <f>Collection!F5</f>
        <v>Collection</v>
      </c>
      <c r="E2763" s="209">
        <f>Collection!C5</f>
        <v>3703</v>
      </c>
      <c r="F2763" s="209"/>
      <c r="G2763" s="210"/>
      <c r="H2763" s="210">
        <f>Collection!H5</f>
        <v>2125</v>
      </c>
      <c r="I2763" s="256">
        <f t="shared" si="43"/>
        <v>0</v>
      </c>
      <c r="J2763" s="209"/>
      <c r="K2763" s="209" t="str" cm="1">
        <f t="array" ref="K2763">IF($C2763="","",IF(AND($C2763=Party_Statement!$C$5,$B2763&gt;=Party_Statement!$C$6,$B2763&lt;=Party_Statement!$E$6),SUMPRODUCT(($C$3:$C2763=Party_Statement!$C$5)*($B$3:$B2763&gt;=Party_Statement!$C$6)*($B$3:$B2763&lt;=Party_Statement!$E$6)),""))</f>
        <v/>
      </c>
    </row>
    <row r="2764" spans="1:11" x14ac:dyDescent="0.25">
      <c r="A2764" s="212" t="str">
        <f>Collection!A6</f>
        <v>2083/03/16</v>
      </c>
      <c r="B2764" s="206">
        <f>Collection!B6</f>
        <v>46203</v>
      </c>
      <c r="C2764" s="209" t="str">
        <f>Collection!D6</f>
        <v>AAMOSH KIRANA</v>
      </c>
      <c r="D2764" s="209" t="str">
        <f>Collection!F6</f>
        <v>Collection</v>
      </c>
      <c r="E2764" s="209">
        <f>Collection!C6</f>
        <v>3704</v>
      </c>
      <c r="F2764" s="209"/>
      <c r="G2764" s="210"/>
      <c r="H2764" s="210">
        <f>Collection!H6</f>
        <v>10000</v>
      </c>
      <c r="I2764" s="256">
        <f t="shared" si="43"/>
        <v>-10000</v>
      </c>
      <c r="J2764" s="209"/>
      <c r="K2764" s="209" t="str" cm="1">
        <f t="array" ref="K2764">IF($C2764="","",IF(AND($C2764=Party_Statement!$C$5,$B2764&gt;=Party_Statement!$C$6,$B2764&lt;=Party_Statement!$E$6),SUMPRODUCT(($C$3:$C2764=Party_Statement!$C$5)*($B$3:$B2764&gt;=Party_Statement!$C$6)*($B$3:$B2764&lt;=Party_Statement!$E$6)),""))</f>
        <v/>
      </c>
    </row>
    <row r="2765" spans="1:11" x14ac:dyDescent="0.25">
      <c r="A2765" s="212" t="str">
        <f>Collection!A7</f>
        <v>2083/03/16</v>
      </c>
      <c r="B2765" s="206">
        <f>Collection!B7</f>
        <v>46203</v>
      </c>
      <c r="C2765" s="209" t="str">
        <f>Collection!D7</f>
        <v>AAYUSH AND AAYUSHMA</v>
      </c>
      <c r="D2765" s="209" t="str">
        <f>Collection!F7</f>
        <v>Collection</v>
      </c>
      <c r="E2765" s="209">
        <f>Collection!C7</f>
        <v>3705</v>
      </c>
      <c r="F2765" s="209"/>
      <c r="G2765" s="210"/>
      <c r="H2765" s="210">
        <f>Collection!H7</f>
        <v>595</v>
      </c>
      <c r="I2765" s="256">
        <f t="shared" si="43"/>
        <v>-595</v>
      </c>
      <c r="J2765" s="209"/>
      <c r="K2765" s="209" t="str" cm="1">
        <f t="array" ref="K2765">IF($C2765="","",IF(AND($C2765=Party_Statement!$C$5,$B2765&gt;=Party_Statement!$C$6,$B2765&lt;=Party_Statement!$E$6),SUMPRODUCT(($C$3:$C2765=Party_Statement!$C$5)*($B$3:$B2765&gt;=Party_Statement!$C$6)*($B$3:$B2765&lt;=Party_Statement!$E$6)),""))</f>
        <v/>
      </c>
    </row>
    <row r="2766" spans="1:11" x14ac:dyDescent="0.25">
      <c r="A2766" s="212" t="str">
        <f>Collection!A8</f>
        <v>2083/03/16</v>
      </c>
      <c r="B2766" s="206">
        <f>Collection!B8</f>
        <v>46203</v>
      </c>
      <c r="C2766" s="209" t="str">
        <f>Collection!D8</f>
        <v>YUBARAJ AND SAMRAT</v>
      </c>
      <c r="D2766" s="209" t="str">
        <f>Collection!F8</f>
        <v>Collection</v>
      </c>
      <c r="E2766" s="209">
        <f>Collection!C8</f>
        <v>3706</v>
      </c>
      <c r="F2766" s="209"/>
      <c r="G2766" s="210"/>
      <c r="H2766" s="210">
        <f>Collection!H8</f>
        <v>1700</v>
      </c>
      <c r="I2766" s="256">
        <f t="shared" si="43"/>
        <v>-1700</v>
      </c>
      <c r="J2766" s="209"/>
      <c r="K2766" s="209" t="str" cm="1">
        <f t="array" ref="K2766">IF($C2766="","",IF(AND($C2766=Party_Statement!$C$5,$B2766&gt;=Party_Statement!$C$6,$B2766&lt;=Party_Statement!$E$6),SUMPRODUCT(($C$3:$C2766=Party_Statement!$C$5)*($B$3:$B2766&gt;=Party_Statement!$C$6)*($B$3:$B2766&lt;=Party_Statement!$E$6)),""))</f>
        <v/>
      </c>
    </row>
    <row r="2767" spans="1:11" x14ac:dyDescent="0.25">
      <c r="A2767" s="212" t="str">
        <f>Collection!A9</f>
        <v>2083/03/16</v>
      </c>
      <c r="B2767" s="206">
        <f>Collection!B9</f>
        <v>46203</v>
      </c>
      <c r="C2767" s="209" t="str">
        <f>Collection!D9</f>
        <v>SAMIKSHYA KIRANA</v>
      </c>
      <c r="D2767" s="209" t="str">
        <f>Collection!F9</f>
        <v>Collection</v>
      </c>
      <c r="E2767" s="209">
        <f>Collection!C9</f>
        <v>3707</v>
      </c>
      <c r="F2767" s="209"/>
      <c r="G2767" s="210"/>
      <c r="H2767" s="210">
        <f>Collection!H9</f>
        <v>850</v>
      </c>
      <c r="I2767" s="256">
        <f t="shared" si="43"/>
        <v>-850</v>
      </c>
      <c r="J2767" s="209"/>
      <c r="K2767" s="209" t="str" cm="1">
        <f t="array" ref="K2767">IF($C2767="","",IF(AND($C2767=Party_Statement!$C$5,$B2767&gt;=Party_Statement!$C$6,$B2767&lt;=Party_Statement!$E$6),SUMPRODUCT(($C$3:$C2767=Party_Statement!$C$5)*($B$3:$B2767&gt;=Party_Statement!$C$6)*($B$3:$B2767&lt;=Party_Statement!$E$6)),""))</f>
        <v/>
      </c>
    </row>
    <row r="2768" spans="1:11" x14ac:dyDescent="0.25">
      <c r="A2768" s="212" t="str">
        <f>Collection!A10</f>
        <v>2083/03/16</v>
      </c>
      <c r="B2768" s="206">
        <f>Collection!B10</f>
        <v>46203</v>
      </c>
      <c r="C2768" s="209" t="str">
        <f>Collection!D10</f>
        <v>DEURALI KIRANA</v>
      </c>
      <c r="D2768" s="209" t="str">
        <f>Collection!F10</f>
        <v>Collection</v>
      </c>
      <c r="E2768" s="209">
        <f>Collection!C10</f>
        <v>3708</v>
      </c>
      <c r="F2768" s="209"/>
      <c r="G2768" s="210"/>
      <c r="H2768" s="210">
        <f>Collection!H10</f>
        <v>425</v>
      </c>
      <c r="I2768" s="256">
        <f t="shared" si="43"/>
        <v>-425</v>
      </c>
      <c r="J2768" s="209"/>
      <c r="K2768" s="209" t="str" cm="1">
        <f t="array" ref="K2768">IF($C2768="","",IF(AND($C2768=Party_Statement!$C$5,$B2768&gt;=Party_Statement!$C$6,$B2768&lt;=Party_Statement!$E$6),SUMPRODUCT(($C$3:$C2768=Party_Statement!$C$5)*($B$3:$B2768&gt;=Party_Statement!$C$6)*($B$3:$B2768&lt;=Party_Statement!$E$6)),""))</f>
        <v/>
      </c>
    </row>
    <row r="2769" spans="1:11" x14ac:dyDescent="0.25">
      <c r="A2769" s="212" t="str">
        <f>Collection!A11</f>
        <v>2083/03/16</v>
      </c>
      <c r="B2769" s="206">
        <f>Collection!B11</f>
        <v>46203</v>
      </c>
      <c r="C2769" s="209" t="str">
        <f>Collection!D11</f>
        <v>GIRI KIRANA</v>
      </c>
      <c r="D2769" s="209" t="str">
        <f>Collection!F11</f>
        <v>Collection</v>
      </c>
      <c r="E2769" s="209">
        <f>Collection!C11</f>
        <v>3709</v>
      </c>
      <c r="F2769" s="209"/>
      <c r="G2769" s="210"/>
      <c r="H2769" s="210">
        <f>Collection!H11</f>
        <v>2550</v>
      </c>
      <c r="I2769" s="256">
        <f t="shared" si="43"/>
        <v>-2550</v>
      </c>
      <c r="J2769" s="209"/>
      <c r="K2769" s="209" t="str" cm="1">
        <f t="array" ref="K2769">IF($C2769="","",IF(AND($C2769=Party_Statement!$C$5,$B2769&gt;=Party_Statement!$C$6,$B2769&lt;=Party_Statement!$E$6),SUMPRODUCT(($C$3:$C2769=Party_Statement!$C$5)*($B$3:$B2769&gt;=Party_Statement!$C$6)*($B$3:$B2769&lt;=Party_Statement!$E$6)),""))</f>
        <v/>
      </c>
    </row>
    <row r="2770" spans="1:11" x14ac:dyDescent="0.25">
      <c r="A2770" s="212" t="str">
        <f>Collection!A12</f>
        <v>2083/03/16</v>
      </c>
      <c r="B2770" s="206">
        <f>Collection!B12</f>
        <v>46203</v>
      </c>
      <c r="C2770" s="209" t="str">
        <f>Collection!D12</f>
        <v>ORGANIC TARKALI</v>
      </c>
      <c r="D2770" s="209" t="str">
        <f>Collection!F12</f>
        <v>Collection</v>
      </c>
      <c r="E2770" s="209">
        <f>Collection!C12</f>
        <v>3710</v>
      </c>
      <c r="F2770" s="209"/>
      <c r="G2770" s="210"/>
      <c r="H2770" s="210">
        <f>Collection!H12</f>
        <v>3800</v>
      </c>
      <c r="I2770" s="256">
        <f t="shared" si="43"/>
        <v>-3800</v>
      </c>
      <c r="J2770" s="209"/>
      <c r="K2770" s="209" t="str" cm="1">
        <f t="array" ref="K2770">IF($C2770="","",IF(AND($C2770=Party_Statement!$C$5,$B2770&gt;=Party_Statement!$C$6,$B2770&lt;=Party_Statement!$E$6),SUMPRODUCT(($C$3:$C2770=Party_Statement!$C$5)*($B$3:$B2770&gt;=Party_Statement!$C$6)*($B$3:$B2770&lt;=Party_Statement!$E$6)),""))</f>
        <v/>
      </c>
    </row>
    <row r="2771" spans="1:11" x14ac:dyDescent="0.25">
      <c r="A2771" s="212" t="str">
        <f>Collection!A13</f>
        <v>2083/03/16</v>
      </c>
      <c r="B2771" s="206">
        <f>Collection!B13</f>
        <v>46203</v>
      </c>
      <c r="C2771" s="209" t="str">
        <f>Collection!D13</f>
        <v>BHUSAL JANARAL STORE</v>
      </c>
      <c r="D2771" s="209" t="str">
        <f>Collection!F13</f>
        <v>Collection</v>
      </c>
      <c r="E2771" s="209">
        <f>Collection!C13</f>
        <v>3711</v>
      </c>
      <c r="F2771" s="209"/>
      <c r="G2771" s="210"/>
      <c r="H2771" s="210">
        <f>Collection!H13</f>
        <v>430</v>
      </c>
      <c r="I2771" s="256">
        <f t="shared" si="43"/>
        <v>-430</v>
      </c>
      <c r="J2771" s="209"/>
      <c r="K2771" s="209" t="str" cm="1">
        <f t="array" ref="K2771">IF($C2771="","",IF(AND($C2771=Party_Statement!$C$5,$B2771&gt;=Party_Statement!$C$6,$B2771&lt;=Party_Statement!$E$6),SUMPRODUCT(($C$3:$C2771=Party_Statement!$C$5)*($B$3:$B2771&gt;=Party_Statement!$C$6)*($B$3:$B2771&lt;=Party_Statement!$E$6)),""))</f>
        <v/>
      </c>
    </row>
    <row r="2772" spans="1:11" x14ac:dyDescent="0.25">
      <c r="A2772" s="212" t="str">
        <f>Collection!A14</f>
        <v>2083/03/16</v>
      </c>
      <c r="B2772" s="206">
        <f>Collection!B14</f>
        <v>46203</v>
      </c>
      <c r="C2772" s="209" t="str">
        <f>Collection!D14</f>
        <v>LOCAL</v>
      </c>
      <c r="D2772" s="209" t="str">
        <f>Collection!F14</f>
        <v>Collection</v>
      </c>
      <c r="E2772" s="209">
        <f>Collection!C14</f>
        <v>6017</v>
      </c>
      <c r="F2772" s="209"/>
      <c r="G2772" s="210"/>
      <c r="H2772" s="210">
        <f>Collection!H14</f>
        <v>240</v>
      </c>
      <c r="I2772" s="256">
        <f t="shared" si="43"/>
        <v>-240</v>
      </c>
      <c r="J2772" s="209"/>
      <c r="K2772" s="209" t="str" cm="1">
        <f t="array" ref="K2772">IF($C2772="","",IF(AND($C2772=Party_Statement!$C$5,$B2772&gt;=Party_Statement!$C$6,$B2772&lt;=Party_Statement!$E$6),SUMPRODUCT(($C$3:$C2772=Party_Statement!$C$5)*($B$3:$B2772&gt;=Party_Statement!$C$6)*($B$3:$B2772&lt;=Party_Statement!$E$6)),""))</f>
        <v/>
      </c>
    </row>
    <row r="2773" spans="1:11" x14ac:dyDescent="0.25">
      <c r="A2773" s="212" t="str">
        <f>Collection!A15</f>
        <v>2083/03/16</v>
      </c>
      <c r="B2773" s="206">
        <f>Collection!B15</f>
        <v>46203</v>
      </c>
      <c r="C2773" s="209" t="str">
        <f>Collection!D15</f>
        <v>PETTY CASH</v>
      </c>
      <c r="D2773" s="209" t="str">
        <f>Collection!F15</f>
        <v>Petty Cash</v>
      </c>
      <c r="E2773" s="209">
        <f>Collection!C15</f>
        <v>0</v>
      </c>
      <c r="F2773" s="209"/>
      <c r="G2773" s="210"/>
      <c r="H2773" s="210">
        <f>Collection!H15</f>
        <v>0</v>
      </c>
      <c r="I2773" s="256">
        <f t="shared" si="43"/>
        <v>0</v>
      </c>
      <c r="J2773" s="209"/>
      <c r="K2773" s="209" t="str" cm="1">
        <f t="array" ref="K2773">IF($C2773="","",IF(AND($C2773=Party_Statement!$C$5,$B2773&gt;=Party_Statement!$C$6,$B2773&lt;=Party_Statement!$E$6),SUMPRODUCT(($C$3:$C2773=Party_Statement!$C$5)*($B$3:$B2773&gt;=Party_Statement!$C$6)*($B$3:$B2773&lt;=Party_Statement!$E$6)),""))</f>
        <v/>
      </c>
    </row>
    <row r="2774" spans="1:11" x14ac:dyDescent="0.25">
      <c r="A2774" s="212" t="str">
        <f>Collection!A16</f>
        <v>2083/03/17</v>
      </c>
      <c r="B2774" s="206">
        <f>Collection!B16</f>
        <v>46204</v>
      </c>
      <c r="C2774" s="209" t="str">
        <f>Collection!D16</f>
        <v>SRIJANA DAIRY</v>
      </c>
      <c r="D2774" s="209" t="str">
        <f>Collection!F16</f>
        <v>Collection</v>
      </c>
      <c r="E2774" s="209">
        <f>Collection!C16</f>
        <v>3712</v>
      </c>
      <c r="F2774" s="209"/>
      <c r="G2774" s="210"/>
      <c r="H2774" s="210">
        <f>Collection!H16</f>
        <v>5100</v>
      </c>
      <c r="I2774" s="256">
        <f t="shared" si="43"/>
        <v>-5100</v>
      </c>
      <c r="J2774" s="209"/>
      <c r="K2774" s="209" t="str" cm="1">
        <f t="array" ref="K2774">IF($C2774="","",IF(AND($C2774=Party_Statement!$C$5,$B2774&gt;=Party_Statement!$C$6,$B2774&lt;=Party_Statement!$E$6),SUMPRODUCT(($C$3:$C2774=Party_Statement!$C$5)*($B$3:$B2774&gt;=Party_Statement!$C$6)*($B$3:$B2774&lt;=Party_Statement!$E$6)),""))</f>
        <v/>
      </c>
    </row>
    <row r="2775" spans="1:11" x14ac:dyDescent="0.25">
      <c r="A2775" s="212" t="str">
        <f>Collection!A17</f>
        <v>2083/03/17</v>
      </c>
      <c r="B2775" s="206">
        <f>Collection!B17</f>
        <v>46204</v>
      </c>
      <c r="C2775" s="209" t="str">
        <f>Collection!D17</f>
        <v>SOBHA BHATTARAI</v>
      </c>
      <c r="D2775" s="209" t="str">
        <f>Collection!F17</f>
        <v>Collection</v>
      </c>
      <c r="E2775" s="209">
        <f>Collection!C17</f>
        <v>3713</v>
      </c>
      <c r="F2775" s="209"/>
      <c r="G2775" s="210"/>
      <c r="H2775" s="210">
        <f>Collection!H17</f>
        <v>2125</v>
      </c>
      <c r="I2775" s="256">
        <f t="shared" si="43"/>
        <v>-2125</v>
      </c>
      <c r="J2775" s="209"/>
      <c r="K2775" s="209" t="str" cm="1">
        <f t="array" ref="K2775">IF($C2775="","",IF(AND($C2775=Party_Statement!$C$5,$B2775&gt;=Party_Statement!$C$6,$B2775&lt;=Party_Statement!$E$6),SUMPRODUCT(($C$3:$C2775=Party_Statement!$C$5)*($B$3:$B2775&gt;=Party_Statement!$C$6)*($B$3:$B2775&lt;=Party_Statement!$E$6)),""))</f>
        <v/>
      </c>
    </row>
    <row r="2776" spans="1:11" x14ac:dyDescent="0.25">
      <c r="A2776" s="212" t="str">
        <f>Collection!A18</f>
        <v>2083/03/17</v>
      </c>
      <c r="B2776" s="206">
        <f>Collection!B18</f>
        <v>46204</v>
      </c>
      <c r="C2776" s="209" t="str">
        <f>Collection!D18</f>
        <v>MANAKAMANA DAIRY</v>
      </c>
      <c r="D2776" s="209" t="str">
        <f>Collection!F18</f>
        <v>Collection</v>
      </c>
      <c r="E2776" s="209">
        <f>Collection!C18</f>
        <v>3714</v>
      </c>
      <c r="F2776" s="209"/>
      <c r="G2776" s="210"/>
      <c r="H2776" s="210">
        <f>Collection!H18</f>
        <v>2125</v>
      </c>
      <c r="I2776" s="256">
        <f t="shared" si="43"/>
        <v>-2125</v>
      </c>
      <c r="J2776" s="209"/>
      <c r="K2776" s="209" t="str" cm="1">
        <f t="array" ref="K2776">IF($C2776="","",IF(AND($C2776=Party_Statement!$C$5,$B2776&gt;=Party_Statement!$C$6,$B2776&lt;=Party_Statement!$E$6),SUMPRODUCT(($C$3:$C2776=Party_Statement!$C$5)*($B$3:$B2776&gt;=Party_Statement!$C$6)*($B$3:$B2776&lt;=Party_Statement!$E$6)),""))</f>
        <v/>
      </c>
    </row>
    <row r="2777" spans="1:11" x14ac:dyDescent="0.25">
      <c r="A2777" s="212" t="str">
        <f>Collection!A19</f>
        <v>2083/03/17</v>
      </c>
      <c r="B2777" s="206">
        <f>Collection!B19</f>
        <v>46204</v>
      </c>
      <c r="C2777" s="209" t="str">
        <f>Collection!D19</f>
        <v>SAMIKSHYA KIRANA</v>
      </c>
      <c r="D2777" s="209" t="str">
        <f>Collection!F19</f>
        <v>Collection</v>
      </c>
      <c r="E2777" s="209">
        <f>Collection!C19</f>
        <v>3715</v>
      </c>
      <c r="F2777" s="209"/>
      <c r="G2777" s="210"/>
      <c r="H2777" s="210">
        <f>Collection!H19</f>
        <v>850</v>
      </c>
      <c r="I2777" s="256">
        <f t="shared" si="43"/>
        <v>-850</v>
      </c>
      <c r="J2777" s="209"/>
      <c r="K2777" s="209" t="str" cm="1">
        <f t="array" ref="K2777">IF($C2777="","",IF(AND($C2777=Party_Statement!$C$5,$B2777&gt;=Party_Statement!$C$6,$B2777&lt;=Party_Statement!$E$6),SUMPRODUCT(($C$3:$C2777=Party_Statement!$C$5)*($B$3:$B2777&gt;=Party_Statement!$C$6)*($B$3:$B2777&lt;=Party_Statement!$E$6)),""))</f>
        <v/>
      </c>
    </row>
    <row r="2778" spans="1:11" x14ac:dyDescent="0.25">
      <c r="A2778" s="212" t="str">
        <f>Collection!A20</f>
        <v>2083/03/17</v>
      </c>
      <c r="B2778" s="206">
        <f>Collection!B20</f>
        <v>46204</v>
      </c>
      <c r="C2778" s="209" t="str">
        <f>Collection!D20</f>
        <v>PALPALI KIRANA</v>
      </c>
      <c r="D2778" s="209" t="str">
        <f>Collection!F20</f>
        <v>Collection</v>
      </c>
      <c r="E2778" s="209">
        <f>Collection!C20</f>
        <v>3716</v>
      </c>
      <c r="F2778" s="209"/>
      <c r="G2778" s="210"/>
      <c r="H2778" s="210">
        <f>Collection!H20</f>
        <v>1700</v>
      </c>
      <c r="I2778" s="256">
        <f t="shared" si="43"/>
        <v>-1700</v>
      </c>
      <c r="J2778" s="209"/>
      <c r="K2778" s="209" t="str" cm="1">
        <f t="array" ref="K2778">IF($C2778="","",IF(AND($C2778=Party_Statement!$C$5,$B2778&gt;=Party_Statement!$C$6,$B2778&lt;=Party_Statement!$E$6),SUMPRODUCT(($C$3:$C2778=Party_Statement!$C$5)*($B$3:$B2778&gt;=Party_Statement!$C$6)*($B$3:$B2778&lt;=Party_Statement!$E$6)),""))</f>
        <v/>
      </c>
    </row>
    <row r="2779" spans="1:11" x14ac:dyDescent="0.25">
      <c r="A2779" s="212" t="str">
        <f>Collection!A21</f>
        <v>2083/03/17</v>
      </c>
      <c r="B2779" s="206">
        <f>Collection!B21</f>
        <v>46204</v>
      </c>
      <c r="C2779" s="209" t="str">
        <f>Collection!D21</f>
        <v>AAMOSH KIRANA</v>
      </c>
      <c r="D2779" s="209" t="str">
        <f>Collection!F21</f>
        <v>Collection</v>
      </c>
      <c r="E2779" s="209">
        <f>Collection!C21</f>
        <v>3717</v>
      </c>
      <c r="F2779" s="209"/>
      <c r="G2779" s="210"/>
      <c r="H2779" s="210">
        <f>Collection!H21</f>
        <v>4400</v>
      </c>
      <c r="I2779" s="256">
        <f t="shared" si="43"/>
        <v>-4400</v>
      </c>
      <c r="J2779" s="209"/>
      <c r="K2779" s="209" t="str" cm="1">
        <f t="array" ref="K2779">IF($C2779="","",IF(AND($C2779=Party_Statement!$C$5,$B2779&gt;=Party_Statement!$C$6,$B2779&lt;=Party_Statement!$E$6),SUMPRODUCT(($C$3:$C2779=Party_Statement!$C$5)*($B$3:$B2779&gt;=Party_Statement!$C$6)*($B$3:$B2779&lt;=Party_Statement!$E$6)),""))</f>
        <v/>
      </c>
    </row>
    <row r="2780" spans="1:11" x14ac:dyDescent="0.25">
      <c r="A2780" s="212" t="str">
        <f>Collection!A22</f>
        <v>2083/03/17</v>
      </c>
      <c r="B2780" s="206">
        <f>Collection!B22</f>
        <v>46204</v>
      </c>
      <c r="C2780" s="209" t="str">
        <f>Collection!D22</f>
        <v>DEURALI KIRANA</v>
      </c>
      <c r="D2780" s="209" t="str">
        <f>Collection!F22</f>
        <v>Collection</v>
      </c>
      <c r="E2780" s="209">
        <f>Collection!C22</f>
        <v>3718</v>
      </c>
      <c r="F2780" s="209"/>
      <c r="G2780" s="210"/>
      <c r="H2780" s="210">
        <f>Collection!H22</f>
        <v>425</v>
      </c>
      <c r="I2780" s="256">
        <f t="shared" si="43"/>
        <v>-425</v>
      </c>
      <c r="J2780" s="209"/>
      <c r="K2780" s="209" t="str" cm="1">
        <f t="array" ref="K2780">IF($C2780="","",IF(AND($C2780=Party_Statement!$C$5,$B2780&gt;=Party_Statement!$C$6,$B2780&lt;=Party_Statement!$E$6),SUMPRODUCT(($C$3:$C2780=Party_Statement!$C$5)*($B$3:$B2780&gt;=Party_Statement!$C$6)*($B$3:$B2780&lt;=Party_Statement!$E$6)),""))</f>
        <v/>
      </c>
    </row>
    <row r="2781" spans="1:11" x14ac:dyDescent="0.25">
      <c r="A2781" s="212" t="str">
        <f>Collection!A23</f>
        <v>2083/03/17</v>
      </c>
      <c r="B2781" s="206">
        <f>Collection!B23</f>
        <v>46204</v>
      </c>
      <c r="C2781" s="209" t="str">
        <f>Collection!D23</f>
        <v>GIRI KIRANA</v>
      </c>
      <c r="D2781" s="209" t="str">
        <f>Collection!F23</f>
        <v>Collection</v>
      </c>
      <c r="E2781" s="209">
        <f>Collection!C23</f>
        <v>3719</v>
      </c>
      <c r="F2781" s="209"/>
      <c r="G2781" s="210"/>
      <c r="H2781" s="210">
        <f>Collection!H23</f>
        <v>1275</v>
      </c>
      <c r="I2781" s="256">
        <f t="shared" si="43"/>
        <v>-1275</v>
      </c>
      <c r="J2781" s="209"/>
      <c r="K2781" s="209" t="str" cm="1">
        <f t="array" ref="K2781">IF($C2781="","",IF(AND($C2781=Party_Statement!$C$5,$B2781&gt;=Party_Statement!$C$6,$B2781&lt;=Party_Statement!$E$6),SUMPRODUCT(($C$3:$C2781=Party_Statement!$C$5)*($B$3:$B2781&gt;=Party_Statement!$C$6)*($B$3:$B2781&lt;=Party_Statement!$E$6)),""))</f>
        <v/>
      </c>
    </row>
    <row r="2782" spans="1:11" x14ac:dyDescent="0.25">
      <c r="A2782" s="212" t="str">
        <f>Collection!A24</f>
        <v>2083/03/17</v>
      </c>
      <c r="B2782" s="206">
        <f>Collection!B24</f>
        <v>46204</v>
      </c>
      <c r="C2782" s="209" t="str">
        <f>Collection!D24</f>
        <v>YUBARAJ AND SAMRAT</v>
      </c>
      <c r="D2782" s="209" t="str">
        <f>Collection!F24</f>
        <v>Collection</v>
      </c>
      <c r="E2782" s="209">
        <f>Collection!C24</f>
        <v>3720</v>
      </c>
      <c r="F2782" s="209"/>
      <c r="G2782" s="210"/>
      <c r="H2782" s="210">
        <f>Collection!H24</f>
        <v>1275</v>
      </c>
      <c r="I2782" s="256">
        <f t="shared" si="43"/>
        <v>-1275</v>
      </c>
      <c r="J2782" s="209"/>
      <c r="K2782" s="209" t="str" cm="1">
        <f t="array" ref="K2782">IF($C2782="","",IF(AND($C2782=Party_Statement!$C$5,$B2782&gt;=Party_Statement!$C$6,$B2782&lt;=Party_Statement!$E$6),SUMPRODUCT(($C$3:$C2782=Party_Statement!$C$5)*($B$3:$B2782&gt;=Party_Statement!$C$6)*($B$3:$B2782&lt;=Party_Statement!$E$6)),""))</f>
        <v/>
      </c>
    </row>
    <row r="2783" spans="1:11" x14ac:dyDescent="0.25">
      <c r="A2783" s="212" t="str">
        <f>Collection!A25</f>
        <v>2083/03/17</v>
      </c>
      <c r="B2783" s="206">
        <f>Collection!B25</f>
        <v>46204</v>
      </c>
      <c r="C2783" s="209" t="str">
        <f>Collection!D25</f>
        <v>AAYUSH AND AAYUSHMA</v>
      </c>
      <c r="D2783" s="209" t="str">
        <f>Collection!F25</f>
        <v>Collection</v>
      </c>
      <c r="E2783" s="209">
        <f>Collection!C25</f>
        <v>3721</v>
      </c>
      <c r="F2783" s="209"/>
      <c r="G2783" s="210"/>
      <c r="H2783" s="210">
        <f>Collection!H25</f>
        <v>425</v>
      </c>
      <c r="I2783" s="256">
        <f t="shared" si="43"/>
        <v>-425</v>
      </c>
      <c r="J2783" s="209"/>
      <c r="K2783" s="209" t="str" cm="1">
        <f t="array" ref="K2783">IF($C2783="","",IF(AND($C2783=Party_Statement!$C$5,$B2783&gt;=Party_Statement!$C$6,$B2783&lt;=Party_Statement!$E$6),SUMPRODUCT(($C$3:$C2783=Party_Statement!$C$5)*($B$3:$B2783&gt;=Party_Statement!$C$6)*($B$3:$B2783&lt;=Party_Statement!$E$6)),""))</f>
        <v/>
      </c>
    </row>
    <row r="2784" spans="1:11" x14ac:dyDescent="0.25">
      <c r="A2784" s="212" t="str">
        <f>Collection!A26</f>
        <v>2083/03/17</v>
      </c>
      <c r="B2784" s="206">
        <f>Collection!B26</f>
        <v>46204</v>
      </c>
      <c r="C2784" s="209" t="str">
        <f>Collection!D26</f>
        <v>KALIKA CANTEEN A</v>
      </c>
      <c r="D2784" s="209" t="str">
        <f>Collection!F26</f>
        <v>Collection</v>
      </c>
      <c r="E2784" s="209">
        <f>Collection!C26</f>
        <v>3722</v>
      </c>
      <c r="F2784" s="209"/>
      <c r="G2784" s="210"/>
      <c r="H2784" s="210">
        <f>Collection!H26</f>
        <v>2975</v>
      </c>
      <c r="I2784" s="256">
        <f t="shared" si="43"/>
        <v>-2975</v>
      </c>
      <c r="J2784" s="209"/>
      <c r="K2784" s="209" t="str" cm="1">
        <f t="array" ref="K2784">IF($C2784="","",IF(AND($C2784=Party_Statement!$C$5,$B2784&gt;=Party_Statement!$C$6,$B2784&lt;=Party_Statement!$E$6),SUMPRODUCT(($C$3:$C2784=Party_Statement!$C$5)*($B$3:$B2784&gt;=Party_Statement!$C$6)*($B$3:$B2784&lt;=Party_Statement!$E$6)),""))</f>
        <v/>
      </c>
    </row>
    <row r="2785" spans="1:11" x14ac:dyDescent="0.25">
      <c r="A2785" s="212" t="str">
        <f>Collection!A27</f>
        <v>2083/03/17</v>
      </c>
      <c r="B2785" s="206">
        <f>Collection!B27</f>
        <v>46204</v>
      </c>
      <c r="C2785" s="209" t="str">
        <f>Collection!D27</f>
        <v>ORGANIC TARKALI</v>
      </c>
      <c r="D2785" s="209" t="str">
        <f>Collection!F27</f>
        <v>Collection</v>
      </c>
      <c r="E2785" s="209">
        <f>Collection!C27</f>
        <v>3723</v>
      </c>
      <c r="F2785" s="209"/>
      <c r="G2785" s="210"/>
      <c r="H2785" s="210">
        <f>Collection!H27</f>
        <v>2850</v>
      </c>
      <c r="I2785" s="256">
        <f t="shared" si="43"/>
        <v>-475</v>
      </c>
      <c r="J2785" s="209"/>
      <c r="K2785" s="209" t="str" cm="1">
        <f t="array" ref="K2785">IF($C2785="","",IF(AND($C2785=Party_Statement!$C$5,$B2785&gt;=Party_Statement!$C$6,$B2785&lt;=Party_Statement!$E$6),SUMPRODUCT(($C$3:$C2785=Party_Statement!$C$5)*($B$3:$B2785&gt;=Party_Statement!$C$6)*($B$3:$B2785&lt;=Party_Statement!$E$6)),""))</f>
        <v/>
      </c>
    </row>
    <row r="2786" spans="1:11" x14ac:dyDescent="0.25">
      <c r="A2786" s="212" t="str">
        <f>Collection!A28</f>
        <v>2083/03/17</v>
      </c>
      <c r="B2786" s="206">
        <f>Collection!B28</f>
        <v>46204</v>
      </c>
      <c r="C2786" s="209" t="str">
        <f>Collection!D28</f>
        <v>SHARMA DAI</v>
      </c>
      <c r="D2786" s="209" t="str">
        <f>Collection!F28</f>
        <v>Collection</v>
      </c>
      <c r="E2786" s="209">
        <f>Collection!C28</f>
        <v>3724</v>
      </c>
      <c r="F2786" s="209"/>
      <c r="G2786" s="210"/>
      <c r="H2786" s="210">
        <f>Collection!H28</f>
        <v>10000</v>
      </c>
      <c r="I2786" s="256">
        <f t="shared" si="43"/>
        <v>-10000</v>
      </c>
      <c r="J2786" s="209"/>
      <c r="K2786" s="209" t="str" cm="1">
        <f t="array" ref="K2786">IF($C2786="","",IF(AND($C2786=Party_Statement!$C$5,$B2786&gt;=Party_Statement!$C$6,$B2786&lt;=Party_Statement!$E$6),SUMPRODUCT(($C$3:$C2786=Party_Statement!$C$5)*($B$3:$B2786&gt;=Party_Statement!$C$6)*($B$3:$B2786&lt;=Party_Statement!$E$6)),""))</f>
        <v/>
      </c>
    </row>
    <row r="2787" spans="1:11" x14ac:dyDescent="0.25">
      <c r="A2787" s="212" t="str">
        <f>Collection!A29</f>
        <v>2083/03/17</v>
      </c>
      <c r="B2787" s="206">
        <f>Collection!B29</f>
        <v>46204</v>
      </c>
      <c r="C2787" s="209" t="str">
        <f>Collection!D29</f>
        <v>LOCAL</v>
      </c>
      <c r="D2787" s="209" t="str">
        <f>Collection!F29</f>
        <v>Collection</v>
      </c>
      <c r="E2787" s="209">
        <f>Collection!C29</f>
        <v>6038</v>
      </c>
      <c r="F2787" s="209"/>
      <c r="G2787" s="210"/>
      <c r="H2787" s="210">
        <f>Collection!H29</f>
        <v>1440</v>
      </c>
      <c r="I2787" s="256">
        <f t="shared" si="43"/>
        <v>-1440</v>
      </c>
      <c r="J2787" s="209"/>
      <c r="K2787" s="209" t="str" cm="1">
        <f t="array" ref="K2787">IF($C2787="","",IF(AND($C2787=Party_Statement!$C$5,$B2787&gt;=Party_Statement!$C$6,$B2787&lt;=Party_Statement!$E$6),SUMPRODUCT(($C$3:$C2787=Party_Statement!$C$5)*($B$3:$B2787&gt;=Party_Statement!$C$6)*($B$3:$B2787&lt;=Party_Statement!$E$6)),""))</f>
        <v/>
      </c>
    </row>
    <row r="2788" spans="1:11" x14ac:dyDescent="0.25">
      <c r="A2788" s="212" t="str">
        <f>Collection!A30</f>
        <v>2083/03/18</v>
      </c>
      <c r="B2788" s="206">
        <f>Collection!B30</f>
        <v>46205</v>
      </c>
      <c r="C2788" s="209" t="str">
        <f>Collection!D30</f>
        <v>YUBARAJ AND SAMRAT</v>
      </c>
      <c r="D2788" s="209" t="str">
        <f>Collection!F30</f>
        <v>Collection</v>
      </c>
      <c r="E2788" s="209">
        <f>Collection!C30</f>
        <v>3725</v>
      </c>
      <c r="F2788" s="209"/>
      <c r="G2788" s="210"/>
      <c r="H2788" s="210">
        <f>Collection!H30</f>
        <v>1700</v>
      </c>
      <c r="I2788" s="256">
        <f t="shared" si="43"/>
        <v>-1700</v>
      </c>
      <c r="J2788" s="209"/>
      <c r="K2788" s="209" t="str" cm="1">
        <f t="array" ref="K2788">IF($C2788="","",IF(AND($C2788=Party_Statement!$C$5,$B2788&gt;=Party_Statement!$C$6,$B2788&lt;=Party_Statement!$E$6),SUMPRODUCT(($C$3:$C2788=Party_Statement!$C$5)*($B$3:$B2788&gt;=Party_Statement!$C$6)*($B$3:$B2788&lt;=Party_Statement!$E$6)),""))</f>
        <v/>
      </c>
    </row>
    <row r="2789" spans="1:11" x14ac:dyDescent="0.25">
      <c r="A2789" s="212" t="str">
        <f>Collection!A31</f>
        <v>2083/03/18</v>
      </c>
      <c r="B2789" s="206">
        <f>Collection!B31</f>
        <v>46205</v>
      </c>
      <c r="C2789" s="209" t="str">
        <f>Collection!D31</f>
        <v>AAMOSH KIRANA</v>
      </c>
      <c r="D2789" s="209" t="str">
        <f>Collection!F31</f>
        <v>Collection</v>
      </c>
      <c r="E2789" s="209">
        <f>Collection!C31</f>
        <v>3726</v>
      </c>
      <c r="F2789" s="209"/>
      <c r="G2789" s="210"/>
      <c r="H2789" s="210">
        <f>Collection!H31</f>
        <v>5000</v>
      </c>
      <c r="I2789" s="256">
        <f t="shared" si="43"/>
        <v>-5000</v>
      </c>
      <c r="J2789" s="209"/>
      <c r="K2789" s="209" t="str" cm="1">
        <f t="array" ref="K2789">IF($C2789="","",IF(AND($C2789=Party_Statement!$C$5,$B2789&gt;=Party_Statement!$C$6,$B2789&lt;=Party_Statement!$E$6),SUMPRODUCT(($C$3:$C2789=Party_Statement!$C$5)*($B$3:$B2789&gt;=Party_Statement!$C$6)*($B$3:$B2789&lt;=Party_Statement!$E$6)),""))</f>
        <v/>
      </c>
    </row>
    <row r="2790" spans="1:11" x14ac:dyDescent="0.25">
      <c r="A2790" s="212" t="str">
        <f>Collection!A32</f>
        <v>2083/03/18</v>
      </c>
      <c r="B2790" s="206">
        <f>Collection!B32</f>
        <v>46205</v>
      </c>
      <c r="C2790" s="209" t="str">
        <f>Collection!D32</f>
        <v>SOBHA BHATTARAI</v>
      </c>
      <c r="D2790" s="209" t="str">
        <f>Collection!F32</f>
        <v>Collection</v>
      </c>
      <c r="E2790" s="209">
        <f>Collection!C32</f>
        <v>3727</v>
      </c>
      <c r="F2790" s="209"/>
      <c r="G2790" s="210"/>
      <c r="H2790" s="210">
        <f>Collection!H32</f>
        <v>2550</v>
      </c>
      <c r="I2790" s="256">
        <f t="shared" si="43"/>
        <v>-2550</v>
      </c>
      <c r="J2790" s="209"/>
      <c r="K2790" s="209" t="str" cm="1">
        <f t="array" ref="K2790">IF($C2790="","",IF(AND($C2790=Party_Statement!$C$5,$B2790&gt;=Party_Statement!$C$6,$B2790&lt;=Party_Statement!$E$6),SUMPRODUCT(($C$3:$C2790=Party_Statement!$C$5)*($B$3:$B2790&gt;=Party_Statement!$C$6)*($B$3:$B2790&lt;=Party_Statement!$E$6)),""))</f>
        <v/>
      </c>
    </row>
    <row r="2791" spans="1:11" x14ac:dyDescent="0.25">
      <c r="A2791" s="212" t="str">
        <f>Collection!A33</f>
        <v>2083/03/18</v>
      </c>
      <c r="B2791" s="206">
        <f>Collection!B33</f>
        <v>46205</v>
      </c>
      <c r="C2791" s="209" t="str">
        <f>Collection!D33</f>
        <v>AAYUSH AND AAYUSHMA</v>
      </c>
      <c r="D2791" s="209" t="str">
        <f>Collection!F33</f>
        <v>Collection</v>
      </c>
      <c r="E2791" s="209">
        <f>Collection!C33</f>
        <v>3728</v>
      </c>
      <c r="F2791" s="209"/>
      <c r="G2791" s="210"/>
      <c r="H2791" s="210">
        <f>Collection!H33</f>
        <v>425</v>
      </c>
      <c r="I2791" s="256">
        <f t="shared" si="43"/>
        <v>-425</v>
      </c>
      <c r="J2791" s="209"/>
      <c r="K2791" s="209" t="str" cm="1">
        <f t="array" ref="K2791">IF($C2791="","",IF(AND($C2791=Party_Statement!$C$5,$B2791&gt;=Party_Statement!$C$6,$B2791&lt;=Party_Statement!$E$6),SUMPRODUCT(($C$3:$C2791=Party_Statement!$C$5)*($B$3:$B2791&gt;=Party_Statement!$C$6)*($B$3:$B2791&lt;=Party_Statement!$E$6)),""))</f>
        <v/>
      </c>
    </row>
    <row r="2792" spans="1:11" x14ac:dyDescent="0.25">
      <c r="A2792" s="212" t="str">
        <f>Collection!A34</f>
        <v>2083/03/18</v>
      </c>
      <c r="B2792" s="206">
        <f>Collection!B34</f>
        <v>46205</v>
      </c>
      <c r="C2792" s="209" t="str">
        <f>Collection!D34</f>
        <v>SAMIKSHYA KIRANA</v>
      </c>
      <c r="D2792" s="209" t="str">
        <f>Collection!F34</f>
        <v>Collection</v>
      </c>
      <c r="E2792" s="209">
        <f>Collection!C34</f>
        <v>3729</v>
      </c>
      <c r="F2792" s="209"/>
      <c r="G2792" s="210"/>
      <c r="H2792" s="210">
        <f>Collection!H34</f>
        <v>850</v>
      </c>
      <c r="I2792" s="256">
        <f t="shared" si="43"/>
        <v>-850</v>
      </c>
      <c r="J2792" s="209"/>
      <c r="K2792" s="209" t="str" cm="1">
        <f t="array" ref="K2792">IF($C2792="","",IF(AND($C2792=Party_Statement!$C$5,$B2792&gt;=Party_Statement!$C$6,$B2792&lt;=Party_Statement!$E$6),SUMPRODUCT(($C$3:$C2792=Party_Statement!$C$5)*($B$3:$B2792&gt;=Party_Statement!$C$6)*($B$3:$B2792&lt;=Party_Statement!$E$6)),""))</f>
        <v/>
      </c>
    </row>
    <row r="2793" spans="1:11" x14ac:dyDescent="0.25">
      <c r="A2793" s="212" t="str">
        <f>Collection!A35</f>
        <v>2083/03/18</v>
      </c>
      <c r="B2793" s="206">
        <f>Collection!B35</f>
        <v>46205</v>
      </c>
      <c r="C2793" s="209" t="str">
        <f>Collection!D35</f>
        <v>GIRI KIRANA</v>
      </c>
      <c r="D2793" s="209" t="str">
        <f>Collection!F35</f>
        <v>Collection</v>
      </c>
      <c r="E2793" s="209">
        <f>Collection!C35</f>
        <v>3730</v>
      </c>
      <c r="F2793" s="209"/>
      <c r="G2793" s="210"/>
      <c r="H2793" s="210">
        <f>Collection!H35</f>
        <v>1275</v>
      </c>
      <c r="I2793" s="256">
        <f t="shared" si="43"/>
        <v>-1275</v>
      </c>
      <c r="J2793" s="209"/>
      <c r="K2793" s="209" t="str" cm="1">
        <f t="array" ref="K2793">IF($C2793="","",IF(AND($C2793=Party_Statement!$C$5,$B2793&gt;=Party_Statement!$C$6,$B2793&lt;=Party_Statement!$E$6),SUMPRODUCT(($C$3:$C2793=Party_Statement!$C$5)*($B$3:$B2793&gt;=Party_Statement!$C$6)*($B$3:$B2793&lt;=Party_Statement!$E$6)),""))</f>
        <v/>
      </c>
    </row>
    <row r="2794" spans="1:11" x14ac:dyDescent="0.25">
      <c r="A2794" s="212" t="str">
        <f>Collection!A36</f>
        <v>2083/03/18</v>
      </c>
      <c r="B2794" s="206">
        <f>Collection!B36</f>
        <v>46205</v>
      </c>
      <c r="C2794" s="209" t="str">
        <f>Collection!D36</f>
        <v>DEURALI KIRANA</v>
      </c>
      <c r="D2794" s="209" t="str">
        <f>Collection!F36</f>
        <v>Collection</v>
      </c>
      <c r="E2794" s="209">
        <f>Collection!C36</f>
        <v>3731</v>
      </c>
      <c r="F2794" s="209"/>
      <c r="G2794" s="210"/>
      <c r="H2794" s="210">
        <f>Collection!H36</f>
        <v>425</v>
      </c>
      <c r="I2794" s="256">
        <f t="shared" si="43"/>
        <v>-425</v>
      </c>
      <c r="J2794" s="209"/>
      <c r="K2794" s="209" t="str" cm="1">
        <f t="array" ref="K2794">IF($C2794="","",IF(AND($C2794=Party_Statement!$C$5,$B2794&gt;=Party_Statement!$C$6,$B2794&lt;=Party_Statement!$E$6),SUMPRODUCT(($C$3:$C2794=Party_Statement!$C$5)*($B$3:$B2794&gt;=Party_Statement!$C$6)*($B$3:$B2794&lt;=Party_Statement!$E$6)),""))</f>
        <v/>
      </c>
    </row>
    <row r="2795" spans="1:11" x14ac:dyDescent="0.25">
      <c r="A2795" s="212" t="str">
        <f>Collection!A37</f>
        <v>2083/03/18</v>
      </c>
      <c r="B2795" s="206">
        <f>Collection!B37</f>
        <v>46205</v>
      </c>
      <c r="C2795" s="209" t="str">
        <f>Collection!D37</f>
        <v>PALPALI KIRANA</v>
      </c>
      <c r="D2795" s="209" t="str">
        <f>Collection!F37</f>
        <v>Collection</v>
      </c>
      <c r="E2795" s="209">
        <f>Collection!C37</f>
        <v>3732</v>
      </c>
      <c r="F2795" s="209"/>
      <c r="G2795" s="210"/>
      <c r="H2795" s="210">
        <f>Collection!H37</f>
        <v>1700</v>
      </c>
      <c r="I2795" s="256">
        <f t="shared" si="43"/>
        <v>-1700</v>
      </c>
      <c r="J2795" s="209"/>
      <c r="K2795" s="209" t="str" cm="1">
        <f t="array" ref="K2795">IF($C2795="","",IF(AND($C2795=Party_Statement!$C$5,$B2795&gt;=Party_Statement!$C$6,$B2795&lt;=Party_Statement!$E$6),SUMPRODUCT(($C$3:$C2795=Party_Statement!$C$5)*($B$3:$B2795&gt;=Party_Statement!$C$6)*($B$3:$B2795&lt;=Party_Statement!$E$6)),""))</f>
        <v/>
      </c>
    </row>
    <row r="2796" spans="1:11" x14ac:dyDescent="0.25">
      <c r="A2796" s="212" t="str">
        <f>Collection!A38</f>
        <v>2083/03/18</v>
      </c>
      <c r="B2796" s="206">
        <f>Collection!B38</f>
        <v>46205</v>
      </c>
      <c r="C2796" s="209" t="str">
        <f>Collection!D38</f>
        <v>PETTY CASH</v>
      </c>
      <c r="D2796" s="209" t="str">
        <f>Collection!F38</f>
        <v>Advance</v>
      </c>
      <c r="E2796" s="209">
        <f>Collection!C38</f>
        <v>0</v>
      </c>
      <c r="F2796" s="209"/>
      <c r="G2796" s="210"/>
      <c r="H2796" s="210">
        <f>Collection!H38</f>
        <v>0</v>
      </c>
      <c r="I2796" s="256">
        <f t="shared" si="43"/>
        <v>0</v>
      </c>
      <c r="J2796" s="209"/>
      <c r="K2796" s="209" t="str" cm="1">
        <f t="array" ref="K2796">IF($C2796="","",IF(AND($C2796=Party_Statement!$C$5,$B2796&gt;=Party_Statement!$C$6,$B2796&lt;=Party_Statement!$E$6),SUMPRODUCT(($C$3:$C2796=Party_Statement!$C$5)*($B$3:$B2796&gt;=Party_Statement!$C$6)*($B$3:$B2796&lt;=Party_Statement!$E$6)),""))</f>
        <v/>
      </c>
    </row>
    <row r="2797" spans="1:11" x14ac:dyDescent="0.25">
      <c r="A2797" s="212" t="str">
        <f>Collection!A39</f>
        <v>2083/03/18</v>
      </c>
      <c r="B2797" s="206">
        <f>Collection!B39</f>
        <v>46205</v>
      </c>
      <c r="C2797" s="209" t="str">
        <f>Collection!D39</f>
        <v>ORGANIC TARKALI</v>
      </c>
      <c r="D2797" s="209" t="str">
        <f>Collection!F39</f>
        <v>Collection</v>
      </c>
      <c r="E2797" s="209">
        <f>Collection!C39</f>
        <v>3733</v>
      </c>
      <c r="F2797" s="209"/>
      <c r="G2797" s="210"/>
      <c r="H2797" s="210">
        <f>Collection!H39</f>
        <v>4990</v>
      </c>
      <c r="I2797" s="256">
        <f t="shared" si="43"/>
        <v>-4990</v>
      </c>
      <c r="J2797" s="209"/>
      <c r="K2797" s="209" t="str" cm="1">
        <f t="array" ref="K2797">IF($C2797="","",IF(AND($C2797=Party_Statement!$C$5,$B2797&gt;=Party_Statement!$C$6,$B2797&lt;=Party_Statement!$E$6),SUMPRODUCT(($C$3:$C2797=Party_Statement!$C$5)*($B$3:$B2797&gt;=Party_Statement!$C$6)*($B$3:$B2797&lt;=Party_Statement!$E$6)),""))</f>
        <v/>
      </c>
    </row>
    <row r="2798" spans="1:11" x14ac:dyDescent="0.25">
      <c r="A2798" s="212" t="str">
        <f>Collection!A40</f>
        <v>2083/03/18</v>
      </c>
      <c r="B2798" s="206">
        <f>Collection!B40</f>
        <v>46205</v>
      </c>
      <c r="C2798" s="209" t="str">
        <f>Collection!D40</f>
        <v>LOCAL</v>
      </c>
      <c r="D2798" s="209" t="str">
        <f>Collection!F40</f>
        <v>Collection</v>
      </c>
      <c r="E2798" s="209">
        <f>Collection!C40</f>
        <v>6055</v>
      </c>
      <c r="F2798" s="209"/>
      <c r="G2798" s="210"/>
      <c r="H2798" s="210">
        <f>Collection!H40</f>
        <v>450</v>
      </c>
      <c r="I2798" s="256">
        <f t="shared" si="43"/>
        <v>-450</v>
      </c>
      <c r="J2798" s="209"/>
      <c r="K2798" s="209" t="str" cm="1">
        <f t="array" ref="K2798">IF($C2798="","",IF(AND($C2798=Party_Statement!$C$5,$B2798&gt;=Party_Statement!$C$6,$B2798&lt;=Party_Statement!$E$6),SUMPRODUCT(($C$3:$C2798=Party_Statement!$C$5)*($B$3:$B2798&gt;=Party_Statement!$C$6)*($B$3:$B2798&lt;=Party_Statement!$E$6)),""))</f>
        <v/>
      </c>
    </row>
    <row r="2799" spans="1:11" x14ac:dyDescent="0.25">
      <c r="A2799" s="212" t="str">
        <f>Collection!A41</f>
        <v>2083/03/19</v>
      </c>
      <c r="B2799" s="206">
        <f>Collection!B41</f>
        <v>46206</v>
      </c>
      <c r="C2799" s="209" t="str">
        <f>Collection!D41</f>
        <v>SRIJANA DAIRY</v>
      </c>
      <c r="D2799" s="209" t="str">
        <f>Collection!F41</f>
        <v>Collection</v>
      </c>
      <c r="E2799" s="209">
        <f>Collection!C41</f>
        <v>3734</v>
      </c>
      <c r="F2799" s="209"/>
      <c r="G2799" s="210"/>
      <c r="H2799" s="210">
        <f>Collection!H41</f>
        <v>5100</v>
      </c>
      <c r="I2799" s="256">
        <f t="shared" si="43"/>
        <v>-5100</v>
      </c>
      <c r="J2799" s="209"/>
      <c r="K2799" s="209" t="str" cm="1">
        <f t="array" ref="K2799">IF($C2799="","",IF(AND($C2799=Party_Statement!$C$5,$B2799&gt;=Party_Statement!$C$6,$B2799&lt;=Party_Statement!$E$6),SUMPRODUCT(($C$3:$C2799=Party_Statement!$C$5)*($B$3:$B2799&gt;=Party_Statement!$C$6)*($B$3:$B2799&lt;=Party_Statement!$E$6)),""))</f>
        <v/>
      </c>
    </row>
    <row r="2800" spans="1:11" x14ac:dyDescent="0.25">
      <c r="A2800" s="212" t="str">
        <f>Collection!A42</f>
        <v>2083/03/19</v>
      </c>
      <c r="B2800" s="206">
        <f>Collection!B42</f>
        <v>46206</v>
      </c>
      <c r="C2800" s="209" t="str">
        <f>Collection!D42</f>
        <v>SOBHA BHATTARAI</v>
      </c>
      <c r="D2800" s="209" t="str">
        <f>Collection!F42</f>
        <v>Collection</v>
      </c>
      <c r="E2800" s="209">
        <f>Collection!C42</f>
        <v>3735</v>
      </c>
      <c r="F2800" s="209"/>
      <c r="G2800" s="210"/>
      <c r="H2800" s="210">
        <f>Collection!H42</f>
        <v>2125</v>
      </c>
      <c r="I2800" s="256">
        <f t="shared" si="43"/>
        <v>-2125</v>
      </c>
      <c r="J2800" s="209"/>
      <c r="K2800" s="209" t="str" cm="1">
        <f t="array" ref="K2800">IF($C2800="","",IF(AND($C2800=Party_Statement!$C$5,$B2800&gt;=Party_Statement!$C$6,$B2800&lt;=Party_Statement!$E$6),SUMPRODUCT(($C$3:$C2800=Party_Statement!$C$5)*($B$3:$B2800&gt;=Party_Statement!$C$6)*($B$3:$B2800&lt;=Party_Statement!$E$6)),""))</f>
        <v/>
      </c>
    </row>
    <row r="2801" spans="1:11" x14ac:dyDescent="0.25">
      <c r="A2801" s="212" t="str">
        <f>Collection!A43</f>
        <v>2083/03/19</v>
      </c>
      <c r="B2801" s="206">
        <f>Collection!B43</f>
        <v>46206</v>
      </c>
      <c r="C2801" s="209" t="str">
        <f>Collection!D43</f>
        <v>AAMOSH KIRANA</v>
      </c>
      <c r="D2801" s="209" t="str">
        <f>Collection!F43</f>
        <v>Collection</v>
      </c>
      <c r="E2801" s="209">
        <f>Collection!C43</f>
        <v>3736</v>
      </c>
      <c r="F2801" s="209"/>
      <c r="G2801" s="210"/>
      <c r="H2801" s="210">
        <f>Collection!H43</f>
        <v>5000</v>
      </c>
      <c r="I2801" s="256">
        <f t="shared" si="43"/>
        <v>-5000</v>
      </c>
      <c r="J2801" s="209"/>
      <c r="K2801" s="209" t="str" cm="1">
        <f t="array" ref="K2801">IF($C2801="","",IF(AND($C2801=Party_Statement!$C$5,$B2801&gt;=Party_Statement!$C$6,$B2801&lt;=Party_Statement!$E$6),SUMPRODUCT(($C$3:$C2801=Party_Statement!$C$5)*($B$3:$B2801&gt;=Party_Statement!$C$6)*($B$3:$B2801&lt;=Party_Statement!$E$6)),""))</f>
        <v/>
      </c>
    </row>
    <row r="2802" spans="1:11" x14ac:dyDescent="0.25">
      <c r="A2802" s="212" t="str">
        <f>Collection!A44</f>
        <v>2083/03/19</v>
      </c>
      <c r="B2802" s="206">
        <f>Collection!B44</f>
        <v>46206</v>
      </c>
      <c r="C2802" s="209" t="str">
        <f>Collection!D44</f>
        <v>PALPALI KIRANA</v>
      </c>
      <c r="D2802" s="209" t="str">
        <f>Collection!F44</f>
        <v>Collection</v>
      </c>
      <c r="E2802" s="209">
        <f>Collection!C44</f>
        <v>3737</v>
      </c>
      <c r="F2802" s="209"/>
      <c r="G2802" s="210"/>
      <c r="H2802" s="210">
        <f>Collection!H44</f>
        <v>2125</v>
      </c>
      <c r="I2802" s="256">
        <f t="shared" si="43"/>
        <v>-2125</v>
      </c>
      <c r="J2802" s="209"/>
      <c r="K2802" s="209" t="str" cm="1">
        <f t="array" ref="K2802">IF($C2802="","",IF(AND($C2802=Party_Statement!$C$5,$B2802&gt;=Party_Statement!$C$6,$B2802&lt;=Party_Statement!$E$6),SUMPRODUCT(($C$3:$C2802=Party_Statement!$C$5)*($B$3:$B2802&gt;=Party_Statement!$C$6)*($B$3:$B2802&lt;=Party_Statement!$E$6)),""))</f>
        <v/>
      </c>
    </row>
    <row r="2803" spans="1:11" x14ac:dyDescent="0.25">
      <c r="A2803" s="212" t="str">
        <f>Collection!A45</f>
        <v>2083/03/19</v>
      </c>
      <c r="B2803" s="206">
        <f>Collection!B45</f>
        <v>46206</v>
      </c>
      <c r="C2803" s="209" t="str">
        <f>Collection!D45</f>
        <v>DEURALI KIRANA</v>
      </c>
      <c r="D2803" s="209" t="str">
        <f>Collection!F45</f>
        <v>Collection</v>
      </c>
      <c r="E2803" s="209">
        <f>Collection!C45</f>
        <v>3738</v>
      </c>
      <c r="F2803" s="209"/>
      <c r="G2803" s="210"/>
      <c r="H2803" s="210">
        <f>Collection!H45</f>
        <v>425</v>
      </c>
      <c r="I2803" s="256">
        <f t="shared" si="43"/>
        <v>-425</v>
      </c>
      <c r="J2803" s="209"/>
      <c r="K2803" s="209" t="str" cm="1">
        <f t="array" ref="K2803">IF($C2803="","",IF(AND($C2803=Party_Statement!$C$5,$B2803&gt;=Party_Statement!$C$6,$B2803&lt;=Party_Statement!$E$6),SUMPRODUCT(($C$3:$C2803=Party_Statement!$C$5)*($B$3:$B2803&gt;=Party_Statement!$C$6)*($B$3:$B2803&lt;=Party_Statement!$E$6)),""))</f>
        <v/>
      </c>
    </row>
    <row r="2804" spans="1:11" x14ac:dyDescent="0.25">
      <c r="A2804" s="212" t="str">
        <f>Collection!A46</f>
        <v>2083/03/19</v>
      </c>
      <c r="B2804" s="206">
        <f>Collection!B46</f>
        <v>46206</v>
      </c>
      <c r="C2804" s="209" t="str">
        <f>Collection!D46</f>
        <v>GIRI KIRANA</v>
      </c>
      <c r="D2804" s="209" t="str">
        <f>Collection!F46</f>
        <v>Collection</v>
      </c>
      <c r="E2804" s="209">
        <f>Collection!C46</f>
        <v>3739</v>
      </c>
      <c r="F2804" s="209"/>
      <c r="G2804" s="210"/>
      <c r="H2804" s="210">
        <f>Collection!H46</f>
        <v>1275</v>
      </c>
      <c r="I2804" s="256">
        <f t="shared" si="43"/>
        <v>-1275</v>
      </c>
      <c r="J2804" s="209"/>
      <c r="K2804" s="209" t="str" cm="1">
        <f t="array" ref="K2804">IF($C2804="","",IF(AND($C2804=Party_Statement!$C$5,$B2804&gt;=Party_Statement!$C$6,$B2804&lt;=Party_Statement!$E$6),SUMPRODUCT(($C$3:$C2804=Party_Statement!$C$5)*($B$3:$B2804&gt;=Party_Statement!$C$6)*($B$3:$B2804&lt;=Party_Statement!$E$6)),""))</f>
        <v/>
      </c>
    </row>
    <row r="2805" spans="1:11" x14ac:dyDescent="0.25">
      <c r="A2805" s="212" t="str">
        <f>Collection!A47</f>
        <v>2083/03/19</v>
      </c>
      <c r="B2805" s="206">
        <f>Collection!B47</f>
        <v>46206</v>
      </c>
      <c r="C2805" s="209" t="str">
        <f>Collection!D47</f>
        <v>SAMIKSHYA KIRANA</v>
      </c>
      <c r="D2805" s="209" t="str">
        <f>Collection!F47</f>
        <v>Collection</v>
      </c>
      <c r="E2805" s="209">
        <f>Collection!C47</f>
        <v>3740</v>
      </c>
      <c r="F2805" s="209"/>
      <c r="G2805" s="210"/>
      <c r="H2805" s="210">
        <f>Collection!H47</f>
        <v>850</v>
      </c>
      <c r="I2805" s="256">
        <f t="shared" si="43"/>
        <v>-850</v>
      </c>
      <c r="J2805" s="209"/>
      <c r="K2805" s="209" t="str" cm="1">
        <f t="array" ref="K2805">IF($C2805="","",IF(AND($C2805=Party_Statement!$C$5,$B2805&gt;=Party_Statement!$C$6,$B2805&lt;=Party_Statement!$E$6),SUMPRODUCT(($C$3:$C2805=Party_Statement!$C$5)*($B$3:$B2805&gt;=Party_Statement!$C$6)*($B$3:$B2805&lt;=Party_Statement!$E$6)),""))</f>
        <v/>
      </c>
    </row>
    <row r="2806" spans="1:11" x14ac:dyDescent="0.25">
      <c r="A2806" s="212" t="str">
        <f>Collection!A48</f>
        <v>2083/03/19</v>
      </c>
      <c r="B2806" s="206">
        <f>Collection!B48</f>
        <v>46206</v>
      </c>
      <c r="C2806" s="209" t="str">
        <f>Collection!D48</f>
        <v>YUBARAJ AND SAMRAT</v>
      </c>
      <c r="D2806" s="209" t="str">
        <f>Collection!F48</f>
        <v>Collection</v>
      </c>
      <c r="E2806" s="209">
        <f>Collection!C48</f>
        <v>3741</v>
      </c>
      <c r="F2806" s="209"/>
      <c r="G2806" s="210"/>
      <c r="H2806" s="210">
        <f>Collection!H48</f>
        <v>1275</v>
      </c>
      <c r="I2806" s="256">
        <f t="shared" si="43"/>
        <v>-1275</v>
      </c>
      <c r="J2806" s="209"/>
      <c r="K2806" s="209" t="str" cm="1">
        <f t="array" ref="K2806">IF($C2806="","",IF(AND($C2806=Party_Statement!$C$5,$B2806&gt;=Party_Statement!$C$6,$B2806&lt;=Party_Statement!$E$6),SUMPRODUCT(($C$3:$C2806=Party_Statement!$C$5)*($B$3:$B2806&gt;=Party_Statement!$C$6)*($B$3:$B2806&lt;=Party_Statement!$E$6)),""))</f>
        <v/>
      </c>
    </row>
    <row r="2807" spans="1:11" x14ac:dyDescent="0.25">
      <c r="A2807" s="212" t="str">
        <f>Collection!A49</f>
        <v>2083/03/19</v>
      </c>
      <c r="B2807" s="206">
        <f>Collection!B49</f>
        <v>46206</v>
      </c>
      <c r="C2807" s="209" t="str">
        <f>Collection!D49</f>
        <v>MANAKAMANA DAIRY</v>
      </c>
      <c r="D2807" s="209" t="str">
        <f>Collection!F49</f>
        <v>Collection</v>
      </c>
      <c r="E2807" s="209">
        <f>Collection!C49</f>
        <v>3742</v>
      </c>
      <c r="F2807" s="209"/>
      <c r="G2807" s="210"/>
      <c r="H2807" s="210">
        <f>Collection!H49</f>
        <v>1700</v>
      </c>
      <c r="I2807" s="256">
        <f t="shared" si="43"/>
        <v>-1700</v>
      </c>
      <c r="J2807" s="209"/>
      <c r="K2807" s="209" t="str" cm="1">
        <f t="array" ref="K2807">IF($C2807="","",IF(AND($C2807=Party_Statement!$C$5,$B2807&gt;=Party_Statement!$C$6,$B2807&lt;=Party_Statement!$E$6),SUMPRODUCT(($C$3:$C2807=Party_Statement!$C$5)*($B$3:$B2807&gt;=Party_Statement!$C$6)*($B$3:$B2807&lt;=Party_Statement!$E$6)),""))</f>
        <v/>
      </c>
    </row>
    <row r="2808" spans="1:11" x14ac:dyDescent="0.25">
      <c r="A2808" s="212" t="str">
        <f>Collection!A50</f>
        <v>2083/03/19</v>
      </c>
      <c r="B2808" s="206">
        <f>Collection!B50</f>
        <v>46206</v>
      </c>
      <c r="C2808" s="209" t="str">
        <f>Collection!D50</f>
        <v>ORGANIC TARKALI</v>
      </c>
      <c r="D2808" s="209" t="str">
        <f>Collection!F50</f>
        <v>Collection</v>
      </c>
      <c r="E2808" s="209">
        <f>Collection!C50</f>
        <v>3743</v>
      </c>
      <c r="F2808" s="209"/>
      <c r="G2808" s="210"/>
      <c r="H2808" s="210">
        <f>Collection!H50</f>
        <v>3795</v>
      </c>
      <c r="I2808" s="256">
        <f t="shared" si="43"/>
        <v>-3795</v>
      </c>
      <c r="J2808" s="209"/>
      <c r="K2808" s="209" t="str" cm="1">
        <f t="array" ref="K2808">IF($C2808="","",IF(AND($C2808=Party_Statement!$C$5,$B2808&gt;=Party_Statement!$C$6,$B2808&lt;=Party_Statement!$E$6),SUMPRODUCT(($C$3:$C2808=Party_Statement!$C$5)*($B$3:$B2808&gt;=Party_Statement!$C$6)*($B$3:$B2808&lt;=Party_Statement!$E$6)),""))</f>
        <v/>
      </c>
    </row>
    <row r="2809" spans="1:11" x14ac:dyDescent="0.25">
      <c r="A2809" s="212" t="str">
        <f>Collection!A51</f>
        <v>2083/03/19</v>
      </c>
      <c r="B2809" s="206">
        <f>Collection!B51</f>
        <v>46206</v>
      </c>
      <c r="C2809" s="209" t="str">
        <f>Collection!D51</f>
        <v>LOCAL</v>
      </c>
      <c r="D2809" s="209" t="str">
        <f>Collection!F51</f>
        <v>Collection</v>
      </c>
      <c r="E2809" s="209">
        <f>Collection!C51</f>
        <v>6074</v>
      </c>
      <c r="F2809" s="209"/>
      <c r="G2809" s="210"/>
      <c r="H2809" s="210">
        <f>Collection!H51</f>
        <v>820</v>
      </c>
      <c r="I2809" s="256">
        <f t="shared" si="43"/>
        <v>-570</v>
      </c>
      <c r="J2809" s="209"/>
      <c r="K2809" s="209" t="str" cm="1">
        <f t="array" ref="K2809">IF($C2809="","",IF(AND($C2809=Party_Statement!$C$5,$B2809&gt;=Party_Statement!$C$6,$B2809&lt;=Party_Statement!$E$6),SUMPRODUCT(($C$3:$C2809=Party_Statement!$C$5)*($B$3:$B2809&gt;=Party_Statement!$C$6)*($B$3:$B2809&lt;=Party_Statement!$E$6)),""))</f>
        <v/>
      </c>
    </row>
    <row r="2810" spans="1:11" x14ac:dyDescent="0.25">
      <c r="A2810" s="212" t="str">
        <f>Collection!A52</f>
        <v>2083/03/20</v>
      </c>
      <c r="B2810" s="206">
        <f>Collection!B52</f>
        <v>46207</v>
      </c>
      <c r="C2810" s="209" t="str">
        <f>Collection!D52</f>
        <v>SRIJANA DAIRY</v>
      </c>
      <c r="D2810" s="209" t="str">
        <f>Collection!F52</f>
        <v>Collection</v>
      </c>
      <c r="E2810" s="209">
        <f>Collection!C52</f>
        <v>3745</v>
      </c>
      <c r="F2810" s="209"/>
      <c r="G2810" s="210"/>
      <c r="H2810" s="210">
        <f>Collection!H52</f>
        <v>5100</v>
      </c>
      <c r="I2810" s="256">
        <f t="shared" si="43"/>
        <v>-5100</v>
      </c>
      <c r="J2810" s="209"/>
      <c r="K2810" s="209" t="str" cm="1">
        <f t="array" ref="K2810">IF($C2810="","",IF(AND($C2810=Party_Statement!$C$5,$B2810&gt;=Party_Statement!$C$6,$B2810&lt;=Party_Statement!$E$6),SUMPRODUCT(($C$3:$C2810=Party_Statement!$C$5)*($B$3:$B2810&gt;=Party_Statement!$C$6)*($B$3:$B2810&lt;=Party_Statement!$E$6)),""))</f>
        <v/>
      </c>
    </row>
    <row r="2811" spans="1:11" x14ac:dyDescent="0.25">
      <c r="A2811" s="212" t="str">
        <f>Collection!A53</f>
        <v>2083/03/20</v>
      </c>
      <c r="B2811" s="206">
        <f>Collection!B53</f>
        <v>46207</v>
      </c>
      <c r="C2811" s="209" t="str">
        <f>Collection!D53</f>
        <v>SOBHA BHATTARAI</v>
      </c>
      <c r="D2811" s="209" t="str">
        <f>Collection!F53</f>
        <v>Collection</v>
      </c>
      <c r="E2811" s="209">
        <f>Collection!C53</f>
        <v>3746</v>
      </c>
      <c r="F2811" s="209"/>
      <c r="G2811" s="210"/>
      <c r="H2811" s="210">
        <f>Collection!H53</f>
        <v>2550</v>
      </c>
      <c r="I2811" s="256">
        <f t="shared" si="43"/>
        <v>-2550</v>
      </c>
      <c r="J2811" s="209"/>
      <c r="K2811" s="209" t="str" cm="1">
        <f t="array" ref="K2811">IF($C2811="","",IF(AND($C2811=Party_Statement!$C$5,$B2811&gt;=Party_Statement!$C$6,$B2811&lt;=Party_Statement!$E$6),SUMPRODUCT(($C$3:$C2811=Party_Statement!$C$5)*($B$3:$B2811&gt;=Party_Statement!$C$6)*($B$3:$B2811&lt;=Party_Statement!$E$6)),""))</f>
        <v/>
      </c>
    </row>
    <row r="2812" spans="1:11" x14ac:dyDescent="0.25">
      <c r="A2812" s="212" t="str">
        <f>Collection!A54</f>
        <v>2083/03/20</v>
      </c>
      <c r="B2812" s="206">
        <f>Collection!B54</f>
        <v>46207</v>
      </c>
      <c r="C2812" s="209" t="str">
        <f>Collection!D54</f>
        <v>SAMIKSHYA KIRANA</v>
      </c>
      <c r="D2812" s="209" t="str">
        <f>Collection!F54</f>
        <v>Collection</v>
      </c>
      <c r="E2812" s="209">
        <f>Collection!C54</f>
        <v>3747</v>
      </c>
      <c r="F2812" s="209"/>
      <c r="G2812" s="210"/>
      <c r="H2812" s="210">
        <f>Collection!H54</f>
        <v>850</v>
      </c>
      <c r="I2812" s="256">
        <f t="shared" si="43"/>
        <v>-850</v>
      </c>
      <c r="J2812" s="209"/>
      <c r="K2812" s="209" t="str" cm="1">
        <f t="array" ref="K2812">IF($C2812="","",IF(AND($C2812=Party_Statement!$C$5,$B2812&gt;=Party_Statement!$C$6,$B2812&lt;=Party_Statement!$E$6),SUMPRODUCT(($C$3:$C2812=Party_Statement!$C$5)*($B$3:$B2812&gt;=Party_Statement!$C$6)*($B$3:$B2812&lt;=Party_Statement!$E$6)),""))</f>
        <v/>
      </c>
    </row>
    <row r="2813" spans="1:11" x14ac:dyDescent="0.25">
      <c r="A2813" s="212" t="str">
        <f>Collection!A55</f>
        <v>2083/03/20</v>
      </c>
      <c r="B2813" s="206">
        <f>Collection!B55</f>
        <v>46207</v>
      </c>
      <c r="C2813" s="209" t="str">
        <f>Collection!D55</f>
        <v>PALPALI KIRANA</v>
      </c>
      <c r="D2813" s="209" t="str">
        <f>Collection!F55</f>
        <v>Collection</v>
      </c>
      <c r="E2813" s="209">
        <f>Collection!C55</f>
        <v>3748</v>
      </c>
      <c r="F2813" s="209"/>
      <c r="G2813" s="210"/>
      <c r="H2813" s="210">
        <f>Collection!H55</f>
        <v>1700</v>
      </c>
      <c r="I2813" s="256">
        <f t="shared" si="43"/>
        <v>-1700</v>
      </c>
      <c r="J2813" s="209"/>
      <c r="K2813" s="209" t="str" cm="1">
        <f t="array" ref="K2813">IF($C2813="","",IF(AND($C2813=Party_Statement!$C$5,$B2813&gt;=Party_Statement!$C$6,$B2813&lt;=Party_Statement!$E$6),SUMPRODUCT(($C$3:$C2813=Party_Statement!$C$5)*($B$3:$B2813&gt;=Party_Statement!$C$6)*($B$3:$B2813&lt;=Party_Statement!$E$6)),""))</f>
        <v/>
      </c>
    </row>
    <row r="2814" spans="1:11" x14ac:dyDescent="0.25">
      <c r="A2814" s="212" t="str">
        <f>Collection!A56</f>
        <v>2083/03/20</v>
      </c>
      <c r="B2814" s="206">
        <f>Collection!B56</f>
        <v>46207</v>
      </c>
      <c r="C2814" s="209" t="str">
        <f>Collection!D56</f>
        <v>AAMOSH KIRANA</v>
      </c>
      <c r="D2814" s="209" t="str">
        <f>Collection!F56</f>
        <v>Collection</v>
      </c>
      <c r="E2814" s="209">
        <f>Collection!C56</f>
        <v>3749</v>
      </c>
      <c r="F2814" s="209"/>
      <c r="G2814" s="210"/>
      <c r="H2814" s="210">
        <f>Collection!H56</f>
        <v>9000</v>
      </c>
      <c r="I2814" s="256">
        <f t="shared" si="43"/>
        <v>-9000</v>
      </c>
      <c r="J2814" s="209"/>
      <c r="K2814" s="209" t="str" cm="1">
        <f t="array" ref="K2814">IF($C2814="","",IF(AND($C2814=Party_Statement!$C$5,$B2814&gt;=Party_Statement!$C$6,$B2814&lt;=Party_Statement!$E$6),SUMPRODUCT(($C$3:$C2814=Party_Statement!$C$5)*($B$3:$B2814&gt;=Party_Statement!$C$6)*($B$3:$B2814&lt;=Party_Statement!$E$6)),""))</f>
        <v/>
      </c>
    </row>
    <row r="2815" spans="1:11" x14ac:dyDescent="0.25">
      <c r="A2815" s="212" t="str">
        <f>Collection!A57</f>
        <v>2083/03/20</v>
      </c>
      <c r="B2815" s="206">
        <f>Collection!B57</f>
        <v>46207</v>
      </c>
      <c r="C2815" s="209" t="str">
        <f>Collection!D57</f>
        <v>DEURALI KIRANA</v>
      </c>
      <c r="D2815" s="209" t="str">
        <f>Collection!F57</f>
        <v>Collection</v>
      </c>
      <c r="E2815" s="209">
        <f>Collection!C57</f>
        <v>3750</v>
      </c>
      <c r="F2815" s="209"/>
      <c r="G2815" s="210"/>
      <c r="H2815" s="210">
        <f>Collection!H57</f>
        <v>425</v>
      </c>
      <c r="I2815" s="256">
        <f t="shared" si="43"/>
        <v>-425</v>
      </c>
      <c r="J2815" s="209"/>
      <c r="K2815" s="209" t="str" cm="1">
        <f t="array" ref="K2815">IF($C2815="","",IF(AND($C2815=Party_Statement!$C$5,$B2815&gt;=Party_Statement!$C$6,$B2815&lt;=Party_Statement!$E$6),SUMPRODUCT(($C$3:$C2815=Party_Statement!$C$5)*($B$3:$B2815&gt;=Party_Statement!$C$6)*($B$3:$B2815&lt;=Party_Statement!$E$6)),""))</f>
        <v/>
      </c>
    </row>
    <row r="2816" spans="1:11" x14ac:dyDescent="0.25">
      <c r="A2816" s="212" t="str">
        <f>Collection!A58</f>
        <v>2083/03/20</v>
      </c>
      <c r="B2816" s="206">
        <f>Collection!B58</f>
        <v>46207</v>
      </c>
      <c r="C2816" s="209" t="str">
        <f>Collection!D58</f>
        <v>GIRI KIRANA</v>
      </c>
      <c r="D2816" s="209" t="str">
        <f>Collection!F58</f>
        <v>Collection</v>
      </c>
      <c r="E2816" s="209">
        <f>Collection!C58</f>
        <v>3751</v>
      </c>
      <c r="F2816" s="209"/>
      <c r="G2816" s="210"/>
      <c r="H2816" s="210">
        <f>Collection!H58</f>
        <v>1275</v>
      </c>
      <c r="I2816" s="256">
        <f t="shared" si="43"/>
        <v>-1275</v>
      </c>
      <c r="J2816" s="209"/>
      <c r="K2816" s="209" t="str" cm="1">
        <f t="array" ref="K2816">IF($C2816="","",IF(AND($C2816=Party_Statement!$C$5,$B2816&gt;=Party_Statement!$C$6,$B2816&lt;=Party_Statement!$E$6),SUMPRODUCT(($C$3:$C2816=Party_Statement!$C$5)*($B$3:$B2816&gt;=Party_Statement!$C$6)*($B$3:$B2816&lt;=Party_Statement!$E$6)),""))</f>
        <v/>
      </c>
    </row>
    <row r="2817" spans="1:11" x14ac:dyDescent="0.25">
      <c r="A2817" s="212" t="str">
        <f>Collection!A59</f>
        <v>2083/03/20</v>
      </c>
      <c r="B2817" s="206">
        <f>Collection!B59</f>
        <v>46207</v>
      </c>
      <c r="C2817" s="209" t="str">
        <f>Collection!D59</f>
        <v>AAYUSH AND AAYUSHMA</v>
      </c>
      <c r="D2817" s="209" t="str">
        <f>Collection!F59</f>
        <v>Collection</v>
      </c>
      <c r="E2817" s="209">
        <f>Collection!C59</f>
        <v>3752</v>
      </c>
      <c r="F2817" s="209"/>
      <c r="G2817" s="210"/>
      <c r="H2817" s="210">
        <f>Collection!H59</f>
        <v>425</v>
      </c>
      <c r="I2817" s="256">
        <f t="shared" si="43"/>
        <v>-425</v>
      </c>
      <c r="J2817" s="209"/>
      <c r="K2817" s="209" t="str" cm="1">
        <f t="array" ref="K2817">IF($C2817="","",IF(AND($C2817=Party_Statement!$C$5,$B2817&gt;=Party_Statement!$C$6,$B2817&lt;=Party_Statement!$E$6),SUMPRODUCT(($C$3:$C2817=Party_Statement!$C$5)*($B$3:$B2817&gt;=Party_Statement!$C$6)*($B$3:$B2817&lt;=Party_Statement!$E$6)),""))</f>
        <v/>
      </c>
    </row>
    <row r="2818" spans="1:11" x14ac:dyDescent="0.25">
      <c r="A2818" s="212" t="str">
        <f>Collection!A60</f>
        <v>2083/03/20</v>
      </c>
      <c r="B2818" s="206">
        <f>Collection!B60</f>
        <v>46207</v>
      </c>
      <c r="C2818" s="209" t="str">
        <f>Collection!D60</f>
        <v>YUBARAJ AND SAMRAT</v>
      </c>
      <c r="D2818" s="209" t="str">
        <f>Collection!F60</f>
        <v>Collection</v>
      </c>
      <c r="E2818" s="209">
        <f>Collection!C60</f>
        <v>3753</v>
      </c>
      <c r="F2818" s="209"/>
      <c r="G2818" s="210"/>
      <c r="H2818" s="210">
        <f>Collection!H60</f>
        <v>1020</v>
      </c>
      <c r="I2818" s="256">
        <f t="shared" si="43"/>
        <v>-170</v>
      </c>
      <c r="J2818" s="209"/>
      <c r="K2818" s="209" t="str" cm="1">
        <f t="array" ref="K2818">IF($C2818="","",IF(AND($C2818=Party_Statement!$C$5,$B2818&gt;=Party_Statement!$C$6,$B2818&lt;=Party_Statement!$E$6),SUMPRODUCT(($C$3:$C2818=Party_Statement!$C$5)*($B$3:$B2818&gt;=Party_Statement!$C$6)*($B$3:$B2818&lt;=Party_Statement!$E$6)),""))</f>
        <v/>
      </c>
    </row>
    <row r="2819" spans="1:11" x14ac:dyDescent="0.25">
      <c r="A2819" s="212" t="str">
        <f>Collection!A61</f>
        <v>2083/03/20</v>
      </c>
      <c r="B2819" s="206">
        <f>Collection!B61</f>
        <v>46207</v>
      </c>
      <c r="C2819" s="209" t="str">
        <f>Collection!D61</f>
        <v>ORGANIC TARKALI</v>
      </c>
      <c r="D2819" s="209" t="str">
        <f>Collection!F61</f>
        <v>Collection</v>
      </c>
      <c r="E2819" s="209">
        <f>Collection!C61</f>
        <v>3754</v>
      </c>
      <c r="F2819" s="209"/>
      <c r="G2819" s="210"/>
      <c r="H2819" s="210">
        <f>Collection!H61</f>
        <v>3395</v>
      </c>
      <c r="I2819" s="256">
        <f t="shared" ref="I2819:I2882" si="44">IF($C2819="","",IF($C2819=$C1550,$I1550+$G2819-$H2819,$G2819-$H2819))</f>
        <v>-3395</v>
      </c>
      <c r="J2819" s="209"/>
      <c r="K2819" s="209" t="str" cm="1">
        <f t="array" ref="K2819">IF($C2819="","",IF(AND($C2819=Party_Statement!$C$5,$B2819&gt;=Party_Statement!$C$6,$B2819&lt;=Party_Statement!$E$6),SUMPRODUCT(($C$3:$C2819=Party_Statement!$C$5)*($B$3:$B2819&gt;=Party_Statement!$C$6)*($B$3:$B2819&lt;=Party_Statement!$E$6)),""))</f>
        <v/>
      </c>
    </row>
    <row r="2820" spans="1:11" x14ac:dyDescent="0.25">
      <c r="A2820" s="212" t="str">
        <f>Collection!A62</f>
        <v>2083/03/20</v>
      </c>
      <c r="B2820" s="206">
        <f>Collection!B62</f>
        <v>46207</v>
      </c>
      <c r="C2820" s="209" t="str">
        <f>Collection!D62</f>
        <v>PETTY CASH</v>
      </c>
      <c r="D2820" s="209" t="str">
        <f>Collection!F62</f>
        <v>Advance</v>
      </c>
      <c r="E2820" s="209">
        <f>Collection!C62</f>
        <v>0</v>
      </c>
      <c r="F2820" s="209"/>
      <c r="G2820" s="210"/>
      <c r="H2820" s="210">
        <f>Collection!H62</f>
        <v>0</v>
      </c>
      <c r="I2820" s="256">
        <f t="shared" si="44"/>
        <v>0</v>
      </c>
      <c r="J2820" s="209"/>
      <c r="K2820" s="209" t="str" cm="1">
        <f t="array" ref="K2820">IF($C2820="","",IF(AND($C2820=Party_Statement!$C$5,$B2820&gt;=Party_Statement!$C$6,$B2820&lt;=Party_Statement!$E$6),SUMPRODUCT(($C$3:$C2820=Party_Statement!$C$5)*($B$3:$B2820&gt;=Party_Statement!$C$6)*($B$3:$B2820&lt;=Party_Statement!$E$6)),""))</f>
        <v/>
      </c>
    </row>
    <row r="2821" spans="1:11" x14ac:dyDescent="0.25">
      <c r="A2821" s="212" t="str">
        <f>Collection!A63</f>
        <v>2083/03/20</v>
      </c>
      <c r="B2821" s="206">
        <f>Collection!B63</f>
        <v>46207</v>
      </c>
      <c r="C2821" s="209" t="str">
        <f>Collection!D63</f>
        <v>LOCAL</v>
      </c>
      <c r="D2821" s="209" t="str">
        <f>Collection!F63</f>
        <v>Collection</v>
      </c>
      <c r="E2821" s="209">
        <f>Collection!C63</f>
        <v>6093</v>
      </c>
      <c r="F2821" s="209"/>
      <c r="G2821" s="210"/>
      <c r="H2821" s="210">
        <f>Collection!H63</f>
        <v>1095</v>
      </c>
      <c r="I2821" s="256">
        <f t="shared" si="44"/>
        <v>-1095</v>
      </c>
      <c r="J2821" s="209"/>
      <c r="K2821" s="209" t="str" cm="1">
        <f t="array" ref="K2821">IF($C2821="","",IF(AND($C2821=Party_Statement!$C$5,$B2821&gt;=Party_Statement!$C$6,$B2821&lt;=Party_Statement!$E$6),SUMPRODUCT(($C$3:$C2821=Party_Statement!$C$5)*($B$3:$B2821&gt;=Party_Statement!$C$6)*($B$3:$B2821&lt;=Party_Statement!$E$6)),""))</f>
        <v/>
      </c>
    </row>
    <row r="2822" spans="1:11" x14ac:dyDescent="0.25">
      <c r="A2822" s="212" t="str">
        <f>Collection!A64</f>
        <v>2083/03/21</v>
      </c>
      <c r="B2822" s="206">
        <f>Collection!B64</f>
        <v>46208</v>
      </c>
      <c r="C2822" s="209" t="str">
        <f>Collection!D64</f>
        <v>SRIJANA DAIRY</v>
      </c>
      <c r="D2822" s="209" t="str">
        <f>Collection!F64</f>
        <v>Collection</v>
      </c>
      <c r="E2822" s="209">
        <f>Collection!C64</f>
        <v>3755</v>
      </c>
      <c r="F2822" s="209"/>
      <c r="G2822" s="210"/>
      <c r="H2822" s="210">
        <f>Collection!H64</f>
        <v>5100</v>
      </c>
      <c r="I2822" s="256">
        <f t="shared" si="44"/>
        <v>-5100</v>
      </c>
      <c r="J2822" s="209"/>
      <c r="K2822" s="209" t="str" cm="1">
        <f t="array" ref="K2822">IF($C2822="","",IF(AND($C2822=Party_Statement!$C$5,$B2822&gt;=Party_Statement!$C$6,$B2822&lt;=Party_Statement!$E$6),SUMPRODUCT(($C$3:$C2822=Party_Statement!$C$5)*($B$3:$B2822&gt;=Party_Statement!$C$6)*($B$3:$B2822&lt;=Party_Statement!$E$6)),""))</f>
        <v/>
      </c>
    </row>
    <row r="2823" spans="1:11" x14ac:dyDescent="0.25">
      <c r="A2823" s="212" t="str">
        <f>Collection!A65</f>
        <v>2083/03/21</v>
      </c>
      <c r="B2823" s="206">
        <f>Collection!B65</f>
        <v>46208</v>
      </c>
      <c r="C2823" s="209" t="str">
        <f>Collection!D65</f>
        <v>SOBHA BHATTARAI</v>
      </c>
      <c r="D2823" s="209" t="str">
        <f>Collection!F65</f>
        <v>Collection</v>
      </c>
      <c r="E2823" s="209">
        <f>Collection!C65</f>
        <v>3756</v>
      </c>
      <c r="F2823" s="209"/>
      <c r="G2823" s="210"/>
      <c r="H2823" s="210">
        <f>Collection!H65</f>
        <v>2550</v>
      </c>
      <c r="I2823" s="256">
        <f t="shared" si="44"/>
        <v>-2550</v>
      </c>
      <c r="J2823" s="209"/>
      <c r="K2823" s="209" t="str" cm="1">
        <f t="array" ref="K2823">IF($C2823="","",IF(AND($C2823=Party_Statement!$C$5,$B2823&gt;=Party_Statement!$C$6,$B2823&lt;=Party_Statement!$E$6),SUMPRODUCT(($C$3:$C2823=Party_Statement!$C$5)*($B$3:$B2823&gt;=Party_Statement!$C$6)*($B$3:$B2823&lt;=Party_Statement!$E$6)),""))</f>
        <v/>
      </c>
    </row>
    <row r="2824" spans="1:11" x14ac:dyDescent="0.25">
      <c r="A2824" s="212" t="str">
        <f>Collection!A66</f>
        <v>2083/03/21</v>
      </c>
      <c r="B2824" s="206">
        <f>Collection!B66</f>
        <v>46208</v>
      </c>
      <c r="C2824" s="209" t="str">
        <f>Collection!D66</f>
        <v>MANAKAMANA DAIRY</v>
      </c>
      <c r="D2824" s="209" t="str">
        <f>Collection!F66</f>
        <v>Collection</v>
      </c>
      <c r="E2824" s="209">
        <f>Collection!C66</f>
        <v>3757</v>
      </c>
      <c r="F2824" s="209"/>
      <c r="G2824" s="210"/>
      <c r="H2824" s="210">
        <f>Collection!H66</f>
        <v>1000</v>
      </c>
      <c r="I2824" s="256">
        <f t="shared" si="44"/>
        <v>-1000</v>
      </c>
      <c r="J2824" s="209"/>
      <c r="K2824" s="209" t="str" cm="1">
        <f t="array" ref="K2824">IF($C2824="","",IF(AND($C2824=Party_Statement!$C$5,$B2824&gt;=Party_Statement!$C$6,$B2824&lt;=Party_Statement!$E$6),SUMPRODUCT(($C$3:$C2824=Party_Statement!$C$5)*($B$3:$B2824&gt;=Party_Statement!$C$6)*($B$3:$B2824&lt;=Party_Statement!$E$6)),""))</f>
        <v/>
      </c>
    </row>
    <row r="2825" spans="1:11" x14ac:dyDescent="0.25">
      <c r="A2825" s="212" t="str">
        <f>Collection!A67</f>
        <v>2083/03/21</v>
      </c>
      <c r="B2825" s="206">
        <f>Collection!B67</f>
        <v>46208</v>
      </c>
      <c r="C2825" s="209" t="str">
        <f>Collection!D67</f>
        <v>SAMIKSHYA KIRANA</v>
      </c>
      <c r="D2825" s="209" t="str">
        <f>Collection!F67</f>
        <v>Collection</v>
      </c>
      <c r="E2825" s="209">
        <f>Collection!C67</f>
        <v>3758</v>
      </c>
      <c r="F2825" s="209"/>
      <c r="G2825" s="210"/>
      <c r="H2825" s="210">
        <f>Collection!H67</f>
        <v>850</v>
      </c>
      <c r="I2825" s="256">
        <f t="shared" si="44"/>
        <v>-850</v>
      </c>
      <c r="J2825" s="209"/>
      <c r="K2825" s="209" t="str" cm="1">
        <f t="array" ref="K2825">IF($C2825="","",IF(AND($C2825=Party_Statement!$C$5,$B2825&gt;=Party_Statement!$C$6,$B2825&lt;=Party_Statement!$E$6),SUMPRODUCT(($C$3:$C2825=Party_Statement!$C$5)*($B$3:$B2825&gt;=Party_Statement!$C$6)*($B$3:$B2825&lt;=Party_Statement!$E$6)),""))</f>
        <v/>
      </c>
    </row>
    <row r="2826" spans="1:11" x14ac:dyDescent="0.25">
      <c r="A2826" s="212" t="str">
        <f>Collection!A68</f>
        <v>2083/03/21</v>
      </c>
      <c r="B2826" s="206">
        <f>Collection!B68</f>
        <v>46208</v>
      </c>
      <c r="C2826" s="209" t="str">
        <f>Collection!D68</f>
        <v>PALPALI KIRANA</v>
      </c>
      <c r="D2826" s="209" t="str">
        <f>Collection!F68</f>
        <v>Collection</v>
      </c>
      <c r="E2826" s="209">
        <f>Collection!C68</f>
        <v>3759</v>
      </c>
      <c r="F2826" s="209"/>
      <c r="G2826" s="210"/>
      <c r="H2826" s="210">
        <f>Collection!H68</f>
        <v>2975</v>
      </c>
      <c r="I2826" s="256">
        <f t="shared" si="44"/>
        <v>-2975</v>
      </c>
      <c r="J2826" s="209"/>
      <c r="K2826" s="209" t="str" cm="1">
        <f t="array" ref="K2826">IF($C2826="","",IF(AND($C2826=Party_Statement!$C$5,$B2826&gt;=Party_Statement!$C$6,$B2826&lt;=Party_Statement!$E$6),SUMPRODUCT(($C$3:$C2826=Party_Statement!$C$5)*($B$3:$B2826&gt;=Party_Statement!$C$6)*($B$3:$B2826&lt;=Party_Statement!$E$6)),""))</f>
        <v/>
      </c>
    </row>
    <row r="2827" spans="1:11" x14ac:dyDescent="0.25">
      <c r="A2827" s="212" t="str">
        <f>Collection!A69</f>
        <v>2083/03/21</v>
      </c>
      <c r="B2827" s="206">
        <f>Collection!B69</f>
        <v>46208</v>
      </c>
      <c r="C2827" s="209" t="str">
        <f>Collection!D69</f>
        <v>AAMOSH KIRANA</v>
      </c>
      <c r="D2827" s="209" t="str">
        <f>Collection!F69</f>
        <v>Collection</v>
      </c>
      <c r="E2827" s="209">
        <f>Collection!C69</f>
        <v>3760</v>
      </c>
      <c r="F2827" s="209"/>
      <c r="G2827" s="210"/>
      <c r="H2827" s="210">
        <f>Collection!H69</f>
        <v>6500</v>
      </c>
      <c r="I2827" s="256">
        <f t="shared" si="44"/>
        <v>-6500</v>
      </c>
      <c r="J2827" s="209"/>
      <c r="K2827" s="209" t="str" cm="1">
        <f t="array" ref="K2827">IF($C2827="","",IF(AND($C2827=Party_Statement!$C$5,$B2827&gt;=Party_Statement!$C$6,$B2827&lt;=Party_Statement!$E$6),SUMPRODUCT(($C$3:$C2827=Party_Statement!$C$5)*($B$3:$B2827&gt;=Party_Statement!$C$6)*($B$3:$B2827&lt;=Party_Statement!$E$6)),""))</f>
        <v/>
      </c>
    </row>
    <row r="2828" spans="1:11" x14ac:dyDescent="0.25">
      <c r="A2828" s="212" t="str">
        <f>Collection!A70</f>
        <v>2083/03/21</v>
      </c>
      <c r="B2828" s="206">
        <f>Collection!B70</f>
        <v>46208</v>
      </c>
      <c r="C2828" s="209" t="str">
        <f>Collection!D70</f>
        <v>DEURALI KIRANA</v>
      </c>
      <c r="D2828" s="209" t="str">
        <f>Collection!F70</f>
        <v>Collection</v>
      </c>
      <c r="E2828" s="209">
        <f>Collection!C70</f>
        <v>3761</v>
      </c>
      <c r="F2828" s="209"/>
      <c r="G2828" s="210"/>
      <c r="H2828" s="210">
        <f>Collection!H70</f>
        <v>425</v>
      </c>
      <c r="I2828" s="256">
        <f t="shared" si="44"/>
        <v>-25</v>
      </c>
      <c r="J2828" s="209"/>
      <c r="K2828" s="209" t="str" cm="1">
        <f t="array" ref="K2828">IF($C2828="","",IF(AND($C2828=Party_Statement!$C$5,$B2828&gt;=Party_Statement!$C$6,$B2828&lt;=Party_Statement!$E$6),SUMPRODUCT(($C$3:$C2828=Party_Statement!$C$5)*($B$3:$B2828&gt;=Party_Statement!$C$6)*($B$3:$B2828&lt;=Party_Statement!$E$6)),""))</f>
        <v/>
      </c>
    </row>
    <row r="2829" spans="1:11" x14ac:dyDescent="0.25">
      <c r="A2829" s="212" t="str">
        <f>Collection!A71</f>
        <v>2083/03/21</v>
      </c>
      <c r="B2829" s="206">
        <f>Collection!B71</f>
        <v>46208</v>
      </c>
      <c r="C2829" s="209" t="str">
        <f>Collection!D71</f>
        <v>GIRI KIRANA</v>
      </c>
      <c r="D2829" s="209" t="str">
        <f>Collection!F71</f>
        <v>Collection</v>
      </c>
      <c r="E2829" s="209">
        <f>Collection!C71</f>
        <v>3762</v>
      </c>
      <c r="F2829" s="209"/>
      <c r="G2829" s="210"/>
      <c r="H2829" s="210">
        <f>Collection!H71</f>
        <v>1275</v>
      </c>
      <c r="I2829" s="256">
        <f t="shared" si="44"/>
        <v>0</v>
      </c>
      <c r="J2829" s="209"/>
      <c r="K2829" s="209" t="str" cm="1">
        <f t="array" ref="K2829">IF($C2829="","",IF(AND($C2829=Party_Statement!$C$5,$B2829&gt;=Party_Statement!$C$6,$B2829&lt;=Party_Statement!$E$6),SUMPRODUCT(($C$3:$C2829=Party_Statement!$C$5)*($B$3:$B2829&gt;=Party_Statement!$C$6)*($B$3:$B2829&lt;=Party_Statement!$E$6)),""))</f>
        <v/>
      </c>
    </row>
    <row r="2830" spans="1:11" x14ac:dyDescent="0.25">
      <c r="A2830" s="212" t="str">
        <f>Collection!A72</f>
        <v>2083/03/21</v>
      </c>
      <c r="B2830" s="206">
        <f>Collection!B72</f>
        <v>46208</v>
      </c>
      <c r="C2830" s="209" t="str">
        <f>Collection!D72</f>
        <v>YUBARAJ AND SAMRAT</v>
      </c>
      <c r="D2830" s="209" t="str">
        <f>Collection!F72</f>
        <v>Collection</v>
      </c>
      <c r="E2830" s="209">
        <f>Collection!C72</f>
        <v>3763</v>
      </c>
      <c r="F2830" s="209"/>
      <c r="G2830" s="210"/>
      <c r="H2830" s="210">
        <f>Collection!H72</f>
        <v>1700</v>
      </c>
      <c r="I2830" s="256">
        <f t="shared" si="44"/>
        <v>-1700</v>
      </c>
      <c r="J2830" s="209"/>
      <c r="K2830" s="209" t="str" cm="1">
        <f t="array" ref="K2830">IF($C2830="","",IF(AND($C2830=Party_Statement!$C$5,$B2830&gt;=Party_Statement!$C$6,$B2830&lt;=Party_Statement!$E$6),SUMPRODUCT(($C$3:$C2830=Party_Statement!$C$5)*($B$3:$B2830&gt;=Party_Statement!$C$6)*($B$3:$B2830&lt;=Party_Statement!$E$6)),""))</f>
        <v/>
      </c>
    </row>
    <row r="2831" spans="1:11" x14ac:dyDescent="0.25">
      <c r="A2831" s="212" t="str">
        <f>Collection!A73</f>
        <v>2083/03/21</v>
      </c>
      <c r="B2831" s="206">
        <f>Collection!B73</f>
        <v>46208</v>
      </c>
      <c r="C2831" s="209" t="str">
        <f>Collection!D73</f>
        <v>AAYUSH AND AAYUSHMA</v>
      </c>
      <c r="D2831" s="209" t="str">
        <f>Collection!F73</f>
        <v>Collection</v>
      </c>
      <c r="E2831" s="209">
        <f>Collection!C73</f>
        <v>3764</v>
      </c>
      <c r="F2831" s="209"/>
      <c r="G2831" s="210"/>
      <c r="H2831" s="210">
        <f>Collection!H73</f>
        <v>425</v>
      </c>
      <c r="I2831" s="256">
        <f t="shared" si="44"/>
        <v>-425</v>
      </c>
      <c r="J2831" s="209"/>
      <c r="K2831" s="209" t="str" cm="1">
        <f t="array" ref="K2831">IF($C2831="","",IF(AND($C2831=Party_Statement!$C$5,$B2831&gt;=Party_Statement!$C$6,$B2831&lt;=Party_Statement!$E$6),SUMPRODUCT(($C$3:$C2831=Party_Statement!$C$5)*($B$3:$B2831&gt;=Party_Statement!$C$6)*($B$3:$B2831&lt;=Party_Statement!$E$6)),""))</f>
        <v/>
      </c>
    </row>
    <row r="2832" spans="1:11" x14ac:dyDescent="0.25">
      <c r="A2832" s="212" t="str">
        <f>Collection!A74</f>
        <v>2083/03/21</v>
      </c>
      <c r="B2832" s="206">
        <f>Collection!B74</f>
        <v>46208</v>
      </c>
      <c r="C2832" s="209" t="str">
        <f>Collection!D74</f>
        <v>PETTY CASH</v>
      </c>
      <c r="D2832" s="209" t="str">
        <f>Collection!F74</f>
        <v>Advance</v>
      </c>
      <c r="E2832" s="209">
        <f>Collection!C74</f>
        <v>0</v>
      </c>
      <c r="F2832" s="209"/>
      <c r="G2832" s="210"/>
      <c r="H2832" s="210">
        <f>Collection!H74</f>
        <v>0</v>
      </c>
      <c r="I2832" s="256">
        <f t="shared" si="44"/>
        <v>0</v>
      </c>
      <c r="J2832" s="209"/>
      <c r="K2832" s="209" t="str" cm="1">
        <f t="array" ref="K2832">IF($C2832="","",IF(AND($C2832=Party_Statement!$C$5,$B2832&gt;=Party_Statement!$C$6,$B2832&lt;=Party_Statement!$E$6),SUMPRODUCT(($C$3:$C2832=Party_Statement!$C$5)*($B$3:$B2832&gt;=Party_Statement!$C$6)*($B$3:$B2832&lt;=Party_Statement!$E$6)),""))</f>
        <v/>
      </c>
    </row>
    <row r="2833" spans="1:11" x14ac:dyDescent="0.25">
      <c r="A2833" s="212" t="str">
        <f>Collection!A75</f>
        <v>2083/03/21</v>
      </c>
      <c r="B2833" s="206">
        <f>Collection!B75</f>
        <v>46208</v>
      </c>
      <c r="C2833" s="209" t="str">
        <f>Collection!D75</f>
        <v>ORGANIC TARKALI</v>
      </c>
      <c r="D2833" s="209" t="str">
        <f>Collection!F75</f>
        <v>Collection</v>
      </c>
      <c r="E2833" s="209">
        <f>Collection!C75</f>
        <v>3765</v>
      </c>
      <c r="F2833" s="209"/>
      <c r="G2833" s="210"/>
      <c r="H2833" s="210">
        <f>Collection!H75</f>
        <v>4535</v>
      </c>
      <c r="I2833" s="256">
        <f t="shared" si="44"/>
        <v>-4535</v>
      </c>
      <c r="J2833" s="209"/>
      <c r="K2833" s="209" t="str" cm="1">
        <f t="array" ref="K2833">IF($C2833="","",IF(AND($C2833=Party_Statement!$C$5,$B2833&gt;=Party_Statement!$C$6,$B2833&lt;=Party_Statement!$E$6),SUMPRODUCT(($C$3:$C2833=Party_Statement!$C$5)*($B$3:$B2833&gt;=Party_Statement!$C$6)*($B$3:$B2833&lt;=Party_Statement!$E$6)),""))</f>
        <v/>
      </c>
    </row>
    <row r="2834" spans="1:11" x14ac:dyDescent="0.25">
      <c r="A2834" s="212" t="str">
        <f>Collection!A76</f>
        <v>2083/03/21</v>
      </c>
      <c r="B2834" s="206">
        <f>Collection!B76</f>
        <v>46208</v>
      </c>
      <c r="C2834" s="209" t="str">
        <f>Collection!D76</f>
        <v>LOCAL</v>
      </c>
      <c r="D2834" s="209" t="str">
        <f>Collection!F76</f>
        <v>Collection</v>
      </c>
      <c r="E2834" s="209">
        <f>Collection!C76</f>
        <v>6114</v>
      </c>
      <c r="F2834" s="209"/>
      <c r="G2834" s="210"/>
      <c r="H2834" s="210">
        <f>Collection!H76</f>
        <v>475</v>
      </c>
      <c r="I2834" s="256">
        <f t="shared" si="44"/>
        <v>794.97</v>
      </c>
      <c r="J2834" s="209"/>
      <c r="K2834" s="209" t="str" cm="1">
        <f t="array" ref="K2834">IF($C2834="","",IF(AND($C2834=Party_Statement!$C$5,$B2834&gt;=Party_Statement!$C$6,$B2834&lt;=Party_Statement!$E$6),SUMPRODUCT(($C$3:$C2834=Party_Statement!$C$5)*($B$3:$B2834&gt;=Party_Statement!$C$6)*($B$3:$B2834&lt;=Party_Statement!$E$6)),""))</f>
        <v/>
      </c>
    </row>
    <row r="2835" spans="1:11" x14ac:dyDescent="0.25">
      <c r="A2835" s="212" t="str">
        <f>Collection!A77</f>
        <v>2083/03/22</v>
      </c>
      <c r="B2835" s="206">
        <f>Collection!B77</f>
        <v>46209</v>
      </c>
      <c r="C2835" s="209" t="str">
        <f>Collection!D77</f>
        <v>SRIJANA DAIRY</v>
      </c>
      <c r="D2835" s="209" t="str">
        <f>Collection!F77</f>
        <v>Collection</v>
      </c>
      <c r="E2835" s="209">
        <f>Collection!C77</f>
        <v>3766</v>
      </c>
      <c r="F2835" s="209"/>
      <c r="G2835" s="210"/>
      <c r="H2835" s="210">
        <f>Collection!H77</f>
        <v>5180</v>
      </c>
      <c r="I2835" s="256">
        <f t="shared" si="44"/>
        <v>-5180</v>
      </c>
      <c r="J2835" s="209"/>
      <c r="K2835" s="209" t="str" cm="1">
        <f t="array" ref="K2835">IF($C2835="","",IF(AND($C2835=Party_Statement!$C$5,$B2835&gt;=Party_Statement!$C$6,$B2835&lt;=Party_Statement!$E$6),SUMPRODUCT(($C$3:$C2835=Party_Statement!$C$5)*($B$3:$B2835&gt;=Party_Statement!$C$6)*($B$3:$B2835&lt;=Party_Statement!$E$6)),""))</f>
        <v/>
      </c>
    </row>
    <row r="2836" spans="1:11" x14ac:dyDescent="0.25">
      <c r="A2836" s="212" t="str">
        <f>Collection!A78</f>
        <v>2083/03/22</v>
      </c>
      <c r="B2836" s="206">
        <f>Collection!B78</f>
        <v>46209</v>
      </c>
      <c r="C2836" s="209" t="str">
        <f>Collection!D78</f>
        <v>SOBHA BHATTARAI</v>
      </c>
      <c r="D2836" s="209" t="str">
        <f>Collection!F78</f>
        <v>Collection</v>
      </c>
      <c r="E2836" s="209">
        <f>Collection!C78</f>
        <v>3767</v>
      </c>
      <c r="F2836" s="209"/>
      <c r="G2836" s="210"/>
      <c r="H2836" s="210">
        <f>Collection!H78</f>
        <v>3400</v>
      </c>
      <c r="I2836" s="256">
        <f t="shared" si="44"/>
        <v>-3400</v>
      </c>
      <c r="J2836" s="209"/>
      <c r="K2836" s="209" t="str" cm="1">
        <f t="array" ref="K2836">IF($C2836="","",IF(AND($C2836=Party_Statement!$C$5,$B2836&gt;=Party_Statement!$C$6,$B2836&lt;=Party_Statement!$E$6),SUMPRODUCT(($C$3:$C2836=Party_Statement!$C$5)*($B$3:$B2836&gt;=Party_Statement!$C$6)*($B$3:$B2836&lt;=Party_Statement!$E$6)),""))</f>
        <v/>
      </c>
    </row>
    <row r="2837" spans="1:11" x14ac:dyDescent="0.25">
      <c r="A2837" s="212" t="str">
        <f>Collection!A79</f>
        <v>2083/03/22</v>
      </c>
      <c r="B2837" s="206">
        <f>Collection!B79</f>
        <v>46209</v>
      </c>
      <c r="C2837" s="209" t="str">
        <f>Collection!D79</f>
        <v>AAMOSH KIRANA</v>
      </c>
      <c r="D2837" s="209" t="str">
        <f>Collection!F79</f>
        <v>Collection</v>
      </c>
      <c r="E2837" s="209">
        <f>Collection!C79</f>
        <v>3768</v>
      </c>
      <c r="F2837" s="209"/>
      <c r="G2837" s="210"/>
      <c r="H2837" s="210">
        <f>Collection!H79</f>
        <v>8300</v>
      </c>
      <c r="I2837" s="256">
        <f t="shared" si="44"/>
        <v>-8300</v>
      </c>
      <c r="J2837" s="209"/>
      <c r="K2837" s="209" t="str" cm="1">
        <f t="array" ref="K2837">IF($C2837="","",IF(AND($C2837=Party_Statement!$C$5,$B2837&gt;=Party_Statement!$C$6,$B2837&lt;=Party_Statement!$E$6),SUMPRODUCT(($C$3:$C2837=Party_Statement!$C$5)*($B$3:$B2837&gt;=Party_Statement!$C$6)*($B$3:$B2837&lt;=Party_Statement!$E$6)),""))</f>
        <v/>
      </c>
    </row>
    <row r="2838" spans="1:11" x14ac:dyDescent="0.25">
      <c r="A2838" s="212" t="str">
        <f>Collection!A80</f>
        <v>2083/03/22</v>
      </c>
      <c r="B2838" s="206">
        <f>Collection!B80</f>
        <v>46209</v>
      </c>
      <c r="C2838" s="209" t="str">
        <f>Collection!D80</f>
        <v>DEURALI KIRANA</v>
      </c>
      <c r="D2838" s="209" t="str">
        <f>Collection!F80</f>
        <v>Collection</v>
      </c>
      <c r="E2838" s="209">
        <f>Collection!C80</f>
        <v>3769</v>
      </c>
      <c r="F2838" s="209"/>
      <c r="G2838" s="210"/>
      <c r="H2838" s="210">
        <f>Collection!H80</f>
        <v>425</v>
      </c>
      <c r="I2838" s="256">
        <f t="shared" si="44"/>
        <v>-425</v>
      </c>
      <c r="J2838" s="209"/>
      <c r="K2838" s="209" t="str" cm="1">
        <f t="array" ref="K2838">IF($C2838="","",IF(AND($C2838=Party_Statement!$C$5,$B2838&gt;=Party_Statement!$C$6,$B2838&lt;=Party_Statement!$E$6),SUMPRODUCT(($C$3:$C2838=Party_Statement!$C$5)*($B$3:$B2838&gt;=Party_Statement!$C$6)*($B$3:$B2838&lt;=Party_Statement!$E$6)),""))</f>
        <v/>
      </c>
    </row>
    <row r="2839" spans="1:11" x14ac:dyDescent="0.25">
      <c r="A2839" s="212" t="str">
        <f>Collection!A81</f>
        <v>2083/03/22</v>
      </c>
      <c r="B2839" s="206">
        <f>Collection!B81</f>
        <v>46209</v>
      </c>
      <c r="C2839" s="209" t="str">
        <f>Collection!D81</f>
        <v>SAMIKSHYA KIRANA</v>
      </c>
      <c r="D2839" s="209" t="str">
        <f>Collection!F81</f>
        <v>Collection</v>
      </c>
      <c r="E2839" s="209">
        <f>Collection!C81</f>
        <v>3770</v>
      </c>
      <c r="F2839" s="209"/>
      <c r="G2839" s="210"/>
      <c r="H2839" s="210">
        <f>Collection!H81</f>
        <v>850</v>
      </c>
      <c r="I2839" s="256">
        <f t="shared" si="44"/>
        <v>-850</v>
      </c>
      <c r="J2839" s="209"/>
      <c r="K2839" s="209" t="str" cm="1">
        <f t="array" ref="K2839">IF($C2839="","",IF(AND($C2839=Party_Statement!$C$5,$B2839&gt;=Party_Statement!$C$6,$B2839&lt;=Party_Statement!$E$6),SUMPRODUCT(($C$3:$C2839=Party_Statement!$C$5)*($B$3:$B2839&gt;=Party_Statement!$C$6)*($B$3:$B2839&lt;=Party_Statement!$E$6)),""))</f>
        <v/>
      </c>
    </row>
    <row r="2840" spans="1:11" x14ac:dyDescent="0.25">
      <c r="A2840" s="212" t="str">
        <f>Collection!A82</f>
        <v>2083/03/22</v>
      </c>
      <c r="B2840" s="206">
        <f>Collection!B82</f>
        <v>46209</v>
      </c>
      <c r="C2840" s="209" t="str">
        <f>Collection!D82</f>
        <v>MANAKAMANA DAIRY</v>
      </c>
      <c r="D2840" s="209" t="str">
        <f>Collection!F82</f>
        <v>Collection</v>
      </c>
      <c r="E2840" s="209">
        <f>Collection!C82</f>
        <v>3771</v>
      </c>
      <c r="F2840" s="209"/>
      <c r="G2840" s="210"/>
      <c r="H2840" s="210">
        <f>Collection!H82</f>
        <v>700</v>
      </c>
      <c r="I2840" s="256">
        <f t="shared" si="44"/>
        <v>150</v>
      </c>
      <c r="J2840" s="209"/>
      <c r="K2840" s="209" t="str" cm="1">
        <f t="array" ref="K2840">IF($C2840="","",IF(AND($C2840=Party_Statement!$C$5,$B2840&gt;=Party_Statement!$C$6,$B2840&lt;=Party_Statement!$E$6),SUMPRODUCT(($C$3:$C2840=Party_Statement!$C$5)*($B$3:$B2840&gt;=Party_Statement!$C$6)*($B$3:$B2840&lt;=Party_Statement!$E$6)),""))</f>
        <v/>
      </c>
    </row>
    <row r="2841" spans="1:11" x14ac:dyDescent="0.25">
      <c r="A2841" s="212" t="str">
        <f>Collection!A83</f>
        <v>2083/03/22</v>
      </c>
      <c r="B2841" s="206">
        <f>Collection!B83</f>
        <v>46209</v>
      </c>
      <c r="C2841" s="209" t="str">
        <f>Collection!D83</f>
        <v>AAYUSH AND AAYUSHMA</v>
      </c>
      <c r="D2841" s="209" t="str">
        <f>Collection!F83</f>
        <v>Collection</v>
      </c>
      <c r="E2841" s="209">
        <f>Collection!C83</f>
        <v>3772</v>
      </c>
      <c r="F2841" s="209"/>
      <c r="G2841" s="210"/>
      <c r="H2841" s="210">
        <f>Collection!H83</f>
        <v>255</v>
      </c>
      <c r="I2841" s="256">
        <f t="shared" si="44"/>
        <v>170</v>
      </c>
      <c r="J2841" s="209"/>
      <c r="K2841" s="209" t="str" cm="1">
        <f t="array" ref="K2841">IF($C2841="","",IF(AND($C2841=Party_Statement!$C$5,$B2841&gt;=Party_Statement!$C$6,$B2841&lt;=Party_Statement!$E$6),SUMPRODUCT(($C$3:$C2841=Party_Statement!$C$5)*($B$3:$B2841&gt;=Party_Statement!$C$6)*($B$3:$B2841&lt;=Party_Statement!$E$6)),""))</f>
        <v/>
      </c>
    </row>
    <row r="2842" spans="1:11" x14ac:dyDescent="0.25">
      <c r="A2842" s="212" t="str">
        <f>Collection!A84</f>
        <v>2083/03/22</v>
      </c>
      <c r="B2842" s="206">
        <f>Collection!B84</f>
        <v>46209</v>
      </c>
      <c r="C2842" s="209" t="str">
        <f>Collection!D84</f>
        <v>YUBARAJ AND SAMRAT</v>
      </c>
      <c r="D2842" s="209" t="str">
        <f>Collection!F84</f>
        <v>Collection</v>
      </c>
      <c r="E2842" s="209">
        <f>Collection!C84</f>
        <v>3773</v>
      </c>
      <c r="F2842" s="209"/>
      <c r="G2842" s="210"/>
      <c r="H2842" s="210">
        <f>Collection!H84</f>
        <v>510</v>
      </c>
      <c r="I2842" s="256">
        <f t="shared" si="44"/>
        <v>-510</v>
      </c>
      <c r="J2842" s="209"/>
      <c r="K2842" s="209" t="str" cm="1">
        <f t="array" ref="K2842">IF($C2842="","",IF(AND($C2842=Party_Statement!$C$5,$B2842&gt;=Party_Statement!$C$6,$B2842&lt;=Party_Statement!$E$6),SUMPRODUCT(($C$3:$C2842=Party_Statement!$C$5)*($B$3:$B2842&gt;=Party_Statement!$C$6)*($B$3:$B2842&lt;=Party_Statement!$E$6)),""))</f>
        <v/>
      </c>
    </row>
    <row r="2843" spans="1:11" x14ac:dyDescent="0.25">
      <c r="A2843" s="212" t="str">
        <f>Collection!A85</f>
        <v>2083/03/22</v>
      </c>
      <c r="B2843" s="206">
        <f>Collection!B85</f>
        <v>46209</v>
      </c>
      <c r="C2843" s="209" t="str">
        <f>Collection!D85</f>
        <v>PALPALI KIRANA</v>
      </c>
      <c r="D2843" s="209" t="str">
        <f>Collection!F85</f>
        <v>Collection</v>
      </c>
      <c r="E2843" s="209">
        <f>Collection!C85</f>
        <v>3774</v>
      </c>
      <c r="F2843" s="209"/>
      <c r="G2843" s="210"/>
      <c r="H2843" s="210">
        <f>Collection!H85</f>
        <v>1700</v>
      </c>
      <c r="I2843" s="256">
        <f t="shared" si="44"/>
        <v>-1700</v>
      </c>
      <c r="J2843" s="209"/>
      <c r="K2843" s="209" t="str" cm="1">
        <f t="array" ref="K2843">IF($C2843="","",IF(AND($C2843=Party_Statement!$C$5,$B2843&gt;=Party_Statement!$C$6,$B2843&lt;=Party_Statement!$E$6),SUMPRODUCT(($C$3:$C2843=Party_Statement!$C$5)*($B$3:$B2843&gt;=Party_Statement!$C$6)*($B$3:$B2843&lt;=Party_Statement!$E$6)),""))</f>
        <v/>
      </c>
    </row>
    <row r="2844" spans="1:11" x14ac:dyDescent="0.25">
      <c r="A2844" s="212" t="str">
        <f>Collection!A86</f>
        <v>2083/03/22</v>
      </c>
      <c r="B2844" s="206">
        <f>Collection!B86</f>
        <v>46209</v>
      </c>
      <c r="C2844" s="209" t="str">
        <f>Collection!D86</f>
        <v>GIRI KIRANA</v>
      </c>
      <c r="D2844" s="209" t="str">
        <f>Collection!F86</f>
        <v>Collection</v>
      </c>
      <c r="E2844" s="209">
        <f>Collection!C86</f>
        <v>3775</v>
      </c>
      <c r="F2844" s="209"/>
      <c r="G2844" s="210"/>
      <c r="H2844" s="210">
        <f>Collection!H86</f>
        <v>1275</v>
      </c>
      <c r="I2844" s="256">
        <f t="shared" si="44"/>
        <v>-1275</v>
      </c>
      <c r="J2844" s="209"/>
      <c r="K2844" s="209" t="str" cm="1">
        <f t="array" ref="K2844">IF($C2844="","",IF(AND($C2844=Party_Statement!$C$5,$B2844&gt;=Party_Statement!$C$6,$B2844&lt;=Party_Statement!$E$6),SUMPRODUCT(($C$3:$C2844=Party_Statement!$C$5)*($B$3:$B2844&gt;=Party_Statement!$C$6)*($B$3:$B2844&lt;=Party_Statement!$E$6)),""))</f>
        <v/>
      </c>
    </row>
    <row r="2845" spans="1:11" x14ac:dyDescent="0.25">
      <c r="A2845" s="212" t="str">
        <f>Collection!A87</f>
        <v>2083/03/22</v>
      </c>
      <c r="B2845" s="206">
        <f>Collection!B87</f>
        <v>46209</v>
      </c>
      <c r="C2845" s="209" t="str">
        <f>Collection!D87</f>
        <v>ORGANIC TARKALI</v>
      </c>
      <c r="D2845" s="209" t="str">
        <f>Collection!F87</f>
        <v>Collection</v>
      </c>
      <c r="E2845" s="209">
        <f>Collection!C87</f>
        <v>3776</v>
      </c>
      <c r="F2845" s="209"/>
      <c r="G2845" s="210"/>
      <c r="H2845" s="210">
        <f>Collection!H87</f>
        <v>3395</v>
      </c>
      <c r="I2845" s="256">
        <f t="shared" si="44"/>
        <v>-3395</v>
      </c>
      <c r="J2845" s="209"/>
      <c r="K2845" s="209" t="str" cm="1">
        <f t="array" ref="K2845">IF($C2845="","",IF(AND($C2845=Party_Statement!$C$5,$B2845&gt;=Party_Statement!$C$6,$B2845&lt;=Party_Statement!$E$6),SUMPRODUCT(($C$3:$C2845=Party_Statement!$C$5)*($B$3:$B2845&gt;=Party_Statement!$C$6)*($B$3:$B2845&lt;=Party_Statement!$E$6)),""))</f>
        <v/>
      </c>
    </row>
    <row r="2846" spans="1:11" x14ac:dyDescent="0.25">
      <c r="A2846" s="212" t="str">
        <f>Collection!A88</f>
        <v>2083/03/22</v>
      </c>
      <c r="B2846" s="206">
        <f>Collection!B88</f>
        <v>46209</v>
      </c>
      <c r="C2846" s="209" t="str">
        <f>Collection!D88</f>
        <v>NEUPANE KIRANA</v>
      </c>
      <c r="D2846" s="209" t="str">
        <f>Collection!F88</f>
        <v>Collection</v>
      </c>
      <c r="E2846" s="209">
        <f>Collection!C88</f>
        <v>3777</v>
      </c>
      <c r="F2846" s="209"/>
      <c r="G2846" s="210"/>
      <c r="H2846" s="210">
        <f>Collection!H88</f>
        <v>180</v>
      </c>
      <c r="I2846" s="256">
        <f t="shared" si="44"/>
        <v>-180</v>
      </c>
      <c r="J2846" s="209"/>
      <c r="K2846" s="209" t="str" cm="1">
        <f t="array" ref="K2846">IF($C2846="","",IF(AND($C2846=Party_Statement!$C$5,$B2846&gt;=Party_Statement!$C$6,$B2846&lt;=Party_Statement!$E$6),SUMPRODUCT(($C$3:$C2846=Party_Statement!$C$5)*($B$3:$B2846&gt;=Party_Statement!$C$6)*($B$3:$B2846&lt;=Party_Statement!$E$6)),""))</f>
        <v/>
      </c>
    </row>
    <row r="2847" spans="1:11" x14ac:dyDescent="0.25">
      <c r="A2847" s="212" t="str">
        <f>Collection!A89</f>
        <v>2083/03/22</v>
      </c>
      <c r="B2847" s="206">
        <f>Collection!B89</f>
        <v>46209</v>
      </c>
      <c r="C2847" s="209" t="str">
        <f>Collection!D89</f>
        <v>BHUSAL JANARAL STORE</v>
      </c>
      <c r="D2847" s="209" t="str">
        <f>Collection!F89</f>
        <v>Collection</v>
      </c>
      <c r="E2847" s="209">
        <f>Collection!C89</f>
        <v>3778</v>
      </c>
      <c r="F2847" s="209"/>
      <c r="G2847" s="210"/>
      <c r="H2847" s="210">
        <f>Collection!H89</f>
        <v>580</v>
      </c>
      <c r="I2847" s="256">
        <f t="shared" si="44"/>
        <v>-580</v>
      </c>
      <c r="J2847" s="209"/>
      <c r="K2847" s="209" t="str" cm="1">
        <f t="array" ref="K2847">IF($C2847="","",IF(AND($C2847=Party_Statement!$C$5,$B2847&gt;=Party_Statement!$C$6,$B2847&lt;=Party_Statement!$E$6),SUMPRODUCT(($C$3:$C2847=Party_Statement!$C$5)*($B$3:$B2847&gt;=Party_Statement!$C$6)*($B$3:$B2847&lt;=Party_Statement!$E$6)),""))</f>
        <v/>
      </c>
    </row>
    <row r="2848" spans="1:11" x14ac:dyDescent="0.25">
      <c r="A2848" s="212" t="str">
        <f>Collection!A90</f>
        <v>2083/03/22</v>
      </c>
      <c r="B2848" s="206">
        <f>Collection!B90</f>
        <v>46209</v>
      </c>
      <c r="C2848" s="209" t="str">
        <f>Collection!D90</f>
        <v>LOCAL</v>
      </c>
      <c r="D2848" s="209" t="str">
        <f>Collection!F90</f>
        <v>Collection</v>
      </c>
      <c r="E2848" s="209">
        <f>Collection!C90</f>
        <v>0</v>
      </c>
      <c r="F2848" s="209"/>
      <c r="G2848" s="210"/>
      <c r="H2848" s="210">
        <f>Collection!H90</f>
        <v>430</v>
      </c>
      <c r="I2848" s="256">
        <f t="shared" si="44"/>
        <v>-430</v>
      </c>
      <c r="J2848" s="209"/>
      <c r="K2848" s="209" t="str" cm="1">
        <f t="array" ref="K2848">IF($C2848="","",IF(AND($C2848=Party_Statement!$C$5,$B2848&gt;=Party_Statement!$C$6,$B2848&lt;=Party_Statement!$E$6),SUMPRODUCT(($C$3:$C2848=Party_Statement!$C$5)*($B$3:$B2848&gt;=Party_Statement!$C$6)*($B$3:$B2848&lt;=Party_Statement!$E$6)),""))</f>
        <v/>
      </c>
    </row>
    <row r="2849" spans="1:11" x14ac:dyDescent="0.25">
      <c r="A2849" s="212" t="str">
        <f>Collection!A91</f>
        <v>2083/03/23</v>
      </c>
      <c r="B2849" s="206">
        <f>Collection!B91</f>
        <v>46210</v>
      </c>
      <c r="C2849" s="209" t="str">
        <f>Collection!D91</f>
        <v>GANGA NEUPANE</v>
      </c>
      <c r="D2849" s="209" t="str">
        <f>Collection!F91</f>
        <v>Collection</v>
      </c>
      <c r="E2849" s="209">
        <f>Collection!C91</f>
        <v>3779</v>
      </c>
      <c r="F2849" s="209"/>
      <c r="G2849" s="210"/>
      <c r="H2849" s="210">
        <f>Collection!H91</f>
        <v>4000</v>
      </c>
      <c r="I2849" s="256">
        <f t="shared" si="44"/>
        <v>-4000</v>
      </c>
      <c r="J2849" s="209"/>
      <c r="K2849" s="209" t="str" cm="1">
        <f t="array" ref="K2849">IF($C2849="","",IF(AND($C2849=Party_Statement!$C$5,$B2849&gt;=Party_Statement!$C$6,$B2849&lt;=Party_Statement!$E$6),SUMPRODUCT(($C$3:$C2849=Party_Statement!$C$5)*($B$3:$B2849&gt;=Party_Statement!$C$6)*($B$3:$B2849&lt;=Party_Statement!$E$6)),""))</f>
        <v/>
      </c>
    </row>
    <row r="2850" spans="1:11" x14ac:dyDescent="0.25">
      <c r="A2850" s="212" t="str">
        <f>Collection!A92</f>
        <v>2083/03/23</v>
      </c>
      <c r="B2850" s="206">
        <f>Collection!B92</f>
        <v>46210</v>
      </c>
      <c r="C2850" s="209" t="str">
        <f>Collection!D92</f>
        <v>SRIJANA DAIRY</v>
      </c>
      <c r="D2850" s="209" t="str">
        <f>Collection!F92</f>
        <v>Collection</v>
      </c>
      <c r="E2850" s="209">
        <f>Collection!C92</f>
        <v>3780</v>
      </c>
      <c r="F2850" s="209"/>
      <c r="G2850" s="210"/>
      <c r="H2850" s="210">
        <f>Collection!H92</f>
        <v>5180</v>
      </c>
      <c r="I2850" s="256">
        <f t="shared" si="44"/>
        <v>-5180</v>
      </c>
      <c r="J2850" s="209"/>
      <c r="K2850" s="209" t="str" cm="1">
        <f t="array" ref="K2850">IF($C2850="","",IF(AND($C2850=Party_Statement!$C$5,$B2850&gt;=Party_Statement!$C$6,$B2850&lt;=Party_Statement!$E$6),SUMPRODUCT(($C$3:$C2850=Party_Statement!$C$5)*($B$3:$B2850&gt;=Party_Statement!$C$6)*($B$3:$B2850&lt;=Party_Statement!$E$6)),""))</f>
        <v/>
      </c>
    </row>
    <row r="2851" spans="1:11" x14ac:dyDescent="0.25">
      <c r="A2851" s="212" t="str">
        <f>Collection!A93</f>
        <v>2083/03/23</v>
      </c>
      <c r="B2851" s="206">
        <f>Collection!B93</f>
        <v>46210</v>
      </c>
      <c r="C2851" s="209" t="str">
        <f>Collection!D93</f>
        <v>SOBHA BHATTARAI</v>
      </c>
      <c r="D2851" s="209" t="str">
        <f>Collection!F93</f>
        <v>Collection</v>
      </c>
      <c r="E2851" s="209">
        <f>Collection!C93</f>
        <v>3781</v>
      </c>
      <c r="F2851" s="209"/>
      <c r="G2851" s="210"/>
      <c r="H2851" s="210">
        <f>Collection!H93</f>
        <v>2550</v>
      </c>
      <c r="I2851" s="256">
        <f t="shared" si="44"/>
        <v>-2550</v>
      </c>
      <c r="J2851" s="209"/>
      <c r="K2851" s="209" t="str" cm="1">
        <f t="array" ref="K2851">IF($C2851="","",IF(AND($C2851=Party_Statement!$C$5,$B2851&gt;=Party_Statement!$C$6,$B2851&lt;=Party_Statement!$E$6),SUMPRODUCT(($C$3:$C2851=Party_Statement!$C$5)*($B$3:$B2851&gt;=Party_Statement!$C$6)*($B$3:$B2851&lt;=Party_Statement!$E$6)),""))</f>
        <v/>
      </c>
    </row>
    <row r="2852" spans="1:11" x14ac:dyDescent="0.25">
      <c r="A2852" s="212" t="str">
        <f>Collection!A94</f>
        <v>2083/03/23</v>
      </c>
      <c r="B2852" s="206">
        <f>Collection!B94</f>
        <v>46210</v>
      </c>
      <c r="C2852" s="209" t="str">
        <f>Collection!D94</f>
        <v>SAMIKSHYA KIRANA</v>
      </c>
      <c r="D2852" s="209" t="str">
        <f>Collection!F94</f>
        <v>Collection</v>
      </c>
      <c r="E2852" s="209">
        <f>Collection!C94</f>
        <v>3782</v>
      </c>
      <c r="F2852" s="209"/>
      <c r="G2852" s="210"/>
      <c r="H2852" s="210">
        <f>Collection!H94</f>
        <v>425</v>
      </c>
      <c r="I2852" s="256">
        <f t="shared" si="44"/>
        <v>-425</v>
      </c>
      <c r="J2852" s="209"/>
      <c r="K2852" s="209" t="str" cm="1">
        <f t="array" ref="K2852">IF($C2852="","",IF(AND($C2852=Party_Statement!$C$5,$B2852&gt;=Party_Statement!$C$6,$B2852&lt;=Party_Statement!$E$6),SUMPRODUCT(($C$3:$C2852=Party_Statement!$C$5)*($B$3:$B2852&gt;=Party_Statement!$C$6)*($B$3:$B2852&lt;=Party_Statement!$E$6)),""))</f>
        <v/>
      </c>
    </row>
    <row r="2853" spans="1:11" x14ac:dyDescent="0.25">
      <c r="A2853" s="212" t="str">
        <f>Collection!A95</f>
        <v>2083/03/23</v>
      </c>
      <c r="B2853" s="206">
        <f>Collection!B95</f>
        <v>46210</v>
      </c>
      <c r="C2853" s="209" t="str">
        <f>Collection!D95</f>
        <v>PALPALI KIRANA</v>
      </c>
      <c r="D2853" s="209" t="str">
        <f>Collection!F95</f>
        <v>Collection</v>
      </c>
      <c r="E2853" s="209">
        <f>Collection!C95</f>
        <v>3783</v>
      </c>
      <c r="F2853" s="209"/>
      <c r="G2853" s="210"/>
      <c r="H2853" s="210">
        <f>Collection!H95</f>
        <v>2550</v>
      </c>
      <c r="I2853" s="256">
        <f t="shared" si="44"/>
        <v>-2550</v>
      </c>
      <c r="J2853" s="209"/>
      <c r="K2853" s="209" t="str" cm="1">
        <f t="array" ref="K2853">IF($C2853="","",IF(AND($C2853=Party_Statement!$C$5,$B2853&gt;=Party_Statement!$C$6,$B2853&lt;=Party_Statement!$E$6),SUMPRODUCT(($C$3:$C2853=Party_Statement!$C$5)*($B$3:$B2853&gt;=Party_Statement!$C$6)*($B$3:$B2853&lt;=Party_Statement!$E$6)),""))</f>
        <v/>
      </c>
    </row>
    <row r="2854" spans="1:11" x14ac:dyDescent="0.25">
      <c r="A2854" s="212" t="str">
        <f>Collection!A96</f>
        <v>2083/03/23</v>
      </c>
      <c r="B2854" s="206">
        <f>Collection!B96</f>
        <v>46210</v>
      </c>
      <c r="C2854" s="209" t="str">
        <f>Collection!D96</f>
        <v>YUBARAJ AND SAMRAT</v>
      </c>
      <c r="D2854" s="209" t="str">
        <f>Collection!F96</f>
        <v>Collection</v>
      </c>
      <c r="E2854" s="209">
        <f>Collection!C96</f>
        <v>3784</v>
      </c>
      <c r="F2854" s="209"/>
      <c r="G2854" s="210"/>
      <c r="H2854" s="210">
        <f>Collection!H96</f>
        <v>1275</v>
      </c>
      <c r="I2854" s="256">
        <f t="shared" si="44"/>
        <v>-1275</v>
      </c>
      <c r="J2854" s="209"/>
      <c r="K2854" s="209" t="str" cm="1">
        <f t="array" ref="K2854">IF($C2854="","",IF(AND($C2854=Party_Statement!$C$5,$B2854&gt;=Party_Statement!$C$6,$B2854&lt;=Party_Statement!$E$6),SUMPRODUCT(($C$3:$C2854=Party_Statement!$C$5)*($B$3:$B2854&gt;=Party_Statement!$C$6)*($B$3:$B2854&lt;=Party_Statement!$E$6)),""))</f>
        <v/>
      </c>
    </row>
    <row r="2855" spans="1:11" x14ac:dyDescent="0.25">
      <c r="A2855" s="212" t="str">
        <f>Collection!A97</f>
        <v>2083/03/23</v>
      </c>
      <c r="B2855" s="206">
        <f>Collection!B97</f>
        <v>46210</v>
      </c>
      <c r="C2855" s="209" t="str">
        <f>Collection!D97</f>
        <v>GIRI KIRANA</v>
      </c>
      <c r="D2855" s="209" t="str">
        <f>Collection!F97</f>
        <v>Collection</v>
      </c>
      <c r="E2855" s="209">
        <f>Collection!C97</f>
        <v>3785</v>
      </c>
      <c r="F2855" s="209"/>
      <c r="G2855" s="210"/>
      <c r="H2855" s="210">
        <f>Collection!H97</f>
        <v>1275</v>
      </c>
      <c r="I2855" s="256">
        <f t="shared" si="44"/>
        <v>-1275</v>
      </c>
      <c r="J2855" s="209"/>
      <c r="K2855" s="209" t="str" cm="1">
        <f t="array" ref="K2855">IF($C2855="","",IF(AND($C2855=Party_Statement!$C$5,$B2855&gt;=Party_Statement!$C$6,$B2855&lt;=Party_Statement!$E$6),SUMPRODUCT(($C$3:$C2855=Party_Statement!$C$5)*($B$3:$B2855&gt;=Party_Statement!$C$6)*($B$3:$B2855&lt;=Party_Statement!$E$6)),""))</f>
        <v/>
      </c>
    </row>
    <row r="2856" spans="1:11" x14ac:dyDescent="0.25">
      <c r="A2856" s="212" t="str">
        <f>Collection!A98</f>
        <v>2083/03/23</v>
      </c>
      <c r="B2856" s="206">
        <f>Collection!B98</f>
        <v>46210</v>
      </c>
      <c r="C2856" s="209" t="str">
        <f>Collection!D98</f>
        <v>AAMOSH KIRANA</v>
      </c>
      <c r="D2856" s="209" t="str">
        <f>Collection!F98</f>
        <v>Collection</v>
      </c>
      <c r="E2856" s="209">
        <f>Collection!C98</f>
        <v>3786</v>
      </c>
      <c r="F2856" s="209"/>
      <c r="G2856" s="210"/>
      <c r="H2856" s="210">
        <f>Collection!H98</f>
        <v>7000</v>
      </c>
      <c r="I2856" s="256">
        <f t="shared" si="44"/>
        <v>-7000</v>
      </c>
      <c r="J2856" s="209"/>
      <c r="K2856" s="209" t="str" cm="1">
        <f t="array" ref="K2856">IF($C2856="","",IF(AND($C2856=Party_Statement!$C$5,$B2856&gt;=Party_Statement!$C$6,$B2856&lt;=Party_Statement!$E$6),SUMPRODUCT(($C$3:$C2856=Party_Statement!$C$5)*($B$3:$B2856&gt;=Party_Statement!$C$6)*($B$3:$B2856&lt;=Party_Statement!$E$6)),""))</f>
        <v/>
      </c>
    </row>
    <row r="2857" spans="1:11" x14ac:dyDescent="0.25">
      <c r="A2857" s="212" t="str">
        <f>Collection!A99</f>
        <v>2083/03/23</v>
      </c>
      <c r="B2857" s="206">
        <f>Collection!B99</f>
        <v>46210</v>
      </c>
      <c r="C2857" s="209" t="str">
        <f>Collection!D99</f>
        <v>DEURALI KIRANA</v>
      </c>
      <c r="D2857" s="209" t="str">
        <f>Collection!F99</f>
        <v>Collection</v>
      </c>
      <c r="E2857" s="209">
        <f>Collection!C99</f>
        <v>3787</v>
      </c>
      <c r="F2857" s="209"/>
      <c r="G2857" s="210"/>
      <c r="H2857" s="210">
        <f>Collection!H99</f>
        <v>425</v>
      </c>
      <c r="I2857" s="256">
        <f t="shared" si="44"/>
        <v>-425</v>
      </c>
      <c r="J2857" s="209"/>
      <c r="K2857" s="209" t="str" cm="1">
        <f t="array" ref="K2857">IF($C2857="","",IF(AND($C2857=Party_Statement!$C$5,$B2857&gt;=Party_Statement!$C$6,$B2857&lt;=Party_Statement!$E$6),SUMPRODUCT(($C$3:$C2857=Party_Statement!$C$5)*($B$3:$B2857&gt;=Party_Statement!$C$6)*($B$3:$B2857&lt;=Party_Statement!$E$6)),""))</f>
        <v/>
      </c>
    </row>
    <row r="2858" spans="1:11" x14ac:dyDescent="0.25">
      <c r="A2858" s="212" t="str">
        <f>Collection!A100</f>
        <v>2083/03/23</v>
      </c>
      <c r="B2858" s="206">
        <f>Collection!B100</f>
        <v>46210</v>
      </c>
      <c r="C2858" s="209" t="str">
        <f>Collection!D100</f>
        <v>ORGANIC TARKALI</v>
      </c>
      <c r="D2858" s="209" t="str">
        <f>Collection!F100</f>
        <v>Collection</v>
      </c>
      <c r="E2858" s="209">
        <f>Collection!C100</f>
        <v>3788</v>
      </c>
      <c r="F2858" s="209"/>
      <c r="G2858" s="210"/>
      <c r="H2858" s="210">
        <f>Collection!H100</f>
        <v>1900</v>
      </c>
      <c r="I2858" s="256">
        <f t="shared" si="44"/>
        <v>-1900</v>
      </c>
      <c r="J2858" s="209"/>
      <c r="K2858" s="209" t="str" cm="1">
        <f t="array" ref="K2858">IF($C2858="","",IF(AND($C2858=Party_Statement!$C$5,$B2858&gt;=Party_Statement!$C$6,$B2858&lt;=Party_Statement!$E$6),SUMPRODUCT(($C$3:$C2858=Party_Statement!$C$5)*($B$3:$B2858&gt;=Party_Statement!$C$6)*($B$3:$B2858&lt;=Party_Statement!$E$6)),""))</f>
        <v/>
      </c>
    </row>
    <row r="2859" spans="1:11" x14ac:dyDescent="0.25">
      <c r="A2859" s="212" t="str">
        <f>Collection!A101</f>
        <v>2083/03/23</v>
      </c>
      <c r="B2859" s="206">
        <f>Collection!B101</f>
        <v>46210</v>
      </c>
      <c r="C2859" s="209" t="str">
        <f>Collection!D101</f>
        <v>NEUPANE KIRANA</v>
      </c>
      <c r="D2859" s="209" t="str">
        <f>Collection!F101</f>
        <v>Collection</v>
      </c>
      <c r="E2859" s="209">
        <f>Collection!C101</f>
        <v>3789</v>
      </c>
      <c r="F2859" s="209"/>
      <c r="G2859" s="210"/>
      <c r="H2859" s="210">
        <f>Collection!H101</f>
        <v>180</v>
      </c>
      <c r="I2859" s="256">
        <f t="shared" si="44"/>
        <v>-180</v>
      </c>
      <c r="J2859" s="209"/>
      <c r="K2859" s="209" t="str" cm="1">
        <f t="array" ref="K2859">IF($C2859="","",IF(AND($C2859=Party_Statement!$C$5,$B2859&gt;=Party_Statement!$C$6,$B2859&lt;=Party_Statement!$E$6),SUMPRODUCT(($C$3:$C2859=Party_Statement!$C$5)*($B$3:$B2859&gt;=Party_Statement!$C$6)*($B$3:$B2859&lt;=Party_Statement!$E$6)),""))</f>
        <v/>
      </c>
    </row>
    <row r="2860" spans="1:11" x14ac:dyDescent="0.25">
      <c r="A2860" s="212" t="str">
        <f>Collection!A102</f>
        <v>2083/03/23</v>
      </c>
      <c r="B2860" s="206">
        <f>Collection!B102</f>
        <v>46210</v>
      </c>
      <c r="C2860" s="209" t="str">
        <f>Collection!D102</f>
        <v>PETTY CASH</v>
      </c>
      <c r="D2860" s="209" t="str">
        <f>Collection!F102</f>
        <v>Petty Cash</v>
      </c>
      <c r="E2860" s="209">
        <f>Collection!C102</f>
        <v>0</v>
      </c>
      <c r="F2860" s="209"/>
      <c r="G2860" s="210"/>
      <c r="H2860" s="210">
        <f>Collection!H102</f>
        <v>0</v>
      </c>
      <c r="I2860" s="256">
        <f t="shared" si="44"/>
        <v>0</v>
      </c>
      <c r="J2860" s="209"/>
      <c r="K2860" s="209" t="str" cm="1">
        <f t="array" ref="K2860">IF($C2860="","",IF(AND($C2860=Party_Statement!$C$5,$B2860&gt;=Party_Statement!$C$6,$B2860&lt;=Party_Statement!$E$6),SUMPRODUCT(($C$3:$C2860=Party_Statement!$C$5)*($B$3:$B2860&gt;=Party_Statement!$C$6)*($B$3:$B2860&lt;=Party_Statement!$E$6)),""))</f>
        <v/>
      </c>
    </row>
    <row r="2861" spans="1:11" x14ac:dyDescent="0.25">
      <c r="A2861" s="212" t="str">
        <f>Collection!A103</f>
        <v>2083/03/24</v>
      </c>
      <c r="B2861" s="206">
        <f>Collection!B103</f>
        <v>46211</v>
      </c>
      <c r="C2861" s="209" t="str">
        <f>Collection!D103</f>
        <v>SRIJANA DAIRY</v>
      </c>
      <c r="D2861" s="209" t="str">
        <f>Collection!F103</f>
        <v>Collection</v>
      </c>
      <c r="E2861" s="209">
        <f>Collection!C103</f>
        <v>3790</v>
      </c>
      <c r="F2861" s="209"/>
      <c r="G2861" s="210"/>
      <c r="H2861" s="210">
        <f>Collection!H103</f>
        <v>5180</v>
      </c>
      <c r="I2861" s="256">
        <f t="shared" si="44"/>
        <v>-5180</v>
      </c>
      <c r="J2861" s="209"/>
      <c r="K2861" s="209" t="str" cm="1">
        <f t="array" ref="K2861">IF($C2861="","",IF(AND($C2861=Party_Statement!$C$5,$B2861&gt;=Party_Statement!$C$6,$B2861&lt;=Party_Statement!$E$6),SUMPRODUCT(($C$3:$C2861=Party_Statement!$C$5)*($B$3:$B2861&gt;=Party_Statement!$C$6)*($B$3:$B2861&lt;=Party_Statement!$E$6)),""))</f>
        <v/>
      </c>
    </row>
    <row r="2862" spans="1:11" x14ac:dyDescent="0.25">
      <c r="A2862" s="212" t="str">
        <f>Collection!A104</f>
        <v>2083/03/24</v>
      </c>
      <c r="B2862" s="206">
        <f>Collection!B104</f>
        <v>46211</v>
      </c>
      <c r="C2862" s="209" t="str">
        <f>Collection!D104</f>
        <v>SOBHA BHATTARAI</v>
      </c>
      <c r="D2862" s="209" t="str">
        <f>Collection!F104</f>
        <v>Collection</v>
      </c>
      <c r="E2862" s="209">
        <f>Collection!C104</f>
        <v>3791</v>
      </c>
      <c r="F2862" s="209"/>
      <c r="G2862" s="210"/>
      <c r="H2862" s="210">
        <f>Collection!H104</f>
        <v>1275</v>
      </c>
      <c r="I2862" s="256">
        <f t="shared" si="44"/>
        <v>-1275</v>
      </c>
      <c r="J2862" s="209"/>
      <c r="K2862" s="209" t="str" cm="1">
        <f t="array" ref="K2862">IF($C2862="","",IF(AND($C2862=Party_Statement!$C$5,$B2862&gt;=Party_Statement!$C$6,$B2862&lt;=Party_Statement!$E$6),SUMPRODUCT(($C$3:$C2862=Party_Statement!$C$5)*($B$3:$B2862&gt;=Party_Statement!$C$6)*($B$3:$B2862&lt;=Party_Statement!$E$6)),""))</f>
        <v/>
      </c>
    </row>
    <row r="2863" spans="1:11" x14ac:dyDescent="0.25">
      <c r="A2863" s="212" t="str">
        <f>Collection!A105</f>
        <v>2083/03/24</v>
      </c>
      <c r="B2863" s="206">
        <f>Collection!B105</f>
        <v>46211</v>
      </c>
      <c r="C2863" s="209" t="str">
        <f>Collection!D105</f>
        <v>SAMIKSHYA KIRANA</v>
      </c>
      <c r="D2863" s="209" t="str">
        <f>Collection!F105</f>
        <v>Collection</v>
      </c>
      <c r="E2863" s="209">
        <f>Collection!C105</f>
        <v>3792</v>
      </c>
      <c r="F2863" s="209"/>
      <c r="G2863" s="210"/>
      <c r="H2863" s="210">
        <f>Collection!H105</f>
        <v>680</v>
      </c>
      <c r="I2863" s="256">
        <f t="shared" si="44"/>
        <v>-680</v>
      </c>
      <c r="J2863" s="209"/>
      <c r="K2863" s="209" t="str" cm="1">
        <f t="array" ref="K2863">IF($C2863="","",IF(AND($C2863=Party_Statement!$C$5,$B2863&gt;=Party_Statement!$C$6,$B2863&lt;=Party_Statement!$E$6),SUMPRODUCT(($C$3:$C2863=Party_Statement!$C$5)*($B$3:$B2863&gt;=Party_Statement!$C$6)*($B$3:$B2863&lt;=Party_Statement!$E$6)),""))</f>
        <v/>
      </c>
    </row>
    <row r="2864" spans="1:11" x14ac:dyDescent="0.25">
      <c r="A2864" s="212" t="str">
        <f>Collection!A106</f>
        <v>2083/03/24</v>
      </c>
      <c r="B2864" s="206">
        <f>Collection!B106</f>
        <v>46211</v>
      </c>
      <c r="C2864" s="209" t="str">
        <f>Collection!D106</f>
        <v>DEURALI KIRANA</v>
      </c>
      <c r="D2864" s="209" t="str">
        <f>Collection!F106</f>
        <v>Collection</v>
      </c>
      <c r="E2864" s="209">
        <f>Collection!C106</f>
        <v>3793</v>
      </c>
      <c r="F2864" s="209"/>
      <c r="G2864" s="210"/>
      <c r="H2864" s="210">
        <f>Collection!H106</f>
        <v>425</v>
      </c>
      <c r="I2864" s="256">
        <f t="shared" si="44"/>
        <v>-425</v>
      </c>
      <c r="J2864" s="209"/>
      <c r="K2864" s="209" t="str" cm="1">
        <f t="array" ref="K2864">IF($C2864="","",IF(AND($C2864=Party_Statement!$C$5,$B2864&gt;=Party_Statement!$C$6,$B2864&lt;=Party_Statement!$E$6),SUMPRODUCT(($C$3:$C2864=Party_Statement!$C$5)*($B$3:$B2864&gt;=Party_Statement!$C$6)*($B$3:$B2864&lt;=Party_Statement!$E$6)),""))</f>
        <v/>
      </c>
    </row>
    <row r="2865" spans="1:11" x14ac:dyDescent="0.25">
      <c r="A2865" s="212" t="str">
        <f>Collection!A107</f>
        <v>2083/03/24</v>
      </c>
      <c r="B2865" s="206">
        <f>Collection!B107</f>
        <v>46211</v>
      </c>
      <c r="C2865" s="209" t="str">
        <f>Collection!D107</f>
        <v>AAMOSH KIRANA</v>
      </c>
      <c r="D2865" s="209" t="str">
        <f>Collection!F107</f>
        <v>Collection</v>
      </c>
      <c r="E2865" s="209">
        <f>Collection!C107</f>
        <v>3794</v>
      </c>
      <c r="F2865" s="209"/>
      <c r="G2865" s="210"/>
      <c r="H2865" s="210">
        <f>Collection!H107</f>
        <v>4900</v>
      </c>
      <c r="I2865" s="256">
        <f t="shared" si="44"/>
        <v>-4900</v>
      </c>
      <c r="J2865" s="209"/>
      <c r="K2865" s="209" t="str" cm="1">
        <f t="array" ref="K2865">IF($C2865="","",IF(AND($C2865=Party_Statement!$C$5,$B2865&gt;=Party_Statement!$C$6,$B2865&lt;=Party_Statement!$E$6),SUMPRODUCT(($C$3:$C2865=Party_Statement!$C$5)*($B$3:$B2865&gt;=Party_Statement!$C$6)*($B$3:$B2865&lt;=Party_Statement!$E$6)),""))</f>
        <v/>
      </c>
    </row>
    <row r="2866" spans="1:11" x14ac:dyDescent="0.25">
      <c r="A2866" s="212" t="str">
        <f>Collection!A108</f>
        <v>2083/03/24</v>
      </c>
      <c r="B2866" s="206">
        <f>Collection!B108</f>
        <v>46211</v>
      </c>
      <c r="C2866" s="209" t="str">
        <f>Collection!D108</f>
        <v>YUBARAJ AND SAMRAT</v>
      </c>
      <c r="D2866" s="209" t="str">
        <f>Collection!F108</f>
        <v>Collection</v>
      </c>
      <c r="E2866" s="209">
        <f>Collection!C108</f>
        <v>3795</v>
      </c>
      <c r="F2866" s="209"/>
      <c r="G2866" s="210"/>
      <c r="H2866" s="210">
        <f>Collection!H108</f>
        <v>1020</v>
      </c>
      <c r="I2866" s="256">
        <f t="shared" si="44"/>
        <v>-1020</v>
      </c>
      <c r="J2866" s="209"/>
      <c r="K2866" s="209" t="str" cm="1">
        <f t="array" ref="K2866">IF($C2866="","",IF(AND($C2866=Party_Statement!$C$5,$B2866&gt;=Party_Statement!$C$6,$B2866&lt;=Party_Statement!$E$6),SUMPRODUCT(($C$3:$C2866=Party_Statement!$C$5)*($B$3:$B2866&gt;=Party_Statement!$C$6)*($B$3:$B2866&lt;=Party_Statement!$E$6)),""))</f>
        <v/>
      </c>
    </row>
    <row r="2867" spans="1:11" x14ac:dyDescent="0.25">
      <c r="A2867" s="212" t="str">
        <f>Collection!A109</f>
        <v>2083/03/24</v>
      </c>
      <c r="B2867" s="206">
        <f>Collection!B109</f>
        <v>46211</v>
      </c>
      <c r="C2867" s="209" t="str">
        <f>Collection!D109</f>
        <v>AAYUSH AND AAYUSHMA</v>
      </c>
      <c r="D2867" s="209" t="str">
        <f>Collection!F109</f>
        <v>Collection</v>
      </c>
      <c r="E2867" s="209">
        <f>Collection!C109</f>
        <v>3796</v>
      </c>
      <c r="F2867" s="209"/>
      <c r="G2867" s="210"/>
      <c r="H2867" s="210">
        <f>Collection!H109</f>
        <v>425</v>
      </c>
      <c r="I2867" s="256">
        <f t="shared" si="44"/>
        <v>-425</v>
      </c>
      <c r="J2867" s="209"/>
      <c r="K2867" s="209" t="str" cm="1">
        <f t="array" ref="K2867">IF($C2867="","",IF(AND($C2867=Party_Statement!$C$5,$B2867&gt;=Party_Statement!$C$6,$B2867&lt;=Party_Statement!$E$6),SUMPRODUCT(($C$3:$C2867=Party_Statement!$C$5)*($B$3:$B2867&gt;=Party_Statement!$C$6)*($B$3:$B2867&lt;=Party_Statement!$E$6)),""))</f>
        <v/>
      </c>
    </row>
    <row r="2868" spans="1:11" x14ac:dyDescent="0.25">
      <c r="A2868" s="212" t="str">
        <f>Collection!A110</f>
        <v>2083/03/24</v>
      </c>
      <c r="B2868" s="206">
        <f>Collection!B110</f>
        <v>46211</v>
      </c>
      <c r="C2868" s="209" t="str">
        <f>Collection!D110</f>
        <v>PALPALI KIRANA</v>
      </c>
      <c r="D2868" s="209" t="str">
        <f>Collection!F110</f>
        <v>Collection</v>
      </c>
      <c r="E2868" s="209">
        <f>Collection!C110</f>
        <v>3797</v>
      </c>
      <c r="F2868" s="209"/>
      <c r="G2868" s="210"/>
      <c r="H2868" s="210">
        <f>Collection!H110</f>
        <v>1700</v>
      </c>
      <c r="I2868" s="256">
        <f t="shared" si="44"/>
        <v>-1700</v>
      </c>
      <c r="J2868" s="209"/>
      <c r="K2868" s="209" t="str" cm="1">
        <f t="array" ref="K2868">IF($C2868="","",IF(AND($C2868=Party_Statement!$C$5,$B2868&gt;=Party_Statement!$C$6,$B2868&lt;=Party_Statement!$E$6),SUMPRODUCT(($C$3:$C2868=Party_Statement!$C$5)*($B$3:$B2868&gt;=Party_Statement!$C$6)*($B$3:$B2868&lt;=Party_Statement!$E$6)),""))</f>
        <v/>
      </c>
    </row>
    <row r="2869" spans="1:11" x14ac:dyDescent="0.25">
      <c r="A2869" s="212" t="str">
        <f>Collection!A111</f>
        <v>2083/03/24</v>
      </c>
      <c r="B2869" s="206">
        <f>Collection!B111</f>
        <v>46211</v>
      </c>
      <c r="C2869" s="209" t="str">
        <f>Collection!D111</f>
        <v>GIRI KIRANA</v>
      </c>
      <c r="D2869" s="209" t="str">
        <f>Collection!F111</f>
        <v>Collection</v>
      </c>
      <c r="E2869" s="209">
        <f>Collection!C111</f>
        <v>3798</v>
      </c>
      <c r="F2869" s="209"/>
      <c r="G2869" s="210"/>
      <c r="H2869" s="210">
        <f>Collection!H111</f>
        <v>1275</v>
      </c>
      <c r="I2869" s="256">
        <f t="shared" si="44"/>
        <v>0</v>
      </c>
      <c r="J2869" s="209"/>
      <c r="K2869" s="209" t="str" cm="1">
        <f t="array" ref="K2869">IF($C2869="","",IF(AND($C2869=Party_Statement!$C$5,$B2869&gt;=Party_Statement!$C$6,$B2869&lt;=Party_Statement!$E$6),SUMPRODUCT(($C$3:$C2869=Party_Statement!$C$5)*($B$3:$B2869&gt;=Party_Statement!$C$6)*($B$3:$B2869&lt;=Party_Statement!$E$6)),""))</f>
        <v/>
      </c>
    </row>
    <row r="2870" spans="1:11" x14ac:dyDescent="0.25">
      <c r="A2870" s="212" t="str">
        <f>Collection!A112</f>
        <v>2083/03/24</v>
      </c>
      <c r="B2870" s="206">
        <f>Collection!B112</f>
        <v>46211</v>
      </c>
      <c r="C2870" s="209" t="str">
        <f>Collection!D112</f>
        <v>KALIKA CANTEEN A</v>
      </c>
      <c r="D2870" s="209" t="str">
        <f>Collection!F112</f>
        <v>Collection</v>
      </c>
      <c r="E2870" s="209">
        <f>Collection!C112</f>
        <v>3799</v>
      </c>
      <c r="F2870" s="209"/>
      <c r="G2870" s="210"/>
      <c r="H2870" s="210">
        <f>Collection!H112</f>
        <v>2975</v>
      </c>
      <c r="I2870" s="256">
        <f t="shared" si="44"/>
        <v>-2975</v>
      </c>
      <c r="J2870" s="209"/>
      <c r="K2870" s="209" t="str" cm="1">
        <f t="array" ref="K2870">IF($C2870="","",IF(AND($C2870=Party_Statement!$C$5,$B2870&gt;=Party_Statement!$C$6,$B2870&lt;=Party_Statement!$E$6),SUMPRODUCT(($C$3:$C2870=Party_Statement!$C$5)*($B$3:$B2870&gt;=Party_Statement!$C$6)*($B$3:$B2870&lt;=Party_Statement!$E$6)),""))</f>
        <v/>
      </c>
    </row>
    <row r="2871" spans="1:11" x14ac:dyDescent="0.25">
      <c r="A2871" s="212" t="str">
        <f>Collection!A113</f>
        <v>2083/03/24</v>
      </c>
      <c r="B2871" s="206">
        <f>Collection!B113</f>
        <v>46211</v>
      </c>
      <c r="C2871" s="209" t="str">
        <f>Collection!D113</f>
        <v>ORGANIC TARKALI</v>
      </c>
      <c r="D2871" s="209" t="str">
        <f>Collection!F113</f>
        <v>Collection</v>
      </c>
      <c r="E2871" s="209">
        <f>Collection!C113</f>
        <v>3800</v>
      </c>
      <c r="F2871" s="209"/>
      <c r="G2871" s="210"/>
      <c r="H2871" s="210">
        <f>Collection!H113</f>
        <v>2375</v>
      </c>
      <c r="I2871" s="256">
        <f t="shared" si="44"/>
        <v>-2375</v>
      </c>
      <c r="J2871" s="209"/>
      <c r="K2871" s="209" t="str" cm="1">
        <f t="array" ref="K2871">IF($C2871="","",IF(AND($C2871=Party_Statement!$C$5,$B2871&gt;=Party_Statement!$C$6,$B2871&lt;=Party_Statement!$E$6),SUMPRODUCT(($C$3:$C2871=Party_Statement!$C$5)*($B$3:$B2871&gt;=Party_Statement!$C$6)*($B$3:$B2871&lt;=Party_Statement!$E$6)),""))</f>
        <v/>
      </c>
    </row>
    <row r="2872" spans="1:11" x14ac:dyDescent="0.25">
      <c r="A2872" s="212" t="str">
        <f>Collection!A114</f>
        <v>2083/03/24</v>
      </c>
      <c r="B2872" s="206">
        <f>Collection!B114</f>
        <v>46211</v>
      </c>
      <c r="C2872" s="209" t="str">
        <f>Collection!D114</f>
        <v>NEUPANE KIRANA</v>
      </c>
      <c r="D2872" s="209" t="str">
        <f>Collection!F114</f>
        <v>Collection</v>
      </c>
      <c r="E2872" s="209">
        <f>Collection!C114</f>
        <v>3801</v>
      </c>
      <c r="F2872" s="209"/>
      <c r="G2872" s="210"/>
      <c r="H2872" s="210">
        <f>Collection!H114</f>
        <v>180</v>
      </c>
      <c r="I2872" s="256">
        <f t="shared" si="44"/>
        <v>-180</v>
      </c>
      <c r="J2872" s="209"/>
      <c r="K2872" s="209" t="str" cm="1">
        <f t="array" ref="K2872">IF($C2872="","",IF(AND($C2872=Party_Statement!$C$5,$B2872&gt;=Party_Statement!$C$6,$B2872&lt;=Party_Statement!$E$6),SUMPRODUCT(($C$3:$C2872=Party_Statement!$C$5)*($B$3:$B2872&gt;=Party_Statement!$C$6)*($B$3:$B2872&lt;=Party_Statement!$E$6)),""))</f>
        <v/>
      </c>
    </row>
    <row r="2873" spans="1:11" x14ac:dyDescent="0.25">
      <c r="A2873" s="212" t="str">
        <f>Collection!A115</f>
        <v>2083/03/24</v>
      </c>
      <c r="B2873" s="206">
        <f>Collection!B115</f>
        <v>46211</v>
      </c>
      <c r="C2873" s="209" t="str">
        <f>Collection!D115</f>
        <v>BHUSAL JANARAL STORE</v>
      </c>
      <c r="D2873" s="209" t="str">
        <f>Collection!F115</f>
        <v>Collection</v>
      </c>
      <c r="E2873" s="209">
        <f>Collection!C115</f>
        <v>3802</v>
      </c>
      <c r="F2873" s="209"/>
      <c r="G2873" s="210"/>
      <c r="H2873" s="210">
        <f>Collection!H115</f>
        <v>860</v>
      </c>
      <c r="I2873" s="256">
        <f t="shared" si="44"/>
        <v>-860</v>
      </c>
      <c r="J2873" s="209"/>
      <c r="K2873" s="209" t="str" cm="1">
        <f t="array" ref="K2873">IF($C2873="","",IF(AND($C2873=Party_Statement!$C$5,$B2873&gt;=Party_Statement!$C$6,$B2873&lt;=Party_Statement!$E$6),SUMPRODUCT(($C$3:$C2873=Party_Statement!$C$5)*($B$3:$B2873&gt;=Party_Statement!$C$6)*($B$3:$B2873&lt;=Party_Statement!$E$6)),""))</f>
        <v/>
      </c>
    </row>
    <row r="2874" spans="1:11" x14ac:dyDescent="0.25">
      <c r="A2874" s="212" t="str">
        <f>Collection!A116</f>
        <v>2083/03/24</v>
      </c>
      <c r="B2874" s="206">
        <f>Collection!B116</f>
        <v>46211</v>
      </c>
      <c r="C2874" s="209" t="str">
        <f>Collection!D116</f>
        <v>KULCHANDRA GYAWALI</v>
      </c>
      <c r="D2874" s="209" t="str">
        <f>Collection!F116</f>
        <v>Collection</v>
      </c>
      <c r="E2874" s="209">
        <f>Collection!C116</f>
        <v>3803</v>
      </c>
      <c r="F2874" s="209"/>
      <c r="G2874" s="210"/>
      <c r="H2874" s="210">
        <f>Collection!H116</f>
        <v>1600</v>
      </c>
      <c r="I2874" s="256">
        <f t="shared" si="44"/>
        <v>-1600</v>
      </c>
      <c r="J2874" s="209"/>
      <c r="K2874" s="209" t="str" cm="1">
        <f t="array" ref="K2874">IF($C2874="","",IF(AND($C2874=Party_Statement!$C$5,$B2874&gt;=Party_Statement!$C$6,$B2874&lt;=Party_Statement!$E$6),SUMPRODUCT(($C$3:$C2874=Party_Statement!$C$5)*($B$3:$B2874&gt;=Party_Statement!$C$6)*($B$3:$B2874&lt;=Party_Statement!$E$6)),""))</f>
        <v/>
      </c>
    </row>
    <row r="2875" spans="1:11" x14ac:dyDescent="0.25">
      <c r="A2875" s="212" t="str">
        <f>Collection!A117</f>
        <v>2083/03/24</v>
      </c>
      <c r="B2875" s="206">
        <f>Collection!B117</f>
        <v>46211</v>
      </c>
      <c r="C2875" s="209" t="str">
        <f>Collection!D117</f>
        <v>PETTY CASH</v>
      </c>
      <c r="D2875" s="209" t="str">
        <f>Collection!F117</f>
        <v>Petty Cash</v>
      </c>
      <c r="E2875" s="209">
        <f>Collection!C117</f>
        <v>0</v>
      </c>
      <c r="F2875" s="209"/>
      <c r="G2875" s="210"/>
      <c r="H2875" s="210">
        <f>Collection!H117</f>
        <v>0</v>
      </c>
      <c r="I2875" s="256">
        <f t="shared" si="44"/>
        <v>0</v>
      </c>
      <c r="J2875" s="209"/>
      <c r="K2875" s="209" t="str" cm="1">
        <f t="array" ref="K2875">IF($C2875="","",IF(AND($C2875=Party_Statement!$C$5,$B2875&gt;=Party_Statement!$C$6,$B2875&lt;=Party_Statement!$E$6),SUMPRODUCT(($C$3:$C2875=Party_Statement!$C$5)*($B$3:$B2875&gt;=Party_Statement!$C$6)*($B$3:$B2875&lt;=Party_Statement!$E$6)),""))</f>
        <v/>
      </c>
    </row>
    <row r="2876" spans="1:11" x14ac:dyDescent="0.25">
      <c r="A2876" s="212" t="str">
        <f>Collection!A118</f>
        <v>2083/03/24</v>
      </c>
      <c r="B2876" s="206">
        <f>Collection!B118</f>
        <v>46211</v>
      </c>
      <c r="C2876" s="209" t="str">
        <f>Collection!D118</f>
        <v>LOCAL</v>
      </c>
      <c r="D2876" s="209" t="str">
        <f>Collection!F118</f>
        <v>Collection</v>
      </c>
      <c r="E2876" s="209">
        <f>Collection!C118</f>
        <v>0</v>
      </c>
      <c r="F2876" s="209"/>
      <c r="G2876" s="210"/>
      <c r="H2876" s="210">
        <f>Collection!H118</f>
        <v>510</v>
      </c>
      <c r="I2876" s="256">
        <f t="shared" si="44"/>
        <v>-510</v>
      </c>
      <c r="J2876" s="209"/>
      <c r="K2876" s="209" t="str" cm="1">
        <f t="array" ref="K2876">IF($C2876="","",IF(AND($C2876=Party_Statement!$C$5,$B2876&gt;=Party_Statement!$C$6,$B2876&lt;=Party_Statement!$E$6),SUMPRODUCT(($C$3:$C2876=Party_Statement!$C$5)*($B$3:$B2876&gt;=Party_Statement!$C$6)*($B$3:$B2876&lt;=Party_Statement!$E$6)),""))</f>
        <v/>
      </c>
    </row>
    <row r="2877" spans="1:11" x14ac:dyDescent="0.25">
      <c r="A2877" s="212" t="str">
        <f>Collection!A119</f>
        <v>2083/03/25</v>
      </c>
      <c r="B2877" s="206">
        <f>Collection!B119</f>
        <v>46212</v>
      </c>
      <c r="C2877" s="209" t="str">
        <f>Collection!D119</f>
        <v>SRIJANA DAIRY</v>
      </c>
      <c r="D2877" s="209" t="str">
        <f>Collection!F119</f>
        <v>Collection</v>
      </c>
      <c r="E2877" s="209">
        <f>Collection!C119</f>
        <v>3804</v>
      </c>
      <c r="F2877" s="209"/>
      <c r="G2877" s="210"/>
      <c r="H2877" s="210">
        <f>Collection!H119</f>
        <v>5180</v>
      </c>
      <c r="I2877" s="256">
        <f t="shared" si="44"/>
        <v>-5180</v>
      </c>
      <c r="J2877" s="209"/>
      <c r="K2877" s="209" t="str" cm="1">
        <f t="array" ref="K2877">IF($C2877="","",IF(AND($C2877=Party_Statement!$C$5,$B2877&gt;=Party_Statement!$C$6,$B2877&lt;=Party_Statement!$E$6),SUMPRODUCT(($C$3:$C2877=Party_Statement!$C$5)*($B$3:$B2877&gt;=Party_Statement!$C$6)*($B$3:$B2877&lt;=Party_Statement!$E$6)),""))</f>
        <v/>
      </c>
    </row>
    <row r="2878" spans="1:11" x14ac:dyDescent="0.25">
      <c r="A2878" s="212" t="str">
        <f>Collection!A120</f>
        <v>2083/03/25</v>
      </c>
      <c r="B2878" s="206">
        <f>Collection!B120</f>
        <v>46212</v>
      </c>
      <c r="C2878" s="209" t="str">
        <f>Collection!D120</f>
        <v>SOBHA BHATTARAI</v>
      </c>
      <c r="D2878" s="209" t="str">
        <f>Collection!F120</f>
        <v>Collection</v>
      </c>
      <c r="E2878" s="209">
        <f>Collection!C120</f>
        <v>3805</v>
      </c>
      <c r="F2878" s="209"/>
      <c r="G2878" s="210"/>
      <c r="H2878" s="210">
        <f>Collection!H120</f>
        <v>2550</v>
      </c>
      <c r="I2878" s="256">
        <f t="shared" si="44"/>
        <v>-2550</v>
      </c>
      <c r="J2878" s="209"/>
      <c r="K2878" s="209" t="str" cm="1">
        <f t="array" ref="K2878">IF($C2878="","",IF(AND($C2878=Party_Statement!$C$5,$B2878&gt;=Party_Statement!$C$6,$B2878&lt;=Party_Statement!$E$6),SUMPRODUCT(($C$3:$C2878=Party_Statement!$C$5)*($B$3:$B2878&gt;=Party_Statement!$C$6)*($B$3:$B2878&lt;=Party_Statement!$E$6)),""))</f>
        <v/>
      </c>
    </row>
    <row r="2879" spans="1:11" x14ac:dyDescent="0.25">
      <c r="A2879" s="212" t="str">
        <f>Collection!A121</f>
        <v>2083/03/25</v>
      </c>
      <c r="B2879" s="206">
        <f>Collection!B121</f>
        <v>46212</v>
      </c>
      <c r="C2879" s="209" t="str">
        <f>Collection!D121</f>
        <v>MANAKAMANA DAIRY</v>
      </c>
      <c r="D2879" s="209" t="str">
        <f>Collection!F121</f>
        <v>Collection</v>
      </c>
      <c r="E2879" s="209">
        <f>Collection!C121</f>
        <v>3806</v>
      </c>
      <c r="F2879" s="209"/>
      <c r="G2879" s="210"/>
      <c r="H2879" s="210">
        <f>Collection!H121</f>
        <v>2550</v>
      </c>
      <c r="I2879" s="256">
        <f t="shared" si="44"/>
        <v>-2550</v>
      </c>
      <c r="J2879" s="209"/>
      <c r="K2879" s="209" t="str" cm="1">
        <f t="array" ref="K2879">IF($C2879="","",IF(AND($C2879=Party_Statement!$C$5,$B2879&gt;=Party_Statement!$C$6,$B2879&lt;=Party_Statement!$E$6),SUMPRODUCT(($C$3:$C2879=Party_Statement!$C$5)*($B$3:$B2879&gt;=Party_Statement!$C$6)*($B$3:$B2879&lt;=Party_Statement!$E$6)),""))</f>
        <v/>
      </c>
    </row>
    <row r="2880" spans="1:11" x14ac:dyDescent="0.25">
      <c r="A2880" s="212" t="str">
        <f>Collection!A122</f>
        <v>2083/03/25</v>
      </c>
      <c r="B2880" s="206">
        <f>Collection!B122</f>
        <v>46212</v>
      </c>
      <c r="C2880" s="209" t="str">
        <f>Collection!D122</f>
        <v>AAYUSH AND AAYUSHMA</v>
      </c>
      <c r="D2880" s="209" t="str">
        <f>Collection!F122</f>
        <v>Collection</v>
      </c>
      <c r="E2880" s="209">
        <f>Collection!C122</f>
        <v>3807</v>
      </c>
      <c r="F2880" s="209"/>
      <c r="G2880" s="210"/>
      <c r="H2880" s="210">
        <f>Collection!H122</f>
        <v>680</v>
      </c>
      <c r="I2880" s="256">
        <f t="shared" si="44"/>
        <v>-680</v>
      </c>
      <c r="J2880" s="209"/>
      <c r="K2880" s="209" t="str" cm="1">
        <f t="array" ref="K2880">IF($C2880="","",IF(AND($C2880=Party_Statement!$C$5,$B2880&gt;=Party_Statement!$C$6,$B2880&lt;=Party_Statement!$E$6),SUMPRODUCT(($C$3:$C2880=Party_Statement!$C$5)*($B$3:$B2880&gt;=Party_Statement!$C$6)*($B$3:$B2880&lt;=Party_Statement!$E$6)),""))</f>
        <v/>
      </c>
    </row>
    <row r="2881" spans="1:11" x14ac:dyDescent="0.25">
      <c r="A2881" s="212" t="str">
        <f>Collection!A123</f>
        <v>2083/03/25</v>
      </c>
      <c r="B2881" s="206">
        <f>Collection!B123</f>
        <v>46212</v>
      </c>
      <c r="C2881" s="209" t="str">
        <f>Collection!D123</f>
        <v>YUBARAJ AND SAMRAT</v>
      </c>
      <c r="D2881" s="209" t="str">
        <f>Collection!F123</f>
        <v>Collection</v>
      </c>
      <c r="E2881" s="209">
        <f>Collection!C123</f>
        <v>3808</v>
      </c>
      <c r="F2881" s="209"/>
      <c r="G2881" s="210"/>
      <c r="H2881" s="210">
        <f>Collection!H123</f>
        <v>1020</v>
      </c>
      <c r="I2881" s="256">
        <f t="shared" si="44"/>
        <v>-1020</v>
      </c>
      <c r="J2881" s="209"/>
      <c r="K2881" s="209" t="str" cm="1">
        <f t="array" ref="K2881">IF($C2881="","",IF(AND($C2881=Party_Statement!$C$5,$B2881&gt;=Party_Statement!$C$6,$B2881&lt;=Party_Statement!$E$6),SUMPRODUCT(($C$3:$C2881=Party_Statement!$C$5)*($B$3:$B2881&gt;=Party_Statement!$C$6)*($B$3:$B2881&lt;=Party_Statement!$E$6)),""))</f>
        <v/>
      </c>
    </row>
    <row r="2882" spans="1:11" x14ac:dyDescent="0.25">
      <c r="A2882" s="212" t="str">
        <f>Collection!A124</f>
        <v>2083/03/25</v>
      </c>
      <c r="B2882" s="206">
        <f>Collection!B124</f>
        <v>46212</v>
      </c>
      <c r="C2882" s="209" t="str">
        <f>Collection!D124</f>
        <v>SAMIKSHYA KIRANA</v>
      </c>
      <c r="D2882" s="209" t="str">
        <f>Collection!F124</f>
        <v>Collection</v>
      </c>
      <c r="E2882" s="209">
        <f>Collection!C124</f>
        <v>3809</v>
      </c>
      <c r="F2882" s="209"/>
      <c r="G2882" s="210"/>
      <c r="H2882" s="210">
        <f>Collection!H124</f>
        <v>680</v>
      </c>
      <c r="I2882" s="256">
        <f t="shared" si="44"/>
        <v>-680</v>
      </c>
      <c r="J2882" s="209"/>
      <c r="K2882" s="209" t="str" cm="1">
        <f t="array" ref="K2882">IF($C2882="","",IF(AND($C2882=Party_Statement!$C$5,$B2882&gt;=Party_Statement!$C$6,$B2882&lt;=Party_Statement!$E$6),SUMPRODUCT(($C$3:$C2882=Party_Statement!$C$5)*($B$3:$B2882&gt;=Party_Statement!$C$6)*($B$3:$B2882&lt;=Party_Statement!$E$6)),""))</f>
        <v/>
      </c>
    </row>
    <row r="2883" spans="1:11" x14ac:dyDescent="0.25">
      <c r="A2883" s="212" t="str">
        <f>Collection!A125</f>
        <v>2083/03/25</v>
      </c>
      <c r="B2883" s="206">
        <f>Collection!B125</f>
        <v>46212</v>
      </c>
      <c r="C2883" s="209" t="str">
        <f>Collection!D125</f>
        <v>PALPALI KIRANA</v>
      </c>
      <c r="D2883" s="209" t="str">
        <f>Collection!F125</f>
        <v>Collection</v>
      </c>
      <c r="E2883" s="209">
        <f>Collection!C125</f>
        <v>3810</v>
      </c>
      <c r="F2883" s="209"/>
      <c r="G2883" s="210"/>
      <c r="H2883" s="210">
        <f>Collection!H125</f>
        <v>1700</v>
      </c>
      <c r="I2883" s="256">
        <f t="shared" ref="I2883:I2946" si="45">IF($C2883="","",IF($C2883=$C1614,$I1614+$G2883-$H2883,$G2883-$H2883))</f>
        <v>-1700</v>
      </c>
      <c r="J2883" s="209"/>
      <c r="K2883" s="209" t="str" cm="1">
        <f t="array" ref="K2883">IF($C2883="","",IF(AND($C2883=Party_Statement!$C$5,$B2883&gt;=Party_Statement!$C$6,$B2883&lt;=Party_Statement!$E$6),SUMPRODUCT(($C$3:$C2883=Party_Statement!$C$5)*($B$3:$B2883&gt;=Party_Statement!$C$6)*($B$3:$B2883&lt;=Party_Statement!$E$6)),""))</f>
        <v/>
      </c>
    </row>
    <row r="2884" spans="1:11" x14ac:dyDescent="0.25">
      <c r="A2884" s="212" t="str">
        <f>Collection!A126</f>
        <v>2083/03/25</v>
      </c>
      <c r="B2884" s="206">
        <f>Collection!B126</f>
        <v>46212</v>
      </c>
      <c r="C2884" s="209" t="str">
        <f>Collection!D126</f>
        <v>GIRI KIRANA</v>
      </c>
      <c r="D2884" s="209" t="str">
        <f>Collection!F126</f>
        <v>Collection</v>
      </c>
      <c r="E2884" s="209">
        <f>Collection!C126</f>
        <v>3811</v>
      </c>
      <c r="F2884" s="209"/>
      <c r="G2884" s="210"/>
      <c r="H2884" s="210">
        <f>Collection!H126</f>
        <v>1275</v>
      </c>
      <c r="I2884" s="256">
        <f t="shared" si="45"/>
        <v>-1275</v>
      </c>
      <c r="J2884" s="209"/>
      <c r="K2884" s="209" t="str" cm="1">
        <f t="array" ref="K2884">IF($C2884="","",IF(AND($C2884=Party_Statement!$C$5,$B2884&gt;=Party_Statement!$C$6,$B2884&lt;=Party_Statement!$E$6),SUMPRODUCT(($C$3:$C2884=Party_Statement!$C$5)*($B$3:$B2884&gt;=Party_Statement!$C$6)*($B$3:$B2884&lt;=Party_Statement!$E$6)),""))</f>
        <v/>
      </c>
    </row>
    <row r="2885" spans="1:11" x14ac:dyDescent="0.25">
      <c r="A2885" s="212" t="str">
        <f>Collection!A127</f>
        <v>2083/03/25</v>
      </c>
      <c r="B2885" s="206">
        <f>Collection!B127</f>
        <v>46212</v>
      </c>
      <c r="C2885" s="209" t="str">
        <f>Collection!D127</f>
        <v>DEURALI KIRANA</v>
      </c>
      <c r="D2885" s="209" t="str">
        <f>Collection!F127</f>
        <v>Collection</v>
      </c>
      <c r="E2885" s="209">
        <f>Collection!C127</f>
        <v>3812</v>
      </c>
      <c r="F2885" s="209"/>
      <c r="G2885" s="210"/>
      <c r="H2885" s="210">
        <f>Collection!H127</f>
        <v>425</v>
      </c>
      <c r="I2885" s="256">
        <f t="shared" si="45"/>
        <v>-425</v>
      </c>
      <c r="J2885" s="209"/>
      <c r="K2885" s="209" t="str" cm="1">
        <f t="array" ref="K2885">IF($C2885="","",IF(AND($C2885=Party_Statement!$C$5,$B2885&gt;=Party_Statement!$C$6,$B2885&lt;=Party_Statement!$E$6),SUMPRODUCT(($C$3:$C2885=Party_Statement!$C$5)*($B$3:$B2885&gt;=Party_Statement!$C$6)*($B$3:$B2885&lt;=Party_Statement!$E$6)),""))</f>
        <v/>
      </c>
    </row>
    <row r="2886" spans="1:11" x14ac:dyDescent="0.25">
      <c r="A2886" s="212" t="str">
        <f>Collection!A128</f>
        <v>2083/03/25</v>
      </c>
      <c r="B2886" s="206">
        <f>Collection!B128</f>
        <v>46212</v>
      </c>
      <c r="C2886" s="209" t="str">
        <f>Collection!D128</f>
        <v>AAMOSH KIRANA</v>
      </c>
      <c r="D2886" s="209" t="str">
        <f>Collection!F128</f>
        <v>Collection</v>
      </c>
      <c r="E2886" s="209">
        <f>Collection!C128</f>
        <v>3813</v>
      </c>
      <c r="F2886" s="209"/>
      <c r="G2886" s="210"/>
      <c r="H2886" s="210">
        <f>Collection!H128</f>
        <v>9250</v>
      </c>
      <c r="I2886" s="256">
        <f t="shared" si="45"/>
        <v>-9250</v>
      </c>
      <c r="J2886" s="209"/>
      <c r="K2886" s="209" t="str" cm="1">
        <f t="array" ref="K2886">IF($C2886="","",IF(AND($C2886=Party_Statement!$C$5,$B2886&gt;=Party_Statement!$C$6,$B2886&lt;=Party_Statement!$E$6),SUMPRODUCT(($C$3:$C2886=Party_Statement!$C$5)*($B$3:$B2886&gt;=Party_Statement!$C$6)*($B$3:$B2886&lt;=Party_Statement!$E$6)),""))</f>
        <v/>
      </c>
    </row>
    <row r="2887" spans="1:11" x14ac:dyDescent="0.25">
      <c r="A2887" s="212" t="str">
        <f>Collection!A129</f>
        <v>2083/03/25</v>
      </c>
      <c r="B2887" s="206">
        <f>Collection!B129</f>
        <v>46212</v>
      </c>
      <c r="C2887" s="209" t="str">
        <f>Collection!D129</f>
        <v>ORGANIC TARKALI</v>
      </c>
      <c r="D2887" s="209" t="str">
        <f>Collection!F129</f>
        <v>Collection</v>
      </c>
      <c r="E2887" s="209">
        <f>Collection!C129</f>
        <v>3814</v>
      </c>
      <c r="F2887" s="209"/>
      <c r="G2887" s="210"/>
      <c r="H2887" s="210">
        <f>Collection!H129</f>
        <v>2850</v>
      </c>
      <c r="I2887" s="256">
        <f t="shared" si="45"/>
        <v>-2850</v>
      </c>
      <c r="J2887" s="209"/>
      <c r="K2887" s="209" t="str" cm="1">
        <f t="array" ref="K2887">IF($C2887="","",IF(AND($C2887=Party_Statement!$C$5,$B2887&gt;=Party_Statement!$C$6,$B2887&lt;=Party_Statement!$E$6),SUMPRODUCT(($C$3:$C2887=Party_Statement!$C$5)*($B$3:$B2887&gt;=Party_Statement!$C$6)*($B$3:$B2887&lt;=Party_Statement!$E$6)),""))</f>
        <v/>
      </c>
    </row>
    <row r="2888" spans="1:11" x14ac:dyDescent="0.25">
      <c r="A2888" s="212" t="str">
        <f>Collection!A130</f>
        <v>2083/03/25</v>
      </c>
      <c r="B2888" s="206">
        <f>Collection!B130</f>
        <v>46212</v>
      </c>
      <c r="C2888" s="209" t="str">
        <f>Collection!D130</f>
        <v>NEUPANE KIRANA</v>
      </c>
      <c r="D2888" s="209" t="str">
        <f>Collection!F130</f>
        <v>Collection</v>
      </c>
      <c r="E2888" s="209">
        <f>Collection!C130</f>
        <v>3815</v>
      </c>
      <c r="F2888" s="209"/>
      <c r="G2888" s="210"/>
      <c r="H2888" s="210">
        <f>Collection!H130</f>
        <v>180</v>
      </c>
      <c r="I2888" s="256">
        <f t="shared" si="45"/>
        <v>-180</v>
      </c>
      <c r="J2888" s="209"/>
      <c r="K2888" s="209" t="str" cm="1">
        <f t="array" ref="K2888">IF($C2888="","",IF(AND($C2888=Party_Statement!$C$5,$B2888&gt;=Party_Statement!$C$6,$B2888&lt;=Party_Statement!$E$6),SUMPRODUCT(($C$3:$C2888=Party_Statement!$C$5)*($B$3:$B2888&gt;=Party_Statement!$C$6)*($B$3:$B2888&lt;=Party_Statement!$E$6)),""))</f>
        <v/>
      </c>
    </row>
    <row r="2889" spans="1:11" x14ac:dyDescent="0.25">
      <c r="A2889" s="212" t="str">
        <f>Collection!A131</f>
        <v>2083/03/25</v>
      </c>
      <c r="B2889" s="206">
        <f>Collection!B131</f>
        <v>46212</v>
      </c>
      <c r="C2889" s="209" t="str">
        <f>Collection!D131</f>
        <v>BIKRAM DHUNGANA</v>
      </c>
      <c r="D2889" s="209" t="str">
        <f>Collection!F131</f>
        <v>Collection</v>
      </c>
      <c r="E2889" s="209">
        <f>Collection!C131</f>
        <v>3816</v>
      </c>
      <c r="F2889" s="209"/>
      <c r="G2889" s="210"/>
      <c r="H2889" s="210">
        <f>Collection!H131</f>
        <v>2200</v>
      </c>
      <c r="I2889" s="256">
        <f t="shared" si="45"/>
        <v>-2200</v>
      </c>
      <c r="J2889" s="209"/>
      <c r="K2889" s="209" t="str" cm="1">
        <f t="array" ref="K2889">IF($C2889="","",IF(AND($C2889=Party_Statement!$C$5,$B2889&gt;=Party_Statement!$C$6,$B2889&lt;=Party_Statement!$E$6),SUMPRODUCT(($C$3:$C2889=Party_Statement!$C$5)*($B$3:$B2889&gt;=Party_Statement!$C$6)*($B$3:$B2889&lt;=Party_Statement!$E$6)),""))</f>
        <v/>
      </c>
    </row>
    <row r="2890" spans="1:11" x14ac:dyDescent="0.25">
      <c r="A2890" s="212" t="str">
        <f>Collection!A132</f>
        <v>2083/03/25</v>
      </c>
      <c r="B2890" s="206">
        <f>Collection!B132</f>
        <v>46212</v>
      </c>
      <c r="C2890" s="209" t="str">
        <f>Collection!D132</f>
        <v>PETTY CASH</v>
      </c>
      <c r="D2890" s="209" t="str">
        <f>Collection!F132</f>
        <v>Petty Cash</v>
      </c>
      <c r="E2890" s="209">
        <f>Collection!C132</f>
        <v>0</v>
      </c>
      <c r="F2890" s="209"/>
      <c r="G2890" s="210"/>
      <c r="H2890" s="210">
        <f>Collection!H132</f>
        <v>0</v>
      </c>
      <c r="I2890" s="256">
        <f t="shared" si="45"/>
        <v>0</v>
      </c>
      <c r="J2890" s="209"/>
      <c r="K2890" s="209" t="str" cm="1">
        <f t="array" ref="K2890">IF($C2890="","",IF(AND($C2890=Party_Statement!$C$5,$B2890&gt;=Party_Statement!$C$6,$B2890&lt;=Party_Statement!$E$6),SUMPRODUCT(($C$3:$C2890=Party_Statement!$C$5)*($B$3:$B2890&gt;=Party_Statement!$C$6)*($B$3:$B2890&lt;=Party_Statement!$E$6)),""))</f>
        <v/>
      </c>
    </row>
    <row r="2891" spans="1:11" x14ac:dyDescent="0.25">
      <c r="A2891" s="212" t="str">
        <f>Collection!A133</f>
        <v>2083/03/25</v>
      </c>
      <c r="B2891" s="206">
        <f>Collection!B133</f>
        <v>46212</v>
      </c>
      <c r="C2891" s="209" t="str">
        <f>Collection!D133</f>
        <v>LOCAL</v>
      </c>
      <c r="D2891" s="209" t="str">
        <f>Collection!F133</f>
        <v>Collection</v>
      </c>
      <c r="E2891" s="209">
        <f>Collection!C133</f>
        <v>0</v>
      </c>
      <c r="F2891" s="209"/>
      <c r="G2891" s="210"/>
      <c r="H2891" s="210">
        <f>Collection!H133</f>
        <v>250</v>
      </c>
      <c r="I2891" s="256">
        <f t="shared" si="45"/>
        <v>-250</v>
      </c>
      <c r="J2891" s="209"/>
      <c r="K2891" s="209" t="str" cm="1">
        <f t="array" ref="K2891">IF($C2891="","",IF(AND($C2891=Party_Statement!$C$5,$B2891&gt;=Party_Statement!$C$6,$B2891&lt;=Party_Statement!$E$6),SUMPRODUCT(($C$3:$C2891=Party_Statement!$C$5)*($B$3:$B2891&gt;=Party_Statement!$C$6)*($B$3:$B2891&lt;=Party_Statement!$E$6)),""))</f>
        <v/>
      </c>
    </row>
    <row r="2892" spans="1:11" x14ac:dyDescent="0.25">
      <c r="A2892" s="212" t="str">
        <f>Collection!A134</f>
        <v>2083/03/26</v>
      </c>
      <c r="B2892" s="206">
        <f>Collection!B134</f>
        <v>46213</v>
      </c>
      <c r="C2892" s="209" t="str">
        <f>Collection!D134</f>
        <v>SRIJANA DAIRY</v>
      </c>
      <c r="D2892" s="209" t="str">
        <f>Collection!F134</f>
        <v>Collection</v>
      </c>
      <c r="E2892" s="209">
        <f>Collection!C134</f>
        <v>3817</v>
      </c>
      <c r="F2892" s="209"/>
      <c r="G2892" s="210"/>
      <c r="H2892" s="210">
        <f>Collection!H134</f>
        <v>5180</v>
      </c>
      <c r="I2892" s="256">
        <f t="shared" si="45"/>
        <v>-5180</v>
      </c>
      <c r="J2892" s="209"/>
      <c r="K2892" s="209" t="str" cm="1">
        <f t="array" ref="K2892">IF($C2892="","",IF(AND($C2892=Party_Statement!$C$5,$B2892&gt;=Party_Statement!$C$6,$B2892&lt;=Party_Statement!$E$6),SUMPRODUCT(($C$3:$C2892=Party_Statement!$C$5)*($B$3:$B2892&gt;=Party_Statement!$C$6)*($B$3:$B2892&lt;=Party_Statement!$E$6)),""))</f>
        <v/>
      </c>
    </row>
    <row r="2893" spans="1:11" x14ac:dyDescent="0.25">
      <c r="A2893" s="212" t="str">
        <f>Collection!A135</f>
        <v>2083/03/26</v>
      </c>
      <c r="B2893" s="206">
        <f>Collection!B135</f>
        <v>46213</v>
      </c>
      <c r="C2893" s="209" t="str">
        <f>Collection!D135</f>
        <v>SOBHA BHATTARAI</v>
      </c>
      <c r="D2893" s="209" t="str">
        <f>Collection!F135</f>
        <v>Collection</v>
      </c>
      <c r="E2893" s="209">
        <f>Collection!C135</f>
        <v>3818</v>
      </c>
      <c r="F2893" s="209"/>
      <c r="G2893" s="210"/>
      <c r="H2893" s="210">
        <f>Collection!H135</f>
        <v>2550</v>
      </c>
      <c r="I2893" s="256">
        <f t="shared" si="45"/>
        <v>-2550</v>
      </c>
      <c r="J2893" s="209"/>
      <c r="K2893" s="209" t="str" cm="1">
        <f t="array" ref="K2893">IF($C2893="","",IF(AND($C2893=Party_Statement!$C$5,$B2893&gt;=Party_Statement!$C$6,$B2893&lt;=Party_Statement!$E$6),SUMPRODUCT(($C$3:$C2893=Party_Statement!$C$5)*($B$3:$B2893&gt;=Party_Statement!$C$6)*($B$3:$B2893&lt;=Party_Statement!$E$6)),""))</f>
        <v/>
      </c>
    </row>
    <row r="2894" spans="1:11" x14ac:dyDescent="0.25">
      <c r="A2894" s="212" t="str">
        <f>Collection!A136</f>
        <v>2083/03/26</v>
      </c>
      <c r="B2894" s="206">
        <f>Collection!B136</f>
        <v>46213</v>
      </c>
      <c r="C2894" s="209" t="str">
        <f>Collection!D136</f>
        <v>PALPALI KIRANA</v>
      </c>
      <c r="D2894" s="209" t="str">
        <f>Collection!F136</f>
        <v>Collection</v>
      </c>
      <c r="E2894" s="209">
        <f>Collection!C136</f>
        <v>3819</v>
      </c>
      <c r="F2894" s="209"/>
      <c r="G2894" s="210"/>
      <c r="H2894" s="210">
        <f>Collection!H136</f>
        <v>1700</v>
      </c>
      <c r="I2894" s="256">
        <f t="shared" si="45"/>
        <v>-1700</v>
      </c>
      <c r="J2894" s="209"/>
      <c r="K2894" s="209" t="str" cm="1">
        <f t="array" ref="K2894">IF($C2894="","",IF(AND($C2894=Party_Statement!$C$5,$B2894&gt;=Party_Statement!$C$6,$B2894&lt;=Party_Statement!$E$6),SUMPRODUCT(($C$3:$C2894=Party_Statement!$C$5)*($B$3:$B2894&gt;=Party_Statement!$C$6)*($B$3:$B2894&lt;=Party_Statement!$E$6)),""))</f>
        <v/>
      </c>
    </row>
    <row r="2895" spans="1:11" x14ac:dyDescent="0.25">
      <c r="A2895" s="212" t="str">
        <f>Collection!A137</f>
        <v>2083/03/26</v>
      </c>
      <c r="B2895" s="206">
        <f>Collection!B137</f>
        <v>46213</v>
      </c>
      <c r="C2895" s="209" t="str">
        <f>Collection!D137</f>
        <v>AAMOSH KIRANA</v>
      </c>
      <c r="D2895" s="209" t="str">
        <f>Collection!F137</f>
        <v>Collection</v>
      </c>
      <c r="E2895" s="209">
        <f>Collection!C137</f>
        <v>3820</v>
      </c>
      <c r="F2895" s="209"/>
      <c r="G2895" s="210"/>
      <c r="H2895" s="210">
        <f>Collection!H137</f>
        <v>3500</v>
      </c>
      <c r="I2895" s="256">
        <f t="shared" si="45"/>
        <v>-3500</v>
      </c>
      <c r="J2895" s="209"/>
      <c r="K2895" s="209" t="str" cm="1">
        <f t="array" ref="K2895">IF($C2895="","",IF(AND($C2895=Party_Statement!$C$5,$B2895&gt;=Party_Statement!$C$6,$B2895&lt;=Party_Statement!$E$6),SUMPRODUCT(($C$3:$C2895=Party_Statement!$C$5)*($B$3:$B2895&gt;=Party_Statement!$C$6)*($B$3:$B2895&lt;=Party_Statement!$E$6)),""))</f>
        <v/>
      </c>
    </row>
    <row r="2896" spans="1:11" x14ac:dyDescent="0.25">
      <c r="A2896" s="212" t="str">
        <f>Collection!A138</f>
        <v>2083/03/26</v>
      </c>
      <c r="B2896" s="206">
        <f>Collection!B138</f>
        <v>46213</v>
      </c>
      <c r="C2896" s="209" t="str">
        <f>Collection!D138</f>
        <v>DEURALI KIRANA</v>
      </c>
      <c r="D2896" s="209" t="str">
        <f>Collection!F138</f>
        <v>Collection</v>
      </c>
      <c r="E2896" s="209">
        <f>Collection!C138</f>
        <v>3821</v>
      </c>
      <c r="F2896" s="209"/>
      <c r="G2896" s="210"/>
      <c r="H2896" s="210">
        <f>Collection!H138</f>
        <v>425</v>
      </c>
      <c r="I2896" s="256">
        <f t="shared" si="45"/>
        <v>-425</v>
      </c>
      <c r="J2896" s="209"/>
      <c r="K2896" s="209" t="str" cm="1">
        <f t="array" ref="K2896">IF($C2896="","",IF(AND($C2896=Party_Statement!$C$5,$B2896&gt;=Party_Statement!$C$6,$B2896&lt;=Party_Statement!$E$6),SUMPRODUCT(($C$3:$C2896=Party_Statement!$C$5)*($B$3:$B2896&gt;=Party_Statement!$C$6)*($B$3:$B2896&lt;=Party_Statement!$E$6)),""))</f>
        <v/>
      </c>
    </row>
    <row r="2897" spans="1:11" x14ac:dyDescent="0.25">
      <c r="A2897" s="212" t="str">
        <f>Collection!A139</f>
        <v>2083/03/26</v>
      </c>
      <c r="B2897" s="206">
        <f>Collection!B139</f>
        <v>46213</v>
      </c>
      <c r="C2897" s="209" t="str">
        <f>Collection!D139</f>
        <v>GIRI KIRANA</v>
      </c>
      <c r="D2897" s="209" t="str">
        <f>Collection!F139</f>
        <v>Collection</v>
      </c>
      <c r="E2897" s="209">
        <f>Collection!C139</f>
        <v>3822</v>
      </c>
      <c r="F2897" s="209"/>
      <c r="G2897" s="210"/>
      <c r="H2897" s="210">
        <f>Collection!H139</f>
        <v>1275</v>
      </c>
      <c r="I2897" s="256">
        <f t="shared" si="45"/>
        <v>-1275</v>
      </c>
      <c r="J2897" s="209"/>
      <c r="K2897" s="209" t="str" cm="1">
        <f t="array" ref="K2897">IF($C2897="","",IF(AND($C2897=Party_Statement!$C$5,$B2897&gt;=Party_Statement!$C$6,$B2897&lt;=Party_Statement!$E$6),SUMPRODUCT(($C$3:$C2897=Party_Statement!$C$5)*($B$3:$B2897&gt;=Party_Statement!$C$6)*($B$3:$B2897&lt;=Party_Statement!$E$6)),""))</f>
        <v/>
      </c>
    </row>
    <row r="2898" spans="1:11" x14ac:dyDescent="0.25">
      <c r="A2898" s="212" t="str">
        <f>Collection!A140</f>
        <v>2083/03/26</v>
      </c>
      <c r="B2898" s="206">
        <f>Collection!B140</f>
        <v>46213</v>
      </c>
      <c r="C2898" s="209" t="str">
        <f>Collection!D140</f>
        <v>SAMIKSHYA KIRANA</v>
      </c>
      <c r="D2898" s="209" t="str">
        <f>Collection!F140</f>
        <v>Collection</v>
      </c>
      <c r="E2898" s="209">
        <f>Collection!C140</f>
        <v>3823</v>
      </c>
      <c r="F2898" s="209"/>
      <c r="G2898" s="210"/>
      <c r="H2898" s="210">
        <f>Collection!H140</f>
        <v>680</v>
      </c>
      <c r="I2898" s="256">
        <f t="shared" si="45"/>
        <v>170</v>
      </c>
      <c r="J2898" s="209"/>
      <c r="K2898" s="209" t="str" cm="1">
        <f t="array" ref="K2898">IF($C2898="","",IF(AND($C2898=Party_Statement!$C$5,$B2898&gt;=Party_Statement!$C$6,$B2898&lt;=Party_Statement!$E$6),SUMPRODUCT(($C$3:$C2898=Party_Statement!$C$5)*($B$3:$B2898&gt;=Party_Statement!$C$6)*($B$3:$B2898&lt;=Party_Statement!$E$6)),""))</f>
        <v/>
      </c>
    </row>
    <row r="2899" spans="1:11" x14ac:dyDescent="0.25">
      <c r="A2899" s="212" t="str">
        <f>Collection!A141</f>
        <v>2083/03/26</v>
      </c>
      <c r="B2899" s="206">
        <f>Collection!B141</f>
        <v>46213</v>
      </c>
      <c r="C2899" s="209" t="str">
        <f>Collection!D141</f>
        <v>AAYUSH AND AAYUSHMA</v>
      </c>
      <c r="D2899" s="209" t="str">
        <f>Collection!F141</f>
        <v>Collection</v>
      </c>
      <c r="E2899" s="209">
        <f>Collection!C141</f>
        <v>3824</v>
      </c>
      <c r="F2899" s="209"/>
      <c r="G2899" s="210"/>
      <c r="H2899" s="210">
        <f>Collection!H141</f>
        <v>425</v>
      </c>
      <c r="I2899" s="256">
        <f t="shared" si="45"/>
        <v>-425</v>
      </c>
      <c r="J2899" s="209"/>
      <c r="K2899" s="209" t="str" cm="1">
        <f t="array" ref="K2899">IF($C2899="","",IF(AND($C2899=Party_Statement!$C$5,$B2899&gt;=Party_Statement!$C$6,$B2899&lt;=Party_Statement!$E$6),SUMPRODUCT(($C$3:$C2899=Party_Statement!$C$5)*($B$3:$B2899&gt;=Party_Statement!$C$6)*($B$3:$B2899&lt;=Party_Statement!$E$6)),""))</f>
        <v/>
      </c>
    </row>
    <row r="2900" spans="1:11" x14ac:dyDescent="0.25">
      <c r="A2900" s="212" t="str">
        <f>Collection!A142</f>
        <v>2083/03/26</v>
      </c>
      <c r="B2900" s="206">
        <f>Collection!B142</f>
        <v>46213</v>
      </c>
      <c r="C2900" s="209" t="str">
        <f>Collection!D142</f>
        <v>YUBARAJ AND SAMRAT</v>
      </c>
      <c r="D2900" s="209" t="str">
        <f>Collection!F142</f>
        <v>Collection</v>
      </c>
      <c r="E2900" s="209">
        <f>Collection!C142</f>
        <v>3825</v>
      </c>
      <c r="F2900" s="209"/>
      <c r="G2900" s="210"/>
      <c r="H2900" s="210">
        <f>Collection!H142</f>
        <v>1445</v>
      </c>
      <c r="I2900" s="256">
        <f t="shared" si="45"/>
        <v>-1445</v>
      </c>
      <c r="J2900" s="209"/>
      <c r="K2900" s="209" t="str" cm="1">
        <f t="array" ref="K2900">IF($C2900="","",IF(AND($C2900=Party_Statement!$C$5,$B2900&gt;=Party_Statement!$C$6,$B2900&lt;=Party_Statement!$E$6),SUMPRODUCT(($C$3:$C2900=Party_Statement!$C$5)*($B$3:$B2900&gt;=Party_Statement!$C$6)*($B$3:$B2900&lt;=Party_Statement!$E$6)),""))</f>
        <v/>
      </c>
    </row>
    <row r="2901" spans="1:11" x14ac:dyDescent="0.25">
      <c r="A2901" s="212" t="str">
        <f>Collection!A143</f>
        <v>2083/03/26</v>
      </c>
      <c r="B2901" s="206">
        <f>Collection!B143</f>
        <v>46213</v>
      </c>
      <c r="C2901" s="209" t="str">
        <f>Collection!D143</f>
        <v>ORGANIC TARKALI</v>
      </c>
      <c r="D2901" s="209" t="str">
        <f>Collection!F143</f>
        <v>Collection</v>
      </c>
      <c r="E2901" s="209">
        <f>Collection!C143</f>
        <v>3826</v>
      </c>
      <c r="F2901" s="209"/>
      <c r="G2901" s="210"/>
      <c r="H2901" s="210">
        <f>Collection!H143</f>
        <v>2920</v>
      </c>
      <c r="I2901" s="256">
        <f t="shared" si="45"/>
        <v>-2920</v>
      </c>
      <c r="J2901" s="209"/>
      <c r="K2901" s="209" t="str" cm="1">
        <f t="array" ref="K2901">IF($C2901="","",IF(AND($C2901=Party_Statement!$C$5,$B2901&gt;=Party_Statement!$C$6,$B2901&lt;=Party_Statement!$E$6),SUMPRODUCT(($C$3:$C2901=Party_Statement!$C$5)*($B$3:$B2901&gt;=Party_Statement!$C$6)*($B$3:$B2901&lt;=Party_Statement!$E$6)),""))</f>
        <v/>
      </c>
    </row>
    <row r="2902" spans="1:11" x14ac:dyDescent="0.25">
      <c r="A2902" s="212" t="str">
        <f>Collection!A144</f>
        <v>2083/03/26</v>
      </c>
      <c r="B2902" s="206">
        <f>Collection!B144</f>
        <v>46213</v>
      </c>
      <c r="C2902" s="209" t="str">
        <f>Collection!D144</f>
        <v>NEUPANE KIRANA</v>
      </c>
      <c r="D2902" s="209" t="str">
        <f>Collection!F144</f>
        <v>Collection</v>
      </c>
      <c r="E2902" s="209">
        <f>Collection!C144</f>
        <v>3827</v>
      </c>
      <c r="F2902" s="209"/>
      <c r="G2902" s="210"/>
      <c r="H2902" s="210">
        <f>Collection!H144</f>
        <v>180</v>
      </c>
      <c r="I2902" s="256">
        <f t="shared" si="45"/>
        <v>-180</v>
      </c>
      <c r="J2902" s="209"/>
      <c r="K2902" s="209" t="str" cm="1">
        <f t="array" ref="K2902">IF($C2902="","",IF(AND($C2902=Party_Statement!$C$5,$B2902&gt;=Party_Statement!$C$6,$B2902&lt;=Party_Statement!$E$6),SUMPRODUCT(($C$3:$C2902=Party_Statement!$C$5)*($B$3:$B2902&gt;=Party_Statement!$C$6)*($B$3:$B2902&lt;=Party_Statement!$E$6)),""))</f>
        <v/>
      </c>
    </row>
    <row r="2903" spans="1:11" x14ac:dyDescent="0.25">
      <c r="A2903" s="212" t="str">
        <f>Collection!A145</f>
        <v>2083/03/26</v>
      </c>
      <c r="B2903" s="206">
        <f>Collection!B145</f>
        <v>46213</v>
      </c>
      <c r="C2903" s="209" t="str">
        <f>Collection!D145</f>
        <v>DANDA PANI ACHARYA</v>
      </c>
      <c r="D2903" s="209" t="str">
        <f>Collection!F145</f>
        <v>Collection</v>
      </c>
      <c r="E2903" s="209">
        <f>Collection!C145</f>
        <v>3828</v>
      </c>
      <c r="F2903" s="209"/>
      <c r="G2903" s="210"/>
      <c r="H2903" s="210">
        <f>Collection!H145</f>
        <v>1100</v>
      </c>
      <c r="I2903" s="256">
        <f t="shared" si="45"/>
        <v>-1100</v>
      </c>
      <c r="J2903" s="209"/>
      <c r="K2903" s="209" t="str" cm="1">
        <f t="array" ref="K2903">IF($C2903="","",IF(AND($C2903=Party_Statement!$C$5,$B2903&gt;=Party_Statement!$C$6,$B2903&lt;=Party_Statement!$E$6),SUMPRODUCT(($C$3:$C2903=Party_Statement!$C$5)*($B$3:$B2903&gt;=Party_Statement!$C$6)*($B$3:$B2903&lt;=Party_Statement!$E$6)),""))</f>
        <v/>
      </c>
    </row>
    <row r="2904" spans="1:11" x14ac:dyDescent="0.25">
      <c r="A2904" s="212" t="str">
        <f>Collection!A146</f>
        <v>2083/03/26</v>
      </c>
      <c r="B2904" s="206">
        <f>Collection!B146</f>
        <v>46213</v>
      </c>
      <c r="C2904" s="209" t="str">
        <f>Collection!D146</f>
        <v>DURGA MALLA</v>
      </c>
      <c r="D2904" s="209" t="str">
        <f>Collection!F146</f>
        <v>Collection</v>
      </c>
      <c r="E2904" s="209">
        <f>Collection!C146</f>
        <v>3829</v>
      </c>
      <c r="F2904" s="209"/>
      <c r="G2904" s="210"/>
      <c r="H2904" s="210">
        <f>Collection!H146</f>
        <v>16500</v>
      </c>
      <c r="I2904" s="256">
        <f t="shared" si="45"/>
        <v>-16500</v>
      </c>
      <c r="J2904" s="209"/>
      <c r="K2904" s="209" t="str" cm="1">
        <f t="array" ref="K2904">IF($C2904="","",IF(AND($C2904=Party_Statement!$C$5,$B2904&gt;=Party_Statement!$C$6,$B2904&lt;=Party_Statement!$E$6),SUMPRODUCT(($C$3:$C2904=Party_Statement!$C$5)*($B$3:$B2904&gt;=Party_Statement!$C$6)*($B$3:$B2904&lt;=Party_Statement!$E$6)),""))</f>
        <v/>
      </c>
    </row>
    <row r="2905" spans="1:11" x14ac:dyDescent="0.25">
      <c r="A2905" s="212" t="str">
        <f>Collection!A147</f>
        <v>2083/03/26</v>
      </c>
      <c r="B2905" s="206">
        <f>Collection!B147</f>
        <v>46213</v>
      </c>
      <c r="C2905" s="209" t="str">
        <f>Collection!D147</f>
        <v>PETTY CASH</v>
      </c>
      <c r="D2905" s="209" t="str">
        <f>Collection!F147</f>
        <v>Petty Cash</v>
      </c>
      <c r="E2905" s="209">
        <f>Collection!C147</f>
        <v>0</v>
      </c>
      <c r="F2905" s="209"/>
      <c r="G2905" s="210"/>
      <c r="H2905" s="210">
        <f>Collection!H147</f>
        <v>0</v>
      </c>
      <c r="I2905" s="256">
        <f t="shared" si="45"/>
        <v>0</v>
      </c>
      <c r="J2905" s="209"/>
      <c r="K2905" s="209" t="str" cm="1">
        <f t="array" ref="K2905">IF($C2905="","",IF(AND($C2905=Party_Statement!$C$5,$B2905&gt;=Party_Statement!$C$6,$B2905&lt;=Party_Statement!$E$6),SUMPRODUCT(($C$3:$C2905=Party_Statement!$C$5)*($B$3:$B2905&gt;=Party_Statement!$C$6)*($B$3:$B2905&lt;=Party_Statement!$E$6)),""))</f>
        <v/>
      </c>
    </row>
    <row r="2906" spans="1:11" x14ac:dyDescent="0.25">
      <c r="A2906" s="212" t="str">
        <f>Collection!A148</f>
        <v>2083/03/26</v>
      </c>
      <c r="B2906" s="206">
        <f>Collection!B148</f>
        <v>46213</v>
      </c>
      <c r="C2906" s="209" t="str">
        <f>Collection!D148</f>
        <v>LOCAL</v>
      </c>
      <c r="D2906" s="209" t="str">
        <f>Collection!F148</f>
        <v>Collection</v>
      </c>
      <c r="E2906" s="209">
        <f>Collection!C148</f>
        <v>0</v>
      </c>
      <c r="F2906" s="209"/>
      <c r="G2906" s="210"/>
      <c r="H2906" s="210">
        <f>Collection!H148</f>
        <v>3655</v>
      </c>
      <c r="I2906" s="256">
        <f t="shared" si="45"/>
        <v>-1105</v>
      </c>
      <c r="J2906" s="209"/>
      <c r="K2906" s="209" t="str" cm="1">
        <f t="array" ref="K2906">IF($C2906="","",IF(AND($C2906=Party_Statement!$C$5,$B2906&gt;=Party_Statement!$C$6,$B2906&lt;=Party_Statement!$E$6),SUMPRODUCT(($C$3:$C2906=Party_Statement!$C$5)*($B$3:$B2906&gt;=Party_Statement!$C$6)*($B$3:$B2906&lt;=Party_Statement!$E$6)),""))</f>
        <v/>
      </c>
    </row>
    <row r="2907" spans="1:11" x14ac:dyDescent="0.25">
      <c r="A2907" s="212" t="str">
        <f>Collection!A149</f>
        <v>2083/03/27</v>
      </c>
      <c r="B2907" s="206">
        <f>Collection!B149</f>
        <v>46214</v>
      </c>
      <c r="C2907" s="209" t="str">
        <f>Collection!D149</f>
        <v>SRIJANA DAIRY</v>
      </c>
      <c r="D2907" s="209" t="str">
        <f>Collection!F149</f>
        <v>Collection</v>
      </c>
      <c r="E2907" s="209">
        <f>Collection!C149</f>
        <v>3830</v>
      </c>
      <c r="F2907" s="209"/>
      <c r="G2907" s="210"/>
      <c r="H2907" s="210">
        <f>Collection!H149</f>
        <v>5100</v>
      </c>
      <c r="I2907" s="256">
        <f t="shared" si="45"/>
        <v>-5100</v>
      </c>
      <c r="J2907" s="209"/>
      <c r="K2907" s="209" t="str" cm="1">
        <f t="array" ref="K2907">IF($C2907="","",IF(AND($C2907=Party_Statement!$C$5,$B2907&gt;=Party_Statement!$C$6,$B2907&lt;=Party_Statement!$E$6),SUMPRODUCT(($C$3:$C2907=Party_Statement!$C$5)*($B$3:$B2907&gt;=Party_Statement!$C$6)*($B$3:$B2907&lt;=Party_Statement!$E$6)),""))</f>
        <v/>
      </c>
    </row>
    <row r="2908" spans="1:11" x14ac:dyDescent="0.25">
      <c r="A2908" s="212" t="str">
        <f>Collection!A150</f>
        <v>2083/03/27</v>
      </c>
      <c r="B2908" s="206">
        <f>Collection!B150</f>
        <v>46214</v>
      </c>
      <c r="C2908" s="209" t="str">
        <f>Collection!D150</f>
        <v>SOBHA BHATTARAI</v>
      </c>
      <c r="D2908" s="209" t="str">
        <f>Collection!F150</f>
        <v>Collection</v>
      </c>
      <c r="E2908" s="209">
        <f>Collection!C150</f>
        <v>3831</v>
      </c>
      <c r="F2908" s="209"/>
      <c r="G2908" s="210"/>
      <c r="H2908" s="210">
        <f>Collection!H150</f>
        <v>2975</v>
      </c>
      <c r="I2908" s="256">
        <f t="shared" si="45"/>
        <v>-2975</v>
      </c>
      <c r="J2908" s="209"/>
      <c r="K2908" s="209" t="str" cm="1">
        <f t="array" ref="K2908">IF($C2908="","",IF(AND($C2908=Party_Statement!$C$5,$B2908&gt;=Party_Statement!$C$6,$B2908&lt;=Party_Statement!$E$6),SUMPRODUCT(($C$3:$C2908=Party_Statement!$C$5)*($B$3:$B2908&gt;=Party_Statement!$C$6)*($B$3:$B2908&lt;=Party_Statement!$E$6)),""))</f>
        <v/>
      </c>
    </row>
    <row r="2909" spans="1:11" x14ac:dyDescent="0.25">
      <c r="A2909" s="212" t="str">
        <f>Collection!A151</f>
        <v>2083/03/27</v>
      </c>
      <c r="B2909" s="206">
        <f>Collection!B151</f>
        <v>46214</v>
      </c>
      <c r="C2909" s="209" t="str">
        <f>Collection!D151</f>
        <v>PALPALI KIRANA</v>
      </c>
      <c r="D2909" s="209" t="str">
        <f>Collection!F151</f>
        <v>Collection</v>
      </c>
      <c r="E2909" s="209">
        <f>Collection!C151</f>
        <v>3832</v>
      </c>
      <c r="F2909" s="209"/>
      <c r="G2909" s="210"/>
      <c r="H2909" s="210">
        <f>Collection!H151</f>
        <v>1700</v>
      </c>
      <c r="I2909" s="256">
        <f t="shared" si="45"/>
        <v>-1700</v>
      </c>
      <c r="J2909" s="209"/>
      <c r="K2909" s="209" t="str" cm="1">
        <f t="array" ref="K2909">IF($C2909="","",IF(AND($C2909=Party_Statement!$C$5,$B2909&gt;=Party_Statement!$C$6,$B2909&lt;=Party_Statement!$E$6),SUMPRODUCT(($C$3:$C2909=Party_Statement!$C$5)*($B$3:$B2909&gt;=Party_Statement!$C$6)*($B$3:$B2909&lt;=Party_Statement!$E$6)),""))</f>
        <v/>
      </c>
    </row>
    <row r="2910" spans="1:11" x14ac:dyDescent="0.25">
      <c r="A2910" s="212" t="str">
        <f>Collection!A152</f>
        <v>2083/03/27</v>
      </c>
      <c r="B2910" s="206">
        <f>Collection!B152</f>
        <v>46214</v>
      </c>
      <c r="C2910" s="209" t="str">
        <f>Collection!D152</f>
        <v>AAMOSH KIRANA</v>
      </c>
      <c r="D2910" s="209" t="str">
        <f>Collection!F152</f>
        <v>Collection</v>
      </c>
      <c r="E2910" s="209">
        <f>Collection!C152</f>
        <v>3833</v>
      </c>
      <c r="F2910" s="209"/>
      <c r="G2910" s="210"/>
      <c r="H2910" s="210">
        <f>Collection!H152</f>
        <v>10000</v>
      </c>
      <c r="I2910" s="256">
        <f t="shared" si="45"/>
        <v>-10000</v>
      </c>
      <c r="J2910" s="209"/>
      <c r="K2910" s="209" t="str" cm="1">
        <f t="array" ref="K2910">IF($C2910="","",IF(AND($C2910=Party_Statement!$C$5,$B2910&gt;=Party_Statement!$C$6,$B2910&lt;=Party_Statement!$E$6),SUMPRODUCT(($C$3:$C2910=Party_Statement!$C$5)*($B$3:$B2910&gt;=Party_Statement!$C$6)*($B$3:$B2910&lt;=Party_Statement!$E$6)),""))</f>
        <v/>
      </c>
    </row>
    <row r="2911" spans="1:11" x14ac:dyDescent="0.25">
      <c r="A2911" s="212" t="str">
        <f>Collection!A153</f>
        <v>2083/03/27</v>
      </c>
      <c r="B2911" s="206">
        <f>Collection!B153</f>
        <v>46214</v>
      </c>
      <c r="C2911" s="209" t="str">
        <f>Collection!D153</f>
        <v>GIRI KIRANA</v>
      </c>
      <c r="D2911" s="209" t="str">
        <f>Collection!F153</f>
        <v>Collection</v>
      </c>
      <c r="E2911" s="209">
        <f>Collection!C153</f>
        <v>3834</v>
      </c>
      <c r="F2911" s="209"/>
      <c r="G2911" s="210"/>
      <c r="H2911" s="210">
        <f>Collection!H153</f>
        <v>1275</v>
      </c>
      <c r="I2911" s="256">
        <f t="shared" si="45"/>
        <v>-1275</v>
      </c>
      <c r="J2911" s="209"/>
      <c r="K2911" s="209" t="str" cm="1">
        <f t="array" ref="K2911">IF($C2911="","",IF(AND($C2911=Party_Statement!$C$5,$B2911&gt;=Party_Statement!$C$6,$B2911&lt;=Party_Statement!$E$6),SUMPRODUCT(($C$3:$C2911=Party_Statement!$C$5)*($B$3:$B2911&gt;=Party_Statement!$C$6)*($B$3:$B2911&lt;=Party_Statement!$E$6)),""))</f>
        <v/>
      </c>
    </row>
    <row r="2912" spans="1:11" x14ac:dyDescent="0.25">
      <c r="A2912" s="212" t="str">
        <f>Collection!A154</f>
        <v>2083/03/27</v>
      </c>
      <c r="B2912" s="206">
        <f>Collection!B154</f>
        <v>46214</v>
      </c>
      <c r="C2912" s="209" t="str">
        <f>Collection!D154</f>
        <v>YUBARAJ AND SAMRAT</v>
      </c>
      <c r="D2912" s="209" t="str">
        <f>Collection!F154</f>
        <v>Collection</v>
      </c>
      <c r="E2912" s="209">
        <f>Collection!C154</f>
        <v>3835</v>
      </c>
      <c r="F2912" s="209"/>
      <c r="G2912" s="210"/>
      <c r="H2912" s="210">
        <f>Collection!H154</f>
        <v>1275</v>
      </c>
      <c r="I2912" s="256">
        <f t="shared" si="45"/>
        <v>-1275</v>
      </c>
      <c r="J2912" s="209"/>
      <c r="K2912" s="209" t="str" cm="1">
        <f t="array" ref="K2912">IF($C2912="","",IF(AND($C2912=Party_Statement!$C$5,$B2912&gt;=Party_Statement!$C$6,$B2912&lt;=Party_Statement!$E$6),SUMPRODUCT(($C$3:$C2912=Party_Statement!$C$5)*($B$3:$B2912&gt;=Party_Statement!$C$6)*($B$3:$B2912&lt;=Party_Statement!$E$6)),""))</f>
        <v/>
      </c>
    </row>
    <row r="2913" spans="1:11" x14ac:dyDescent="0.25">
      <c r="A2913" s="212" t="str">
        <f>Collection!A155</f>
        <v>2083/03/27</v>
      </c>
      <c r="B2913" s="206">
        <f>Collection!B155</f>
        <v>46214</v>
      </c>
      <c r="C2913" s="209" t="str">
        <f>Collection!D155</f>
        <v>DEURALI KIRANA</v>
      </c>
      <c r="D2913" s="209" t="str">
        <f>Collection!F155</f>
        <v>Collection</v>
      </c>
      <c r="E2913" s="209">
        <f>Collection!C155</f>
        <v>3836</v>
      </c>
      <c r="F2913" s="209"/>
      <c r="G2913" s="210"/>
      <c r="H2913" s="210">
        <f>Collection!H155</f>
        <v>425</v>
      </c>
      <c r="I2913" s="256">
        <f t="shared" si="45"/>
        <v>-425</v>
      </c>
      <c r="J2913" s="209"/>
      <c r="K2913" s="209" t="str" cm="1">
        <f t="array" ref="K2913">IF($C2913="","",IF(AND($C2913=Party_Statement!$C$5,$B2913&gt;=Party_Statement!$C$6,$B2913&lt;=Party_Statement!$E$6),SUMPRODUCT(($C$3:$C2913=Party_Statement!$C$5)*($B$3:$B2913&gt;=Party_Statement!$C$6)*($B$3:$B2913&lt;=Party_Statement!$E$6)),""))</f>
        <v/>
      </c>
    </row>
    <row r="2914" spans="1:11" x14ac:dyDescent="0.25">
      <c r="A2914" s="212" t="str">
        <f>Collection!A156</f>
        <v>2083/03/27</v>
      </c>
      <c r="B2914" s="206">
        <f>Collection!B156</f>
        <v>46214</v>
      </c>
      <c r="C2914" s="209" t="str">
        <f>Collection!D156</f>
        <v>SAMIKSHYA KIRANA</v>
      </c>
      <c r="D2914" s="209" t="str">
        <f>Collection!F156</f>
        <v>Collection</v>
      </c>
      <c r="E2914" s="209">
        <f>Collection!C156</f>
        <v>3837</v>
      </c>
      <c r="F2914" s="209"/>
      <c r="G2914" s="210"/>
      <c r="H2914" s="210">
        <f>Collection!H156</f>
        <v>680</v>
      </c>
      <c r="I2914" s="256">
        <f t="shared" si="45"/>
        <v>-680</v>
      </c>
      <c r="J2914" s="209"/>
      <c r="K2914" s="209" t="str" cm="1">
        <f t="array" ref="K2914">IF($C2914="","",IF(AND($C2914=Party_Statement!$C$5,$B2914&gt;=Party_Statement!$C$6,$B2914&lt;=Party_Statement!$E$6),SUMPRODUCT(($C$3:$C2914=Party_Statement!$C$5)*($B$3:$B2914&gt;=Party_Statement!$C$6)*($B$3:$B2914&lt;=Party_Statement!$E$6)),""))</f>
        <v/>
      </c>
    </row>
    <row r="2915" spans="1:11" x14ac:dyDescent="0.25">
      <c r="A2915" s="212" t="str">
        <f>Collection!A157</f>
        <v>2083/03/27</v>
      </c>
      <c r="B2915" s="206">
        <f>Collection!B157</f>
        <v>46214</v>
      </c>
      <c r="C2915" s="209" t="str">
        <f>Collection!D157</f>
        <v>AAYUSH AND AAYUSHMA</v>
      </c>
      <c r="D2915" s="209" t="str">
        <f>Collection!F157</f>
        <v>Collection</v>
      </c>
      <c r="E2915" s="209">
        <f>Collection!C157</f>
        <v>3838</v>
      </c>
      <c r="F2915" s="209"/>
      <c r="G2915" s="210"/>
      <c r="H2915" s="210">
        <f>Collection!H157</f>
        <v>425</v>
      </c>
      <c r="I2915" s="256">
        <f t="shared" si="45"/>
        <v>-425</v>
      </c>
      <c r="J2915" s="209"/>
      <c r="K2915" s="209" t="str" cm="1">
        <f t="array" ref="K2915">IF($C2915="","",IF(AND($C2915=Party_Statement!$C$5,$B2915&gt;=Party_Statement!$C$6,$B2915&lt;=Party_Statement!$E$6),SUMPRODUCT(($C$3:$C2915=Party_Statement!$C$5)*($B$3:$B2915&gt;=Party_Statement!$C$6)*($B$3:$B2915&lt;=Party_Statement!$E$6)),""))</f>
        <v/>
      </c>
    </row>
    <row r="2916" spans="1:11" x14ac:dyDescent="0.25">
      <c r="A2916" s="212" t="str">
        <f>Collection!A158</f>
        <v>2083/03/27</v>
      </c>
      <c r="B2916" s="206">
        <f>Collection!B158</f>
        <v>46214</v>
      </c>
      <c r="C2916" s="209" t="str">
        <f>Collection!D158</f>
        <v>ORGANIC TARKALI</v>
      </c>
      <c r="D2916" s="209" t="str">
        <f>Collection!F158</f>
        <v>Collection</v>
      </c>
      <c r="E2916" s="209">
        <f>Collection!C158</f>
        <v>3839</v>
      </c>
      <c r="F2916" s="209"/>
      <c r="G2916" s="210"/>
      <c r="H2916" s="210">
        <f>Collection!H158</f>
        <v>3000</v>
      </c>
      <c r="I2916" s="256">
        <f t="shared" si="45"/>
        <v>-3000</v>
      </c>
      <c r="J2916" s="209"/>
      <c r="K2916" s="209" t="str" cm="1">
        <f t="array" ref="K2916">IF($C2916="","",IF(AND($C2916=Party_Statement!$C$5,$B2916&gt;=Party_Statement!$C$6,$B2916&lt;=Party_Statement!$E$6),SUMPRODUCT(($C$3:$C2916=Party_Statement!$C$5)*($B$3:$B2916&gt;=Party_Statement!$C$6)*($B$3:$B2916&lt;=Party_Statement!$E$6)),""))</f>
        <v/>
      </c>
    </row>
    <row r="2917" spans="1:11" x14ac:dyDescent="0.25">
      <c r="A2917" s="212" t="str">
        <f>Collection!A159</f>
        <v>2083/03/27</v>
      </c>
      <c r="B2917" s="206">
        <f>Collection!B159</f>
        <v>46214</v>
      </c>
      <c r="C2917" s="209" t="str">
        <f>Collection!D159</f>
        <v>BHUSAL JANARAL STORE</v>
      </c>
      <c r="D2917" s="209" t="str">
        <f>Collection!F159</f>
        <v>Collection</v>
      </c>
      <c r="E2917" s="209">
        <f>Collection!C159</f>
        <v>3840</v>
      </c>
      <c r="F2917" s="209"/>
      <c r="G2917" s="210"/>
      <c r="H2917" s="210">
        <f>Collection!H159</f>
        <v>430</v>
      </c>
      <c r="I2917" s="256">
        <f t="shared" si="45"/>
        <v>-430</v>
      </c>
      <c r="J2917" s="209"/>
      <c r="K2917" s="209" t="str" cm="1">
        <f t="array" ref="K2917">IF($C2917="","",IF(AND($C2917=Party_Statement!$C$5,$B2917&gt;=Party_Statement!$C$6,$B2917&lt;=Party_Statement!$E$6),SUMPRODUCT(($C$3:$C2917=Party_Statement!$C$5)*($B$3:$B2917&gt;=Party_Statement!$C$6)*($B$3:$B2917&lt;=Party_Statement!$E$6)),""))</f>
        <v/>
      </c>
    </row>
    <row r="2918" spans="1:11" x14ac:dyDescent="0.25">
      <c r="A2918" s="212" t="str">
        <f>Collection!A160</f>
        <v>2083/03/27</v>
      </c>
      <c r="B2918" s="206">
        <f>Collection!B160</f>
        <v>46214</v>
      </c>
      <c r="C2918" s="209" t="str">
        <f>Collection!D160</f>
        <v>NEUPANE KIRANA</v>
      </c>
      <c r="D2918" s="209" t="str">
        <f>Collection!F160</f>
        <v>Collection</v>
      </c>
      <c r="E2918" s="209">
        <f>Collection!C160</f>
        <v>3841</v>
      </c>
      <c r="F2918" s="209"/>
      <c r="G2918" s="210"/>
      <c r="H2918" s="210">
        <f>Collection!H160</f>
        <v>180</v>
      </c>
      <c r="I2918" s="256">
        <f t="shared" si="45"/>
        <v>-180</v>
      </c>
      <c r="J2918" s="209"/>
      <c r="K2918" s="209" t="str" cm="1">
        <f t="array" ref="K2918">IF($C2918="","",IF(AND($C2918=Party_Statement!$C$5,$B2918&gt;=Party_Statement!$C$6,$B2918&lt;=Party_Statement!$E$6),SUMPRODUCT(($C$3:$C2918=Party_Statement!$C$5)*($B$3:$B2918&gt;=Party_Statement!$C$6)*($B$3:$B2918&lt;=Party_Statement!$E$6)),""))</f>
        <v/>
      </c>
    </row>
    <row r="2919" spans="1:11" x14ac:dyDescent="0.25">
      <c r="A2919" s="212" t="str">
        <f>Collection!A161</f>
        <v>2083/03/27</v>
      </c>
      <c r="B2919" s="206">
        <f>Collection!B161</f>
        <v>46214</v>
      </c>
      <c r="C2919" s="209" t="str">
        <f>Collection!D161</f>
        <v>PETTY CASH</v>
      </c>
      <c r="D2919" s="209" t="str">
        <f>Collection!F161</f>
        <v>Petty Cash</v>
      </c>
      <c r="E2919" s="209">
        <f>Collection!C161</f>
        <v>0</v>
      </c>
      <c r="F2919" s="209"/>
      <c r="G2919" s="210"/>
      <c r="H2919" s="210">
        <f>Collection!H161</f>
        <v>0</v>
      </c>
      <c r="I2919" s="256">
        <f t="shared" si="45"/>
        <v>0</v>
      </c>
      <c r="J2919" s="209"/>
      <c r="K2919" s="209" t="str" cm="1">
        <f t="array" ref="K2919">IF($C2919="","",IF(AND($C2919=Party_Statement!$C$5,$B2919&gt;=Party_Statement!$C$6,$B2919&lt;=Party_Statement!$E$6),SUMPRODUCT(($C$3:$C2919=Party_Statement!$C$5)*($B$3:$B2919&gt;=Party_Statement!$C$6)*($B$3:$B2919&lt;=Party_Statement!$E$6)),""))</f>
        <v/>
      </c>
    </row>
    <row r="2920" spans="1:11" x14ac:dyDescent="0.25">
      <c r="A2920" s="212" t="str">
        <f>Collection!A162</f>
        <v>2083/03/27</v>
      </c>
      <c r="B2920" s="206">
        <f>Collection!B162</f>
        <v>46214</v>
      </c>
      <c r="C2920" s="209" t="str">
        <f>Collection!D162</f>
        <v>LOCAL</v>
      </c>
      <c r="D2920" s="209" t="str">
        <f>Collection!F162</f>
        <v>Collection</v>
      </c>
      <c r="E2920" s="209">
        <f>Collection!C162</f>
        <v>6232</v>
      </c>
      <c r="F2920" s="209"/>
      <c r="G2920" s="210"/>
      <c r="H2920" s="210">
        <f>Collection!H162</f>
        <v>505</v>
      </c>
      <c r="I2920" s="256">
        <f t="shared" si="45"/>
        <v>-505</v>
      </c>
      <c r="J2920" s="209"/>
      <c r="K2920" s="209" t="str" cm="1">
        <f t="array" ref="K2920">IF($C2920="","",IF(AND($C2920=Party_Statement!$C$5,$B2920&gt;=Party_Statement!$C$6,$B2920&lt;=Party_Statement!$E$6),SUMPRODUCT(($C$3:$C2920=Party_Statement!$C$5)*($B$3:$B2920&gt;=Party_Statement!$C$6)*($B$3:$B2920&lt;=Party_Statement!$E$6)),""))</f>
        <v/>
      </c>
    </row>
    <row r="2921" spans="1:11" x14ac:dyDescent="0.25">
      <c r="A2921" s="212" t="str">
        <f>Collection!A163</f>
        <v>2083/03/28</v>
      </c>
      <c r="B2921" s="206">
        <f>Collection!B163</f>
        <v>46215</v>
      </c>
      <c r="C2921" s="209" t="str">
        <f>Collection!D163</f>
        <v>AAYUSH AND AAYUSHMA</v>
      </c>
      <c r="D2921" s="209" t="str">
        <f>Collection!F163</f>
        <v>Collection</v>
      </c>
      <c r="E2921" s="209">
        <f>Collection!C163</f>
        <v>3842</v>
      </c>
      <c r="F2921" s="209"/>
      <c r="G2921" s="210"/>
      <c r="H2921" s="210">
        <f>Collection!H163</f>
        <v>400</v>
      </c>
      <c r="I2921" s="256">
        <f t="shared" si="45"/>
        <v>-400</v>
      </c>
      <c r="J2921" s="209"/>
      <c r="K2921" s="209" t="str" cm="1">
        <f t="array" ref="K2921">IF($C2921="","",IF(AND($C2921=Party_Statement!$C$5,$B2921&gt;=Party_Statement!$C$6,$B2921&lt;=Party_Statement!$E$6),SUMPRODUCT(($C$3:$C2921=Party_Statement!$C$5)*($B$3:$B2921&gt;=Party_Statement!$C$6)*($B$3:$B2921&lt;=Party_Statement!$E$6)),""))</f>
        <v/>
      </c>
    </row>
    <row r="2922" spans="1:11" x14ac:dyDescent="0.25">
      <c r="A2922" s="212" t="str">
        <f>Collection!A164</f>
        <v>2083/03/28</v>
      </c>
      <c r="B2922" s="206">
        <f>Collection!B164</f>
        <v>46215</v>
      </c>
      <c r="C2922" s="209" t="str">
        <f>Collection!D164</f>
        <v>ORGANIC TARKALI</v>
      </c>
      <c r="D2922" s="209" t="str">
        <f>Collection!F164</f>
        <v>Collection</v>
      </c>
      <c r="E2922" s="209">
        <f>Collection!C164</f>
        <v>3843</v>
      </c>
      <c r="F2922" s="209"/>
      <c r="G2922" s="210"/>
      <c r="H2922" s="210">
        <f>Collection!H164</f>
        <v>2850</v>
      </c>
      <c r="I2922" s="256">
        <f t="shared" si="45"/>
        <v>-2850</v>
      </c>
      <c r="J2922" s="209"/>
      <c r="K2922" s="209" t="str" cm="1">
        <f t="array" ref="K2922">IF($C2922="","",IF(AND($C2922=Party_Statement!$C$5,$B2922&gt;=Party_Statement!$C$6,$B2922&lt;=Party_Statement!$E$6),SUMPRODUCT(($C$3:$C2922=Party_Statement!$C$5)*($B$3:$B2922&gt;=Party_Statement!$C$6)*($B$3:$B2922&lt;=Party_Statement!$E$6)),""))</f>
        <v/>
      </c>
    </row>
    <row r="2923" spans="1:11" x14ac:dyDescent="0.25">
      <c r="A2923" s="212" t="str">
        <f>Collection!A165</f>
        <v>2083/03/28</v>
      </c>
      <c r="B2923" s="206">
        <f>Collection!B165</f>
        <v>46215</v>
      </c>
      <c r="C2923" s="209" t="str">
        <f>Collection!D165</f>
        <v>SOBHA BHATTARAI</v>
      </c>
      <c r="D2923" s="209" t="str">
        <f>Collection!F165</f>
        <v>Collection</v>
      </c>
      <c r="E2923" s="209">
        <f>Collection!C165</f>
        <v>3844</v>
      </c>
      <c r="F2923" s="209"/>
      <c r="G2923" s="210"/>
      <c r="H2923" s="210">
        <f>Collection!H165</f>
        <v>2975</v>
      </c>
      <c r="I2923" s="256">
        <f t="shared" si="45"/>
        <v>-2975</v>
      </c>
      <c r="J2923" s="209"/>
      <c r="K2923" s="209" t="str" cm="1">
        <f t="array" ref="K2923">IF($C2923="","",IF(AND($C2923=Party_Statement!$C$5,$B2923&gt;=Party_Statement!$C$6,$B2923&lt;=Party_Statement!$E$6),SUMPRODUCT(($C$3:$C2923=Party_Statement!$C$5)*($B$3:$B2923&gt;=Party_Statement!$C$6)*($B$3:$B2923&lt;=Party_Statement!$E$6)),""))</f>
        <v/>
      </c>
    </row>
    <row r="2924" spans="1:11" x14ac:dyDescent="0.25">
      <c r="A2924" s="212" t="str">
        <f>Collection!A166</f>
        <v>2083/03/28</v>
      </c>
      <c r="B2924" s="206">
        <f>Collection!B166</f>
        <v>46215</v>
      </c>
      <c r="C2924" s="209" t="str">
        <f>Collection!D166</f>
        <v>SAMIKSHYA KIRANA</v>
      </c>
      <c r="D2924" s="209" t="str">
        <f>Collection!F166</f>
        <v>Collection</v>
      </c>
      <c r="E2924" s="209">
        <f>Collection!C166</f>
        <v>3845</v>
      </c>
      <c r="F2924" s="209"/>
      <c r="G2924" s="210"/>
      <c r="H2924" s="210">
        <f>Collection!H166</f>
        <v>680</v>
      </c>
      <c r="I2924" s="256">
        <f t="shared" si="45"/>
        <v>-680</v>
      </c>
      <c r="J2924" s="209"/>
      <c r="K2924" s="209" t="str" cm="1">
        <f t="array" ref="K2924">IF($C2924="","",IF(AND($C2924=Party_Statement!$C$5,$B2924&gt;=Party_Statement!$C$6,$B2924&lt;=Party_Statement!$E$6),SUMPRODUCT(($C$3:$C2924=Party_Statement!$C$5)*($B$3:$B2924&gt;=Party_Statement!$C$6)*($B$3:$B2924&lt;=Party_Statement!$E$6)),""))</f>
        <v/>
      </c>
    </row>
    <row r="2925" spans="1:11" x14ac:dyDescent="0.25">
      <c r="A2925" s="212" t="str">
        <f>Collection!A167</f>
        <v>2083/03/28</v>
      </c>
      <c r="B2925" s="206">
        <f>Collection!B167</f>
        <v>46215</v>
      </c>
      <c r="C2925" s="209" t="str">
        <f>Collection!D167</f>
        <v>PALPALI KIRANA</v>
      </c>
      <c r="D2925" s="209" t="str">
        <f>Collection!F167</f>
        <v>Collection</v>
      </c>
      <c r="E2925" s="209">
        <f>Collection!C167</f>
        <v>3846</v>
      </c>
      <c r="F2925" s="209"/>
      <c r="G2925" s="210"/>
      <c r="H2925" s="210">
        <f>Collection!H167</f>
        <v>2975</v>
      </c>
      <c r="I2925" s="256">
        <f t="shared" si="45"/>
        <v>-2975</v>
      </c>
      <c r="J2925" s="209"/>
      <c r="K2925" s="209" t="str" cm="1">
        <f t="array" ref="K2925">IF($C2925="","",IF(AND($C2925=Party_Statement!$C$5,$B2925&gt;=Party_Statement!$C$6,$B2925&lt;=Party_Statement!$E$6),SUMPRODUCT(($C$3:$C2925=Party_Statement!$C$5)*($B$3:$B2925&gt;=Party_Statement!$C$6)*($B$3:$B2925&lt;=Party_Statement!$E$6)),""))</f>
        <v/>
      </c>
    </row>
    <row r="2926" spans="1:11" x14ac:dyDescent="0.25">
      <c r="A2926" s="212" t="str">
        <f>Collection!A168</f>
        <v>2083/03/28</v>
      </c>
      <c r="B2926" s="206">
        <f>Collection!B168</f>
        <v>46215</v>
      </c>
      <c r="C2926" s="209" t="str">
        <f>Collection!D168</f>
        <v>GIRI KIRANA</v>
      </c>
      <c r="D2926" s="209" t="str">
        <f>Collection!F168</f>
        <v>Collection</v>
      </c>
      <c r="E2926" s="209">
        <f>Collection!C168</f>
        <v>3847</v>
      </c>
      <c r="F2926" s="209"/>
      <c r="G2926" s="210"/>
      <c r="H2926" s="210">
        <f>Collection!H168</f>
        <v>1275</v>
      </c>
      <c r="I2926" s="256">
        <f t="shared" si="45"/>
        <v>-1275</v>
      </c>
      <c r="J2926" s="209"/>
      <c r="K2926" s="209" t="str" cm="1">
        <f t="array" ref="K2926">IF($C2926="","",IF(AND($C2926=Party_Statement!$C$5,$B2926&gt;=Party_Statement!$C$6,$B2926&lt;=Party_Statement!$E$6),SUMPRODUCT(($C$3:$C2926=Party_Statement!$C$5)*($B$3:$B2926&gt;=Party_Statement!$C$6)*($B$3:$B2926&lt;=Party_Statement!$E$6)),""))</f>
        <v/>
      </c>
    </row>
    <row r="2927" spans="1:11" x14ac:dyDescent="0.25">
      <c r="A2927" s="212" t="str">
        <f>Collection!A169</f>
        <v>2083/03/28</v>
      </c>
      <c r="B2927" s="206">
        <f>Collection!B169</f>
        <v>46215</v>
      </c>
      <c r="C2927" s="209" t="str">
        <f>Collection!D169</f>
        <v>DEURALI KIRANA</v>
      </c>
      <c r="D2927" s="209" t="str">
        <f>Collection!F169</f>
        <v>Collection</v>
      </c>
      <c r="E2927" s="209">
        <f>Collection!C169</f>
        <v>3848</v>
      </c>
      <c r="F2927" s="209"/>
      <c r="G2927" s="210"/>
      <c r="H2927" s="210">
        <f>Collection!H169</f>
        <v>425</v>
      </c>
      <c r="I2927" s="256">
        <f t="shared" si="45"/>
        <v>-425</v>
      </c>
      <c r="J2927" s="209"/>
      <c r="K2927" s="209" t="str" cm="1">
        <f t="array" ref="K2927">IF($C2927="","",IF(AND($C2927=Party_Statement!$C$5,$B2927&gt;=Party_Statement!$C$6,$B2927&lt;=Party_Statement!$E$6),SUMPRODUCT(($C$3:$C2927=Party_Statement!$C$5)*($B$3:$B2927&gt;=Party_Statement!$C$6)*($B$3:$B2927&lt;=Party_Statement!$E$6)),""))</f>
        <v/>
      </c>
    </row>
    <row r="2928" spans="1:11" x14ac:dyDescent="0.25">
      <c r="A2928" s="212" t="str">
        <f>Collection!A170</f>
        <v>2083/03/28</v>
      </c>
      <c r="B2928" s="206">
        <f>Collection!B170</f>
        <v>46215</v>
      </c>
      <c r="C2928" s="209" t="str">
        <f>Collection!D170</f>
        <v>AAMOSH KIRANA</v>
      </c>
      <c r="D2928" s="209" t="str">
        <f>Collection!F170</f>
        <v>Collection</v>
      </c>
      <c r="E2928" s="209">
        <f>Collection!C170</f>
        <v>3849</v>
      </c>
      <c r="F2928" s="209"/>
      <c r="G2928" s="210"/>
      <c r="H2928" s="210">
        <f>Collection!H170</f>
        <v>7500</v>
      </c>
      <c r="I2928" s="256">
        <f t="shared" si="45"/>
        <v>-7500</v>
      </c>
      <c r="J2928" s="209"/>
      <c r="K2928" s="209" t="str" cm="1">
        <f t="array" ref="K2928">IF($C2928="","",IF(AND($C2928=Party_Statement!$C$5,$B2928&gt;=Party_Statement!$C$6,$B2928&lt;=Party_Statement!$E$6),SUMPRODUCT(($C$3:$C2928=Party_Statement!$C$5)*($B$3:$B2928&gt;=Party_Statement!$C$6)*($B$3:$B2928&lt;=Party_Statement!$E$6)),""))</f>
        <v/>
      </c>
    </row>
    <row r="2929" spans="1:11" x14ac:dyDescent="0.25">
      <c r="A2929" s="212" t="str">
        <f>Collection!A171</f>
        <v>2083/03/28</v>
      </c>
      <c r="B2929" s="206">
        <f>Collection!B171</f>
        <v>46215</v>
      </c>
      <c r="C2929" s="209" t="str">
        <f>Collection!D171</f>
        <v>NEUPANE KIRANA</v>
      </c>
      <c r="D2929" s="209" t="str">
        <f>Collection!F171</f>
        <v>Collection</v>
      </c>
      <c r="E2929" s="209">
        <f>Collection!C171</f>
        <v>3850</v>
      </c>
      <c r="F2929" s="209"/>
      <c r="G2929" s="210"/>
      <c r="H2929" s="210">
        <f>Collection!H171</f>
        <v>180</v>
      </c>
      <c r="I2929" s="256">
        <f t="shared" si="45"/>
        <v>-180</v>
      </c>
      <c r="J2929" s="209"/>
      <c r="K2929" s="209" t="str" cm="1">
        <f t="array" ref="K2929">IF($C2929="","",IF(AND($C2929=Party_Statement!$C$5,$B2929&gt;=Party_Statement!$C$6,$B2929&lt;=Party_Statement!$E$6),SUMPRODUCT(($C$3:$C2929=Party_Statement!$C$5)*($B$3:$B2929&gt;=Party_Statement!$C$6)*($B$3:$B2929&lt;=Party_Statement!$E$6)),""))</f>
        <v/>
      </c>
    </row>
    <row r="2930" spans="1:11" x14ac:dyDescent="0.25">
      <c r="A2930" s="212" t="str">
        <f>Collection!A172</f>
        <v>2083/03/28</v>
      </c>
      <c r="B2930" s="206">
        <f>Collection!B172</f>
        <v>46215</v>
      </c>
      <c r="C2930" s="209" t="str">
        <f>Collection!D172</f>
        <v>PETTY CASH</v>
      </c>
      <c r="D2930" s="209" t="str">
        <f>Collection!F172</f>
        <v>Petty Cash</v>
      </c>
      <c r="E2930" s="209">
        <f>Collection!C172</f>
        <v>0</v>
      </c>
      <c r="F2930" s="209"/>
      <c r="G2930" s="210"/>
      <c r="H2930" s="210">
        <f>Collection!H172</f>
        <v>0</v>
      </c>
      <c r="I2930" s="256">
        <f t="shared" si="45"/>
        <v>0</v>
      </c>
      <c r="J2930" s="209"/>
      <c r="K2930" s="209" t="str" cm="1">
        <f t="array" ref="K2930">IF($C2930="","",IF(AND($C2930=Party_Statement!$C$5,$B2930&gt;=Party_Statement!$C$6,$B2930&lt;=Party_Statement!$E$6),SUMPRODUCT(($C$3:$C2930=Party_Statement!$C$5)*($B$3:$B2930&gt;=Party_Statement!$C$6)*($B$3:$B2930&lt;=Party_Statement!$E$6)),""))</f>
        <v/>
      </c>
    </row>
    <row r="2931" spans="1:11" x14ac:dyDescent="0.25">
      <c r="A2931" s="212" t="str">
        <f>Collection!A173</f>
        <v>2083/03/28</v>
      </c>
      <c r="B2931" s="206">
        <f>Collection!B173</f>
        <v>46215</v>
      </c>
      <c r="C2931" s="209" t="str">
        <f>Collection!D173</f>
        <v>LOCAL</v>
      </c>
      <c r="D2931" s="209" t="str">
        <f>Collection!F173</f>
        <v>Collection</v>
      </c>
      <c r="E2931" s="209">
        <f>Collection!C173</f>
        <v>6246</v>
      </c>
      <c r="F2931" s="209"/>
      <c r="G2931" s="210"/>
      <c r="H2931" s="210">
        <f>Collection!H173</f>
        <v>350</v>
      </c>
      <c r="I2931" s="256">
        <f t="shared" si="45"/>
        <v>-350</v>
      </c>
      <c r="J2931" s="209"/>
      <c r="K2931" s="209" t="str" cm="1">
        <f t="array" ref="K2931">IF($C2931="","",IF(AND($C2931=Party_Statement!$C$5,$B2931&gt;=Party_Statement!$C$6,$B2931&lt;=Party_Statement!$E$6),SUMPRODUCT(($C$3:$C2931=Party_Statement!$C$5)*($B$3:$B2931&gt;=Party_Statement!$C$6)*($B$3:$B2931&lt;=Party_Statement!$E$6)),""))</f>
        <v/>
      </c>
    </row>
    <row r="2932" spans="1:11" x14ac:dyDescent="0.25">
      <c r="A2932" s="212" t="str">
        <f>Collection!A174</f>
        <v>2083/03/29</v>
      </c>
      <c r="B2932" s="206">
        <f>Collection!B174</f>
        <v>46216</v>
      </c>
      <c r="C2932" s="209" t="str">
        <f>Collection!D174</f>
        <v>SRIJANA DAIRY</v>
      </c>
      <c r="D2932" s="209" t="str">
        <f>Collection!F174</f>
        <v>Collection</v>
      </c>
      <c r="E2932" s="209">
        <f>Collection!C174</f>
        <v>3851</v>
      </c>
      <c r="F2932" s="209"/>
      <c r="G2932" s="210"/>
      <c r="H2932" s="210">
        <f>Collection!H174</f>
        <v>5180</v>
      </c>
      <c r="I2932" s="256">
        <f t="shared" si="45"/>
        <v>-5180</v>
      </c>
      <c r="J2932" s="209"/>
      <c r="K2932" s="209" t="str" cm="1">
        <f t="array" ref="K2932">IF($C2932="","",IF(AND($C2932=Party_Statement!$C$5,$B2932&gt;=Party_Statement!$C$6,$B2932&lt;=Party_Statement!$E$6),SUMPRODUCT(($C$3:$C2932=Party_Statement!$C$5)*($B$3:$B2932&gt;=Party_Statement!$C$6)*($B$3:$B2932&lt;=Party_Statement!$E$6)),""))</f>
        <v/>
      </c>
    </row>
    <row r="2933" spans="1:11" x14ac:dyDescent="0.25">
      <c r="A2933" s="212" t="str">
        <f>Collection!A175</f>
        <v>2083/03/29</v>
      </c>
      <c r="B2933" s="206">
        <f>Collection!B175</f>
        <v>46216</v>
      </c>
      <c r="C2933" s="209" t="str">
        <f>Collection!D175</f>
        <v>SOBHA BHATTARAI</v>
      </c>
      <c r="D2933" s="209" t="str">
        <f>Collection!F175</f>
        <v>Collection</v>
      </c>
      <c r="E2933" s="209">
        <f>Collection!C175</f>
        <v>3852</v>
      </c>
      <c r="F2933" s="209"/>
      <c r="G2933" s="210"/>
      <c r="H2933" s="210">
        <f>Collection!H175</f>
        <v>2550</v>
      </c>
      <c r="I2933" s="256">
        <f t="shared" si="45"/>
        <v>-2550</v>
      </c>
      <c r="J2933" s="209"/>
      <c r="K2933" s="209" t="str" cm="1">
        <f t="array" ref="K2933">IF($C2933="","",IF(AND($C2933=Party_Statement!$C$5,$B2933&gt;=Party_Statement!$C$6,$B2933&lt;=Party_Statement!$E$6),SUMPRODUCT(($C$3:$C2933=Party_Statement!$C$5)*($B$3:$B2933&gt;=Party_Statement!$C$6)*($B$3:$B2933&lt;=Party_Statement!$E$6)),""))</f>
        <v/>
      </c>
    </row>
    <row r="2934" spans="1:11" x14ac:dyDescent="0.25">
      <c r="A2934" s="212" t="str">
        <f>Collection!A176</f>
        <v>2083/03/29</v>
      </c>
      <c r="B2934" s="206">
        <f>Collection!B176</f>
        <v>46216</v>
      </c>
      <c r="C2934" s="209" t="str">
        <f>Collection!D176</f>
        <v>YUBARAJ AND SAMRAT</v>
      </c>
      <c r="D2934" s="209" t="str">
        <f>Collection!F176</f>
        <v>Collection</v>
      </c>
      <c r="E2934" s="209">
        <f>Collection!C176</f>
        <v>3853</v>
      </c>
      <c r="F2934" s="209"/>
      <c r="G2934" s="210"/>
      <c r="H2934" s="210">
        <f>Collection!H176</f>
        <v>1020</v>
      </c>
      <c r="I2934" s="256">
        <f t="shared" si="45"/>
        <v>-1020</v>
      </c>
      <c r="J2934" s="209"/>
      <c r="K2934" s="209" t="str" cm="1">
        <f t="array" ref="K2934">IF($C2934="","",IF(AND($C2934=Party_Statement!$C$5,$B2934&gt;=Party_Statement!$C$6,$B2934&lt;=Party_Statement!$E$6),SUMPRODUCT(($C$3:$C2934=Party_Statement!$C$5)*($B$3:$B2934&gt;=Party_Statement!$C$6)*($B$3:$B2934&lt;=Party_Statement!$E$6)),""))</f>
        <v/>
      </c>
    </row>
    <row r="2935" spans="1:11" x14ac:dyDescent="0.25">
      <c r="A2935" s="212" t="str">
        <f>Collection!A177</f>
        <v>2083/03/29</v>
      </c>
      <c r="B2935" s="206">
        <f>Collection!B177</f>
        <v>46216</v>
      </c>
      <c r="C2935" s="209" t="str">
        <f>Collection!D177</f>
        <v>SAMIKSHYA KIRANA</v>
      </c>
      <c r="D2935" s="209" t="str">
        <f>Collection!F177</f>
        <v>Collection</v>
      </c>
      <c r="E2935" s="209">
        <f>Collection!C177</f>
        <v>3854</v>
      </c>
      <c r="F2935" s="209"/>
      <c r="G2935" s="210"/>
      <c r="H2935" s="210">
        <f>Collection!H177</f>
        <v>680</v>
      </c>
      <c r="I2935" s="256">
        <f t="shared" si="45"/>
        <v>-680</v>
      </c>
      <c r="J2935" s="209"/>
      <c r="K2935" s="209" t="str" cm="1">
        <f t="array" ref="K2935">IF($C2935="","",IF(AND($C2935=Party_Statement!$C$5,$B2935&gt;=Party_Statement!$C$6,$B2935&lt;=Party_Statement!$E$6),SUMPRODUCT(($C$3:$C2935=Party_Statement!$C$5)*($B$3:$B2935&gt;=Party_Statement!$C$6)*($B$3:$B2935&lt;=Party_Statement!$E$6)),""))</f>
        <v/>
      </c>
    </row>
    <row r="2936" spans="1:11" x14ac:dyDescent="0.25">
      <c r="A2936" s="212" t="str">
        <f>Collection!A178</f>
        <v>2083/03/29</v>
      </c>
      <c r="B2936" s="206">
        <f>Collection!B178</f>
        <v>46216</v>
      </c>
      <c r="C2936" s="209" t="str">
        <f>Collection!D178</f>
        <v>PALPALI KIRANA</v>
      </c>
      <c r="D2936" s="209" t="str">
        <f>Collection!F178</f>
        <v>Collection</v>
      </c>
      <c r="E2936" s="209">
        <f>Collection!C178</f>
        <v>3855</v>
      </c>
      <c r="F2936" s="209"/>
      <c r="G2936" s="210"/>
      <c r="H2936" s="210">
        <f>Collection!H178</f>
        <v>1700</v>
      </c>
      <c r="I2936" s="256">
        <f t="shared" si="45"/>
        <v>-1700</v>
      </c>
      <c r="J2936" s="209"/>
      <c r="K2936" s="209" t="str" cm="1">
        <f t="array" ref="K2936">IF($C2936="","",IF(AND($C2936=Party_Statement!$C$5,$B2936&gt;=Party_Statement!$C$6,$B2936&lt;=Party_Statement!$E$6),SUMPRODUCT(($C$3:$C2936=Party_Statement!$C$5)*($B$3:$B2936&gt;=Party_Statement!$C$6)*($B$3:$B2936&lt;=Party_Statement!$E$6)),""))</f>
        <v/>
      </c>
    </row>
    <row r="2937" spans="1:11" x14ac:dyDescent="0.25">
      <c r="A2937" s="212" t="str">
        <f>Collection!A179</f>
        <v>2083/03/29</v>
      </c>
      <c r="B2937" s="206">
        <f>Collection!B179</f>
        <v>46216</v>
      </c>
      <c r="C2937" s="209" t="str">
        <f>Collection!D179</f>
        <v>GIRI KIRANA</v>
      </c>
      <c r="D2937" s="209" t="str">
        <f>Collection!F179</f>
        <v>Collection</v>
      </c>
      <c r="E2937" s="209">
        <f>Collection!C179</f>
        <v>3856</v>
      </c>
      <c r="F2937" s="209"/>
      <c r="G2937" s="210"/>
      <c r="H2937" s="210">
        <f>Collection!H179</f>
        <v>1275</v>
      </c>
      <c r="I2937" s="256">
        <f t="shared" si="45"/>
        <v>-1275</v>
      </c>
      <c r="J2937" s="209"/>
      <c r="K2937" s="209" t="str" cm="1">
        <f t="array" ref="K2937">IF($C2937="","",IF(AND($C2937=Party_Statement!$C$5,$B2937&gt;=Party_Statement!$C$6,$B2937&lt;=Party_Statement!$E$6),SUMPRODUCT(($C$3:$C2937=Party_Statement!$C$5)*($B$3:$B2937&gt;=Party_Statement!$C$6)*($B$3:$B2937&lt;=Party_Statement!$E$6)),""))</f>
        <v/>
      </c>
    </row>
    <row r="2938" spans="1:11" x14ac:dyDescent="0.25">
      <c r="A2938" s="212" t="str">
        <f>Collection!A180</f>
        <v>2083/03/29</v>
      </c>
      <c r="B2938" s="206">
        <f>Collection!B180</f>
        <v>46216</v>
      </c>
      <c r="C2938" s="209" t="str">
        <f>Collection!D180</f>
        <v>AAMOSH KIRANA</v>
      </c>
      <c r="D2938" s="209" t="str">
        <f>Collection!F180</f>
        <v>Collection</v>
      </c>
      <c r="E2938" s="209">
        <f>Collection!C180</f>
        <v>3857</v>
      </c>
      <c r="F2938" s="209"/>
      <c r="G2938" s="210"/>
      <c r="H2938" s="210">
        <f>Collection!H180</f>
        <v>7000</v>
      </c>
      <c r="I2938" s="256">
        <f t="shared" si="45"/>
        <v>-7000</v>
      </c>
      <c r="J2938" s="209"/>
      <c r="K2938" s="209" t="str" cm="1">
        <f t="array" ref="K2938">IF($C2938="","",IF(AND($C2938=Party_Statement!$C$5,$B2938&gt;=Party_Statement!$C$6,$B2938&lt;=Party_Statement!$E$6),SUMPRODUCT(($C$3:$C2938=Party_Statement!$C$5)*($B$3:$B2938&gt;=Party_Statement!$C$6)*($B$3:$B2938&lt;=Party_Statement!$E$6)),""))</f>
        <v/>
      </c>
    </row>
    <row r="2939" spans="1:11" x14ac:dyDescent="0.25">
      <c r="A2939" s="212" t="str">
        <f>Collection!A181</f>
        <v>2083/03/29</v>
      </c>
      <c r="B2939" s="206">
        <f>Collection!B181</f>
        <v>46216</v>
      </c>
      <c r="C2939" s="209" t="str">
        <f>Collection!D181</f>
        <v>ORGANIC TARKALI</v>
      </c>
      <c r="D2939" s="209" t="str">
        <f>Collection!F181</f>
        <v>Collection</v>
      </c>
      <c r="E2939" s="209">
        <f>Collection!C181</f>
        <v>3858</v>
      </c>
      <c r="F2939" s="209"/>
      <c r="G2939" s="210"/>
      <c r="H2939" s="210">
        <f>Collection!H181</f>
        <v>3395</v>
      </c>
      <c r="I2939" s="256">
        <f t="shared" si="45"/>
        <v>-3395</v>
      </c>
      <c r="J2939" s="209"/>
      <c r="K2939" s="209" t="str" cm="1">
        <f t="array" ref="K2939">IF($C2939="","",IF(AND($C2939=Party_Statement!$C$5,$B2939&gt;=Party_Statement!$C$6,$B2939&lt;=Party_Statement!$E$6),SUMPRODUCT(($C$3:$C2939=Party_Statement!$C$5)*($B$3:$B2939&gt;=Party_Statement!$C$6)*($B$3:$B2939&lt;=Party_Statement!$E$6)),""))</f>
        <v/>
      </c>
    </row>
    <row r="2940" spans="1:11" x14ac:dyDescent="0.25">
      <c r="A2940" s="212" t="str">
        <f>Collection!A182</f>
        <v>2083/03/29</v>
      </c>
      <c r="B2940" s="206">
        <f>Collection!B182</f>
        <v>46216</v>
      </c>
      <c r="C2940" s="209" t="str">
        <f>Collection!D182</f>
        <v>DEURALI KIRANA</v>
      </c>
      <c r="D2940" s="209" t="str">
        <f>Collection!F182</f>
        <v>Collection</v>
      </c>
      <c r="E2940" s="209">
        <f>Collection!C182</f>
        <v>3859</v>
      </c>
      <c r="F2940" s="209"/>
      <c r="G2940" s="210"/>
      <c r="H2940" s="210">
        <f>Collection!H182</f>
        <v>425</v>
      </c>
      <c r="I2940" s="256">
        <f t="shared" si="45"/>
        <v>-425</v>
      </c>
      <c r="J2940" s="209"/>
      <c r="K2940" s="209" t="str" cm="1">
        <f t="array" ref="K2940">IF($C2940="","",IF(AND($C2940=Party_Statement!$C$5,$B2940&gt;=Party_Statement!$C$6,$B2940&lt;=Party_Statement!$E$6),SUMPRODUCT(($C$3:$C2940=Party_Statement!$C$5)*($B$3:$B2940&gt;=Party_Statement!$C$6)*($B$3:$B2940&lt;=Party_Statement!$E$6)),""))</f>
        <v/>
      </c>
    </row>
    <row r="2941" spans="1:11" x14ac:dyDescent="0.25">
      <c r="A2941" s="212" t="str">
        <f>Collection!A183</f>
        <v>2083/03/29</v>
      </c>
      <c r="B2941" s="206">
        <f>Collection!B183</f>
        <v>46216</v>
      </c>
      <c r="C2941" s="209" t="str">
        <f>Collection!D183</f>
        <v>PETTY CASH</v>
      </c>
      <c r="D2941" s="209" t="str">
        <f>Collection!F183</f>
        <v>Petty Cash</v>
      </c>
      <c r="E2941" s="209">
        <f>Collection!C183</f>
        <v>0</v>
      </c>
      <c r="F2941" s="209"/>
      <c r="G2941" s="210"/>
      <c r="H2941" s="210">
        <f>Collection!H183</f>
        <v>0</v>
      </c>
      <c r="I2941" s="256">
        <f t="shared" si="45"/>
        <v>0</v>
      </c>
      <c r="J2941" s="209"/>
      <c r="K2941" s="209" t="str" cm="1">
        <f t="array" ref="K2941">IF($C2941="","",IF(AND($C2941=Party_Statement!$C$5,$B2941&gt;=Party_Statement!$C$6,$B2941&lt;=Party_Statement!$E$6),SUMPRODUCT(($C$3:$C2941=Party_Statement!$C$5)*($B$3:$B2941&gt;=Party_Statement!$C$6)*($B$3:$B2941&lt;=Party_Statement!$E$6)),""))</f>
        <v/>
      </c>
    </row>
    <row r="2942" spans="1:11" x14ac:dyDescent="0.25">
      <c r="A2942" s="212" t="str">
        <f>Collection!A184</f>
        <v>2083/03/29</v>
      </c>
      <c r="B2942" s="206">
        <f>Collection!B184</f>
        <v>46216</v>
      </c>
      <c r="C2942" s="209" t="str">
        <f>Collection!D184</f>
        <v>LOCAL</v>
      </c>
      <c r="D2942" s="209" t="str">
        <f>Collection!F184</f>
        <v>Collection</v>
      </c>
      <c r="E2942" s="209">
        <f>Collection!C184</f>
        <v>6250</v>
      </c>
      <c r="F2942" s="209"/>
      <c r="G2942" s="210"/>
      <c r="H2942" s="210">
        <f>Collection!H184</f>
        <v>715</v>
      </c>
      <c r="I2942" s="256">
        <f t="shared" si="45"/>
        <v>-715</v>
      </c>
      <c r="J2942" s="209"/>
      <c r="K2942" s="209" t="str" cm="1">
        <f t="array" ref="K2942">IF($C2942="","",IF(AND($C2942=Party_Statement!$C$5,$B2942&gt;=Party_Statement!$C$6,$B2942&lt;=Party_Statement!$E$6),SUMPRODUCT(($C$3:$C2942=Party_Statement!$C$5)*($B$3:$B2942&gt;=Party_Statement!$C$6)*($B$3:$B2942&lt;=Party_Statement!$E$6)),""))</f>
        <v/>
      </c>
    </row>
    <row r="2943" spans="1:11" x14ac:dyDescent="0.25">
      <c r="A2943" s="212" t="str">
        <f>Collection!A185</f>
        <v>2083/03/30</v>
      </c>
      <c r="B2943" s="206">
        <f>Collection!B185</f>
        <v>46217</v>
      </c>
      <c r="C2943" s="209" t="str">
        <f>Collection!D185</f>
        <v>SRIJANA DAIRY</v>
      </c>
      <c r="D2943" s="209" t="str">
        <f>Collection!F185</f>
        <v>Collection</v>
      </c>
      <c r="E2943" s="209">
        <f>Collection!C185</f>
        <v>3860</v>
      </c>
      <c r="F2943" s="209"/>
      <c r="G2943" s="210"/>
      <c r="H2943" s="210">
        <f>Collection!H185</f>
        <v>5180</v>
      </c>
      <c r="I2943" s="256">
        <f t="shared" si="45"/>
        <v>-5180</v>
      </c>
      <c r="J2943" s="209"/>
      <c r="K2943" s="209" t="str" cm="1">
        <f t="array" ref="K2943">IF($C2943="","",IF(AND($C2943=Party_Statement!$C$5,$B2943&gt;=Party_Statement!$C$6,$B2943&lt;=Party_Statement!$E$6),SUMPRODUCT(($C$3:$C2943=Party_Statement!$C$5)*($B$3:$B2943&gt;=Party_Statement!$C$6)*($B$3:$B2943&lt;=Party_Statement!$E$6)),""))</f>
        <v/>
      </c>
    </row>
    <row r="2944" spans="1:11" x14ac:dyDescent="0.25">
      <c r="A2944" s="212" t="str">
        <f>Collection!A186</f>
        <v>2083/03/30</v>
      </c>
      <c r="B2944" s="206">
        <f>Collection!B186</f>
        <v>46217</v>
      </c>
      <c r="C2944" s="209" t="str">
        <f>Collection!D186</f>
        <v>SOBHA BHATTARAI</v>
      </c>
      <c r="D2944" s="209" t="str">
        <f>Collection!F186</f>
        <v>Collection</v>
      </c>
      <c r="E2944" s="209">
        <f>Collection!C186</f>
        <v>3861</v>
      </c>
      <c r="F2944" s="209"/>
      <c r="G2944" s="210"/>
      <c r="H2944" s="210">
        <f>Collection!H186</f>
        <v>2975</v>
      </c>
      <c r="I2944" s="256">
        <f t="shared" si="45"/>
        <v>-2975</v>
      </c>
      <c r="J2944" s="209"/>
      <c r="K2944" s="209" t="str" cm="1">
        <f t="array" ref="K2944">IF($C2944="","",IF(AND($C2944=Party_Statement!$C$5,$B2944&gt;=Party_Statement!$C$6,$B2944&lt;=Party_Statement!$E$6),SUMPRODUCT(($C$3:$C2944=Party_Statement!$C$5)*($B$3:$B2944&gt;=Party_Statement!$C$6)*($B$3:$B2944&lt;=Party_Statement!$E$6)),""))</f>
        <v/>
      </c>
    </row>
    <row r="2945" spans="1:11" x14ac:dyDescent="0.25">
      <c r="A2945" s="212" t="str">
        <f>Collection!A187</f>
        <v>2083/03/30</v>
      </c>
      <c r="B2945" s="206">
        <f>Collection!B187</f>
        <v>46217</v>
      </c>
      <c r="C2945" s="209" t="str">
        <f>Collection!D187</f>
        <v>PALPALI KIRANA</v>
      </c>
      <c r="D2945" s="209" t="str">
        <f>Collection!F187</f>
        <v>Collection</v>
      </c>
      <c r="E2945" s="209">
        <f>Collection!C187</f>
        <v>3862</v>
      </c>
      <c r="F2945" s="209"/>
      <c r="G2945" s="210"/>
      <c r="H2945" s="210">
        <f>Collection!H187</f>
        <v>1700</v>
      </c>
      <c r="I2945" s="256">
        <f t="shared" si="45"/>
        <v>-1700</v>
      </c>
      <c r="J2945" s="209"/>
      <c r="K2945" s="209" t="str" cm="1">
        <f t="array" ref="K2945">IF($C2945="","",IF(AND($C2945=Party_Statement!$C$5,$B2945&gt;=Party_Statement!$C$6,$B2945&lt;=Party_Statement!$E$6),SUMPRODUCT(($C$3:$C2945=Party_Statement!$C$5)*($B$3:$B2945&gt;=Party_Statement!$C$6)*($B$3:$B2945&lt;=Party_Statement!$E$6)),""))</f>
        <v/>
      </c>
    </row>
    <row r="2946" spans="1:11" x14ac:dyDescent="0.25">
      <c r="A2946" s="212" t="str">
        <f>Collection!A188</f>
        <v>2083/03/30</v>
      </c>
      <c r="B2946" s="206">
        <f>Collection!B188</f>
        <v>46217</v>
      </c>
      <c r="C2946" s="209" t="str">
        <f>Collection!D188</f>
        <v>AAMOSH KIRANA</v>
      </c>
      <c r="D2946" s="209" t="str">
        <f>Collection!F188</f>
        <v>Collection</v>
      </c>
      <c r="E2946" s="209">
        <f>Collection!C188</f>
        <v>3863</v>
      </c>
      <c r="F2946" s="209"/>
      <c r="G2946" s="210"/>
      <c r="H2946" s="210">
        <f>Collection!H188</f>
        <v>6000</v>
      </c>
      <c r="I2946" s="256">
        <f t="shared" si="45"/>
        <v>-3875</v>
      </c>
      <c r="J2946" s="209"/>
      <c r="K2946" s="209" t="str" cm="1">
        <f t="array" ref="K2946">IF($C2946="","",IF(AND($C2946=Party_Statement!$C$5,$B2946&gt;=Party_Statement!$C$6,$B2946&lt;=Party_Statement!$E$6),SUMPRODUCT(($C$3:$C2946=Party_Statement!$C$5)*($B$3:$B2946&gt;=Party_Statement!$C$6)*($B$3:$B2946&lt;=Party_Statement!$E$6)),""))</f>
        <v/>
      </c>
    </row>
    <row r="2947" spans="1:11" x14ac:dyDescent="0.25">
      <c r="A2947" s="212" t="str">
        <f>Collection!A189</f>
        <v>2083/03/30</v>
      </c>
      <c r="B2947" s="206">
        <f>Collection!B189</f>
        <v>46217</v>
      </c>
      <c r="C2947" s="209" t="str">
        <f>Collection!D189</f>
        <v>GIRI KIRANA</v>
      </c>
      <c r="D2947" s="209" t="str">
        <f>Collection!F189</f>
        <v>Collection</v>
      </c>
      <c r="E2947" s="209">
        <f>Collection!C189</f>
        <v>3864</v>
      </c>
      <c r="F2947" s="209"/>
      <c r="G2947" s="210"/>
      <c r="H2947" s="210">
        <f>Collection!H189</f>
        <v>2550</v>
      </c>
      <c r="I2947" s="256">
        <f t="shared" ref="I2947:I3010" si="46">IF($C2947="","",IF($C2947=$C1678,$I1678+$G2947-$H2947,$G2947-$H2947))</f>
        <v>-2550</v>
      </c>
      <c r="J2947" s="209"/>
      <c r="K2947" s="209" t="str" cm="1">
        <f t="array" ref="K2947">IF($C2947="","",IF(AND($C2947=Party_Statement!$C$5,$B2947&gt;=Party_Statement!$C$6,$B2947&lt;=Party_Statement!$E$6),SUMPRODUCT(($C$3:$C2947=Party_Statement!$C$5)*($B$3:$B2947&gt;=Party_Statement!$C$6)*($B$3:$B2947&lt;=Party_Statement!$E$6)),""))</f>
        <v/>
      </c>
    </row>
    <row r="2948" spans="1:11" x14ac:dyDescent="0.25">
      <c r="A2948" s="212" t="str">
        <f>Collection!A190</f>
        <v>2083/03/30</v>
      </c>
      <c r="B2948" s="206">
        <f>Collection!B190</f>
        <v>46217</v>
      </c>
      <c r="C2948" s="209" t="str">
        <f>Collection!D190</f>
        <v>SAMIKSHYA KIRANA</v>
      </c>
      <c r="D2948" s="209" t="str">
        <f>Collection!F190</f>
        <v>Collection</v>
      </c>
      <c r="E2948" s="209">
        <f>Collection!C190</f>
        <v>3865</v>
      </c>
      <c r="F2948" s="209"/>
      <c r="G2948" s="210"/>
      <c r="H2948" s="210">
        <f>Collection!H190</f>
        <v>680</v>
      </c>
      <c r="I2948" s="256">
        <f t="shared" si="46"/>
        <v>-680</v>
      </c>
      <c r="J2948" s="209"/>
      <c r="K2948" s="209" t="str" cm="1">
        <f t="array" ref="K2948">IF($C2948="","",IF(AND($C2948=Party_Statement!$C$5,$B2948&gt;=Party_Statement!$C$6,$B2948&lt;=Party_Statement!$E$6),SUMPRODUCT(($C$3:$C2948=Party_Statement!$C$5)*($B$3:$B2948&gt;=Party_Statement!$C$6)*($B$3:$B2948&lt;=Party_Statement!$E$6)),""))</f>
        <v/>
      </c>
    </row>
    <row r="2949" spans="1:11" x14ac:dyDescent="0.25">
      <c r="A2949" s="212" t="str">
        <f>Collection!A191</f>
        <v>2083/03/30</v>
      </c>
      <c r="B2949" s="206">
        <f>Collection!B191</f>
        <v>46217</v>
      </c>
      <c r="C2949" s="209" t="str">
        <f>Collection!D191</f>
        <v>YUBARAJ AND SAMRAT</v>
      </c>
      <c r="D2949" s="209" t="str">
        <f>Collection!F191</f>
        <v>Collection</v>
      </c>
      <c r="E2949" s="209">
        <f>Collection!C191</f>
        <v>3866</v>
      </c>
      <c r="F2949" s="209"/>
      <c r="G2949" s="210"/>
      <c r="H2949" s="210">
        <f>Collection!H191</f>
        <v>1275</v>
      </c>
      <c r="I2949" s="256">
        <f t="shared" si="46"/>
        <v>-1275</v>
      </c>
      <c r="J2949" s="209"/>
      <c r="K2949" s="209" t="str" cm="1">
        <f t="array" ref="K2949">IF($C2949="","",IF(AND($C2949=Party_Statement!$C$5,$B2949&gt;=Party_Statement!$C$6,$B2949&lt;=Party_Statement!$E$6),SUMPRODUCT(($C$3:$C2949=Party_Statement!$C$5)*($B$3:$B2949&gt;=Party_Statement!$C$6)*($B$3:$B2949&lt;=Party_Statement!$E$6)),""))</f>
        <v/>
      </c>
    </row>
    <row r="2950" spans="1:11" x14ac:dyDescent="0.25">
      <c r="A2950" s="212" t="str">
        <f>Collection!A192</f>
        <v>2083/03/30</v>
      </c>
      <c r="B2950" s="206">
        <f>Collection!B192</f>
        <v>46217</v>
      </c>
      <c r="C2950" s="209" t="str">
        <f>Collection!D192</f>
        <v>DEURALI KIRANA</v>
      </c>
      <c r="D2950" s="209" t="str">
        <f>Collection!F192</f>
        <v>Collection</v>
      </c>
      <c r="E2950" s="209">
        <f>Collection!C192</f>
        <v>3867</v>
      </c>
      <c r="F2950" s="209"/>
      <c r="G2950" s="210"/>
      <c r="H2950" s="210">
        <f>Collection!H192</f>
        <v>425</v>
      </c>
      <c r="I2950" s="256">
        <f t="shared" si="46"/>
        <v>-425</v>
      </c>
      <c r="J2950" s="209"/>
      <c r="K2950" s="209" t="str" cm="1">
        <f t="array" ref="K2950">IF($C2950="","",IF(AND($C2950=Party_Statement!$C$5,$B2950&gt;=Party_Statement!$C$6,$B2950&lt;=Party_Statement!$E$6),SUMPRODUCT(($C$3:$C2950=Party_Statement!$C$5)*($B$3:$B2950&gt;=Party_Statement!$C$6)*($B$3:$B2950&lt;=Party_Statement!$E$6)),""))</f>
        <v/>
      </c>
    </row>
    <row r="2951" spans="1:11" x14ac:dyDescent="0.25">
      <c r="A2951" s="212" t="str">
        <f>Collection!A193</f>
        <v>2083/03/30</v>
      </c>
      <c r="B2951" s="206">
        <f>Collection!B193</f>
        <v>46217</v>
      </c>
      <c r="C2951" s="209" t="str">
        <f>Collection!D193</f>
        <v>MANAKAMANA DAIRY</v>
      </c>
      <c r="D2951" s="209" t="str">
        <f>Collection!F193</f>
        <v>Collection</v>
      </c>
      <c r="E2951" s="209">
        <f>Collection!C193</f>
        <v>3868</v>
      </c>
      <c r="F2951" s="209"/>
      <c r="G2951" s="210"/>
      <c r="H2951" s="210">
        <f>Collection!H193</f>
        <v>3400</v>
      </c>
      <c r="I2951" s="256">
        <f t="shared" si="46"/>
        <v>-3400</v>
      </c>
      <c r="J2951" s="209"/>
      <c r="K2951" s="209" t="str" cm="1">
        <f t="array" ref="K2951">IF($C2951="","",IF(AND($C2951=Party_Statement!$C$5,$B2951&gt;=Party_Statement!$C$6,$B2951&lt;=Party_Statement!$E$6),SUMPRODUCT(($C$3:$C2951=Party_Statement!$C$5)*($B$3:$B2951&gt;=Party_Statement!$C$6)*($B$3:$B2951&lt;=Party_Statement!$E$6)),""))</f>
        <v/>
      </c>
    </row>
    <row r="2952" spans="1:11" x14ac:dyDescent="0.25">
      <c r="A2952" s="212" t="str">
        <f>Collection!A194</f>
        <v>2083/03/30</v>
      </c>
      <c r="B2952" s="206">
        <f>Collection!B194</f>
        <v>46217</v>
      </c>
      <c r="C2952" s="209" t="str">
        <f>Collection!D194</f>
        <v>ORGANIC TARKALI</v>
      </c>
      <c r="D2952" s="209" t="str">
        <f>Collection!F194</f>
        <v>Collection</v>
      </c>
      <c r="E2952" s="209">
        <f>Collection!C194</f>
        <v>3869</v>
      </c>
      <c r="F2952" s="209"/>
      <c r="G2952" s="210"/>
      <c r="H2952" s="210">
        <f>Collection!H194</f>
        <v>2920</v>
      </c>
      <c r="I2952" s="256">
        <f t="shared" si="46"/>
        <v>-1020</v>
      </c>
      <c r="J2952" s="209"/>
      <c r="K2952" s="209" t="str" cm="1">
        <f t="array" ref="K2952">IF($C2952="","",IF(AND($C2952=Party_Statement!$C$5,$B2952&gt;=Party_Statement!$C$6,$B2952&lt;=Party_Statement!$E$6),SUMPRODUCT(($C$3:$C2952=Party_Statement!$C$5)*($B$3:$B2952&gt;=Party_Statement!$C$6)*($B$3:$B2952&lt;=Party_Statement!$E$6)),""))</f>
        <v/>
      </c>
    </row>
    <row r="2953" spans="1:11" x14ac:dyDescent="0.25">
      <c r="A2953" s="212" t="str">
        <f>Collection!A195</f>
        <v>2083/03/30</v>
      </c>
      <c r="B2953" s="206">
        <f>Collection!B195</f>
        <v>46217</v>
      </c>
      <c r="C2953" s="209" t="str">
        <f>Collection!D195</f>
        <v>SHARMA DAI</v>
      </c>
      <c r="D2953" s="209" t="str">
        <f>Collection!F195</f>
        <v>Collection</v>
      </c>
      <c r="E2953" s="209">
        <f>Collection!C195</f>
        <v>3870</v>
      </c>
      <c r="F2953" s="209"/>
      <c r="G2953" s="210"/>
      <c r="H2953" s="210">
        <f>Collection!H195</f>
        <v>10000</v>
      </c>
      <c r="I2953" s="256">
        <f t="shared" si="46"/>
        <v>-10000</v>
      </c>
      <c r="J2953" s="209"/>
      <c r="K2953" s="209" t="str" cm="1">
        <f t="array" ref="K2953">IF($C2953="","",IF(AND($C2953=Party_Statement!$C$5,$B2953&gt;=Party_Statement!$C$6,$B2953&lt;=Party_Statement!$E$6),SUMPRODUCT(($C$3:$C2953=Party_Statement!$C$5)*($B$3:$B2953&gt;=Party_Statement!$C$6)*($B$3:$B2953&lt;=Party_Statement!$E$6)),""))</f>
        <v/>
      </c>
    </row>
    <row r="2954" spans="1:11" x14ac:dyDescent="0.25">
      <c r="A2954" s="212" t="str">
        <f>Collection!A196</f>
        <v>2083/03/30</v>
      </c>
      <c r="B2954" s="206">
        <f>Collection!B196</f>
        <v>46217</v>
      </c>
      <c r="C2954" s="209" t="str">
        <f>Collection!D196</f>
        <v>NEUPANE KIRANA</v>
      </c>
      <c r="D2954" s="209" t="str">
        <f>Collection!F196</f>
        <v>Collection</v>
      </c>
      <c r="E2954" s="209">
        <f>Collection!C196</f>
        <v>3871</v>
      </c>
      <c r="F2954" s="209"/>
      <c r="G2954" s="210"/>
      <c r="H2954" s="210">
        <f>Collection!H196</f>
        <v>360</v>
      </c>
      <c r="I2954" s="256">
        <f t="shared" si="46"/>
        <v>-360</v>
      </c>
      <c r="J2954" s="209"/>
      <c r="K2954" s="209" t="str" cm="1">
        <f t="array" ref="K2954">IF($C2954="","",IF(AND($C2954=Party_Statement!$C$5,$B2954&gt;=Party_Statement!$C$6,$B2954&lt;=Party_Statement!$E$6),SUMPRODUCT(($C$3:$C2954=Party_Statement!$C$5)*($B$3:$B2954&gt;=Party_Statement!$C$6)*($B$3:$B2954&lt;=Party_Statement!$E$6)),""))</f>
        <v/>
      </c>
    </row>
    <row r="2955" spans="1:11" x14ac:dyDescent="0.25">
      <c r="A2955" s="212" t="str">
        <f>Collection!A197</f>
        <v>2083/03/30</v>
      </c>
      <c r="B2955" s="206">
        <f>Collection!B197</f>
        <v>46217</v>
      </c>
      <c r="C2955" s="209" t="str">
        <f>Collection!D197</f>
        <v>PETTY CASH</v>
      </c>
      <c r="D2955" s="209" t="str">
        <f>Collection!F197</f>
        <v>Petty Cash</v>
      </c>
      <c r="E2955" s="209">
        <f>Collection!C197</f>
        <v>0</v>
      </c>
      <c r="F2955" s="209"/>
      <c r="G2955" s="210"/>
      <c r="H2955" s="210">
        <f>Collection!H197</f>
        <v>0</v>
      </c>
      <c r="I2955" s="256">
        <f t="shared" si="46"/>
        <v>0</v>
      </c>
      <c r="J2955" s="209"/>
      <c r="K2955" s="209" t="str" cm="1">
        <f t="array" ref="K2955">IF($C2955="","",IF(AND($C2955=Party_Statement!$C$5,$B2955&gt;=Party_Statement!$C$6,$B2955&lt;=Party_Statement!$E$6),SUMPRODUCT(($C$3:$C2955=Party_Statement!$C$5)*($B$3:$B2955&gt;=Party_Statement!$C$6)*($B$3:$B2955&lt;=Party_Statement!$E$6)),""))</f>
        <v/>
      </c>
    </row>
    <row r="2956" spans="1:11" x14ac:dyDescent="0.25">
      <c r="A2956" s="212" t="str">
        <f>Collection!A198</f>
        <v>2083/03/30</v>
      </c>
      <c r="B2956" s="206">
        <f>Collection!B198</f>
        <v>46217</v>
      </c>
      <c r="C2956" s="209" t="str">
        <f>Collection!D198</f>
        <v>LOCAL</v>
      </c>
      <c r="D2956" s="209" t="str">
        <f>Collection!F198</f>
        <v>Collection</v>
      </c>
      <c r="E2956" s="209">
        <f>Collection!C198</f>
        <v>0</v>
      </c>
      <c r="F2956" s="209"/>
      <c r="G2956" s="210"/>
      <c r="H2956" s="210">
        <f>Collection!H198</f>
        <v>525</v>
      </c>
      <c r="I2956" s="256">
        <f t="shared" si="46"/>
        <v>-525</v>
      </c>
      <c r="J2956" s="209"/>
      <c r="K2956" s="209" t="str" cm="1">
        <f t="array" ref="K2956">IF($C2956="","",IF(AND($C2956=Party_Statement!$C$5,$B2956&gt;=Party_Statement!$C$6,$B2956&lt;=Party_Statement!$E$6),SUMPRODUCT(($C$3:$C2956=Party_Statement!$C$5)*($B$3:$B2956&gt;=Party_Statement!$C$6)*($B$3:$B2956&lt;=Party_Statement!$E$6)),""))</f>
        <v/>
      </c>
    </row>
    <row r="2957" spans="1:11" x14ac:dyDescent="0.25">
      <c r="A2957" s="212" t="str">
        <f>Collection!A199</f>
        <v>2083/03/31</v>
      </c>
      <c r="B2957" s="206">
        <f>Collection!B199</f>
        <v>46218</v>
      </c>
      <c r="C2957" s="209" t="str">
        <f>Collection!D199</f>
        <v>SRIJANA DAIRY</v>
      </c>
      <c r="D2957" s="209" t="str">
        <f>Collection!F199</f>
        <v>Collection</v>
      </c>
      <c r="E2957" s="209">
        <f>Collection!C199</f>
        <v>3872</v>
      </c>
      <c r="F2957" s="209"/>
      <c r="G2957" s="210"/>
      <c r="H2957" s="210">
        <f>Collection!H199</f>
        <v>5180</v>
      </c>
      <c r="I2957" s="256">
        <f t="shared" si="46"/>
        <v>-5180</v>
      </c>
      <c r="J2957" s="209"/>
      <c r="K2957" s="209" t="str" cm="1">
        <f t="array" ref="K2957">IF($C2957="","",IF(AND($C2957=Party_Statement!$C$5,$B2957&gt;=Party_Statement!$C$6,$B2957&lt;=Party_Statement!$E$6),SUMPRODUCT(($C$3:$C2957=Party_Statement!$C$5)*($B$3:$B2957&gt;=Party_Statement!$C$6)*($B$3:$B2957&lt;=Party_Statement!$E$6)),""))</f>
        <v/>
      </c>
    </row>
    <row r="2958" spans="1:11" x14ac:dyDescent="0.25">
      <c r="A2958" s="212" t="str">
        <f>Collection!A200</f>
        <v>2083/03/31</v>
      </c>
      <c r="B2958" s="206">
        <f>Collection!B200</f>
        <v>46218</v>
      </c>
      <c r="C2958" s="209" t="str">
        <f>Collection!D200</f>
        <v>SOBHA BHATTARAI</v>
      </c>
      <c r="D2958" s="209" t="str">
        <f>Collection!F200</f>
        <v>Collection</v>
      </c>
      <c r="E2958" s="209">
        <f>Collection!C200</f>
        <v>3873</v>
      </c>
      <c r="F2958" s="209"/>
      <c r="G2958" s="210"/>
      <c r="H2958" s="210">
        <f>Collection!H200</f>
        <v>2975</v>
      </c>
      <c r="I2958" s="256">
        <f t="shared" si="46"/>
        <v>-2975</v>
      </c>
      <c r="J2958" s="209"/>
      <c r="K2958" s="209" t="str" cm="1">
        <f t="array" ref="K2958">IF($C2958="","",IF(AND($C2958=Party_Statement!$C$5,$B2958&gt;=Party_Statement!$C$6,$B2958&lt;=Party_Statement!$E$6),SUMPRODUCT(($C$3:$C2958=Party_Statement!$C$5)*($B$3:$B2958&gt;=Party_Statement!$C$6)*($B$3:$B2958&lt;=Party_Statement!$E$6)),""))</f>
        <v/>
      </c>
    </row>
    <row r="2959" spans="1:11" x14ac:dyDescent="0.25">
      <c r="A2959" s="212" t="str">
        <f>Collection!A201</f>
        <v>2083/03/31</v>
      </c>
      <c r="B2959" s="206">
        <f>Collection!B201</f>
        <v>46218</v>
      </c>
      <c r="C2959" s="209" t="str">
        <f>Collection!D201</f>
        <v>SAMIKSHYA KIRANA</v>
      </c>
      <c r="D2959" s="209" t="str">
        <f>Collection!F201</f>
        <v>Collection</v>
      </c>
      <c r="E2959" s="209">
        <f>Collection!C201</f>
        <v>3874</v>
      </c>
      <c r="F2959" s="209"/>
      <c r="G2959" s="210"/>
      <c r="H2959" s="210">
        <f>Collection!H201</f>
        <v>680</v>
      </c>
      <c r="I2959" s="256">
        <f t="shared" si="46"/>
        <v>-680</v>
      </c>
      <c r="J2959" s="209"/>
      <c r="K2959" s="209" t="str" cm="1">
        <f t="array" ref="K2959">IF($C2959="","",IF(AND($C2959=Party_Statement!$C$5,$B2959&gt;=Party_Statement!$C$6,$B2959&lt;=Party_Statement!$E$6),SUMPRODUCT(($C$3:$C2959=Party_Statement!$C$5)*($B$3:$B2959&gt;=Party_Statement!$C$6)*($B$3:$B2959&lt;=Party_Statement!$E$6)),""))</f>
        <v/>
      </c>
    </row>
    <row r="2960" spans="1:11" x14ac:dyDescent="0.25">
      <c r="A2960" s="212" t="str">
        <f>Collection!A202</f>
        <v>2083/03/31</v>
      </c>
      <c r="B2960" s="206">
        <f>Collection!B202</f>
        <v>46218</v>
      </c>
      <c r="C2960" s="209" t="str">
        <f>Collection!D202</f>
        <v>PALPALI KIRANA</v>
      </c>
      <c r="D2960" s="209" t="str">
        <f>Collection!F202</f>
        <v>Collection</v>
      </c>
      <c r="E2960" s="209">
        <f>Collection!C202</f>
        <v>3875</v>
      </c>
      <c r="F2960" s="209"/>
      <c r="G2960" s="210"/>
      <c r="H2960" s="210">
        <f>Collection!H202</f>
        <v>1700</v>
      </c>
      <c r="I2960" s="256">
        <f t="shared" si="46"/>
        <v>-1700</v>
      </c>
      <c r="J2960" s="209"/>
      <c r="K2960" s="209" t="str" cm="1">
        <f t="array" ref="K2960">IF($C2960="","",IF(AND($C2960=Party_Statement!$C$5,$B2960&gt;=Party_Statement!$C$6,$B2960&lt;=Party_Statement!$E$6),SUMPRODUCT(($C$3:$C2960=Party_Statement!$C$5)*($B$3:$B2960&gt;=Party_Statement!$C$6)*($B$3:$B2960&lt;=Party_Statement!$E$6)),""))</f>
        <v/>
      </c>
    </row>
    <row r="2961" spans="1:11" x14ac:dyDescent="0.25">
      <c r="A2961" s="212" t="str">
        <f>Collection!A203</f>
        <v>2083/03/31</v>
      </c>
      <c r="B2961" s="206">
        <f>Collection!B203</f>
        <v>46218</v>
      </c>
      <c r="C2961" s="209" t="str">
        <f>Collection!D203</f>
        <v>AAMOSH KIRANA</v>
      </c>
      <c r="D2961" s="209" t="str">
        <f>Collection!F203</f>
        <v>Collection</v>
      </c>
      <c r="E2961" s="209">
        <f>Collection!C203</f>
        <v>3876</v>
      </c>
      <c r="F2961" s="209"/>
      <c r="G2961" s="210"/>
      <c r="H2961" s="210">
        <f>Collection!H203</f>
        <v>6100</v>
      </c>
      <c r="I2961" s="256">
        <f t="shared" si="46"/>
        <v>-6100</v>
      </c>
      <c r="J2961" s="209"/>
      <c r="K2961" s="209" t="str" cm="1">
        <f t="array" ref="K2961">IF($C2961="","",IF(AND($C2961=Party_Statement!$C$5,$B2961&gt;=Party_Statement!$C$6,$B2961&lt;=Party_Statement!$E$6),SUMPRODUCT(($C$3:$C2961=Party_Statement!$C$5)*($B$3:$B2961&gt;=Party_Statement!$C$6)*($B$3:$B2961&lt;=Party_Statement!$E$6)),""))</f>
        <v/>
      </c>
    </row>
    <row r="2962" spans="1:11" x14ac:dyDescent="0.25">
      <c r="A2962" s="212" t="str">
        <f>Collection!A204</f>
        <v>2083/03/31</v>
      </c>
      <c r="B2962" s="206">
        <f>Collection!B204</f>
        <v>46218</v>
      </c>
      <c r="C2962" s="209" t="str">
        <f>Collection!D204</f>
        <v>GIRI KIRANA</v>
      </c>
      <c r="D2962" s="209" t="str">
        <f>Collection!F204</f>
        <v>Collection</v>
      </c>
      <c r="E2962" s="209">
        <f>Collection!C204</f>
        <v>3877</v>
      </c>
      <c r="F2962" s="209"/>
      <c r="G2962" s="210"/>
      <c r="H2962" s="210">
        <f>Collection!H204</f>
        <v>1275</v>
      </c>
      <c r="I2962" s="256">
        <f t="shared" si="46"/>
        <v>-1275</v>
      </c>
      <c r="J2962" s="209"/>
      <c r="K2962" s="209" t="str" cm="1">
        <f t="array" ref="K2962">IF($C2962="","",IF(AND($C2962=Party_Statement!$C$5,$B2962&gt;=Party_Statement!$C$6,$B2962&lt;=Party_Statement!$E$6),SUMPRODUCT(($C$3:$C2962=Party_Statement!$C$5)*($B$3:$B2962&gt;=Party_Statement!$C$6)*($B$3:$B2962&lt;=Party_Statement!$E$6)),""))</f>
        <v/>
      </c>
    </row>
    <row r="2963" spans="1:11" x14ac:dyDescent="0.25">
      <c r="A2963" s="212" t="str">
        <f>Collection!A205</f>
        <v>2083/03/31</v>
      </c>
      <c r="B2963" s="206">
        <f>Collection!B205</f>
        <v>46218</v>
      </c>
      <c r="C2963" s="209" t="str">
        <f>Collection!D205</f>
        <v>YUBARAJ AND SAMRAT</v>
      </c>
      <c r="D2963" s="209" t="str">
        <f>Collection!F205</f>
        <v>Collection</v>
      </c>
      <c r="E2963" s="209">
        <f>Collection!C205</f>
        <v>3878</v>
      </c>
      <c r="F2963" s="209"/>
      <c r="G2963" s="210"/>
      <c r="H2963" s="210">
        <f>Collection!H205</f>
        <v>1275</v>
      </c>
      <c r="I2963" s="256">
        <f t="shared" si="46"/>
        <v>-1275</v>
      </c>
      <c r="J2963" s="209"/>
      <c r="K2963" s="209" t="str" cm="1">
        <f t="array" ref="K2963">IF($C2963="","",IF(AND($C2963=Party_Statement!$C$5,$B2963&gt;=Party_Statement!$C$6,$B2963&lt;=Party_Statement!$E$6),SUMPRODUCT(($C$3:$C2963=Party_Statement!$C$5)*($B$3:$B2963&gt;=Party_Statement!$C$6)*($B$3:$B2963&lt;=Party_Statement!$E$6)),""))</f>
        <v/>
      </c>
    </row>
    <row r="2964" spans="1:11" x14ac:dyDescent="0.25">
      <c r="A2964" s="212" t="str">
        <f>Collection!A206</f>
        <v>2083/03/31</v>
      </c>
      <c r="B2964" s="206">
        <f>Collection!B206</f>
        <v>46218</v>
      </c>
      <c r="C2964" s="209" t="str">
        <f>Collection!D206</f>
        <v>DEURALI KIRANA</v>
      </c>
      <c r="D2964" s="209" t="str">
        <f>Collection!F206</f>
        <v>Collection</v>
      </c>
      <c r="E2964" s="209">
        <f>Collection!C206</f>
        <v>3879</v>
      </c>
      <c r="F2964" s="209"/>
      <c r="G2964" s="210"/>
      <c r="H2964" s="210">
        <f>Collection!H206</f>
        <v>425</v>
      </c>
      <c r="I2964" s="256">
        <f t="shared" si="46"/>
        <v>-425</v>
      </c>
      <c r="J2964" s="209"/>
      <c r="K2964" s="209" t="str" cm="1">
        <f t="array" ref="K2964">IF($C2964="","",IF(AND($C2964=Party_Statement!$C$5,$B2964&gt;=Party_Statement!$C$6,$B2964&lt;=Party_Statement!$E$6),SUMPRODUCT(($C$3:$C2964=Party_Statement!$C$5)*($B$3:$B2964&gt;=Party_Statement!$C$6)*($B$3:$B2964&lt;=Party_Statement!$E$6)),""))</f>
        <v/>
      </c>
    </row>
    <row r="2965" spans="1:11" x14ac:dyDescent="0.25">
      <c r="A2965" s="212" t="str">
        <f>Collection!A207</f>
        <v>2083/03/31</v>
      </c>
      <c r="B2965" s="206">
        <f>Collection!B207</f>
        <v>46218</v>
      </c>
      <c r="C2965" s="209" t="str">
        <f>Collection!D207</f>
        <v>KALIKA CANTEEN A</v>
      </c>
      <c r="D2965" s="209" t="str">
        <f>Collection!F207</f>
        <v>Collection</v>
      </c>
      <c r="E2965" s="209">
        <f>Collection!C207</f>
        <v>3880</v>
      </c>
      <c r="F2965" s="209"/>
      <c r="G2965" s="210"/>
      <c r="H2965" s="210">
        <f>Collection!H207</f>
        <v>2975</v>
      </c>
      <c r="I2965" s="256">
        <f t="shared" si="46"/>
        <v>-2975</v>
      </c>
      <c r="J2965" s="209"/>
      <c r="K2965" s="209" t="str" cm="1">
        <f t="array" ref="K2965">IF($C2965="","",IF(AND($C2965=Party_Statement!$C$5,$B2965&gt;=Party_Statement!$C$6,$B2965&lt;=Party_Statement!$E$6),SUMPRODUCT(($C$3:$C2965=Party_Statement!$C$5)*($B$3:$B2965&gt;=Party_Statement!$C$6)*($B$3:$B2965&lt;=Party_Statement!$E$6)),""))</f>
        <v/>
      </c>
    </row>
    <row r="2966" spans="1:11" x14ac:dyDescent="0.25">
      <c r="A2966" s="212" t="str">
        <f>Collection!A208</f>
        <v>2083/03/31</v>
      </c>
      <c r="B2966" s="206">
        <f>Collection!B208</f>
        <v>46218</v>
      </c>
      <c r="C2966" s="209" t="str">
        <f>Collection!D208</f>
        <v>ORGANIC TARKALI</v>
      </c>
      <c r="D2966" s="209" t="str">
        <f>Collection!F208</f>
        <v>Collection</v>
      </c>
      <c r="E2966" s="209">
        <f>Collection!C208</f>
        <v>3881</v>
      </c>
      <c r="F2966" s="209"/>
      <c r="G2966" s="210"/>
      <c r="H2966" s="210">
        <f>Collection!H208</f>
        <v>2375</v>
      </c>
      <c r="I2966" s="256">
        <f t="shared" si="46"/>
        <v>-2375</v>
      </c>
      <c r="J2966" s="209"/>
      <c r="K2966" s="209" t="str" cm="1">
        <f t="array" ref="K2966">IF($C2966="","",IF(AND($C2966=Party_Statement!$C$5,$B2966&gt;=Party_Statement!$C$6,$B2966&lt;=Party_Statement!$E$6),SUMPRODUCT(($C$3:$C2966=Party_Statement!$C$5)*($B$3:$B2966&gt;=Party_Statement!$C$6)*($B$3:$B2966&lt;=Party_Statement!$E$6)),""))</f>
        <v/>
      </c>
    </row>
    <row r="2967" spans="1:11" x14ac:dyDescent="0.25">
      <c r="A2967" s="212" t="str">
        <f>Collection!A209</f>
        <v>2083/03/31</v>
      </c>
      <c r="B2967" s="206">
        <f>Collection!B209</f>
        <v>46218</v>
      </c>
      <c r="C2967" s="209" t="str">
        <f>Collection!D209</f>
        <v>NEUPANE KIRANA</v>
      </c>
      <c r="D2967" s="209" t="str">
        <f>Collection!F209</f>
        <v>Collection</v>
      </c>
      <c r="E2967" s="209">
        <f>Collection!C209</f>
        <v>3882</v>
      </c>
      <c r="F2967" s="209"/>
      <c r="G2967" s="210"/>
      <c r="H2967" s="210">
        <f>Collection!H209</f>
        <v>180</v>
      </c>
      <c r="I2967" s="256">
        <f t="shared" si="46"/>
        <v>-180</v>
      </c>
      <c r="J2967" s="209"/>
      <c r="K2967" s="209" t="str" cm="1">
        <f t="array" ref="K2967">IF($C2967="","",IF(AND($C2967=Party_Statement!$C$5,$B2967&gt;=Party_Statement!$C$6,$B2967&lt;=Party_Statement!$E$6),SUMPRODUCT(($C$3:$C2967=Party_Statement!$C$5)*($B$3:$B2967&gt;=Party_Statement!$C$6)*($B$3:$B2967&lt;=Party_Statement!$E$6)),""))</f>
        <v/>
      </c>
    </row>
    <row r="2968" spans="1:11" x14ac:dyDescent="0.25">
      <c r="A2968" s="212" t="str">
        <f>Collection!A210</f>
        <v>2083/03/31</v>
      </c>
      <c r="B2968" s="206">
        <f>Collection!B210</f>
        <v>46218</v>
      </c>
      <c r="C2968" s="209" t="str">
        <f>Collection!D210</f>
        <v>DIPAK NEPAL</v>
      </c>
      <c r="D2968" s="209" t="str">
        <f>Collection!F210</f>
        <v>Collection</v>
      </c>
      <c r="E2968" s="209">
        <f>Collection!C210</f>
        <v>0</v>
      </c>
      <c r="F2968" s="209"/>
      <c r="G2968" s="210"/>
      <c r="H2968" s="210">
        <f>Collection!H210</f>
        <v>1725</v>
      </c>
      <c r="I2968" s="256">
        <f t="shared" si="46"/>
        <v>-1725</v>
      </c>
      <c r="J2968" s="209"/>
      <c r="K2968" s="209" t="str" cm="1">
        <f t="array" ref="K2968">IF($C2968="","",IF(AND($C2968=Party_Statement!$C$5,$B2968&gt;=Party_Statement!$C$6,$B2968&lt;=Party_Statement!$E$6),SUMPRODUCT(($C$3:$C2968=Party_Statement!$C$5)*($B$3:$B2968&gt;=Party_Statement!$C$6)*($B$3:$B2968&lt;=Party_Statement!$E$6)),""))</f>
        <v/>
      </c>
    </row>
    <row r="2969" spans="1:11" x14ac:dyDescent="0.25">
      <c r="A2969" s="212" t="str">
        <f>Collection!A211</f>
        <v>2083/03/31</v>
      </c>
      <c r="B2969" s="206">
        <f>Collection!B211</f>
        <v>46218</v>
      </c>
      <c r="C2969" s="209" t="str">
        <f>Collection!D211</f>
        <v>PETTY CASH</v>
      </c>
      <c r="D2969" s="209" t="str">
        <f>Collection!F211</f>
        <v>Petty Cash</v>
      </c>
      <c r="E2969" s="209">
        <f>Collection!C211</f>
        <v>0</v>
      </c>
      <c r="F2969" s="209"/>
      <c r="G2969" s="210"/>
      <c r="H2969" s="210">
        <f>Collection!H211</f>
        <v>0</v>
      </c>
      <c r="I2969" s="256">
        <f t="shared" si="46"/>
        <v>0</v>
      </c>
      <c r="J2969" s="209"/>
      <c r="K2969" s="209" t="str" cm="1">
        <f t="array" ref="K2969">IF($C2969="","",IF(AND($C2969=Party_Statement!$C$5,$B2969&gt;=Party_Statement!$C$6,$B2969&lt;=Party_Statement!$E$6),SUMPRODUCT(($C$3:$C2969=Party_Statement!$C$5)*($B$3:$B2969&gt;=Party_Statement!$C$6)*($B$3:$B2969&lt;=Party_Statement!$E$6)),""))</f>
        <v/>
      </c>
    </row>
    <row r="2970" spans="1:11" x14ac:dyDescent="0.25">
      <c r="A2970" s="212" t="str">
        <f>Collection!A212</f>
        <v>2083/03/32</v>
      </c>
      <c r="B2970" s="206">
        <f>Collection!B212</f>
        <v>46219</v>
      </c>
      <c r="C2970" s="209" t="str">
        <f>Collection!D212</f>
        <v>LOCAL</v>
      </c>
      <c r="D2970" s="209" t="str">
        <f>Collection!F212</f>
        <v>Collection</v>
      </c>
      <c r="E2970" s="209">
        <f>Collection!C212</f>
        <v>6319</v>
      </c>
      <c r="F2970" s="209"/>
      <c r="G2970" s="210"/>
      <c r="H2970" s="210">
        <f>Collection!H212</f>
        <v>235</v>
      </c>
      <c r="I2970" s="256">
        <f t="shared" si="46"/>
        <v>-235</v>
      </c>
      <c r="J2970" s="209"/>
      <c r="K2970" s="209" t="str" cm="1">
        <f t="array" ref="K2970">IF($C2970="","",IF(AND($C2970=Party_Statement!$C$5,$B2970&gt;=Party_Statement!$C$6,$B2970&lt;=Party_Statement!$E$6),SUMPRODUCT(($C$3:$C2970=Party_Statement!$C$5)*($B$3:$B2970&gt;=Party_Statement!$C$6)*($B$3:$B2970&lt;=Party_Statement!$E$6)),""))</f>
        <v/>
      </c>
    </row>
    <row r="2971" spans="1:11" x14ac:dyDescent="0.25">
      <c r="A2971" s="212" t="str">
        <f>Collection!A213</f>
        <v>2083/03/32</v>
      </c>
      <c r="B2971" s="206">
        <f>Collection!B213</f>
        <v>46219</v>
      </c>
      <c r="C2971" s="209" t="str">
        <f>Collection!D213</f>
        <v>SRIJANA DAIRY</v>
      </c>
      <c r="D2971" s="209" t="str">
        <f>Collection!F213</f>
        <v>Collection</v>
      </c>
      <c r="E2971" s="209">
        <f>Collection!C213</f>
        <v>3883</v>
      </c>
      <c r="F2971" s="209"/>
      <c r="G2971" s="210"/>
      <c r="H2971" s="210">
        <f>Collection!H213</f>
        <v>5180</v>
      </c>
      <c r="I2971" s="256">
        <f t="shared" si="46"/>
        <v>-5180</v>
      </c>
      <c r="J2971" s="209"/>
      <c r="K2971" s="209" t="str" cm="1">
        <f t="array" ref="K2971">IF($C2971="","",IF(AND($C2971=Party_Statement!$C$5,$B2971&gt;=Party_Statement!$C$6,$B2971&lt;=Party_Statement!$E$6),SUMPRODUCT(($C$3:$C2971=Party_Statement!$C$5)*($B$3:$B2971&gt;=Party_Statement!$C$6)*($B$3:$B2971&lt;=Party_Statement!$E$6)),""))</f>
        <v/>
      </c>
    </row>
    <row r="2972" spans="1:11" x14ac:dyDescent="0.25">
      <c r="A2972" s="212" t="str">
        <f>Collection!A214</f>
        <v>2083/03/32</v>
      </c>
      <c r="B2972" s="206">
        <f>Collection!B214</f>
        <v>46219</v>
      </c>
      <c r="C2972" s="209" t="str">
        <f>Collection!D214</f>
        <v>AAMOSH KIRANA</v>
      </c>
      <c r="D2972" s="209" t="str">
        <f>Collection!F214</f>
        <v>Collection</v>
      </c>
      <c r="E2972" s="209">
        <f>Collection!C214</f>
        <v>3884</v>
      </c>
      <c r="F2972" s="209"/>
      <c r="G2972" s="210"/>
      <c r="H2972" s="210">
        <f>Collection!H214</f>
        <v>5400</v>
      </c>
      <c r="I2972" s="256">
        <f t="shared" si="46"/>
        <v>-5400</v>
      </c>
      <c r="J2972" s="209"/>
      <c r="K2972" s="209" t="str" cm="1">
        <f t="array" ref="K2972">IF($C2972="","",IF(AND($C2972=Party_Statement!$C$5,$B2972&gt;=Party_Statement!$C$6,$B2972&lt;=Party_Statement!$E$6),SUMPRODUCT(($C$3:$C2972=Party_Statement!$C$5)*($B$3:$B2972&gt;=Party_Statement!$C$6)*($B$3:$B2972&lt;=Party_Statement!$E$6)),""))</f>
        <v/>
      </c>
    </row>
    <row r="2973" spans="1:11" x14ac:dyDescent="0.25">
      <c r="A2973" s="212" t="str">
        <f>Collection!A215</f>
        <v>2083/03/32</v>
      </c>
      <c r="B2973" s="206">
        <f>Collection!B215</f>
        <v>46219</v>
      </c>
      <c r="C2973" s="209" t="str">
        <f>Collection!D215</f>
        <v>SOBHA BHATTARAI</v>
      </c>
      <c r="D2973" s="209" t="str">
        <f>Collection!F215</f>
        <v>Collection</v>
      </c>
      <c r="E2973" s="209">
        <f>Collection!C215</f>
        <v>3885</v>
      </c>
      <c r="F2973" s="209"/>
      <c r="G2973" s="210"/>
      <c r="H2973" s="210">
        <f>Collection!H215</f>
        <v>2975</v>
      </c>
      <c r="I2973" s="256">
        <f t="shared" si="46"/>
        <v>-2975</v>
      </c>
      <c r="J2973" s="209"/>
      <c r="K2973" s="209" t="str" cm="1">
        <f t="array" ref="K2973">IF($C2973="","",IF(AND($C2973=Party_Statement!$C$5,$B2973&gt;=Party_Statement!$C$6,$B2973&lt;=Party_Statement!$E$6),SUMPRODUCT(($C$3:$C2973=Party_Statement!$C$5)*($B$3:$B2973&gt;=Party_Statement!$C$6)*($B$3:$B2973&lt;=Party_Statement!$E$6)),""))</f>
        <v/>
      </c>
    </row>
    <row r="2974" spans="1:11" x14ac:dyDescent="0.25">
      <c r="A2974" s="212" t="str">
        <f>Collection!A216</f>
        <v>2083/03/32</v>
      </c>
      <c r="B2974" s="206">
        <f>Collection!B216</f>
        <v>46219</v>
      </c>
      <c r="C2974" s="209" t="str">
        <f>Collection!D216</f>
        <v>SAMIKSHYA KIRANA</v>
      </c>
      <c r="D2974" s="209" t="str">
        <f>Collection!F216</f>
        <v>Collection</v>
      </c>
      <c r="E2974" s="209">
        <f>Collection!C216</f>
        <v>3886</v>
      </c>
      <c r="F2974" s="209"/>
      <c r="G2974" s="210"/>
      <c r="H2974" s="210">
        <f>Collection!H216</f>
        <v>680</v>
      </c>
      <c r="I2974" s="256">
        <f t="shared" si="46"/>
        <v>-680</v>
      </c>
      <c r="J2974" s="209"/>
      <c r="K2974" s="209" t="str" cm="1">
        <f t="array" ref="K2974">IF($C2974="","",IF(AND($C2974=Party_Statement!$C$5,$B2974&gt;=Party_Statement!$C$6,$B2974&lt;=Party_Statement!$E$6),SUMPRODUCT(($C$3:$C2974=Party_Statement!$C$5)*($B$3:$B2974&gt;=Party_Statement!$C$6)*($B$3:$B2974&lt;=Party_Statement!$E$6)),""))</f>
        <v/>
      </c>
    </row>
    <row r="2975" spans="1:11" x14ac:dyDescent="0.25">
      <c r="A2975" s="212" t="str">
        <f>Collection!A217</f>
        <v>2083/03/32</v>
      </c>
      <c r="B2975" s="206">
        <f>Collection!B217</f>
        <v>46219</v>
      </c>
      <c r="C2975" s="209" t="str">
        <f>Collection!D217</f>
        <v>MANAKAMANA DAIRY</v>
      </c>
      <c r="D2975" s="209" t="str">
        <f>Collection!F217</f>
        <v>Collection</v>
      </c>
      <c r="E2975" s="209">
        <f>Collection!C217</f>
        <v>3887</v>
      </c>
      <c r="F2975" s="209"/>
      <c r="G2975" s="210"/>
      <c r="H2975" s="210">
        <f>Collection!H217</f>
        <v>1700</v>
      </c>
      <c r="I2975" s="256">
        <f t="shared" si="46"/>
        <v>-1700</v>
      </c>
      <c r="J2975" s="209"/>
      <c r="K2975" s="209" t="str" cm="1">
        <f t="array" ref="K2975">IF($C2975="","",IF(AND($C2975=Party_Statement!$C$5,$B2975&gt;=Party_Statement!$C$6,$B2975&lt;=Party_Statement!$E$6),SUMPRODUCT(($C$3:$C2975=Party_Statement!$C$5)*($B$3:$B2975&gt;=Party_Statement!$C$6)*($B$3:$B2975&lt;=Party_Statement!$E$6)),""))</f>
        <v/>
      </c>
    </row>
    <row r="2976" spans="1:11" x14ac:dyDescent="0.25">
      <c r="A2976" s="212" t="str">
        <f>Collection!A218</f>
        <v>2083/03/32</v>
      </c>
      <c r="B2976" s="206">
        <f>Collection!B218</f>
        <v>46219</v>
      </c>
      <c r="C2976" s="209" t="str">
        <f>Collection!D218</f>
        <v>AAYUSH AND AAYUSHMA</v>
      </c>
      <c r="D2976" s="209" t="str">
        <f>Collection!F218</f>
        <v>Collection</v>
      </c>
      <c r="E2976" s="209">
        <f>Collection!C218</f>
        <v>3888</v>
      </c>
      <c r="F2976" s="209"/>
      <c r="G2976" s="210"/>
      <c r="H2976" s="210">
        <f>Collection!H218</f>
        <v>680</v>
      </c>
      <c r="I2976" s="256">
        <f t="shared" si="46"/>
        <v>-680</v>
      </c>
      <c r="J2976" s="209"/>
      <c r="K2976" s="209" t="str" cm="1">
        <f t="array" ref="K2976">IF($C2976="","",IF(AND($C2976=Party_Statement!$C$5,$B2976&gt;=Party_Statement!$C$6,$B2976&lt;=Party_Statement!$E$6),SUMPRODUCT(($C$3:$C2976=Party_Statement!$C$5)*($B$3:$B2976&gt;=Party_Statement!$C$6)*($B$3:$B2976&lt;=Party_Statement!$E$6)),""))</f>
        <v/>
      </c>
    </row>
    <row r="2977" spans="1:11" x14ac:dyDescent="0.25">
      <c r="A2977" s="212" t="str">
        <f>Collection!A219</f>
        <v>2083/03/32</v>
      </c>
      <c r="B2977" s="206">
        <f>Collection!B219</f>
        <v>46219</v>
      </c>
      <c r="C2977" s="209" t="str">
        <f>Collection!D219</f>
        <v>YUBARAJ AND SAMRAT</v>
      </c>
      <c r="D2977" s="209" t="str">
        <f>Collection!F219</f>
        <v>Collection</v>
      </c>
      <c r="E2977" s="209">
        <f>Collection!C219</f>
        <v>3889</v>
      </c>
      <c r="F2977" s="209"/>
      <c r="G2977" s="210"/>
      <c r="H2977" s="210">
        <f>Collection!H219</f>
        <v>1275</v>
      </c>
      <c r="I2977" s="256">
        <f t="shared" si="46"/>
        <v>-1275</v>
      </c>
      <c r="J2977" s="209"/>
      <c r="K2977" s="209" t="str" cm="1">
        <f t="array" ref="K2977">IF($C2977="","",IF(AND($C2977=Party_Statement!$C$5,$B2977&gt;=Party_Statement!$C$6,$B2977&lt;=Party_Statement!$E$6),SUMPRODUCT(($C$3:$C2977=Party_Statement!$C$5)*($B$3:$B2977&gt;=Party_Statement!$C$6)*($B$3:$B2977&lt;=Party_Statement!$E$6)),""))</f>
        <v/>
      </c>
    </row>
    <row r="2978" spans="1:11" x14ac:dyDescent="0.25">
      <c r="A2978" s="212" t="str">
        <f>Collection!A220</f>
        <v>2083/03/32</v>
      </c>
      <c r="B2978" s="206">
        <f>Collection!B220</f>
        <v>46219</v>
      </c>
      <c r="C2978" s="209" t="str">
        <f>Collection!D220</f>
        <v>PALPALI KIRANA</v>
      </c>
      <c r="D2978" s="209" t="str">
        <f>Collection!F220</f>
        <v>Collection</v>
      </c>
      <c r="E2978" s="209">
        <f>Collection!C220</f>
        <v>3890</v>
      </c>
      <c r="F2978" s="209"/>
      <c r="G2978" s="210"/>
      <c r="H2978" s="210">
        <f>Collection!H220</f>
        <v>2550</v>
      </c>
      <c r="I2978" s="256">
        <f t="shared" si="46"/>
        <v>-2550</v>
      </c>
      <c r="J2978" s="209"/>
      <c r="K2978" s="209" t="str" cm="1">
        <f t="array" ref="K2978">IF($C2978="","",IF(AND($C2978=Party_Statement!$C$5,$B2978&gt;=Party_Statement!$C$6,$B2978&lt;=Party_Statement!$E$6),SUMPRODUCT(($C$3:$C2978=Party_Statement!$C$5)*($B$3:$B2978&gt;=Party_Statement!$C$6)*($B$3:$B2978&lt;=Party_Statement!$E$6)),""))</f>
        <v/>
      </c>
    </row>
    <row r="2979" spans="1:11" x14ac:dyDescent="0.25">
      <c r="A2979" s="212" t="str">
        <f>Collection!A221</f>
        <v>2083/03/32</v>
      </c>
      <c r="B2979" s="206">
        <f>Collection!B221</f>
        <v>46219</v>
      </c>
      <c r="C2979" s="209" t="str">
        <f>Collection!D221</f>
        <v>DEURALI KIRANA</v>
      </c>
      <c r="D2979" s="209" t="str">
        <f>Collection!F221</f>
        <v>Collection</v>
      </c>
      <c r="E2979" s="209">
        <f>Collection!C221</f>
        <v>3891</v>
      </c>
      <c r="F2979" s="209"/>
      <c r="G2979" s="210"/>
      <c r="H2979" s="210">
        <f>Collection!H221</f>
        <v>850</v>
      </c>
      <c r="I2979" s="256">
        <f t="shared" si="46"/>
        <v>-850</v>
      </c>
      <c r="J2979" s="209"/>
      <c r="K2979" s="209" t="str" cm="1">
        <f t="array" ref="K2979">IF($C2979="","",IF(AND($C2979=Party_Statement!$C$5,$B2979&gt;=Party_Statement!$C$6,$B2979&lt;=Party_Statement!$E$6),SUMPRODUCT(($C$3:$C2979=Party_Statement!$C$5)*($B$3:$B2979&gt;=Party_Statement!$C$6)*($B$3:$B2979&lt;=Party_Statement!$E$6)),""))</f>
        <v/>
      </c>
    </row>
    <row r="2980" spans="1:11" x14ac:dyDescent="0.25">
      <c r="A2980" s="212" t="str">
        <f>Collection!A222</f>
        <v>2083/03/32</v>
      </c>
      <c r="B2980" s="206">
        <f>Collection!B222</f>
        <v>46219</v>
      </c>
      <c r="C2980" s="209" t="str">
        <f>Collection!D222</f>
        <v>GIRI KIRANA</v>
      </c>
      <c r="D2980" s="209" t="str">
        <f>Collection!F222</f>
        <v>Collection</v>
      </c>
      <c r="E2980" s="209">
        <f>Collection!C222</f>
        <v>3892</v>
      </c>
      <c r="F2980" s="209"/>
      <c r="G2980" s="210"/>
      <c r="H2980" s="210">
        <f>Collection!H222</f>
        <v>1275</v>
      </c>
      <c r="I2980" s="256">
        <f t="shared" si="46"/>
        <v>-1275</v>
      </c>
      <c r="J2980" s="209"/>
      <c r="K2980" s="209" t="str" cm="1">
        <f t="array" ref="K2980">IF($C2980="","",IF(AND($C2980=Party_Statement!$C$5,$B2980&gt;=Party_Statement!$C$6,$B2980&lt;=Party_Statement!$E$6),SUMPRODUCT(($C$3:$C2980=Party_Statement!$C$5)*($B$3:$B2980&gt;=Party_Statement!$C$6)*($B$3:$B2980&lt;=Party_Statement!$E$6)),""))</f>
        <v/>
      </c>
    </row>
    <row r="2981" spans="1:11" x14ac:dyDescent="0.25">
      <c r="A2981" s="212" t="str">
        <f>Collection!A223</f>
        <v>2083/03/32</v>
      </c>
      <c r="B2981" s="206">
        <f>Collection!B223</f>
        <v>46219</v>
      </c>
      <c r="C2981" s="209" t="str">
        <f>Collection!D223</f>
        <v>ORGANIC TARKALI</v>
      </c>
      <c r="D2981" s="209" t="str">
        <f>Collection!F223</f>
        <v>Collection</v>
      </c>
      <c r="E2981" s="209">
        <f>Collection!C223</f>
        <v>3893</v>
      </c>
      <c r="F2981" s="209"/>
      <c r="G2981" s="210"/>
      <c r="H2981" s="210">
        <f>Collection!H223</f>
        <v>2800</v>
      </c>
      <c r="I2981" s="256">
        <f t="shared" si="46"/>
        <v>-2800</v>
      </c>
      <c r="J2981" s="209"/>
      <c r="K2981" s="209" t="str" cm="1">
        <f t="array" ref="K2981">IF($C2981="","",IF(AND($C2981=Party_Statement!$C$5,$B2981&gt;=Party_Statement!$C$6,$B2981&lt;=Party_Statement!$E$6),SUMPRODUCT(($C$3:$C2981=Party_Statement!$C$5)*($B$3:$B2981&gt;=Party_Statement!$C$6)*($B$3:$B2981&lt;=Party_Statement!$E$6)),""))</f>
        <v/>
      </c>
    </row>
    <row r="2982" spans="1:11" x14ac:dyDescent="0.25">
      <c r="A2982" s="212" t="str">
        <f>Collection!A224</f>
        <v>2083/03/32</v>
      </c>
      <c r="B2982" s="206">
        <f>Collection!B224</f>
        <v>46219</v>
      </c>
      <c r="C2982" s="209" t="str">
        <f>Collection!D224</f>
        <v>LOCAL</v>
      </c>
      <c r="D2982" s="209" t="str">
        <f>Collection!F224</f>
        <v>Collection</v>
      </c>
      <c r="E2982" s="209">
        <f>Collection!C224</f>
        <v>6299</v>
      </c>
      <c r="F2982" s="209"/>
      <c r="G2982" s="210"/>
      <c r="H2982" s="210">
        <f>Collection!H224</f>
        <v>790</v>
      </c>
      <c r="I2982" s="256">
        <f t="shared" si="46"/>
        <v>2009.9499999999998</v>
      </c>
      <c r="J2982" s="209"/>
      <c r="K2982" s="209" t="str" cm="1">
        <f t="array" ref="K2982">IF($C2982="","",IF(AND($C2982=Party_Statement!$C$5,$B2982&gt;=Party_Statement!$C$6,$B2982&lt;=Party_Statement!$E$6),SUMPRODUCT(($C$3:$C2982=Party_Statement!$C$5)*($B$3:$B2982&gt;=Party_Statement!$C$6)*($B$3:$B2982&lt;=Party_Statement!$E$6)),""))</f>
        <v/>
      </c>
    </row>
    <row r="2983" spans="1:11" x14ac:dyDescent="0.25">
      <c r="A2983" s="212" t="str">
        <f>Collection!A225</f>
        <v>2083/04/01</v>
      </c>
      <c r="B2983" s="206">
        <f>Collection!B225</f>
        <v>46220</v>
      </c>
      <c r="C2983" s="209" t="str">
        <f>Collection!D225</f>
        <v>LOCAL</v>
      </c>
      <c r="D2983" s="209" t="str">
        <f>Collection!F225</f>
        <v>Collection</v>
      </c>
      <c r="E2983" s="209">
        <f>Collection!C225</f>
        <v>6336</v>
      </c>
      <c r="F2983" s="209"/>
      <c r="G2983" s="210"/>
      <c r="H2983" s="210">
        <f>Collection!H225</f>
        <v>1325</v>
      </c>
      <c r="I2983" s="256">
        <f t="shared" si="46"/>
        <v>-125</v>
      </c>
      <c r="J2983" s="209"/>
      <c r="K2983" s="209" t="str" cm="1">
        <f t="array" ref="K2983">IF($C2983="","",IF(AND($C2983=Party_Statement!$C$5,$B2983&gt;=Party_Statement!$C$6,$B2983&lt;=Party_Statement!$E$6),SUMPRODUCT(($C$3:$C2983=Party_Statement!$C$5)*($B$3:$B2983&gt;=Party_Statement!$C$6)*($B$3:$B2983&lt;=Party_Statement!$E$6)),""))</f>
        <v/>
      </c>
    </row>
    <row r="2984" spans="1:11" x14ac:dyDescent="0.25">
      <c r="A2984" s="212" t="str">
        <f>Collection!A226</f>
        <v>2083/04/01</v>
      </c>
      <c r="B2984" s="206">
        <f>Collection!B226</f>
        <v>46220</v>
      </c>
      <c r="C2984" s="209" t="str">
        <f>Collection!D226</f>
        <v>SRIJANA DAIRY</v>
      </c>
      <c r="D2984" s="209" t="str">
        <f>Collection!F226</f>
        <v>Collection</v>
      </c>
      <c r="E2984" s="209">
        <f>Collection!C226</f>
        <v>3894</v>
      </c>
      <c r="F2984" s="209"/>
      <c r="G2984" s="210"/>
      <c r="H2984" s="210">
        <f>Collection!H226</f>
        <v>5180</v>
      </c>
      <c r="I2984" s="256">
        <f t="shared" si="46"/>
        <v>-5180</v>
      </c>
      <c r="J2984" s="209"/>
      <c r="K2984" s="209" t="str" cm="1">
        <f t="array" ref="K2984">IF($C2984="","",IF(AND($C2984=Party_Statement!$C$5,$B2984&gt;=Party_Statement!$C$6,$B2984&lt;=Party_Statement!$E$6),SUMPRODUCT(($C$3:$C2984=Party_Statement!$C$5)*($B$3:$B2984&gt;=Party_Statement!$C$6)*($B$3:$B2984&lt;=Party_Statement!$E$6)),""))</f>
        <v/>
      </c>
    </row>
    <row r="2985" spans="1:11" x14ac:dyDescent="0.25">
      <c r="A2985" s="212" t="str">
        <f>Collection!A227</f>
        <v>2083/04/01</v>
      </c>
      <c r="B2985" s="206">
        <f>Collection!B227</f>
        <v>46220</v>
      </c>
      <c r="C2985" s="209" t="str">
        <f>Collection!D227</f>
        <v>SOBHA BHATTARAI</v>
      </c>
      <c r="D2985" s="209" t="str">
        <f>Collection!F227</f>
        <v>Collection</v>
      </c>
      <c r="E2985" s="209">
        <f>Collection!C227</f>
        <v>3895</v>
      </c>
      <c r="F2985" s="209"/>
      <c r="G2985" s="210"/>
      <c r="H2985" s="210">
        <f>Collection!H227</f>
        <v>4675</v>
      </c>
      <c r="I2985" s="256">
        <f t="shared" si="46"/>
        <v>-4675</v>
      </c>
      <c r="J2985" s="209"/>
      <c r="K2985" s="209" t="str" cm="1">
        <f t="array" ref="K2985">IF($C2985="","",IF(AND($C2985=Party_Statement!$C$5,$B2985&gt;=Party_Statement!$C$6,$B2985&lt;=Party_Statement!$E$6),SUMPRODUCT(($C$3:$C2985=Party_Statement!$C$5)*($B$3:$B2985&gt;=Party_Statement!$C$6)*($B$3:$B2985&lt;=Party_Statement!$E$6)),""))</f>
        <v/>
      </c>
    </row>
    <row r="2986" spans="1:11" x14ac:dyDescent="0.25">
      <c r="A2986" s="212" t="str">
        <f>Collection!A228</f>
        <v>2083/04/01</v>
      </c>
      <c r="B2986" s="206">
        <f>Collection!B228</f>
        <v>46220</v>
      </c>
      <c r="C2986" s="209" t="str">
        <f>Collection!D228</f>
        <v>PALPALI KIRANA</v>
      </c>
      <c r="D2986" s="209" t="str">
        <f>Collection!F228</f>
        <v>Collection</v>
      </c>
      <c r="E2986" s="209">
        <f>Collection!C228</f>
        <v>3896</v>
      </c>
      <c r="F2986" s="209"/>
      <c r="G2986" s="210"/>
      <c r="H2986" s="210">
        <f>Collection!H228</f>
        <v>2125</v>
      </c>
      <c r="I2986" s="256">
        <f t="shared" si="46"/>
        <v>-2125</v>
      </c>
      <c r="J2986" s="209"/>
      <c r="K2986" s="209" t="str" cm="1">
        <f t="array" ref="K2986">IF($C2986="","",IF(AND($C2986=Party_Statement!$C$5,$B2986&gt;=Party_Statement!$C$6,$B2986&lt;=Party_Statement!$E$6),SUMPRODUCT(($C$3:$C2986=Party_Statement!$C$5)*($B$3:$B2986&gt;=Party_Statement!$C$6)*($B$3:$B2986&lt;=Party_Statement!$E$6)),""))</f>
        <v/>
      </c>
    </row>
    <row r="2987" spans="1:11" x14ac:dyDescent="0.25">
      <c r="A2987" s="212" t="str">
        <f>Collection!A229</f>
        <v>2083/04/01</v>
      </c>
      <c r="B2987" s="206">
        <f>Collection!B229</f>
        <v>46220</v>
      </c>
      <c r="C2987" s="209" t="str">
        <f>Collection!D229</f>
        <v>AAMOSH KIRANA</v>
      </c>
      <c r="D2987" s="209" t="str">
        <f>Collection!F229</f>
        <v>Collection</v>
      </c>
      <c r="E2987" s="209">
        <f>Collection!C229</f>
        <v>3897</v>
      </c>
      <c r="F2987" s="209"/>
      <c r="G2987" s="210"/>
      <c r="H2987" s="210">
        <f>Collection!H229</f>
        <v>6500</v>
      </c>
      <c r="I2987" s="256">
        <f t="shared" si="46"/>
        <v>-6500</v>
      </c>
      <c r="J2987" s="209"/>
      <c r="K2987" s="209" t="str" cm="1">
        <f t="array" ref="K2987">IF($C2987="","",IF(AND($C2987=Party_Statement!$C$5,$B2987&gt;=Party_Statement!$C$6,$B2987&lt;=Party_Statement!$E$6),SUMPRODUCT(($C$3:$C2987=Party_Statement!$C$5)*($B$3:$B2987&gt;=Party_Statement!$C$6)*($B$3:$B2987&lt;=Party_Statement!$E$6)),""))</f>
        <v/>
      </c>
    </row>
    <row r="2988" spans="1:11" x14ac:dyDescent="0.25">
      <c r="A2988" s="212" t="str">
        <f>Collection!A230</f>
        <v>2083/04/01</v>
      </c>
      <c r="B2988" s="206">
        <f>Collection!B230</f>
        <v>46220</v>
      </c>
      <c r="C2988" s="209" t="str">
        <f>Collection!D230</f>
        <v>DEURALI KIRANA</v>
      </c>
      <c r="D2988" s="209" t="str">
        <f>Collection!F230</f>
        <v>Collection</v>
      </c>
      <c r="E2988" s="209">
        <f>Collection!C230</f>
        <v>3898</v>
      </c>
      <c r="F2988" s="209"/>
      <c r="G2988" s="210"/>
      <c r="H2988" s="210">
        <f>Collection!H230</f>
        <v>425</v>
      </c>
      <c r="I2988" s="256">
        <f t="shared" si="46"/>
        <v>-425</v>
      </c>
      <c r="J2988" s="209"/>
      <c r="K2988" s="209" t="str" cm="1">
        <f t="array" ref="K2988">IF($C2988="","",IF(AND($C2988=Party_Statement!$C$5,$B2988&gt;=Party_Statement!$C$6,$B2988&lt;=Party_Statement!$E$6),SUMPRODUCT(($C$3:$C2988=Party_Statement!$C$5)*($B$3:$B2988&gt;=Party_Statement!$C$6)*($B$3:$B2988&lt;=Party_Statement!$E$6)),""))</f>
        <v/>
      </c>
    </row>
    <row r="2989" spans="1:11" x14ac:dyDescent="0.25">
      <c r="A2989" s="212" t="str">
        <f>Collection!A231</f>
        <v>2083/04/01</v>
      </c>
      <c r="B2989" s="206">
        <f>Collection!B231</f>
        <v>46220</v>
      </c>
      <c r="C2989" s="209" t="str">
        <f>Collection!D231</f>
        <v>GIRI KIRANA</v>
      </c>
      <c r="D2989" s="209" t="str">
        <f>Collection!F231</f>
        <v>Collection</v>
      </c>
      <c r="E2989" s="209">
        <f>Collection!C231</f>
        <v>3899</v>
      </c>
      <c r="F2989" s="209"/>
      <c r="G2989" s="210"/>
      <c r="H2989" s="210">
        <f>Collection!H231</f>
        <v>1275</v>
      </c>
      <c r="I2989" s="256">
        <f t="shared" si="46"/>
        <v>-1275</v>
      </c>
      <c r="J2989" s="209"/>
      <c r="K2989" s="209" t="str" cm="1">
        <f t="array" ref="K2989">IF($C2989="","",IF(AND($C2989=Party_Statement!$C$5,$B2989&gt;=Party_Statement!$C$6,$B2989&lt;=Party_Statement!$E$6),SUMPRODUCT(($C$3:$C2989=Party_Statement!$C$5)*($B$3:$B2989&gt;=Party_Statement!$C$6)*($B$3:$B2989&lt;=Party_Statement!$E$6)),""))</f>
        <v/>
      </c>
    </row>
    <row r="2990" spans="1:11" x14ac:dyDescent="0.25">
      <c r="A2990" s="212" t="str">
        <f>Collection!A232</f>
        <v>2083/04/01</v>
      </c>
      <c r="B2990" s="206">
        <f>Collection!B232</f>
        <v>46220</v>
      </c>
      <c r="C2990" s="209" t="str">
        <f>Collection!D232</f>
        <v>SAMIKSHYA KIRANA</v>
      </c>
      <c r="D2990" s="209" t="str">
        <f>Collection!F232</f>
        <v>Collection</v>
      </c>
      <c r="E2990" s="209">
        <f>Collection!C232</f>
        <v>3900</v>
      </c>
      <c r="F2990" s="209"/>
      <c r="G2990" s="210"/>
      <c r="H2990" s="210">
        <f>Collection!H232</f>
        <v>680</v>
      </c>
      <c r="I2990" s="256">
        <f t="shared" si="46"/>
        <v>-680</v>
      </c>
      <c r="J2990" s="209"/>
      <c r="K2990" s="209" t="str" cm="1">
        <f t="array" ref="K2990">IF($C2990="","",IF(AND($C2990=Party_Statement!$C$5,$B2990&gt;=Party_Statement!$C$6,$B2990&lt;=Party_Statement!$E$6),SUMPRODUCT(($C$3:$C2990=Party_Statement!$C$5)*($B$3:$B2990&gt;=Party_Statement!$C$6)*($B$3:$B2990&lt;=Party_Statement!$E$6)),""))</f>
        <v/>
      </c>
    </row>
    <row r="2991" spans="1:11" x14ac:dyDescent="0.25">
      <c r="A2991" s="212" t="str">
        <f>Collection!A233</f>
        <v>2083/04/01</v>
      </c>
      <c r="B2991" s="206">
        <f>Collection!B233</f>
        <v>46220</v>
      </c>
      <c r="C2991" s="209" t="str">
        <f>Collection!D233</f>
        <v>YUBARAJ AND SAMRAT</v>
      </c>
      <c r="D2991" s="209" t="str">
        <f>Collection!F233</f>
        <v>Collection</v>
      </c>
      <c r="E2991" s="209">
        <f>Collection!C233</f>
        <v>3901</v>
      </c>
      <c r="F2991" s="209"/>
      <c r="G2991" s="210"/>
      <c r="H2991" s="210">
        <f>Collection!H233</f>
        <v>2125</v>
      </c>
      <c r="I2991" s="256">
        <f t="shared" si="46"/>
        <v>-2125</v>
      </c>
      <c r="J2991" s="209"/>
      <c r="K2991" s="209" t="str" cm="1">
        <f t="array" ref="K2991">IF($C2991="","",IF(AND($C2991=Party_Statement!$C$5,$B2991&gt;=Party_Statement!$C$6,$B2991&lt;=Party_Statement!$E$6),SUMPRODUCT(($C$3:$C2991=Party_Statement!$C$5)*($B$3:$B2991&gt;=Party_Statement!$C$6)*($B$3:$B2991&lt;=Party_Statement!$E$6)),""))</f>
        <v/>
      </c>
    </row>
    <row r="2992" spans="1:11" x14ac:dyDescent="0.25">
      <c r="A2992" s="212" t="str">
        <f>Collection!A234</f>
        <v>2083/04/01</v>
      </c>
      <c r="B2992" s="206">
        <f>Collection!B234</f>
        <v>46220</v>
      </c>
      <c r="C2992" s="209" t="str">
        <f>Collection!D234</f>
        <v>NEUPANE KIRANA</v>
      </c>
      <c r="D2992" s="209" t="str">
        <f>Collection!F234</f>
        <v>Collection</v>
      </c>
      <c r="E2992" s="209">
        <f>Collection!C234</f>
        <v>3902</v>
      </c>
      <c r="F2992" s="209"/>
      <c r="G2992" s="210"/>
      <c r="H2992" s="210">
        <f>Collection!H234</f>
        <v>360</v>
      </c>
      <c r="I2992" s="256">
        <f t="shared" si="46"/>
        <v>-360</v>
      </c>
      <c r="J2992" s="209"/>
      <c r="K2992" s="209" t="str" cm="1">
        <f t="array" ref="K2992">IF($C2992="","",IF(AND($C2992=Party_Statement!$C$5,$B2992&gt;=Party_Statement!$C$6,$B2992&lt;=Party_Statement!$E$6),SUMPRODUCT(($C$3:$C2992=Party_Statement!$C$5)*($B$3:$B2992&gt;=Party_Statement!$C$6)*($B$3:$B2992&lt;=Party_Statement!$E$6)),""))</f>
        <v/>
      </c>
    </row>
    <row r="2993" spans="1:11" x14ac:dyDescent="0.25">
      <c r="A2993" s="212" t="str">
        <f>Collection!A235</f>
        <v>2083/04/01</v>
      </c>
      <c r="B2993" s="206">
        <f>Collection!B235</f>
        <v>46220</v>
      </c>
      <c r="C2993" s="209" t="str">
        <f>Collection!D235</f>
        <v>ORGANIC TARKALI</v>
      </c>
      <c r="D2993" s="209" t="str">
        <f>Collection!F235</f>
        <v>Collection</v>
      </c>
      <c r="E2993" s="209">
        <f>Collection!C235</f>
        <v>3903</v>
      </c>
      <c r="F2993" s="209"/>
      <c r="G2993" s="210"/>
      <c r="H2993" s="210">
        <f>Collection!H235</f>
        <v>3800</v>
      </c>
      <c r="I2993" s="256">
        <f t="shared" si="46"/>
        <v>-3800</v>
      </c>
      <c r="J2993" s="209"/>
      <c r="K2993" s="209" t="str" cm="1">
        <f t="array" ref="K2993">IF($C2993="","",IF(AND($C2993=Party_Statement!$C$5,$B2993&gt;=Party_Statement!$C$6,$B2993&lt;=Party_Statement!$E$6),SUMPRODUCT(($C$3:$C2993=Party_Statement!$C$5)*($B$3:$B2993&gt;=Party_Statement!$C$6)*($B$3:$B2993&lt;=Party_Statement!$E$6)),""))</f>
        <v/>
      </c>
    </row>
    <row r="2994" spans="1:11" x14ac:dyDescent="0.25">
      <c r="A2994" s="212" t="str">
        <f>Collection!A236</f>
        <v>2083/04/01</v>
      </c>
      <c r="B2994" s="206">
        <f>Collection!B236</f>
        <v>46220</v>
      </c>
      <c r="C2994" s="209" t="str">
        <f>Collection!D236</f>
        <v>SUBHA MAYA STORE</v>
      </c>
      <c r="D2994" s="209" t="str">
        <f>Collection!F236</f>
        <v>Collection</v>
      </c>
      <c r="E2994" s="209">
        <f>Collection!C236</f>
        <v>3904</v>
      </c>
      <c r="F2994" s="209"/>
      <c r="G2994" s="210"/>
      <c r="H2994" s="210">
        <f>Collection!H236</f>
        <v>16500</v>
      </c>
      <c r="I2994" s="256">
        <f t="shared" si="46"/>
        <v>-16500</v>
      </c>
      <c r="J2994" s="209"/>
      <c r="K2994" s="209" t="str" cm="1">
        <f t="array" ref="K2994">IF($C2994="","",IF(AND($C2994=Party_Statement!$C$5,$B2994&gt;=Party_Statement!$C$6,$B2994&lt;=Party_Statement!$E$6),SUMPRODUCT(($C$3:$C2994=Party_Statement!$C$5)*($B$3:$B2994&gt;=Party_Statement!$C$6)*($B$3:$B2994&lt;=Party_Statement!$E$6)),""))</f>
        <v/>
      </c>
    </row>
    <row r="2995" spans="1:11" x14ac:dyDescent="0.25">
      <c r="A2995" s="212" t="str">
        <f>Collection!A237</f>
        <v>2083/04/01</v>
      </c>
      <c r="B2995" s="206">
        <f>Collection!B237</f>
        <v>46220</v>
      </c>
      <c r="C2995" s="209" t="str">
        <f>Collection!D237</f>
        <v>PETTY CASH</v>
      </c>
      <c r="D2995" s="209" t="str">
        <f>Collection!F237</f>
        <v>Petty Cash</v>
      </c>
      <c r="E2995" s="209">
        <f>Collection!C237</f>
        <v>0</v>
      </c>
      <c r="F2995" s="209"/>
      <c r="G2995" s="210"/>
      <c r="H2995" s="210">
        <f>Collection!H237</f>
        <v>0</v>
      </c>
      <c r="I2995" s="256">
        <f t="shared" si="46"/>
        <v>0</v>
      </c>
      <c r="J2995" s="209"/>
      <c r="K2995" s="209" t="str" cm="1">
        <f t="array" ref="K2995">IF($C2995="","",IF(AND($C2995=Party_Statement!$C$5,$B2995&gt;=Party_Statement!$C$6,$B2995&lt;=Party_Statement!$E$6),SUMPRODUCT(($C$3:$C2995=Party_Statement!$C$5)*($B$3:$B2995&gt;=Party_Statement!$C$6)*($B$3:$B2995&lt;=Party_Statement!$E$6)),""))</f>
        <v/>
      </c>
    </row>
    <row r="2996" spans="1:11" x14ac:dyDescent="0.25">
      <c r="A2996" s="212" t="str">
        <f>Collection!A238</f>
        <v>2083/04/02</v>
      </c>
      <c r="B2996" s="206">
        <f>Collection!B238</f>
        <v>46221</v>
      </c>
      <c r="C2996" s="209" t="str">
        <f>Collection!D238</f>
        <v>LOCAL</v>
      </c>
      <c r="D2996" s="209" t="str">
        <f>Collection!F238</f>
        <v>Collection</v>
      </c>
      <c r="E2996" s="209">
        <f>Collection!C238</f>
        <v>6342</v>
      </c>
      <c r="F2996" s="209"/>
      <c r="G2996" s="210"/>
      <c r="H2996" s="210">
        <f>Collection!H238</f>
        <v>840</v>
      </c>
      <c r="I2996" s="256">
        <f t="shared" si="46"/>
        <v>-840</v>
      </c>
      <c r="J2996" s="209"/>
      <c r="K2996" s="209" t="str" cm="1">
        <f t="array" ref="K2996">IF($C2996="","",IF(AND($C2996=Party_Statement!$C$5,$B2996&gt;=Party_Statement!$C$6,$B2996&lt;=Party_Statement!$E$6),SUMPRODUCT(($C$3:$C2996=Party_Statement!$C$5)*($B$3:$B2996&gt;=Party_Statement!$C$6)*($B$3:$B2996&lt;=Party_Statement!$E$6)),""))</f>
        <v/>
      </c>
    </row>
    <row r="2997" spans="1:11" x14ac:dyDescent="0.25">
      <c r="A2997" s="212" t="str">
        <f>Collection!A239</f>
        <v>2083/04/02</v>
      </c>
      <c r="B2997" s="206">
        <f>Collection!B239</f>
        <v>46221</v>
      </c>
      <c r="C2997" s="209" t="str">
        <f>Collection!D239</f>
        <v>LOCAL</v>
      </c>
      <c r="D2997" s="209" t="str">
        <f>Collection!F239</f>
        <v>Collection</v>
      </c>
      <c r="E2997" s="209">
        <f>Collection!C239</f>
        <v>6341</v>
      </c>
      <c r="F2997" s="209"/>
      <c r="G2997" s="210"/>
      <c r="H2997" s="210">
        <f>Collection!H239</f>
        <v>270</v>
      </c>
      <c r="I2997" s="256">
        <f t="shared" si="46"/>
        <v>-270</v>
      </c>
      <c r="J2997" s="209"/>
      <c r="K2997" s="209" t="str" cm="1">
        <f t="array" ref="K2997">IF($C2997="","",IF(AND($C2997=Party_Statement!$C$5,$B2997&gt;=Party_Statement!$C$6,$B2997&lt;=Party_Statement!$E$6),SUMPRODUCT(($C$3:$C2997=Party_Statement!$C$5)*($B$3:$B2997&gt;=Party_Statement!$C$6)*($B$3:$B2997&lt;=Party_Statement!$E$6)),""))</f>
        <v/>
      </c>
    </row>
    <row r="2998" spans="1:11" x14ac:dyDescent="0.25">
      <c r="A2998" s="212" t="str">
        <f>Collection!A240</f>
        <v>2083/04/02</v>
      </c>
      <c r="B2998" s="206">
        <f>Collection!B240</f>
        <v>46221</v>
      </c>
      <c r="C2998" s="209" t="str">
        <f>Collection!D240</f>
        <v>KAMALA THAPA</v>
      </c>
      <c r="D2998" s="209" t="str">
        <f>Collection!F240</f>
        <v>Collection</v>
      </c>
      <c r="E2998" s="209">
        <f>Collection!C240</f>
        <v>3905</v>
      </c>
      <c r="F2998" s="209"/>
      <c r="G2998" s="210"/>
      <c r="H2998" s="210">
        <f>Collection!H240</f>
        <v>1100</v>
      </c>
      <c r="I2998" s="256">
        <f t="shared" si="46"/>
        <v>-1100</v>
      </c>
      <c r="J2998" s="209"/>
      <c r="K2998" s="209" t="str" cm="1">
        <f t="array" ref="K2998">IF($C2998="","",IF(AND($C2998=Party_Statement!$C$5,$B2998&gt;=Party_Statement!$C$6,$B2998&lt;=Party_Statement!$E$6),SUMPRODUCT(($C$3:$C2998=Party_Statement!$C$5)*($B$3:$B2998&gt;=Party_Statement!$C$6)*($B$3:$B2998&lt;=Party_Statement!$E$6)),""))</f>
        <v/>
      </c>
    </row>
    <row r="2999" spans="1:11" x14ac:dyDescent="0.25">
      <c r="A2999" s="212" t="str">
        <f>Collection!A241</f>
        <v>2083/04/02</v>
      </c>
      <c r="B2999" s="206">
        <f>Collection!B241</f>
        <v>46221</v>
      </c>
      <c r="C2999" s="209" t="str">
        <f>Collection!D241</f>
        <v>SRIJANA DAIRY</v>
      </c>
      <c r="D2999" s="209" t="str">
        <f>Collection!F241</f>
        <v>Collection</v>
      </c>
      <c r="E2999" s="209">
        <f>Collection!C241</f>
        <v>3906</v>
      </c>
      <c r="F2999" s="209"/>
      <c r="G2999" s="210"/>
      <c r="H2999" s="210">
        <f>Collection!H241</f>
        <v>2975</v>
      </c>
      <c r="I2999" s="256">
        <f t="shared" si="46"/>
        <v>-2975</v>
      </c>
      <c r="J2999" s="209"/>
      <c r="K2999" s="209" t="str" cm="1">
        <f t="array" ref="K2999">IF($C2999="","",IF(AND($C2999=Party_Statement!$C$5,$B2999&gt;=Party_Statement!$C$6,$B2999&lt;=Party_Statement!$E$6),SUMPRODUCT(($C$3:$C2999=Party_Statement!$C$5)*($B$3:$B2999&gt;=Party_Statement!$C$6)*($B$3:$B2999&lt;=Party_Statement!$E$6)),""))</f>
        <v/>
      </c>
    </row>
    <row r="3000" spans="1:11" x14ac:dyDescent="0.25">
      <c r="A3000" s="212" t="str">
        <f>Collection!A242</f>
        <v>2083/04/02</v>
      </c>
      <c r="B3000" s="206">
        <f>Collection!B242</f>
        <v>46221</v>
      </c>
      <c r="C3000" s="209" t="str">
        <f>Collection!D242</f>
        <v>SOBHA BHATTARAI</v>
      </c>
      <c r="D3000" s="209" t="str">
        <f>Collection!F242</f>
        <v>Collection</v>
      </c>
      <c r="E3000" s="209">
        <f>Collection!C242</f>
        <v>3907</v>
      </c>
      <c r="F3000" s="209"/>
      <c r="G3000" s="210"/>
      <c r="H3000" s="210">
        <f>Collection!H242</f>
        <v>2125</v>
      </c>
      <c r="I3000" s="256">
        <f t="shared" si="46"/>
        <v>-2125</v>
      </c>
      <c r="J3000" s="209"/>
      <c r="K3000" s="209" t="str" cm="1">
        <f t="array" ref="K3000">IF($C3000="","",IF(AND($C3000=Party_Statement!$C$5,$B3000&gt;=Party_Statement!$C$6,$B3000&lt;=Party_Statement!$E$6),SUMPRODUCT(($C$3:$C3000=Party_Statement!$C$5)*($B$3:$B3000&gt;=Party_Statement!$C$6)*($B$3:$B3000&lt;=Party_Statement!$E$6)),""))</f>
        <v/>
      </c>
    </row>
    <row r="3001" spans="1:11" x14ac:dyDescent="0.25">
      <c r="A3001" s="212" t="str">
        <f>Collection!A243</f>
        <v>2083/04/02</v>
      </c>
      <c r="B3001" s="206">
        <f>Collection!B243</f>
        <v>46221</v>
      </c>
      <c r="C3001" s="209" t="str">
        <f>Collection!D243</f>
        <v>AAYUSH AND AAYUSHMA</v>
      </c>
      <c r="D3001" s="209" t="str">
        <f>Collection!F243</f>
        <v>Collection</v>
      </c>
      <c r="E3001" s="209">
        <f>Collection!C243</f>
        <v>3908</v>
      </c>
      <c r="F3001" s="209"/>
      <c r="G3001" s="210"/>
      <c r="H3001" s="210">
        <f>Collection!H243</f>
        <v>425</v>
      </c>
      <c r="I3001" s="256">
        <f t="shared" si="46"/>
        <v>-425</v>
      </c>
      <c r="J3001" s="209"/>
      <c r="K3001" s="209" t="str" cm="1">
        <f t="array" ref="K3001">IF($C3001="","",IF(AND($C3001=Party_Statement!$C$5,$B3001&gt;=Party_Statement!$C$6,$B3001&lt;=Party_Statement!$E$6),SUMPRODUCT(($C$3:$C3001=Party_Statement!$C$5)*($B$3:$B3001&gt;=Party_Statement!$C$6)*($B$3:$B3001&lt;=Party_Statement!$E$6)),""))</f>
        <v/>
      </c>
    </row>
    <row r="3002" spans="1:11" x14ac:dyDescent="0.25">
      <c r="A3002" s="212" t="str">
        <f>Collection!A244</f>
        <v>2083/04/02</v>
      </c>
      <c r="B3002" s="206">
        <f>Collection!B244</f>
        <v>46221</v>
      </c>
      <c r="C3002" s="209" t="str">
        <f>Collection!D244</f>
        <v>YUBARAJ AND SAMRAT</v>
      </c>
      <c r="D3002" s="209" t="str">
        <f>Collection!F244</f>
        <v>Collection</v>
      </c>
      <c r="E3002" s="209">
        <f>Collection!C244</f>
        <v>3909</v>
      </c>
      <c r="F3002" s="209"/>
      <c r="G3002" s="210"/>
      <c r="H3002" s="210">
        <f>Collection!H244</f>
        <v>1020</v>
      </c>
      <c r="I3002" s="256">
        <f t="shared" si="46"/>
        <v>-170</v>
      </c>
      <c r="J3002" s="209"/>
      <c r="K3002" s="209" t="str" cm="1">
        <f t="array" ref="K3002">IF($C3002="","",IF(AND($C3002=Party_Statement!$C$5,$B3002&gt;=Party_Statement!$C$6,$B3002&lt;=Party_Statement!$E$6),SUMPRODUCT(($C$3:$C3002=Party_Statement!$C$5)*($B$3:$B3002&gt;=Party_Statement!$C$6)*($B$3:$B3002&lt;=Party_Statement!$E$6)),""))</f>
        <v/>
      </c>
    </row>
    <row r="3003" spans="1:11" x14ac:dyDescent="0.25">
      <c r="A3003" s="212" t="str">
        <f>Collection!A245</f>
        <v>2083/04/02</v>
      </c>
      <c r="B3003" s="206">
        <f>Collection!B245</f>
        <v>46221</v>
      </c>
      <c r="C3003" s="209" t="str">
        <f>Collection!D245</f>
        <v>SAMIKSHYA KIRANA</v>
      </c>
      <c r="D3003" s="209" t="str">
        <f>Collection!F245</f>
        <v>Collection</v>
      </c>
      <c r="E3003" s="209">
        <f>Collection!C245</f>
        <v>3910</v>
      </c>
      <c r="F3003" s="209"/>
      <c r="G3003" s="210"/>
      <c r="H3003" s="210">
        <f>Collection!H245</f>
        <v>680</v>
      </c>
      <c r="I3003" s="256">
        <f t="shared" si="46"/>
        <v>-680</v>
      </c>
      <c r="J3003" s="209"/>
      <c r="K3003" s="209" t="str" cm="1">
        <f t="array" ref="K3003">IF($C3003="","",IF(AND($C3003=Party_Statement!$C$5,$B3003&gt;=Party_Statement!$C$6,$B3003&lt;=Party_Statement!$E$6),SUMPRODUCT(($C$3:$C3003=Party_Statement!$C$5)*($B$3:$B3003&gt;=Party_Statement!$C$6)*($B$3:$B3003&lt;=Party_Statement!$E$6)),""))</f>
        <v/>
      </c>
    </row>
    <row r="3004" spans="1:11" x14ac:dyDescent="0.25">
      <c r="A3004" s="212" t="str">
        <f>Collection!A246</f>
        <v>2083/04/02</v>
      </c>
      <c r="B3004" s="206">
        <f>Collection!B246</f>
        <v>46221</v>
      </c>
      <c r="C3004" s="209" t="str">
        <f>Collection!D246</f>
        <v>GIRI KIRANA</v>
      </c>
      <c r="D3004" s="209" t="str">
        <f>Collection!F246</f>
        <v>Collection</v>
      </c>
      <c r="E3004" s="209">
        <f>Collection!C246</f>
        <v>3911</v>
      </c>
      <c r="F3004" s="209"/>
      <c r="G3004" s="210"/>
      <c r="H3004" s="210">
        <f>Collection!H246</f>
        <v>2975</v>
      </c>
      <c r="I3004" s="256">
        <f t="shared" si="46"/>
        <v>-2975</v>
      </c>
      <c r="J3004" s="209"/>
      <c r="K3004" s="209" t="str" cm="1">
        <f t="array" ref="K3004">IF($C3004="","",IF(AND($C3004=Party_Statement!$C$5,$B3004&gt;=Party_Statement!$C$6,$B3004&lt;=Party_Statement!$E$6),SUMPRODUCT(($C$3:$C3004=Party_Statement!$C$5)*($B$3:$B3004&gt;=Party_Statement!$C$6)*($B$3:$B3004&lt;=Party_Statement!$E$6)),""))</f>
        <v/>
      </c>
    </row>
    <row r="3005" spans="1:11" x14ac:dyDescent="0.25">
      <c r="A3005" s="212" t="str">
        <f>Collection!A247</f>
        <v>2083/04/02</v>
      </c>
      <c r="B3005" s="206">
        <f>Collection!B247</f>
        <v>46221</v>
      </c>
      <c r="C3005" s="209" t="str">
        <f>Collection!D247</f>
        <v>AAMOSH KIRANA</v>
      </c>
      <c r="D3005" s="209" t="str">
        <f>Collection!F247</f>
        <v>Collection</v>
      </c>
      <c r="E3005" s="209">
        <f>Collection!C247</f>
        <v>3912</v>
      </c>
      <c r="F3005" s="209"/>
      <c r="G3005" s="210"/>
      <c r="H3005" s="210">
        <f>Collection!H247</f>
        <v>24000</v>
      </c>
      <c r="I3005" s="256">
        <f t="shared" si="46"/>
        <v>-24000</v>
      </c>
      <c r="J3005" s="209"/>
      <c r="K3005" s="209" t="str" cm="1">
        <f t="array" ref="K3005">IF($C3005="","",IF(AND($C3005=Party_Statement!$C$5,$B3005&gt;=Party_Statement!$C$6,$B3005&lt;=Party_Statement!$E$6),SUMPRODUCT(($C$3:$C3005=Party_Statement!$C$5)*($B$3:$B3005&gt;=Party_Statement!$C$6)*($B$3:$B3005&lt;=Party_Statement!$E$6)),""))</f>
        <v/>
      </c>
    </row>
    <row r="3006" spans="1:11" x14ac:dyDescent="0.25">
      <c r="A3006" s="212" t="str">
        <f>Collection!A248</f>
        <v>2083/04/02</v>
      </c>
      <c r="B3006" s="206">
        <f>Collection!B248</f>
        <v>46221</v>
      </c>
      <c r="C3006" s="209" t="str">
        <f>Collection!D248</f>
        <v>PALPALI KIRANA</v>
      </c>
      <c r="D3006" s="209" t="str">
        <f>Collection!F248</f>
        <v>Collection</v>
      </c>
      <c r="E3006" s="209">
        <f>Collection!C248</f>
        <v>3913</v>
      </c>
      <c r="F3006" s="209"/>
      <c r="G3006" s="210"/>
      <c r="H3006" s="210">
        <f>Collection!H248</f>
        <v>1700</v>
      </c>
      <c r="I3006" s="256">
        <f t="shared" si="46"/>
        <v>-1700</v>
      </c>
      <c r="J3006" s="209"/>
      <c r="K3006" s="209" t="str" cm="1">
        <f t="array" ref="K3006">IF($C3006="","",IF(AND($C3006=Party_Statement!$C$5,$B3006&gt;=Party_Statement!$C$6,$B3006&lt;=Party_Statement!$E$6),SUMPRODUCT(($C$3:$C3006=Party_Statement!$C$5)*($B$3:$B3006&gt;=Party_Statement!$C$6)*($B$3:$B3006&lt;=Party_Statement!$E$6)),""))</f>
        <v/>
      </c>
    </row>
    <row r="3007" spans="1:11" x14ac:dyDescent="0.25">
      <c r="A3007" s="212" t="str">
        <f>Collection!A249</f>
        <v>2083/04/02</v>
      </c>
      <c r="B3007" s="206">
        <f>Collection!B249</f>
        <v>46221</v>
      </c>
      <c r="C3007" s="209" t="str">
        <f>Collection!D249</f>
        <v>DEURALI KIRANA</v>
      </c>
      <c r="D3007" s="209" t="str">
        <f>Collection!F249</f>
        <v>Collection</v>
      </c>
      <c r="E3007" s="209">
        <f>Collection!C249</f>
        <v>3914</v>
      </c>
      <c r="F3007" s="209"/>
      <c r="G3007" s="210"/>
      <c r="H3007" s="210">
        <f>Collection!H249</f>
        <v>425</v>
      </c>
      <c r="I3007" s="256">
        <f t="shared" si="46"/>
        <v>-425</v>
      </c>
      <c r="J3007" s="209"/>
      <c r="K3007" s="209" t="str" cm="1">
        <f t="array" ref="K3007">IF($C3007="","",IF(AND($C3007=Party_Statement!$C$5,$B3007&gt;=Party_Statement!$C$6,$B3007&lt;=Party_Statement!$E$6),SUMPRODUCT(($C$3:$C3007=Party_Statement!$C$5)*($B$3:$B3007&gt;=Party_Statement!$C$6)*($B$3:$B3007&lt;=Party_Statement!$E$6)),""))</f>
        <v/>
      </c>
    </row>
    <row r="3008" spans="1:11" x14ac:dyDescent="0.25">
      <c r="A3008" s="212" t="str">
        <f>Collection!A250</f>
        <v>2083/04/02</v>
      </c>
      <c r="B3008" s="206">
        <f>Collection!B250</f>
        <v>46221</v>
      </c>
      <c r="C3008" s="209" t="str">
        <f>Collection!D250</f>
        <v>KRITIKA KIRANA</v>
      </c>
      <c r="D3008" s="209" t="str">
        <f>Collection!F250</f>
        <v>Collection</v>
      </c>
      <c r="E3008" s="209">
        <f>Collection!C250</f>
        <v>3915</v>
      </c>
      <c r="F3008" s="209"/>
      <c r="G3008" s="210"/>
      <c r="H3008" s="210">
        <f>Collection!H250</f>
        <v>32695</v>
      </c>
      <c r="I3008" s="256">
        <f t="shared" si="46"/>
        <v>-32695</v>
      </c>
      <c r="J3008" s="209"/>
      <c r="K3008" s="209" t="str" cm="1">
        <f t="array" ref="K3008">IF($C3008="","",IF(AND($C3008=Party_Statement!$C$5,$B3008&gt;=Party_Statement!$C$6,$B3008&lt;=Party_Statement!$E$6),SUMPRODUCT(($C$3:$C3008=Party_Statement!$C$5)*($B$3:$B3008&gt;=Party_Statement!$C$6)*($B$3:$B3008&lt;=Party_Statement!$E$6)),""))</f>
        <v/>
      </c>
    </row>
    <row r="3009" spans="1:11" x14ac:dyDescent="0.25">
      <c r="A3009" s="212" t="str">
        <f>Collection!A251</f>
        <v>2083/04/02</v>
      </c>
      <c r="B3009" s="206">
        <f>Collection!B251</f>
        <v>46221</v>
      </c>
      <c r="C3009" s="209" t="str">
        <f>Collection!D251</f>
        <v>NEUPANE KIRANA</v>
      </c>
      <c r="D3009" s="209" t="str">
        <f>Collection!F251</f>
        <v>Collection</v>
      </c>
      <c r="E3009" s="209">
        <f>Collection!C251</f>
        <v>3916</v>
      </c>
      <c r="F3009" s="209"/>
      <c r="G3009" s="210"/>
      <c r="H3009" s="210">
        <f>Collection!H251</f>
        <v>180</v>
      </c>
      <c r="I3009" s="256">
        <f t="shared" si="46"/>
        <v>-180</v>
      </c>
      <c r="J3009" s="209"/>
      <c r="K3009" s="209" t="str" cm="1">
        <f t="array" ref="K3009">IF($C3009="","",IF(AND($C3009=Party_Statement!$C$5,$B3009&gt;=Party_Statement!$C$6,$B3009&lt;=Party_Statement!$E$6),SUMPRODUCT(($C$3:$C3009=Party_Statement!$C$5)*($B$3:$B3009&gt;=Party_Statement!$C$6)*($B$3:$B3009&lt;=Party_Statement!$E$6)),""))</f>
        <v/>
      </c>
    </row>
    <row r="3010" spans="1:11" s="64" customFormat="1" x14ac:dyDescent="0.25">
      <c r="A3010" s="212" t="str">
        <f>Collection!A252</f>
        <v>2083/04/02</v>
      </c>
      <c r="B3010" s="206">
        <f>Collection!B252</f>
        <v>46221</v>
      </c>
      <c r="C3010" s="209" t="str">
        <f>Collection!D252</f>
        <v>ORGANIC TARKALI</v>
      </c>
      <c r="D3010" s="209" t="str">
        <f>Collection!F252</f>
        <v>Collection</v>
      </c>
      <c r="E3010" s="209">
        <f>Collection!C252</f>
        <v>3917</v>
      </c>
      <c r="F3010" s="211"/>
      <c r="G3010" s="210"/>
      <c r="H3010" s="210">
        <f>Collection!H252</f>
        <v>2920</v>
      </c>
      <c r="I3010" s="256">
        <f t="shared" si="46"/>
        <v>-2920</v>
      </c>
      <c r="J3010" s="211"/>
      <c r="K3010" s="209" t="str" cm="1">
        <f t="array" ref="K3010">IF($C3010="","",IF(AND($C3010=Party_Statement!$C$5,$B3010&gt;=Party_Statement!$C$6,$B3010&lt;=Party_Statement!$E$6),SUMPRODUCT(($C$3:$C3010=Party_Statement!$C$5)*($B$3:$B3010&gt;=Party_Statement!$C$6)*($B$3:$B3010&lt;=Party_Statement!$E$6)),""))</f>
        <v/>
      </c>
    </row>
    <row r="3011" spans="1:11" x14ac:dyDescent="0.25">
      <c r="A3011" s="212" t="str">
        <f>Collection!A253</f>
        <v>2083/04/02</v>
      </c>
      <c r="B3011" s="206">
        <f>Collection!B253</f>
        <v>46221</v>
      </c>
      <c r="C3011" s="209" t="str">
        <f>Collection!D253</f>
        <v>BHUSAL JANARAL STORE</v>
      </c>
      <c r="D3011" s="209" t="str">
        <f>Collection!F253</f>
        <v>Collection</v>
      </c>
      <c r="E3011" s="209">
        <f>Collection!C253</f>
        <v>3918</v>
      </c>
      <c r="F3011" s="209"/>
      <c r="G3011" s="210"/>
      <c r="H3011" s="210">
        <f>Collection!H253</f>
        <v>3830</v>
      </c>
      <c r="I3011" s="256">
        <f t="shared" ref="I3011:I3074" si="47">IF($C3011="","",IF($C3011=$C1742,$I1742+$G3011-$H3011,$G3011-$H3011))</f>
        <v>-3830</v>
      </c>
      <c r="J3011" s="209"/>
      <c r="K3011" s="209" t="str" cm="1">
        <f t="array" ref="K3011">IF($C3011="","",IF(AND($C3011=Party_Statement!$C$5,$B3011&gt;=Party_Statement!$C$6,$B3011&lt;=Party_Statement!$E$6),SUMPRODUCT(($C$3:$C3011=Party_Statement!$C$5)*($B$3:$B3011&gt;=Party_Statement!$C$6)*($B$3:$B3011&lt;=Party_Statement!$E$6)),""))</f>
        <v/>
      </c>
    </row>
    <row r="3012" spans="1:11" x14ac:dyDescent="0.25">
      <c r="A3012" s="212" t="str">
        <f>Collection!A254</f>
        <v>2083/04/02</v>
      </c>
      <c r="B3012" s="206">
        <f>Collection!B254</f>
        <v>46221</v>
      </c>
      <c r="C3012" s="209" t="str">
        <f>Collection!D254</f>
        <v>PETTY CASH</v>
      </c>
      <c r="D3012" s="209" t="str">
        <f>Collection!F254</f>
        <v>Petty Cash</v>
      </c>
      <c r="E3012" s="209">
        <f>Collection!C254</f>
        <v>0</v>
      </c>
      <c r="F3012" s="209"/>
      <c r="G3012" s="210"/>
      <c r="H3012" s="210">
        <f>Collection!H254</f>
        <v>0</v>
      </c>
      <c r="I3012" s="256">
        <f t="shared" si="47"/>
        <v>0</v>
      </c>
      <c r="J3012" s="209"/>
      <c r="K3012" s="209" t="str" cm="1">
        <f t="array" ref="K3012">IF($C3012="","",IF(AND($C3012=Party_Statement!$C$5,$B3012&gt;=Party_Statement!$C$6,$B3012&lt;=Party_Statement!$E$6),SUMPRODUCT(($C$3:$C3012=Party_Statement!$C$5)*($B$3:$B3012&gt;=Party_Statement!$C$6)*($B$3:$B3012&lt;=Party_Statement!$E$6)),""))</f>
        <v/>
      </c>
    </row>
    <row r="3013" spans="1:11" x14ac:dyDescent="0.25">
      <c r="A3013" s="212" t="str">
        <f>Collection!A255</f>
        <v>2083/04/03</v>
      </c>
      <c r="B3013" s="206">
        <f>Collection!B255</f>
        <v>46222</v>
      </c>
      <c r="C3013" s="209" t="str">
        <f>Collection!D255</f>
        <v>LOCAL</v>
      </c>
      <c r="D3013" s="209" t="str">
        <f>Collection!F255</f>
        <v>Collection</v>
      </c>
      <c r="E3013" s="209">
        <f>Collection!C255</f>
        <v>6376</v>
      </c>
      <c r="F3013" s="209"/>
      <c r="G3013" s="210"/>
      <c r="H3013" s="210">
        <f>Collection!H255</f>
        <v>530</v>
      </c>
      <c r="I3013" s="256">
        <f t="shared" si="47"/>
        <v>-530</v>
      </c>
      <c r="J3013" s="209"/>
      <c r="K3013" s="209" t="str" cm="1">
        <f t="array" ref="K3013">IF($C3013="","",IF(AND($C3013=Party_Statement!$C$5,$B3013&gt;=Party_Statement!$C$6,$B3013&lt;=Party_Statement!$E$6),SUMPRODUCT(($C$3:$C3013=Party_Statement!$C$5)*($B$3:$B3013&gt;=Party_Statement!$C$6)*($B$3:$B3013&lt;=Party_Statement!$E$6)),""))</f>
        <v/>
      </c>
    </row>
    <row r="3014" spans="1:11" x14ac:dyDescent="0.25">
      <c r="A3014" s="212" t="str">
        <f>Collection!A256</f>
        <v>2083/04/03</v>
      </c>
      <c r="B3014" s="206">
        <f>Collection!B256</f>
        <v>46222</v>
      </c>
      <c r="C3014" s="209" t="str">
        <f>Collection!D256</f>
        <v>SRIJANA DAIRY</v>
      </c>
      <c r="D3014" s="209" t="str">
        <f>Collection!F256</f>
        <v>Collection</v>
      </c>
      <c r="E3014" s="209">
        <f>Collection!C256</f>
        <v>3919</v>
      </c>
      <c r="F3014" s="209"/>
      <c r="G3014" s="210"/>
      <c r="H3014" s="210">
        <f>Collection!H256</f>
        <v>5100</v>
      </c>
      <c r="I3014" s="256">
        <f t="shared" si="47"/>
        <v>-5100</v>
      </c>
      <c r="J3014" s="209"/>
      <c r="K3014" s="209" t="str" cm="1">
        <f t="array" ref="K3014">IF($C3014="","",IF(AND($C3014=Party_Statement!$C$5,$B3014&gt;=Party_Statement!$C$6,$B3014&lt;=Party_Statement!$E$6),SUMPRODUCT(($C$3:$C3014=Party_Statement!$C$5)*($B$3:$B3014&gt;=Party_Statement!$C$6)*($B$3:$B3014&lt;=Party_Statement!$E$6)),""))</f>
        <v/>
      </c>
    </row>
    <row r="3015" spans="1:11" x14ac:dyDescent="0.25">
      <c r="A3015" s="212" t="str">
        <f>Collection!A257</f>
        <v>2083/04/03</v>
      </c>
      <c r="B3015" s="206">
        <f>Collection!B257</f>
        <v>46222</v>
      </c>
      <c r="C3015" s="209" t="str">
        <f>Collection!D257</f>
        <v>ORGANIC TARKALI</v>
      </c>
      <c r="D3015" s="209" t="str">
        <f>Collection!F257</f>
        <v>Collection</v>
      </c>
      <c r="E3015" s="209">
        <f>Collection!C257</f>
        <v>3920</v>
      </c>
      <c r="F3015" s="209"/>
      <c r="G3015" s="210"/>
      <c r="H3015" s="210">
        <f>Collection!H257</f>
        <v>1900</v>
      </c>
      <c r="I3015" s="256">
        <f t="shared" si="47"/>
        <v>-1900</v>
      </c>
      <c r="J3015" s="209"/>
      <c r="K3015" s="209" t="str" cm="1">
        <f t="array" ref="K3015">IF($C3015="","",IF(AND($C3015=Party_Statement!$C$5,$B3015&gt;=Party_Statement!$C$6,$B3015&lt;=Party_Statement!$E$6),SUMPRODUCT(($C$3:$C3015=Party_Statement!$C$5)*($B$3:$B3015&gt;=Party_Statement!$C$6)*($B$3:$B3015&lt;=Party_Statement!$E$6)),""))</f>
        <v/>
      </c>
    </row>
    <row r="3016" spans="1:11" x14ac:dyDescent="0.25">
      <c r="A3016" s="212" t="str">
        <f>Collection!A258</f>
        <v>2083/04/03</v>
      </c>
      <c r="B3016" s="206">
        <f>Collection!B258</f>
        <v>46222</v>
      </c>
      <c r="C3016" s="209" t="str">
        <f>Collection!D258</f>
        <v>ORGANIC TARKALI</v>
      </c>
      <c r="D3016" s="209" t="str">
        <f>Collection!F258</f>
        <v>Collection</v>
      </c>
      <c r="E3016" s="209">
        <f>Collection!C258</f>
        <v>3921</v>
      </c>
      <c r="F3016" s="209"/>
      <c r="G3016" s="210"/>
      <c r="H3016" s="210">
        <f>Collection!H258</f>
        <v>5900</v>
      </c>
      <c r="I3016" s="256">
        <f t="shared" si="47"/>
        <v>-5900</v>
      </c>
      <c r="J3016" s="209"/>
      <c r="K3016" s="209" t="str" cm="1">
        <f t="array" ref="K3016">IF($C3016="","",IF(AND($C3016=Party_Statement!$C$5,$B3016&gt;=Party_Statement!$C$6,$B3016&lt;=Party_Statement!$E$6),SUMPRODUCT(($C$3:$C3016=Party_Statement!$C$5)*($B$3:$B3016&gt;=Party_Statement!$C$6)*($B$3:$B3016&lt;=Party_Statement!$E$6)),""))</f>
        <v/>
      </c>
    </row>
    <row r="3017" spans="1:11" x14ac:dyDescent="0.25">
      <c r="A3017" s="212" t="str">
        <f>Collection!A259</f>
        <v>2083/04/03</v>
      </c>
      <c r="B3017" s="206">
        <f>Collection!B259</f>
        <v>46222</v>
      </c>
      <c r="C3017" s="209" t="str">
        <f>Collection!D259</f>
        <v>SOBHA BHATTARAI</v>
      </c>
      <c r="D3017" s="209" t="str">
        <f>Collection!F259</f>
        <v>Collection</v>
      </c>
      <c r="E3017" s="209">
        <f>Collection!C259</f>
        <v>3922</v>
      </c>
      <c r="F3017" s="209"/>
      <c r="G3017" s="210"/>
      <c r="H3017" s="210">
        <f>Collection!H259</f>
        <v>2975</v>
      </c>
      <c r="I3017" s="256">
        <f t="shared" si="47"/>
        <v>1275</v>
      </c>
      <c r="J3017" s="209"/>
      <c r="K3017" s="209" t="str" cm="1">
        <f t="array" ref="K3017">IF($C3017="","",IF(AND($C3017=Party_Statement!$C$5,$B3017&gt;=Party_Statement!$C$6,$B3017&lt;=Party_Statement!$E$6),SUMPRODUCT(($C$3:$C3017=Party_Statement!$C$5)*($B$3:$B3017&gt;=Party_Statement!$C$6)*($B$3:$B3017&lt;=Party_Statement!$E$6)),""))</f>
        <v/>
      </c>
    </row>
    <row r="3018" spans="1:11" x14ac:dyDescent="0.25">
      <c r="A3018" s="212" t="str">
        <f>Collection!A260</f>
        <v>2083/04/03</v>
      </c>
      <c r="B3018" s="206">
        <f>Collection!B260</f>
        <v>46222</v>
      </c>
      <c r="C3018" s="209" t="str">
        <f>Collection!D260</f>
        <v>YUBARAJ AND SAMRAT</v>
      </c>
      <c r="D3018" s="209" t="str">
        <f>Collection!F260</f>
        <v>Collection</v>
      </c>
      <c r="E3018" s="209">
        <f>Collection!C260</f>
        <v>3923</v>
      </c>
      <c r="F3018" s="209"/>
      <c r="G3018" s="210"/>
      <c r="H3018" s="210">
        <f>Collection!H260</f>
        <v>1275</v>
      </c>
      <c r="I3018" s="256">
        <f t="shared" si="47"/>
        <v>-1275</v>
      </c>
      <c r="J3018" s="209"/>
      <c r="K3018" s="209" t="str" cm="1">
        <f t="array" ref="K3018">IF($C3018="","",IF(AND($C3018=Party_Statement!$C$5,$B3018&gt;=Party_Statement!$C$6,$B3018&lt;=Party_Statement!$E$6),SUMPRODUCT(($C$3:$C3018=Party_Statement!$C$5)*($B$3:$B3018&gt;=Party_Statement!$C$6)*($B$3:$B3018&lt;=Party_Statement!$E$6)),""))</f>
        <v/>
      </c>
    </row>
    <row r="3019" spans="1:11" x14ac:dyDescent="0.25">
      <c r="A3019" s="212" t="str">
        <f>Collection!A261</f>
        <v>2083/04/03</v>
      </c>
      <c r="B3019" s="206">
        <f>Collection!B261</f>
        <v>46222</v>
      </c>
      <c r="C3019" s="209" t="str">
        <f>Collection!D261</f>
        <v>SAMIKSHYA KIRANA</v>
      </c>
      <c r="D3019" s="209" t="str">
        <f>Collection!F261</f>
        <v>Collection</v>
      </c>
      <c r="E3019" s="209">
        <f>Collection!C261</f>
        <v>3924</v>
      </c>
      <c r="F3019" s="209"/>
      <c r="G3019" s="210"/>
      <c r="H3019" s="210">
        <f>Collection!H261</f>
        <v>680</v>
      </c>
      <c r="I3019" s="256">
        <f t="shared" si="47"/>
        <v>-680</v>
      </c>
      <c r="J3019" s="209"/>
      <c r="K3019" s="209" t="str" cm="1">
        <f t="array" ref="K3019">IF($C3019="","",IF(AND($C3019=Party_Statement!$C$5,$B3019&gt;=Party_Statement!$C$6,$B3019&lt;=Party_Statement!$E$6),SUMPRODUCT(($C$3:$C3019=Party_Statement!$C$5)*($B$3:$B3019&gt;=Party_Statement!$C$6)*($B$3:$B3019&lt;=Party_Statement!$E$6)),""))</f>
        <v/>
      </c>
    </row>
    <row r="3020" spans="1:11" x14ac:dyDescent="0.25">
      <c r="A3020" s="212" t="str">
        <f>Collection!A262</f>
        <v>2083/04/03</v>
      </c>
      <c r="B3020" s="206">
        <f>Collection!B262</f>
        <v>46222</v>
      </c>
      <c r="C3020" s="209" t="str">
        <f>Collection!D262</f>
        <v>PALPALI KIRANA</v>
      </c>
      <c r="D3020" s="209" t="str">
        <f>Collection!F262</f>
        <v>Collection</v>
      </c>
      <c r="E3020" s="209">
        <f>Collection!C262</f>
        <v>3925</v>
      </c>
      <c r="F3020" s="209"/>
      <c r="G3020" s="210"/>
      <c r="H3020" s="210">
        <f>Collection!H262</f>
        <v>1700</v>
      </c>
      <c r="I3020" s="256">
        <f t="shared" si="47"/>
        <v>-1700</v>
      </c>
      <c r="J3020" s="209"/>
      <c r="K3020" s="209" t="str" cm="1">
        <f t="array" ref="K3020">IF($C3020="","",IF(AND($C3020=Party_Statement!$C$5,$B3020&gt;=Party_Statement!$C$6,$B3020&lt;=Party_Statement!$E$6),SUMPRODUCT(($C$3:$C3020=Party_Statement!$C$5)*($B$3:$B3020&gt;=Party_Statement!$C$6)*($B$3:$B3020&lt;=Party_Statement!$E$6)),""))</f>
        <v/>
      </c>
    </row>
    <row r="3021" spans="1:11" x14ac:dyDescent="0.25">
      <c r="A3021" s="212" t="str">
        <f>Collection!A263</f>
        <v>2083/04/03</v>
      </c>
      <c r="B3021" s="206">
        <f>Collection!B263</f>
        <v>46222</v>
      </c>
      <c r="C3021" s="209" t="str">
        <f>Collection!D263</f>
        <v>GIRI KIRANA</v>
      </c>
      <c r="D3021" s="209" t="str">
        <f>Collection!F263</f>
        <v>Collection</v>
      </c>
      <c r="E3021" s="209">
        <f>Collection!C263</f>
        <v>3926</v>
      </c>
      <c r="F3021" s="209"/>
      <c r="G3021" s="210"/>
      <c r="H3021" s="210">
        <f>Collection!H263</f>
        <v>1275</v>
      </c>
      <c r="I3021" s="256">
        <f t="shared" si="47"/>
        <v>-1275</v>
      </c>
      <c r="J3021" s="209"/>
      <c r="K3021" s="209" t="str" cm="1">
        <f t="array" ref="K3021">IF($C3021="","",IF(AND($C3021=Party_Statement!$C$5,$B3021&gt;=Party_Statement!$C$6,$B3021&lt;=Party_Statement!$E$6),SUMPRODUCT(($C$3:$C3021=Party_Statement!$C$5)*($B$3:$B3021&gt;=Party_Statement!$C$6)*($B$3:$B3021&lt;=Party_Statement!$E$6)),""))</f>
        <v/>
      </c>
    </row>
    <row r="3022" spans="1:11" x14ac:dyDescent="0.25">
      <c r="A3022" s="212" t="str">
        <f>Collection!A264</f>
        <v>2083/04/03</v>
      </c>
      <c r="B3022" s="206">
        <f>Collection!B264</f>
        <v>46222</v>
      </c>
      <c r="C3022" s="209" t="str">
        <f>Collection!D264</f>
        <v>DEURALI KIRANA</v>
      </c>
      <c r="D3022" s="209" t="str">
        <f>Collection!F264</f>
        <v>Collection</v>
      </c>
      <c r="E3022" s="209">
        <f>Collection!C264</f>
        <v>3927</v>
      </c>
      <c r="F3022" s="209"/>
      <c r="G3022" s="210"/>
      <c r="H3022" s="210">
        <f>Collection!H264</f>
        <v>425</v>
      </c>
      <c r="I3022" s="256">
        <f t="shared" si="47"/>
        <v>-425</v>
      </c>
      <c r="J3022" s="209"/>
      <c r="K3022" s="209" t="str" cm="1">
        <f t="array" ref="K3022">IF($C3022="","",IF(AND($C3022=Party_Statement!$C$5,$B3022&gt;=Party_Statement!$C$6,$B3022&lt;=Party_Statement!$E$6),SUMPRODUCT(($C$3:$C3022=Party_Statement!$C$5)*($B$3:$B3022&gt;=Party_Statement!$C$6)*($B$3:$B3022&lt;=Party_Statement!$E$6)),""))</f>
        <v/>
      </c>
    </row>
    <row r="3023" spans="1:11" x14ac:dyDescent="0.25">
      <c r="A3023" s="212" t="str">
        <f>Collection!A265</f>
        <v>2083/04/03</v>
      </c>
      <c r="B3023" s="206">
        <f>Collection!B265</f>
        <v>46222</v>
      </c>
      <c r="C3023" s="209" t="str">
        <f>Collection!D265</f>
        <v>AAMOSH KIRANA</v>
      </c>
      <c r="D3023" s="209" t="str">
        <f>Collection!F265</f>
        <v>Collection</v>
      </c>
      <c r="E3023" s="209">
        <f>Collection!C265</f>
        <v>3928</v>
      </c>
      <c r="F3023" s="209"/>
      <c r="G3023" s="210"/>
      <c r="H3023" s="210">
        <f>Collection!H265</f>
        <v>7000</v>
      </c>
      <c r="I3023" s="256">
        <f t="shared" si="47"/>
        <v>-7000</v>
      </c>
      <c r="J3023" s="209"/>
      <c r="K3023" s="209" t="str" cm="1">
        <f t="array" ref="K3023">IF($C3023="","",IF(AND($C3023=Party_Statement!$C$5,$B3023&gt;=Party_Statement!$C$6,$B3023&lt;=Party_Statement!$E$6),SUMPRODUCT(($C$3:$C3023=Party_Statement!$C$5)*($B$3:$B3023&gt;=Party_Statement!$C$6)*($B$3:$B3023&lt;=Party_Statement!$E$6)),""))</f>
        <v/>
      </c>
    </row>
    <row r="3024" spans="1:11" x14ac:dyDescent="0.25">
      <c r="A3024" s="212" t="str">
        <f>Collection!A266</f>
        <v>2083/04/03</v>
      </c>
      <c r="B3024" s="206">
        <f>Collection!B266</f>
        <v>46222</v>
      </c>
      <c r="C3024" s="209" t="str">
        <f>Collection!D266</f>
        <v>SHARMA DAI</v>
      </c>
      <c r="D3024" s="209" t="str">
        <f>Collection!F266</f>
        <v>Collection</v>
      </c>
      <c r="E3024" s="209">
        <f>Collection!C266</f>
        <v>3929</v>
      </c>
      <c r="F3024" s="209"/>
      <c r="G3024" s="210"/>
      <c r="H3024" s="210">
        <f>Collection!H266</f>
        <v>15000</v>
      </c>
      <c r="I3024" s="256">
        <f t="shared" si="47"/>
        <v>-15000</v>
      </c>
      <c r="J3024" s="209"/>
      <c r="K3024" s="209" t="str" cm="1">
        <f t="array" ref="K3024">IF($C3024="","",IF(AND($C3024=Party_Statement!$C$5,$B3024&gt;=Party_Statement!$C$6,$B3024&lt;=Party_Statement!$E$6),SUMPRODUCT(($C$3:$C3024=Party_Statement!$C$5)*($B$3:$B3024&gt;=Party_Statement!$C$6)*($B$3:$B3024&lt;=Party_Statement!$E$6)),""))</f>
        <v/>
      </c>
    </row>
    <row r="3025" spans="1:11" x14ac:dyDescent="0.25">
      <c r="A3025" s="212" t="str">
        <f>Collection!A267</f>
        <v>2083/04/03</v>
      </c>
      <c r="B3025" s="206">
        <f>Collection!B267</f>
        <v>46222</v>
      </c>
      <c r="C3025" s="209" t="str">
        <f>Collection!D267</f>
        <v>PETTY CASH</v>
      </c>
      <c r="D3025" s="209" t="str">
        <f>Collection!F267</f>
        <v>Petty Cash</v>
      </c>
      <c r="E3025" s="209">
        <f>Collection!C267</f>
        <v>0</v>
      </c>
      <c r="F3025" s="209"/>
      <c r="G3025" s="210"/>
      <c r="H3025" s="210">
        <f>Collection!H267</f>
        <v>0</v>
      </c>
      <c r="I3025" s="256">
        <f t="shared" si="47"/>
        <v>0</v>
      </c>
      <c r="J3025" s="209"/>
      <c r="K3025" s="209" t="str" cm="1">
        <f t="array" ref="K3025">IF($C3025="","",IF(AND($C3025=Party_Statement!$C$5,$B3025&gt;=Party_Statement!$C$6,$B3025&lt;=Party_Statement!$E$6),SUMPRODUCT(($C$3:$C3025=Party_Statement!$C$5)*($B$3:$B3025&gt;=Party_Statement!$C$6)*($B$3:$B3025&lt;=Party_Statement!$E$6)),""))</f>
        <v/>
      </c>
    </row>
    <row r="3026" spans="1:11" x14ac:dyDescent="0.25">
      <c r="A3026" s="212" t="str">
        <f>Collection!A268</f>
        <v>2083/04/03</v>
      </c>
      <c r="B3026" s="206">
        <f>Collection!B268</f>
        <v>46222</v>
      </c>
      <c r="C3026" s="209" t="str">
        <f>Collection!D268</f>
        <v>PETTY CASH</v>
      </c>
      <c r="D3026" s="209" t="str">
        <f>Collection!F268</f>
        <v>Petty Cash</v>
      </c>
      <c r="E3026" s="209">
        <f>Collection!C268</f>
        <v>0</v>
      </c>
      <c r="F3026" s="209"/>
      <c r="G3026" s="210"/>
      <c r="H3026" s="210">
        <f>Collection!H268</f>
        <v>0</v>
      </c>
      <c r="I3026" s="256">
        <f t="shared" si="47"/>
        <v>0</v>
      </c>
      <c r="J3026" s="209"/>
      <c r="K3026" s="209" t="str" cm="1">
        <f t="array" ref="K3026">IF($C3026="","",IF(AND($C3026=Party_Statement!$C$5,$B3026&gt;=Party_Statement!$C$6,$B3026&lt;=Party_Statement!$E$6),SUMPRODUCT(($C$3:$C3026=Party_Statement!$C$5)*($B$3:$B3026&gt;=Party_Statement!$C$6)*($B$3:$B3026&lt;=Party_Statement!$E$6)),""))</f>
        <v/>
      </c>
    </row>
    <row r="3027" spans="1:11" x14ac:dyDescent="0.25">
      <c r="A3027" s="212" t="str">
        <f>Collection!A269</f>
        <v>2083/04/04</v>
      </c>
      <c r="B3027" s="206">
        <f>Collection!B269</f>
        <v>46223</v>
      </c>
      <c r="C3027" s="209" t="str">
        <f>Collection!D269</f>
        <v>SRIJANA DAIRY</v>
      </c>
      <c r="D3027" s="209" t="str">
        <f>Collection!F269</f>
        <v>Collection</v>
      </c>
      <c r="E3027" s="209">
        <f>Collection!C269</f>
        <v>3930</v>
      </c>
      <c r="F3027" s="209"/>
      <c r="G3027" s="210"/>
      <c r="H3027" s="210">
        <f>Collection!H269</f>
        <v>5180</v>
      </c>
      <c r="I3027" s="256">
        <f t="shared" si="47"/>
        <v>-5180</v>
      </c>
      <c r="J3027" s="209"/>
      <c r="K3027" s="209" t="str" cm="1">
        <f t="array" ref="K3027">IF($C3027="","",IF(AND($C3027=Party_Statement!$C$5,$B3027&gt;=Party_Statement!$C$6,$B3027&lt;=Party_Statement!$E$6),SUMPRODUCT(($C$3:$C3027=Party_Statement!$C$5)*($B$3:$B3027&gt;=Party_Statement!$C$6)*($B$3:$B3027&lt;=Party_Statement!$E$6)),""))</f>
        <v/>
      </c>
    </row>
    <row r="3028" spans="1:11" x14ac:dyDescent="0.25">
      <c r="A3028" s="212" t="str">
        <f>Collection!A270</f>
        <v>2083/04/04</v>
      </c>
      <c r="B3028" s="206">
        <f>Collection!B270</f>
        <v>46223</v>
      </c>
      <c r="C3028" s="209" t="str">
        <f>Collection!D270</f>
        <v>SOBHA BHATTARAI</v>
      </c>
      <c r="D3028" s="209" t="str">
        <f>Collection!F270</f>
        <v>Collection</v>
      </c>
      <c r="E3028" s="209">
        <f>Collection!C270</f>
        <v>3931</v>
      </c>
      <c r="F3028" s="209"/>
      <c r="G3028" s="210"/>
      <c r="H3028" s="210">
        <f>Collection!H270</f>
        <v>2975</v>
      </c>
      <c r="I3028" s="256">
        <f t="shared" si="47"/>
        <v>-2975</v>
      </c>
      <c r="J3028" s="209"/>
      <c r="K3028" s="209" t="str" cm="1">
        <f t="array" ref="K3028">IF($C3028="","",IF(AND($C3028=Party_Statement!$C$5,$B3028&gt;=Party_Statement!$C$6,$B3028&lt;=Party_Statement!$E$6),SUMPRODUCT(($C$3:$C3028=Party_Statement!$C$5)*($B$3:$B3028&gt;=Party_Statement!$C$6)*($B$3:$B3028&lt;=Party_Statement!$E$6)),""))</f>
        <v/>
      </c>
    </row>
    <row r="3029" spans="1:11" x14ac:dyDescent="0.25">
      <c r="A3029" s="212" t="str">
        <f>Collection!A271</f>
        <v>2083/04/04</v>
      </c>
      <c r="B3029" s="206">
        <f>Collection!B271</f>
        <v>46223</v>
      </c>
      <c r="C3029" s="209" t="str">
        <f>Collection!D271</f>
        <v>SAMIKSHYA KIRANA</v>
      </c>
      <c r="D3029" s="209" t="str">
        <f>Collection!F271</f>
        <v>Collection</v>
      </c>
      <c r="E3029" s="209">
        <f>Collection!C271</f>
        <v>3932</v>
      </c>
      <c r="F3029" s="209"/>
      <c r="G3029" s="210"/>
      <c r="H3029" s="210">
        <f>Collection!H271</f>
        <v>680</v>
      </c>
      <c r="I3029" s="256">
        <f t="shared" si="47"/>
        <v>-680</v>
      </c>
      <c r="J3029" s="209"/>
      <c r="K3029" s="209" t="str" cm="1">
        <f t="array" ref="K3029">IF($C3029="","",IF(AND($C3029=Party_Statement!$C$5,$B3029&gt;=Party_Statement!$C$6,$B3029&lt;=Party_Statement!$E$6),SUMPRODUCT(($C$3:$C3029=Party_Statement!$C$5)*($B$3:$B3029&gt;=Party_Statement!$C$6)*($B$3:$B3029&lt;=Party_Statement!$E$6)),""))</f>
        <v/>
      </c>
    </row>
    <row r="3030" spans="1:11" x14ac:dyDescent="0.25">
      <c r="A3030" s="212" t="str">
        <f>Collection!A272</f>
        <v>2083/04/04</v>
      </c>
      <c r="B3030" s="206">
        <f>Collection!B272</f>
        <v>46223</v>
      </c>
      <c r="C3030" s="209" t="str">
        <f>Collection!D272</f>
        <v>PALPALI KIRANA</v>
      </c>
      <c r="D3030" s="209" t="str">
        <f>Collection!F272</f>
        <v>Collection</v>
      </c>
      <c r="E3030" s="209">
        <f>Collection!C272</f>
        <v>3933</v>
      </c>
      <c r="F3030" s="209"/>
      <c r="G3030" s="210"/>
      <c r="H3030" s="210">
        <f>Collection!H272</f>
        <v>2125</v>
      </c>
      <c r="I3030" s="256">
        <f t="shared" si="47"/>
        <v>-2125</v>
      </c>
      <c r="J3030" s="209"/>
      <c r="K3030" s="209" t="str" cm="1">
        <f t="array" ref="K3030">IF($C3030="","",IF(AND($C3030=Party_Statement!$C$5,$B3030&gt;=Party_Statement!$C$6,$B3030&lt;=Party_Statement!$E$6),SUMPRODUCT(($C$3:$C3030=Party_Statement!$C$5)*($B$3:$B3030&gt;=Party_Statement!$C$6)*($B$3:$B3030&lt;=Party_Statement!$E$6)),""))</f>
        <v/>
      </c>
    </row>
    <row r="3031" spans="1:11" x14ac:dyDescent="0.25">
      <c r="A3031" s="212" t="str">
        <f>Collection!A273</f>
        <v>2083/04/04</v>
      </c>
      <c r="B3031" s="206">
        <f>Collection!B273</f>
        <v>46223</v>
      </c>
      <c r="C3031" s="209" t="str">
        <f>Collection!D273</f>
        <v>AAMOSH KIRANA</v>
      </c>
      <c r="D3031" s="209" t="str">
        <f>Collection!F273</f>
        <v>Collection</v>
      </c>
      <c r="E3031" s="209">
        <f>Collection!C273</f>
        <v>3934</v>
      </c>
      <c r="F3031" s="209"/>
      <c r="G3031" s="210"/>
      <c r="H3031" s="210">
        <f>Collection!H273</f>
        <v>14000</v>
      </c>
      <c r="I3031" s="256">
        <f t="shared" si="47"/>
        <v>-14000</v>
      </c>
      <c r="J3031" s="209"/>
      <c r="K3031" s="209" t="str" cm="1">
        <f t="array" ref="K3031">IF($C3031="","",IF(AND($C3031=Party_Statement!$C$5,$B3031&gt;=Party_Statement!$C$6,$B3031&lt;=Party_Statement!$E$6),SUMPRODUCT(($C$3:$C3031=Party_Statement!$C$5)*($B$3:$B3031&gt;=Party_Statement!$C$6)*($B$3:$B3031&lt;=Party_Statement!$E$6)),""))</f>
        <v/>
      </c>
    </row>
    <row r="3032" spans="1:11" x14ac:dyDescent="0.25">
      <c r="A3032" s="212" t="str">
        <f>Collection!A274</f>
        <v>2083/04/04</v>
      </c>
      <c r="B3032" s="206">
        <f>Collection!B274</f>
        <v>46223</v>
      </c>
      <c r="C3032" s="209" t="str">
        <f>Collection!D274</f>
        <v>GIRI KIRANA</v>
      </c>
      <c r="D3032" s="209" t="str">
        <f>Collection!F274</f>
        <v>Collection</v>
      </c>
      <c r="E3032" s="209">
        <f>Collection!C274</f>
        <v>3935</v>
      </c>
      <c r="F3032" s="209"/>
      <c r="G3032" s="210"/>
      <c r="H3032" s="210">
        <f>Collection!H274</f>
        <v>1275</v>
      </c>
      <c r="I3032" s="256">
        <f t="shared" si="47"/>
        <v>-1275</v>
      </c>
      <c r="J3032" s="209"/>
      <c r="K3032" s="209" t="str" cm="1">
        <f t="array" ref="K3032">IF($C3032="","",IF(AND($C3032=Party_Statement!$C$5,$B3032&gt;=Party_Statement!$C$6,$B3032&lt;=Party_Statement!$E$6),SUMPRODUCT(($C$3:$C3032=Party_Statement!$C$5)*($B$3:$B3032&gt;=Party_Statement!$C$6)*($B$3:$B3032&lt;=Party_Statement!$E$6)),""))</f>
        <v/>
      </c>
    </row>
    <row r="3033" spans="1:11" x14ac:dyDescent="0.25">
      <c r="A3033" s="212" t="str">
        <f>Collection!A275</f>
        <v>2083/04/04</v>
      </c>
      <c r="B3033" s="206">
        <f>Collection!B275</f>
        <v>46223</v>
      </c>
      <c r="C3033" s="209" t="str">
        <f>Collection!D275</f>
        <v>YUBARAJ AND SAMRAT</v>
      </c>
      <c r="D3033" s="209" t="str">
        <f>Collection!F275</f>
        <v>Collection</v>
      </c>
      <c r="E3033" s="209">
        <f>Collection!C275</f>
        <v>3936</v>
      </c>
      <c r="F3033" s="209"/>
      <c r="G3033" s="210"/>
      <c r="H3033" s="210">
        <f>Collection!H275</f>
        <v>1020</v>
      </c>
      <c r="I3033" s="256">
        <f t="shared" si="47"/>
        <v>-1020</v>
      </c>
      <c r="J3033" s="209"/>
      <c r="K3033" s="209" t="str" cm="1">
        <f t="array" ref="K3033">IF($C3033="","",IF(AND($C3033=Party_Statement!$C$5,$B3033&gt;=Party_Statement!$C$6,$B3033&lt;=Party_Statement!$E$6),SUMPRODUCT(($C$3:$C3033=Party_Statement!$C$5)*($B$3:$B3033&gt;=Party_Statement!$C$6)*($B$3:$B3033&lt;=Party_Statement!$E$6)),""))</f>
        <v/>
      </c>
    </row>
    <row r="3034" spans="1:11" x14ac:dyDescent="0.25">
      <c r="A3034" s="212" t="str">
        <f>Collection!A276</f>
        <v>2083/04/04</v>
      </c>
      <c r="B3034" s="206">
        <f>Collection!B276</f>
        <v>46223</v>
      </c>
      <c r="C3034" s="209" t="str">
        <f>Collection!D276</f>
        <v>AAYUSH AND AAYUSHMA</v>
      </c>
      <c r="D3034" s="209" t="str">
        <f>Collection!F276</f>
        <v>Collection</v>
      </c>
      <c r="E3034" s="209">
        <f>Collection!C276</f>
        <v>3937</v>
      </c>
      <c r="F3034" s="209"/>
      <c r="G3034" s="210"/>
      <c r="H3034" s="210">
        <f>Collection!H276</f>
        <v>680</v>
      </c>
      <c r="I3034" s="256">
        <f t="shared" si="47"/>
        <v>-680</v>
      </c>
      <c r="J3034" s="209"/>
      <c r="K3034" s="209" t="str" cm="1">
        <f t="array" ref="K3034">IF($C3034="","",IF(AND($C3034=Party_Statement!$C$5,$B3034&gt;=Party_Statement!$C$6,$B3034&lt;=Party_Statement!$E$6),SUMPRODUCT(($C$3:$C3034=Party_Statement!$C$5)*($B$3:$B3034&gt;=Party_Statement!$C$6)*($B$3:$B3034&lt;=Party_Statement!$E$6)),""))</f>
        <v/>
      </c>
    </row>
    <row r="3035" spans="1:11" x14ac:dyDescent="0.25">
      <c r="A3035" s="212" t="str">
        <f>Collection!A277</f>
        <v>2083/04/04</v>
      </c>
      <c r="B3035" s="206">
        <f>Collection!B277</f>
        <v>46223</v>
      </c>
      <c r="C3035" s="209" t="str">
        <f>Collection!D277</f>
        <v>DEURALI KIRANA</v>
      </c>
      <c r="D3035" s="209" t="str">
        <f>Collection!F277</f>
        <v>Collection</v>
      </c>
      <c r="E3035" s="209">
        <f>Collection!C277</f>
        <v>3938</v>
      </c>
      <c r="F3035" s="209"/>
      <c r="G3035" s="210"/>
      <c r="H3035" s="210">
        <f>Collection!H277</f>
        <v>425</v>
      </c>
      <c r="I3035" s="256">
        <f t="shared" si="47"/>
        <v>-425</v>
      </c>
      <c r="J3035" s="209"/>
      <c r="K3035" s="209" t="str" cm="1">
        <f t="array" ref="K3035">IF($C3035="","",IF(AND($C3035=Party_Statement!$C$5,$B3035&gt;=Party_Statement!$C$6,$B3035&lt;=Party_Statement!$E$6),SUMPRODUCT(($C$3:$C3035=Party_Statement!$C$5)*($B$3:$B3035&gt;=Party_Statement!$C$6)*($B$3:$B3035&lt;=Party_Statement!$E$6)),""))</f>
        <v/>
      </c>
    </row>
    <row r="3036" spans="1:11" x14ac:dyDescent="0.25">
      <c r="A3036" s="212" t="str">
        <f>Collection!A278</f>
        <v>2083/04/04</v>
      </c>
      <c r="B3036" s="206">
        <f>Collection!B278</f>
        <v>46223</v>
      </c>
      <c r="C3036" s="209" t="str">
        <f>Collection!D278</f>
        <v>ORGANIC TARKALI</v>
      </c>
      <c r="D3036" s="209" t="str">
        <f>Collection!F278</f>
        <v>Collection</v>
      </c>
      <c r="E3036" s="209">
        <f>Collection!C278</f>
        <v>3939</v>
      </c>
      <c r="F3036" s="209"/>
      <c r="G3036" s="210"/>
      <c r="H3036" s="210">
        <f>Collection!H278</f>
        <v>1995</v>
      </c>
      <c r="I3036" s="256">
        <f t="shared" si="47"/>
        <v>-1995</v>
      </c>
      <c r="J3036" s="209"/>
      <c r="K3036" s="209" t="str" cm="1">
        <f t="array" ref="K3036">IF($C3036="","",IF(AND($C3036=Party_Statement!$C$5,$B3036&gt;=Party_Statement!$C$6,$B3036&lt;=Party_Statement!$E$6),SUMPRODUCT(($C$3:$C3036=Party_Statement!$C$5)*($B$3:$B3036&gt;=Party_Statement!$C$6)*($B$3:$B3036&lt;=Party_Statement!$E$6)),""))</f>
        <v/>
      </c>
    </row>
    <row r="3037" spans="1:11" x14ac:dyDescent="0.25">
      <c r="A3037" s="212" t="str">
        <f>Collection!A279</f>
        <v>2083/04/04</v>
      </c>
      <c r="B3037" s="206">
        <f>Collection!B279</f>
        <v>46223</v>
      </c>
      <c r="C3037" s="209" t="str">
        <f>Collection!D279</f>
        <v>SITA MALLA</v>
      </c>
      <c r="D3037" s="209" t="str">
        <f>Collection!F279</f>
        <v>Collection</v>
      </c>
      <c r="E3037" s="209">
        <f>Collection!C279</f>
        <v>3940</v>
      </c>
      <c r="F3037" s="209"/>
      <c r="G3037" s="210"/>
      <c r="H3037" s="210">
        <f>Collection!H279</f>
        <v>10700</v>
      </c>
      <c r="I3037" s="256">
        <f t="shared" si="47"/>
        <v>-10700</v>
      </c>
      <c r="J3037" s="209"/>
      <c r="K3037" s="209" t="str" cm="1">
        <f t="array" ref="K3037">IF($C3037="","",IF(AND($C3037=Party_Statement!$C$5,$B3037&gt;=Party_Statement!$C$6,$B3037&lt;=Party_Statement!$E$6),SUMPRODUCT(($C$3:$C3037=Party_Statement!$C$5)*($B$3:$B3037&gt;=Party_Statement!$C$6)*($B$3:$B3037&lt;=Party_Statement!$E$6)),""))</f>
        <v/>
      </c>
    </row>
    <row r="3038" spans="1:11" x14ac:dyDescent="0.25">
      <c r="A3038" s="212" t="str">
        <f>Collection!A280</f>
        <v>2083/04/04</v>
      </c>
      <c r="B3038" s="206">
        <f>Collection!B280</f>
        <v>46223</v>
      </c>
      <c r="C3038" s="209" t="str">
        <f>Collection!D280</f>
        <v>PUSHPA ADHIKARI</v>
      </c>
      <c r="D3038" s="209" t="str">
        <f>Collection!F280</f>
        <v>Collection</v>
      </c>
      <c r="E3038" s="209">
        <f>Collection!C280</f>
        <v>3941</v>
      </c>
      <c r="F3038" s="209"/>
      <c r="G3038" s="210"/>
      <c r="H3038" s="210">
        <f>Collection!H280</f>
        <v>1100</v>
      </c>
      <c r="I3038" s="256">
        <f t="shared" si="47"/>
        <v>-1100</v>
      </c>
      <c r="J3038" s="209"/>
      <c r="K3038" s="209" t="str" cm="1">
        <f t="array" ref="K3038">IF($C3038="","",IF(AND($C3038=Party_Statement!$C$5,$B3038&gt;=Party_Statement!$C$6,$B3038&lt;=Party_Statement!$E$6),SUMPRODUCT(($C$3:$C3038=Party_Statement!$C$5)*($B$3:$B3038&gt;=Party_Statement!$C$6)*($B$3:$B3038&lt;=Party_Statement!$E$6)),""))</f>
        <v/>
      </c>
    </row>
    <row r="3039" spans="1:11" x14ac:dyDescent="0.25">
      <c r="A3039" s="212" t="str">
        <f>Collection!A281</f>
        <v>2083/04/04</v>
      </c>
      <c r="B3039" s="206">
        <f>Collection!B281</f>
        <v>46223</v>
      </c>
      <c r="C3039" s="209" t="str">
        <f>Collection!D281</f>
        <v>DURGA MALLA</v>
      </c>
      <c r="D3039" s="209" t="str">
        <f>Collection!F281</f>
        <v>Collection</v>
      </c>
      <c r="E3039" s="209">
        <f>Collection!C281</f>
        <v>3942</v>
      </c>
      <c r="F3039" s="209"/>
      <c r="G3039" s="210"/>
      <c r="H3039" s="210">
        <f>Collection!H281</f>
        <v>2200</v>
      </c>
      <c r="I3039" s="256">
        <f t="shared" si="47"/>
        <v>-2200</v>
      </c>
      <c r="J3039" s="209"/>
      <c r="K3039" s="209" t="str" cm="1">
        <f t="array" ref="K3039">IF($C3039="","",IF(AND($C3039=Party_Statement!$C$5,$B3039&gt;=Party_Statement!$C$6,$B3039&lt;=Party_Statement!$E$6),SUMPRODUCT(($C$3:$C3039=Party_Statement!$C$5)*($B$3:$B3039&gt;=Party_Statement!$C$6)*($B$3:$B3039&lt;=Party_Statement!$E$6)),""))</f>
        <v/>
      </c>
    </row>
    <row r="3040" spans="1:11" x14ac:dyDescent="0.25">
      <c r="A3040" s="212" t="str">
        <f>Collection!A282</f>
        <v>2083/04/05</v>
      </c>
      <c r="B3040" s="206">
        <f>Collection!B282</f>
        <v>46224</v>
      </c>
      <c r="C3040" s="209" t="str">
        <f>Collection!D282</f>
        <v>LOCAL</v>
      </c>
      <c r="D3040" s="209" t="str">
        <f>Collection!F282</f>
        <v>Collection</v>
      </c>
      <c r="E3040" s="209">
        <f>Collection!C282</f>
        <v>3943</v>
      </c>
      <c r="F3040" s="209"/>
      <c r="G3040" s="210"/>
      <c r="H3040" s="210">
        <f>Collection!H282</f>
        <v>2200</v>
      </c>
      <c r="I3040" s="256">
        <f t="shared" si="47"/>
        <v>-1600</v>
      </c>
      <c r="J3040" s="209"/>
      <c r="K3040" s="209" t="str" cm="1">
        <f t="array" ref="K3040">IF($C3040="","",IF(AND($C3040=Party_Statement!$C$5,$B3040&gt;=Party_Statement!$C$6,$B3040&lt;=Party_Statement!$E$6),SUMPRODUCT(($C$3:$C3040=Party_Statement!$C$5)*($B$3:$B3040&gt;=Party_Statement!$C$6)*($B$3:$B3040&lt;=Party_Statement!$E$6)),""))</f>
        <v/>
      </c>
    </row>
    <row r="3041" spans="1:11" x14ac:dyDescent="0.25">
      <c r="A3041" s="212" t="str">
        <f>Collection!A283</f>
        <v>2083/04/05</v>
      </c>
      <c r="B3041" s="206">
        <f>Collection!B283</f>
        <v>46224</v>
      </c>
      <c r="C3041" s="209" t="str">
        <f>Collection!D283</f>
        <v>LOCAL</v>
      </c>
      <c r="D3041" s="209" t="str">
        <f>Collection!F283</f>
        <v>Collection</v>
      </c>
      <c r="E3041" s="209">
        <f>Collection!C283</f>
        <v>3944</v>
      </c>
      <c r="F3041" s="209"/>
      <c r="G3041" s="210"/>
      <c r="H3041" s="210">
        <f>Collection!H283</f>
        <v>900</v>
      </c>
      <c r="I3041" s="256">
        <f t="shared" si="47"/>
        <v>-300</v>
      </c>
      <c r="J3041" s="209"/>
      <c r="K3041" s="209" t="str" cm="1">
        <f t="array" ref="K3041">IF($C3041="","",IF(AND($C3041=Party_Statement!$C$5,$B3041&gt;=Party_Statement!$C$6,$B3041&lt;=Party_Statement!$E$6),SUMPRODUCT(($C$3:$C3041=Party_Statement!$C$5)*($B$3:$B3041&gt;=Party_Statement!$C$6)*($B$3:$B3041&lt;=Party_Statement!$E$6)),""))</f>
        <v/>
      </c>
    </row>
    <row r="3042" spans="1:11" x14ac:dyDescent="0.25">
      <c r="A3042" s="212" t="str">
        <f>Collection!A284</f>
        <v>2083/04/05</v>
      </c>
      <c r="B3042" s="206">
        <f>Collection!B284</f>
        <v>46224</v>
      </c>
      <c r="C3042" s="209" t="str">
        <f>Collection!D284</f>
        <v>SRIJANA DAIRY</v>
      </c>
      <c r="D3042" s="209" t="str">
        <f>Collection!F284</f>
        <v>Collection</v>
      </c>
      <c r="E3042" s="209">
        <f>Collection!C284</f>
        <v>3951</v>
      </c>
      <c r="F3042" s="209"/>
      <c r="G3042" s="210"/>
      <c r="H3042" s="210">
        <f>Collection!H284</f>
        <v>5180</v>
      </c>
      <c r="I3042" s="256">
        <f t="shared" si="47"/>
        <v>-5180</v>
      </c>
      <c r="J3042" s="209"/>
      <c r="K3042" s="209" t="str" cm="1">
        <f t="array" ref="K3042">IF($C3042="","",IF(AND($C3042=Party_Statement!$C$5,$B3042&gt;=Party_Statement!$C$6,$B3042&lt;=Party_Statement!$E$6),SUMPRODUCT(($C$3:$C3042=Party_Statement!$C$5)*($B$3:$B3042&gt;=Party_Statement!$C$6)*($B$3:$B3042&lt;=Party_Statement!$E$6)),""))</f>
        <v/>
      </c>
    </row>
    <row r="3043" spans="1:11" x14ac:dyDescent="0.25">
      <c r="A3043" s="212" t="str">
        <f>Collection!A285</f>
        <v>2083/04/05</v>
      </c>
      <c r="B3043" s="206">
        <f>Collection!B285</f>
        <v>46224</v>
      </c>
      <c r="C3043" s="209" t="str">
        <f>Collection!D285</f>
        <v>SOBHA BHATTARAI</v>
      </c>
      <c r="D3043" s="209" t="str">
        <f>Collection!F285</f>
        <v>Collection</v>
      </c>
      <c r="E3043" s="209">
        <f>Collection!C285</f>
        <v>3952</v>
      </c>
      <c r="F3043" s="209"/>
      <c r="G3043" s="210"/>
      <c r="H3043" s="210">
        <f>Collection!H285</f>
        <v>2550</v>
      </c>
      <c r="I3043" s="256">
        <f t="shared" si="47"/>
        <v>-2550</v>
      </c>
      <c r="J3043" s="209"/>
      <c r="K3043" s="209" t="str" cm="1">
        <f t="array" ref="K3043">IF($C3043="","",IF(AND($C3043=Party_Statement!$C$5,$B3043&gt;=Party_Statement!$C$6,$B3043&lt;=Party_Statement!$E$6),SUMPRODUCT(($C$3:$C3043=Party_Statement!$C$5)*($B$3:$B3043&gt;=Party_Statement!$C$6)*($B$3:$B3043&lt;=Party_Statement!$E$6)),""))</f>
        <v/>
      </c>
    </row>
    <row r="3044" spans="1:11" x14ac:dyDescent="0.25">
      <c r="A3044" s="212" t="str">
        <f>Collection!A286</f>
        <v>2083/04/05</v>
      </c>
      <c r="B3044" s="206">
        <f>Collection!B286</f>
        <v>46224</v>
      </c>
      <c r="C3044" s="209" t="str">
        <f>Collection!D286</f>
        <v>AAMOSH KIRANA</v>
      </c>
      <c r="D3044" s="209" t="str">
        <f>Collection!F286</f>
        <v>Collection</v>
      </c>
      <c r="E3044" s="209">
        <f>Collection!C286</f>
        <v>3953</v>
      </c>
      <c r="F3044" s="209"/>
      <c r="G3044" s="210"/>
      <c r="H3044" s="210">
        <f>Collection!H286</f>
        <v>7500</v>
      </c>
      <c r="I3044" s="256">
        <f t="shared" si="47"/>
        <v>-7500</v>
      </c>
      <c r="J3044" s="209"/>
      <c r="K3044" s="209" t="str" cm="1">
        <f t="array" ref="K3044">IF($C3044="","",IF(AND($C3044=Party_Statement!$C$5,$B3044&gt;=Party_Statement!$C$6,$B3044&lt;=Party_Statement!$E$6),SUMPRODUCT(($C$3:$C3044=Party_Statement!$C$5)*($B$3:$B3044&gt;=Party_Statement!$C$6)*($B$3:$B3044&lt;=Party_Statement!$E$6)),""))</f>
        <v/>
      </c>
    </row>
    <row r="3045" spans="1:11" x14ac:dyDescent="0.25">
      <c r="A3045" s="212" t="str">
        <f>Collection!A287</f>
        <v>2083/04/05</v>
      </c>
      <c r="B3045" s="206">
        <f>Collection!B287</f>
        <v>46224</v>
      </c>
      <c r="C3045" s="209" t="str">
        <f>Collection!D287</f>
        <v>MANAKAMANA DAIRY</v>
      </c>
      <c r="D3045" s="209" t="str">
        <f>Collection!F287</f>
        <v>Collection</v>
      </c>
      <c r="E3045" s="209">
        <f>Collection!C287</f>
        <v>3954</v>
      </c>
      <c r="F3045" s="209"/>
      <c r="G3045" s="210"/>
      <c r="H3045" s="210">
        <f>Collection!H287</f>
        <v>1600</v>
      </c>
      <c r="I3045" s="256">
        <f t="shared" si="47"/>
        <v>-1600</v>
      </c>
      <c r="J3045" s="209"/>
      <c r="K3045" s="209" t="str" cm="1">
        <f t="array" ref="K3045">IF($C3045="","",IF(AND($C3045=Party_Statement!$C$5,$B3045&gt;=Party_Statement!$C$6,$B3045&lt;=Party_Statement!$E$6),SUMPRODUCT(($C$3:$C3045=Party_Statement!$C$5)*($B$3:$B3045&gt;=Party_Statement!$C$6)*($B$3:$B3045&lt;=Party_Statement!$E$6)),""))</f>
        <v/>
      </c>
    </row>
    <row r="3046" spans="1:11" s="64" customFormat="1" x14ac:dyDescent="0.25">
      <c r="A3046" s="212" t="str">
        <f>Collection!A288</f>
        <v>2083/04/05</v>
      </c>
      <c r="B3046" s="206">
        <f>Collection!B288</f>
        <v>46224</v>
      </c>
      <c r="C3046" s="209" t="str">
        <f>Collection!D288</f>
        <v>YUBARAJ AND SAMRAT</v>
      </c>
      <c r="D3046" s="209" t="str">
        <f>Collection!F288</f>
        <v>Collection</v>
      </c>
      <c r="E3046" s="209">
        <f>Collection!C288</f>
        <v>3955</v>
      </c>
      <c r="F3046" s="211"/>
      <c r="G3046" s="210"/>
      <c r="H3046" s="210">
        <f>Collection!H288</f>
        <v>1020</v>
      </c>
      <c r="I3046" s="256">
        <f t="shared" si="47"/>
        <v>-1020</v>
      </c>
      <c r="J3046" s="211"/>
      <c r="K3046" s="209" t="str" cm="1">
        <f t="array" ref="K3046">IF($C3046="","",IF(AND($C3046=Party_Statement!$C$5,$B3046&gt;=Party_Statement!$C$6,$B3046&lt;=Party_Statement!$E$6),SUMPRODUCT(($C$3:$C3046=Party_Statement!$C$5)*($B$3:$B3046&gt;=Party_Statement!$C$6)*($B$3:$B3046&lt;=Party_Statement!$E$6)),""))</f>
        <v/>
      </c>
    </row>
    <row r="3047" spans="1:11" x14ac:dyDescent="0.25">
      <c r="A3047" s="212" t="str">
        <f>Collection!A289</f>
        <v>2083/04/05</v>
      </c>
      <c r="B3047" s="206">
        <f>Collection!B289</f>
        <v>46224</v>
      </c>
      <c r="C3047" s="209" t="str">
        <f>Collection!D289</f>
        <v>SAMIKSHYA KIRANA</v>
      </c>
      <c r="D3047" s="209" t="str">
        <f>Collection!F289</f>
        <v>Collection</v>
      </c>
      <c r="E3047" s="209">
        <f>Collection!C289</f>
        <v>3956</v>
      </c>
      <c r="F3047" s="209"/>
      <c r="G3047" s="210"/>
      <c r="H3047" s="210">
        <f>Collection!H289</f>
        <v>680</v>
      </c>
      <c r="I3047" s="256">
        <f t="shared" si="47"/>
        <v>-680</v>
      </c>
      <c r="J3047" s="209"/>
      <c r="K3047" s="209" t="str" cm="1">
        <f t="array" ref="K3047">IF($C3047="","",IF(AND($C3047=Party_Statement!$C$5,$B3047&gt;=Party_Statement!$C$6,$B3047&lt;=Party_Statement!$E$6),SUMPRODUCT(($C$3:$C3047=Party_Statement!$C$5)*($B$3:$B3047&gt;=Party_Statement!$C$6)*($B$3:$B3047&lt;=Party_Statement!$E$6)),""))</f>
        <v/>
      </c>
    </row>
    <row r="3048" spans="1:11" x14ac:dyDescent="0.25">
      <c r="A3048" s="212" t="str">
        <f>Collection!A290</f>
        <v>2083/04/05</v>
      </c>
      <c r="B3048" s="206">
        <f>Collection!B290</f>
        <v>46224</v>
      </c>
      <c r="C3048" s="209" t="str">
        <f>Collection!D290</f>
        <v>GIRI KIRANA</v>
      </c>
      <c r="D3048" s="209" t="str">
        <f>Collection!F290</f>
        <v>Collection</v>
      </c>
      <c r="E3048" s="209">
        <f>Collection!C290</f>
        <v>3957</v>
      </c>
      <c r="F3048" s="209"/>
      <c r="G3048" s="210"/>
      <c r="H3048" s="210">
        <f>Collection!H290</f>
        <v>1275</v>
      </c>
      <c r="I3048" s="256">
        <f t="shared" si="47"/>
        <v>-1275</v>
      </c>
      <c r="J3048" s="209"/>
      <c r="K3048" s="209" t="str" cm="1">
        <f t="array" ref="K3048">IF($C3048="","",IF(AND($C3048=Party_Statement!$C$5,$B3048&gt;=Party_Statement!$C$6,$B3048&lt;=Party_Statement!$E$6),SUMPRODUCT(($C$3:$C3048=Party_Statement!$C$5)*($B$3:$B3048&gt;=Party_Statement!$C$6)*($B$3:$B3048&lt;=Party_Statement!$E$6)),""))</f>
        <v/>
      </c>
    </row>
    <row r="3049" spans="1:11" x14ac:dyDescent="0.25">
      <c r="A3049" s="212" t="str">
        <f>Collection!A291</f>
        <v>2083/04/05</v>
      </c>
      <c r="B3049" s="206">
        <f>Collection!B291</f>
        <v>46224</v>
      </c>
      <c r="C3049" s="209" t="str">
        <f>Collection!D291</f>
        <v>PALPALI KIRANA</v>
      </c>
      <c r="D3049" s="209" t="str">
        <f>Collection!F291</f>
        <v>Collection</v>
      </c>
      <c r="E3049" s="209">
        <f>Collection!C291</f>
        <v>3958</v>
      </c>
      <c r="F3049" s="209"/>
      <c r="G3049" s="210"/>
      <c r="H3049" s="210">
        <f>Collection!H291</f>
        <v>2125</v>
      </c>
      <c r="I3049" s="256">
        <f t="shared" si="47"/>
        <v>-2125</v>
      </c>
      <c r="J3049" s="209"/>
      <c r="K3049" s="209" t="str" cm="1">
        <f t="array" ref="K3049">IF($C3049="","",IF(AND($C3049=Party_Statement!$C$5,$B3049&gt;=Party_Statement!$C$6,$B3049&lt;=Party_Statement!$E$6),SUMPRODUCT(($C$3:$C3049=Party_Statement!$C$5)*($B$3:$B3049&gt;=Party_Statement!$C$6)*($B$3:$B3049&lt;=Party_Statement!$E$6)),""))</f>
        <v/>
      </c>
    </row>
    <row r="3050" spans="1:11" x14ac:dyDescent="0.25">
      <c r="A3050" s="212" t="str">
        <f>Collection!A292</f>
        <v>2083/04/05</v>
      </c>
      <c r="B3050" s="206">
        <f>Collection!B292</f>
        <v>46224</v>
      </c>
      <c r="C3050" s="209" t="str">
        <f>Collection!D292</f>
        <v>DEURALI KIRANA</v>
      </c>
      <c r="D3050" s="209" t="str">
        <f>Collection!F292</f>
        <v>Collection</v>
      </c>
      <c r="E3050" s="209">
        <f>Collection!C292</f>
        <v>3959</v>
      </c>
      <c r="F3050" s="209"/>
      <c r="G3050" s="210"/>
      <c r="H3050" s="210">
        <f>Collection!H292</f>
        <v>425</v>
      </c>
      <c r="I3050" s="256">
        <f t="shared" si="47"/>
        <v>-425</v>
      </c>
      <c r="J3050" s="209"/>
      <c r="K3050" s="209" t="str" cm="1">
        <f t="array" ref="K3050">IF($C3050="","",IF(AND($C3050=Party_Statement!$C$5,$B3050&gt;=Party_Statement!$C$6,$B3050&lt;=Party_Statement!$E$6),SUMPRODUCT(($C$3:$C3050=Party_Statement!$C$5)*($B$3:$B3050&gt;=Party_Statement!$C$6)*($B$3:$B3050&lt;=Party_Statement!$E$6)),""))</f>
        <v/>
      </c>
    </row>
    <row r="3051" spans="1:11" x14ac:dyDescent="0.25">
      <c r="A3051" s="212" t="str">
        <f>Collection!A293</f>
        <v>2083/04/05</v>
      </c>
      <c r="B3051" s="206">
        <f>Collection!B293</f>
        <v>46224</v>
      </c>
      <c r="C3051" s="209" t="str">
        <f>Collection!D293</f>
        <v>ORGANIC TARKALI</v>
      </c>
      <c r="D3051" s="209" t="str">
        <f>Collection!F293</f>
        <v>Collection</v>
      </c>
      <c r="E3051" s="209">
        <f>Collection!C293</f>
        <v>3960</v>
      </c>
      <c r="F3051" s="209"/>
      <c r="G3051" s="210"/>
      <c r="H3051" s="210">
        <f>Collection!H293</f>
        <v>3650</v>
      </c>
      <c r="I3051" s="256">
        <f t="shared" si="47"/>
        <v>-3650</v>
      </c>
      <c r="J3051" s="209"/>
      <c r="K3051" s="209" t="str" cm="1">
        <f t="array" ref="K3051">IF($C3051="","",IF(AND($C3051=Party_Statement!$C$5,$B3051&gt;=Party_Statement!$C$6,$B3051&lt;=Party_Statement!$E$6),SUMPRODUCT(($C$3:$C3051=Party_Statement!$C$5)*($B$3:$B3051&gt;=Party_Statement!$C$6)*($B$3:$B3051&lt;=Party_Statement!$E$6)),""))</f>
        <v/>
      </c>
    </row>
    <row r="3052" spans="1:11" x14ac:dyDescent="0.25">
      <c r="A3052" s="212" t="str">
        <f>Collection!A294</f>
        <v>2083/04/05</v>
      </c>
      <c r="B3052" s="206">
        <f>Collection!B294</f>
        <v>46224</v>
      </c>
      <c r="C3052" s="209" t="str">
        <f>Collection!D294</f>
        <v>NEUPANE KIRANA</v>
      </c>
      <c r="D3052" s="209" t="str">
        <f>Collection!F294</f>
        <v>Collection</v>
      </c>
      <c r="E3052" s="209">
        <f>Collection!C294</f>
        <v>3961</v>
      </c>
      <c r="F3052" s="209"/>
      <c r="G3052" s="210"/>
      <c r="H3052" s="210">
        <f>Collection!H294</f>
        <v>600</v>
      </c>
      <c r="I3052" s="256">
        <f t="shared" si="47"/>
        <v>-600</v>
      </c>
      <c r="J3052" s="209"/>
      <c r="K3052" s="209" t="str" cm="1">
        <f t="array" ref="K3052">IF($C3052="","",IF(AND($C3052=Party_Statement!$C$5,$B3052&gt;=Party_Statement!$C$6,$B3052&lt;=Party_Statement!$E$6),SUMPRODUCT(($C$3:$C3052=Party_Statement!$C$5)*($B$3:$B3052&gt;=Party_Statement!$C$6)*($B$3:$B3052&lt;=Party_Statement!$E$6)),""))</f>
        <v/>
      </c>
    </row>
    <row r="3053" spans="1:11" x14ac:dyDescent="0.25">
      <c r="A3053" s="212" t="str">
        <f>Collection!A295</f>
        <v>2083/04/05</v>
      </c>
      <c r="B3053" s="206">
        <f>Collection!B295</f>
        <v>46224</v>
      </c>
      <c r="C3053" s="209" t="str">
        <f>Collection!D295</f>
        <v>NEUPANE KIRANA</v>
      </c>
      <c r="D3053" s="209" t="str">
        <f>Collection!F295</f>
        <v>Collection</v>
      </c>
      <c r="E3053" s="209">
        <f>Collection!C295</f>
        <v>3962</v>
      </c>
      <c r="F3053" s="209"/>
      <c r="G3053" s="210"/>
      <c r="H3053" s="210">
        <f>Collection!H295</f>
        <v>200</v>
      </c>
      <c r="I3053" s="256">
        <f t="shared" si="47"/>
        <v>-200</v>
      </c>
      <c r="J3053" s="209"/>
      <c r="K3053" s="209" t="str" cm="1">
        <f t="array" ref="K3053">IF($C3053="","",IF(AND($C3053=Party_Statement!$C$5,$B3053&gt;=Party_Statement!$C$6,$B3053&lt;=Party_Statement!$E$6),SUMPRODUCT(($C$3:$C3053=Party_Statement!$C$5)*($B$3:$B3053&gt;=Party_Statement!$C$6)*($B$3:$B3053&lt;=Party_Statement!$E$6)),""))</f>
        <v/>
      </c>
    </row>
    <row r="3054" spans="1:11" x14ac:dyDescent="0.25">
      <c r="A3054" s="212" t="str">
        <f>Collection!A296</f>
        <v>2083/04/05</v>
      </c>
      <c r="B3054" s="206">
        <f>Collection!B296</f>
        <v>46224</v>
      </c>
      <c r="C3054" s="209" t="str">
        <f>Collection!D296</f>
        <v>PETTY CASH</v>
      </c>
      <c r="D3054" s="209" t="str">
        <f>Collection!F296</f>
        <v>Petty Cash</v>
      </c>
      <c r="E3054" s="209">
        <f>Collection!C296</f>
        <v>0</v>
      </c>
      <c r="F3054" s="209"/>
      <c r="G3054" s="210"/>
      <c r="H3054" s="210">
        <f>Collection!H296</f>
        <v>0</v>
      </c>
      <c r="I3054" s="256">
        <f t="shared" si="47"/>
        <v>0</v>
      </c>
      <c r="J3054" s="209"/>
      <c r="K3054" s="209" t="str" cm="1">
        <f t="array" ref="K3054">IF($C3054="","",IF(AND($C3054=Party_Statement!$C$5,$B3054&gt;=Party_Statement!$C$6,$B3054&lt;=Party_Statement!$E$6),SUMPRODUCT(($C$3:$C3054=Party_Statement!$C$5)*($B$3:$B3054&gt;=Party_Statement!$C$6)*($B$3:$B3054&lt;=Party_Statement!$E$6)),""))</f>
        <v/>
      </c>
    </row>
    <row r="3055" spans="1:11" x14ac:dyDescent="0.25">
      <c r="A3055" s="212" t="str">
        <f>Collection!A297</f>
        <v>2083/04/05</v>
      </c>
      <c r="B3055" s="206">
        <f>Collection!B297</f>
        <v>46224</v>
      </c>
      <c r="C3055" s="209" t="str">
        <f>Collection!D297</f>
        <v>LOCAL</v>
      </c>
      <c r="D3055" s="209" t="str">
        <f>Collection!F297</f>
        <v>Collection</v>
      </c>
      <c r="E3055" s="209">
        <f>Collection!C297</f>
        <v>6391</v>
      </c>
      <c r="F3055" s="209"/>
      <c r="G3055" s="210"/>
      <c r="H3055" s="210">
        <f>Collection!H297</f>
        <v>450</v>
      </c>
      <c r="I3055" s="256">
        <f t="shared" si="47"/>
        <v>-450</v>
      </c>
      <c r="J3055" s="209"/>
      <c r="K3055" s="209" t="str" cm="1">
        <f t="array" ref="K3055">IF($C3055="","",IF(AND($C3055=Party_Statement!$C$5,$B3055&gt;=Party_Statement!$C$6,$B3055&lt;=Party_Statement!$E$6),SUMPRODUCT(($C$3:$C3055=Party_Statement!$C$5)*($B$3:$B3055&gt;=Party_Statement!$C$6)*($B$3:$B3055&lt;=Party_Statement!$E$6)),""))</f>
        <v/>
      </c>
    </row>
    <row r="3056" spans="1:11" x14ac:dyDescent="0.25">
      <c r="A3056" s="212" t="str">
        <f>Collection!A298</f>
        <v>2083/04/06</v>
      </c>
      <c r="B3056" s="206">
        <f>Collection!B298</f>
        <v>46225</v>
      </c>
      <c r="C3056" s="209" t="str">
        <f>Collection!D298</f>
        <v>GIRI KIRANA</v>
      </c>
      <c r="D3056" s="209" t="str">
        <f>Collection!F298</f>
        <v>Collection</v>
      </c>
      <c r="E3056" s="209">
        <f>Collection!C298</f>
        <v>3963</v>
      </c>
      <c r="F3056" s="209"/>
      <c r="G3056" s="210"/>
      <c r="H3056" s="210">
        <f>Collection!H298</f>
        <v>1275</v>
      </c>
      <c r="I3056" s="256">
        <f t="shared" si="47"/>
        <v>-1275</v>
      </c>
      <c r="J3056" s="209"/>
      <c r="K3056" s="209" t="str" cm="1">
        <f t="array" ref="K3056">IF($C3056="","",IF(AND($C3056=Party_Statement!$C$5,$B3056&gt;=Party_Statement!$C$6,$B3056&lt;=Party_Statement!$E$6),SUMPRODUCT(($C$3:$C3056=Party_Statement!$C$5)*($B$3:$B3056&gt;=Party_Statement!$C$6)*($B$3:$B3056&lt;=Party_Statement!$E$6)),""))</f>
        <v/>
      </c>
    </row>
    <row r="3057" spans="1:11" x14ac:dyDescent="0.25">
      <c r="A3057" s="212" t="str">
        <f>Collection!A299</f>
        <v>2083/04/06</v>
      </c>
      <c r="B3057" s="206">
        <f>Collection!B299</f>
        <v>46225</v>
      </c>
      <c r="C3057" s="209" t="str">
        <f>Collection!D299</f>
        <v>AAMOSH KIRANA</v>
      </c>
      <c r="D3057" s="209" t="str">
        <f>Collection!F299</f>
        <v>Collection</v>
      </c>
      <c r="E3057" s="209">
        <f>Collection!C299</f>
        <v>3964</v>
      </c>
      <c r="F3057" s="209"/>
      <c r="G3057" s="210"/>
      <c r="H3057" s="210">
        <f>Collection!H299</f>
        <v>5000</v>
      </c>
      <c r="I3057" s="256">
        <f t="shared" si="47"/>
        <v>-5000</v>
      </c>
      <c r="J3057" s="209"/>
      <c r="K3057" s="209" t="str" cm="1">
        <f t="array" ref="K3057">IF($C3057="","",IF(AND($C3057=Party_Statement!$C$5,$B3057&gt;=Party_Statement!$C$6,$B3057&lt;=Party_Statement!$E$6),SUMPRODUCT(($C$3:$C3057=Party_Statement!$C$5)*($B$3:$B3057&gt;=Party_Statement!$C$6)*($B$3:$B3057&lt;=Party_Statement!$E$6)),""))</f>
        <v/>
      </c>
    </row>
    <row r="3058" spans="1:11" x14ac:dyDescent="0.25">
      <c r="A3058" s="212" t="str">
        <f>Collection!A300</f>
        <v>2083/04/06</v>
      </c>
      <c r="B3058" s="206">
        <f>Collection!B300</f>
        <v>46225</v>
      </c>
      <c r="C3058" s="209" t="str">
        <f>Collection!D300</f>
        <v>KALIKA CANTEEN A</v>
      </c>
      <c r="D3058" s="209" t="str">
        <f>Collection!F300</f>
        <v>Collection</v>
      </c>
      <c r="E3058" s="209">
        <f>Collection!C300</f>
        <v>3965</v>
      </c>
      <c r="F3058" s="209"/>
      <c r="G3058" s="210"/>
      <c r="H3058" s="210">
        <f>Collection!H300</f>
        <v>2975</v>
      </c>
      <c r="I3058" s="256">
        <f t="shared" si="47"/>
        <v>-2975</v>
      </c>
      <c r="J3058" s="209"/>
      <c r="K3058" s="209" t="str" cm="1">
        <f t="array" ref="K3058">IF($C3058="","",IF(AND($C3058=Party_Statement!$C$5,$B3058&gt;=Party_Statement!$C$6,$B3058&lt;=Party_Statement!$E$6),SUMPRODUCT(($C$3:$C3058=Party_Statement!$C$5)*($B$3:$B3058&gt;=Party_Statement!$C$6)*($B$3:$B3058&lt;=Party_Statement!$E$6)),""))</f>
        <v/>
      </c>
    </row>
    <row r="3059" spans="1:11" x14ac:dyDescent="0.25">
      <c r="A3059" s="212" t="str">
        <f>Collection!A301</f>
        <v>2083/04/06</v>
      </c>
      <c r="B3059" s="206">
        <f>Collection!B301</f>
        <v>46225</v>
      </c>
      <c r="C3059" s="209" t="str">
        <f>Collection!D301</f>
        <v>ORGANIC TARKALI</v>
      </c>
      <c r="D3059" s="209" t="str">
        <f>Collection!F301</f>
        <v>Collection</v>
      </c>
      <c r="E3059" s="209">
        <f>Collection!C301</f>
        <v>3966</v>
      </c>
      <c r="F3059" s="209"/>
      <c r="G3059" s="210"/>
      <c r="H3059" s="210">
        <f>Collection!H301</f>
        <v>3870</v>
      </c>
      <c r="I3059" s="256">
        <f t="shared" si="47"/>
        <v>-3870</v>
      </c>
      <c r="J3059" s="209"/>
      <c r="K3059" s="209" t="str" cm="1">
        <f t="array" ref="K3059">IF($C3059="","",IF(AND($C3059=Party_Statement!$C$5,$B3059&gt;=Party_Statement!$C$6,$B3059&lt;=Party_Statement!$E$6),SUMPRODUCT(($C$3:$C3059=Party_Statement!$C$5)*($B$3:$B3059&gt;=Party_Statement!$C$6)*($B$3:$B3059&lt;=Party_Statement!$E$6)),""))</f>
        <v/>
      </c>
    </row>
    <row r="3060" spans="1:11" x14ac:dyDescent="0.25">
      <c r="A3060" s="212" t="str">
        <f>Collection!A302</f>
        <v>2083/04/06</v>
      </c>
      <c r="B3060" s="206">
        <f>Collection!B302</f>
        <v>46225</v>
      </c>
      <c r="C3060" s="209" t="str">
        <f>Collection!D302</f>
        <v>DEURALI KIRANA</v>
      </c>
      <c r="D3060" s="209" t="str">
        <f>Collection!F302</f>
        <v>Collection</v>
      </c>
      <c r="E3060" s="209">
        <f>Collection!C302</f>
        <v>3967</v>
      </c>
      <c r="F3060" s="209"/>
      <c r="G3060" s="210"/>
      <c r="H3060" s="210">
        <f>Collection!H302</f>
        <v>425</v>
      </c>
      <c r="I3060" s="256">
        <f t="shared" si="47"/>
        <v>-425</v>
      </c>
      <c r="J3060" s="209"/>
      <c r="K3060" s="209" t="str" cm="1">
        <f t="array" ref="K3060">IF($C3060="","",IF(AND($C3060=Party_Statement!$C$5,$B3060&gt;=Party_Statement!$C$6,$B3060&lt;=Party_Statement!$E$6),SUMPRODUCT(($C$3:$C3060=Party_Statement!$C$5)*($B$3:$B3060&gt;=Party_Statement!$C$6)*($B$3:$B3060&lt;=Party_Statement!$E$6)),""))</f>
        <v/>
      </c>
    </row>
    <row r="3061" spans="1:11" x14ac:dyDescent="0.25">
      <c r="A3061" s="212" t="str">
        <f>Collection!A303</f>
        <v>2083/04/06</v>
      </c>
      <c r="B3061" s="206">
        <f>Collection!B303</f>
        <v>46225</v>
      </c>
      <c r="C3061" s="209" t="str">
        <f>Collection!D303</f>
        <v>SRIJANA DAIRY</v>
      </c>
      <c r="D3061" s="209" t="str">
        <f>Collection!F303</f>
        <v>Collection</v>
      </c>
      <c r="E3061" s="209">
        <f>Collection!C303</f>
        <v>3945</v>
      </c>
      <c r="F3061" s="209"/>
      <c r="G3061" s="210"/>
      <c r="H3061" s="210">
        <f>Collection!H303</f>
        <v>5180</v>
      </c>
      <c r="I3061" s="256">
        <f t="shared" si="47"/>
        <v>-5180</v>
      </c>
      <c r="J3061" s="209"/>
      <c r="K3061" s="209" t="str" cm="1">
        <f t="array" ref="K3061">IF($C3061="","",IF(AND($C3061=Party_Statement!$C$5,$B3061&gt;=Party_Statement!$C$6,$B3061&lt;=Party_Statement!$E$6),SUMPRODUCT(($C$3:$C3061=Party_Statement!$C$5)*($B$3:$B3061&gt;=Party_Statement!$C$6)*($B$3:$B3061&lt;=Party_Statement!$E$6)),""))</f>
        <v/>
      </c>
    </row>
    <row r="3062" spans="1:11" x14ac:dyDescent="0.25">
      <c r="A3062" s="212" t="str">
        <f>Collection!A304</f>
        <v>2083/04/06</v>
      </c>
      <c r="B3062" s="206">
        <f>Collection!B304</f>
        <v>46225</v>
      </c>
      <c r="C3062" s="209" t="str">
        <f>Collection!D304</f>
        <v>SOBHA BHATTARAI</v>
      </c>
      <c r="D3062" s="209" t="str">
        <f>Collection!F304</f>
        <v>Collection</v>
      </c>
      <c r="E3062" s="209">
        <f>Collection!C304</f>
        <v>3946</v>
      </c>
      <c r="F3062" s="209"/>
      <c r="G3062" s="210"/>
      <c r="H3062" s="210">
        <f>Collection!H304</f>
        <v>3825</v>
      </c>
      <c r="I3062" s="256">
        <f t="shared" si="47"/>
        <v>-3825</v>
      </c>
      <c r="J3062" s="209"/>
      <c r="K3062" s="209" t="str" cm="1">
        <f t="array" ref="K3062">IF($C3062="","",IF(AND($C3062=Party_Statement!$C$5,$B3062&gt;=Party_Statement!$C$6,$B3062&lt;=Party_Statement!$E$6),SUMPRODUCT(($C$3:$C3062=Party_Statement!$C$5)*($B$3:$B3062&gt;=Party_Statement!$C$6)*($B$3:$B3062&lt;=Party_Statement!$E$6)),""))</f>
        <v/>
      </c>
    </row>
    <row r="3063" spans="1:11" x14ac:dyDescent="0.25">
      <c r="A3063" s="212" t="str">
        <f>Collection!A305</f>
        <v>2083/04/06</v>
      </c>
      <c r="B3063" s="206">
        <f>Collection!B305</f>
        <v>46225</v>
      </c>
      <c r="C3063" s="209" t="str">
        <f>Collection!D305</f>
        <v>SAMIKSHYA KIRANA</v>
      </c>
      <c r="D3063" s="209" t="str">
        <f>Collection!F305</f>
        <v>Collection</v>
      </c>
      <c r="E3063" s="209">
        <f>Collection!C305</f>
        <v>3947</v>
      </c>
      <c r="F3063" s="209"/>
      <c r="G3063" s="210"/>
      <c r="H3063" s="210">
        <f>Collection!H305</f>
        <v>680</v>
      </c>
      <c r="I3063" s="256">
        <f t="shared" si="47"/>
        <v>-680</v>
      </c>
      <c r="J3063" s="209"/>
      <c r="K3063" s="209" t="str" cm="1">
        <f t="array" ref="K3063">IF($C3063="","",IF(AND($C3063=Party_Statement!$C$5,$B3063&gt;=Party_Statement!$C$6,$B3063&lt;=Party_Statement!$E$6),SUMPRODUCT(($C$3:$C3063=Party_Statement!$C$5)*($B$3:$B3063&gt;=Party_Statement!$C$6)*($B$3:$B3063&lt;=Party_Statement!$E$6)),""))</f>
        <v/>
      </c>
    </row>
    <row r="3064" spans="1:11" x14ac:dyDescent="0.25">
      <c r="A3064" s="212" t="str">
        <f>Collection!A306</f>
        <v>2083/04/06</v>
      </c>
      <c r="B3064" s="206">
        <f>Collection!B306</f>
        <v>46225</v>
      </c>
      <c r="C3064" s="209" t="str">
        <f>Collection!D306</f>
        <v>AAYUSH AND AAYUSHMA</v>
      </c>
      <c r="D3064" s="209" t="str">
        <f>Collection!F306</f>
        <v>Collection</v>
      </c>
      <c r="E3064" s="209">
        <f>Collection!C306</f>
        <v>3948</v>
      </c>
      <c r="F3064" s="209"/>
      <c r="G3064" s="210"/>
      <c r="H3064" s="210">
        <f>Collection!H306</f>
        <v>425</v>
      </c>
      <c r="I3064" s="256">
        <f t="shared" si="47"/>
        <v>-425</v>
      </c>
      <c r="J3064" s="209"/>
      <c r="K3064" s="209" t="str" cm="1">
        <f t="array" ref="K3064">IF($C3064="","",IF(AND($C3064=Party_Statement!$C$5,$B3064&gt;=Party_Statement!$C$6,$B3064&lt;=Party_Statement!$E$6),SUMPRODUCT(($C$3:$C3064=Party_Statement!$C$5)*($B$3:$B3064&gt;=Party_Statement!$C$6)*($B$3:$B3064&lt;=Party_Statement!$E$6)),""))</f>
        <v/>
      </c>
    </row>
    <row r="3065" spans="1:11" x14ac:dyDescent="0.25">
      <c r="A3065" s="212" t="str">
        <f>Collection!A307</f>
        <v>2083/04/06</v>
      </c>
      <c r="B3065" s="206">
        <f>Collection!B307</f>
        <v>46225</v>
      </c>
      <c r="C3065" s="209" t="str">
        <f>Collection!D307</f>
        <v>YUBARAJ AND SAMRAT</v>
      </c>
      <c r="D3065" s="209" t="str">
        <f>Collection!F307</f>
        <v>Collection</v>
      </c>
      <c r="E3065" s="209">
        <f>Collection!C307</f>
        <v>3949</v>
      </c>
      <c r="F3065" s="209"/>
      <c r="G3065" s="210"/>
      <c r="H3065" s="210">
        <f>Collection!H307</f>
        <v>1020</v>
      </c>
      <c r="I3065" s="256">
        <f t="shared" si="47"/>
        <v>-1020</v>
      </c>
      <c r="J3065" s="209"/>
      <c r="K3065" s="209" t="str" cm="1">
        <f t="array" ref="K3065">IF($C3065="","",IF(AND($C3065=Party_Statement!$C$5,$B3065&gt;=Party_Statement!$C$6,$B3065&lt;=Party_Statement!$E$6),SUMPRODUCT(($C$3:$C3065=Party_Statement!$C$5)*($B$3:$B3065&gt;=Party_Statement!$C$6)*($B$3:$B3065&lt;=Party_Statement!$E$6)),""))</f>
        <v/>
      </c>
    </row>
    <row r="3066" spans="1:11" x14ac:dyDescent="0.25">
      <c r="A3066" s="212" t="str">
        <f>Collection!A308</f>
        <v>2083/04/06</v>
      </c>
      <c r="B3066" s="206">
        <f>Collection!B308</f>
        <v>46225</v>
      </c>
      <c r="C3066" s="209" t="str">
        <f>Collection!D308</f>
        <v>PALPALI KIRANA</v>
      </c>
      <c r="D3066" s="209" t="str">
        <f>Collection!F308</f>
        <v>Collection</v>
      </c>
      <c r="E3066" s="209">
        <f>Collection!C308</f>
        <v>3950</v>
      </c>
      <c r="F3066" s="209"/>
      <c r="G3066" s="210"/>
      <c r="H3066" s="210">
        <f>Collection!H308</f>
        <v>1275</v>
      </c>
      <c r="I3066" s="256">
        <f t="shared" si="47"/>
        <v>-1275</v>
      </c>
      <c r="J3066" s="209"/>
      <c r="K3066" s="209" t="str" cm="1">
        <f t="array" ref="K3066">IF($C3066="","",IF(AND($C3066=Party_Statement!$C$5,$B3066&gt;=Party_Statement!$C$6,$B3066&lt;=Party_Statement!$E$6),SUMPRODUCT(($C$3:$C3066=Party_Statement!$C$5)*($B$3:$B3066&gt;=Party_Statement!$C$6)*($B$3:$B3066&lt;=Party_Statement!$E$6)),""))</f>
        <v/>
      </c>
    </row>
    <row r="3067" spans="1:11" x14ac:dyDescent="0.25">
      <c r="A3067" s="212" t="str">
        <f>Collection!A309</f>
        <v>2083/04/06</v>
      </c>
      <c r="B3067" s="206">
        <f>Collection!B309</f>
        <v>46225</v>
      </c>
      <c r="C3067" s="209" t="str">
        <f>Collection!D309</f>
        <v>PETTY CASH</v>
      </c>
      <c r="D3067" s="209" t="str">
        <f>Collection!F309</f>
        <v>Petty Cash</v>
      </c>
      <c r="E3067" s="209">
        <f>Collection!C309</f>
        <v>0</v>
      </c>
      <c r="F3067" s="209"/>
      <c r="G3067" s="210"/>
      <c r="H3067" s="210">
        <f>Collection!H309</f>
        <v>0</v>
      </c>
      <c r="I3067" s="256">
        <f t="shared" si="47"/>
        <v>0</v>
      </c>
      <c r="J3067" s="209"/>
      <c r="K3067" s="209" t="str" cm="1">
        <f t="array" ref="K3067">IF($C3067="","",IF(AND($C3067=Party_Statement!$C$5,$B3067&gt;=Party_Statement!$C$6,$B3067&lt;=Party_Statement!$E$6),SUMPRODUCT(($C$3:$C3067=Party_Statement!$C$5)*($B$3:$B3067&gt;=Party_Statement!$C$6)*($B$3:$B3067&lt;=Party_Statement!$E$6)),""))</f>
        <v/>
      </c>
    </row>
    <row r="3068" spans="1:11" x14ac:dyDescent="0.25">
      <c r="A3068" s="212" t="str">
        <f>Collection!A310</f>
        <v>2083/04/06</v>
      </c>
      <c r="B3068" s="206">
        <f>Collection!B310</f>
        <v>46225</v>
      </c>
      <c r="C3068" s="209" t="str">
        <f>Collection!D310</f>
        <v>LOCAL</v>
      </c>
      <c r="D3068" s="209" t="str">
        <f>Collection!F310</f>
        <v>Collection</v>
      </c>
      <c r="E3068" s="209">
        <f>Collection!C310</f>
        <v>6417</v>
      </c>
      <c r="F3068" s="209"/>
      <c r="G3068" s="210"/>
      <c r="H3068" s="210">
        <f>Collection!H310</f>
        <v>470</v>
      </c>
      <c r="I3068" s="256">
        <f t="shared" si="47"/>
        <v>-470</v>
      </c>
      <c r="J3068" s="209"/>
      <c r="K3068" s="209" t="str" cm="1">
        <f t="array" ref="K3068">IF($C3068="","",IF(AND($C3068=Party_Statement!$C$5,$B3068&gt;=Party_Statement!$C$6,$B3068&lt;=Party_Statement!$E$6),SUMPRODUCT(($C$3:$C3068=Party_Statement!$C$5)*($B$3:$B3068&gt;=Party_Statement!$C$6)*($B$3:$B3068&lt;=Party_Statement!$E$6)),""))</f>
        <v/>
      </c>
    </row>
    <row r="3069" spans="1:11" x14ac:dyDescent="0.25">
      <c r="A3069" s="212" t="str">
        <f>Collection!A311</f>
        <v>2083/04/07</v>
      </c>
      <c r="B3069" s="206">
        <f>Collection!B311</f>
        <v>46226</v>
      </c>
      <c r="C3069" s="209" t="str">
        <f>Collection!D311</f>
        <v>SRIJANA DAIRY</v>
      </c>
      <c r="D3069" s="209" t="str">
        <f>Collection!F311</f>
        <v>Collection</v>
      </c>
      <c r="E3069" s="209">
        <f>Collection!C311</f>
        <v>3968</v>
      </c>
      <c r="F3069" s="209"/>
      <c r="G3069" s="210"/>
      <c r="H3069" s="210">
        <f>Collection!H311</f>
        <v>5180</v>
      </c>
      <c r="I3069" s="256">
        <f t="shared" si="47"/>
        <v>-5020</v>
      </c>
      <c r="J3069" s="209"/>
      <c r="K3069" s="209" t="str" cm="1">
        <f t="array" ref="K3069">IF($C3069="","",IF(AND($C3069=Party_Statement!$C$5,$B3069&gt;=Party_Statement!$C$6,$B3069&lt;=Party_Statement!$E$6),SUMPRODUCT(($C$3:$C3069=Party_Statement!$C$5)*($B$3:$B3069&gt;=Party_Statement!$C$6)*($B$3:$B3069&lt;=Party_Statement!$E$6)),""))</f>
        <v/>
      </c>
    </row>
    <row r="3070" spans="1:11" x14ac:dyDescent="0.25">
      <c r="A3070" s="212" t="str">
        <f>Collection!A312</f>
        <v>2083/04/07</v>
      </c>
      <c r="B3070" s="206">
        <f>Collection!B312</f>
        <v>46226</v>
      </c>
      <c r="C3070" s="209" t="str">
        <f>Collection!D312</f>
        <v>PALPALI KIRANA</v>
      </c>
      <c r="D3070" s="209" t="str">
        <f>Collection!F312</f>
        <v>Collection</v>
      </c>
      <c r="E3070" s="209">
        <f>Collection!C312</f>
        <v>3969</v>
      </c>
      <c r="F3070" s="209"/>
      <c r="G3070" s="210"/>
      <c r="H3070" s="210">
        <f>Collection!H312</f>
        <v>1700</v>
      </c>
      <c r="I3070" s="256">
        <f t="shared" si="47"/>
        <v>425</v>
      </c>
      <c r="J3070" s="209"/>
      <c r="K3070" s="209" t="str" cm="1">
        <f t="array" ref="K3070">IF($C3070="","",IF(AND($C3070=Party_Statement!$C$5,$B3070&gt;=Party_Statement!$C$6,$B3070&lt;=Party_Statement!$E$6),SUMPRODUCT(($C$3:$C3070=Party_Statement!$C$5)*($B$3:$B3070&gt;=Party_Statement!$C$6)*($B$3:$B3070&lt;=Party_Statement!$E$6)),""))</f>
        <v/>
      </c>
    </row>
    <row r="3071" spans="1:11" x14ac:dyDescent="0.25">
      <c r="A3071" s="212" t="str">
        <f>Collection!A313</f>
        <v>2083/04/07</v>
      </c>
      <c r="B3071" s="206">
        <f>Collection!B313</f>
        <v>46226</v>
      </c>
      <c r="C3071" s="209" t="str">
        <f>Collection!D313</f>
        <v>AAMOSH KIRANA</v>
      </c>
      <c r="D3071" s="209" t="str">
        <f>Collection!F313</f>
        <v>Collection</v>
      </c>
      <c r="E3071" s="209">
        <f>Collection!C313</f>
        <v>3970</v>
      </c>
      <c r="F3071" s="209"/>
      <c r="G3071" s="210"/>
      <c r="H3071" s="210">
        <f>Collection!H313</f>
        <v>7000</v>
      </c>
      <c r="I3071" s="256">
        <f t="shared" si="47"/>
        <v>-3560</v>
      </c>
      <c r="J3071" s="209"/>
      <c r="K3071" s="209" t="str" cm="1">
        <f t="array" ref="K3071">IF($C3071="","",IF(AND($C3071=Party_Statement!$C$5,$B3071&gt;=Party_Statement!$C$6,$B3071&lt;=Party_Statement!$E$6),SUMPRODUCT(($C$3:$C3071=Party_Statement!$C$5)*($B$3:$B3071&gt;=Party_Statement!$C$6)*($B$3:$B3071&lt;=Party_Statement!$E$6)),""))</f>
        <v/>
      </c>
    </row>
    <row r="3072" spans="1:11" x14ac:dyDescent="0.25">
      <c r="A3072" s="212" t="str">
        <f>Collection!A314</f>
        <v>2083/04/07</v>
      </c>
      <c r="B3072" s="206">
        <f>Collection!B314</f>
        <v>46226</v>
      </c>
      <c r="C3072" s="209" t="str">
        <f>Collection!D314</f>
        <v>SAMIKSHYA KIRANA</v>
      </c>
      <c r="D3072" s="209" t="str">
        <f>Collection!F314</f>
        <v>Collection</v>
      </c>
      <c r="E3072" s="209">
        <f>Collection!C314</f>
        <v>3971</v>
      </c>
      <c r="F3072" s="209"/>
      <c r="G3072" s="210"/>
      <c r="H3072" s="210">
        <f>Collection!H314</f>
        <v>680</v>
      </c>
      <c r="I3072" s="256">
        <f t="shared" si="47"/>
        <v>-680</v>
      </c>
      <c r="J3072" s="209"/>
      <c r="K3072" s="209" t="str" cm="1">
        <f t="array" ref="K3072">IF($C3072="","",IF(AND($C3072=Party_Statement!$C$5,$B3072&gt;=Party_Statement!$C$6,$B3072&lt;=Party_Statement!$E$6),SUMPRODUCT(($C$3:$C3072=Party_Statement!$C$5)*($B$3:$B3072&gt;=Party_Statement!$C$6)*($B$3:$B3072&lt;=Party_Statement!$E$6)),""))</f>
        <v/>
      </c>
    </row>
    <row r="3073" spans="1:11" x14ac:dyDescent="0.25">
      <c r="A3073" s="212" t="str">
        <f>Collection!A315</f>
        <v>2083/04/07</v>
      </c>
      <c r="B3073" s="206">
        <f>Collection!B315</f>
        <v>46226</v>
      </c>
      <c r="C3073" s="209" t="str">
        <f>Collection!D315</f>
        <v>GIRI KIRANA</v>
      </c>
      <c r="D3073" s="209" t="str">
        <f>Collection!F315</f>
        <v>Collection</v>
      </c>
      <c r="E3073" s="209">
        <f>Collection!C315</f>
        <v>3972</v>
      </c>
      <c r="F3073" s="209"/>
      <c r="G3073" s="210"/>
      <c r="H3073" s="210">
        <f>Collection!H315</f>
        <v>1275</v>
      </c>
      <c r="I3073" s="256">
        <f t="shared" si="47"/>
        <v>0</v>
      </c>
      <c r="J3073" s="209"/>
      <c r="K3073" s="209" t="str" cm="1">
        <f t="array" ref="K3073">IF($C3073="","",IF(AND($C3073=Party_Statement!$C$5,$B3073&gt;=Party_Statement!$C$6,$B3073&lt;=Party_Statement!$E$6),SUMPRODUCT(($C$3:$C3073=Party_Statement!$C$5)*($B$3:$B3073&gt;=Party_Statement!$C$6)*($B$3:$B3073&lt;=Party_Statement!$E$6)),""))</f>
        <v/>
      </c>
    </row>
    <row r="3074" spans="1:11" x14ac:dyDescent="0.25">
      <c r="A3074" s="212" t="str">
        <f>Collection!A316</f>
        <v>2083/04/07</v>
      </c>
      <c r="B3074" s="206">
        <f>Collection!B316</f>
        <v>46226</v>
      </c>
      <c r="C3074" s="209" t="str">
        <f>Collection!D316</f>
        <v>ORGANIC TARKALI</v>
      </c>
      <c r="D3074" s="209" t="str">
        <f>Collection!F316</f>
        <v>Collection</v>
      </c>
      <c r="E3074" s="209">
        <f>Collection!C316</f>
        <v>3973</v>
      </c>
      <c r="F3074" s="209"/>
      <c r="G3074" s="210"/>
      <c r="H3074" s="210">
        <f>Collection!H316</f>
        <v>2375</v>
      </c>
      <c r="I3074" s="256">
        <f t="shared" si="47"/>
        <v>-2375</v>
      </c>
      <c r="J3074" s="209"/>
      <c r="K3074" s="209" t="str" cm="1">
        <f t="array" ref="K3074">IF($C3074="","",IF(AND($C3074=Party_Statement!$C$5,$B3074&gt;=Party_Statement!$C$6,$B3074&lt;=Party_Statement!$E$6),SUMPRODUCT(($C$3:$C3074=Party_Statement!$C$5)*($B$3:$B3074&gt;=Party_Statement!$C$6)*($B$3:$B3074&lt;=Party_Statement!$E$6)),""))</f>
        <v/>
      </c>
    </row>
    <row r="3075" spans="1:11" x14ac:dyDescent="0.25">
      <c r="A3075" s="212" t="str">
        <f>Collection!A317</f>
        <v>2083/04/07</v>
      </c>
      <c r="B3075" s="206">
        <f>Collection!B317</f>
        <v>46226</v>
      </c>
      <c r="C3075" s="209" t="str">
        <f>Collection!D317</f>
        <v>SHARMA DAI</v>
      </c>
      <c r="D3075" s="209" t="str">
        <f>Collection!F317</f>
        <v>Collection</v>
      </c>
      <c r="E3075" s="209">
        <f>Collection!C317</f>
        <v>3974</v>
      </c>
      <c r="F3075" s="209"/>
      <c r="G3075" s="210"/>
      <c r="H3075" s="210">
        <f>Collection!H317</f>
        <v>15000</v>
      </c>
      <c r="I3075" s="256">
        <f t="shared" ref="I3075:I3138" si="48">IF($C3075="","",IF($C3075=$C1806,$I1806+$G3075-$H3075,$G3075-$H3075))</f>
        <v>-15000</v>
      </c>
      <c r="J3075" s="209"/>
      <c r="K3075" s="209" t="str" cm="1">
        <f t="array" ref="K3075">IF($C3075="","",IF(AND($C3075=Party_Statement!$C$5,$B3075&gt;=Party_Statement!$C$6,$B3075&lt;=Party_Statement!$E$6),SUMPRODUCT(($C$3:$C3075=Party_Statement!$C$5)*($B$3:$B3075&gt;=Party_Statement!$C$6)*($B$3:$B3075&lt;=Party_Statement!$E$6)),""))</f>
        <v/>
      </c>
    </row>
    <row r="3076" spans="1:11" x14ac:dyDescent="0.25">
      <c r="A3076" s="212" t="str">
        <f>Collection!A318</f>
        <v>2083/04/07</v>
      </c>
      <c r="B3076" s="206">
        <f>Collection!B318</f>
        <v>46226</v>
      </c>
      <c r="C3076" s="209" t="str">
        <f>Collection!D318</f>
        <v>YUBARAJ AND SAMRAT</v>
      </c>
      <c r="D3076" s="209" t="str">
        <f>Collection!F318</f>
        <v>Collection</v>
      </c>
      <c r="E3076" s="209">
        <f>Collection!C318</f>
        <v>3975</v>
      </c>
      <c r="F3076" s="209"/>
      <c r="G3076" s="210"/>
      <c r="H3076" s="210">
        <f>Collection!H318</f>
        <v>1020</v>
      </c>
      <c r="I3076" s="256">
        <f t="shared" si="48"/>
        <v>-170</v>
      </c>
      <c r="J3076" s="209"/>
      <c r="K3076" s="209" t="str" cm="1">
        <f t="array" ref="K3076">IF($C3076="","",IF(AND($C3076=Party_Statement!$C$5,$B3076&gt;=Party_Statement!$C$6,$B3076&lt;=Party_Statement!$E$6),SUMPRODUCT(($C$3:$C3076=Party_Statement!$C$5)*($B$3:$B3076&gt;=Party_Statement!$C$6)*($B$3:$B3076&lt;=Party_Statement!$E$6)),""))</f>
        <v/>
      </c>
    </row>
    <row r="3077" spans="1:11" x14ac:dyDescent="0.25">
      <c r="A3077" s="212" t="str">
        <f>Collection!A319</f>
        <v>2083/04/07</v>
      </c>
      <c r="B3077" s="206">
        <f>Collection!B319</f>
        <v>46226</v>
      </c>
      <c r="C3077" s="209" t="str">
        <f>Collection!D319</f>
        <v>SOBHA BHATTARAI</v>
      </c>
      <c r="D3077" s="209" t="str">
        <f>Collection!F319</f>
        <v>Collection</v>
      </c>
      <c r="E3077" s="209">
        <f>Collection!C319</f>
        <v>3976</v>
      </c>
      <c r="F3077" s="209"/>
      <c r="G3077" s="210"/>
      <c r="H3077" s="210">
        <f>Collection!H319</f>
        <v>4250</v>
      </c>
      <c r="I3077" s="256">
        <f t="shared" si="48"/>
        <v>-4250</v>
      </c>
      <c r="J3077" s="209"/>
      <c r="K3077" s="209" t="str" cm="1">
        <f t="array" ref="K3077">IF($C3077="","",IF(AND($C3077=Party_Statement!$C$5,$B3077&gt;=Party_Statement!$C$6,$B3077&lt;=Party_Statement!$E$6),SUMPRODUCT(($C$3:$C3077=Party_Statement!$C$5)*($B$3:$B3077&gt;=Party_Statement!$C$6)*($B$3:$B3077&lt;=Party_Statement!$E$6)),""))</f>
        <v/>
      </c>
    </row>
    <row r="3078" spans="1:11" x14ac:dyDescent="0.25">
      <c r="A3078" s="212" t="str">
        <f>Collection!A320</f>
        <v>2083/04/07</v>
      </c>
      <c r="B3078" s="206">
        <f>Collection!B320</f>
        <v>46226</v>
      </c>
      <c r="C3078" s="209" t="str">
        <f>Collection!D320</f>
        <v>DEURALI KIRANA</v>
      </c>
      <c r="D3078" s="209" t="str">
        <f>Collection!F320</f>
        <v>Collection</v>
      </c>
      <c r="E3078" s="209">
        <f>Collection!C320</f>
        <v>3977</v>
      </c>
      <c r="F3078" s="209"/>
      <c r="G3078" s="210"/>
      <c r="H3078" s="210">
        <f>Collection!H320</f>
        <v>425</v>
      </c>
      <c r="I3078" s="256">
        <f t="shared" si="48"/>
        <v>-425</v>
      </c>
      <c r="J3078" s="209"/>
      <c r="K3078" s="209" t="str" cm="1">
        <f t="array" ref="K3078">IF($C3078="","",IF(AND($C3078=Party_Statement!$C$5,$B3078&gt;=Party_Statement!$C$6,$B3078&lt;=Party_Statement!$E$6),SUMPRODUCT(($C$3:$C3078=Party_Statement!$C$5)*($B$3:$B3078&gt;=Party_Statement!$C$6)*($B$3:$B3078&lt;=Party_Statement!$E$6)),""))</f>
        <v/>
      </c>
    </row>
    <row r="3079" spans="1:11" x14ac:dyDescent="0.25">
      <c r="A3079" s="212" t="str">
        <f>Collection!A321</f>
        <v>2083/04/07</v>
      </c>
      <c r="B3079" s="206">
        <f>Collection!B321</f>
        <v>46226</v>
      </c>
      <c r="C3079" s="209" t="str">
        <f>Collection!D321</f>
        <v>NAWARAJ NEPAL</v>
      </c>
      <c r="D3079" s="209" t="str">
        <f>Collection!F321</f>
        <v>Collection</v>
      </c>
      <c r="E3079" s="209">
        <f>Collection!C321</f>
        <v>3978</v>
      </c>
      <c r="F3079" s="209"/>
      <c r="G3079" s="210"/>
      <c r="H3079" s="210">
        <f>Collection!H321</f>
        <v>805</v>
      </c>
      <c r="I3079" s="256">
        <f t="shared" si="48"/>
        <v>-805</v>
      </c>
      <c r="J3079" s="209"/>
      <c r="K3079" s="209" t="str" cm="1">
        <f t="array" ref="K3079">IF($C3079="","",IF(AND($C3079=Party_Statement!$C$5,$B3079&gt;=Party_Statement!$C$6,$B3079&lt;=Party_Statement!$E$6),SUMPRODUCT(($C$3:$C3079=Party_Statement!$C$5)*($B$3:$B3079&gt;=Party_Statement!$C$6)*($B$3:$B3079&lt;=Party_Statement!$E$6)),""))</f>
        <v/>
      </c>
    </row>
    <row r="3080" spans="1:11" x14ac:dyDescent="0.25">
      <c r="A3080" s="212" t="str">
        <f>Collection!A322</f>
        <v>2083/04/07</v>
      </c>
      <c r="B3080" s="206">
        <f>Collection!B322</f>
        <v>46226</v>
      </c>
      <c r="C3080" s="209" t="str">
        <f>Collection!D322</f>
        <v>TILAK RAYAMAJHI</v>
      </c>
      <c r="D3080" s="209" t="str">
        <f>Collection!F322</f>
        <v>Collection</v>
      </c>
      <c r="E3080" s="209">
        <f>Collection!C322</f>
        <v>3979</v>
      </c>
      <c r="F3080" s="209"/>
      <c r="G3080" s="210"/>
      <c r="H3080" s="210">
        <f>Collection!H322</f>
        <v>3015</v>
      </c>
      <c r="I3080" s="256">
        <f t="shared" si="48"/>
        <v>-3015</v>
      </c>
      <c r="J3080" s="209"/>
      <c r="K3080" s="209" t="str" cm="1">
        <f t="array" ref="K3080">IF($C3080="","",IF(AND($C3080=Party_Statement!$C$5,$B3080&gt;=Party_Statement!$C$6,$B3080&lt;=Party_Statement!$E$6),SUMPRODUCT(($C$3:$C3080=Party_Statement!$C$5)*($B$3:$B3080&gt;=Party_Statement!$C$6)*($B$3:$B3080&lt;=Party_Statement!$E$6)),""))</f>
        <v/>
      </c>
    </row>
    <row r="3081" spans="1:11" x14ac:dyDescent="0.25">
      <c r="A3081" s="212" t="str">
        <f>Collection!A323</f>
        <v>2083/04/07</v>
      </c>
      <c r="B3081" s="206">
        <f>Collection!B323</f>
        <v>46226</v>
      </c>
      <c r="C3081" s="209" t="str">
        <f>Collection!D323</f>
        <v>PETTY CASH</v>
      </c>
      <c r="D3081" s="209" t="str">
        <f>Collection!F323</f>
        <v>Petty Cash</v>
      </c>
      <c r="E3081" s="209">
        <f>Collection!C323</f>
        <v>0</v>
      </c>
      <c r="F3081" s="209"/>
      <c r="G3081" s="210"/>
      <c r="H3081" s="210">
        <f>Collection!H323</f>
        <v>0</v>
      </c>
      <c r="I3081" s="256">
        <f t="shared" si="48"/>
        <v>0</v>
      </c>
      <c r="J3081" s="209"/>
      <c r="K3081" s="209" t="str" cm="1">
        <f t="array" ref="K3081">IF($C3081="","",IF(AND($C3081=Party_Statement!$C$5,$B3081&gt;=Party_Statement!$C$6,$B3081&lt;=Party_Statement!$E$6),SUMPRODUCT(($C$3:$C3081=Party_Statement!$C$5)*($B$3:$B3081&gt;=Party_Statement!$C$6)*($B$3:$B3081&lt;=Party_Statement!$E$6)),""))</f>
        <v/>
      </c>
    </row>
    <row r="3082" spans="1:11" s="64" customFormat="1" x14ac:dyDescent="0.25">
      <c r="A3082" s="212" t="str">
        <f>Collection!A324</f>
        <v>2083/04/07</v>
      </c>
      <c r="B3082" s="206">
        <f>Collection!B324</f>
        <v>46226</v>
      </c>
      <c r="C3082" s="209" t="str">
        <f>Collection!D324</f>
        <v>PETTY CASH</v>
      </c>
      <c r="D3082" s="209" t="str">
        <f>Collection!F324</f>
        <v>Petty Cash</v>
      </c>
      <c r="E3082" s="209">
        <f>Collection!C324</f>
        <v>0</v>
      </c>
      <c r="F3082" s="211"/>
      <c r="G3082" s="210"/>
      <c r="H3082" s="210">
        <f>Collection!H324</f>
        <v>0</v>
      </c>
      <c r="I3082" s="256">
        <f t="shared" si="48"/>
        <v>0</v>
      </c>
      <c r="J3082" s="211"/>
      <c r="K3082" s="209" t="str" cm="1">
        <f t="array" ref="K3082">IF($C3082="","",IF(AND($C3082=Party_Statement!$C$5,$B3082&gt;=Party_Statement!$C$6,$B3082&lt;=Party_Statement!$E$6),SUMPRODUCT(($C$3:$C3082=Party_Statement!$C$5)*($B$3:$B3082&gt;=Party_Statement!$C$6)*($B$3:$B3082&lt;=Party_Statement!$E$6)),""))</f>
        <v/>
      </c>
    </row>
    <row r="3083" spans="1:11" x14ac:dyDescent="0.25">
      <c r="A3083" s="212" t="str">
        <f>Collection!A325</f>
        <v>2083/04/07</v>
      </c>
      <c r="B3083" s="206">
        <f>Collection!B325</f>
        <v>46226</v>
      </c>
      <c r="C3083" s="209" t="str">
        <f>Collection!D325</f>
        <v>LOCAL</v>
      </c>
      <c r="D3083" s="209" t="str">
        <f>Collection!F325</f>
        <v>Collection</v>
      </c>
      <c r="E3083" s="209">
        <f>Collection!C325</f>
        <v>6436</v>
      </c>
      <c r="F3083" s="209"/>
      <c r="G3083" s="210"/>
      <c r="H3083" s="210">
        <f>Collection!H325</f>
        <v>1100</v>
      </c>
      <c r="I3083" s="256">
        <f t="shared" si="48"/>
        <v>-1100</v>
      </c>
      <c r="J3083" s="209"/>
      <c r="K3083" s="209" t="str" cm="1">
        <f t="array" ref="K3083">IF($C3083="","",IF(AND($C3083=Party_Statement!$C$5,$B3083&gt;=Party_Statement!$C$6,$B3083&lt;=Party_Statement!$E$6),SUMPRODUCT(($C$3:$C3083=Party_Statement!$C$5)*($B$3:$B3083&gt;=Party_Statement!$C$6)*($B$3:$B3083&lt;=Party_Statement!$E$6)),""))</f>
        <v/>
      </c>
    </row>
    <row r="3084" spans="1:11" x14ac:dyDescent="0.25">
      <c r="A3084" s="212" t="str">
        <f>Collection!A326</f>
        <v>2083/04/07</v>
      </c>
      <c r="B3084" s="206">
        <f>Collection!B326</f>
        <v>46226</v>
      </c>
      <c r="C3084" s="209" t="str">
        <f>Collection!D326</f>
        <v>LOCAL</v>
      </c>
      <c r="D3084" s="209" t="str">
        <f>Collection!F326</f>
        <v>Collection</v>
      </c>
      <c r="E3084" s="209">
        <f>Collection!C326</f>
        <v>6436</v>
      </c>
      <c r="F3084" s="209"/>
      <c r="G3084" s="210"/>
      <c r="H3084" s="210">
        <f>Collection!H326</f>
        <v>500</v>
      </c>
      <c r="I3084" s="256">
        <f t="shared" si="48"/>
        <v>-500</v>
      </c>
      <c r="J3084" s="209"/>
      <c r="K3084" s="209" t="str" cm="1">
        <f t="array" ref="K3084">IF($C3084="","",IF(AND($C3084=Party_Statement!$C$5,$B3084&gt;=Party_Statement!$C$6,$B3084&lt;=Party_Statement!$E$6),SUMPRODUCT(($C$3:$C3084=Party_Statement!$C$5)*($B$3:$B3084&gt;=Party_Statement!$C$6)*($B$3:$B3084&lt;=Party_Statement!$E$6)),""))</f>
        <v/>
      </c>
    </row>
    <row r="3085" spans="1:11" x14ac:dyDescent="0.25">
      <c r="A3085" s="212" t="str">
        <f>Collection!A327</f>
        <v>2083/04/08</v>
      </c>
      <c r="B3085" s="206">
        <f>Collection!B327</f>
        <v>46227</v>
      </c>
      <c r="C3085" s="209" t="str">
        <f>Collection!D327</f>
        <v>SRIJANA DAIRY</v>
      </c>
      <c r="D3085" s="209" t="str">
        <f>Collection!F327</f>
        <v>Collection</v>
      </c>
      <c r="E3085" s="209">
        <f>Collection!C327</f>
        <v>3980</v>
      </c>
      <c r="F3085" s="209"/>
      <c r="G3085" s="210"/>
      <c r="H3085" s="210">
        <f>Collection!H327</f>
        <v>5180</v>
      </c>
      <c r="I3085" s="256">
        <f t="shared" si="48"/>
        <v>-5180</v>
      </c>
      <c r="J3085" s="209"/>
      <c r="K3085" s="209" t="str" cm="1">
        <f t="array" ref="K3085">IF($C3085="","",IF(AND($C3085=Party_Statement!$C$5,$B3085&gt;=Party_Statement!$C$6,$B3085&lt;=Party_Statement!$E$6),SUMPRODUCT(($C$3:$C3085=Party_Statement!$C$5)*($B$3:$B3085&gt;=Party_Statement!$C$6)*($B$3:$B3085&lt;=Party_Statement!$E$6)),""))</f>
        <v/>
      </c>
    </row>
    <row r="3086" spans="1:11" x14ac:dyDescent="0.25">
      <c r="A3086" s="212" t="str">
        <f>Collection!A328</f>
        <v>2083/04/08</v>
      </c>
      <c r="B3086" s="206">
        <f>Collection!B328</f>
        <v>46227</v>
      </c>
      <c r="C3086" s="209" t="str">
        <f>Collection!D328</f>
        <v>SOBHA BHATTARAI</v>
      </c>
      <c r="D3086" s="209" t="str">
        <f>Collection!F328</f>
        <v>Collection</v>
      </c>
      <c r="E3086" s="209">
        <f>Collection!C328</f>
        <v>3981</v>
      </c>
      <c r="F3086" s="209"/>
      <c r="G3086" s="210"/>
      <c r="H3086" s="210">
        <f>Collection!H328</f>
        <v>5100</v>
      </c>
      <c r="I3086" s="256">
        <f t="shared" si="48"/>
        <v>-5100</v>
      </c>
      <c r="J3086" s="209"/>
      <c r="K3086" s="209" t="str" cm="1">
        <f t="array" ref="K3086">IF($C3086="","",IF(AND($C3086=Party_Statement!$C$5,$B3086&gt;=Party_Statement!$C$6,$B3086&lt;=Party_Statement!$E$6),SUMPRODUCT(($C$3:$C3086=Party_Statement!$C$5)*($B$3:$B3086&gt;=Party_Statement!$C$6)*($B$3:$B3086&lt;=Party_Statement!$E$6)),""))</f>
        <v/>
      </c>
    </row>
    <row r="3087" spans="1:11" x14ac:dyDescent="0.25">
      <c r="A3087" s="212" t="str">
        <f>Collection!A329</f>
        <v>2083/04/08</v>
      </c>
      <c r="B3087" s="206">
        <f>Collection!B329</f>
        <v>46227</v>
      </c>
      <c r="C3087" s="209" t="str">
        <f>Collection!D329</f>
        <v>PALPALI KIRANA</v>
      </c>
      <c r="D3087" s="209" t="str">
        <f>Collection!F329</f>
        <v>Collection</v>
      </c>
      <c r="E3087" s="209">
        <f>Collection!C329</f>
        <v>3982</v>
      </c>
      <c r="F3087" s="209"/>
      <c r="G3087" s="210"/>
      <c r="H3087" s="210">
        <f>Collection!H329</f>
        <v>1700</v>
      </c>
      <c r="I3087" s="256">
        <f t="shared" si="48"/>
        <v>-1700</v>
      </c>
      <c r="J3087" s="209"/>
      <c r="K3087" s="209" t="str" cm="1">
        <f t="array" ref="K3087">IF($C3087="","",IF(AND($C3087=Party_Statement!$C$5,$B3087&gt;=Party_Statement!$C$6,$B3087&lt;=Party_Statement!$E$6),SUMPRODUCT(($C$3:$C3087=Party_Statement!$C$5)*($B$3:$B3087&gt;=Party_Statement!$C$6)*($B$3:$B3087&lt;=Party_Statement!$E$6)),""))</f>
        <v/>
      </c>
    </row>
    <row r="3088" spans="1:11" x14ac:dyDescent="0.25">
      <c r="A3088" s="212" t="str">
        <f>Collection!A330</f>
        <v>2083/04/08</v>
      </c>
      <c r="B3088" s="206">
        <f>Collection!B330</f>
        <v>46227</v>
      </c>
      <c r="C3088" s="209" t="str">
        <f>Collection!D330</f>
        <v>AAMOSH KIRANA</v>
      </c>
      <c r="D3088" s="209" t="str">
        <f>Collection!F330</f>
        <v>Collection</v>
      </c>
      <c r="E3088" s="209">
        <f>Collection!C330</f>
        <v>3983</v>
      </c>
      <c r="F3088" s="209"/>
      <c r="G3088" s="210"/>
      <c r="H3088" s="210">
        <f>Collection!H330</f>
        <v>5500</v>
      </c>
      <c r="I3088" s="256">
        <f t="shared" si="48"/>
        <v>-5500</v>
      </c>
      <c r="J3088" s="209"/>
      <c r="K3088" s="209" t="str" cm="1">
        <f t="array" ref="K3088">IF($C3088="","",IF(AND($C3088=Party_Statement!$C$5,$B3088&gt;=Party_Statement!$C$6,$B3088&lt;=Party_Statement!$E$6),SUMPRODUCT(($C$3:$C3088=Party_Statement!$C$5)*($B$3:$B3088&gt;=Party_Statement!$C$6)*($B$3:$B3088&lt;=Party_Statement!$E$6)),""))</f>
        <v/>
      </c>
    </row>
    <row r="3089" spans="1:11" x14ac:dyDescent="0.25">
      <c r="A3089" s="212" t="str">
        <f>Collection!A331</f>
        <v>2083/04/08</v>
      </c>
      <c r="B3089" s="206">
        <f>Collection!B331</f>
        <v>46227</v>
      </c>
      <c r="C3089" s="209" t="str">
        <f>Collection!D331</f>
        <v>DEURALI KIRANA</v>
      </c>
      <c r="D3089" s="209" t="str">
        <f>Collection!F331</f>
        <v>Collection</v>
      </c>
      <c r="E3089" s="209">
        <f>Collection!C331</f>
        <v>3984</v>
      </c>
      <c r="F3089" s="209"/>
      <c r="G3089" s="210"/>
      <c r="H3089" s="210">
        <f>Collection!H331</f>
        <v>425</v>
      </c>
      <c r="I3089" s="256">
        <f t="shared" si="48"/>
        <v>-425</v>
      </c>
      <c r="J3089" s="209"/>
      <c r="K3089" s="209" t="str" cm="1">
        <f t="array" ref="K3089">IF($C3089="","",IF(AND($C3089=Party_Statement!$C$5,$B3089&gt;=Party_Statement!$C$6,$B3089&lt;=Party_Statement!$E$6),SUMPRODUCT(($C$3:$C3089=Party_Statement!$C$5)*($B$3:$B3089&gt;=Party_Statement!$C$6)*($B$3:$B3089&lt;=Party_Statement!$E$6)),""))</f>
        <v/>
      </c>
    </row>
    <row r="3090" spans="1:11" x14ac:dyDescent="0.25">
      <c r="A3090" s="212" t="str">
        <f>Collection!A332</f>
        <v>2083/04/08</v>
      </c>
      <c r="B3090" s="206">
        <f>Collection!B332</f>
        <v>46227</v>
      </c>
      <c r="C3090" s="209" t="str">
        <f>Collection!D332</f>
        <v>GIRI KIRANA</v>
      </c>
      <c r="D3090" s="209" t="str">
        <f>Collection!F332</f>
        <v>Collection</v>
      </c>
      <c r="E3090" s="209">
        <f>Collection!C332</f>
        <v>3985</v>
      </c>
      <c r="F3090" s="209"/>
      <c r="G3090" s="210"/>
      <c r="H3090" s="210">
        <f>Collection!H332</f>
        <v>1275</v>
      </c>
      <c r="I3090" s="256">
        <f t="shared" si="48"/>
        <v>-1275</v>
      </c>
      <c r="J3090" s="209"/>
      <c r="K3090" s="209" t="str" cm="1">
        <f t="array" ref="K3090">IF($C3090="","",IF(AND($C3090=Party_Statement!$C$5,$B3090&gt;=Party_Statement!$C$6,$B3090&lt;=Party_Statement!$E$6),SUMPRODUCT(($C$3:$C3090=Party_Statement!$C$5)*($B$3:$B3090&gt;=Party_Statement!$C$6)*($B$3:$B3090&lt;=Party_Statement!$E$6)),""))</f>
        <v/>
      </c>
    </row>
    <row r="3091" spans="1:11" x14ac:dyDescent="0.25">
      <c r="A3091" s="212" t="str">
        <f>Collection!A333</f>
        <v>2083/04/08</v>
      </c>
      <c r="B3091" s="206">
        <f>Collection!B333</f>
        <v>46227</v>
      </c>
      <c r="C3091" s="209" t="str">
        <f>Collection!D333</f>
        <v>SAMIKSHYA KIRANA</v>
      </c>
      <c r="D3091" s="209" t="str">
        <f>Collection!F333</f>
        <v>Collection</v>
      </c>
      <c r="E3091" s="209">
        <f>Collection!C333</f>
        <v>3986</v>
      </c>
      <c r="F3091" s="209"/>
      <c r="G3091" s="210"/>
      <c r="H3091" s="210">
        <f>Collection!H333</f>
        <v>680</v>
      </c>
      <c r="I3091" s="256">
        <f t="shared" si="48"/>
        <v>-680</v>
      </c>
      <c r="J3091" s="209"/>
      <c r="K3091" s="209" t="str" cm="1">
        <f t="array" ref="K3091">IF($C3091="","",IF(AND($C3091=Party_Statement!$C$5,$B3091&gt;=Party_Statement!$C$6,$B3091&lt;=Party_Statement!$E$6),SUMPRODUCT(($C$3:$C3091=Party_Statement!$C$5)*($B$3:$B3091&gt;=Party_Statement!$C$6)*($B$3:$B3091&lt;=Party_Statement!$E$6)),""))</f>
        <v/>
      </c>
    </row>
    <row r="3092" spans="1:11" x14ac:dyDescent="0.25">
      <c r="A3092" s="212" t="str">
        <f>Collection!A334</f>
        <v>2083/04/08</v>
      </c>
      <c r="B3092" s="206">
        <f>Collection!B334</f>
        <v>46227</v>
      </c>
      <c r="C3092" s="209" t="str">
        <f>Collection!D334</f>
        <v>YUBARAJ AND SAMRAT</v>
      </c>
      <c r="D3092" s="209" t="str">
        <f>Collection!F334</f>
        <v>Collection</v>
      </c>
      <c r="E3092" s="209">
        <f>Collection!C334</f>
        <v>3987</v>
      </c>
      <c r="F3092" s="209"/>
      <c r="G3092" s="210"/>
      <c r="H3092" s="210">
        <f>Collection!H334</f>
        <v>1020</v>
      </c>
      <c r="I3092" s="256">
        <f t="shared" si="48"/>
        <v>-1020</v>
      </c>
      <c r="J3092" s="209"/>
      <c r="K3092" s="209" t="str" cm="1">
        <f t="array" ref="K3092">IF($C3092="","",IF(AND($C3092=Party_Statement!$C$5,$B3092&gt;=Party_Statement!$C$6,$B3092&lt;=Party_Statement!$E$6),SUMPRODUCT(($C$3:$C3092=Party_Statement!$C$5)*($B$3:$B3092&gt;=Party_Statement!$C$6)*($B$3:$B3092&lt;=Party_Statement!$E$6)),""))</f>
        <v/>
      </c>
    </row>
    <row r="3093" spans="1:11" x14ac:dyDescent="0.25">
      <c r="A3093" s="212" t="str">
        <f>Collection!A335</f>
        <v>2083/04/08</v>
      </c>
      <c r="B3093" s="206">
        <f>Collection!B335</f>
        <v>46227</v>
      </c>
      <c r="C3093" s="209" t="str">
        <f>Collection!D335</f>
        <v>MANAKAMANA DAIRY</v>
      </c>
      <c r="D3093" s="209" t="str">
        <f>Collection!F335</f>
        <v>Collection</v>
      </c>
      <c r="E3093" s="209">
        <f>Collection!C335</f>
        <v>3988</v>
      </c>
      <c r="F3093" s="209"/>
      <c r="G3093" s="210"/>
      <c r="H3093" s="210">
        <f>Collection!H335</f>
        <v>1900</v>
      </c>
      <c r="I3093" s="256">
        <f t="shared" si="48"/>
        <v>-1900</v>
      </c>
      <c r="J3093" s="209"/>
      <c r="K3093" s="209" t="str" cm="1">
        <f t="array" ref="K3093">IF($C3093="","",IF(AND($C3093=Party_Statement!$C$5,$B3093&gt;=Party_Statement!$C$6,$B3093&lt;=Party_Statement!$E$6),SUMPRODUCT(($C$3:$C3093=Party_Statement!$C$5)*($B$3:$B3093&gt;=Party_Statement!$C$6)*($B$3:$B3093&lt;=Party_Statement!$E$6)),""))</f>
        <v/>
      </c>
    </row>
    <row r="3094" spans="1:11" x14ac:dyDescent="0.25">
      <c r="A3094" s="212" t="str">
        <f>Collection!A336</f>
        <v>2083/04/08</v>
      </c>
      <c r="B3094" s="206">
        <f>Collection!B336</f>
        <v>46227</v>
      </c>
      <c r="C3094" s="209" t="str">
        <f>Collection!D336</f>
        <v>ORGANIC TARKALI</v>
      </c>
      <c r="D3094" s="209" t="str">
        <f>Collection!F336</f>
        <v>Collection</v>
      </c>
      <c r="E3094" s="209">
        <f>Collection!C336</f>
        <v>3989</v>
      </c>
      <c r="F3094" s="209"/>
      <c r="G3094" s="210"/>
      <c r="H3094" s="210">
        <f>Collection!H336</f>
        <v>2375</v>
      </c>
      <c r="I3094" s="256">
        <f t="shared" si="48"/>
        <v>-2375</v>
      </c>
      <c r="J3094" s="209"/>
      <c r="K3094" s="209" t="str" cm="1">
        <f t="array" ref="K3094">IF($C3094="","",IF(AND($C3094=Party_Statement!$C$5,$B3094&gt;=Party_Statement!$C$6,$B3094&lt;=Party_Statement!$E$6),SUMPRODUCT(($C$3:$C3094=Party_Statement!$C$5)*($B$3:$B3094&gt;=Party_Statement!$C$6)*($B$3:$B3094&lt;=Party_Statement!$E$6)),""))</f>
        <v/>
      </c>
    </row>
    <row r="3095" spans="1:11" x14ac:dyDescent="0.25">
      <c r="A3095" s="212" t="str">
        <f>Collection!A337</f>
        <v>2083/04/08</v>
      </c>
      <c r="B3095" s="206">
        <f>Collection!B337</f>
        <v>46227</v>
      </c>
      <c r="C3095" s="209" t="str">
        <f>Collection!D337</f>
        <v>NEHA MISTHAN BHANDAR</v>
      </c>
      <c r="D3095" s="209" t="str">
        <f>Collection!F337</f>
        <v>Collection</v>
      </c>
      <c r="E3095" s="209">
        <f>Collection!C337</f>
        <v>3990</v>
      </c>
      <c r="F3095" s="209"/>
      <c r="G3095" s="210"/>
      <c r="H3095" s="210">
        <f>Collection!H337</f>
        <v>3400</v>
      </c>
      <c r="I3095" s="256">
        <f t="shared" si="48"/>
        <v>-3400</v>
      </c>
      <c r="J3095" s="209"/>
      <c r="K3095" s="209" t="str" cm="1">
        <f t="array" ref="K3095">IF($C3095="","",IF(AND($C3095=Party_Statement!$C$5,$B3095&gt;=Party_Statement!$C$6,$B3095&lt;=Party_Statement!$E$6),SUMPRODUCT(($C$3:$C3095=Party_Statement!$C$5)*($B$3:$B3095&gt;=Party_Statement!$C$6)*($B$3:$B3095&lt;=Party_Statement!$E$6)),""))</f>
        <v/>
      </c>
    </row>
    <row r="3096" spans="1:11" x14ac:dyDescent="0.25">
      <c r="A3096" s="212" t="str">
        <f>Collection!A338</f>
        <v>2083/04/08</v>
      </c>
      <c r="B3096" s="206">
        <f>Collection!B338</f>
        <v>46227</v>
      </c>
      <c r="C3096" s="209" t="str">
        <f>Collection!D338</f>
        <v>PETTY CASH</v>
      </c>
      <c r="D3096" s="209" t="str">
        <f>Collection!F338</f>
        <v>Petty Cash</v>
      </c>
      <c r="E3096" s="209">
        <f>Collection!C338</f>
        <v>0</v>
      </c>
      <c r="F3096" s="209"/>
      <c r="G3096" s="210"/>
      <c r="H3096" s="210">
        <f>Collection!H338</f>
        <v>0</v>
      </c>
      <c r="I3096" s="256">
        <f t="shared" si="48"/>
        <v>0</v>
      </c>
      <c r="J3096" s="209"/>
      <c r="K3096" s="209" t="str" cm="1">
        <f t="array" ref="K3096">IF($C3096="","",IF(AND($C3096=Party_Statement!$C$5,$B3096&gt;=Party_Statement!$C$6,$B3096&lt;=Party_Statement!$E$6),SUMPRODUCT(($C$3:$C3096=Party_Statement!$C$5)*($B$3:$B3096&gt;=Party_Statement!$C$6)*($B$3:$B3096&lt;=Party_Statement!$E$6)),""))</f>
        <v/>
      </c>
    </row>
    <row r="3097" spans="1:11" x14ac:dyDescent="0.25">
      <c r="A3097" s="212" t="str">
        <f>Collection!A339</f>
        <v>2083/04/08</v>
      </c>
      <c r="B3097" s="206">
        <f>Collection!B339</f>
        <v>46227</v>
      </c>
      <c r="C3097" s="209" t="str">
        <f>Collection!D339</f>
        <v>LOCAL</v>
      </c>
      <c r="D3097" s="209" t="str">
        <f>Collection!F339</f>
        <v>Collection</v>
      </c>
      <c r="E3097" s="209">
        <f>Collection!C339</f>
        <v>6451</v>
      </c>
      <c r="F3097" s="209"/>
      <c r="G3097" s="210"/>
      <c r="H3097" s="210">
        <f>Collection!H339</f>
        <v>300</v>
      </c>
      <c r="I3097" s="256">
        <f t="shared" si="48"/>
        <v>-300</v>
      </c>
      <c r="J3097" s="209"/>
      <c r="K3097" s="209" t="str" cm="1">
        <f t="array" ref="K3097">IF($C3097="","",IF(AND($C3097=Party_Statement!$C$5,$B3097&gt;=Party_Statement!$C$6,$B3097&lt;=Party_Statement!$E$6),SUMPRODUCT(($C$3:$C3097=Party_Statement!$C$5)*($B$3:$B3097&gt;=Party_Statement!$C$6)*($B$3:$B3097&lt;=Party_Statement!$E$6)),""))</f>
        <v/>
      </c>
    </row>
    <row r="3098" spans="1:11" x14ac:dyDescent="0.25">
      <c r="A3098" s="212" t="str">
        <f>Collection!A340</f>
        <v>2083/04/09</v>
      </c>
      <c r="B3098" s="206">
        <f>Collection!B340</f>
        <v>46228</v>
      </c>
      <c r="C3098" s="209" t="str">
        <f>Collection!D340</f>
        <v>LOCAL</v>
      </c>
      <c r="D3098" s="209" t="str">
        <f>Collection!F340</f>
        <v>Collection</v>
      </c>
      <c r="E3098" s="209">
        <f>Collection!C340</f>
        <v>6453</v>
      </c>
      <c r="F3098" s="209"/>
      <c r="G3098" s="210"/>
      <c r="H3098" s="210">
        <f>Collection!H340</f>
        <v>2350</v>
      </c>
      <c r="I3098" s="256">
        <f t="shared" si="48"/>
        <v>-2350</v>
      </c>
      <c r="J3098" s="209"/>
      <c r="K3098" s="209" t="str" cm="1">
        <f t="array" ref="K3098">IF($C3098="","",IF(AND($C3098=Party_Statement!$C$5,$B3098&gt;=Party_Statement!$C$6,$B3098&lt;=Party_Statement!$E$6),SUMPRODUCT(($C$3:$C3098=Party_Statement!$C$5)*($B$3:$B3098&gt;=Party_Statement!$C$6)*($B$3:$B3098&lt;=Party_Statement!$E$6)),""))</f>
        <v/>
      </c>
    </row>
    <row r="3099" spans="1:11" x14ac:dyDescent="0.25">
      <c r="A3099" s="212" t="str">
        <f>Collection!A341</f>
        <v>2083/04/09</v>
      </c>
      <c r="B3099" s="206">
        <f>Collection!B341</f>
        <v>46228</v>
      </c>
      <c r="C3099" s="209" t="str">
        <f>Collection!D341</f>
        <v>SRIJANA DAIRY</v>
      </c>
      <c r="D3099" s="209" t="str">
        <f>Collection!F341</f>
        <v>Collection</v>
      </c>
      <c r="E3099" s="209">
        <f>Collection!C341</f>
        <v>3991</v>
      </c>
      <c r="F3099" s="209"/>
      <c r="G3099" s="210"/>
      <c r="H3099" s="210">
        <f>Collection!H341</f>
        <v>5180</v>
      </c>
      <c r="I3099" s="256">
        <f t="shared" si="48"/>
        <v>-5180</v>
      </c>
      <c r="J3099" s="209"/>
      <c r="K3099" s="209" t="str" cm="1">
        <f t="array" ref="K3099">IF($C3099="","",IF(AND($C3099=Party_Statement!$C$5,$B3099&gt;=Party_Statement!$C$6,$B3099&lt;=Party_Statement!$E$6),SUMPRODUCT(($C$3:$C3099=Party_Statement!$C$5)*($B$3:$B3099&gt;=Party_Statement!$C$6)*($B$3:$B3099&lt;=Party_Statement!$E$6)),""))</f>
        <v/>
      </c>
    </row>
    <row r="3100" spans="1:11" x14ac:dyDescent="0.25">
      <c r="A3100" s="212" t="str">
        <f>Collection!A342</f>
        <v>2083/04/09</v>
      </c>
      <c r="B3100" s="206">
        <f>Collection!B342</f>
        <v>46228</v>
      </c>
      <c r="C3100" s="209" t="str">
        <f>Collection!D342</f>
        <v>SOBHA BHATTARAI</v>
      </c>
      <c r="D3100" s="209" t="str">
        <f>Collection!F342</f>
        <v>Collection</v>
      </c>
      <c r="E3100" s="209">
        <f>Collection!C342</f>
        <v>3992</v>
      </c>
      <c r="F3100" s="209"/>
      <c r="G3100" s="210"/>
      <c r="H3100" s="210">
        <f>Collection!H342</f>
        <v>4250</v>
      </c>
      <c r="I3100" s="256">
        <f t="shared" si="48"/>
        <v>-4250</v>
      </c>
      <c r="J3100" s="209"/>
      <c r="K3100" s="209" t="str" cm="1">
        <f t="array" ref="K3100">IF($C3100="","",IF(AND($C3100=Party_Statement!$C$5,$B3100&gt;=Party_Statement!$C$6,$B3100&lt;=Party_Statement!$E$6),SUMPRODUCT(($C$3:$C3100=Party_Statement!$C$5)*($B$3:$B3100&gt;=Party_Statement!$C$6)*($B$3:$B3100&lt;=Party_Statement!$E$6)),""))</f>
        <v/>
      </c>
    </row>
    <row r="3101" spans="1:11" x14ac:dyDescent="0.25">
      <c r="A3101" s="212" t="str">
        <f>Collection!A343</f>
        <v>2083/04/09</v>
      </c>
      <c r="B3101" s="206">
        <f>Collection!B343</f>
        <v>46228</v>
      </c>
      <c r="C3101" s="209" t="str">
        <f>Collection!D343</f>
        <v>SAMIKSHYA KIRANA</v>
      </c>
      <c r="D3101" s="209" t="str">
        <f>Collection!F343</f>
        <v>Collection</v>
      </c>
      <c r="E3101" s="209">
        <f>Collection!C343</f>
        <v>3993</v>
      </c>
      <c r="F3101" s="209"/>
      <c r="G3101" s="210"/>
      <c r="H3101" s="210">
        <f>Collection!H343</f>
        <v>680</v>
      </c>
      <c r="I3101" s="256">
        <f t="shared" si="48"/>
        <v>-680</v>
      </c>
      <c r="J3101" s="209"/>
      <c r="K3101" s="209" t="str" cm="1">
        <f t="array" ref="K3101">IF($C3101="","",IF(AND($C3101=Party_Statement!$C$5,$B3101&gt;=Party_Statement!$C$6,$B3101&lt;=Party_Statement!$E$6),SUMPRODUCT(($C$3:$C3101=Party_Statement!$C$5)*($B$3:$B3101&gt;=Party_Statement!$C$6)*($B$3:$B3101&lt;=Party_Statement!$E$6)),""))</f>
        <v/>
      </c>
    </row>
    <row r="3102" spans="1:11" x14ac:dyDescent="0.25">
      <c r="A3102" s="212" t="str">
        <f>Collection!A344</f>
        <v>2083/04/09</v>
      </c>
      <c r="B3102" s="206">
        <f>Collection!B344</f>
        <v>46228</v>
      </c>
      <c r="C3102" s="209" t="str">
        <f>Collection!D344</f>
        <v>AAMOSH KIRANA</v>
      </c>
      <c r="D3102" s="209" t="str">
        <f>Collection!F344</f>
        <v>Collection</v>
      </c>
      <c r="E3102" s="209">
        <f>Collection!C344</f>
        <v>3994</v>
      </c>
      <c r="F3102" s="209"/>
      <c r="G3102" s="210"/>
      <c r="H3102" s="210">
        <f>Collection!H344</f>
        <v>10000</v>
      </c>
      <c r="I3102" s="256">
        <f t="shared" si="48"/>
        <v>-10000</v>
      </c>
      <c r="J3102" s="209"/>
      <c r="K3102" s="209" t="str" cm="1">
        <f t="array" ref="K3102">IF($C3102="","",IF(AND($C3102=Party_Statement!$C$5,$B3102&gt;=Party_Statement!$C$6,$B3102&lt;=Party_Statement!$E$6),SUMPRODUCT(($C$3:$C3102=Party_Statement!$C$5)*($B$3:$B3102&gt;=Party_Statement!$C$6)*($B$3:$B3102&lt;=Party_Statement!$E$6)),""))</f>
        <v/>
      </c>
    </row>
    <row r="3103" spans="1:11" x14ac:dyDescent="0.25">
      <c r="A3103" s="212" t="str">
        <f>Collection!A345</f>
        <v>2083/04/09</v>
      </c>
      <c r="B3103" s="206">
        <f>Collection!B345</f>
        <v>46228</v>
      </c>
      <c r="C3103" s="209" t="str">
        <f>Collection!D345</f>
        <v>AAYUSH AND AAYUSHMA</v>
      </c>
      <c r="D3103" s="209" t="str">
        <f>Collection!F345</f>
        <v>Collection</v>
      </c>
      <c r="E3103" s="209">
        <f>Collection!C345</f>
        <v>3995</v>
      </c>
      <c r="F3103" s="209"/>
      <c r="G3103" s="210"/>
      <c r="H3103" s="210">
        <f>Collection!H345</f>
        <v>425</v>
      </c>
      <c r="I3103" s="256">
        <f t="shared" si="48"/>
        <v>-425</v>
      </c>
      <c r="J3103" s="209"/>
      <c r="K3103" s="209" t="str" cm="1">
        <f t="array" ref="K3103">IF($C3103="","",IF(AND($C3103=Party_Statement!$C$5,$B3103&gt;=Party_Statement!$C$6,$B3103&lt;=Party_Statement!$E$6),SUMPRODUCT(($C$3:$C3103=Party_Statement!$C$5)*($B$3:$B3103&gt;=Party_Statement!$C$6)*($B$3:$B3103&lt;=Party_Statement!$E$6)),""))</f>
        <v/>
      </c>
    </row>
    <row r="3104" spans="1:11" x14ac:dyDescent="0.25">
      <c r="A3104" s="212" t="str">
        <f>Collection!A346</f>
        <v>2083/04/09</v>
      </c>
      <c r="B3104" s="206">
        <f>Collection!B346</f>
        <v>46228</v>
      </c>
      <c r="C3104" s="209" t="str">
        <f>Collection!D346</f>
        <v>YUBARAJ AND SAMRAT</v>
      </c>
      <c r="D3104" s="209" t="str">
        <f>Collection!F346</f>
        <v>Collection</v>
      </c>
      <c r="E3104" s="209">
        <f>Collection!C346</f>
        <v>3996</v>
      </c>
      <c r="F3104" s="209"/>
      <c r="G3104" s="210"/>
      <c r="H3104" s="210">
        <f>Collection!H346</f>
        <v>1020</v>
      </c>
      <c r="I3104" s="256">
        <f t="shared" si="48"/>
        <v>-1020</v>
      </c>
      <c r="J3104" s="209"/>
      <c r="K3104" s="209" t="str" cm="1">
        <f t="array" ref="K3104">IF($C3104="","",IF(AND($C3104=Party_Statement!$C$5,$B3104&gt;=Party_Statement!$C$6,$B3104&lt;=Party_Statement!$E$6),SUMPRODUCT(($C$3:$C3104=Party_Statement!$C$5)*($B$3:$B3104&gt;=Party_Statement!$C$6)*($B$3:$B3104&lt;=Party_Statement!$E$6)),""))</f>
        <v/>
      </c>
    </row>
    <row r="3105" spans="1:11" x14ac:dyDescent="0.25">
      <c r="A3105" s="212" t="str">
        <f>Collection!A347</f>
        <v>2083/04/09</v>
      </c>
      <c r="B3105" s="206">
        <f>Collection!B347</f>
        <v>46228</v>
      </c>
      <c r="C3105" s="209" t="str">
        <f>Collection!D347</f>
        <v>PALPALI KIRANA</v>
      </c>
      <c r="D3105" s="209" t="str">
        <f>Collection!F347</f>
        <v>Collection</v>
      </c>
      <c r="E3105" s="209">
        <f>Collection!C347</f>
        <v>3997</v>
      </c>
      <c r="F3105" s="209"/>
      <c r="G3105" s="210"/>
      <c r="H3105" s="210">
        <f>Collection!H347</f>
        <v>2125</v>
      </c>
      <c r="I3105" s="256">
        <f t="shared" si="48"/>
        <v>-2125</v>
      </c>
      <c r="J3105" s="209"/>
      <c r="K3105" s="209" t="str" cm="1">
        <f t="array" ref="K3105">IF($C3105="","",IF(AND($C3105=Party_Statement!$C$5,$B3105&gt;=Party_Statement!$C$6,$B3105&lt;=Party_Statement!$E$6),SUMPRODUCT(($C$3:$C3105=Party_Statement!$C$5)*($B$3:$B3105&gt;=Party_Statement!$C$6)*($B$3:$B3105&lt;=Party_Statement!$E$6)),""))</f>
        <v/>
      </c>
    </row>
    <row r="3106" spans="1:11" x14ac:dyDescent="0.25">
      <c r="A3106" s="212" t="str">
        <f>Collection!A348</f>
        <v>2083/04/09</v>
      </c>
      <c r="B3106" s="206">
        <f>Collection!B348</f>
        <v>46228</v>
      </c>
      <c r="C3106" s="209" t="str">
        <f>Collection!D348</f>
        <v>DEURALI KIRANA</v>
      </c>
      <c r="D3106" s="209" t="str">
        <f>Collection!F348</f>
        <v>Collection</v>
      </c>
      <c r="E3106" s="209">
        <f>Collection!C348</f>
        <v>3998</v>
      </c>
      <c r="F3106" s="209"/>
      <c r="G3106" s="210"/>
      <c r="H3106" s="210">
        <f>Collection!H348</f>
        <v>425</v>
      </c>
      <c r="I3106" s="256">
        <f t="shared" si="48"/>
        <v>0</v>
      </c>
      <c r="J3106" s="209"/>
      <c r="K3106" s="209" t="str" cm="1">
        <f t="array" ref="K3106">IF($C3106="","",IF(AND($C3106=Party_Statement!$C$5,$B3106&gt;=Party_Statement!$C$6,$B3106&lt;=Party_Statement!$E$6),SUMPRODUCT(($C$3:$C3106=Party_Statement!$C$5)*($B$3:$B3106&gt;=Party_Statement!$C$6)*($B$3:$B3106&lt;=Party_Statement!$E$6)),""))</f>
        <v/>
      </c>
    </row>
    <row r="3107" spans="1:11" x14ac:dyDescent="0.25">
      <c r="A3107" s="212" t="str">
        <f>Collection!A349</f>
        <v>2083/04/09</v>
      </c>
      <c r="B3107" s="206">
        <f>Collection!B349</f>
        <v>46228</v>
      </c>
      <c r="C3107" s="209" t="str">
        <f>Collection!D349</f>
        <v>GIRI KIRANA</v>
      </c>
      <c r="D3107" s="209" t="str">
        <f>Collection!F349</f>
        <v>Collection</v>
      </c>
      <c r="E3107" s="209">
        <f>Collection!C349</f>
        <v>3999</v>
      </c>
      <c r="F3107" s="209"/>
      <c r="G3107" s="210"/>
      <c r="H3107" s="210">
        <f>Collection!H349</f>
        <v>1275</v>
      </c>
      <c r="I3107" s="256">
        <f t="shared" si="48"/>
        <v>-1275</v>
      </c>
      <c r="J3107" s="209"/>
      <c r="K3107" s="209" t="str" cm="1">
        <f t="array" ref="K3107">IF($C3107="","",IF(AND($C3107=Party_Statement!$C$5,$B3107&gt;=Party_Statement!$C$6,$B3107&lt;=Party_Statement!$E$6),SUMPRODUCT(($C$3:$C3107=Party_Statement!$C$5)*($B$3:$B3107&gt;=Party_Statement!$C$6)*($B$3:$B3107&lt;=Party_Statement!$E$6)),""))</f>
        <v/>
      </c>
    </row>
    <row r="3108" spans="1:11" x14ac:dyDescent="0.25">
      <c r="A3108" s="212" t="str">
        <f>Collection!A350</f>
        <v>2083/04/09</v>
      </c>
      <c r="B3108" s="206">
        <f>Collection!B350</f>
        <v>46228</v>
      </c>
      <c r="C3108" s="209" t="str">
        <f>Collection!D350</f>
        <v>ORGANIC TARKALI</v>
      </c>
      <c r="D3108" s="209" t="str">
        <f>Collection!F350</f>
        <v>Collection</v>
      </c>
      <c r="E3108" s="209">
        <f>Collection!C350</f>
        <v>4000</v>
      </c>
      <c r="F3108" s="209"/>
      <c r="G3108" s="210"/>
      <c r="H3108" s="210">
        <f>Collection!H350</f>
        <v>2495</v>
      </c>
      <c r="I3108" s="256">
        <f t="shared" si="48"/>
        <v>-2495</v>
      </c>
      <c r="J3108" s="209"/>
      <c r="K3108" s="209" t="str" cm="1">
        <f t="array" ref="K3108">IF($C3108="","",IF(AND($C3108=Party_Statement!$C$5,$B3108&gt;=Party_Statement!$C$6,$B3108&lt;=Party_Statement!$E$6),SUMPRODUCT(($C$3:$C3108=Party_Statement!$C$5)*($B$3:$B3108&gt;=Party_Statement!$C$6)*($B$3:$B3108&lt;=Party_Statement!$E$6)),""))</f>
        <v/>
      </c>
    </row>
    <row r="3109" spans="1:11" x14ac:dyDescent="0.25">
      <c r="A3109" s="212" t="str">
        <f>Collection!A351</f>
        <v>2083/04/09</v>
      </c>
      <c r="B3109" s="206">
        <f>Collection!B351</f>
        <v>46228</v>
      </c>
      <c r="C3109" s="209" t="str">
        <f>Collection!D351</f>
        <v>NEUPANE KIRANA</v>
      </c>
      <c r="D3109" s="209" t="str">
        <f>Collection!F351</f>
        <v>Collection</v>
      </c>
      <c r="E3109" s="209">
        <f>Collection!C351</f>
        <v>4001</v>
      </c>
      <c r="F3109" s="209"/>
      <c r="G3109" s="210"/>
      <c r="H3109" s="210">
        <f>Collection!H351</f>
        <v>400</v>
      </c>
      <c r="I3109" s="256">
        <f t="shared" si="48"/>
        <v>-400</v>
      </c>
      <c r="J3109" s="209"/>
      <c r="K3109" s="209" t="str" cm="1">
        <f t="array" ref="K3109">IF($C3109="","",IF(AND($C3109=Party_Statement!$C$5,$B3109&gt;=Party_Statement!$C$6,$B3109&lt;=Party_Statement!$E$6),SUMPRODUCT(($C$3:$C3109=Party_Statement!$C$5)*($B$3:$B3109&gt;=Party_Statement!$C$6)*($B$3:$B3109&lt;=Party_Statement!$E$6)),""))</f>
        <v/>
      </c>
    </row>
    <row r="3110" spans="1:11" x14ac:dyDescent="0.25">
      <c r="A3110" s="212" t="str">
        <f>Collection!A352</f>
        <v>2083/04/09</v>
      </c>
      <c r="B3110" s="206">
        <f>Collection!B352</f>
        <v>46228</v>
      </c>
      <c r="C3110" s="209" t="str">
        <f>Collection!D352</f>
        <v>SHANKAR KHAREL</v>
      </c>
      <c r="D3110" s="209" t="str">
        <f>Collection!F352</f>
        <v>Collection</v>
      </c>
      <c r="E3110" s="209">
        <f>Collection!C352</f>
        <v>4002</v>
      </c>
      <c r="F3110" s="209"/>
      <c r="G3110" s="210"/>
      <c r="H3110" s="210">
        <f>Collection!H352</f>
        <v>5000</v>
      </c>
      <c r="I3110" s="256">
        <f t="shared" si="48"/>
        <v>-5000</v>
      </c>
      <c r="J3110" s="209"/>
      <c r="K3110" s="209" t="str" cm="1">
        <f t="array" ref="K3110">IF($C3110="","",IF(AND($C3110=Party_Statement!$C$5,$B3110&gt;=Party_Statement!$C$6,$B3110&lt;=Party_Statement!$E$6),SUMPRODUCT(($C$3:$C3110=Party_Statement!$C$5)*($B$3:$B3110&gt;=Party_Statement!$C$6)*($B$3:$B3110&lt;=Party_Statement!$E$6)),""))</f>
        <v/>
      </c>
    </row>
    <row r="3111" spans="1:11" x14ac:dyDescent="0.25">
      <c r="A3111" s="212" t="str">
        <f>Collection!A353</f>
        <v>2083/04/09</v>
      </c>
      <c r="B3111" s="206">
        <f>Collection!B353</f>
        <v>46228</v>
      </c>
      <c r="C3111" s="209" t="str">
        <f>Collection!D353</f>
        <v>PETTY CASH</v>
      </c>
      <c r="D3111" s="209" t="str">
        <f>Collection!F353</f>
        <v>Petty Cash</v>
      </c>
      <c r="E3111" s="209">
        <f>Collection!C353</f>
        <v>0</v>
      </c>
      <c r="F3111" s="209"/>
      <c r="G3111" s="210"/>
      <c r="H3111" s="210">
        <f>Collection!H353</f>
        <v>0</v>
      </c>
      <c r="I3111" s="256">
        <f t="shared" si="48"/>
        <v>0</v>
      </c>
      <c r="J3111" s="209"/>
      <c r="K3111" s="209" t="str" cm="1">
        <f t="array" ref="K3111">IF($C3111="","",IF(AND($C3111=Party_Statement!$C$5,$B3111&gt;=Party_Statement!$C$6,$B3111&lt;=Party_Statement!$E$6),SUMPRODUCT(($C$3:$C3111=Party_Statement!$C$5)*($B$3:$B3111&gt;=Party_Statement!$C$6)*($B$3:$B3111&lt;=Party_Statement!$E$6)),""))</f>
        <v/>
      </c>
    </row>
    <row r="3112" spans="1:11" x14ac:dyDescent="0.25">
      <c r="A3112" s="212" t="str">
        <f>Collection!A354</f>
        <v>2083/04/09</v>
      </c>
      <c r="B3112" s="206">
        <f>Collection!B354</f>
        <v>46228</v>
      </c>
      <c r="C3112" s="209" t="str">
        <f>Collection!D354</f>
        <v>PETTY CASH</v>
      </c>
      <c r="D3112" s="209" t="str">
        <f>Collection!F354</f>
        <v>Petty Cash</v>
      </c>
      <c r="E3112" s="209">
        <f>Collection!C354</f>
        <v>0</v>
      </c>
      <c r="F3112" s="209"/>
      <c r="G3112" s="210"/>
      <c r="H3112" s="210">
        <f>Collection!H354</f>
        <v>0</v>
      </c>
      <c r="I3112" s="256">
        <f t="shared" si="48"/>
        <v>0</v>
      </c>
      <c r="J3112" s="209"/>
      <c r="K3112" s="209" t="str" cm="1">
        <f t="array" ref="K3112">IF($C3112="","",IF(AND($C3112=Party_Statement!$C$5,$B3112&gt;=Party_Statement!$C$6,$B3112&lt;=Party_Statement!$E$6),SUMPRODUCT(($C$3:$C3112=Party_Statement!$C$5)*($B$3:$B3112&gt;=Party_Statement!$C$6)*($B$3:$B3112&lt;=Party_Statement!$E$6)),""))</f>
        <v/>
      </c>
    </row>
    <row r="3113" spans="1:11" x14ac:dyDescent="0.25">
      <c r="A3113" s="212" t="str">
        <f>Collection!A355</f>
        <v>2083/04/09</v>
      </c>
      <c r="B3113" s="206">
        <f>Collection!B355</f>
        <v>46228</v>
      </c>
      <c r="C3113" s="209" t="str">
        <f>Collection!D355</f>
        <v>LOCAL</v>
      </c>
      <c r="D3113" s="209" t="str">
        <f>Collection!F355</f>
        <v>Collection</v>
      </c>
      <c r="E3113" s="209">
        <f>Collection!C355</f>
        <v>6452</v>
      </c>
      <c r="F3113" s="209"/>
      <c r="G3113" s="210"/>
      <c r="H3113" s="210">
        <f>Collection!H355</f>
        <v>650</v>
      </c>
      <c r="I3113" s="256">
        <f t="shared" si="48"/>
        <v>-650</v>
      </c>
      <c r="J3113" s="209"/>
      <c r="K3113" s="209" t="str" cm="1">
        <f t="array" ref="K3113">IF($C3113="","",IF(AND($C3113=Party_Statement!$C$5,$B3113&gt;=Party_Statement!$C$6,$B3113&lt;=Party_Statement!$E$6),SUMPRODUCT(($C$3:$C3113=Party_Statement!$C$5)*($B$3:$B3113&gt;=Party_Statement!$C$6)*($B$3:$B3113&lt;=Party_Statement!$E$6)),""))</f>
        <v/>
      </c>
    </row>
    <row r="3114" spans="1:11" x14ac:dyDescent="0.25">
      <c r="A3114" s="212" t="str">
        <f>Collection!A356</f>
        <v>2083/04/10</v>
      </c>
      <c r="B3114" s="206">
        <f>Collection!B356</f>
        <v>46229</v>
      </c>
      <c r="C3114" s="209" t="str">
        <f>Collection!D356</f>
        <v>DEURALI KIRANA</v>
      </c>
      <c r="D3114" s="209" t="str">
        <f>Collection!F356</f>
        <v>Collection</v>
      </c>
      <c r="E3114" s="209">
        <f>Collection!C356</f>
        <v>4003</v>
      </c>
      <c r="F3114" s="209"/>
      <c r="G3114" s="210"/>
      <c r="H3114" s="210">
        <f>Collection!H356</f>
        <v>425</v>
      </c>
      <c r="I3114" s="256">
        <f t="shared" si="48"/>
        <v>-425</v>
      </c>
      <c r="J3114" s="209"/>
      <c r="K3114" s="209" t="str" cm="1">
        <f t="array" ref="K3114">IF($C3114="","",IF(AND($C3114=Party_Statement!$C$5,$B3114&gt;=Party_Statement!$C$6,$B3114&lt;=Party_Statement!$E$6),SUMPRODUCT(($C$3:$C3114=Party_Statement!$C$5)*($B$3:$B3114&gt;=Party_Statement!$C$6)*($B$3:$B3114&lt;=Party_Statement!$E$6)),""))</f>
        <v/>
      </c>
    </row>
    <row r="3115" spans="1:11" x14ac:dyDescent="0.25">
      <c r="A3115" s="212" t="str">
        <f>Collection!A357</f>
        <v>2083/04/10</v>
      </c>
      <c r="B3115" s="206">
        <f>Collection!B357</f>
        <v>46229</v>
      </c>
      <c r="C3115" s="209" t="str">
        <f>Collection!D357</f>
        <v>GANGA NEUPANE</v>
      </c>
      <c r="D3115" s="209" t="str">
        <f>Collection!F357</f>
        <v>Collection</v>
      </c>
      <c r="E3115" s="209">
        <f>Collection!C357</f>
        <v>4004</v>
      </c>
      <c r="F3115" s="209"/>
      <c r="G3115" s="210"/>
      <c r="H3115" s="210">
        <f>Collection!H357</f>
        <v>5000</v>
      </c>
      <c r="I3115" s="256">
        <f t="shared" si="48"/>
        <v>-5000</v>
      </c>
      <c r="J3115" s="209"/>
      <c r="K3115" s="209" t="str" cm="1">
        <f t="array" ref="K3115">IF($C3115="","",IF(AND($C3115=Party_Statement!$C$5,$B3115&gt;=Party_Statement!$C$6,$B3115&lt;=Party_Statement!$E$6),SUMPRODUCT(($C$3:$C3115=Party_Statement!$C$5)*($B$3:$B3115&gt;=Party_Statement!$C$6)*($B$3:$B3115&lt;=Party_Statement!$E$6)),""))</f>
        <v/>
      </c>
    </row>
    <row r="3116" spans="1:11" x14ac:dyDescent="0.25">
      <c r="A3116" s="212" t="str">
        <f>Collection!A358</f>
        <v>2083/04/10</v>
      </c>
      <c r="B3116" s="206">
        <f>Collection!B358</f>
        <v>46229</v>
      </c>
      <c r="C3116" s="209" t="str">
        <f>Collection!D358</f>
        <v>SRIJANA DAIRY</v>
      </c>
      <c r="D3116" s="209" t="str">
        <f>Collection!F358</f>
        <v>Collection</v>
      </c>
      <c r="E3116" s="209">
        <f>Collection!C358</f>
        <v>4005</v>
      </c>
      <c r="F3116" s="209"/>
      <c r="G3116" s="210"/>
      <c r="H3116" s="210">
        <f>Collection!H358</f>
        <v>4755</v>
      </c>
      <c r="I3116" s="256">
        <f t="shared" si="48"/>
        <v>-4755</v>
      </c>
      <c r="J3116" s="209"/>
      <c r="K3116" s="209" t="str" cm="1">
        <f t="array" ref="K3116">IF($C3116="","",IF(AND($C3116=Party_Statement!$C$5,$B3116&gt;=Party_Statement!$C$6,$B3116&lt;=Party_Statement!$E$6),SUMPRODUCT(($C$3:$C3116=Party_Statement!$C$5)*($B$3:$B3116&gt;=Party_Statement!$C$6)*($B$3:$B3116&lt;=Party_Statement!$E$6)),""))</f>
        <v/>
      </c>
    </row>
    <row r="3117" spans="1:11" x14ac:dyDescent="0.25">
      <c r="A3117" s="212" t="str">
        <f>Collection!A359</f>
        <v>2083/04/10</v>
      </c>
      <c r="B3117" s="206">
        <f>Collection!B359</f>
        <v>46229</v>
      </c>
      <c r="C3117" s="209" t="str">
        <f>Collection!D359</f>
        <v>SOBHA BHATTARAI</v>
      </c>
      <c r="D3117" s="209" t="str">
        <f>Collection!F359</f>
        <v>Collection</v>
      </c>
      <c r="E3117" s="209">
        <f>Collection!C359</f>
        <v>4006</v>
      </c>
      <c r="F3117" s="209"/>
      <c r="G3117" s="210"/>
      <c r="H3117" s="210">
        <f>Collection!H359</f>
        <v>4250</v>
      </c>
      <c r="I3117" s="256">
        <f t="shared" si="48"/>
        <v>-4250</v>
      </c>
      <c r="J3117" s="209"/>
      <c r="K3117" s="209" t="str" cm="1">
        <f t="array" ref="K3117">IF($C3117="","",IF(AND($C3117=Party_Statement!$C$5,$B3117&gt;=Party_Statement!$C$6,$B3117&lt;=Party_Statement!$E$6),SUMPRODUCT(($C$3:$C3117=Party_Statement!$C$5)*($B$3:$B3117&gt;=Party_Statement!$C$6)*($B$3:$B3117&lt;=Party_Statement!$E$6)),""))</f>
        <v/>
      </c>
    </row>
    <row r="3118" spans="1:11" s="64" customFormat="1" x14ac:dyDescent="0.25">
      <c r="A3118" s="212" t="str">
        <f>Collection!A360</f>
        <v>2083/04/10</v>
      </c>
      <c r="B3118" s="206">
        <f>Collection!B360</f>
        <v>46229</v>
      </c>
      <c r="C3118" s="209" t="str">
        <f>Collection!D360</f>
        <v>PALPALI KIRANA</v>
      </c>
      <c r="D3118" s="209" t="str">
        <f>Collection!F360</f>
        <v>Collection</v>
      </c>
      <c r="E3118" s="209">
        <f>Collection!C360</f>
        <v>4007</v>
      </c>
      <c r="F3118" s="211"/>
      <c r="G3118" s="210"/>
      <c r="H3118" s="210">
        <f>Collection!H360</f>
        <v>2125</v>
      </c>
      <c r="I3118" s="256">
        <f t="shared" si="48"/>
        <v>-2125</v>
      </c>
      <c r="J3118" s="211"/>
      <c r="K3118" s="209" t="str" cm="1">
        <f t="array" ref="K3118">IF($C3118="","",IF(AND($C3118=Party_Statement!$C$5,$B3118&gt;=Party_Statement!$C$6,$B3118&lt;=Party_Statement!$E$6),SUMPRODUCT(($C$3:$C3118=Party_Statement!$C$5)*($B$3:$B3118&gt;=Party_Statement!$C$6)*($B$3:$B3118&lt;=Party_Statement!$E$6)),""))</f>
        <v/>
      </c>
    </row>
    <row r="3119" spans="1:11" x14ac:dyDescent="0.25">
      <c r="A3119" s="212" t="str">
        <f>Collection!A361</f>
        <v>2083/04/10</v>
      </c>
      <c r="B3119" s="206">
        <f>Collection!B361</f>
        <v>46229</v>
      </c>
      <c r="C3119" s="209" t="str">
        <f>Collection!D361</f>
        <v>AAMOSH KIRANA</v>
      </c>
      <c r="D3119" s="209" t="str">
        <f>Collection!F361</f>
        <v>Collection</v>
      </c>
      <c r="E3119" s="209">
        <f>Collection!C361</f>
        <v>4008</v>
      </c>
      <c r="F3119" s="209"/>
      <c r="G3119" s="210"/>
      <c r="H3119" s="210">
        <f>Collection!H361</f>
        <v>9700</v>
      </c>
      <c r="I3119" s="256">
        <f t="shared" si="48"/>
        <v>-9700</v>
      </c>
      <c r="J3119" s="209"/>
      <c r="K3119" s="209" t="str" cm="1">
        <f t="array" ref="K3119">IF($C3119="","",IF(AND($C3119=Party_Statement!$C$5,$B3119&gt;=Party_Statement!$C$6,$B3119&lt;=Party_Statement!$E$6),SUMPRODUCT(($C$3:$C3119=Party_Statement!$C$5)*($B$3:$B3119&gt;=Party_Statement!$C$6)*($B$3:$B3119&lt;=Party_Statement!$E$6)),""))</f>
        <v/>
      </c>
    </row>
    <row r="3120" spans="1:11" x14ac:dyDescent="0.25">
      <c r="A3120" s="212" t="str">
        <f>Collection!A362</f>
        <v>2083/04/10</v>
      </c>
      <c r="B3120" s="206">
        <f>Collection!B362</f>
        <v>46229</v>
      </c>
      <c r="C3120" s="209" t="str">
        <f>Collection!D362</f>
        <v>GIRI KIRANA</v>
      </c>
      <c r="D3120" s="209" t="str">
        <f>Collection!F362</f>
        <v>Collection</v>
      </c>
      <c r="E3120" s="209">
        <f>Collection!C362</f>
        <v>4009</v>
      </c>
      <c r="F3120" s="209"/>
      <c r="G3120" s="210"/>
      <c r="H3120" s="210">
        <f>Collection!H362</f>
        <v>1700</v>
      </c>
      <c r="I3120" s="256">
        <f t="shared" si="48"/>
        <v>-1700</v>
      </c>
      <c r="J3120" s="209"/>
      <c r="K3120" s="209" t="str" cm="1">
        <f t="array" ref="K3120">IF($C3120="","",IF(AND($C3120=Party_Statement!$C$5,$B3120&gt;=Party_Statement!$C$6,$B3120&lt;=Party_Statement!$E$6),SUMPRODUCT(($C$3:$C3120=Party_Statement!$C$5)*($B$3:$B3120&gt;=Party_Statement!$C$6)*($B$3:$B3120&lt;=Party_Statement!$E$6)),""))</f>
        <v/>
      </c>
    </row>
    <row r="3121" spans="1:11" x14ac:dyDescent="0.25">
      <c r="A3121" s="212" t="str">
        <f>Collection!A363</f>
        <v>2083/04/10</v>
      </c>
      <c r="B3121" s="206">
        <f>Collection!B363</f>
        <v>46229</v>
      </c>
      <c r="C3121" s="209" t="str">
        <f>Collection!D363</f>
        <v>SAMIKSHYA KIRANA</v>
      </c>
      <c r="D3121" s="209" t="str">
        <f>Collection!F363</f>
        <v>Collection</v>
      </c>
      <c r="E3121" s="209">
        <f>Collection!C363</f>
        <v>4010</v>
      </c>
      <c r="F3121" s="209"/>
      <c r="G3121" s="210"/>
      <c r="H3121" s="210">
        <f>Collection!H363</f>
        <v>680</v>
      </c>
      <c r="I3121" s="256">
        <f t="shared" si="48"/>
        <v>-680</v>
      </c>
      <c r="J3121" s="209"/>
      <c r="K3121" s="209" t="str" cm="1">
        <f t="array" ref="K3121">IF($C3121="","",IF(AND($C3121=Party_Statement!$C$5,$B3121&gt;=Party_Statement!$C$6,$B3121&lt;=Party_Statement!$E$6),SUMPRODUCT(($C$3:$C3121=Party_Statement!$C$5)*($B$3:$B3121&gt;=Party_Statement!$C$6)*($B$3:$B3121&lt;=Party_Statement!$E$6)),""))</f>
        <v/>
      </c>
    </row>
    <row r="3122" spans="1:11" x14ac:dyDescent="0.25">
      <c r="A3122" s="212" t="str">
        <f>Collection!A364</f>
        <v>2083/04/10</v>
      </c>
      <c r="B3122" s="206">
        <f>Collection!B364</f>
        <v>46229</v>
      </c>
      <c r="C3122" s="209" t="str">
        <f>Collection!D364</f>
        <v>YUBARAJ AND SAMRAT</v>
      </c>
      <c r="D3122" s="209" t="str">
        <f>Collection!F364</f>
        <v>Collection</v>
      </c>
      <c r="E3122" s="209">
        <f>Collection!C364</f>
        <v>4011</v>
      </c>
      <c r="F3122" s="209"/>
      <c r="G3122" s="210"/>
      <c r="H3122" s="210">
        <f>Collection!H364</f>
        <v>1020</v>
      </c>
      <c r="I3122" s="256">
        <f t="shared" si="48"/>
        <v>-1020</v>
      </c>
      <c r="J3122" s="209"/>
      <c r="K3122" s="209" t="str" cm="1">
        <f t="array" ref="K3122">IF($C3122="","",IF(AND($C3122=Party_Statement!$C$5,$B3122&gt;=Party_Statement!$C$6,$B3122&lt;=Party_Statement!$E$6),SUMPRODUCT(($C$3:$C3122=Party_Statement!$C$5)*($B$3:$B3122&gt;=Party_Statement!$C$6)*($B$3:$B3122&lt;=Party_Statement!$E$6)),""))</f>
        <v/>
      </c>
    </row>
    <row r="3123" spans="1:11" x14ac:dyDescent="0.25">
      <c r="A3123" s="212" t="str">
        <f>Collection!A365</f>
        <v>2083/04/10</v>
      </c>
      <c r="B3123" s="206">
        <f>Collection!B365</f>
        <v>46229</v>
      </c>
      <c r="C3123" s="209" t="str">
        <f>Collection!D365</f>
        <v>ORGANIC TARKALI</v>
      </c>
      <c r="D3123" s="209" t="str">
        <f>Collection!F365</f>
        <v>Collection</v>
      </c>
      <c r="E3123" s="209">
        <f>Collection!C365</f>
        <v>4012</v>
      </c>
      <c r="F3123" s="209"/>
      <c r="G3123" s="210"/>
      <c r="H3123" s="210">
        <f>Collection!H365</f>
        <v>7420</v>
      </c>
      <c r="I3123" s="256">
        <f t="shared" si="48"/>
        <v>-7420</v>
      </c>
      <c r="J3123" s="209"/>
      <c r="K3123" s="209" t="str" cm="1">
        <f t="array" ref="K3123">IF($C3123="","",IF(AND($C3123=Party_Statement!$C$5,$B3123&gt;=Party_Statement!$C$6,$B3123&lt;=Party_Statement!$E$6),SUMPRODUCT(($C$3:$C3123=Party_Statement!$C$5)*($B$3:$B3123&gt;=Party_Statement!$C$6)*($B$3:$B3123&lt;=Party_Statement!$E$6)),""))</f>
        <v/>
      </c>
    </row>
    <row r="3124" spans="1:11" x14ac:dyDescent="0.25">
      <c r="A3124" s="212" t="str">
        <f>Collection!A366</f>
        <v>2083/04/11</v>
      </c>
      <c r="B3124" s="206">
        <f>Collection!B366</f>
        <v>46230</v>
      </c>
      <c r="C3124" s="209" t="str">
        <f>Collection!D366</f>
        <v>SAMIKSHYA KIRANA</v>
      </c>
      <c r="D3124" s="209" t="str">
        <f>Collection!F366</f>
        <v>Collection</v>
      </c>
      <c r="E3124" s="209">
        <f>Collection!C366</f>
        <v>4013</v>
      </c>
      <c r="F3124" s="209"/>
      <c r="G3124" s="210"/>
      <c r="H3124" s="210">
        <f>Collection!H366</f>
        <v>680</v>
      </c>
      <c r="I3124" s="256">
        <f t="shared" si="48"/>
        <v>-680</v>
      </c>
      <c r="J3124" s="209"/>
      <c r="K3124" s="209" t="str" cm="1">
        <f t="array" ref="K3124">IF($C3124="","",IF(AND($C3124=Party_Statement!$C$5,$B3124&gt;=Party_Statement!$C$6,$B3124&lt;=Party_Statement!$E$6),SUMPRODUCT(($C$3:$C3124=Party_Statement!$C$5)*($B$3:$B3124&gt;=Party_Statement!$C$6)*($B$3:$B3124&lt;=Party_Statement!$E$6)),""))</f>
        <v/>
      </c>
    </row>
    <row r="3125" spans="1:11" x14ac:dyDescent="0.25">
      <c r="A3125" s="212" t="str">
        <f>Collection!A367</f>
        <v>2083/04/11</v>
      </c>
      <c r="B3125" s="206">
        <f>Collection!B367</f>
        <v>46230</v>
      </c>
      <c r="C3125" s="209" t="str">
        <f>Collection!D367</f>
        <v>SRIJANA DAIRY</v>
      </c>
      <c r="D3125" s="209" t="str">
        <f>Collection!F367</f>
        <v>Collection</v>
      </c>
      <c r="E3125" s="209">
        <f>Collection!C367</f>
        <v>4014</v>
      </c>
      <c r="F3125" s="209"/>
      <c r="G3125" s="210"/>
      <c r="H3125" s="210">
        <f>Collection!H367</f>
        <v>5180</v>
      </c>
      <c r="I3125" s="256">
        <f t="shared" si="48"/>
        <v>-5180</v>
      </c>
      <c r="J3125" s="209"/>
      <c r="K3125" s="209" t="str" cm="1">
        <f t="array" ref="K3125">IF($C3125="","",IF(AND($C3125=Party_Statement!$C$5,$B3125&gt;=Party_Statement!$C$6,$B3125&lt;=Party_Statement!$E$6),SUMPRODUCT(($C$3:$C3125=Party_Statement!$C$5)*($B$3:$B3125&gt;=Party_Statement!$C$6)*($B$3:$B3125&lt;=Party_Statement!$E$6)),""))</f>
        <v/>
      </c>
    </row>
    <row r="3126" spans="1:11" x14ac:dyDescent="0.25">
      <c r="A3126" s="212" t="str">
        <f>Collection!A368</f>
        <v>2083/04/11</v>
      </c>
      <c r="B3126" s="206">
        <f>Collection!B368</f>
        <v>46230</v>
      </c>
      <c r="C3126" s="209" t="str">
        <f>Collection!D368</f>
        <v>MANAKAMANA DAIRY</v>
      </c>
      <c r="D3126" s="209" t="str">
        <f>Collection!F368</f>
        <v>Collection</v>
      </c>
      <c r="E3126" s="209">
        <f>Collection!C368</f>
        <v>4015</v>
      </c>
      <c r="F3126" s="209"/>
      <c r="G3126" s="210"/>
      <c r="H3126" s="210">
        <f>Collection!H368</f>
        <v>1650</v>
      </c>
      <c r="I3126" s="256">
        <f t="shared" si="48"/>
        <v>-1650</v>
      </c>
      <c r="J3126" s="209"/>
      <c r="K3126" s="209" t="str" cm="1">
        <f t="array" ref="K3126">IF($C3126="","",IF(AND($C3126=Party_Statement!$C$5,$B3126&gt;=Party_Statement!$C$6,$B3126&lt;=Party_Statement!$E$6),SUMPRODUCT(($C$3:$C3126=Party_Statement!$C$5)*($B$3:$B3126&gt;=Party_Statement!$C$6)*($B$3:$B3126&lt;=Party_Statement!$E$6)),""))</f>
        <v/>
      </c>
    </row>
    <row r="3127" spans="1:11" x14ac:dyDescent="0.25">
      <c r="A3127" s="212" t="str">
        <f>Collection!A369</f>
        <v>2083/04/11</v>
      </c>
      <c r="B3127" s="206">
        <f>Collection!B369</f>
        <v>46230</v>
      </c>
      <c r="C3127" s="209" t="str">
        <f>Collection!D369</f>
        <v>YUBARAJ AND SAMRAT</v>
      </c>
      <c r="D3127" s="209" t="str">
        <f>Collection!F369</f>
        <v>Collection</v>
      </c>
      <c r="E3127" s="209">
        <f>Collection!C369</f>
        <v>4016</v>
      </c>
      <c r="F3127" s="209"/>
      <c r="G3127" s="210"/>
      <c r="H3127" s="210">
        <f>Collection!H369</f>
        <v>1275</v>
      </c>
      <c r="I3127" s="256">
        <f t="shared" si="48"/>
        <v>-1275</v>
      </c>
      <c r="J3127" s="209"/>
      <c r="K3127" s="209" t="str" cm="1">
        <f t="array" ref="K3127">IF($C3127="","",IF(AND($C3127=Party_Statement!$C$5,$B3127&gt;=Party_Statement!$C$6,$B3127&lt;=Party_Statement!$E$6),SUMPRODUCT(($C$3:$C3127=Party_Statement!$C$5)*($B$3:$B3127&gt;=Party_Statement!$C$6)*($B$3:$B3127&lt;=Party_Statement!$E$6)),""))</f>
        <v/>
      </c>
    </row>
    <row r="3128" spans="1:11" x14ac:dyDescent="0.25">
      <c r="A3128" s="212" t="str">
        <f>Collection!A370</f>
        <v>2083/04/11</v>
      </c>
      <c r="B3128" s="206">
        <f>Collection!B370</f>
        <v>46230</v>
      </c>
      <c r="C3128" s="209" t="str">
        <f>Collection!D370</f>
        <v>PALPALI KIRANA</v>
      </c>
      <c r="D3128" s="209" t="str">
        <f>Collection!F370</f>
        <v>Collection</v>
      </c>
      <c r="E3128" s="209">
        <f>Collection!C370</f>
        <v>4017</v>
      </c>
      <c r="F3128" s="209"/>
      <c r="G3128" s="210"/>
      <c r="H3128" s="210">
        <f>Collection!H370</f>
        <v>2975</v>
      </c>
      <c r="I3128" s="256">
        <f t="shared" si="48"/>
        <v>-2975</v>
      </c>
      <c r="J3128" s="209"/>
      <c r="K3128" s="209" t="str" cm="1">
        <f t="array" ref="K3128">IF($C3128="","",IF(AND($C3128=Party_Statement!$C$5,$B3128&gt;=Party_Statement!$C$6,$B3128&lt;=Party_Statement!$E$6),SUMPRODUCT(($C$3:$C3128=Party_Statement!$C$5)*($B$3:$B3128&gt;=Party_Statement!$C$6)*($B$3:$B3128&lt;=Party_Statement!$E$6)),""))</f>
        <v/>
      </c>
    </row>
    <row r="3129" spans="1:11" x14ac:dyDescent="0.25">
      <c r="A3129" s="212" t="str">
        <f>Collection!A371</f>
        <v>2083/04/11</v>
      </c>
      <c r="B3129" s="206">
        <f>Collection!B371</f>
        <v>46230</v>
      </c>
      <c r="C3129" s="209" t="str">
        <f>Collection!D371</f>
        <v>GIRI KIRANA</v>
      </c>
      <c r="D3129" s="209" t="str">
        <f>Collection!F371</f>
        <v>Collection</v>
      </c>
      <c r="E3129" s="209">
        <f>Collection!C371</f>
        <v>4018</v>
      </c>
      <c r="F3129" s="209"/>
      <c r="G3129" s="210"/>
      <c r="H3129" s="210">
        <f>Collection!H371</f>
        <v>1275</v>
      </c>
      <c r="I3129" s="256">
        <f t="shared" si="48"/>
        <v>-1275</v>
      </c>
      <c r="J3129" s="209"/>
      <c r="K3129" s="209" t="str" cm="1">
        <f t="array" ref="K3129">IF($C3129="","",IF(AND($C3129=Party_Statement!$C$5,$B3129&gt;=Party_Statement!$C$6,$B3129&lt;=Party_Statement!$E$6),SUMPRODUCT(($C$3:$C3129=Party_Statement!$C$5)*($B$3:$B3129&gt;=Party_Statement!$C$6)*($B$3:$B3129&lt;=Party_Statement!$E$6)),""))</f>
        <v/>
      </c>
    </row>
    <row r="3130" spans="1:11" x14ac:dyDescent="0.25">
      <c r="A3130" s="212" t="str">
        <f>Collection!A372</f>
        <v>2083/04/11</v>
      </c>
      <c r="B3130" s="206">
        <f>Collection!B372</f>
        <v>46230</v>
      </c>
      <c r="C3130" s="209" t="str">
        <f>Collection!D372</f>
        <v>SOBHA BHATTARAI</v>
      </c>
      <c r="D3130" s="209" t="str">
        <f>Collection!F372</f>
        <v>Collection</v>
      </c>
      <c r="E3130" s="209">
        <f>Collection!C372</f>
        <v>4019</v>
      </c>
      <c r="F3130" s="209"/>
      <c r="G3130" s="210"/>
      <c r="H3130" s="210">
        <f>Collection!H372</f>
        <v>3825</v>
      </c>
      <c r="I3130" s="256">
        <f t="shared" si="48"/>
        <v>-3825</v>
      </c>
      <c r="J3130" s="209"/>
      <c r="K3130" s="209" t="str" cm="1">
        <f t="array" ref="K3130">IF($C3130="","",IF(AND($C3130=Party_Statement!$C$5,$B3130&gt;=Party_Statement!$C$6,$B3130&lt;=Party_Statement!$E$6),SUMPRODUCT(($C$3:$C3130=Party_Statement!$C$5)*($B$3:$B3130&gt;=Party_Statement!$C$6)*($B$3:$B3130&lt;=Party_Statement!$E$6)),""))</f>
        <v/>
      </c>
    </row>
    <row r="3131" spans="1:11" x14ac:dyDescent="0.25">
      <c r="A3131" s="212" t="str">
        <f>Collection!A373</f>
        <v>2083/04/11</v>
      </c>
      <c r="B3131" s="206">
        <f>Collection!B373</f>
        <v>46230</v>
      </c>
      <c r="C3131" s="209" t="str">
        <f>Collection!D373</f>
        <v>AAMOSH KIRANA</v>
      </c>
      <c r="D3131" s="209" t="str">
        <f>Collection!F373</f>
        <v>Collection</v>
      </c>
      <c r="E3131" s="209">
        <f>Collection!C373</f>
        <v>4020</v>
      </c>
      <c r="F3131" s="209"/>
      <c r="G3131" s="210"/>
      <c r="H3131" s="210">
        <f>Collection!H373</f>
        <v>3000</v>
      </c>
      <c r="I3131" s="256">
        <f t="shared" si="48"/>
        <v>-3000</v>
      </c>
      <c r="J3131" s="209"/>
      <c r="K3131" s="209" t="str" cm="1">
        <f t="array" ref="K3131">IF($C3131="","",IF(AND($C3131=Party_Statement!$C$5,$B3131&gt;=Party_Statement!$C$6,$B3131&lt;=Party_Statement!$E$6),SUMPRODUCT(($C$3:$C3131=Party_Statement!$C$5)*($B$3:$B3131&gt;=Party_Statement!$C$6)*($B$3:$B3131&lt;=Party_Statement!$E$6)),""))</f>
        <v/>
      </c>
    </row>
    <row r="3132" spans="1:11" x14ac:dyDescent="0.25">
      <c r="A3132" s="212" t="str">
        <f>Collection!A374</f>
        <v>2083/04/11</v>
      </c>
      <c r="B3132" s="206">
        <f>Collection!B374</f>
        <v>46230</v>
      </c>
      <c r="C3132" s="209" t="str">
        <f>Collection!D374</f>
        <v>DEURALI KIRANA</v>
      </c>
      <c r="D3132" s="209" t="str">
        <f>Collection!F374</f>
        <v>Collection</v>
      </c>
      <c r="E3132" s="209">
        <f>Collection!C374</f>
        <v>4021</v>
      </c>
      <c r="F3132" s="209"/>
      <c r="G3132" s="210"/>
      <c r="H3132" s="210">
        <f>Collection!H374</f>
        <v>425</v>
      </c>
      <c r="I3132" s="256">
        <f t="shared" si="48"/>
        <v>-425</v>
      </c>
      <c r="J3132" s="209"/>
      <c r="K3132" s="209" t="str" cm="1">
        <f t="array" ref="K3132">IF($C3132="","",IF(AND($C3132=Party_Statement!$C$5,$B3132&gt;=Party_Statement!$C$6,$B3132&lt;=Party_Statement!$E$6),SUMPRODUCT(($C$3:$C3132=Party_Statement!$C$5)*($B$3:$B3132&gt;=Party_Statement!$C$6)*($B$3:$B3132&lt;=Party_Statement!$E$6)),""))</f>
        <v/>
      </c>
    </row>
    <row r="3133" spans="1:11" x14ac:dyDescent="0.25">
      <c r="A3133" s="212" t="str">
        <f>Collection!A375</f>
        <v>2083/04/11</v>
      </c>
      <c r="B3133" s="206">
        <f>Collection!B375</f>
        <v>46230</v>
      </c>
      <c r="C3133" s="209" t="str">
        <f>Collection!D375</f>
        <v>NEUPANE KIRANA</v>
      </c>
      <c r="D3133" s="209" t="str">
        <f>Collection!F375</f>
        <v>Collection</v>
      </c>
      <c r="E3133" s="209">
        <f>Collection!C375</f>
        <v>4022</v>
      </c>
      <c r="F3133" s="209"/>
      <c r="G3133" s="210"/>
      <c r="H3133" s="210">
        <f>Collection!H375</f>
        <v>400</v>
      </c>
      <c r="I3133" s="256">
        <f t="shared" si="48"/>
        <v>-400</v>
      </c>
      <c r="J3133" s="209"/>
      <c r="K3133" s="209" t="str" cm="1">
        <f t="array" ref="K3133">IF($C3133="","",IF(AND($C3133=Party_Statement!$C$5,$B3133&gt;=Party_Statement!$C$6,$B3133&lt;=Party_Statement!$E$6),SUMPRODUCT(($C$3:$C3133=Party_Statement!$C$5)*($B$3:$B3133&gt;=Party_Statement!$C$6)*($B$3:$B3133&lt;=Party_Statement!$E$6)),""))</f>
        <v/>
      </c>
    </row>
    <row r="3134" spans="1:11" x14ac:dyDescent="0.25">
      <c r="A3134" s="212" t="str">
        <f>Collection!A376</f>
        <v>2083/04/11</v>
      </c>
      <c r="B3134" s="206">
        <f>Collection!B376</f>
        <v>46230</v>
      </c>
      <c r="C3134" s="209" t="str">
        <f>Collection!D376</f>
        <v>ORGANIC TARKALI</v>
      </c>
      <c r="D3134" s="209" t="str">
        <f>Collection!F376</f>
        <v>Collection</v>
      </c>
      <c r="E3134" s="209">
        <f>Collection!C376</f>
        <v>4023</v>
      </c>
      <c r="F3134" s="209"/>
      <c r="G3134" s="210"/>
      <c r="H3134" s="210">
        <f>Collection!H376</f>
        <v>3395</v>
      </c>
      <c r="I3134" s="256">
        <f t="shared" si="48"/>
        <v>-3395</v>
      </c>
      <c r="J3134" s="209"/>
      <c r="K3134" s="209" t="str" cm="1">
        <f t="array" ref="K3134">IF($C3134="","",IF(AND($C3134=Party_Statement!$C$5,$B3134&gt;=Party_Statement!$C$6,$B3134&lt;=Party_Statement!$E$6),SUMPRODUCT(($C$3:$C3134=Party_Statement!$C$5)*($B$3:$B3134&gt;=Party_Statement!$C$6)*($B$3:$B3134&lt;=Party_Statement!$E$6)),""))</f>
        <v/>
      </c>
    </row>
    <row r="3135" spans="1:11" x14ac:dyDescent="0.25">
      <c r="A3135" s="212" t="str">
        <f>Collection!A377</f>
        <v>2083/04/11</v>
      </c>
      <c r="B3135" s="206">
        <f>Collection!B377</f>
        <v>46230</v>
      </c>
      <c r="C3135" s="209" t="str">
        <f>Collection!D377</f>
        <v>AAMOSH KIRANA</v>
      </c>
      <c r="D3135" s="209" t="str">
        <f>Collection!F377</f>
        <v>Collection</v>
      </c>
      <c r="E3135" s="209">
        <f>Collection!C377</f>
        <v>4024</v>
      </c>
      <c r="F3135" s="209"/>
      <c r="G3135" s="210"/>
      <c r="H3135" s="210">
        <f>Collection!H377</f>
        <v>7000</v>
      </c>
      <c r="I3135" s="256">
        <f t="shared" si="48"/>
        <v>-7000</v>
      </c>
      <c r="J3135" s="209"/>
      <c r="K3135" s="209" t="str" cm="1">
        <f t="array" ref="K3135">IF($C3135="","",IF(AND($C3135=Party_Statement!$C$5,$B3135&gt;=Party_Statement!$C$6,$B3135&lt;=Party_Statement!$E$6),SUMPRODUCT(($C$3:$C3135=Party_Statement!$C$5)*($B$3:$B3135&gt;=Party_Statement!$C$6)*($B$3:$B3135&lt;=Party_Statement!$E$6)),""))</f>
        <v/>
      </c>
    </row>
    <row r="3136" spans="1:11" x14ac:dyDescent="0.25">
      <c r="A3136" s="212" t="str">
        <f>Collection!A378</f>
        <v>2083/04/11</v>
      </c>
      <c r="B3136" s="206">
        <f>Collection!B378</f>
        <v>46230</v>
      </c>
      <c r="C3136" s="209" t="str">
        <f>Collection!D378</f>
        <v>LOCAL</v>
      </c>
      <c r="D3136" s="209" t="str">
        <f>Collection!F378</f>
        <v>Collection</v>
      </c>
      <c r="E3136" s="209">
        <f>Collection!C378</f>
        <v>6454</v>
      </c>
      <c r="F3136" s="209"/>
      <c r="G3136" s="210"/>
      <c r="H3136" s="210">
        <f>Collection!H378</f>
        <v>350</v>
      </c>
      <c r="I3136" s="256">
        <f t="shared" si="48"/>
        <v>-350</v>
      </c>
      <c r="J3136" s="209"/>
      <c r="K3136" s="209" t="str" cm="1">
        <f t="array" ref="K3136">IF($C3136="","",IF(AND($C3136=Party_Statement!$C$5,$B3136&gt;=Party_Statement!$C$6,$B3136&lt;=Party_Statement!$E$6),SUMPRODUCT(($C$3:$C3136=Party_Statement!$C$5)*($B$3:$B3136&gt;=Party_Statement!$C$6)*($B$3:$B3136&lt;=Party_Statement!$E$6)),""))</f>
        <v/>
      </c>
    </row>
    <row r="3137" spans="1:11" x14ac:dyDescent="0.25">
      <c r="A3137" s="212" t="str">
        <f>Collection!A379</f>
        <v>2083/04/11</v>
      </c>
      <c r="B3137" s="206">
        <f>Collection!B379</f>
        <v>46230</v>
      </c>
      <c r="C3137" s="209" t="str">
        <f>Collection!D379</f>
        <v>PETTY CASH</v>
      </c>
      <c r="D3137" s="209" t="str">
        <f>Collection!F379</f>
        <v>Petty Cash</v>
      </c>
      <c r="E3137" s="209">
        <f>Collection!C379</f>
        <v>0</v>
      </c>
      <c r="F3137" s="209"/>
      <c r="G3137" s="210"/>
      <c r="H3137" s="210">
        <f>Collection!H379</f>
        <v>0</v>
      </c>
      <c r="I3137" s="256">
        <f t="shared" si="48"/>
        <v>0</v>
      </c>
      <c r="J3137" s="209"/>
      <c r="K3137" s="209" t="str" cm="1">
        <f t="array" ref="K3137">IF($C3137="","",IF(AND($C3137=Party_Statement!$C$5,$B3137&gt;=Party_Statement!$C$6,$B3137&lt;=Party_Statement!$E$6),SUMPRODUCT(($C$3:$C3137=Party_Statement!$C$5)*($B$3:$B3137&gt;=Party_Statement!$C$6)*($B$3:$B3137&lt;=Party_Statement!$E$6)),""))</f>
        <v/>
      </c>
    </row>
    <row r="3138" spans="1:11" x14ac:dyDescent="0.25">
      <c r="A3138" s="212" t="str">
        <f>Collection!A380</f>
        <v>2083/04/11</v>
      </c>
      <c r="B3138" s="206">
        <f>Collection!B380</f>
        <v>46230</v>
      </c>
      <c r="C3138" s="209" t="str">
        <f>Collection!D380</f>
        <v>PETTY CASH</v>
      </c>
      <c r="D3138" s="209" t="str">
        <f>Collection!F380</f>
        <v>Petty Cash</v>
      </c>
      <c r="E3138" s="209">
        <f>Collection!C380</f>
        <v>0</v>
      </c>
      <c r="F3138" s="209"/>
      <c r="G3138" s="210"/>
      <c r="H3138" s="210">
        <f>Collection!H380</f>
        <v>0</v>
      </c>
      <c r="I3138" s="256">
        <f t="shared" si="48"/>
        <v>0</v>
      </c>
      <c r="J3138" s="209"/>
      <c r="K3138" s="209" t="str" cm="1">
        <f t="array" ref="K3138">IF($C3138="","",IF(AND($C3138=Party_Statement!$C$5,$B3138&gt;=Party_Statement!$C$6,$B3138&lt;=Party_Statement!$E$6),SUMPRODUCT(($C$3:$C3138=Party_Statement!$C$5)*($B$3:$B3138&gt;=Party_Statement!$C$6)*($B$3:$B3138&lt;=Party_Statement!$E$6)),""))</f>
        <v/>
      </c>
    </row>
    <row r="3139" spans="1:11" x14ac:dyDescent="0.25">
      <c r="A3139" s="212" t="str">
        <f>Collection!A381</f>
        <v>2083/04/11</v>
      </c>
      <c r="B3139" s="206">
        <f>Collection!B381</f>
        <v>46230</v>
      </c>
      <c r="C3139" s="209" t="str">
        <f>Collection!D381</f>
        <v>PETTY CASH</v>
      </c>
      <c r="D3139" s="209" t="str">
        <f>Collection!F381</f>
        <v>Petty Cash</v>
      </c>
      <c r="E3139" s="209">
        <f>Collection!C381</f>
        <v>0</v>
      </c>
      <c r="F3139" s="209"/>
      <c r="G3139" s="210"/>
      <c r="H3139" s="210">
        <f>Collection!H381</f>
        <v>0</v>
      </c>
      <c r="I3139" s="256">
        <f t="shared" ref="I3139:I3202" si="49">IF($C3139="","",IF($C3139=$C1870,$I1870+$G3139-$H3139,$G3139-$H3139))</f>
        <v>0</v>
      </c>
      <c r="J3139" s="209"/>
      <c r="K3139" s="209" t="str" cm="1">
        <f t="array" ref="K3139">IF($C3139="","",IF(AND($C3139=Party_Statement!$C$5,$B3139&gt;=Party_Statement!$C$6,$B3139&lt;=Party_Statement!$E$6),SUMPRODUCT(($C$3:$C3139=Party_Statement!$C$5)*($B$3:$B3139&gt;=Party_Statement!$C$6)*($B$3:$B3139&lt;=Party_Statement!$E$6)),""))</f>
        <v/>
      </c>
    </row>
    <row r="3140" spans="1:11" x14ac:dyDescent="0.25">
      <c r="A3140" s="212" t="str">
        <f>Collection!A382</f>
        <v>2083/04/12</v>
      </c>
      <c r="B3140" s="206">
        <f>Collection!B382</f>
        <v>46231</v>
      </c>
      <c r="C3140" s="209" t="str">
        <f>Collection!D382</f>
        <v>SRIJANA DAIRY</v>
      </c>
      <c r="D3140" s="209" t="str">
        <f>Collection!F382</f>
        <v>Collection</v>
      </c>
      <c r="E3140" s="209">
        <f>Collection!C382</f>
        <v>4025</v>
      </c>
      <c r="F3140" s="209"/>
      <c r="G3140" s="210"/>
      <c r="H3140" s="210">
        <f>Collection!H382</f>
        <v>5180</v>
      </c>
      <c r="I3140" s="256">
        <f t="shared" si="49"/>
        <v>-5180</v>
      </c>
      <c r="J3140" s="209"/>
      <c r="K3140" s="209" t="str" cm="1">
        <f t="array" ref="K3140">IF($C3140="","",IF(AND($C3140=Party_Statement!$C$5,$B3140&gt;=Party_Statement!$C$6,$B3140&lt;=Party_Statement!$E$6),SUMPRODUCT(($C$3:$C3140=Party_Statement!$C$5)*($B$3:$B3140&gt;=Party_Statement!$C$6)*($B$3:$B3140&lt;=Party_Statement!$E$6)),""))</f>
        <v/>
      </c>
    </row>
    <row r="3141" spans="1:11" x14ac:dyDescent="0.25">
      <c r="A3141" s="212" t="str">
        <f>Collection!A383</f>
        <v>2083/04/12</v>
      </c>
      <c r="B3141" s="206">
        <f>Collection!B383</f>
        <v>46231</v>
      </c>
      <c r="C3141" s="209" t="str">
        <f>Collection!D383</f>
        <v>SOBHA BHATTARAI</v>
      </c>
      <c r="D3141" s="209" t="str">
        <f>Collection!F383</f>
        <v>Collection</v>
      </c>
      <c r="E3141" s="209">
        <f>Collection!C383</f>
        <v>4026</v>
      </c>
      <c r="F3141" s="209"/>
      <c r="G3141" s="210"/>
      <c r="H3141" s="210">
        <f>Collection!H383</f>
        <v>1700</v>
      </c>
      <c r="I3141" s="256">
        <f t="shared" si="49"/>
        <v>-1700</v>
      </c>
      <c r="J3141" s="209"/>
      <c r="K3141" s="209" t="str" cm="1">
        <f t="array" ref="K3141">IF($C3141="","",IF(AND($C3141=Party_Statement!$C$5,$B3141&gt;=Party_Statement!$C$6,$B3141&lt;=Party_Statement!$E$6),SUMPRODUCT(($C$3:$C3141=Party_Statement!$C$5)*($B$3:$B3141&gt;=Party_Statement!$C$6)*($B$3:$B3141&lt;=Party_Statement!$E$6)),""))</f>
        <v/>
      </c>
    </row>
    <row r="3142" spans="1:11" x14ac:dyDescent="0.25">
      <c r="A3142" s="212" t="str">
        <f>Collection!A384</f>
        <v>2083/04/12</v>
      </c>
      <c r="B3142" s="206">
        <f>Collection!B384</f>
        <v>46231</v>
      </c>
      <c r="C3142" s="209" t="str">
        <f>Collection!D384</f>
        <v>GIRI KIRANA</v>
      </c>
      <c r="D3142" s="209" t="str">
        <f>Collection!F384</f>
        <v>Collection</v>
      </c>
      <c r="E3142" s="209">
        <f>Collection!C384</f>
        <v>4027</v>
      </c>
      <c r="F3142" s="209"/>
      <c r="G3142" s="210"/>
      <c r="H3142" s="210">
        <f>Collection!H384</f>
        <v>1275</v>
      </c>
      <c r="I3142" s="256">
        <f t="shared" si="49"/>
        <v>-1275</v>
      </c>
      <c r="J3142" s="209"/>
      <c r="K3142" s="209" t="str" cm="1">
        <f t="array" ref="K3142">IF($C3142="","",IF(AND($C3142=Party_Statement!$C$5,$B3142&gt;=Party_Statement!$C$6,$B3142&lt;=Party_Statement!$E$6),SUMPRODUCT(($C$3:$C3142=Party_Statement!$C$5)*($B$3:$B3142&gt;=Party_Statement!$C$6)*($B$3:$B3142&lt;=Party_Statement!$E$6)),""))</f>
        <v/>
      </c>
    </row>
    <row r="3143" spans="1:11" x14ac:dyDescent="0.25">
      <c r="A3143" s="212" t="str">
        <f>Collection!A385</f>
        <v>2083/04/12</v>
      </c>
      <c r="B3143" s="206">
        <f>Collection!B385</f>
        <v>46231</v>
      </c>
      <c r="C3143" s="209" t="str">
        <f>Collection!D385</f>
        <v>AAMOSH KIRANA</v>
      </c>
      <c r="D3143" s="209" t="str">
        <f>Collection!F385</f>
        <v>Collection</v>
      </c>
      <c r="E3143" s="209">
        <f>Collection!C385</f>
        <v>4028</v>
      </c>
      <c r="F3143" s="209"/>
      <c r="G3143" s="210"/>
      <c r="H3143" s="210">
        <f>Collection!H385</f>
        <v>7700</v>
      </c>
      <c r="I3143" s="256">
        <f t="shared" si="49"/>
        <v>-7700</v>
      </c>
      <c r="J3143" s="209"/>
      <c r="K3143" s="209" t="str" cm="1">
        <f t="array" ref="K3143">IF($C3143="","",IF(AND($C3143=Party_Statement!$C$5,$B3143&gt;=Party_Statement!$C$6,$B3143&lt;=Party_Statement!$E$6),SUMPRODUCT(($C$3:$C3143=Party_Statement!$C$5)*($B$3:$B3143&gt;=Party_Statement!$C$6)*($B$3:$B3143&lt;=Party_Statement!$E$6)),""))</f>
        <v/>
      </c>
    </row>
    <row r="3144" spans="1:11" x14ac:dyDescent="0.25">
      <c r="A3144" s="212" t="str">
        <f>Collection!A386</f>
        <v>2083/04/12</v>
      </c>
      <c r="B3144" s="206">
        <f>Collection!B386</f>
        <v>46231</v>
      </c>
      <c r="C3144" s="209" t="str">
        <f>Collection!D386</f>
        <v>DEURALI KIRANA</v>
      </c>
      <c r="D3144" s="209" t="str">
        <f>Collection!F386</f>
        <v>Collection</v>
      </c>
      <c r="E3144" s="209">
        <f>Collection!C386</f>
        <v>4029</v>
      </c>
      <c r="F3144" s="209"/>
      <c r="G3144" s="210"/>
      <c r="H3144" s="210">
        <f>Collection!H386</f>
        <v>425</v>
      </c>
      <c r="I3144" s="256">
        <f t="shared" si="49"/>
        <v>-425</v>
      </c>
      <c r="J3144" s="209"/>
      <c r="K3144" s="209" t="str" cm="1">
        <f t="array" ref="K3144">IF($C3144="","",IF(AND($C3144=Party_Statement!$C$5,$B3144&gt;=Party_Statement!$C$6,$B3144&lt;=Party_Statement!$E$6),SUMPRODUCT(($C$3:$C3144=Party_Statement!$C$5)*($B$3:$B3144&gt;=Party_Statement!$C$6)*($B$3:$B3144&lt;=Party_Statement!$E$6)),""))</f>
        <v/>
      </c>
    </row>
    <row r="3145" spans="1:11" x14ac:dyDescent="0.25">
      <c r="A3145" s="212" t="str">
        <f>Collection!A387</f>
        <v>2083/04/12</v>
      </c>
      <c r="B3145" s="206">
        <f>Collection!B387</f>
        <v>46231</v>
      </c>
      <c r="C3145" s="209" t="str">
        <f>Collection!D387</f>
        <v>PALPALI KIRANA</v>
      </c>
      <c r="D3145" s="209" t="str">
        <f>Collection!F387</f>
        <v>Collection</v>
      </c>
      <c r="E3145" s="209">
        <f>Collection!C387</f>
        <v>4030</v>
      </c>
      <c r="F3145" s="209"/>
      <c r="G3145" s="210"/>
      <c r="H3145" s="210">
        <f>Collection!H387</f>
        <v>1700</v>
      </c>
      <c r="I3145" s="256">
        <f t="shared" si="49"/>
        <v>-1700</v>
      </c>
      <c r="J3145" s="209"/>
      <c r="K3145" s="209" t="str" cm="1">
        <f t="array" ref="K3145">IF($C3145="","",IF(AND($C3145=Party_Statement!$C$5,$B3145&gt;=Party_Statement!$C$6,$B3145&lt;=Party_Statement!$E$6),SUMPRODUCT(($C$3:$C3145=Party_Statement!$C$5)*($B$3:$B3145&gt;=Party_Statement!$C$6)*($B$3:$B3145&lt;=Party_Statement!$E$6)),""))</f>
        <v/>
      </c>
    </row>
    <row r="3146" spans="1:11" x14ac:dyDescent="0.25">
      <c r="A3146" s="212" t="str">
        <f>Collection!A388</f>
        <v>2083/04/12</v>
      </c>
      <c r="B3146" s="206">
        <f>Collection!B388</f>
        <v>46231</v>
      </c>
      <c r="C3146" s="209" t="str">
        <f>Collection!D388</f>
        <v>SAMIKSHYA KIRANA</v>
      </c>
      <c r="D3146" s="209" t="str">
        <f>Collection!F388</f>
        <v>Collection</v>
      </c>
      <c r="E3146" s="209">
        <f>Collection!C388</f>
        <v>4031</v>
      </c>
      <c r="F3146" s="209"/>
      <c r="G3146" s="210"/>
      <c r="H3146" s="210">
        <f>Collection!H388</f>
        <v>680</v>
      </c>
      <c r="I3146" s="256">
        <f t="shared" si="49"/>
        <v>-680</v>
      </c>
      <c r="J3146" s="209"/>
      <c r="K3146" s="209" t="str" cm="1">
        <f t="array" ref="K3146">IF($C3146="","",IF(AND($C3146=Party_Statement!$C$5,$B3146&gt;=Party_Statement!$C$6,$B3146&lt;=Party_Statement!$E$6),SUMPRODUCT(($C$3:$C3146=Party_Statement!$C$5)*($B$3:$B3146&gt;=Party_Statement!$C$6)*($B$3:$B3146&lt;=Party_Statement!$E$6)),""))</f>
        <v/>
      </c>
    </row>
    <row r="3147" spans="1:11" x14ac:dyDescent="0.25">
      <c r="A3147" s="212" t="str">
        <f>Collection!A389</f>
        <v>2083/04/12</v>
      </c>
      <c r="B3147" s="206">
        <f>Collection!B389</f>
        <v>46231</v>
      </c>
      <c r="C3147" s="209" t="str">
        <f>Collection!D389</f>
        <v>YUBARAJ AND SAMRAT</v>
      </c>
      <c r="D3147" s="209" t="str">
        <f>Collection!F389</f>
        <v>Collection</v>
      </c>
      <c r="E3147" s="209">
        <f>Collection!C389</f>
        <v>4032</v>
      </c>
      <c r="F3147" s="209"/>
      <c r="G3147" s="210"/>
      <c r="H3147" s="210">
        <f>Collection!H389</f>
        <v>1360</v>
      </c>
      <c r="I3147" s="256">
        <f t="shared" si="49"/>
        <v>-1360</v>
      </c>
      <c r="J3147" s="209"/>
      <c r="K3147" s="209" t="str" cm="1">
        <f t="array" ref="K3147">IF($C3147="","",IF(AND($C3147=Party_Statement!$C$5,$B3147&gt;=Party_Statement!$C$6,$B3147&lt;=Party_Statement!$E$6),SUMPRODUCT(($C$3:$C3147=Party_Statement!$C$5)*($B$3:$B3147&gt;=Party_Statement!$C$6)*($B$3:$B3147&lt;=Party_Statement!$E$6)),""))</f>
        <v/>
      </c>
    </row>
    <row r="3148" spans="1:11" x14ac:dyDescent="0.25">
      <c r="A3148" s="212" t="str">
        <f>Collection!A390</f>
        <v>2083/04/12</v>
      </c>
      <c r="B3148" s="206">
        <f>Collection!B390</f>
        <v>46231</v>
      </c>
      <c r="C3148" s="209" t="str">
        <f>Collection!D390</f>
        <v>AAYUSH AND AAYUSHMA</v>
      </c>
      <c r="D3148" s="209" t="str">
        <f>Collection!F390</f>
        <v>Collection</v>
      </c>
      <c r="E3148" s="209">
        <f>Collection!C390</f>
        <v>4033</v>
      </c>
      <c r="F3148" s="209"/>
      <c r="G3148" s="210"/>
      <c r="H3148" s="210">
        <f>Collection!H390</f>
        <v>1020</v>
      </c>
      <c r="I3148" s="256">
        <f t="shared" si="49"/>
        <v>-1020</v>
      </c>
      <c r="J3148" s="209"/>
      <c r="K3148" s="209" t="str" cm="1">
        <f t="array" ref="K3148">IF($C3148="","",IF(AND($C3148=Party_Statement!$C$5,$B3148&gt;=Party_Statement!$C$6,$B3148&lt;=Party_Statement!$E$6),SUMPRODUCT(($C$3:$C3148=Party_Statement!$C$5)*($B$3:$B3148&gt;=Party_Statement!$C$6)*($B$3:$B3148&lt;=Party_Statement!$E$6)),""))</f>
        <v/>
      </c>
    </row>
    <row r="3149" spans="1:11" x14ac:dyDescent="0.25">
      <c r="A3149" s="212" t="str">
        <f>Collection!A391</f>
        <v>2083/04/12</v>
      </c>
      <c r="B3149" s="206">
        <f>Collection!B391</f>
        <v>46231</v>
      </c>
      <c r="C3149" s="209" t="str">
        <f>Collection!D391</f>
        <v>ORGANIC TARKALI</v>
      </c>
      <c r="D3149" s="209" t="str">
        <f>Collection!F391</f>
        <v>Collection</v>
      </c>
      <c r="E3149" s="209">
        <f>Collection!C391</f>
        <v>4034</v>
      </c>
      <c r="F3149" s="209"/>
      <c r="G3149" s="210"/>
      <c r="H3149" s="210">
        <f>Collection!H391</f>
        <v>2850</v>
      </c>
      <c r="I3149" s="256">
        <f t="shared" si="49"/>
        <v>-2850</v>
      </c>
      <c r="J3149" s="209"/>
      <c r="K3149" s="209" t="str" cm="1">
        <f t="array" ref="K3149">IF($C3149="","",IF(AND($C3149=Party_Statement!$C$5,$B3149&gt;=Party_Statement!$C$6,$B3149&lt;=Party_Statement!$E$6),SUMPRODUCT(($C$3:$C3149=Party_Statement!$C$5)*($B$3:$B3149&gt;=Party_Statement!$C$6)*($B$3:$B3149&lt;=Party_Statement!$E$6)),""))</f>
        <v/>
      </c>
    </row>
    <row r="3150" spans="1:11" x14ac:dyDescent="0.25">
      <c r="A3150" s="212" t="str">
        <f>Collection!A392</f>
        <v>2083/04/12</v>
      </c>
      <c r="B3150" s="206">
        <f>Collection!B392</f>
        <v>46231</v>
      </c>
      <c r="C3150" s="209" t="str">
        <f>Collection!D392</f>
        <v>BHUSAL JANARAL STORE</v>
      </c>
      <c r="D3150" s="209" t="str">
        <f>Collection!F392</f>
        <v>Collection</v>
      </c>
      <c r="E3150" s="209">
        <f>Collection!C392</f>
        <v>4035</v>
      </c>
      <c r="F3150" s="209"/>
      <c r="G3150" s="210"/>
      <c r="H3150" s="210">
        <f>Collection!H392</f>
        <v>430</v>
      </c>
      <c r="I3150" s="256">
        <f t="shared" si="49"/>
        <v>-430</v>
      </c>
      <c r="J3150" s="209"/>
      <c r="K3150" s="209" t="str" cm="1">
        <f t="array" ref="K3150">IF($C3150="","",IF(AND($C3150=Party_Statement!$C$5,$B3150&gt;=Party_Statement!$C$6,$B3150&lt;=Party_Statement!$E$6),SUMPRODUCT(($C$3:$C3150=Party_Statement!$C$5)*($B$3:$B3150&gt;=Party_Statement!$C$6)*($B$3:$B3150&lt;=Party_Statement!$E$6)),""))</f>
        <v/>
      </c>
    </row>
    <row r="3151" spans="1:11" x14ac:dyDescent="0.25">
      <c r="A3151" s="212" t="str">
        <f>Collection!A393</f>
        <v>2083/04/12</v>
      </c>
      <c r="B3151" s="206">
        <f>Collection!B393</f>
        <v>46231</v>
      </c>
      <c r="C3151" s="209" t="str">
        <f>Collection!D393</f>
        <v>LOCAL</v>
      </c>
      <c r="D3151" s="209" t="str">
        <f>Collection!F393</f>
        <v>Collection</v>
      </c>
      <c r="E3151" s="209">
        <f>Collection!C393</f>
        <v>6455</v>
      </c>
      <c r="F3151" s="209"/>
      <c r="G3151" s="210"/>
      <c r="H3151" s="210">
        <f>Collection!H393</f>
        <v>600</v>
      </c>
      <c r="I3151" s="256">
        <f t="shared" si="49"/>
        <v>-600</v>
      </c>
      <c r="J3151" s="209"/>
      <c r="K3151" s="209" t="str" cm="1">
        <f t="array" ref="K3151">IF($C3151="","",IF(AND($C3151=Party_Statement!$C$5,$B3151&gt;=Party_Statement!$C$6,$B3151&lt;=Party_Statement!$E$6),SUMPRODUCT(($C$3:$C3151=Party_Statement!$C$5)*($B$3:$B3151&gt;=Party_Statement!$C$6)*($B$3:$B3151&lt;=Party_Statement!$E$6)),""))</f>
        <v/>
      </c>
    </row>
    <row r="3152" spans="1:11" x14ac:dyDescent="0.25">
      <c r="A3152" s="212" t="str">
        <f>Collection!A394</f>
        <v>2083/04/12</v>
      </c>
      <c r="B3152" s="206">
        <f>Collection!B394</f>
        <v>46231</v>
      </c>
      <c r="C3152" s="209" t="str">
        <f>Collection!D394</f>
        <v>PETTY CASH</v>
      </c>
      <c r="D3152" s="209" t="str">
        <f>Collection!F394</f>
        <v>Petty Cash</v>
      </c>
      <c r="E3152" s="209">
        <f>Collection!C394</f>
        <v>0</v>
      </c>
      <c r="F3152" s="209"/>
      <c r="G3152" s="210"/>
      <c r="H3152" s="210">
        <f>Collection!H394</f>
        <v>0</v>
      </c>
      <c r="I3152" s="256">
        <f t="shared" si="49"/>
        <v>0</v>
      </c>
      <c r="J3152" s="209"/>
      <c r="K3152" s="209" t="str" cm="1">
        <f t="array" ref="K3152">IF($C3152="","",IF(AND($C3152=Party_Statement!$C$5,$B3152&gt;=Party_Statement!$C$6,$B3152&lt;=Party_Statement!$E$6),SUMPRODUCT(($C$3:$C3152=Party_Statement!$C$5)*($B$3:$B3152&gt;=Party_Statement!$C$6)*($B$3:$B3152&lt;=Party_Statement!$E$6)),""))</f>
        <v/>
      </c>
    </row>
    <row r="3153" spans="1:11" x14ac:dyDescent="0.25">
      <c r="A3153" s="212" t="str">
        <f>Collection!A395</f>
        <v>2083/04/12</v>
      </c>
      <c r="B3153" s="206">
        <f>Collection!B395</f>
        <v>46231</v>
      </c>
      <c r="C3153" s="209" t="str">
        <f>Collection!D395</f>
        <v>PETTY CASH</v>
      </c>
      <c r="D3153" s="209" t="str">
        <f>Collection!F395</f>
        <v>Petty Cash</v>
      </c>
      <c r="E3153" s="209">
        <f>Collection!C395</f>
        <v>0</v>
      </c>
      <c r="F3153" s="209"/>
      <c r="G3153" s="210"/>
      <c r="H3153" s="210">
        <f>Collection!H395</f>
        <v>0</v>
      </c>
      <c r="I3153" s="256">
        <f t="shared" si="49"/>
        <v>0</v>
      </c>
      <c r="J3153" s="209"/>
      <c r="K3153" s="209" t="str" cm="1">
        <f t="array" ref="K3153">IF($C3153="","",IF(AND($C3153=Party_Statement!$C$5,$B3153&gt;=Party_Statement!$C$6,$B3153&lt;=Party_Statement!$E$6),SUMPRODUCT(($C$3:$C3153=Party_Statement!$C$5)*($B$3:$B3153&gt;=Party_Statement!$C$6)*($B$3:$B3153&lt;=Party_Statement!$E$6)),""))</f>
        <v/>
      </c>
    </row>
    <row r="3154" spans="1:11" s="64" customFormat="1" x14ac:dyDescent="0.25">
      <c r="A3154" s="212" t="str">
        <f>Collection!A396</f>
        <v>2083/04/12</v>
      </c>
      <c r="B3154" s="206">
        <f>Collection!B396</f>
        <v>46231</v>
      </c>
      <c r="C3154" s="209" t="str">
        <f>Collection!D396</f>
        <v>PETTY CASH</v>
      </c>
      <c r="D3154" s="209" t="str">
        <f>Collection!F396</f>
        <v>Petty Cash</v>
      </c>
      <c r="E3154" s="209">
        <f>Collection!C396</f>
        <v>0</v>
      </c>
      <c r="F3154" s="211"/>
      <c r="G3154" s="210"/>
      <c r="H3154" s="210">
        <f>Collection!H396</f>
        <v>0</v>
      </c>
      <c r="I3154" s="256">
        <f t="shared" si="49"/>
        <v>0</v>
      </c>
      <c r="J3154" s="211"/>
      <c r="K3154" s="209" t="str" cm="1">
        <f t="array" ref="K3154">IF($C3154="","",IF(AND($C3154=Party_Statement!$C$5,$B3154&gt;=Party_Statement!$C$6,$B3154&lt;=Party_Statement!$E$6),SUMPRODUCT(($C$3:$C3154=Party_Statement!$C$5)*($B$3:$B3154&gt;=Party_Statement!$C$6)*($B$3:$B3154&lt;=Party_Statement!$E$6)),""))</f>
        <v/>
      </c>
    </row>
    <row r="3155" spans="1:11" x14ac:dyDescent="0.25">
      <c r="A3155" s="212" t="str">
        <f>Collection!A397</f>
        <v>2083/04/13</v>
      </c>
      <c r="B3155" s="206">
        <f>Collection!B397</f>
        <v>46232</v>
      </c>
      <c r="C3155" s="209" t="str">
        <f>Collection!D397</f>
        <v>SRIJANA DAIRY</v>
      </c>
      <c r="D3155" s="209" t="str">
        <f>Collection!F397</f>
        <v>Collection</v>
      </c>
      <c r="E3155" s="209">
        <f>Collection!C397</f>
        <v>4036</v>
      </c>
      <c r="F3155" s="209"/>
      <c r="G3155" s="210"/>
      <c r="H3155" s="210">
        <f>Collection!H397</f>
        <v>5100</v>
      </c>
      <c r="I3155" s="256">
        <f t="shared" si="49"/>
        <v>-5100</v>
      </c>
      <c r="J3155" s="209"/>
      <c r="K3155" s="209" t="str" cm="1">
        <f t="array" ref="K3155">IF($C3155="","",IF(AND($C3155=Party_Statement!$C$5,$B3155&gt;=Party_Statement!$C$6,$B3155&lt;=Party_Statement!$E$6),SUMPRODUCT(($C$3:$C3155=Party_Statement!$C$5)*($B$3:$B3155&gt;=Party_Statement!$C$6)*($B$3:$B3155&lt;=Party_Statement!$E$6)),""))</f>
        <v/>
      </c>
    </row>
    <row r="3156" spans="1:11" x14ac:dyDescent="0.25">
      <c r="A3156" s="212" t="str">
        <f>Collection!A398</f>
        <v>2083/04/13</v>
      </c>
      <c r="B3156" s="206">
        <f>Collection!B398</f>
        <v>46232</v>
      </c>
      <c r="C3156" s="209" t="str">
        <f>Collection!D398</f>
        <v>SOBHA BHATTARAI</v>
      </c>
      <c r="D3156" s="209" t="str">
        <f>Collection!F398</f>
        <v>Collection</v>
      </c>
      <c r="E3156" s="209">
        <f>Collection!C398</f>
        <v>4037</v>
      </c>
      <c r="F3156" s="209"/>
      <c r="G3156" s="210"/>
      <c r="H3156" s="210">
        <f>Collection!H398</f>
        <v>5100</v>
      </c>
      <c r="I3156" s="256">
        <f t="shared" si="49"/>
        <v>-5100</v>
      </c>
      <c r="J3156" s="209"/>
      <c r="K3156" s="209" t="str" cm="1">
        <f t="array" ref="K3156">IF($C3156="","",IF(AND($C3156=Party_Statement!$C$5,$B3156&gt;=Party_Statement!$C$6,$B3156&lt;=Party_Statement!$E$6),SUMPRODUCT(($C$3:$C3156=Party_Statement!$C$5)*($B$3:$B3156&gt;=Party_Statement!$C$6)*($B$3:$B3156&lt;=Party_Statement!$E$6)),""))</f>
        <v/>
      </c>
    </row>
    <row r="3157" spans="1:11" x14ac:dyDescent="0.25">
      <c r="A3157" s="212" t="str">
        <f>Collection!A399</f>
        <v>2083/04/13</v>
      </c>
      <c r="B3157" s="206">
        <f>Collection!B399</f>
        <v>46232</v>
      </c>
      <c r="C3157" s="209" t="str">
        <f>Collection!D399</f>
        <v>GIRI KIRANA</v>
      </c>
      <c r="D3157" s="209" t="str">
        <f>Collection!F399</f>
        <v>Collection</v>
      </c>
      <c r="E3157" s="209">
        <f>Collection!C399</f>
        <v>4038</v>
      </c>
      <c r="F3157" s="209"/>
      <c r="G3157" s="210"/>
      <c r="H3157" s="210">
        <f>Collection!H399</f>
        <v>1275</v>
      </c>
      <c r="I3157" s="256">
        <f t="shared" si="49"/>
        <v>-1275</v>
      </c>
      <c r="J3157" s="209"/>
      <c r="K3157" s="209" t="str" cm="1">
        <f t="array" ref="K3157">IF($C3157="","",IF(AND($C3157=Party_Statement!$C$5,$B3157&gt;=Party_Statement!$C$6,$B3157&lt;=Party_Statement!$E$6),SUMPRODUCT(($C$3:$C3157=Party_Statement!$C$5)*($B$3:$B3157&gt;=Party_Statement!$C$6)*($B$3:$B3157&lt;=Party_Statement!$E$6)),""))</f>
        <v/>
      </c>
    </row>
    <row r="3158" spans="1:11" x14ac:dyDescent="0.25">
      <c r="A3158" s="212" t="str">
        <f>Collection!A400</f>
        <v>2083/04/13</v>
      </c>
      <c r="B3158" s="206">
        <f>Collection!B400</f>
        <v>46232</v>
      </c>
      <c r="C3158" s="209" t="str">
        <f>Collection!D400</f>
        <v>AAMOSH KIRANA</v>
      </c>
      <c r="D3158" s="209" t="str">
        <f>Collection!F400</f>
        <v>Collection</v>
      </c>
      <c r="E3158" s="209">
        <f>Collection!C400</f>
        <v>4039</v>
      </c>
      <c r="F3158" s="209"/>
      <c r="G3158" s="210"/>
      <c r="H3158" s="210">
        <f>Collection!H400</f>
        <v>5500</v>
      </c>
      <c r="I3158" s="256">
        <f t="shared" si="49"/>
        <v>-5500</v>
      </c>
      <c r="J3158" s="209"/>
      <c r="K3158" s="209" t="str" cm="1">
        <f t="array" ref="K3158">IF($C3158="","",IF(AND($C3158=Party_Statement!$C$5,$B3158&gt;=Party_Statement!$C$6,$B3158&lt;=Party_Statement!$E$6),SUMPRODUCT(($C$3:$C3158=Party_Statement!$C$5)*($B$3:$B3158&gt;=Party_Statement!$C$6)*($B$3:$B3158&lt;=Party_Statement!$E$6)),""))</f>
        <v/>
      </c>
    </row>
    <row r="3159" spans="1:11" x14ac:dyDescent="0.25">
      <c r="A3159" s="212" t="str">
        <f>Collection!A401</f>
        <v>2083/04/13</v>
      </c>
      <c r="B3159" s="206">
        <f>Collection!B401</f>
        <v>46232</v>
      </c>
      <c r="C3159" s="209" t="str">
        <f>Collection!D401</f>
        <v>DEURALI KIRANA</v>
      </c>
      <c r="D3159" s="209" t="str">
        <f>Collection!F401</f>
        <v>Collection</v>
      </c>
      <c r="E3159" s="209">
        <f>Collection!C401</f>
        <v>4040</v>
      </c>
      <c r="F3159" s="209"/>
      <c r="G3159" s="210"/>
      <c r="H3159" s="210">
        <f>Collection!H401</f>
        <v>425</v>
      </c>
      <c r="I3159" s="256">
        <f t="shared" si="49"/>
        <v>-425</v>
      </c>
      <c r="J3159" s="209"/>
      <c r="K3159" s="209" t="str" cm="1">
        <f t="array" ref="K3159">IF($C3159="","",IF(AND($C3159=Party_Statement!$C$5,$B3159&gt;=Party_Statement!$C$6,$B3159&lt;=Party_Statement!$E$6),SUMPRODUCT(($C$3:$C3159=Party_Statement!$C$5)*($B$3:$B3159&gt;=Party_Statement!$C$6)*($B$3:$B3159&lt;=Party_Statement!$E$6)),""))</f>
        <v/>
      </c>
    </row>
    <row r="3160" spans="1:11" x14ac:dyDescent="0.25">
      <c r="A3160" s="212" t="str">
        <f>Collection!A402</f>
        <v>2083/04/13</v>
      </c>
      <c r="B3160" s="206">
        <f>Collection!B402</f>
        <v>46232</v>
      </c>
      <c r="C3160" s="209" t="str">
        <f>Collection!D402</f>
        <v>PALPALI KIRANA</v>
      </c>
      <c r="D3160" s="209" t="str">
        <f>Collection!F402</f>
        <v>Collection</v>
      </c>
      <c r="E3160" s="209">
        <f>Collection!C402</f>
        <v>4041</v>
      </c>
      <c r="F3160" s="209"/>
      <c r="G3160" s="210"/>
      <c r="H3160" s="210">
        <f>Collection!H402</f>
        <v>2125</v>
      </c>
      <c r="I3160" s="256">
        <f t="shared" si="49"/>
        <v>-2125</v>
      </c>
      <c r="J3160" s="209"/>
      <c r="K3160" s="209" t="str" cm="1">
        <f t="array" ref="K3160">IF($C3160="","",IF(AND($C3160=Party_Statement!$C$5,$B3160&gt;=Party_Statement!$C$6,$B3160&lt;=Party_Statement!$E$6),SUMPRODUCT(($C$3:$C3160=Party_Statement!$C$5)*($B$3:$B3160&gt;=Party_Statement!$C$6)*($B$3:$B3160&lt;=Party_Statement!$E$6)),""))</f>
        <v/>
      </c>
    </row>
    <row r="3161" spans="1:11" x14ac:dyDescent="0.25">
      <c r="A3161" s="212" t="str">
        <f>Collection!A403</f>
        <v>2083/04/13</v>
      </c>
      <c r="B3161" s="206">
        <f>Collection!B403</f>
        <v>46232</v>
      </c>
      <c r="C3161" s="209" t="str">
        <f>Collection!D403</f>
        <v>SAMIKSHYA KIRANA</v>
      </c>
      <c r="D3161" s="209" t="str">
        <f>Collection!F403</f>
        <v>Collection</v>
      </c>
      <c r="E3161" s="209">
        <f>Collection!C403</f>
        <v>4042</v>
      </c>
      <c r="F3161" s="209"/>
      <c r="G3161" s="210"/>
      <c r="H3161" s="210">
        <f>Collection!H403</f>
        <v>680</v>
      </c>
      <c r="I3161" s="256">
        <f t="shared" si="49"/>
        <v>-680</v>
      </c>
      <c r="J3161" s="209"/>
      <c r="K3161" s="209" t="str" cm="1">
        <f t="array" ref="K3161">IF($C3161="","",IF(AND($C3161=Party_Statement!$C$5,$B3161&gt;=Party_Statement!$C$6,$B3161&lt;=Party_Statement!$E$6),SUMPRODUCT(($C$3:$C3161=Party_Statement!$C$5)*($B$3:$B3161&gt;=Party_Statement!$C$6)*($B$3:$B3161&lt;=Party_Statement!$E$6)),""))</f>
        <v/>
      </c>
    </row>
    <row r="3162" spans="1:11" x14ac:dyDescent="0.25">
      <c r="A3162" s="212" t="str">
        <f>Collection!A404</f>
        <v>2083/04/13</v>
      </c>
      <c r="B3162" s="206">
        <f>Collection!B404</f>
        <v>46232</v>
      </c>
      <c r="C3162" s="209" t="str">
        <f>Collection!D404</f>
        <v>YUBARAJ AND SAMRAT</v>
      </c>
      <c r="D3162" s="209" t="str">
        <f>Collection!F404</f>
        <v>Collection</v>
      </c>
      <c r="E3162" s="209">
        <f>Collection!C404</f>
        <v>4043</v>
      </c>
      <c r="F3162" s="209"/>
      <c r="G3162" s="210"/>
      <c r="H3162" s="210">
        <f>Collection!H404</f>
        <v>1020</v>
      </c>
      <c r="I3162" s="256">
        <f t="shared" si="49"/>
        <v>-1020</v>
      </c>
      <c r="J3162" s="209"/>
      <c r="K3162" s="209" t="str" cm="1">
        <f t="array" ref="K3162">IF($C3162="","",IF(AND($C3162=Party_Statement!$C$5,$B3162&gt;=Party_Statement!$C$6,$B3162&lt;=Party_Statement!$E$6),SUMPRODUCT(($C$3:$C3162=Party_Statement!$C$5)*($B$3:$B3162&gt;=Party_Statement!$C$6)*($B$3:$B3162&lt;=Party_Statement!$E$6)),""))</f>
        <v/>
      </c>
    </row>
    <row r="3163" spans="1:11" x14ac:dyDescent="0.25">
      <c r="A3163" s="212" t="str">
        <f>Collection!A405</f>
        <v>2083/04/13</v>
      </c>
      <c r="B3163" s="206">
        <f>Collection!B405</f>
        <v>46232</v>
      </c>
      <c r="C3163" s="209" t="str">
        <f>Collection!D405</f>
        <v>KALIKA CANTEEN A</v>
      </c>
      <c r="D3163" s="209" t="str">
        <f>Collection!F405</f>
        <v>Collection</v>
      </c>
      <c r="E3163" s="209">
        <f>Collection!C405</f>
        <v>4044</v>
      </c>
      <c r="F3163" s="209"/>
      <c r="G3163" s="210"/>
      <c r="H3163" s="210">
        <f>Collection!H405</f>
        <v>2975</v>
      </c>
      <c r="I3163" s="256">
        <f t="shared" si="49"/>
        <v>-2975</v>
      </c>
      <c r="J3163" s="209"/>
      <c r="K3163" s="209" t="str" cm="1">
        <f t="array" ref="K3163">IF($C3163="","",IF(AND($C3163=Party_Statement!$C$5,$B3163&gt;=Party_Statement!$C$6,$B3163&lt;=Party_Statement!$E$6),SUMPRODUCT(($C$3:$C3163=Party_Statement!$C$5)*($B$3:$B3163&gt;=Party_Statement!$C$6)*($B$3:$B3163&lt;=Party_Statement!$E$6)),""))</f>
        <v/>
      </c>
    </row>
    <row r="3164" spans="1:11" x14ac:dyDescent="0.25">
      <c r="A3164" s="212" t="str">
        <f>Collection!A406</f>
        <v>2083/04/13</v>
      </c>
      <c r="B3164" s="206">
        <f>Collection!B406</f>
        <v>46232</v>
      </c>
      <c r="C3164" s="209" t="str">
        <f>Collection!D406</f>
        <v>ORGANIC TARKALI</v>
      </c>
      <c r="D3164" s="209" t="str">
        <f>Collection!F406</f>
        <v>Collection</v>
      </c>
      <c r="E3164" s="209">
        <f>Collection!C406</f>
        <v>4045</v>
      </c>
      <c r="F3164" s="209"/>
      <c r="G3164" s="210"/>
      <c r="H3164" s="210">
        <f>Collection!H406</f>
        <v>3395</v>
      </c>
      <c r="I3164" s="256">
        <f t="shared" si="49"/>
        <v>-3395</v>
      </c>
      <c r="J3164" s="209"/>
      <c r="K3164" s="209" t="str" cm="1">
        <f t="array" ref="K3164">IF($C3164="","",IF(AND($C3164=Party_Statement!$C$5,$B3164&gt;=Party_Statement!$C$6,$B3164&lt;=Party_Statement!$E$6),SUMPRODUCT(($C$3:$C3164=Party_Statement!$C$5)*($B$3:$B3164&gt;=Party_Statement!$C$6)*($B$3:$B3164&lt;=Party_Statement!$E$6)),""))</f>
        <v/>
      </c>
    </row>
    <row r="3165" spans="1:11" x14ac:dyDescent="0.25">
      <c r="A3165" s="212" t="str">
        <f>Collection!A407</f>
        <v>2083/04/13</v>
      </c>
      <c r="B3165" s="206">
        <f>Collection!B407</f>
        <v>46232</v>
      </c>
      <c r="C3165" s="209" t="str">
        <f>Collection!D407</f>
        <v>SHARMA DAI</v>
      </c>
      <c r="D3165" s="209" t="str">
        <f>Collection!F407</f>
        <v>Collection</v>
      </c>
      <c r="E3165" s="209">
        <f>Collection!C407</f>
        <v>4046</v>
      </c>
      <c r="F3165" s="209"/>
      <c r="G3165" s="210"/>
      <c r="H3165" s="210">
        <f>Collection!H407</f>
        <v>10000</v>
      </c>
      <c r="I3165" s="256">
        <f t="shared" si="49"/>
        <v>-10000</v>
      </c>
      <c r="J3165" s="209"/>
      <c r="K3165" s="209" t="str" cm="1">
        <f t="array" ref="K3165">IF($C3165="","",IF(AND($C3165=Party_Statement!$C$5,$B3165&gt;=Party_Statement!$C$6,$B3165&lt;=Party_Statement!$E$6),SUMPRODUCT(($C$3:$C3165=Party_Statement!$C$5)*($B$3:$B3165&gt;=Party_Statement!$C$6)*($B$3:$B3165&lt;=Party_Statement!$E$6)),""))</f>
        <v/>
      </c>
    </row>
    <row r="3166" spans="1:11" x14ac:dyDescent="0.25">
      <c r="A3166" s="212" t="str">
        <f>Collection!A408</f>
        <v>2083/04/13</v>
      </c>
      <c r="B3166" s="206">
        <f>Collection!B408</f>
        <v>46232</v>
      </c>
      <c r="C3166" s="209" t="str">
        <f>Collection!D408</f>
        <v>NEUPANE KIRANA</v>
      </c>
      <c r="D3166" s="209" t="str">
        <f>Collection!F408</f>
        <v>Collection</v>
      </c>
      <c r="E3166" s="209">
        <f>Collection!C408</f>
        <v>4047</v>
      </c>
      <c r="F3166" s="209"/>
      <c r="G3166" s="210"/>
      <c r="H3166" s="210">
        <f>Collection!H408</f>
        <v>400</v>
      </c>
      <c r="I3166" s="256">
        <f t="shared" si="49"/>
        <v>-400</v>
      </c>
      <c r="J3166" s="209"/>
      <c r="K3166" s="209" t="str" cm="1">
        <f t="array" ref="K3166">IF($C3166="","",IF(AND($C3166=Party_Statement!$C$5,$B3166&gt;=Party_Statement!$C$6,$B3166&lt;=Party_Statement!$E$6),SUMPRODUCT(($C$3:$C3166=Party_Statement!$C$5)*($B$3:$B3166&gt;=Party_Statement!$C$6)*($B$3:$B3166&lt;=Party_Statement!$E$6)),""))</f>
        <v/>
      </c>
    </row>
    <row r="3167" spans="1:11" x14ac:dyDescent="0.25">
      <c r="A3167" s="212" t="str">
        <f>Collection!A409</f>
        <v>2083/04/13</v>
      </c>
      <c r="B3167" s="206">
        <f>Collection!B409</f>
        <v>46232</v>
      </c>
      <c r="C3167" s="209" t="str">
        <f>Collection!D409</f>
        <v>LOCAL</v>
      </c>
      <c r="D3167" s="209" t="str">
        <f>Collection!F409</f>
        <v>Collection</v>
      </c>
      <c r="E3167" s="209">
        <f>Collection!C409</f>
        <v>6456</v>
      </c>
      <c r="F3167" s="209"/>
      <c r="G3167" s="210"/>
      <c r="H3167" s="210">
        <f>Collection!H409</f>
        <v>1675</v>
      </c>
      <c r="I3167" s="256">
        <f t="shared" si="49"/>
        <v>-1675</v>
      </c>
      <c r="J3167" s="209"/>
      <c r="K3167" s="209" t="str" cm="1">
        <f t="array" ref="K3167">IF($C3167="","",IF(AND($C3167=Party_Statement!$C$5,$B3167&gt;=Party_Statement!$C$6,$B3167&lt;=Party_Statement!$E$6),SUMPRODUCT(($C$3:$C3167=Party_Statement!$C$5)*($B$3:$B3167&gt;=Party_Statement!$C$6)*($B$3:$B3167&lt;=Party_Statement!$E$6)),""))</f>
        <v/>
      </c>
    </row>
    <row r="3168" spans="1:11" x14ac:dyDescent="0.25">
      <c r="A3168" s="212" t="str">
        <f>Collection!A410</f>
        <v>2083/04/13</v>
      </c>
      <c r="B3168" s="206">
        <f>Collection!B410</f>
        <v>46232</v>
      </c>
      <c r="C3168" s="209" t="str">
        <f>Collection!D410</f>
        <v>LOCAL</v>
      </c>
      <c r="D3168" s="209" t="str">
        <f>Collection!F410</f>
        <v>Collection</v>
      </c>
      <c r="E3168" s="209">
        <f>Collection!C410</f>
        <v>6457</v>
      </c>
      <c r="F3168" s="209"/>
      <c r="G3168" s="210"/>
      <c r="H3168" s="210">
        <f>Collection!H410</f>
        <v>2100</v>
      </c>
      <c r="I3168" s="256">
        <f t="shared" si="49"/>
        <v>-2100</v>
      </c>
      <c r="J3168" s="209"/>
      <c r="K3168" s="209" t="str" cm="1">
        <f t="array" ref="K3168">IF($C3168="","",IF(AND($C3168=Party_Statement!$C$5,$B3168&gt;=Party_Statement!$C$6,$B3168&lt;=Party_Statement!$E$6),SUMPRODUCT(($C$3:$C3168=Party_Statement!$C$5)*($B$3:$B3168&gt;=Party_Statement!$C$6)*($B$3:$B3168&lt;=Party_Statement!$E$6)),""))</f>
        <v/>
      </c>
    </row>
    <row r="3169" spans="1:11" x14ac:dyDescent="0.25">
      <c r="A3169" s="212" t="str">
        <f>Collection!A411</f>
        <v>2083/04/14</v>
      </c>
      <c r="B3169" s="206">
        <f>Collection!B411</f>
        <v>46233</v>
      </c>
      <c r="C3169" s="209" t="str">
        <f>Collection!D411</f>
        <v>PALPALI KIRANA</v>
      </c>
      <c r="D3169" s="209" t="str">
        <f>Collection!F411</f>
        <v>Collection</v>
      </c>
      <c r="E3169" s="209">
        <f>Collection!C411</f>
        <v>4048</v>
      </c>
      <c r="F3169" s="209"/>
      <c r="G3169" s="210"/>
      <c r="H3169" s="210">
        <f>Collection!H411</f>
        <v>1700</v>
      </c>
      <c r="I3169" s="256">
        <f t="shared" si="49"/>
        <v>-1700</v>
      </c>
      <c r="J3169" s="209"/>
      <c r="K3169" s="209" t="str" cm="1">
        <f t="array" ref="K3169">IF($C3169="","",IF(AND($C3169=Party_Statement!$C$5,$B3169&gt;=Party_Statement!$C$6,$B3169&lt;=Party_Statement!$E$6),SUMPRODUCT(($C$3:$C3169=Party_Statement!$C$5)*($B$3:$B3169&gt;=Party_Statement!$C$6)*($B$3:$B3169&lt;=Party_Statement!$E$6)),""))</f>
        <v/>
      </c>
    </row>
    <row r="3170" spans="1:11" x14ac:dyDescent="0.25">
      <c r="A3170" s="212" t="str">
        <f>Collection!A412</f>
        <v>2083/04/14</v>
      </c>
      <c r="B3170" s="206">
        <f>Collection!B412</f>
        <v>46233</v>
      </c>
      <c r="C3170" s="209" t="str">
        <f>Collection!D412</f>
        <v>SAMIKSHYA KIRANA</v>
      </c>
      <c r="D3170" s="209" t="str">
        <f>Collection!F412</f>
        <v>Collection</v>
      </c>
      <c r="E3170" s="209">
        <f>Collection!C412</f>
        <v>4049</v>
      </c>
      <c r="F3170" s="209"/>
      <c r="G3170" s="210"/>
      <c r="H3170" s="210">
        <f>Collection!H412</f>
        <v>680</v>
      </c>
      <c r="I3170" s="256">
        <f t="shared" si="49"/>
        <v>-680</v>
      </c>
      <c r="J3170" s="209"/>
      <c r="K3170" s="209" t="str" cm="1">
        <f t="array" ref="K3170">IF($C3170="","",IF(AND($C3170=Party_Statement!$C$5,$B3170&gt;=Party_Statement!$C$6,$B3170&lt;=Party_Statement!$E$6),SUMPRODUCT(($C$3:$C3170=Party_Statement!$C$5)*($B$3:$B3170&gt;=Party_Statement!$C$6)*($B$3:$B3170&lt;=Party_Statement!$E$6)),""))</f>
        <v/>
      </c>
    </row>
    <row r="3171" spans="1:11" x14ac:dyDescent="0.25">
      <c r="A3171" s="212" t="str">
        <f>Collection!A413</f>
        <v>2083/04/14</v>
      </c>
      <c r="B3171" s="206">
        <f>Collection!B413</f>
        <v>46233</v>
      </c>
      <c r="C3171" s="209" t="str">
        <f>Collection!D413</f>
        <v xml:space="preserve">CANCELED </v>
      </c>
      <c r="D3171" s="209" t="str">
        <f>Collection!F413</f>
        <v>Collection</v>
      </c>
      <c r="E3171" s="209">
        <f>Collection!C413</f>
        <v>4050</v>
      </c>
      <c r="F3171" s="209"/>
      <c r="G3171" s="210"/>
      <c r="H3171" s="210">
        <f>Collection!H413</f>
        <v>0</v>
      </c>
      <c r="I3171" s="256">
        <f t="shared" si="49"/>
        <v>0</v>
      </c>
      <c r="J3171" s="209"/>
      <c r="K3171" s="209" t="str" cm="1">
        <f t="array" ref="K3171">IF($C3171="","",IF(AND($C3171=Party_Statement!$C$5,$B3171&gt;=Party_Statement!$C$6,$B3171&lt;=Party_Statement!$E$6),SUMPRODUCT(($C$3:$C3171=Party_Statement!$C$5)*($B$3:$B3171&gt;=Party_Statement!$C$6)*($B$3:$B3171&lt;=Party_Statement!$E$6)),""))</f>
        <v/>
      </c>
    </row>
    <row r="3172" spans="1:11" x14ac:dyDescent="0.25">
      <c r="A3172" s="212" t="str">
        <f>Collection!A414</f>
        <v>2083/04/14</v>
      </c>
      <c r="B3172" s="206">
        <f>Collection!B414</f>
        <v>46233</v>
      </c>
      <c r="C3172" s="209" t="str">
        <f>Collection!D414</f>
        <v>SRIJANA DAIRY</v>
      </c>
      <c r="D3172" s="209" t="str">
        <f>Collection!F414</f>
        <v>Collection</v>
      </c>
      <c r="E3172" s="209">
        <f>Collection!C414</f>
        <v>4051</v>
      </c>
      <c r="F3172" s="209"/>
      <c r="G3172" s="210"/>
      <c r="H3172" s="210">
        <f>Collection!H414</f>
        <v>5260</v>
      </c>
      <c r="I3172" s="256">
        <f t="shared" si="49"/>
        <v>-5260</v>
      </c>
      <c r="J3172" s="209"/>
      <c r="K3172" s="209" t="str" cm="1">
        <f t="array" ref="K3172">IF($C3172="","",IF(AND($C3172=Party_Statement!$C$5,$B3172&gt;=Party_Statement!$C$6,$B3172&lt;=Party_Statement!$E$6),SUMPRODUCT(($C$3:$C3172=Party_Statement!$C$5)*($B$3:$B3172&gt;=Party_Statement!$C$6)*($B$3:$B3172&lt;=Party_Statement!$E$6)),""))</f>
        <v/>
      </c>
    </row>
    <row r="3173" spans="1:11" x14ac:dyDescent="0.25">
      <c r="A3173" s="212" t="str">
        <f>Collection!A415</f>
        <v>2083/04/14</v>
      </c>
      <c r="B3173" s="206">
        <f>Collection!B415</f>
        <v>46233</v>
      </c>
      <c r="C3173" s="209" t="str">
        <f>Collection!D415</f>
        <v>SOBHA BHATTARAI</v>
      </c>
      <c r="D3173" s="209" t="str">
        <f>Collection!F415</f>
        <v>Collection</v>
      </c>
      <c r="E3173" s="209">
        <f>Collection!C415</f>
        <v>4052</v>
      </c>
      <c r="F3173" s="209"/>
      <c r="G3173" s="210"/>
      <c r="H3173" s="210">
        <f>Collection!H415</f>
        <v>5100</v>
      </c>
      <c r="I3173" s="256">
        <f t="shared" si="49"/>
        <v>-5100</v>
      </c>
      <c r="J3173" s="209"/>
      <c r="K3173" s="209" t="str" cm="1">
        <f t="array" ref="K3173">IF($C3173="","",IF(AND($C3173=Party_Statement!$C$5,$B3173&gt;=Party_Statement!$C$6,$B3173&lt;=Party_Statement!$E$6),SUMPRODUCT(($C$3:$C3173=Party_Statement!$C$5)*($B$3:$B3173&gt;=Party_Statement!$C$6)*($B$3:$B3173&lt;=Party_Statement!$E$6)),""))</f>
        <v/>
      </c>
    </row>
    <row r="3174" spans="1:11" x14ac:dyDescent="0.25">
      <c r="A3174" s="212" t="str">
        <f>Collection!A416</f>
        <v>2083/04/14</v>
      </c>
      <c r="B3174" s="206">
        <f>Collection!B416</f>
        <v>46233</v>
      </c>
      <c r="C3174" s="209" t="str">
        <f>Collection!D416</f>
        <v>GIRI KIRANA</v>
      </c>
      <c r="D3174" s="209" t="str">
        <f>Collection!F416</f>
        <v>Collection</v>
      </c>
      <c r="E3174" s="209">
        <f>Collection!C416</f>
        <v>4053</v>
      </c>
      <c r="F3174" s="209"/>
      <c r="G3174" s="210"/>
      <c r="H3174" s="210">
        <f>Collection!H416</f>
        <v>1275</v>
      </c>
      <c r="I3174" s="256">
        <f t="shared" si="49"/>
        <v>-1275</v>
      </c>
      <c r="J3174" s="209"/>
      <c r="K3174" s="209" t="str" cm="1">
        <f t="array" ref="K3174">IF($C3174="","",IF(AND($C3174=Party_Statement!$C$5,$B3174&gt;=Party_Statement!$C$6,$B3174&lt;=Party_Statement!$E$6),SUMPRODUCT(($C$3:$C3174=Party_Statement!$C$5)*($B$3:$B3174&gt;=Party_Statement!$C$6)*($B$3:$B3174&lt;=Party_Statement!$E$6)),""))</f>
        <v/>
      </c>
    </row>
    <row r="3175" spans="1:11" x14ac:dyDescent="0.25">
      <c r="A3175" s="212" t="str">
        <f>Collection!A417</f>
        <v>2083/04/14</v>
      </c>
      <c r="B3175" s="206">
        <f>Collection!B417</f>
        <v>46233</v>
      </c>
      <c r="C3175" s="209" t="str">
        <f>Collection!D417</f>
        <v>DEURALI KIRANA</v>
      </c>
      <c r="D3175" s="209" t="str">
        <f>Collection!F417</f>
        <v>Collection</v>
      </c>
      <c r="E3175" s="209">
        <f>Collection!C417</f>
        <v>4054</v>
      </c>
      <c r="F3175" s="209"/>
      <c r="G3175" s="210"/>
      <c r="H3175" s="210">
        <f>Collection!H417</f>
        <v>425</v>
      </c>
      <c r="I3175" s="256">
        <f t="shared" si="49"/>
        <v>-425</v>
      </c>
      <c r="J3175" s="209"/>
      <c r="K3175" s="209" t="str" cm="1">
        <f t="array" ref="K3175">IF($C3175="","",IF(AND($C3175=Party_Statement!$C$5,$B3175&gt;=Party_Statement!$C$6,$B3175&lt;=Party_Statement!$E$6),SUMPRODUCT(($C$3:$C3175=Party_Statement!$C$5)*($B$3:$B3175&gt;=Party_Statement!$C$6)*($B$3:$B3175&lt;=Party_Statement!$E$6)),""))</f>
        <v/>
      </c>
    </row>
    <row r="3176" spans="1:11" x14ac:dyDescent="0.25">
      <c r="A3176" s="212" t="str">
        <f>Collection!A418</f>
        <v>2083/04/14</v>
      </c>
      <c r="B3176" s="206">
        <f>Collection!B418</f>
        <v>46233</v>
      </c>
      <c r="C3176" s="209" t="str">
        <f>Collection!D418</f>
        <v>AAMOSH KIRANA</v>
      </c>
      <c r="D3176" s="209" t="str">
        <f>Collection!F418</f>
        <v>Collection</v>
      </c>
      <c r="E3176" s="209">
        <f>Collection!C418</f>
        <v>4055</v>
      </c>
      <c r="F3176" s="209"/>
      <c r="G3176" s="210"/>
      <c r="H3176" s="210">
        <f>Collection!H418</f>
        <v>7900</v>
      </c>
      <c r="I3176" s="256">
        <f t="shared" si="49"/>
        <v>-7900</v>
      </c>
      <c r="J3176" s="209"/>
      <c r="K3176" s="209" t="str" cm="1">
        <f t="array" ref="K3176">IF($C3176="","",IF(AND($C3176=Party_Statement!$C$5,$B3176&gt;=Party_Statement!$C$6,$B3176&lt;=Party_Statement!$E$6),SUMPRODUCT(($C$3:$C3176=Party_Statement!$C$5)*($B$3:$B3176&gt;=Party_Statement!$C$6)*($B$3:$B3176&lt;=Party_Statement!$E$6)),""))</f>
        <v/>
      </c>
    </row>
    <row r="3177" spans="1:11" x14ac:dyDescent="0.25">
      <c r="A3177" s="212" t="str">
        <f>Collection!A419</f>
        <v>2083/04/14</v>
      </c>
      <c r="B3177" s="206">
        <f>Collection!B419</f>
        <v>46233</v>
      </c>
      <c r="C3177" s="209" t="str">
        <f>Collection!D419</f>
        <v>YUBARAJ AND SAMRAT</v>
      </c>
      <c r="D3177" s="209" t="str">
        <f>Collection!F419</f>
        <v>Collection</v>
      </c>
      <c r="E3177" s="209">
        <f>Collection!C419</f>
        <v>4056</v>
      </c>
      <c r="F3177" s="209"/>
      <c r="G3177" s="210"/>
      <c r="H3177" s="210">
        <f>Collection!H419</f>
        <v>1020</v>
      </c>
      <c r="I3177" s="256">
        <f t="shared" si="49"/>
        <v>-1020</v>
      </c>
      <c r="J3177" s="209"/>
      <c r="K3177" s="209" t="str" cm="1">
        <f t="array" ref="K3177">IF($C3177="","",IF(AND($C3177=Party_Statement!$C$5,$B3177&gt;=Party_Statement!$C$6,$B3177&lt;=Party_Statement!$E$6),SUMPRODUCT(($C$3:$C3177=Party_Statement!$C$5)*($B$3:$B3177&gt;=Party_Statement!$C$6)*($B$3:$B3177&lt;=Party_Statement!$E$6)),""))</f>
        <v/>
      </c>
    </row>
    <row r="3178" spans="1:11" x14ac:dyDescent="0.25">
      <c r="A3178" s="212" t="str">
        <f>Collection!A420</f>
        <v>2083/04/14</v>
      </c>
      <c r="B3178" s="206">
        <f>Collection!B420</f>
        <v>46233</v>
      </c>
      <c r="C3178" s="209" t="str">
        <f>Collection!D420</f>
        <v>ORGANIC TARKALI</v>
      </c>
      <c r="D3178" s="209" t="str">
        <f>Collection!F420</f>
        <v>Collection</v>
      </c>
      <c r="E3178" s="209">
        <f>Collection!C420</f>
        <v>4057</v>
      </c>
      <c r="F3178" s="209"/>
      <c r="G3178" s="210"/>
      <c r="H3178" s="210">
        <f>Collection!H420</f>
        <v>2375</v>
      </c>
      <c r="I3178" s="256">
        <f t="shared" si="49"/>
        <v>-2375</v>
      </c>
      <c r="J3178" s="209"/>
      <c r="K3178" s="209" t="str" cm="1">
        <f t="array" ref="K3178">IF($C3178="","",IF(AND($C3178=Party_Statement!$C$5,$B3178&gt;=Party_Statement!$C$6,$B3178&lt;=Party_Statement!$E$6),SUMPRODUCT(($C$3:$C3178=Party_Statement!$C$5)*($B$3:$B3178&gt;=Party_Statement!$C$6)*($B$3:$B3178&lt;=Party_Statement!$E$6)),""))</f>
        <v/>
      </c>
    </row>
    <row r="3179" spans="1:11" x14ac:dyDescent="0.25">
      <c r="A3179" s="212" t="str">
        <f>Collection!A421</f>
        <v>2083/04/14</v>
      </c>
      <c r="B3179" s="206">
        <f>Collection!B421</f>
        <v>46233</v>
      </c>
      <c r="C3179" s="209" t="str">
        <f>Collection!D421</f>
        <v>RISHI ARYAL</v>
      </c>
      <c r="D3179" s="209" t="str">
        <f>Collection!F421</f>
        <v>Collection</v>
      </c>
      <c r="E3179" s="209">
        <f>Collection!C421</f>
        <v>4058</v>
      </c>
      <c r="F3179" s="209"/>
      <c r="G3179" s="210"/>
      <c r="H3179" s="210">
        <f>Collection!H421</f>
        <v>850</v>
      </c>
      <c r="I3179" s="256">
        <f t="shared" si="49"/>
        <v>-850</v>
      </c>
      <c r="J3179" s="209"/>
      <c r="K3179" s="209" t="str" cm="1">
        <f t="array" ref="K3179">IF($C3179="","",IF(AND($C3179=Party_Statement!$C$5,$B3179&gt;=Party_Statement!$C$6,$B3179&lt;=Party_Statement!$E$6),SUMPRODUCT(($C$3:$C3179=Party_Statement!$C$5)*($B$3:$B3179&gt;=Party_Statement!$C$6)*($B$3:$B3179&lt;=Party_Statement!$E$6)),""))</f>
        <v/>
      </c>
    </row>
    <row r="3180" spans="1:11" x14ac:dyDescent="0.25">
      <c r="A3180" s="212" t="str">
        <f>Collection!A422</f>
        <v>2083/04/14</v>
      </c>
      <c r="B3180" s="206">
        <f>Collection!B422</f>
        <v>46233</v>
      </c>
      <c r="C3180" s="209" t="str">
        <f>Collection!D422</f>
        <v>NAWARAJ UPADHYAYA</v>
      </c>
      <c r="D3180" s="209" t="str">
        <f>Collection!F422</f>
        <v>Collection</v>
      </c>
      <c r="E3180" s="209">
        <f>Collection!C422</f>
        <v>4059</v>
      </c>
      <c r="F3180" s="209"/>
      <c r="G3180" s="210"/>
      <c r="H3180" s="210">
        <f>Collection!H422</f>
        <v>170</v>
      </c>
      <c r="I3180" s="256">
        <f t="shared" si="49"/>
        <v>-170</v>
      </c>
      <c r="J3180" s="209"/>
      <c r="K3180" s="209" t="str" cm="1">
        <f t="array" ref="K3180">IF($C3180="","",IF(AND($C3180=Party_Statement!$C$5,$B3180&gt;=Party_Statement!$C$6,$B3180&lt;=Party_Statement!$E$6),SUMPRODUCT(($C$3:$C3180=Party_Statement!$C$5)*($B$3:$B3180&gt;=Party_Statement!$C$6)*($B$3:$B3180&lt;=Party_Statement!$E$6)),""))</f>
        <v/>
      </c>
    </row>
    <row r="3181" spans="1:11" x14ac:dyDescent="0.25">
      <c r="A3181" s="212" t="str">
        <f>Collection!A423</f>
        <v>2083/04/14</v>
      </c>
      <c r="B3181" s="206">
        <f>Collection!B423</f>
        <v>46233</v>
      </c>
      <c r="C3181" s="209" t="str">
        <f>Collection!D423</f>
        <v>PETTY CASH</v>
      </c>
      <c r="D3181" s="209" t="str">
        <f>Collection!F423</f>
        <v>Petty Cash</v>
      </c>
      <c r="E3181" s="209">
        <f>Collection!C423</f>
        <v>0</v>
      </c>
      <c r="F3181" s="209"/>
      <c r="G3181" s="210"/>
      <c r="H3181" s="210">
        <f>Collection!H423</f>
        <v>0</v>
      </c>
      <c r="I3181" s="256">
        <f t="shared" si="49"/>
        <v>0</v>
      </c>
      <c r="J3181" s="209"/>
      <c r="K3181" s="209" t="str" cm="1">
        <f t="array" ref="K3181">IF($C3181="","",IF(AND($C3181=Party_Statement!$C$5,$B3181&gt;=Party_Statement!$C$6,$B3181&lt;=Party_Statement!$E$6),SUMPRODUCT(($C$3:$C3181=Party_Statement!$C$5)*($B$3:$B3181&gt;=Party_Statement!$C$6)*($B$3:$B3181&lt;=Party_Statement!$E$6)),""))</f>
        <v/>
      </c>
    </row>
    <row r="3182" spans="1:11" x14ac:dyDescent="0.25">
      <c r="A3182" s="212" t="str">
        <f>Collection!A424</f>
        <v>2083/04/14</v>
      </c>
      <c r="B3182" s="206">
        <f>Collection!B424</f>
        <v>46233</v>
      </c>
      <c r="C3182" s="209" t="str">
        <f>Collection!D424</f>
        <v>LOCAL</v>
      </c>
      <c r="D3182" s="209" t="str">
        <f>Collection!F424</f>
        <v>Collection</v>
      </c>
      <c r="E3182" s="209">
        <f>Collection!C424</f>
        <v>6458</v>
      </c>
      <c r="F3182" s="209"/>
      <c r="G3182" s="210"/>
      <c r="H3182" s="210">
        <f>Collection!H424</f>
        <v>200</v>
      </c>
      <c r="I3182" s="256">
        <f t="shared" si="49"/>
        <v>-200</v>
      </c>
      <c r="J3182" s="209"/>
      <c r="K3182" s="209" t="str" cm="1">
        <f t="array" ref="K3182">IF($C3182="","",IF(AND($C3182=Party_Statement!$C$5,$B3182&gt;=Party_Statement!$C$6,$B3182&lt;=Party_Statement!$E$6),SUMPRODUCT(($C$3:$C3182=Party_Statement!$C$5)*($B$3:$B3182&gt;=Party_Statement!$C$6)*($B$3:$B3182&lt;=Party_Statement!$E$6)),""))</f>
        <v/>
      </c>
    </row>
    <row r="3183" spans="1:11" x14ac:dyDescent="0.25">
      <c r="A3183" s="212" t="str">
        <f>Collection!A425</f>
        <v>2083/04/15</v>
      </c>
      <c r="B3183" s="206">
        <f>Collection!B425</f>
        <v>46234</v>
      </c>
      <c r="C3183" s="209" t="str">
        <f>Collection!D425</f>
        <v>SRIJANA DAIRY</v>
      </c>
      <c r="D3183" s="209" t="str">
        <f>Collection!F425</f>
        <v>Collection</v>
      </c>
      <c r="E3183" s="209">
        <f>Collection!C425</f>
        <v>4060</v>
      </c>
      <c r="F3183" s="209"/>
      <c r="G3183" s="210"/>
      <c r="H3183" s="210">
        <f>Collection!H425</f>
        <v>8580</v>
      </c>
      <c r="I3183" s="256">
        <f t="shared" si="49"/>
        <v>-8580</v>
      </c>
      <c r="J3183" s="209"/>
      <c r="K3183" s="209" t="str" cm="1">
        <f t="array" ref="K3183">IF($C3183="","",IF(AND($C3183=Party_Statement!$C$5,$B3183&gt;=Party_Statement!$C$6,$B3183&lt;=Party_Statement!$E$6),SUMPRODUCT(($C$3:$C3183=Party_Statement!$C$5)*($B$3:$B3183&gt;=Party_Statement!$C$6)*($B$3:$B3183&lt;=Party_Statement!$E$6)),""))</f>
        <v/>
      </c>
    </row>
    <row r="3184" spans="1:11" x14ac:dyDescent="0.25">
      <c r="A3184" s="212" t="str">
        <f>Collection!A426</f>
        <v>2083/04/15</v>
      </c>
      <c r="B3184" s="206">
        <f>Collection!B426</f>
        <v>46234</v>
      </c>
      <c r="C3184" s="209" t="str">
        <f>Collection!D426</f>
        <v>SOBHA BHATTARAI</v>
      </c>
      <c r="D3184" s="209" t="str">
        <f>Collection!F426</f>
        <v>Collection</v>
      </c>
      <c r="E3184" s="209">
        <f>Collection!C426</f>
        <v>4061</v>
      </c>
      <c r="F3184" s="209"/>
      <c r="G3184" s="210"/>
      <c r="H3184" s="210">
        <f>Collection!H426</f>
        <v>8500</v>
      </c>
      <c r="I3184" s="256">
        <f t="shared" si="49"/>
        <v>-8500</v>
      </c>
      <c r="J3184" s="209"/>
      <c r="K3184" s="209" t="str" cm="1">
        <f t="array" ref="K3184">IF($C3184="","",IF(AND($C3184=Party_Statement!$C$5,$B3184&gt;=Party_Statement!$C$6,$B3184&lt;=Party_Statement!$E$6),SUMPRODUCT(($C$3:$C3184=Party_Statement!$C$5)*($B$3:$B3184&gt;=Party_Statement!$C$6)*($B$3:$B3184&lt;=Party_Statement!$E$6)),""))</f>
        <v/>
      </c>
    </row>
    <row r="3185" spans="1:11" x14ac:dyDescent="0.25">
      <c r="A3185" s="212" t="str">
        <f>Collection!A427</f>
        <v>2083/04/15</v>
      </c>
      <c r="B3185" s="206">
        <f>Collection!B427</f>
        <v>46234</v>
      </c>
      <c r="C3185" s="209" t="str">
        <f>Collection!D427</f>
        <v>GIRI KIRANA</v>
      </c>
      <c r="D3185" s="209" t="str">
        <f>Collection!F427</f>
        <v>Collection</v>
      </c>
      <c r="E3185" s="209">
        <f>Collection!C427</f>
        <v>4062</v>
      </c>
      <c r="F3185" s="209"/>
      <c r="G3185" s="210"/>
      <c r="H3185" s="210">
        <f>Collection!H427</f>
        <v>1275</v>
      </c>
      <c r="I3185" s="256">
        <f t="shared" si="49"/>
        <v>-1275</v>
      </c>
      <c r="J3185" s="209"/>
      <c r="K3185" s="209" t="str" cm="1">
        <f t="array" ref="K3185">IF($C3185="","",IF(AND($C3185=Party_Statement!$C$5,$B3185&gt;=Party_Statement!$C$6,$B3185&lt;=Party_Statement!$E$6),SUMPRODUCT(($C$3:$C3185=Party_Statement!$C$5)*($B$3:$B3185&gt;=Party_Statement!$C$6)*($B$3:$B3185&lt;=Party_Statement!$E$6)),""))</f>
        <v/>
      </c>
    </row>
    <row r="3186" spans="1:11" x14ac:dyDescent="0.25">
      <c r="A3186" s="212" t="str">
        <f>Collection!A428</f>
        <v>2083/04/15</v>
      </c>
      <c r="B3186" s="206">
        <f>Collection!B428</f>
        <v>46234</v>
      </c>
      <c r="C3186" s="209" t="str">
        <f>Collection!D428</f>
        <v>AAMOSH KIRANA</v>
      </c>
      <c r="D3186" s="209" t="str">
        <f>Collection!F428</f>
        <v>Collection</v>
      </c>
      <c r="E3186" s="209">
        <f>Collection!C428</f>
        <v>4063</v>
      </c>
      <c r="F3186" s="209"/>
      <c r="G3186" s="210"/>
      <c r="H3186" s="210">
        <f>Collection!H428</f>
        <v>7000</v>
      </c>
      <c r="I3186" s="256">
        <f t="shared" si="49"/>
        <v>-7000</v>
      </c>
      <c r="J3186" s="209"/>
      <c r="K3186" s="209" t="str" cm="1">
        <f t="array" ref="K3186">IF($C3186="","",IF(AND($C3186=Party_Statement!$C$5,$B3186&gt;=Party_Statement!$C$6,$B3186&lt;=Party_Statement!$E$6),SUMPRODUCT(($C$3:$C3186=Party_Statement!$C$5)*($B$3:$B3186&gt;=Party_Statement!$C$6)*($B$3:$B3186&lt;=Party_Statement!$E$6)),""))</f>
        <v/>
      </c>
    </row>
    <row r="3187" spans="1:11" x14ac:dyDescent="0.25">
      <c r="A3187" s="212" t="str">
        <f>Collection!A429</f>
        <v>2083/04/15</v>
      </c>
      <c r="B3187" s="206">
        <f>Collection!B429</f>
        <v>46234</v>
      </c>
      <c r="C3187" s="209" t="str">
        <f>Collection!D429</f>
        <v>DEURALI KIRANA</v>
      </c>
      <c r="D3187" s="209" t="str">
        <f>Collection!F429</f>
        <v>Collection</v>
      </c>
      <c r="E3187" s="209">
        <f>Collection!C429</f>
        <v>4064</v>
      </c>
      <c r="F3187" s="209"/>
      <c r="G3187" s="210"/>
      <c r="H3187" s="210">
        <f>Collection!H429</f>
        <v>425</v>
      </c>
      <c r="I3187" s="256">
        <f t="shared" si="49"/>
        <v>-425</v>
      </c>
      <c r="J3187" s="209"/>
      <c r="K3187" s="209" t="str" cm="1">
        <f t="array" ref="K3187">IF($C3187="","",IF(AND($C3187=Party_Statement!$C$5,$B3187&gt;=Party_Statement!$C$6,$B3187&lt;=Party_Statement!$E$6),SUMPRODUCT(($C$3:$C3187=Party_Statement!$C$5)*($B$3:$B3187&gt;=Party_Statement!$C$6)*($B$3:$B3187&lt;=Party_Statement!$E$6)),""))</f>
        <v/>
      </c>
    </row>
    <row r="3188" spans="1:11" x14ac:dyDescent="0.25">
      <c r="A3188" s="212" t="str">
        <f>Collection!A430</f>
        <v>2083/04/15</v>
      </c>
      <c r="B3188" s="206">
        <f>Collection!B430</f>
        <v>46234</v>
      </c>
      <c r="C3188" s="209" t="str">
        <f>Collection!D430</f>
        <v>PALPALI KIRANA</v>
      </c>
      <c r="D3188" s="209" t="str">
        <f>Collection!F430</f>
        <v>Collection</v>
      </c>
      <c r="E3188" s="209">
        <f>Collection!C430</f>
        <v>4065</v>
      </c>
      <c r="F3188" s="209"/>
      <c r="G3188" s="210"/>
      <c r="H3188" s="210">
        <f>Collection!H430</f>
        <v>3400</v>
      </c>
      <c r="I3188" s="256">
        <f t="shared" si="49"/>
        <v>-3400</v>
      </c>
      <c r="J3188" s="209"/>
      <c r="K3188" s="209" t="str" cm="1">
        <f t="array" ref="K3188">IF($C3188="","",IF(AND($C3188=Party_Statement!$C$5,$B3188&gt;=Party_Statement!$C$6,$B3188&lt;=Party_Statement!$E$6),SUMPRODUCT(($C$3:$C3188=Party_Statement!$C$5)*($B$3:$B3188&gt;=Party_Statement!$C$6)*($B$3:$B3188&lt;=Party_Statement!$E$6)),""))</f>
        <v/>
      </c>
    </row>
    <row r="3189" spans="1:11" x14ac:dyDescent="0.25">
      <c r="A3189" s="212" t="str">
        <f>Collection!A431</f>
        <v>2083/04/15</v>
      </c>
      <c r="B3189" s="206">
        <f>Collection!B431</f>
        <v>46234</v>
      </c>
      <c r="C3189" s="209" t="str">
        <f>Collection!D431</f>
        <v>SAMIKSHYA KIRANA</v>
      </c>
      <c r="D3189" s="209" t="str">
        <f>Collection!F431</f>
        <v>Collection</v>
      </c>
      <c r="E3189" s="209">
        <f>Collection!C431</f>
        <v>4066</v>
      </c>
      <c r="F3189" s="209"/>
      <c r="G3189" s="210"/>
      <c r="H3189" s="210">
        <f>Collection!H431</f>
        <v>850</v>
      </c>
      <c r="I3189" s="256">
        <f t="shared" si="49"/>
        <v>-850</v>
      </c>
      <c r="J3189" s="209"/>
      <c r="K3189" s="209" t="str" cm="1">
        <f t="array" ref="K3189">IF($C3189="","",IF(AND($C3189=Party_Statement!$C$5,$B3189&gt;=Party_Statement!$C$6,$B3189&lt;=Party_Statement!$E$6),SUMPRODUCT(($C$3:$C3189=Party_Statement!$C$5)*($B$3:$B3189&gt;=Party_Statement!$C$6)*($B$3:$B3189&lt;=Party_Statement!$E$6)),""))</f>
        <v/>
      </c>
    </row>
    <row r="3190" spans="1:11" s="64" customFormat="1" x14ac:dyDescent="0.25">
      <c r="A3190" s="212" t="str">
        <f>Collection!A432</f>
        <v>2083/04/15</v>
      </c>
      <c r="B3190" s="206">
        <f>Collection!B432</f>
        <v>46234</v>
      </c>
      <c r="C3190" s="209" t="str">
        <f>Collection!D432</f>
        <v>YUBARAJ AND SAMRAT</v>
      </c>
      <c r="D3190" s="209" t="str">
        <f>Collection!F432</f>
        <v>Collection</v>
      </c>
      <c r="E3190" s="209">
        <f>Collection!C432</f>
        <v>4067</v>
      </c>
      <c r="F3190" s="211"/>
      <c r="G3190" s="210"/>
      <c r="H3190" s="210">
        <f>Collection!H432</f>
        <v>1360</v>
      </c>
      <c r="I3190" s="256">
        <f t="shared" si="49"/>
        <v>-1360</v>
      </c>
      <c r="J3190" s="211"/>
      <c r="K3190" s="209" t="str" cm="1">
        <f t="array" ref="K3190">IF($C3190="","",IF(AND($C3190=Party_Statement!$C$5,$B3190&gt;=Party_Statement!$C$6,$B3190&lt;=Party_Statement!$E$6),SUMPRODUCT(($C$3:$C3190=Party_Statement!$C$5)*($B$3:$B3190&gt;=Party_Statement!$C$6)*($B$3:$B3190&lt;=Party_Statement!$E$6)),""))</f>
        <v/>
      </c>
    </row>
    <row r="3191" spans="1:11" x14ac:dyDescent="0.25">
      <c r="A3191" s="212" t="str">
        <f>Collection!A433</f>
        <v>2083/04/15</v>
      </c>
      <c r="B3191" s="206">
        <f>Collection!B433</f>
        <v>46234</v>
      </c>
      <c r="C3191" s="209" t="str">
        <f>Collection!D433</f>
        <v>MANAKAMANA DAIRY</v>
      </c>
      <c r="D3191" s="209" t="str">
        <f>Collection!F433</f>
        <v>Collection</v>
      </c>
      <c r="E3191" s="209">
        <f>Collection!C433</f>
        <v>4068</v>
      </c>
      <c r="F3191" s="209"/>
      <c r="G3191" s="210"/>
      <c r="H3191" s="210">
        <f>Collection!H433</f>
        <v>1550</v>
      </c>
      <c r="I3191" s="256">
        <f t="shared" si="49"/>
        <v>-1550</v>
      </c>
      <c r="J3191" s="209"/>
      <c r="K3191" s="209" t="str" cm="1">
        <f t="array" ref="K3191">IF($C3191="","",IF(AND($C3191=Party_Statement!$C$5,$B3191&gt;=Party_Statement!$C$6,$B3191&lt;=Party_Statement!$E$6),SUMPRODUCT(($C$3:$C3191=Party_Statement!$C$5)*($B$3:$B3191&gt;=Party_Statement!$C$6)*($B$3:$B3191&lt;=Party_Statement!$E$6)),""))</f>
        <v/>
      </c>
    </row>
    <row r="3192" spans="1:11" x14ac:dyDescent="0.25">
      <c r="A3192" s="212" t="str">
        <f>Collection!A434</f>
        <v>2083/04/15</v>
      </c>
      <c r="B3192" s="206">
        <f>Collection!B434</f>
        <v>46234</v>
      </c>
      <c r="C3192" s="209" t="str">
        <f>Collection!D434</f>
        <v>KALIKA CANTEEN A</v>
      </c>
      <c r="D3192" s="209" t="str">
        <f>Collection!F434</f>
        <v>Collection</v>
      </c>
      <c r="E3192" s="209">
        <f>Collection!C434</f>
        <v>4069</v>
      </c>
      <c r="F3192" s="209"/>
      <c r="G3192" s="210"/>
      <c r="H3192" s="210">
        <f>Collection!H434</f>
        <v>2975</v>
      </c>
      <c r="I3192" s="256">
        <f t="shared" si="49"/>
        <v>-2975</v>
      </c>
      <c r="J3192" s="209"/>
      <c r="K3192" s="209" t="str" cm="1">
        <f t="array" ref="K3192">IF($C3192="","",IF(AND($C3192=Party_Statement!$C$5,$B3192&gt;=Party_Statement!$C$6,$B3192&lt;=Party_Statement!$E$6),SUMPRODUCT(($C$3:$C3192=Party_Statement!$C$5)*($B$3:$B3192&gt;=Party_Statement!$C$6)*($B$3:$B3192&lt;=Party_Statement!$E$6)),""))</f>
        <v/>
      </c>
    </row>
    <row r="3193" spans="1:11" x14ac:dyDescent="0.25">
      <c r="A3193" s="212" t="str">
        <f>Collection!A435</f>
        <v>2083/04/15</v>
      </c>
      <c r="B3193" s="206">
        <f>Collection!B435</f>
        <v>46234</v>
      </c>
      <c r="C3193" s="209" t="str">
        <f>Collection!D435</f>
        <v>ORGANIC TARKALI</v>
      </c>
      <c r="D3193" s="209" t="str">
        <f>Collection!F435</f>
        <v>Collection</v>
      </c>
      <c r="E3193" s="209">
        <f>Collection!C435</f>
        <v>4070</v>
      </c>
      <c r="F3193" s="209"/>
      <c r="G3193" s="210"/>
      <c r="H3193" s="210">
        <f>Collection!H435</f>
        <v>3395</v>
      </c>
      <c r="I3193" s="256">
        <f t="shared" si="49"/>
        <v>-3395</v>
      </c>
      <c r="J3193" s="209"/>
      <c r="K3193" s="209" t="str" cm="1">
        <f t="array" ref="K3193">IF($C3193="","",IF(AND($C3193=Party_Statement!$C$5,$B3193&gt;=Party_Statement!$C$6,$B3193&lt;=Party_Statement!$E$6),SUMPRODUCT(($C$3:$C3193=Party_Statement!$C$5)*($B$3:$B3193&gt;=Party_Statement!$C$6)*($B$3:$B3193&lt;=Party_Statement!$E$6)),""))</f>
        <v/>
      </c>
    </row>
    <row r="3194" spans="1:11" x14ac:dyDescent="0.25">
      <c r="A3194" s="212" t="str">
        <f>Collection!A436</f>
        <v>2083/04/15</v>
      </c>
      <c r="B3194" s="206">
        <f>Collection!B436</f>
        <v>46234</v>
      </c>
      <c r="C3194" s="209" t="str">
        <f>Collection!D436</f>
        <v>NEUPANE KIRANA</v>
      </c>
      <c r="D3194" s="209" t="str">
        <f>Collection!F436</f>
        <v>Collection</v>
      </c>
      <c r="E3194" s="209">
        <f>Collection!C436</f>
        <v>4071</v>
      </c>
      <c r="F3194" s="209"/>
      <c r="G3194" s="210"/>
      <c r="H3194" s="210">
        <f>Collection!H436</f>
        <v>400</v>
      </c>
      <c r="I3194" s="256">
        <f t="shared" si="49"/>
        <v>-400</v>
      </c>
      <c r="J3194" s="209"/>
      <c r="K3194" s="209" t="str" cm="1">
        <f t="array" ref="K3194">IF($C3194="","",IF(AND($C3194=Party_Statement!$C$5,$B3194&gt;=Party_Statement!$C$6,$B3194&lt;=Party_Statement!$E$6),SUMPRODUCT(($C$3:$C3194=Party_Statement!$C$5)*($B$3:$B3194&gt;=Party_Statement!$C$6)*($B$3:$B3194&lt;=Party_Statement!$E$6)),""))</f>
        <v/>
      </c>
    </row>
    <row r="3195" spans="1:11" x14ac:dyDescent="0.25">
      <c r="A3195" s="212" t="str">
        <f>Collection!A437</f>
        <v>2083/04/15</v>
      </c>
      <c r="B3195" s="206">
        <f>Collection!B437</f>
        <v>46234</v>
      </c>
      <c r="C3195" s="209" t="str">
        <f>Collection!D437</f>
        <v>LOCAL</v>
      </c>
      <c r="D3195" s="209" t="str">
        <f>Collection!F437</f>
        <v>Collection</v>
      </c>
      <c r="E3195" s="209">
        <f>Collection!C437</f>
        <v>6459</v>
      </c>
      <c r="F3195" s="209"/>
      <c r="G3195" s="210"/>
      <c r="H3195" s="210">
        <f>Collection!H437</f>
        <v>5750</v>
      </c>
      <c r="I3195" s="256">
        <f t="shared" si="49"/>
        <v>-5750</v>
      </c>
      <c r="J3195" s="209"/>
      <c r="K3195" s="209" t="str" cm="1">
        <f t="array" ref="K3195">IF($C3195="","",IF(AND($C3195=Party_Statement!$C$5,$B3195&gt;=Party_Statement!$C$6,$B3195&lt;=Party_Statement!$E$6),SUMPRODUCT(($C$3:$C3195=Party_Statement!$C$5)*($B$3:$B3195&gt;=Party_Statement!$C$6)*($B$3:$B3195&lt;=Party_Statement!$E$6)),""))</f>
        <v/>
      </c>
    </row>
    <row r="3196" spans="1:11" x14ac:dyDescent="0.25">
      <c r="A3196" s="212" t="str">
        <f>Collection!A438</f>
        <v>2083/04/15</v>
      </c>
      <c r="B3196" s="206">
        <f>Collection!B438</f>
        <v>46234</v>
      </c>
      <c r="C3196" s="209" t="str">
        <f>Collection!D438</f>
        <v>LOCAL</v>
      </c>
      <c r="D3196" s="209" t="str">
        <f>Collection!F438</f>
        <v>Collection</v>
      </c>
      <c r="E3196" s="209">
        <f>Collection!C438</f>
        <v>6460</v>
      </c>
      <c r="F3196" s="209"/>
      <c r="G3196" s="210"/>
      <c r="H3196" s="210">
        <f>Collection!H438</f>
        <v>1630</v>
      </c>
      <c r="I3196" s="256">
        <f t="shared" si="49"/>
        <v>-1630</v>
      </c>
      <c r="J3196" s="209"/>
      <c r="K3196" s="209" t="str" cm="1">
        <f t="array" ref="K3196">IF($C3196="","",IF(AND($C3196=Party_Statement!$C$5,$B3196&gt;=Party_Statement!$C$6,$B3196&lt;=Party_Statement!$E$6),SUMPRODUCT(($C$3:$C3196=Party_Statement!$C$5)*($B$3:$B3196&gt;=Party_Statement!$C$6)*($B$3:$B3196&lt;=Party_Statement!$E$6)),""))</f>
        <v/>
      </c>
    </row>
    <row r="3197" spans="1:11" x14ac:dyDescent="0.25">
      <c r="A3197" s="212" t="str">
        <f>Collection!A439</f>
        <v>2083/04/16</v>
      </c>
      <c r="B3197" s="206">
        <f>Collection!B439</f>
        <v>46235</v>
      </c>
      <c r="C3197" s="209" t="str">
        <f>Collection!D439</f>
        <v>SRIJANA DAIRY</v>
      </c>
      <c r="D3197" s="209" t="str">
        <f>Collection!F439</f>
        <v>Collection</v>
      </c>
      <c r="E3197" s="209">
        <f>Collection!C439</f>
        <v>4072</v>
      </c>
      <c r="F3197" s="209"/>
      <c r="G3197" s="210"/>
      <c r="H3197" s="210">
        <f>Collection!H439</f>
        <v>5180</v>
      </c>
      <c r="I3197" s="256">
        <f t="shared" si="49"/>
        <v>-5180</v>
      </c>
      <c r="J3197" s="209"/>
      <c r="K3197" s="209" t="str" cm="1">
        <f t="array" ref="K3197">IF($C3197="","",IF(AND($C3197=Party_Statement!$C$5,$B3197&gt;=Party_Statement!$C$6,$B3197&lt;=Party_Statement!$E$6),SUMPRODUCT(($C$3:$C3197=Party_Statement!$C$5)*($B$3:$B3197&gt;=Party_Statement!$C$6)*($B$3:$B3197&lt;=Party_Statement!$E$6)),""))</f>
        <v/>
      </c>
    </row>
    <row r="3198" spans="1:11" x14ac:dyDescent="0.25">
      <c r="A3198" s="212" t="str">
        <f>Collection!A440</f>
        <v>2083/04/16</v>
      </c>
      <c r="B3198" s="206">
        <f>Collection!B440</f>
        <v>46235</v>
      </c>
      <c r="C3198" s="209" t="str">
        <f>Collection!D440</f>
        <v>AAMOSH KIRANA</v>
      </c>
      <c r="D3198" s="209" t="str">
        <f>Collection!F440</f>
        <v>Collection</v>
      </c>
      <c r="E3198" s="209">
        <f>Collection!C440</f>
        <v>4073</v>
      </c>
      <c r="F3198" s="209"/>
      <c r="G3198" s="210"/>
      <c r="H3198" s="210">
        <f>Collection!H440</f>
        <v>10000</v>
      </c>
      <c r="I3198" s="256">
        <f t="shared" si="49"/>
        <v>-10000</v>
      </c>
      <c r="J3198" s="209"/>
      <c r="K3198" s="209" t="str" cm="1">
        <f t="array" ref="K3198">IF($C3198="","",IF(AND($C3198=Party_Statement!$C$5,$B3198&gt;=Party_Statement!$C$6,$B3198&lt;=Party_Statement!$E$6),SUMPRODUCT(($C$3:$C3198=Party_Statement!$C$5)*($B$3:$B3198&gt;=Party_Statement!$C$6)*($B$3:$B3198&lt;=Party_Statement!$E$6)),""))</f>
        <v/>
      </c>
    </row>
    <row r="3199" spans="1:11" x14ac:dyDescent="0.25">
      <c r="A3199" s="212" t="str">
        <f>Collection!A441</f>
        <v>2083/04/16</v>
      </c>
      <c r="B3199" s="206">
        <f>Collection!B441</f>
        <v>46235</v>
      </c>
      <c r="C3199" s="209" t="str">
        <f>Collection!D441</f>
        <v>SOBHA BHATTARAI</v>
      </c>
      <c r="D3199" s="209" t="str">
        <f>Collection!F441</f>
        <v>Collection</v>
      </c>
      <c r="E3199" s="209">
        <f>Collection!C441</f>
        <v>4074</v>
      </c>
      <c r="F3199" s="209"/>
      <c r="G3199" s="210"/>
      <c r="H3199" s="210">
        <f>Collection!H441</f>
        <v>2550</v>
      </c>
      <c r="I3199" s="256">
        <f t="shared" si="49"/>
        <v>-2550</v>
      </c>
      <c r="J3199" s="209"/>
      <c r="K3199" s="209" t="str" cm="1">
        <f t="array" ref="K3199">IF($C3199="","",IF(AND($C3199=Party_Statement!$C$5,$B3199&gt;=Party_Statement!$C$6,$B3199&lt;=Party_Statement!$E$6),SUMPRODUCT(($C$3:$C3199=Party_Statement!$C$5)*($B$3:$B3199&gt;=Party_Statement!$C$6)*($B$3:$B3199&lt;=Party_Statement!$E$6)),""))</f>
        <v/>
      </c>
    </row>
    <row r="3200" spans="1:11" x14ac:dyDescent="0.25">
      <c r="A3200" s="212" t="str">
        <f>Collection!A442</f>
        <v>2083/04/16</v>
      </c>
      <c r="B3200" s="206">
        <f>Collection!B442</f>
        <v>46235</v>
      </c>
      <c r="C3200" s="209" t="str">
        <f>Collection!D442</f>
        <v>SAMIKSHYA KIRANA</v>
      </c>
      <c r="D3200" s="209" t="str">
        <f>Collection!F442</f>
        <v>Collection</v>
      </c>
      <c r="E3200" s="209">
        <f>Collection!C442</f>
        <v>4075</v>
      </c>
      <c r="F3200" s="209"/>
      <c r="G3200" s="210"/>
      <c r="H3200" s="210">
        <f>Collection!H442</f>
        <v>680</v>
      </c>
      <c r="I3200" s="256">
        <f t="shared" si="49"/>
        <v>-680</v>
      </c>
      <c r="J3200" s="209"/>
      <c r="K3200" s="209" t="str" cm="1">
        <f t="array" ref="K3200">IF($C3200="","",IF(AND($C3200=Party_Statement!$C$5,$B3200&gt;=Party_Statement!$C$6,$B3200&lt;=Party_Statement!$E$6),SUMPRODUCT(($C$3:$C3200=Party_Statement!$C$5)*($B$3:$B3200&gt;=Party_Statement!$C$6)*($B$3:$B3200&lt;=Party_Statement!$E$6)),""))</f>
        <v/>
      </c>
    </row>
    <row r="3201" spans="1:11" x14ac:dyDescent="0.25">
      <c r="A3201" s="212" t="str">
        <f>Collection!A443</f>
        <v>2083/04/16</v>
      </c>
      <c r="B3201" s="206">
        <f>Collection!B443</f>
        <v>46235</v>
      </c>
      <c r="C3201" s="209" t="str">
        <f>Collection!D443</f>
        <v>AAYUSH AND AAYUSHMA</v>
      </c>
      <c r="D3201" s="209" t="str">
        <f>Collection!F443</f>
        <v>Collection</v>
      </c>
      <c r="E3201" s="209">
        <f>Collection!C443</f>
        <v>4076</v>
      </c>
      <c r="F3201" s="209"/>
      <c r="G3201" s="210"/>
      <c r="H3201" s="210">
        <f>Collection!H443</f>
        <v>425</v>
      </c>
      <c r="I3201" s="256">
        <f t="shared" si="49"/>
        <v>-425</v>
      </c>
      <c r="J3201" s="209"/>
      <c r="K3201" s="209" t="str" cm="1">
        <f t="array" ref="K3201">IF($C3201="","",IF(AND($C3201=Party_Statement!$C$5,$B3201&gt;=Party_Statement!$C$6,$B3201&lt;=Party_Statement!$E$6),SUMPRODUCT(($C$3:$C3201=Party_Statement!$C$5)*($B$3:$B3201&gt;=Party_Statement!$C$6)*($B$3:$B3201&lt;=Party_Statement!$E$6)),""))</f>
        <v/>
      </c>
    </row>
    <row r="3202" spans="1:11" x14ac:dyDescent="0.25">
      <c r="A3202" s="212" t="str">
        <f>Collection!A444</f>
        <v>2083/04/16</v>
      </c>
      <c r="B3202" s="206">
        <f>Collection!B444</f>
        <v>46235</v>
      </c>
      <c r="C3202" s="209" t="str">
        <f>Collection!D444</f>
        <v>DEURALI KIRANA</v>
      </c>
      <c r="D3202" s="209" t="str">
        <f>Collection!F444</f>
        <v>Collection</v>
      </c>
      <c r="E3202" s="209">
        <f>Collection!C444</f>
        <v>4077</v>
      </c>
      <c r="F3202" s="209"/>
      <c r="G3202" s="210"/>
      <c r="H3202" s="210">
        <f>Collection!H444</f>
        <v>425</v>
      </c>
      <c r="I3202" s="256">
        <f t="shared" si="49"/>
        <v>-425</v>
      </c>
      <c r="J3202" s="209"/>
      <c r="K3202" s="209" t="str" cm="1">
        <f t="array" ref="K3202">IF($C3202="","",IF(AND($C3202=Party_Statement!$C$5,$B3202&gt;=Party_Statement!$C$6,$B3202&lt;=Party_Statement!$E$6),SUMPRODUCT(($C$3:$C3202=Party_Statement!$C$5)*($B$3:$B3202&gt;=Party_Statement!$C$6)*($B$3:$B3202&lt;=Party_Statement!$E$6)),""))</f>
        <v/>
      </c>
    </row>
    <row r="3203" spans="1:11" x14ac:dyDescent="0.25">
      <c r="A3203" s="212" t="str">
        <f>Collection!A445</f>
        <v>2083/04/16</v>
      </c>
      <c r="B3203" s="206">
        <f>Collection!B445</f>
        <v>46235</v>
      </c>
      <c r="C3203" s="209" t="str">
        <f>Collection!D445</f>
        <v>BHUSAL JANARAL STORE</v>
      </c>
      <c r="D3203" s="209" t="str">
        <f>Collection!F445</f>
        <v>Collection</v>
      </c>
      <c r="E3203" s="209">
        <f>Collection!C445</f>
        <v>4078</v>
      </c>
      <c r="F3203" s="209"/>
      <c r="G3203" s="210"/>
      <c r="H3203" s="210">
        <f>Collection!H445</f>
        <v>860</v>
      </c>
      <c r="I3203" s="256">
        <f t="shared" ref="I3203:I3266" si="50">IF($C3203="","",IF($C3203=$C1934,$I1934+$G3203-$H3203,$G3203-$H3203))</f>
        <v>-860</v>
      </c>
      <c r="J3203" s="209"/>
      <c r="K3203" s="209" t="str" cm="1">
        <f t="array" ref="K3203">IF($C3203="","",IF(AND($C3203=Party_Statement!$C$5,$B3203&gt;=Party_Statement!$C$6,$B3203&lt;=Party_Statement!$E$6),SUMPRODUCT(($C$3:$C3203=Party_Statement!$C$5)*($B$3:$B3203&gt;=Party_Statement!$C$6)*($B$3:$B3203&lt;=Party_Statement!$E$6)),""))</f>
        <v/>
      </c>
    </row>
    <row r="3204" spans="1:11" x14ac:dyDescent="0.25">
      <c r="A3204" s="212" t="str">
        <f>Collection!A446</f>
        <v>2083/04/16</v>
      </c>
      <c r="B3204" s="206">
        <f>Collection!B446</f>
        <v>46235</v>
      </c>
      <c r="C3204" s="209" t="str">
        <f>Collection!D446</f>
        <v>ORGANIC TARKALI</v>
      </c>
      <c r="D3204" s="209" t="str">
        <f>Collection!F446</f>
        <v>Collection</v>
      </c>
      <c r="E3204" s="209">
        <f>Collection!C446</f>
        <v>4079</v>
      </c>
      <c r="F3204" s="209"/>
      <c r="G3204" s="210"/>
      <c r="H3204" s="210">
        <f>Collection!H446</f>
        <v>5600</v>
      </c>
      <c r="I3204" s="256">
        <f t="shared" si="50"/>
        <v>-5600</v>
      </c>
      <c r="J3204" s="209"/>
      <c r="K3204" s="209" t="str" cm="1">
        <f t="array" ref="K3204">IF($C3204="","",IF(AND($C3204=Party_Statement!$C$5,$B3204&gt;=Party_Statement!$C$6,$B3204&lt;=Party_Statement!$E$6),SUMPRODUCT(($C$3:$C3204=Party_Statement!$C$5)*($B$3:$B3204&gt;=Party_Statement!$C$6)*($B$3:$B3204&lt;=Party_Statement!$E$6)),""))</f>
        <v/>
      </c>
    </row>
    <row r="3205" spans="1:11" x14ac:dyDescent="0.25">
      <c r="A3205" s="212" t="str">
        <f>Collection!A447</f>
        <v>2083/04/16</v>
      </c>
      <c r="B3205" s="206">
        <f>Collection!B447</f>
        <v>46235</v>
      </c>
      <c r="C3205" s="209" t="str">
        <f>Collection!D447</f>
        <v xml:space="preserve">J AND J SISTERS </v>
      </c>
      <c r="D3205" s="209" t="str">
        <f>Collection!F447</f>
        <v>Collection</v>
      </c>
      <c r="E3205" s="209">
        <f>Collection!C447</f>
        <v>4080</v>
      </c>
      <c r="F3205" s="209"/>
      <c r="G3205" s="210"/>
      <c r="H3205" s="210">
        <f>Collection!H447</f>
        <v>10685</v>
      </c>
      <c r="I3205" s="256">
        <f t="shared" si="50"/>
        <v>-10685</v>
      </c>
      <c r="J3205" s="209"/>
      <c r="K3205" s="209" t="str" cm="1">
        <f t="array" ref="K3205">IF($C3205="","",IF(AND($C3205=Party_Statement!$C$5,$B3205&gt;=Party_Statement!$C$6,$B3205&lt;=Party_Statement!$E$6),SUMPRODUCT(($C$3:$C3205=Party_Statement!$C$5)*($B$3:$B3205&gt;=Party_Statement!$C$6)*($B$3:$B3205&lt;=Party_Statement!$E$6)),""))</f>
        <v/>
      </c>
    </row>
    <row r="3206" spans="1:11" x14ac:dyDescent="0.25">
      <c r="A3206" s="212" t="str">
        <f>Collection!A448</f>
        <v>2083/04/16</v>
      </c>
      <c r="B3206" s="206">
        <f>Collection!B448</f>
        <v>46235</v>
      </c>
      <c r="C3206" s="209" t="str">
        <f>Collection!D448</f>
        <v>PETTY CASH</v>
      </c>
      <c r="D3206" s="209" t="str">
        <f>Collection!F448</f>
        <v>Petty Cash</v>
      </c>
      <c r="E3206" s="209">
        <f>Collection!C448</f>
        <v>0</v>
      </c>
      <c r="F3206" s="209"/>
      <c r="G3206" s="210"/>
      <c r="H3206" s="210">
        <f>Collection!H448</f>
        <v>0</v>
      </c>
      <c r="I3206" s="256">
        <f t="shared" si="50"/>
        <v>0</v>
      </c>
      <c r="J3206" s="209"/>
      <c r="K3206" s="209" t="str" cm="1">
        <f t="array" ref="K3206">IF($C3206="","",IF(AND($C3206=Party_Statement!$C$5,$B3206&gt;=Party_Statement!$C$6,$B3206&lt;=Party_Statement!$E$6),SUMPRODUCT(($C$3:$C3206=Party_Statement!$C$5)*($B$3:$B3206&gt;=Party_Statement!$C$6)*($B$3:$B3206&lt;=Party_Statement!$E$6)),""))</f>
        <v/>
      </c>
    </row>
    <row r="3207" spans="1:11" x14ac:dyDescent="0.25">
      <c r="A3207" s="212" t="str">
        <f>Collection!A449</f>
        <v>2083/04/16</v>
      </c>
      <c r="B3207" s="206">
        <f>Collection!B449</f>
        <v>46235</v>
      </c>
      <c r="C3207" s="209" t="str">
        <f>Collection!D449</f>
        <v>PETTY CASH</v>
      </c>
      <c r="D3207" s="209" t="str">
        <f>Collection!F449</f>
        <v>Petty Cash</v>
      </c>
      <c r="E3207" s="209">
        <f>Collection!C449</f>
        <v>0</v>
      </c>
      <c r="F3207" s="209"/>
      <c r="G3207" s="210"/>
      <c r="H3207" s="210">
        <f>Collection!H449</f>
        <v>0</v>
      </c>
      <c r="I3207" s="256">
        <f t="shared" si="50"/>
        <v>0</v>
      </c>
      <c r="J3207" s="209"/>
      <c r="K3207" s="209" t="str" cm="1">
        <f t="array" ref="K3207">IF($C3207="","",IF(AND($C3207=Party_Statement!$C$5,$B3207&gt;=Party_Statement!$C$6,$B3207&lt;=Party_Statement!$E$6),SUMPRODUCT(($C$3:$C3207=Party_Statement!$C$5)*($B$3:$B3207&gt;=Party_Statement!$C$6)*($B$3:$B3207&lt;=Party_Statement!$E$6)),""))</f>
        <v/>
      </c>
    </row>
    <row r="3208" spans="1:11" x14ac:dyDescent="0.25">
      <c r="A3208" s="212" t="str">
        <f>Collection!A450</f>
        <v>2083/04/16</v>
      </c>
      <c r="B3208" s="206">
        <f>Collection!B450</f>
        <v>46235</v>
      </c>
      <c r="C3208" s="209" t="str">
        <f>Collection!D450</f>
        <v>LOCAL</v>
      </c>
      <c r="D3208" s="209" t="str">
        <f>Collection!F450</f>
        <v>Collection</v>
      </c>
      <c r="E3208" s="209">
        <f>Collection!C450</f>
        <v>6461</v>
      </c>
      <c r="F3208" s="209"/>
      <c r="G3208" s="210"/>
      <c r="H3208" s="210">
        <f>Collection!H450</f>
        <v>650</v>
      </c>
      <c r="I3208" s="256">
        <f t="shared" si="50"/>
        <v>-650</v>
      </c>
      <c r="J3208" s="209"/>
      <c r="K3208" s="209" t="str" cm="1">
        <f t="array" ref="K3208">IF($C3208="","",IF(AND($C3208=Party_Statement!$C$5,$B3208&gt;=Party_Statement!$C$6,$B3208&lt;=Party_Statement!$E$6),SUMPRODUCT(($C$3:$C3208=Party_Statement!$C$5)*($B$3:$B3208&gt;=Party_Statement!$C$6)*($B$3:$B3208&lt;=Party_Statement!$E$6)),""))</f>
        <v/>
      </c>
    </row>
    <row r="3209" spans="1:11" x14ac:dyDescent="0.25">
      <c r="A3209" s="212" t="str">
        <f>Collection!A451</f>
        <v>2083/04/17</v>
      </c>
      <c r="B3209" s="206">
        <f>Collection!B451</f>
        <v>46236</v>
      </c>
      <c r="C3209" s="209" t="str">
        <f>Collection!D451</f>
        <v>SRIJANA DAIRY</v>
      </c>
      <c r="D3209" s="209" t="str">
        <f>Collection!F451</f>
        <v>Collection</v>
      </c>
      <c r="E3209" s="209">
        <f>Collection!C451</f>
        <v>4081</v>
      </c>
      <c r="F3209" s="209"/>
      <c r="G3209" s="210"/>
      <c r="H3209" s="210">
        <f>Collection!H451</f>
        <v>5180</v>
      </c>
      <c r="I3209" s="256">
        <f t="shared" si="50"/>
        <v>-5180</v>
      </c>
      <c r="J3209" s="209"/>
      <c r="K3209" s="209" t="str" cm="1">
        <f t="array" ref="K3209">IF($C3209="","",IF(AND($C3209=Party_Statement!$C$5,$B3209&gt;=Party_Statement!$C$6,$B3209&lt;=Party_Statement!$E$6),SUMPRODUCT(($C$3:$C3209=Party_Statement!$C$5)*($B$3:$B3209&gt;=Party_Statement!$C$6)*($B$3:$B3209&lt;=Party_Statement!$E$6)),""))</f>
        <v/>
      </c>
    </row>
    <row r="3210" spans="1:11" x14ac:dyDescent="0.25">
      <c r="A3210" s="212" t="str">
        <f>Collection!A452</f>
        <v>2083/04/17</v>
      </c>
      <c r="B3210" s="206">
        <f>Collection!B452</f>
        <v>46236</v>
      </c>
      <c r="C3210" s="209" t="str">
        <f>Collection!D452</f>
        <v>SOBHA BHATTARAI</v>
      </c>
      <c r="D3210" s="209" t="str">
        <f>Collection!F452</f>
        <v>Collection</v>
      </c>
      <c r="E3210" s="209">
        <f>Collection!C452</f>
        <v>4082</v>
      </c>
      <c r="F3210" s="209"/>
      <c r="G3210" s="210"/>
      <c r="H3210" s="210">
        <f>Collection!H452</f>
        <v>4675</v>
      </c>
      <c r="I3210" s="256">
        <f t="shared" si="50"/>
        <v>-4675</v>
      </c>
      <c r="J3210" s="209"/>
      <c r="K3210" s="209" t="str" cm="1">
        <f t="array" ref="K3210">IF($C3210="","",IF(AND($C3210=Party_Statement!$C$5,$B3210&gt;=Party_Statement!$C$6,$B3210&lt;=Party_Statement!$E$6),SUMPRODUCT(($C$3:$C3210=Party_Statement!$C$5)*($B$3:$B3210&gt;=Party_Statement!$C$6)*($B$3:$B3210&lt;=Party_Statement!$E$6)),""))</f>
        <v/>
      </c>
    </row>
    <row r="3211" spans="1:11" x14ac:dyDescent="0.25">
      <c r="A3211" s="212" t="str">
        <f>Collection!A453</f>
        <v>2083/04/17</v>
      </c>
      <c r="B3211" s="206">
        <f>Collection!B453</f>
        <v>46236</v>
      </c>
      <c r="C3211" s="209" t="str">
        <f>Collection!D453</f>
        <v>GIRI KIRANA</v>
      </c>
      <c r="D3211" s="209" t="str">
        <f>Collection!F453</f>
        <v>Collection</v>
      </c>
      <c r="E3211" s="209">
        <f>Collection!C453</f>
        <v>4083</v>
      </c>
      <c r="F3211" s="209"/>
      <c r="G3211" s="210"/>
      <c r="H3211" s="210">
        <f>Collection!H453</f>
        <v>3400</v>
      </c>
      <c r="I3211" s="256">
        <f t="shared" si="50"/>
        <v>-3400</v>
      </c>
      <c r="J3211" s="209"/>
      <c r="K3211" s="209" t="str" cm="1">
        <f t="array" ref="K3211">IF($C3211="","",IF(AND($C3211=Party_Statement!$C$5,$B3211&gt;=Party_Statement!$C$6,$B3211&lt;=Party_Statement!$E$6),SUMPRODUCT(($C$3:$C3211=Party_Statement!$C$5)*($B$3:$B3211&gt;=Party_Statement!$C$6)*($B$3:$B3211&lt;=Party_Statement!$E$6)),""))</f>
        <v/>
      </c>
    </row>
    <row r="3212" spans="1:11" x14ac:dyDescent="0.25">
      <c r="A3212" s="212" t="str">
        <f>Collection!A454</f>
        <v>2083/04/17</v>
      </c>
      <c r="B3212" s="206">
        <f>Collection!B454</f>
        <v>46236</v>
      </c>
      <c r="C3212" s="209" t="str">
        <f>Collection!D454</f>
        <v>AAMOSH KIRANA</v>
      </c>
      <c r="D3212" s="209" t="str">
        <f>Collection!F454</f>
        <v>Collection</v>
      </c>
      <c r="E3212" s="209">
        <f>Collection!C454</f>
        <v>4084</v>
      </c>
      <c r="F3212" s="209"/>
      <c r="G3212" s="210"/>
      <c r="H3212" s="210">
        <f>Collection!H454</f>
        <v>7500</v>
      </c>
      <c r="I3212" s="256">
        <f t="shared" si="50"/>
        <v>-7500</v>
      </c>
      <c r="J3212" s="209"/>
      <c r="K3212" s="209" t="str" cm="1">
        <f t="array" ref="K3212">IF($C3212="","",IF(AND($C3212=Party_Statement!$C$5,$B3212&gt;=Party_Statement!$C$6,$B3212&lt;=Party_Statement!$E$6),SUMPRODUCT(($C$3:$C3212=Party_Statement!$C$5)*($B$3:$B3212&gt;=Party_Statement!$C$6)*($B$3:$B3212&lt;=Party_Statement!$E$6)),""))</f>
        <v/>
      </c>
    </row>
    <row r="3213" spans="1:11" x14ac:dyDescent="0.25">
      <c r="A3213" s="212" t="str">
        <f>Collection!A455</f>
        <v>2083/04/17</v>
      </c>
      <c r="B3213" s="206">
        <f>Collection!B455</f>
        <v>46236</v>
      </c>
      <c r="C3213" s="209" t="str">
        <f>Collection!D455</f>
        <v>SAMIKSHYA KIRANA</v>
      </c>
      <c r="D3213" s="209" t="str">
        <f>Collection!F455</f>
        <v>Collection</v>
      </c>
      <c r="E3213" s="209">
        <f>Collection!C455</f>
        <v>4085</v>
      </c>
      <c r="F3213" s="209"/>
      <c r="G3213" s="210"/>
      <c r="H3213" s="210">
        <f>Collection!H455</f>
        <v>680</v>
      </c>
      <c r="I3213" s="256">
        <f t="shared" si="50"/>
        <v>-680</v>
      </c>
      <c r="J3213" s="209"/>
      <c r="K3213" s="209" t="str" cm="1">
        <f t="array" ref="K3213">IF($C3213="","",IF(AND($C3213=Party_Statement!$C$5,$B3213&gt;=Party_Statement!$C$6,$B3213&lt;=Party_Statement!$E$6),SUMPRODUCT(($C$3:$C3213=Party_Statement!$C$5)*($B$3:$B3213&gt;=Party_Statement!$C$6)*($B$3:$B3213&lt;=Party_Statement!$E$6)),""))</f>
        <v/>
      </c>
    </row>
    <row r="3214" spans="1:11" x14ac:dyDescent="0.25">
      <c r="A3214" s="212" t="str">
        <f>Collection!A456</f>
        <v>2083/04/17</v>
      </c>
      <c r="B3214" s="206">
        <f>Collection!B456</f>
        <v>46236</v>
      </c>
      <c r="C3214" s="209" t="str">
        <f>Collection!D456</f>
        <v>MANAKAMANA DAIRY</v>
      </c>
      <c r="D3214" s="209" t="str">
        <f>Collection!F456</f>
        <v>Collection</v>
      </c>
      <c r="E3214" s="209">
        <f>Collection!C456</f>
        <v>4086</v>
      </c>
      <c r="F3214" s="209"/>
      <c r="G3214" s="210"/>
      <c r="H3214" s="210">
        <f>Collection!H456</f>
        <v>1550</v>
      </c>
      <c r="I3214" s="256">
        <f t="shared" si="50"/>
        <v>-1550</v>
      </c>
      <c r="J3214" s="209"/>
      <c r="K3214" s="209" t="str" cm="1">
        <f t="array" ref="K3214">IF($C3214="","",IF(AND($C3214=Party_Statement!$C$5,$B3214&gt;=Party_Statement!$C$6,$B3214&lt;=Party_Statement!$E$6),SUMPRODUCT(($C$3:$C3214=Party_Statement!$C$5)*($B$3:$B3214&gt;=Party_Statement!$C$6)*($B$3:$B3214&lt;=Party_Statement!$E$6)),""))</f>
        <v/>
      </c>
    </row>
    <row r="3215" spans="1:11" x14ac:dyDescent="0.25">
      <c r="A3215" s="212" t="str">
        <f>Collection!A457</f>
        <v>2083/04/17</v>
      </c>
      <c r="B3215" s="206">
        <f>Collection!B457</f>
        <v>46236</v>
      </c>
      <c r="C3215" s="209" t="str">
        <f>Collection!D457</f>
        <v>ORGANIC TARKALI</v>
      </c>
      <c r="D3215" s="209" t="str">
        <f>Collection!F457</f>
        <v>Collection</v>
      </c>
      <c r="E3215" s="209">
        <f>Collection!C457</f>
        <v>4087</v>
      </c>
      <c r="F3215" s="209"/>
      <c r="G3215" s="210"/>
      <c r="H3215" s="210">
        <f>Collection!H457</f>
        <v>2850</v>
      </c>
      <c r="I3215" s="256">
        <f t="shared" si="50"/>
        <v>-2850</v>
      </c>
      <c r="J3215" s="209"/>
      <c r="K3215" s="209" t="str" cm="1">
        <f t="array" ref="K3215">IF($C3215="","",IF(AND($C3215=Party_Statement!$C$5,$B3215&gt;=Party_Statement!$C$6,$B3215&lt;=Party_Statement!$E$6),SUMPRODUCT(($C$3:$C3215=Party_Statement!$C$5)*($B$3:$B3215&gt;=Party_Statement!$C$6)*($B$3:$B3215&lt;=Party_Statement!$E$6)),""))</f>
        <v/>
      </c>
    </row>
    <row r="3216" spans="1:11" x14ac:dyDescent="0.25">
      <c r="A3216" s="212" t="str">
        <f>Collection!A458</f>
        <v>2083/04/17</v>
      </c>
      <c r="B3216" s="206">
        <f>Collection!B458</f>
        <v>46236</v>
      </c>
      <c r="C3216" s="209" t="str">
        <f>Collection!D458</f>
        <v>DEURALI KIRANA</v>
      </c>
      <c r="D3216" s="209" t="str">
        <f>Collection!F458</f>
        <v>Collection</v>
      </c>
      <c r="E3216" s="209">
        <f>Collection!C458</f>
        <v>4088</v>
      </c>
      <c r="F3216" s="209"/>
      <c r="G3216" s="210"/>
      <c r="H3216" s="210">
        <f>Collection!H458</f>
        <v>1275</v>
      </c>
      <c r="I3216" s="256">
        <f t="shared" si="50"/>
        <v>-1275</v>
      </c>
      <c r="J3216" s="209"/>
      <c r="K3216" s="209" t="str" cm="1">
        <f t="array" ref="K3216">IF($C3216="","",IF(AND($C3216=Party_Statement!$C$5,$B3216&gt;=Party_Statement!$C$6,$B3216&lt;=Party_Statement!$E$6),SUMPRODUCT(($C$3:$C3216=Party_Statement!$C$5)*($B$3:$B3216&gt;=Party_Statement!$C$6)*($B$3:$B3216&lt;=Party_Statement!$E$6)),""))</f>
        <v/>
      </c>
    </row>
    <row r="3217" spans="1:11" x14ac:dyDescent="0.25">
      <c r="A3217" s="212" t="str">
        <f>Collection!A459</f>
        <v>2083/04/17</v>
      </c>
      <c r="B3217" s="206">
        <f>Collection!B459</f>
        <v>46236</v>
      </c>
      <c r="C3217" s="209" t="str">
        <f>Collection!D459</f>
        <v>PALPALI KIRANA</v>
      </c>
      <c r="D3217" s="209" t="str">
        <f>Collection!F459</f>
        <v>Collection</v>
      </c>
      <c r="E3217" s="209">
        <f>Collection!C459</f>
        <v>4089</v>
      </c>
      <c r="F3217" s="209"/>
      <c r="G3217" s="210"/>
      <c r="H3217" s="210">
        <f>Collection!H459</f>
        <v>2975</v>
      </c>
      <c r="I3217" s="256">
        <f t="shared" si="50"/>
        <v>-2975</v>
      </c>
      <c r="J3217" s="209"/>
      <c r="K3217" s="209" t="str" cm="1">
        <f t="array" ref="K3217">IF($C3217="","",IF(AND($C3217=Party_Statement!$C$5,$B3217&gt;=Party_Statement!$C$6,$B3217&lt;=Party_Statement!$E$6),SUMPRODUCT(($C$3:$C3217=Party_Statement!$C$5)*($B$3:$B3217&gt;=Party_Statement!$C$6)*($B$3:$B3217&lt;=Party_Statement!$E$6)),""))</f>
        <v/>
      </c>
    </row>
    <row r="3218" spans="1:11" x14ac:dyDescent="0.25">
      <c r="A3218" s="212" t="str">
        <f>Collection!A460</f>
        <v>2083/04/17</v>
      </c>
      <c r="B3218" s="206">
        <f>Collection!B460</f>
        <v>46236</v>
      </c>
      <c r="C3218" s="209" t="str">
        <f>Collection!D460</f>
        <v>YUBARAJ AND SAMRAT</v>
      </c>
      <c r="D3218" s="209" t="str">
        <f>Collection!F460</f>
        <v>Collection</v>
      </c>
      <c r="E3218" s="209">
        <f>Collection!C460</f>
        <v>4090</v>
      </c>
      <c r="F3218" s="209"/>
      <c r="G3218" s="210"/>
      <c r="H3218" s="210">
        <f>Collection!H460</f>
        <v>1530</v>
      </c>
      <c r="I3218" s="256">
        <f t="shared" si="50"/>
        <v>-1530</v>
      </c>
      <c r="J3218" s="209"/>
      <c r="K3218" s="209" t="str" cm="1">
        <f t="array" ref="K3218">IF($C3218="","",IF(AND($C3218=Party_Statement!$C$5,$B3218&gt;=Party_Statement!$C$6,$B3218&lt;=Party_Statement!$E$6),SUMPRODUCT(($C$3:$C3218=Party_Statement!$C$5)*($B$3:$B3218&gt;=Party_Statement!$C$6)*($B$3:$B3218&lt;=Party_Statement!$E$6)),""))</f>
        <v/>
      </c>
    </row>
    <row r="3219" spans="1:11" x14ac:dyDescent="0.25">
      <c r="A3219" s="212" t="str">
        <f>Collection!A461</f>
        <v>2083/04/17</v>
      </c>
      <c r="B3219" s="206">
        <f>Collection!B461</f>
        <v>46236</v>
      </c>
      <c r="C3219" s="209" t="str">
        <f>Collection!D461</f>
        <v>SHARMA DAI</v>
      </c>
      <c r="D3219" s="209" t="str">
        <f>Collection!F461</f>
        <v>Collection</v>
      </c>
      <c r="E3219" s="209">
        <f>Collection!C461</f>
        <v>4091</v>
      </c>
      <c r="F3219" s="209"/>
      <c r="G3219" s="210"/>
      <c r="H3219" s="210">
        <f>Collection!H461</f>
        <v>5000</v>
      </c>
      <c r="I3219" s="256">
        <f t="shared" si="50"/>
        <v>-5000</v>
      </c>
      <c r="J3219" s="209"/>
      <c r="K3219" s="209" t="str" cm="1">
        <f t="array" ref="K3219">IF($C3219="","",IF(AND($C3219=Party_Statement!$C$5,$B3219&gt;=Party_Statement!$C$6,$B3219&lt;=Party_Statement!$E$6),SUMPRODUCT(($C$3:$C3219=Party_Statement!$C$5)*($B$3:$B3219&gt;=Party_Statement!$C$6)*($B$3:$B3219&lt;=Party_Statement!$E$6)),""))</f>
        <v/>
      </c>
    </row>
    <row r="3220" spans="1:11" x14ac:dyDescent="0.25">
      <c r="A3220" s="212" t="str">
        <f>Collection!A462</f>
        <v>2083/04/17</v>
      </c>
      <c r="B3220" s="206">
        <f>Collection!B462</f>
        <v>46236</v>
      </c>
      <c r="C3220" s="209" t="str">
        <f>Collection!D462</f>
        <v>LOCAL</v>
      </c>
      <c r="D3220" s="209" t="str">
        <f>Collection!F462</f>
        <v>Collection</v>
      </c>
      <c r="E3220" s="209">
        <f>Collection!C462</f>
        <v>6462</v>
      </c>
      <c r="F3220" s="209"/>
      <c r="G3220" s="210"/>
      <c r="H3220" s="210">
        <f>Collection!H462</f>
        <v>1300</v>
      </c>
      <c r="I3220" s="256">
        <f t="shared" si="50"/>
        <v>-1300</v>
      </c>
      <c r="J3220" s="209"/>
      <c r="K3220" s="209" t="str" cm="1">
        <f t="array" ref="K3220">IF($C3220="","",IF(AND($C3220=Party_Statement!$C$5,$B3220&gt;=Party_Statement!$C$6,$B3220&lt;=Party_Statement!$E$6),SUMPRODUCT(($C$3:$C3220=Party_Statement!$C$5)*($B$3:$B3220&gt;=Party_Statement!$C$6)*($B$3:$B3220&lt;=Party_Statement!$E$6)),""))</f>
        <v/>
      </c>
    </row>
    <row r="3221" spans="1:11" x14ac:dyDescent="0.25">
      <c r="A3221" s="212" t="str">
        <f>Collection!A463</f>
        <v>2083/04/17</v>
      </c>
      <c r="B3221" s="206">
        <f>Collection!B463</f>
        <v>46236</v>
      </c>
      <c r="C3221" s="209" t="str">
        <f>Collection!D463</f>
        <v>PETTY CASH</v>
      </c>
      <c r="D3221" s="209" t="str">
        <f>Collection!F463</f>
        <v>Petty Cash</v>
      </c>
      <c r="E3221" s="209">
        <f>Collection!C463</f>
        <v>0</v>
      </c>
      <c r="F3221" s="209"/>
      <c r="G3221" s="210"/>
      <c r="H3221" s="210">
        <f>Collection!H463</f>
        <v>0</v>
      </c>
      <c r="I3221" s="256">
        <f t="shared" si="50"/>
        <v>0</v>
      </c>
      <c r="J3221" s="209"/>
      <c r="K3221" s="209" t="str" cm="1">
        <f t="array" ref="K3221">IF($C3221="","",IF(AND($C3221=Party_Statement!$C$5,$B3221&gt;=Party_Statement!$C$6,$B3221&lt;=Party_Statement!$E$6),SUMPRODUCT(($C$3:$C3221=Party_Statement!$C$5)*($B$3:$B3221&gt;=Party_Statement!$C$6)*($B$3:$B3221&lt;=Party_Statement!$E$6)),""))</f>
        <v/>
      </c>
    </row>
    <row r="3222" spans="1:11" x14ac:dyDescent="0.25">
      <c r="A3222" s="212" t="str">
        <f>Collection!A464</f>
        <v>2083/04/17</v>
      </c>
      <c r="B3222" s="206">
        <f>Collection!B464</f>
        <v>46236</v>
      </c>
      <c r="C3222" s="209" t="str">
        <f>Collection!D464</f>
        <v>PETTY CASH</v>
      </c>
      <c r="D3222" s="209" t="str">
        <f>Collection!F464</f>
        <v>Petty Cash</v>
      </c>
      <c r="E3222" s="209">
        <f>Collection!C464</f>
        <v>0</v>
      </c>
      <c r="F3222" s="209"/>
      <c r="G3222" s="210"/>
      <c r="H3222" s="210">
        <f>Collection!H464</f>
        <v>0</v>
      </c>
      <c r="I3222" s="256">
        <f t="shared" si="50"/>
        <v>0</v>
      </c>
      <c r="J3222" s="209"/>
      <c r="K3222" s="209" t="str" cm="1">
        <f t="array" ref="K3222">IF($C3222="","",IF(AND($C3222=Party_Statement!$C$5,$B3222&gt;=Party_Statement!$C$6,$B3222&lt;=Party_Statement!$E$6),SUMPRODUCT(($C$3:$C3222=Party_Statement!$C$5)*($B$3:$B3222&gt;=Party_Statement!$C$6)*($B$3:$B3222&lt;=Party_Statement!$E$6)),""))</f>
        <v/>
      </c>
    </row>
    <row r="3223" spans="1:11" x14ac:dyDescent="0.25">
      <c r="A3223" s="212" t="str">
        <f>Collection!A465</f>
        <v>2083/04/17</v>
      </c>
      <c r="B3223" s="206">
        <f>Collection!B465</f>
        <v>46236</v>
      </c>
      <c r="C3223" s="209" t="str">
        <f>Collection!D465</f>
        <v>PETTY CASH</v>
      </c>
      <c r="D3223" s="209" t="str">
        <f>Collection!F465</f>
        <v>Petty Cash</v>
      </c>
      <c r="E3223" s="209">
        <f>Collection!C465</f>
        <v>0</v>
      </c>
      <c r="F3223" s="209"/>
      <c r="G3223" s="210"/>
      <c r="H3223" s="210">
        <f>Collection!H465</f>
        <v>0</v>
      </c>
      <c r="I3223" s="256">
        <f t="shared" si="50"/>
        <v>0</v>
      </c>
      <c r="J3223" s="209"/>
      <c r="K3223" s="209" t="str" cm="1">
        <f t="array" ref="K3223">IF($C3223="","",IF(AND($C3223=Party_Statement!$C$5,$B3223&gt;=Party_Statement!$C$6,$B3223&lt;=Party_Statement!$E$6),SUMPRODUCT(($C$3:$C3223=Party_Statement!$C$5)*($B$3:$B3223&gt;=Party_Statement!$C$6)*($B$3:$B3223&lt;=Party_Statement!$E$6)),""))</f>
        <v/>
      </c>
    </row>
    <row r="3224" spans="1:11" x14ac:dyDescent="0.25">
      <c r="A3224" s="212" t="str">
        <f>Collection!A466</f>
        <v>2083/04/18</v>
      </c>
      <c r="B3224" s="206">
        <f>Collection!B466</f>
        <v>46237</v>
      </c>
      <c r="C3224" s="209" t="str">
        <f>Collection!D466</f>
        <v>SRIJANA DAIRY</v>
      </c>
      <c r="D3224" s="209" t="str">
        <f>Collection!F466</f>
        <v>Collection</v>
      </c>
      <c r="E3224" s="209">
        <f>Collection!C466</f>
        <v>4092</v>
      </c>
      <c r="F3224" s="209"/>
      <c r="G3224" s="210"/>
      <c r="H3224" s="210">
        <f>Collection!H466</f>
        <v>5180</v>
      </c>
      <c r="I3224" s="256">
        <f t="shared" si="50"/>
        <v>-5180</v>
      </c>
      <c r="J3224" s="209"/>
      <c r="K3224" s="209" t="str" cm="1">
        <f t="array" ref="K3224">IF($C3224="","",IF(AND($C3224=Party_Statement!$C$5,$B3224&gt;=Party_Statement!$C$6,$B3224&lt;=Party_Statement!$E$6),SUMPRODUCT(($C$3:$C3224=Party_Statement!$C$5)*($B$3:$B3224&gt;=Party_Statement!$C$6)*($B$3:$B3224&lt;=Party_Statement!$E$6)),""))</f>
        <v/>
      </c>
    </row>
    <row r="3225" spans="1:11" x14ac:dyDescent="0.25">
      <c r="A3225" s="212" t="str">
        <f>Collection!A467</f>
        <v>2083/04/18</v>
      </c>
      <c r="B3225" s="206">
        <f>Collection!B467</f>
        <v>46237</v>
      </c>
      <c r="C3225" s="209" t="str">
        <f>Collection!D467</f>
        <v>AAMOSH KIRANA</v>
      </c>
      <c r="D3225" s="209" t="str">
        <f>Collection!F467</f>
        <v>Collection</v>
      </c>
      <c r="E3225" s="209">
        <f>Collection!C467</f>
        <v>4093</v>
      </c>
      <c r="F3225" s="209"/>
      <c r="G3225" s="210"/>
      <c r="H3225" s="210">
        <f>Collection!H467</f>
        <v>6000</v>
      </c>
      <c r="I3225" s="256">
        <f t="shared" si="50"/>
        <v>-6000</v>
      </c>
      <c r="J3225" s="209"/>
      <c r="K3225" s="209" t="str" cm="1">
        <f t="array" ref="K3225">IF($C3225="","",IF(AND($C3225=Party_Statement!$C$5,$B3225&gt;=Party_Statement!$C$6,$B3225&lt;=Party_Statement!$E$6),SUMPRODUCT(($C$3:$C3225=Party_Statement!$C$5)*($B$3:$B3225&gt;=Party_Statement!$C$6)*($B$3:$B3225&lt;=Party_Statement!$E$6)),""))</f>
        <v/>
      </c>
    </row>
    <row r="3226" spans="1:11" s="64" customFormat="1" x14ac:dyDescent="0.25">
      <c r="A3226" s="212" t="str">
        <f>Collection!A468</f>
        <v>2083/04/18</v>
      </c>
      <c r="B3226" s="206">
        <f>Collection!B468</f>
        <v>46237</v>
      </c>
      <c r="C3226" s="209" t="str">
        <f>Collection!D468</f>
        <v>GIRI KIRANA</v>
      </c>
      <c r="D3226" s="209" t="str">
        <f>Collection!F468</f>
        <v>Collection</v>
      </c>
      <c r="E3226" s="209">
        <f>Collection!C468</f>
        <v>4094</v>
      </c>
      <c r="F3226" s="211"/>
      <c r="G3226" s="210"/>
      <c r="H3226" s="210">
        <f>Collection!H468</f>
        <v>1275</v>
      </c>
      <c r="I3226" s="256">
        <f t="shared" si="50"/>
        <v>-1275</v>
      </c>
      <c r="J3226" s="211"/>
      <c r="K3226" s="209" t="str" cm="1">
        <f t="array" ref="K3226">IF($C3226="","",IF(AND($C3226=Party_Statement!$C$5,$B3226&gt;=Party_Statement!$C$6,$B3226&lt;=Party_Statement!$E$6),SUMPRODUCT(($C$3:$C3226=Party_Statement!$C$5)*($B$3:$B3226&gt;=Party_Statement!$C$6)*($B$3:$B3226&lt;=Party_Statement!$E$6)),""))</f>
        <v/>
      </c>
    </row>
    <row r="3227" spans="1:11" x14ac:dyDescent="0.25">
      <c r="A3227" s="212" t="str">
        <f>Collection!A469</f>
        <v>2083/04/18</v>
      </c>
      <c r="B3227" s="206">
        <f>Collection!B469</f>
        <v>46237</v>
      </c>
      <c r="C3227" s="209" t="str">
        <f>Collection!D469</f>
        <v>SOBHA BHATTARAI</v>
      </c>
      <c r="D3227" s="209" t="str">
        <f>Collection!F469</f>
        <v>Collection</v>
      </c>
      <c r="E3227" s="209">
        <f>Collection!C469</f>
        <v>4095</v>
      </c>
      <c r="F3227" s="209"/>
      <c r="G3227" s="210"/>
      <c r="H3227" s="210">
        <f>Collection!H469</f>
        <v>4250</v>
      </c>
      <c r="I3227" s="256">
        <f t="shared" si="50"/>
        <v>-4250</v>
      </c>
      <c r="J3227" s="209"/>
      <c r="K3227" s="209" t="str" cm="1">
        <f t="array" ref="K3227">IF($C3227="","",IF(AND($C3227=Party_Statement!$C$5,$B3227&gt;=Party_Statement!$C$6,$B3227&lt;=Party_Statement!$E$6),SUMPRODUCT(($C$3:$C3227=Party_Statement!$C$5)*($B$3:$B3227&gt;=Party_Statement!$C$6)*($B$3:$B3227&lt;=Party_Statement!$E$6)),""))</f>
        <v/>
      </c>
    </row>
    <row r="3228" spans="1:11" x14ac:dyDescent="0.25">
      <c r="A3228" s="212" t="str">
        <f>Collection!A470</f>
        <v>2083/04/18</v>
      </c>
      <c r="B3228" s="206">
        <f>Collection!B470</f>
        <v>46237</v>
      </c>
      <c r="C3228" s="209" t="str">
        <f>Collection!D470</f>
        <v>PALPALI KIRANA</v>
      </c>
      <c r="D3228" s="209" t="str">
        <f>Collection!F470</f>
        <v>Collection</v>
      </c>
      <c r="E3228" s="209">
        <f>Collection!C470</f>
        <v>4096</v>
      </c>
      <c r="F3228" s="209"/>
      <c r="G3228" s="210"/>
      <c r="H3228" s="210">
        <f>Collection!H470</f>
        <v>1700</v>
      </c>
      <c r="I3228" s="256">
        <f t="shared" si="50"/>
        <v>-1700</v>
      </c>
      <c r="J3228" s="209"/>
      <c r="K3228" s="209" t="str" cm="1">
        <f t="array" ref="K3228">IF($C3228="","",IF(AND($C3228=Party_Statement!$C$5,$B3228&gt;=Party_Statement!$C$6,$B3228&lt;=Party_Statement!$E$6),SUMPRODUCT(($C$3:$C3228=Party_Statement!$C$5)*($B$3:$B3228&gt;=Party_Statement!$C$6)*($B$3:$B3228&lt;=Party_Statement!$E$6)),""))</f>
        <v/>
      </c>
    </row>
    <row r="3229" spans="1:11" x14ac:dyDescent="0.25">
      <c r="A3229" s="212" t="str">
        <f>Collection!A471</f>
        <v>2083/04/18</v>
      </c>
      <c r="B3229" s="206">
        <f>Collection!B471</f>
        <v>46237</v>
      </c>
      <c r="C3229" s="209" t="str">
        <f>Collection!D471</f>
        <v>DEURALI KIRANA</v>
      </c>
      <c r="D3229" s="209" t="str">
        <f>Collection!F471</f>
        <v>Collection</v>
      </c>
      <c r="E3229" s="209">
        <f>Collection!C471</f>
        <v>4097</v>
      </c>
      <c r="F3229" s="209"/>
      <c r="G3229" s="210"/>
      <c r="H3229" s="210">
        <f>Collection!H471</f>
        <v>425</v>
      </c>
      <c r="I3229" s="256">
        <f t="shared" si="50"/>
        <v>-425</v>
      </c>
      <c r="J3229" s="209"/>
      <c r="K3229" s="209" t="str" cm="1">
        <f t="array" ref="K3229">IF($C3229="","",IF(AND($C3229=Party_Statement!$C$5,$B3229&gt;=Party_Statement!$C$6,$B3229&lt;=Party_Statement!$E$6),SUMPRODUCT(($C$3:$C3229=Party_Statement!$C$5)*($B$3:$B3229&gt;=Party_Statement!$C$6)*($B$3:$B3229&lt;=Party_Statement!$E$6)),""))</f>
        <v/>
      </c>
    </row>
    <row r="3230" spans="1:11" x14ac:dyDescent="0.25">
      <c r="A3230" s="212" t="str">
        <f>Collection!A472</f>
        <v>2083/04/18</v>
      </c>
      <c r="B3230" s="206">
        <f>Collection!B472</f>
        <v>46237</v>
      </c>
      <c r="C3230" s="209" t="str">
        <f>Collection!D472</f>
        <v>SAMIKSHYA KIRANA</v>
      </c>
      <c r="D3230" s="209" t="str">
        <f>Collection!F472</f>
        <v>Collection</v>
      </c>
      <c r="E3230" s="209">
        <f>Collection!C472</f>
        <v>4098</v>
      </c>
      <c r="F3230" s="209"/>
      <c r="G3230" s="210"/>
      <c r="H3230" s="210">
        <f>Collection!H472</f>
        <v>680</v>
      </c>
      <c r="I3230" s="256">
        <f t="shared" si="50"/>
        <v>-680</v>
      </c>
      <c r="J3230" s="209"/>
      <c r="K3230" s="209" t="str" cm="1">
        <f t="array" ref="K3230">IF($C3230="","",IF(AND($C3230=Party_Statement!$C$5,$B3230&gt;=Party_Statement!$C$6,$B3230&lt;=Party_Statement!$E$6),SUMPRODUCT(($C$3:$C3230=Party_Statement!$C$5)*($B$3:$B3230&gt;=Party_Statement!$C$6)*($B$3:$B3230&lt;=Party_Statement!$E$6)),""))</f>
        <v/>
      </c>
    </row>
    <row r="3231" spans="1:11" x14ac:dyDescent="0.25">
      <c r="A3231" s="212" t="str">
        <f>Collection!A473</f>
        <v>2083/04/18</v>
      </c>
      <c r="B3231" s="206">
        <f>Collection!B473</f>
        <v>46237</v>
      </c>
      <c r="C3231" s="209" t="str">
        <f>Collection!D473</f>
        <v>AAYUSH AND AAYUSHMA</v>
      </c>
      <c r="D3231" s="209" t="str">
        <f>Collection!F473</f>
        <v>Collection</v>
      </c>
      <c r="E3231" s="209">
        <f>Collection!C473</f>
        <v>4099</v>
      </c>
      <c r="F3231" s="209"/>
      <c r="G3231" s="210"/>
      <c r="H3231" s="210">
        <f>Collection!H473</f>
        <v>425</v>
      </c>
      <c r="I3231" s="256">
        <f t="shared" si="50"/>
        <v>-425</v>
      </c>
      <c r="J3231" s="209"/>
      <c r="K3231" s="209" t="str" cm="1">
        <f t="array" ref="K3231">IF($C3231="","",IF(AND($C3231=Party_Statement!$C$5,$B3231&gt;=Party_Statement!$C$6,$B3231&lt;=Party_Statement!$E$6),SUMPRODUCT(($C$3:$C3231=Party_Statement!$C$5)*($B$3:$B3231&gt;=Party_Statement!$C$6)*($B$3:$B3231&lt;=Party_Statement!$E$6)),""))</f>
        <v/>
      </c>
    </row>
    <row r="3232" spans="1:11" x14ac:dyDescent="0.25">
      <c r="A3232" s="212" t="str">
        <f>Collection!A474</f>
        <v>2083/04/18</v>
      </c>
      <c r="B3232" s="206">
        <f>Collection!B474</f>
        <v>46237</v>
      </c>
      <c r="C3232" s="209" t="str">
        <f>Collection!D474</f>
        <v xml:space="preserve">CANCELED </v>
      </c>
      <c r="D3232" s="209">
        <f>Collection!F474</f>
        <v>0</v>
      </c>
      <c r="E3232" s="209">
        <f>Collection!C474</f>
        <v>4100</v>
      </c>
      <c r="F3232" s="209"/>
      <c r="G3232" s="210"/>
      <c r="H3232" s="210">
        <f>Collection!H474</f>
        <v>0</v>
      </c>
      <c r="I3232" s="256">
        <f t="shared" si="50"/>
        <v>0</v>
      </c>
      <c r="J3232" s="209"/>
      <c r="K3232" s="209" t="str" cm="1">
        <f t="array" ref="K3232">IF($C3232="","",IF(AND($C3232=Party_Statement!$C$5,$B3232&gt;=Party_Statement!$C$6,$B3232&lt;=Party_Statement!$E$6),SUMPRODUCT(($C$3:$C3232=Party_Statement!$C$5)*($B$3:$B3232&gt;=Party_Statement!$C$6)*($B$3:$B3232&lt;=Party_Statement!$E$6)),""))</f>
        <v/>
      </c>
    </row>
    <row r="3233" spans="1:11" x14ac:dyDescent="0.25">
      <c r="A3233" s="212" t="str">
        <f>Collection!A475</f>
        <v>2083/04/18</v>
      </c>
      <c r="B3233" s="206">
        <f>Collection!B475</f>
        <v>46237</v>
      </c>
      <c r="C3233" s="209" t="str">
        <f>Collection!D475</f>
        <v>BHUSAL JANARAL STORE</v>
      </c>
      <c r="D3233" s="209" t="str">
        <f>Collection!F475</f>
        <v>Collection</v>
      </c>
      <c r="E3233" s="209">
        <f>Collection!C475</f>
        <v>4101</v>
      </c>
      <c r="F3233" s="209"/>
      <c r="G3233" s="210"/>
      <c r="H3233" s="210">
        <f>Collection!H475</f>
        <v>430</v>
      </c>
      <c r="I3233" s="256">
        <f t="shared" si="50"/>
        <v>-430</v>
      </c>
      <c r="J3233" s="209"/>
      <c r="K3233" s="209" t="str" cm="1">
        <f t="array" ref="K3233">IF($C3233="","",IF(AND($C3233=Party_Statement!$C$5,$B3233&gt;=Party_Statement!$C$6,$B3233&lt;=Party_Statement!$E$6),SUMPRODUCT(($C$3:$C3233=Party_Statement!$C$5)*($B$3:$B3233&gt;=Party_Statement!$C$6)*($B$3:$B3233&lt;=Party_Statement!$E$6)),""))</f>
        <v/>
      </c>
    </row>
    <row r="3234" spans="1:11" x14ac:dyDescent="0.25">
      <c r="A3234" s="212" t="str">
        <f>Collection!A476</f>
        <v>2083/04/18</v>
      </c>
      <c r="B3234" s="206">
        <f>Collection!B476</f>
        <v>46237</v>
      </c>
      <c r="C3234" s="209" t="str">
        <f>Collection!D476</f>
        <v>PETTY CASH</v>
      </c>
      <c r="D3234" s="209" t="str">
        <f>Collection!F476</f>
        <v>Petty Cash</v>
      </c>
      <c r="E3234" s="209">
        <f>Collection!C476</f>
        <v>0</v>
      </c>
      <c r="F3234" s="209"/>
      <c r="G3234" s="210"/>
      <c r="H3234" s="210">
        <f>Collection!H476</f>
        <v>0</v>
      </c>
      <c r="I3234" s="256">
        <f t="shared" si="50"/>
        <v>0</v>
      </c>
      <c r="J3234" s="209"/>
      <c r="K3234" s="209" t="str" cm="1">
        <f t="array" ref="K3234">IF($C3234="","",IF(AND($C3234=Party_Statement!$C$5,$B3234&gt;=Party_Statement!$C$6,$B3234&lt;=Party_Statement!$E$6),SUMPRODUCT(($C$3:$C3234=Party_Statement!$C$5)*($B$3:$B3234&gt;=Party_Statement!$C$6)*($B$3:$B3234&lt;=Party_Statement!$E$6)),""))</f>
        <v/>
      </c>
    </row>
    <row r="3235" spans="1:11" x14ac:dyDescent="0.25">
      <c r="A3235" s="212" t="str">
        <f>Collection!A477</f>
        <v>2083/04/18</v>
      </c>
      <c r="B3235" s="206">
        <f>Collection!B477</f>
        <v>46237</v>
      </c>
      <c r="C3235" s="209" t="str">
        <f>Collection!D477</f>
        <v>PETTY CASH</v>
      </c>
      <c r="D3235" s="209" t="str">
        <f>Collection!F477</f>
        <v>Petty Cash</v>
      </c>
      <c r="E3235" s="209">
        <f>Collection!C477</f>
        <v>0</v>
      </c>
      <c r="F3235" s="209"/>
      <c r="G3235" s="210"/>
      <c r="H3235" s="210">
        <f>Collection!H477</f>
        <v>0</v>
      </c>
      <c r="I3235" s="256">
        <f t="shared" si="50"/>
        <v>0</v>
      </c>
      <c r="J3235" s="209"/>
      <c r="K3235" s="209" t="str" cm="1">
        <f t="array" ref="K3235">IF($C3235="","",IF(AND($C3235=Party_Statement!$C$5,$B3235&gt;=Party_Statement!$C$6,$B3235&lt;=Party_Statement!$E$6),SUMPRODUCT(($C$3:$C3235=Party_Statement!$C$5)*($B$3:$B3235&gt;=Party_Statement!$C$6)*($B$3:$B3235&lt;=Party_Statement!$E$6)),""))</f>
        <v/>
      </c>
    </row>
    <row r="3236" spans="1:11" x14ac:dyDescent="0.25">
      <c r="A3236" s="212" t="str">
        <f>Collection!A478</f>
        <v>2083/04/18</v>
      </c>
      <c r="B3236" s="206">
        <f>Collection!B478</f>
        <v>46237</v>
      </c>
      <c r="C3236" s="209" t="str">
        <f>Collection!D478</f>
        <v>PETTY CASH</v>
      </c>
      <c r="D3236" s="209" t="str">
        <f>Collection!F478</f>
        <v>Petty Cash</v>
      </c>
      <c r="E3236" s="209">
        <f>Collection!C478</f>
        <v>0</v>
      </c>
      <c r="F3236" s="209"/>
      <c r="G3236" s="210"/>
      <c r="H3236" s="210">
        <f>Collection!H478</f>
        <v>0</v>
      </c>
      <c r="I3236" s="256">
        <f t="shared" si="50"/>
        <v>0</v>
      </c>
      <c r="J3236" s="209"/>
      <c r="K3236" s="209" t="str" cm="1">
        <f t="array" ref="K3236">IF($C3236="","",IF(AND($C3236=Party_Statement!$C$5,$B3236&gt;=Party_Statement!$C$6,$B3236&lt;=Party_Statement!$E$6),SUMPRODUCT(($C$3:$C3236=Party_Statement!$C$5)*($B$3:$B3236&gt;=Party_Statement!$C$6)*($B$3:$B3236&lt;=Party_Statement!$E$6)),""))</f>
        <v/>
      </c>
    </row>
    <row r="3237" spans="1:11" x14ac:dyDescent="0.25">
      <c r="A3237" s="212" t="str">
        <f>Collection!A479</f>
        <v>2083/04/19</v>
      </c>
      <c r="B3237" s="206">
        <f>Collection!B479</f>
        <v>46238</v>
      </c>
      <c r="C3237" s="209" t="str">
        <f>Collection!D479</f>
        <v>SRIJANA DAIRY</v>
      </c>
      <c r="D3237" s="209" t="str">
        <f>Collection!F479</f>
        <v>Collection</v>
      </c>
      <c r="E3237" s="209">
        <f>Collection!C479</f>
        <v>4102</v>
      </c>
      <c r="F3237" s="209"/>
      <c r="G3237" s="210"/>
      <c r="H3237" s="210">
        <f>Collection!H479</f>
        <v>5180</v>
      </c>
      <c r="I3237" s="256">
        <f t="shared" si="50"/>
        <v>-5180</v>
      </c>
      <c r="J3237" s="209"/>
      <c r="K3237" s="209" t="str" cm="1">
        <f t="array" ref="K3237">IF($C3237="","",IF(AND($C3237=Party_Statement!$C$5,$B3237&gt;=Party_Statement!$C$6,$B3237&lt;=Party_Statement!$E$6),SUMPRODUCT(($C$3:$C3237=Party_Statement!$C$5)*($B$3:$B3237&gt;=Party_Statement!$C$6)*($B$3:$B3237&lt;=Party_Statement!$E$6)),""))</f>
        <v/>
      </c>
    </row>
    <row r="3238" spans="1:11" x14ac:dyDescent="0.25">
      <c r="A3238" s="212" t="str">
        <f>Collection!A480</f>
        <v>2083/04/19</v>
      </c>
      <c r="B3238" s="206">
        <f>Collection!B480</f>
        <v>46238</v>
      </c>
      <c r="C3238" s="209" t="str">
        <f>Collection!D480</f>
        <v>SOBHA BHATTARAI</v>
      </c>
      <c r="D3238" s="209" t="str">
        <f>Collection!F480</f>
        <v>Collection</v>
      </c>
      <c r="E3238" s="209">
        <f>Collection!C480</f>
        <v>4103</v>
      </c>
      <c r="F3238" s="209"/>
      <c r="G3238" s="210"/>
      <c r="H3238" s="210">
        <f>Collection!H480</f>
        <v>4250</v>
      </c>
      <c r="I3238" s="256">
        <f t="shared" si="50"/>
        <v>-4250</v>
      </c>
      <c r="J3238" s="209"/>
      <c r="K3238" s="209" t="str" cm="1">
        <f t="array" ref="K3238">IF($C3238="","",IF(AND($C3238=Party_Statement!$C$5,$B3238&gt;=Party_Statement!$C$6,$B3238&lt;=Party_Statement!$E$6),SUMPRODUCT(($C$3:$C3238=Party_Statement!$C$5)*($B$3:$B3238&gt;=Party_Statement!$C$6)*($B$3:$B3238&lt;=Party_Statement!$E$6)),""))</f>
        <v/>
      </c>
    </row>
    <row r="3239" spans="1:11" x14ac:dyDescent="0.25">
      <c r="A3239" s="212" t="str">
        <f>Collection!A481</f>
        <v>2083/04/19</v>
      </c>
      <c r="B3239" s="206">
        <f>Collection!B481</f>
        <v>46238</v>
      </c>
      <c r="C3239" s="209" t="str">
        <f>Collection!D481</f>
        <v>AAMOSH KIRANA</v>
      </c>
      <c r="D3239" s="209" t="str">
        <f>Collection!F481</f>
        <v>Collection</v>
      </c>
      <c r="E3239" s="209">
        <f>Collection!C481</f>
        <v>4104</v>
      </c>
      <c r="F3239" s="209"/>
      <c r="G3239" s="210"/>
      <c r="H3239" s="210">
        <f>Collection!H481</f>
        <v>7300</v>
      </c>
      <c r="I3239" s="256">
        <f t="shared" si="50"/>
        <v>-7300</v>
      </c>
      <c r="J3239" s="209"/>
      <c r="K3239" s="209" t="str" cm="1">
        <f t="array" ref="K3239">IF($C3239="","",IF(AND($C3239=Party_Statement!$C$5,$B3239&gt;=Party_Statement!$C$6,$B3239&lt;=Party_Statement!$E$6),SUMPRODUCT(($C$3:$C3239=Party_Statement!$C$5)*($B$3:$B3239&gt;=Party_Statement!$C$6)*($B$3:$B3239&lt;=Party_Statement!$E$6)),""))</f>
        <v/>
      </c>
    </row>
    <row r="3240" spans="1:11" x14ac:dyDescent="0.25">
      <c r="A3240" s="212" t="str">
        <f>Collection!A482</f>
        <v>2083/04/19</v>
      </c>
      <c r="B3240" s="206">
        <f>Collection!B482</f>
        <v>46238</v>
      </c>
      <c r="C3240" s="209" t="str">
        <f>Collection!D482</f>
        <v>GIRI KIRANA</v>
      </c>
      <c r="D3240" s="209" t="str">
        <f>Collection!F482</f>
        <v>Collection</v>
      </c>
      <c r="E3240" s="209">
        <f>Collection!C482</f>
        <v>4105</v>
      </c>
      <c r="F3240" s="209"/>
      <c r="G3240" s="210"/>
      <c r="H3240" s="210">
        <f>Collection!H482</f>
        <v>1275</v>
      </c>
      <c r="I3240" s="256">
        <f t="shared" si="50"/>
        <v>-1275</v>
      </c>
      <c r="J3240" s="209"/>
      <c r="K3240" s="209" t="str" cm="1">
        <f t="array" ref="K3240">IF($C3240="","",IF(AND($C3240=Party_Statement!$C$5,$B3240&gt;=Party_Statement!$C$6,$B3240&lt;=Party_Statement!$E$6),SUMPRODUCT(($C$3:$C3240=Party_Statement!$C$5)*($B$3:$B3240&gt;=Party_Statement!$C$6)*($B$3:$B3240&lt;=Party_Statement!$E$6)),""))</f>
        <v/>
      </c>
    </row>
    <row r="3241" spans="1:11" x14ac:dyDescent="0.25">
      <c r="A3241" s="212" t="str">
        <f>Collection!A483</f>
        <v>2083/04/19</v>
      </c>
      <c r="B3241" s="206">
        <f>Collection!B483</f>
        <v>46238</v>
      </c>
      <c r="C3241" s="209" t="str">
        <f>Collection!D483</f>
        <v>SAMIKSHYA KIRANA</v>
      </c>
      <c r="D3241" s="209" t="str">
        <f>Collection!F483</f>
        <v>Collection</v>
      </c>
      <c r="E3241" s="209">
        <f>Collection!C483</f>
        <v>4106</v>
      </c>
      <c r="F3241" s="209"/>
      <c r="G3241" s="210"/>
      <c r="H3241" s="210">
        <f>Collection!H483</f>
        <v>680</v>
      </c>
      <c r="I3241" s="256">
        <f t="shared" si="50"/>
        <v>-680</v>
      </c>
      <c r="J3241" s="209"/>
      <c r="K3241" s="209" t="str" cm="1">
        <f t="array" ref="K3241">IF($C3241="","",IF(AND($C3241=Party_Statement!$C$5,$B3241&gt;=Party_Statement!$C$6,$B3241&lt;=Party_Statement!$E$6),SUMPRODUCT(($C$3:$C3241=Party_Statement!$C$5)*($B$3:$B3241&gt;=Party_Statement!$C$6)*($B$3:$B3241&lt;=Party_Statement!$E$6)),""))</f>
        <v/>
      </c>
    </row>
    <row r="3242" spans="1:11" x14ac:dyDescent="0.25">
      <c r="A3242" s="212" t="str">
        <f>Collection!A484</f>
        <v>2083/04/19</v>
      </c>
      <c r="B3242" s="206">
        <f>Collection!B484</f>
        <v>46238</v>
      </c>
      <c r="C3242" s="209" t="str">
        <f>Collection!D484</f>
        <v>MANAKAMANA DAIRY</v>
      </c>
      <c r="D3242" s="209" t="str">
        <f>Collection!F484</f>
        <v>Collection</v>
      </c>
      <c r="E3242" s="209">
        <f>Collection!C484</f>
        <v>4107</v>
      </c>
      <c r="F3242" s="209"/>
      <c r="G3242" s="210"/>
      <c r="H3242" s="210">
        <f>Collection!H484</f>
        <v>1000</v>
      </c>
      <c r="I3242" s="256">
        <f t="shared" si="50"/>
        <v>-1000</v>
      </c>
      <c r="J3242" s="209"/>
      <c r="K3242" s="209" t="str" cm="1">
        <f t="array" ref="K3242">IF($C3242="","",IF(AND($C3242=Party_Statement!$C$5,$B3242&gt;=Party_Statement!$C$6,$B3242&lt;=Party_Statement!$E$6),SUMPRODUCT(($C$3:$C3242=Party_Statement!$C$5)*($B$3:$B3242&gt;=Party_Statement!$C$6)*($B$3:$B3242&lt;=Party_Statement!$E$6)),""))</f>
        <v/>
      </c>
    </row>
    <row r="3243" spans="1:11" x14ac:dyDescent="0.25">
      <c r="A3243" s="212" t="str">
        <f>Collection!A485</f>
        <v>2083/04/19</v>
      </c>
      <c r="B3243" s="206">
        <f>Collection!B485</f>
        <v>46238</v>
      </c>
      <c r="C3243" s="209" t="str">
        <f>Collection!D485</f>
        <v>YUBARAJ AND SAMRAT</v>
      </c>
      <c r="D3243" s="209" t="str">
        <f>Collection!F485</f>
        <v>Collection</v>
      </c>
      <c r="E3243" s="209">
        <f>Collection!C485</f>
        <v>4108</v>
      </c>
      <c r="F3243" s="209"/>
      <c r="G3243" s="210"/>
      <c r="H3243" s="210">
        <f>Collection!H485</f>
        <v>2295</v>
      </c>
      <c r="I3243" s="256">
        <f t="shared" si="50"/>
        <v>-2295</v>
      </c>
      <c r="J3243" s="209"/>
      <c r="K3243" s="209" t="str" cm="1">
        <f t="array" ref="K3243">IF($C3243="","",IF(AND($C3243=Party_Statement!$C$5,$B3243&gt;=Party_Statement!$C$6,$B3243&lt;=Party_Statement!$E$6),SUMPRODUCT(($C$3:$C3243=Party_Statement!$C$5)*($B$3:$B3243&gt;=Party_Statement!$C$6)*($B$3:$B3243&lt;=Party_Statement!$E$6)),""))</f>
        <v/>
      </c>
    </row>
    <row r="3244" spans="1:11" x14ac:dyDescent="0.25">
      <c r="A3244" s="212" t="str">
        <f>Collection!A486</f>
        <v>2083/04/19</v>
      </c>
      <c r="B3244" s="206">
        <f>Collection!B486</f>
        <v>46238</v>
      </c>
      <c r="C3244" s="209" t="str">
        <f>Collection!D486</f>
        <v>PALPALI KIRANA</v>
      </c>
      <c r="D3244" s="209" t="str">
        <f>Collection!F486</f>
        <v>Collection</v>
      </c>
      <c r="E3244" s="209">
        <f>Collection!C486</f>
        <v>4109</v>
      </c>
      <c r="F3244" s="209"/>
      <c r="G3244" s="210"/>
      <c r="H3244" s="210">
        <f>Collection!H486</f>
        <v>1700</v>
      </c>
      <c r="I3244" s="256">
        <f t="shared" si="50"/>
        <v>-1700</v>
      </c>
      <c r="J3244" s="209"/>
      <c r="K3244" s="209" t="str" cm="1">
        <f t="array" ref="K3244">IF($C3244="","",IF(AND($C3244=Party_Statement!$C$5,$B3244&gt;=Party_Statement!$C$6,$B3244&lt;=Party_Statement!$E$6),SUMPRODUCT(($C$3:$C3244=Party_Statement!$C$5)*($B$3:$B3244&gt;=Party_Statement!$C$6)*($B$3:$B3244&lt;=Party_Statement!$E$6)),""))</f>
        <v/>
      </c>
    </row>
    <row r="3245" spans="1:11" x14ac:dyDescent="0.25">
      <c r="A3245" s="212" t="str">
        <f>Collection!A487</f>
        <v>2083/04/19</v>
      </c>
      <c r="B3245" s="206">
        <f>Collection!B487</f>
        <v>46238</v>
      </c>
      <c r="C3245" s="209" t="str">
        <f>Collection!D487</f>
        <v>KRITIKA KIRANA</v>
      </c>
      <c r="D3245" s="209" t="str">
        <f>Collection!F487</f>
        <v>Collection</v>
      </c>
      <c r="E3245" s="209">
        <f>Collection!C487</f>
        <v>4110</v>
      </c>
      <c r="F3245" s="209"/>
      <c r="G3245" s="210"/>
      <c r="H3245" s="210">
        <f>Collection!H487</f>
        <v>26430</v>
      </c>
      <c r="I3245" s="256">
        <f t="shared" si="50"/>
        <v>-26430</v>
      </c>
      <c r="J3245" s="209"/>
      <c r="K3245" s="209" t="str" cm="1">
        <f t="array" ref="K3245">IF($C3245="","",IF(AND($C3245=Party_Statement!$C$5,$B3245&gt;=Party_Statement!$C$6,$B3245&lt;=Party_Statement!$E$6),SUMPRODUCT(($C$3:$C3245=Party_Statement!$C$5)*($B$3:$B3245&gt;=Party_Statement!$C$6)*($B$3:$B3245&lt;=Party_Statement!$E$6)),""))</f>
        <v/>
      </c>
    </row>
    <row r="3246" spans="1:11" x14ac:dyDescent="0.25">
      <c r="A3246" s="212" t="str">
        <f>Collection!A488</f>
        <v>2083/04/19</v>
      </c>
      <c r="B3246" s="206">
        <f>Collection!B488</f>
        <v>46238</v>
      </c>
      <c r="C3246" s="209" t="str">
        <f>Collection!D488</f>
        <v>ORGANIC TARKALI</v>
      </c>
      <c r="D3246" s="209" t="str">
        <f>Collection!F488</f>
        <v>Collection</v>
      </c>
      <c r="E3246" s="209">
        <f>Collection!C488</f>
        <v>4111</v>
      </c>
      <c r="F3246" s="209"/>
      <c r="G3246" s="210"/>
      <c r="H3246" s="210">
        <f>Collection!H488</f>
        <v>7600</v>
      </c>
      <c r="I3246" s="256">
        <f t="shared" si="50"/>
        <v>-7600</v>
      </c>
      <c r="J3246" s="209"/>
      <c r="K3246" s="209" t="str" cm="1">
        <f t="array" ref="K3246">IF($C3246="","",IF(AND($C3246=Party_Statement!$C$5,$B3246&gt;=Party_Statement!$C$6,$B3246&lt;=Party_Statement!$E$6),SUMPRODUCT(($C$3:$C3246=Party_Statement!$C$5)*($B$3:$B3246&gt;=Party_Statement!$C$6)*($B$3:$B3246&lt;=Party_Statement!$E$6)),""))</f>
        <v/>
      </c>
    </row>
    <row r="3247" spans="1:11" x14ac:dyDescent="0.25">
      <c r="A3247" s="212" t="str">
        <f>Collection!A489</f>
        <v>2083/04/19</v>
      </c>
      <c r="B3247" s="206">
        <f>Collection!B489</f>
        <v>46238</v>
      </c>
      <c r="C3247" s="209" t="str">
        <f>Collection!D489</f>
        <v>DEURALI KIRANA</v>
      </c>
      <c r="D3247" s="209" t="str">
        <f>Collection!F489</f>
        <v>Collection</v>
      </c>
      <c r="E3247" s="209">
        <f>Collection!C489</f>
        <v>4112</v>
      </c>
      <c r="F3247" s="209"/>
      <c r="G3247" s="210"/>
      <c r="H3247" s="210">
        <f>Collection!H489</f>
        <v>425</v>
      </c>
      <c r="I3247" s="256">
        <f t="shared" si="50"/>
        <v>-425</v>
      </c>
      <c r="J3247" s="209"/>
      <c r="K3247" s="209" t="str" cm="1">
        <f t="array" ref="K3247">IF($C3247="","",IF(AND($C3247=Party_Statement!$C$5,$B3247&gt;=Party_Statement!$C$6,$B3247&lt;=Party_Statement!$E$6),SUMPRODUCT(($C$3:$C3247=Party_Statement!$C$5)*($B$3:$B3247&gt;=Party_Statement!$C$6)*($B$3:$B3247&lt;=Party_Statement!$E$6)),""))</f>
        <v/>
      </c>
    </row>
    <row r="3248" spans="1:11" x14ac:dyDescent="0.25">
      <c r="A3248" s="212" t="str">
        <f>Collection!A490</f>
        <v>2083/04/19</v>
      </c>
      <c r="B3248" s="206">
        <f>Collection!B490</f>
        <v>46238</v>
      </c>
      <c r="C3248" s="209" t="str">
        <f>Collection!D490</f>
        <v>NEUPANE KIRANA</v>
      </c>
      <c r="D3248" s="209" t="str">
        <f>Collection!F490</f>
        <v>Collection</v>
      </c>
      <c r="E3248" s="209">
        <f>Collection!C490</f>
        <v>4113</v>
      </c>
      <c r="F3248" s="209"/>
      <c r="G3248" s="210"/>
      <c r="H3248" s="210">
        <f>Collection!H490</f>
        <v>800</v>
      </c>
      <c r="I3248" s="256">
        <f t="shared" si="50"/>
        <v>-800</v>
      </c>
      <c r="J3248" s="209"/>
      <c r="K3248" s="209" t="str" cm="1">
        <f t="array" ref="K3248">IF($C3248="","",IF(AND($C3248=Party_Statement!$C$5,$B3248&gt;=Party_Statement!$C$6,$B3248&lt;=Party_Statement!$E$6),SUMPRODUCT(($C$3:$C3248=Party_Statement!$C$5)*($B$3:$B3248&gt;=Party_Statement!$C$6)*($B$3:$B3248&lt;=Party_Statement!$E$6)),""))</f>
        <v/>
      </c>
    </row>
    <row r="3249" spans="1:11" x14ac:dyDescent="0.25">
      <c r="A3249" s="212" t="str">
        <f>Collection!A491</f>
        <v>2083/04/19</v>
      </c>
      <c r="B3249" s="206">
        <f>Collection!B491</f>
        <v>46238</v>
      </c>
      <c r="C3249" s="209" t="str">
        <f>Collection!D491</f>
        <v>NEUPANE KIRANA</v>
      </c>
      <c r="D3249" s="209" t="str">
        <f>Collection!F491</f>
        <v>Collection</v>
      </c>
      <c r="E3249" s="209">
        <f>Collection!C491</f>
        <v>4114</v>
      </c>
      <c r="F3249" s="209"/>
      <c r="G3249" s="210"/>
      <c r="H3249" s="210">
        <f>Collection!H491</f>
        <v>200</v>
      </c>
      <c r="I3249" s="256">
        <f t="shared" si="50"/>
        <v>-200</v>
      </c>
      <c r="J3249" s="209"/>
      <c r="K3249" s="209" t="str" cm="1">
        <f t="array" ref="K3249">IF($C3249="","",IF(AND($C3249=Party_Statement!$C$5,$B3249&gt;=Party_Statement!$C$6,$B3249&lt;=Party_Statement!$E$6),SUMPRODUCT(($C$3:$C3249=Party_Statement!$C$5)*($B$3:$B3249&gt;=Party_Statement!$C$6)*($B$3:$B3249&lt;=Party_Statement!$E$6)),""))</f>
        <v/>
      </c>
    </row>
    <row r="3250" spans="1:11" x14ac:dyDescent="0.25">
      <c r="A3250" s="212" t="str">
        <f>Collection!A492</f>
        <v>2083/04/19</v>
      </c>
      <c r="B3250" s="206">
        <f>Collection!B492</f>
        <v>46238</v>
      </c>
      <c r="C3250" s="209" t="str">
        <f>Collection!D492</f>
        <v>PETTY CASH</v>
      </c>
      <c r="D3250" s="209" t="str">
        <f>Collection!F492</f>
        <v>Petty Cash</v>
      </c>
      <c r="E3250" s="209">
        <f>Collection!C492</f>
        <v>0</v>
      </c>
      <c r="F3250" s="209"/>
      <c r="G3250" s="210"/>
      <c r="H3250" s="210">
        <f>Collection!H492</f>
        <v>0</v>
      </c>
      <c r="I3250" s="256">
        <f t="shared" si="50"/>
        <v>0</v>
      </c>
      <c r="J3250" s="209"/>
      <c r="K3250" s="209" t="str" cm="1">
        <f t="array" ref="K3250">IF($C3250="","",IF(AND($C3250=Party_Statement!$C$5,$B3250&gt;=Party_Statement!$C$6,$B3250&lt;=Party_Statement!$E$6),SUMPRODUCT(($C$3:$C3250=Party_Statement!$C$5)*($B$3:$B3250&gt;=Party_Statement!$C$6)*($B$3:$B3250&lt;=Party_Statement!$E$6)),""))</f>
        <v/>
      </c>
    </row>
    <row r="3251" spans="1:11" x14ac:dyDescent="0.25">
      <c r="A3251" s="212" t="str">
        <f>Collection!A493</f>
        <v>2083/04/19</v>
      </c>
      <c r="B3251" s="206">
        <f>Collection!B493</f>
        <v>46238</v>
      </c>
      <c r="C3251" s="209" t="str">
        <f>Collection!D493</f>
        <v>LOCAL</v>
      </c>
      <c r="D3251" s="209" t="str">
        <f>Collection!F493</f>
        <v>Collection</v>
      </c>
      <c r="E3251" s="209">
        <f>Collection!C493</f>
        <v>6464</v>
      </c>
      <c r="F3251" s="209"/>
      <c r="G3251" s="210"/>
      <c r="H3251" s="210">
        <f>Collection!H493</f>
        <v>4430</v>
      </c>
      <c r="I3251" s="256">
        <f t="shared" si="50"/>
        <v>-4430</v>
      </c>
      <c r="J3251" s="209"/>
      <c r="K3251" s="209" t="str" cm="1">
        <f t="array" ref="K3251">IF($C3251="","",IF(AND($C3251=Party_Statement!$C$5,$B3251&gt;=Party_Statement!$C$6,$B3251&lt;=Party_Statement!$E$6),SUMPRODUCT(($C$3:$C3251=Party_Statement!$C$5)*($B$3:$B3251&gt;=Party_Statement!$C$6)*($B$3:$B3251&lt;=Party_Statement!$E$6)),""))</f>
        <v/>
      </c>
    </row>
    <row r="3252" spans="1:11" x14ac:dyDescent="0.25">
      <c r="A3252" s="212" t="str">
        <f>Collection!A494</f>
        <v>2083/04/19</v>
      </c>
      <c r="B3252" s="206">
        <f>Collection!B494</f>
        <v>46238</v>
      </c>
      <c r="C3252" s="209" t="str">
        <f>Collection!D494</f>
        <v>LOCAL</v>
      </c>
      <c r="D3252" s="209" t="str">
        <f>Collection!F494</f>
        <v>Collection</v>
      </c>
      <c r="E3252" s="209">
        <f>Collection!C494</f>
        <v>6463</v>
      </c>
      <c r="F3252" s="209"/>
      <c r="G3252" s="210"/>
      <c r="H3252" s="210">
        <f>Collection!H494</f>
        <v>3850</v>
      </c>
      <c r="I3252" s="256">
        <f t="shared" si="50"/>
        <v>-3850</v>
      </c>
      <c r="J3252" s="209"/>
      <c r="K3252" s="209" t="str" cm="1">
        <f t="array" ref="K3252">IF($C3252="","",IF(AND($C3252=Party_Statement!$C$5,$B3252&gt;=Party_Statement!$C$6,$B3252&lt;=Party_Statement!$E$6),SUMPRODUCT(($C$3:$C3252=Party_Statement!$C$5)*($B$3:$B3252&gt;=Party_Statement!$C$6)*($B$3:$B3252&lt;=Party_Statement!$E$6)),""))</f>
        <v/>
      </c>
    </row>
    <row r="3253" spans="1:11" x14ac:dyDescent="0.25">
      <c r="A3253" s="212" t="str">
        <f>Collection!A495</f>
        <v>2083/04/20</v>
      </c>
      <c r="B3253" s="206">
        <f>Collection!B495</f>
        <v>46239</v>
      </c>
      <c r="C3253" s="209" t="str">
        <f>Collection!D495</f>
        <v>SRIJANA DAIRY</v>
      </c>
      <c r="D3253" s="209" t="str">
        <f>Collection!F495</f>
        <v>Collection</v>
      </c>
      <c r="E3253" s="209">
        <f>Collection!C495</f>
        <v>4115</v>
      </c>
      <c r="F3253" s="209"/>
      <c r="G3253" s="210"/>
      <c r="H3253" s="210">
        <f>Collection!H495</f>
        <v>5180</v>
      </c>
      <c r="I3253" s="256">
        <f t="shared" si="50"/>
        <v>-5180</v>
      </c>
      <c r="J3253" s="209"/>
      <c r="K3253" s="209" t="str" cm="1">
        <f t="array" ref="K3253">IF($C3253="","",IF(AND($C3253=Party_Statement!$C$5,$B3253&gt;=Party_Statement!$C$6,$B3253&lt;=Party_Statement!$E$6),SUMPRODUCT(($C$3:$C3253=Party_Statement!$C$5)*($B$3:$B3253&gt;=Party_Statement!$C$6)*($B$3:$B3253&lt;=Party_Statement!$E$6)),""))</f>
        <v/>
      </c>
    </row>
    <row r="3254" spans="1:11" x14ac:dyDescent="0.25">
      <c r="A3254" s="212" t="str">
        <f>Collection!A496</f>
        <v>2083/04/20</v>
      </c>
      <c r="B3254" s="206">
        <f>Collection!B496</f>
        <v>46239</v>
      </c>
      <c r="C3254" s="209" t="str">
        <f>Collection!D496</f>
        <v>AAMOSH KIRANA</v>
      </c>
      <c r="D3254" s="209" t="str">
        <f>Collection!F496</f>
        <v>Collection</v>
      </c>
      <c r="E3254" s="209">
        <f>Collection!C496</f>
        <v>4116</v>
      </c>
      <c r="F3254" s="209"/>
      <c r="G3254" s="210"/>
      <c r="H3254" s="210">
        <f>Collection!H496</f>
        <v>5200</v>
      </c>
      <c r="I3254" s="256">
        <f t="shared" si="50"/>
        <v>-5200</v>
      </c>
      <c r="J3254" s="209"/>
      <c r="K3254" s="209" t="str" cm="1">
        <f t="array" ref="K3254">IF($C3254="","",IF(AND($C3254=Party_Statement!$C$5,$B3254&gt;=Party_Statement!$C$6,$B3254&lt;=Party_Statement!$E$6),SUMPRODUCT(($C$3:$C3254=Party_Statement!$C$5)*($B$3:$B3254&gt;=Party_Statement!$C$6)*($B$3:$B3254&lt;=Party_Statement!$E$6)),""))</f>
        <v/>
      </c>
    </row>
    <row r="3255" spans="1:11" x14ac:dyDescent="0.25">
      <c r="A3255" s="212" t="str">
        <f>Collection!A497</f>
        <v>2083/04/20</v>
      </c>
      <c r="B3255" s="206">
        <f>Collection!B497</f>
        <v>46239</v>
      </c>
      <c r="C3255" s="209" t="str">
        <f>Collection!D497</f>
        <v>PALPALI KIRANA</v>
      </c>
      <c r="D3255" s="209" t="str">
        <f>Collection!F497</f>
        <v>Collection</v>
      </c>
      <c r="E3255" s="209">
        <f>Collection!C497</f>
        <v>4117</v>
      </c>
      <c r="F3255" s="209"/>
      <c r="G3255" s="210"/>
      <c r="H3255" s="210">
        <f>Collection!H497</f>
        <v>2125</v>
      </c>
      <c r="I3255" s="256">
        <f t="shared" si="50"/>
        <v>-2125</v>
      </c>
      <c r="J3255" s="209"/>
      <c r="K3255" s="209" t="str" cm="1">
        <f t="array" ref="K3255">IF($C3255="","",IF(AND($C3255=Party_Statement!$C$5,$B3255&gt;=Party_Statement!$C$6,$B3255&lt;=Party_Statement!$E$6),SUMPRODUCT(($C$3:$C3255=Party_Statement!$C$5)*($B$3:$B3255&gt;=Party_Statement!$C$6)*($B$3:$B3255&lt;=Party_Statement!$E$6)),""))</f>
        <v/>
      </c>
    </row>
    <row r="3256" spans="1:11" x14ac:dyDescent="0.25">
      <c r="A3256" s="212" t="str">
        <f>Collection!A498</f>
        <v>2083/04/20</v>
      </c>
      <c r="B3256" s="206">
        <f>Collection!B498</f>
        <v>46239</v>
      </c>
      <c r="C3256" s="209" t="str">
        <f>Collection!D498</f>
        <v>GIRI KIRANA</v>
      </c>
      <c r="D3256" s="209" t="str">
        <f>Collection!F498</f>
        <v>Collection</v>
      </c>
      <c r="E3256" s="209">
        <f>Collection!C498</f>
        <v>4118</v>
      </c>
      <c r="F3256" s="209"/>
      <c r="G3256" s="210"/>
      <c r="H3256" s="210">
        <f>Collection!H498</f>
        <v>1275</v>
      </c>
      <c r="I3256" s="256">
        <f t="shared" si="50"/>
        <v>-1275</v>
      </c>
      <c r="J3256" s="209"/>
      <c r="K3256" s="209" t="str" cm="1">
        <f t="array" ref="K3256">IF($C3256="","",IF(AND($C3256=Party_Statement!$C$5,$B3256&gt;=Party_Statement!$C$6,$B3256&lt;=Party_Statement!$E$6),SUMPRODUCT(($C$3:$C3256=Party_Statement!$C$5)*($B$3:$B3256&gt;=Party_Statement!$C$6)*($B$3:$B3256&lt;=Party_Statement!$E$6)),""))</f>
        <v/>
      </c>
    </row>
    <row r="3257" spans="1:11" x14ac:dyDescent="0.25">
      <c r="A3257" s="212" t="str">
        <f>Collection!A499</f>
        <v>2083/04/20</v>
      </c>
      <c r="B3257" s="206">
        <f>Collection!B499</f>
        <v>46239</v>
      </c>
      <c r="C3257" s="209" t="str">
        <f>Collection!D499</f>
        <v>SOBHA BHATTARAI</v>
      </c>
      <c r="D3257" s="209" t="str">
        <f>Collection!F499</f>
        <v>Collection</v>
      </c>
      <c r="E3257" s="209">
        <f>Collection!C499</f>
        <v>4119</v>
      </c>
      <c r="F3257" s="209"/>
      <c r="G3257" s="210"/>
      <c r="H3257" s="210">
        <f>Collection!H499</f>
        <v>3400</v>
      </c>
      <c r="I3257" s="256">
        <f t="shared" si="50"/>
        <v>-3400</v>
      </c>
      <c r="J3257" s="209"/>
      <c r="K3257" s="209" t="str" cm="1">
        <f t="array" ref="K3257">IF($C3257="","",IF(AND($C3257=Party_Statement!$C$5,$B3257&gt;=Party_Statement!$C$6,$B3257&lt;=Party_Statement!$E$6),SUMPRODUCT(($C$3:$C3257=Party_Statement!$C$5)*($B$3:$B3257&gt;=Party_Statement!$C$6)*($B$3:$B3257&lt;=Party_Statement!$E$6)),""))</f>
        <v/>
      </c>
    </row>
    <row r="3258" spans="1:11" x14ac:dyDescent="0.25">
      <c r="A3258" s="212" t="str">
        <f>Collection!A500</f>
        <v>2083/04/20</v>
      </c>
      <c r="B3258" s="206">
        <f>Collection!B500</f>
        <v>46239</v>
      </c>
      <c r="C3258" s="209" t="str">
        <f>Collection!D500</f>
        <v>SAMIKSHYA KIRANA</v>
      </c>
      <c r="D3258" s="209" t="str">
        <f>Collection!F500</f>
        <v>Collection</v>
      </c>
      <c r="E3258" s="209">
        <f>Collection!C500</f>
        <v>4120</v>
      </c>
      <c r="F3258" s="209"/>
      <c r="G3258" s="210"/>
      <c r="H3258" s="210">
        <f>Collection!H500</f>
        <v>680</v>
      </c>
      <c r="I3258" s="256">
        <f t="shared" si="50"/>
        <v>-680</v>
      </c>
      <c r="J3258" s="209"/>
      <c r="K3258" s="209" t="str" cm="1">
        <f t="array" ref="K3258">IF($C3258="","",IF(AND($C3258=Party_Statement!$C$5,$B3258&gt;=Party_Statement!$C$6,$B3258&lt;=Party_Statement!$E$6),SUMPRODUCT(($C$3:$C3258=Party_Statement!$C$5)*($B$3:$B3258&gt;=Party_Statement!$C$6)*($B$3:$B3258&lt;=Party_Statement!$E$6)),""))</f>
        <v/>
      </c>
    </row>
    <row r="3259" spans="1:11" x14ac:dyDescent="0.25">
      <c r="A3259" s="212" t="str">
        <f>Collection!A501</f>
        <v>2083/04/20</v>
      </c>
      <c r="B3259" s="206">
        <f>Collection!B501</f>
        <v>46239</v>
      </c>
      <c r="C3259" s="209" t="str">
        <f>Collection!D501</f>
        <v>YUBARAJ AND SAMRAT</v>
      </c>
      <c r="D3259" s="209" t="str">
        <f>Collection!F501</f>
        <v>Collection</v>
      </c>
      <c r="E3259" s="209">
        <f>Collection!C501</f>
        <v>4121</v>
      </c>
      <c r="F3259" s="209"/>
      <c r="G3259" s="210"/>
      <c r="H3259" s="210">
        <f>Collection!H501</f>
        <v>1020</v>
      </c>
      <c r="I3259" s="256">
        <f t="shared" si="50"/>
        <v>-1020</v>
      </c>
      <c r="J3259" s="209"/>
      <c r="K3259" s="209" t="str" cm="1">
        <f t="array" ref="K3259">IF($C3259="","",IF(AND($C3259=Party_Statement!$C$5,$B3259&gt;=Party_Statement!$C$6,$B3259&lt;=Party_Statement!$E$6),SUMPRODUCT(($C$3:$C3259=Party_Statement!$C$5)*($B$3:$B3259&gt;=Party_Statement!$C$6)*($B$3:$B3259&lt;=Party_Statement!$E$6)),""))</f>
        <v/>
      </c>
    </row>
    <row r="3260" spans="1:11" x14ac:dyDescent="0.25">
      <c r="A3260" s="212" t="str">
        <f>Collection!A502</f>
        <v>2083/04/20</v>
      </c>
      <c r="B3260" s="206">
        <f>Collection!B502</f>
        <v>46239</v>
      </c>
      <c r="C3260" s="209" t="str">
        <f>Collection!D502</f>
        <v>KALIKA CANTEEN A</v>
      </c>
      <c r="D3260" s="209" t="str">
        <f>Collection!F502</f>
        <v>Collection</v>
      </c>
      <c r="E3260" s="209">
        <f>Collection!C502</f>
        <v>4122</v>
      </c>
      <c r="F3260" s="209"/>
      <c r="G3260" s="210"/>
      <c r="H3260" s="210">
        <f>Collection!H502</f>
        <v>850</v>
      </c>
      <c r="I3260" s="256">
        <f t="shared" si="50"/>
        <v>-850</v>
      </c>
      <c r="J3260" s="209"/>
      <c r="K3260" s="209" t="str" cm="1">
        <f t="array" ref="K3260">IF($C3260="","",IF(AND($C3260=Party_Statement!$C$5,$B3260&gt;=Party_Statement!$C$6,$B3260&lt;=Party_Statement!$E$6),SUMPRODUCT(($C$3:$C3260=Party_Statement!$C$5)*($B$3:$B3260&gt;=Party_Statement!$C$6)*($B$3:$B3260&lt;=Party_Statement!$E$6)),""))</f>
        <v/>
      </c>
    </row>
    <row r="3261" spans="1:11" x14ac:dyDescent="0.25">
      <c r="A3261" s="212" t="str">
        <f>Collection!A503</f>
        <v>2083/04/20</v>
      </c>
      <c r="B3261" s="206">
        <f>Collection!B503</f>
        <v>46239</v>
      </c>
      <c r="C3261" s="209" t="str">
        <f>Collection!D503</f>
        <v>ORGANIC TARKALI</v>
      </c>
      <c r="D3261" s="209" t="str">
        <f>Collection!F503</f>
        <v>Collection</v>
      </c>
      <c r="E3261" s="209">
        <f>Collection!C503</f>
        <v>4123</v>
      </c>
      <c r="F3261" s="209"/>
      <c r="G3261" s="210"/>
      <c r="H3261" s="210">
        <f>Collection!H503</f>
        <v>3870</v>
      </c>
      <c r="I3261" s="256">
        <f t="shared" si="50"/>
        <v>-3870</v>
      </c>
      <c r="J3261" s="209"/>
      <c r="K3261" s="209" t="str" cm="1">
        <f t="array" ref="K3261">IF($C3261="","",IF(AND($C3261=Party_Statement!$C$5,$B3261&gt;=Party_Statement!$C$6,$B3261&lt;=Party_Statement!$E$6),SUMPRODUCT(($C$3:$C3261=Party_Statement!$C$5)*($B$3:$B3261&gt;=Party_Statement!$C$6)*($B$3:$B3261&lt;=Party_Statement!$E$6)),""))</f>
        <v/>
      </c>
    </row>
    <row r="3262" spans="1:11" x14ac:dyDescent="0.25">
      <c r="A3262" s="212" t="str">
        <f>Collection!A504</f>
        <v>2083/04/20</v>
      </c>
      <c r="B3262" s="206">
        <f>Collection!B504</f>
        <v>46239</v>
      </c>
      <c r="C3262" s="209" t="str">
        <f>Collection!D504</f>
        <v>DEURALI KIRANA</v>
      </c>
      <c r="D3262" s="209" t="str">
        <f>Collection!F504</f>
        <v>Collection</v>
      </c>
      <c r="E3262" s="209">
        <f>Collection!C504</f>
        <v>4124</v>
      </c>
      <c r="F3262" s="209"/>
      <c r="G3262" s="210"/>
      <c r="H3262" s="210">
        <f>Collection!H504</f>
        <v>595</v>
      </c>
      <c r="I3262" s="256">
        <f t="shared" si="50"/>
        <v>-595</v>
      </c>
      <c r="J3262" s="209"/>
      <c r="K3262" s="209" t="str" cm="1">
        <f t="array" ref="K3262">IF($C3262="","",IF(AND($C3262=Party_Statement!$C$5,$B3262&gt;=Party_Statement!$C$6,$B3262&lt;=Party_Statement!$E$6),SUMPRODUCT(($C$3:$C3262=Party_Statement!$C$5)*($B$3:$B3262&gt;=Party_Statement!$C$6)*($B$3:$B3262&lt;=Party_Statement!$E$6)),""))</f>
        <v/>
      </c>
    </row>
    <row r="3263" spans="1:11" x14ac:dyDescent="0.25">
      <c r="A3263" s="212" t="str">
        <f>Collection!A505</f>
        <v>2083/04/21</v>
      </c>
      <c r="B3263" s="206">
        <f>Collection!B505</f>
        <v>46240</v>
      </c>
      <c r="C3263" s="209" t="str">
        <f>Collection!D505</f>
        <v>AAMOSH KIRANA</v>
      </c>
      <c r="D3263" s="209" t="str">
        <f>Collection!F505</f>
        <v>Collection</v>
      </c>
      <c r="E3263" s="209">
        <f>Collection!C505</f>
        <v>4125</v>
      </c>
      <c r="F3263" s="209"/>
      <c r="G3263" s="210"/>
      <c r="H3263" s="210">
        <f>Collection!H505</f>
        <v>2500</v>
      </c>
      <c r="I3263" s="256">
        <f t="shared" si="50"/>
        <v>-2500</v>
      </c>
      <c r="J3263" s="209"/>
      <c r="K3263" s="209" t="str" cm="1">
        <f t="array" ref="K3263">IF($C3263="","",IF(AND($C3263=Party_Statement!$C$5,$B3263&gt;=Party_Statement!$C$6,$B3263&lt;=Party_Statement!$E$6),SUMPRODUCT(($C$3:$C3263=Party_Statement!$C$5)*($B$3:$B3263&gt;=Party_Statement!$C$6)*($B$3:$B3263&lt;=Party_Statement!$E$6)),""))</f>
        <v/>
      </c>
    </row>
    <row r="3264" spans="1:11" x14ac:dyDescent="0.25">
      <c r="A3264" s="212" t="str">
        <f>Collection!A506</f>
        <v>2083/04/21</v>
      </c>
      <c r="B3264" s="206">
        <f>Collection!B506</f>
        <v>46240</v>
      </c>
      <c r="C3264" s="209" t="str">
        <f>Collection!D506</f>
        <v>SAMIKSHYA KIRANA</v>
      </c>
      <c r="D3264" s="209" t="str">
        <f>Collection!F506</f>
        <v>Collection</v>
      </c>
      <c r="E3264" s="209">
        <f>Collection!C506</f>
        <v>4126</v>
      </c>
      <c r="F3264" s="209"/>
      <c r="G3264" s="210"/>
      <c r="H3264" s="210">
        <f>Collection!H506</f>
        <v>680</v>
      </c>
      <c r="I3264" s="256">
        <f t="shared" si="50"/>
        <v>-680</v>
      </c>
      <c r="J3264" s="209"/>
      <c r="K3264" s="209" t="str" cm="1">
        <f t="array" ref="K3264">IF($C3264="","",IF(AND($C3264=Party_Statement!$C$5,$B3264&gt;=Party_Statement!$C$6,$B3264&lt;=Party_Statement!$E$6),SUMPRODUCT(($C$3:$C3264=Party_Statement!$C$5)*($B$3:$B3264&gt;=Party_Statement!$C$6)*($B$3:$B3264&lt;=Party_Statement!$E$6)),""))</f>
        <v/>
      </c>
    </row>
    <row r="3265" spans="1:11" x14ac:dyDescent="0.25">
      <c r="A3265" s="212" t="str">
        <f>Collection!A507</f>
        <v>2083/04/21</v>
      </c>
      <c r="B3265" s="206">
        <f>Collection!B507</f>
        <v>46240</v>
      </c>
      <c r="C3265" s="209" t="str">
        <f>Collection!D507</f>
        <v>MANAKAMANA DAIRY</v>
      </c>
      <c r="D3265" s="209" t="str">
        <f>Collection!F507</f>
        <v>Collection</v>
      </c>
      <c r="E3265" s="209">
        <f>Collection!C507</f>
        <v>4127</v>
      </c>
      <c r="F3265" s="209"/>
      <c r="G3265" s="210"/>
      <c r="H3265" s="210">
        <f>Collection!H507</f>
        <v>1550</v>
      </c>
      <c r="I3265" s="256">
        <f t="shared" si="50"/>
        <v>-1550</v>
      </c>
      <c r="J3265" s="209"/>
      <c r="K3265" s="209" t="str" cm="1">
        <f t="array" ref="K3265">IF($C3265="","",IF(AND($C3265=Party_Statement!$C$5,$B3265&gt;=Party_Statement!$C$6,$B3265&lt;=Party_Statement!$E$6),SUMPRODUCT(($C$3:$C3265=Party_Statement!$C$5)*($B$3:$B3265&gt;=Party_Statement!$C$6)*($B$3:$B3265&lt;=Party_Statement!$E$6)),""))</f>
        <v/>
      </c>
    </row>
    <row r="3266" spans="1:11" x14ac:dyDescent="0.25">
      <c r="A3266" s="212" t="str">
        <f>Collection!A508</f>
        <v>2083/04/21</v>
      </c>
      <c r="B3266" s="206">
        <f>Collection!B508</f>
        <v>46240</v>
      </c>
      <c r="C3266" s="209" t="str">
        <f>Collection!D508</f>
        <v>AAYUSH AND AAYUSHMA</v>
      </c>
      <c r="D3266" s="209" t="str">
        <f>Collection!F508</f>
        <v>Collection</v>
      </c>
      <c r="E3266" s="209">
        <f>Collection!C508</f>
        <v>4128</v>
      </c>
      <c r="F3266" s="209"/>
      <c r="G3266" s="210"/>
      <c r="H3266" s="210">
        <f>Collection!H508</f>
        <v>680</v>
      </c>
      <c r="I3266" s="256">
        <f t="shared" si="50"/>
        <v>-680</v>
      </c>
      <c r="J3266" s="209"/>
      <c r="K3266" s="209" t="str" cm="1">
        <f t="array" ref="K3266">IF($C3266="","",IF(AND($C3266=Party_Statement!$C$5,$B3266&gt;=Party_Statement!$C$6,$B3266&lt;=Party_Statement!$E$6),SUMPRODUCT(($C$3:$C3266=Party_Statement!$C$5)*($B$3:$B3266&gt;=Party_Statement!$C$6)*($B$3:$B3266&lt;=Party_Statement!$E$6)),""))</f>
        <v/>
      </c>
    </row>
    <row r="3267" spans="1:11" x14ac:dyDescent="0.25">
      <c r="A3267" s="212" t="str">
        <f>Collection!A509</f>
        <v>2083/04/21</v>
      </c>
      <c r="B3267" s="206">
        <f>Collection!B509</f>
        <v>46240</v>
      </c>
      <c r="C3267" s="209" t="str">
        <f>Collection!D509</f>
        <v>ORGANIC TARKALI</v>
      </c>
      <c r="D3267" s="209" t="str">
        <f>Collection!F509</f>
        <v>Collection</v>
      </c>
      <c r="E3267" s="209">
        <f>Collection!C509</f>
        <v>4129</v>
      </c>
      <c r="F3267" s="209"/>
      <c r="G3267" s="210"/>
      <c r="H3267" s="210">
        <f>Collection!H509</f>
        <v>3135</v>
      </c>
      <c r="I3267" s="256">
        <f t="shared" ref="I3267:I3330" si="51">IF($C3267="","",IF($C3267=$C1998,$I1998+$G3267-$H3267,$G3267-$H3267))</f>
        <v>-3135</v>
      </c>
      <c r="J3267" s="209"/>
      <c r="K3267" s="209" t="str" cm="1">
        <f t="array" ref="K3267">IF($C3267="","",IF(AND($C3267=Party_Statement!$C$5,$B3267&gt;=Party_Statement!$C$6,$B3267&lt;=Party_Statement!$E$6),SUMPRODUCT(($C$3:$C3267=Party_Statement!$C$5)*($B$3:$B3267&gt;=Party_Statement!$C$6)*($B$3:$B3267&lt;=Party_Statement!$E$6)),""))</f>
        <v/>
      </c>
    </row>
    <row r="3268" spans="1:11" x14ac:dyDescent="0.25">
      <c r="A3268" s="212" t="str">
        <f>Collection!A510</f>
        <v>2083/04/21</v>
      </c>
      <c r="B3268" s="206">
        <f>Collection!B510</f>
        <v>46240</v>
      </c>
      <c r="C3268" s="209" t="str">
        <f>Collection!D510</f>
        <v>SRIJANA DAIRY</v>
      </c>
      <c r="D3268" s="209" t="str">
        <f>Collection!F510</f>
        <v>Collection</v>
      </c>
      <c r="E3268" s="209">
        <f>Collection!C510</f>
        <v>4130</v>
      </c>
      <c r="F3268" s="209"/>
      <c r="G3268" s="210"/>
      <c r="H3268" s="210">
        <f>Collection!H510</f>
        <v>3480</v>
      </c>
      <c r="I3268" s="256">
        <f t="shared" si="51"/>
        <v>-3480</v>
      </c>
      <c r="J3268" s="209"/>
      <c r="K3268" s="209" t="str" cm="1">
        <f t="array" ref="K3268">IF($C3268="","",IF(AND($C3268=Party_Statement!$C$5,$B3268&gt;=Party_Statement!$C$6,$B3268&lt;=Party_Statement!$E$6),SUMPRODUCT(($C$3:$C3268=Party_Statement!$C$5)*($B$3:$B3268&gt;=Party_Statement!$C$6)*($B$3:$B3268&lt;=Party_Statement!$E$6)),""))</f>
        <v/>
      </c>
    </row>
    <row r="3269" spans="1:11" x14ac:dyDescent="0.25">
      <c r="A3269" s="212" t="str">
        <f>Collection!A511</f>
        <v>2083/04/21</v>
      </c>
      <c r="B3269" s="206">
        <f>Collection!B511</f>
        <v>46240</v>
      </c>
      <c r="C3269" s="209" t="str">
        <f>Collection!D511</f>
        <v>SOBHA BHATTARAI</v>
      </c>
      <c r="D3269" s="209" t="str">
        <f>Collection!F511</f>
        <v>Collection</v>
      </c>
      <c r="E3269" s="209">
        <f>Collection!C511</f>
        <v>4131</v>
      </c>
      <c r="F3269" s="209"/>
      <c r="G3269" s="210"/>
      <c r="H3269" s="210">
        <f>Collection!H511</f>
        <v>4250</v>
      </c>
      <c r="I3269" s="256">
        <f t="shared" si="51"/>
        <v>-4250</v>
      </c>
      <c r="J3269" s="209"/>
      <c r="K3269" s="209" t="str" cm="1">
        <f t="array" ref="K3269">IF($C3269="","",IF(AND($C3269=Party_Statement!$C$5,$B3269&gt;=Party_Statement!$C$6,$B3269&lt;=Party_Statement!$E$6),SUMPRODUCT(($C$3:$C3269=Party_Statement!$C$5)*($B$3:$B3269&gt;=Party_Statement!$C$6)*($B$3:$B3269&lt;=Party_Statement!$E$6)),""))</f>
        <v/>
      </c>
    </row>
    <row r="3270" spans="1:11" x14ac:dyDescent="0.25">
      <c r="A3270" s="212" t="str">
        <f>Collection!A512</f>
        <v>2083/04/21</v>
      </c>
      <c r="B3270" s="206">
        <f>Collection!B512</f>
        <v>46240</v>
      </c>
      <c r="C3270" s="209" t="str">
        <f>Collection!D512</f>
        <v>PALPALI KIRANA</v>
      </c>
      <c r="D3270" s="209" t="str">
        <f>Collection!F512</f>
        <v>Collection</v>
      </c>
      <c r="E3270" s="209">
        <f>Collection!C512</f>
        <v>4132</v>
      </c>
      <c r="F3270" s="209"/>
      <c r="G3270" s="210"/>
      <c r="H3270" s="210">
        <f>Collection!H512</f>
        <v>2125</v>
      </c>
      <c r="I3270" s="256">
        <f t="shared" si="51"/>
        <v>-2125</v>
      </c>
      <c r="J3270" s="209"/>
      <c r="K3270" s="209" t="str" cm="1">
        <f t="array" ref="K3270">IF($C3270="","",IF(AND($C3270=Party_Statement!$C$5,$B3270&gt;=Party_Statement!$C$6,$B3270&lt;=Party_Statement!$E$6),SUMPRODUCT(($C$3:$C3270=Party_Statement!$C$5)*($B$3:$B3270&gt;=Party_Statement!$C$6)*($B$3:$B3270&lt;=Party_Statement!$E$6)),""))</f>
        <v/>
      </c>
    </row>
    <row r="3271" spans="1:11" x14ac:dyDescent="0.25">
      <c r="A3271" s="212" t="str">
        <f>Collection!A513</f>
        <v>2083/04/21</v>
      </c>
      <c r="B3271" s="206">
        <f>Collection!B513</f>
        <v>46240</v>
      </c>
      <c r="C3271" s="209" t="str">
        <f>Collection!D513</f>
        <v>DEURALI KIRANA</v>
      </c>
      <c r="D3271" s="209" t="str">
        <f>Collection!F513</f>
        <v>Collection</v>
      </c>
      <c r="E3271" s="209">
        <f>Collection!C513</f>
        <v>4133</v>
      </c>
      <c r="F3271" s="209"/>
      <c r="G3271" s="210"/>
      <c r="H3271" s="210">
        <f>Collection!H513</f>
        <v>595</v>
      </c>
      <c r="I3271" s="256">
        <f t="shared" si="51"/>
        <v>-595</v>
      </c>
      <c r="J3271" s="209"/>
      <c r="K3271" s="209" t="str" cm="1">
        <f t="array" ref="K3271">IF($C3271="","",IF(AND($C3271=Party_Statement!$C$5,$B3271&gt;=Party_Statement!$C$6,$B3271&lt;=Party_Statement!$E$6),SUMPRODUCT(($C$3:$C3271=Party_Statement!$C$5)*($B$3:$B3271&gt;=Party_Statement!$C$6)*($B$3:$B3271&lt;=Party_Statement!$E$6)),""))</f>
        <v/>
      </c>
    </row>
    <row r="3272" spans="1:11" x14ac:dyDescent="0.25">
      <c r="A3272" s="212" t="str">
        <f>Collection!A514</f>
        <v>2083/04/21</v>
      </c>
      <c r="B3272" s="206">
        <f>Collection!B514</f>
        <v>46240</v>
      </c>
      <c r="C3272" s="209" t="str">
        <f>Collection!D514</f>
        <v>GIRI KIRANA</v>
      </c>
      <c r="D3272" s="209" t="str">
        <f>Collection!F514</f>
        <v>Collection</v>
      </c>
      <c r="E3272" s="209">
        <f>Collection!C514</f>
        <v>4134</v>
      </c>
      <c r="F3272" s="209"/>
      <c r="G3272" s="210"/>
      <c r="H3272" s="210">
        <f>Collection!H514</f>
        <v>1275</v>
      </c>
      <c r="I3272" s="256">
        <f t="shared" si="51"/>
        <v>-1275</v>
      </c>
      <c r="J3272" s="209"/>
      <c r="K3272" s="209" t="str" cm="1">
        <f t="array" ref="K3272">IF($C3272="","",IF(AND($C3272=Party_Statement!$C$5,$B3272&gt;=Party_Statement!$C$6,$B3272&lt;=Party_Statement!$E$6),SUMPRODUCT(($C$3:$C3272=Party_Statement!$C$5)*($B$3:$B3272&gt;=Party_Statement!$C$6)*($B$3:$B3272&lt;=Party_Statement!$E$6)),""))</f>
        <v/>
      </c>
    </row>
    <row r="3273" spans="1:11" x14ac:dyDescent="0.25">
      <c r="A3273" s="212" t="str">
        <f>Collection!A515</f>
        <v>2083/04/21</v>
      </c>
      <c r="B3273" s="206">
        <f>Collection!B515</f>
        <v>46240</v>
      </c>
      <c r="C3273" s="209" t="str">
        <f>Collection!D515</f>
        <v>YUBARAJ AND SAMRAT</v>
      </c>
      <c r="D3273" s="209" t="str">
        <f>Collection!F515</f>
        <v>Collection</v>
      </c>
      <c r="E3273" s="209">
        <f>Collection!C515</f>
        <v>4135</v>
      </c>
      <c r="F3273" s="209"/>
      <c r="G3273" s="210"/>
      <c r="H3273" s="210">
        <f>Collection!H515</f>
        <v>1020</v>
      </c>
      <c r="I3273" s="256">
        <f t="shared" si="51"/>
        <v>-1020</v>
      </c>
      <c r="J3273" s="209"/>
      <c r="K3273" s="209" t="str" cm="1">
        <f t="array" ref="K3273">IF($C3273="","",IF(AND($C3273=Party_Statement!$C$5,$B3273&gt;=Party_Statement!$C$6,$B3273&lt;=Party_Statement!$E$6),SUMPRODUCT(($C$3:$C3273=Party_Statement!$C$5)*($B$3:$B3273&gt;=Party_Statement!$C$6)*($B$3:$B3273&lt;=Party_Statement!$E$6)),""))</f>
        <v/>
      </c>
    </row>
    <row r="3274" spans="1:11" x14ac:dyDescent="0.25">
      <c r="A3274" s="212" t="str">
        <f>Collection!A516</f>
        <v>2083/04/21</v>
      </c>
      <c r="B3274" s="206">
        <f>Collection!B516</f>
        <v>46240</v>
      </c>
      <c r="C3274" s="209" t="str">
        <f>Collection!D516</f>
        <v>SHARMA DAI</v>
      </c>
      <c r="D3274" s="209" t="str">
        <f>Collection!F516</f>
        <v>Collection</v>
      </c>
      <c r="E3274" s="209">
        <f>Collection!C516</f>
        <v>4136</v>
      </c>
      <c r="F3274" s="209"/>
      <c r="G3274" s="210"/>
      <c r="H3274" s="210">
        <f>Collection!H516</f>
        <v>10000</v>
      </c>
      <c r="I3274" s="256">
        <f t="shared" si="51"/>
        <v>-10000</v>
      </c>
      <c r="J3274" s="209"/>
      <c r="K3274" s="209" t="str" cm="1">
        <f t="array" ref="K3274">IF($C3274="","",IF(AND($C3274=Party_Statement!$C$5,$B3274&gt;=Party_Statement!$C$6,$B3274&lt;=Party_Statement!$E$6),SUMPRODUCT(($C$3:$C3274=Party_Statement!$C$5)*($B$3:$B3274&gt;=Party_Statement!$C$6)*($B$3:$B3274&lt;=Party_Statement!$E$6)),""))</f>
        <v/>
      </c>
    </row>
    <row r="3275" spans="1:11" x14ac:dyDescent="0.25">
      <c r="A3275" s="212" t="str">
        <f>Collection!A517</f>
        <v>2083/04/22</v>
      </c>
      <c r="B3275" s="206">
        <f>Collection!B517</f>
        <v>46241</v>
      </c>
      <c r="C3275" s="209" t="str">
        <f>Collection!D517</f>
        <v>GANGA NEUPANE</v>
      </c>
      <c r="D3275" s="209" t="str">
        <f>Collection!F517</f>
        <v>Collection</v>
      </c>
      <c r="E3275" s="209">
        <f>Collection!C517</f>
        <v>4137</v>
      </c>
      <c r="F3275" s="209"/>
      <c r="G3275" s="210"/>
      <c r="H3275" s="210">
        <f>Collection!H517</f>
        <v>4000</v>
      </c>
      <c r="I3275" s="256">
        <f t="shared" si="51"/>
        <v>-4000</v>
      </c>
      <c r="J3275" s="209"/>
      <c r="K3275" s="209" t="str" cm="1">
        <f t="array" ref="K3275">IF($C3275="","",IF(AND($C3275=Party_Statement!$C$5,$B3275&gt;=Party_Statement!$C$6,$B3275&lt;=Party_Statement!$E$6),SUMPRODUCT(($C$3:$C3275=Party_Statement!$C$5)*($B$3:$B3275&gt;=Party_Statement!$C$6)*($B$3:$B3275&lt;=Party_Statement!$E$6)),""))</f>
        <v/>
      </c>
    </row>
    <row r="3276" spans="1:11" x14ac:dyDescent="0.25">
      <c r="A3276" s="212" t="str">
        <f>Collection!A518</f>
        <v>2083/04/22</v>
      </c>
      <c r="B3276" s="206">
        <f>Collection!B518</f>
        <v>46241</v>
      </c>
      <c r="C3276" s="209" t="str">
        <f>Collection!D518</f>
        <v>SOBHA BHATTARAI</v>
      </c>
      <c r="D3276" s="209" t="str">
        <f>Collection!F518</f>
        <v>Collection</v>
      </c>
      <c r="E3276" s="209">
        <f>Collection!C518</f>
        <v>4138</v>
      </c>
      <c r="F3276" s="209"/>
      <c r="G3276" s="210"/>
      <c r="H3276" s="210">
        <f>Collection!H518</f>
        <v>4675</v>
      </c>
      <c r="I3276" s="256">
        <f t="shared" si="51"/>
        <v>-4675</v>
      </c>
      <c r="J3276" s="209"/>
      <c r="K3276" s="209" t="str" cm="1">
        <f t="array" ref="K3276">IF($C3276="","",IF(AND($C3276=Party_Statement!$C$5,$B3276&gt;=Party_Statement!$C$6,$B3276&lt;=Party_Statement!$E$6),SUMPRODUCT(($C$3:$C3276=Party_Statement!$C$5)*($B$3:$B3276&gt;=Party_Statement!$C$6)*($B$3:$B3276&lt;=Party_Statement!$E$6)),""))</f>
        <v/>
      </c>
    </row>
    <row r="3277" spans="1:11" x14ac:dyDescent="0.25">
      <c r="A3277" s="212" t="str">
        <f>Collection!A519</f>
        <v>2083/04/22</v>
      </c>
      <c r="B3277" s="206">
        <f>Collection!B519</f>
        <v>46241</v>
      </c>
      <c r="C3277" s="209" t="str">
        <f>Collection!D519</f>
        <v>AAMOSH KIRANA</v>
      </c>
      <c r="D3277" s="209" t="str">
        <f>Collection!F519</f>
        <v>Collection</v>
      </c>
      <c r="E3277" s="209">
        <f>Collection!C519</f>
        <v>4139</v>
      </c>
      <c r="F3277" s="209"/>
      <c r="G3277" s="210"/>
      <c r="H3277" s="210">
        <f>Collection!H519</f>
        <v>11000</v>
      </c>
      <c r="I3277" s="256">
        <f t="shared" si="51"/>
        <v>-11000</v>
      </c>
      <c r="J3277" s="209"/>
      <c r="K3277" s="209" t="str" cm="1">
        <f t="array" ref="K3277">IF($C3277="","",IF(AND($C3277=Party_Statement!$C$5,$B3277&gt;=Party_Statement!$C$6,$B3277&lt;=Party_Statement!$E$6),SUMPRODUCT(($C$3:$C3277=Party_Statement!$C$5)*($B$3:$B3277&gt;=Party_Statement!$C$6)*($B$3:$B3277&lt;=Party_Statement!$E$6)),""))</f>
        <v/>
      </c>
    </row>
    <row r="3278" spans="1:11" x14ac:dyDescent="0.25">
      <c r="A3278" s="212" t="str">
        <f>Collection!A520</f>
        <v>2083/04/22</v>
      </c>
      <c r="B3278" s="206">
        <f>Collection!B520</f>
        <v>46241</v>
      </c>
      <c r="C3278" s="209" t="str">
        <f>Collection!D520</f>
        <v>GIRI KIRANA</v>
      </c>
      <c r="D3278" s="209" t="str">
        <f>Collection!F520</f>
        <v>Collection</v>
      </c>
      <c r="E3278" s="209">
        <f>Collection!C520</f>
        <v>4140</v>
      </c>
      <c r="F3278" s="209"/>
      <c r="G3278" s="210"/>
      <c r="H3278" s="210">
        <f>Collection!H520</f>
        <v>1700</v>
      </c>
      <c r="I3278" s="256">
        <f t="shared" si="51"/>
        <v>-1700</v>
      </c>
      <c r="J3278" s="209"/>
      <c r="K3278" s="209" t="str" cm="1">
        <f t="array" ref="K3278">IF($C3278="","",IF(AND($C3278=Party_Statement!$C$5,$B3278&gt;=Party_Statement!$C$6,$B3278&lt;=Party_Statement!$E$6),SUMPRODUCT(($C$3:$C3278=Party_Statement!$C$5)*($B$3:$B3278&gt;=Party_Statement!$C$6)*($B$3:$B3278&lt;=Party_Statement!$E$6)),""))</f>
        <v/>
      </c>
    </row>
    <row r="3279" spans="1:11" x14ac:dyDescent="0.25">
      <c r="A3279" s="212" t="str">
        <f>Collection!A521</f>
        <v>2083/04/22</v>
      </c>
      <c r="B3279" s="206">
        <f>Collection!B521</f>
        <v>46241</v>
      </c>
      <c r="C3279" s="209" t="str">
        <f>Collection!D521</f>
        <v>PALPALI KIRANA</v>
      </c>
      <c r="D3279" s="209" t="str">
        <f>Collection!F521</f>
        <v>Collection</v>
      </c>
      <c r="E3279" s="209">
        <f>Collection!C521</f>
        <v>4141</v>
      </c>
      <c r="F3279" s="209"/>
      <c r="G3279" s="210"/>
      <c r="H3279" s="210">
        <f>Collection!H521</f>
        <v>2550</v>
      </c>
      <c r="I3279" s="256">
        <f t="shared" si="51"/>
        <v>-2550</v>
      </c>
      <c r="J3279" s="209"/>
      <c r="K3279" s="209" t="str" cm="1">
        <f t="array" ref="K3279">IF($C3279="","",IF(AND($C3279=Party_Statement!$C$5,$B3279&gt;=Party_Statement!$C$6,$B3279&lt;=Party_Statement!$E$6),SUMPRODUCT(($C$3:$C3279=Party_Statement!$C$5)*($B$3:$B3279&gt;=Party_Statement!$C$6)*($B$3:$B3279&lt;=Party_Statement!$E$6)),""))</f>
        <v/>
      </c>
    </row>
    <row r="3280" spans="1:11" x14ac:dyDescent="0.25">
      <c r="A3280" s="212" t="str">
        <f>Collection!A522</f>
        <v>2083/04/22</v>
      </c>
      <c r="B3280" s="206">
        <f>Collection!B522</f>
        <v>46241</v>
      </c>
      <c r="C3280" s="209" t="str">
        <f>Collection!D522</f>
        <v>SAMIKSHYA KIRANA</v>
      </c>
      <c r="D3280" s="209" t="str">
        <f>Collection!F522</f>
        <v>Collection</v>
      </c>
      <c r="E3280" s="209">
        <f>Collection!C522</f>
        <v>4142</v>
      </c>
      <c r="F3280" s="209"/>
      <c r="G3280" s="210"/>
      <c r="H3280" s="210">
        <f>Collection!H522</f>
        <v>680</v>
      </c>
      <c r="I3280" s="256">
        <f t="shared" si="51"/>
        <v>-680</v>
      </c>
      <c r="J3280" s="209"/>
      <c r="K3280" s="209" t="str" cm="1">
        <f t="array" ref="K3280">IF($C3280="","",IF(AND($C3280=Party_Statement!$C$5,$B3280&gt;=Party_Statement!$C$6,$B3280&lt;=Party_Statement!$E$6),SUMPRODUCT(($C$3:$C3280=Party_Statement!$C$5)*($B$3:$B3280&gt;=Party_Statement!$C$6)*($B$3:$B3280&lt;=Party_Statement!$E$6)),""))</f>
        <v/>
      </c>
    </row>
    <row r="3281" spans="1:11" x14ac:dyDescent="0.25">
      <c r="A3281" s="212" t="str">
        <f>Collection!A523</f>
        <v>2083/04/22</v>
      </c>
      <c r="B3281" s="206">
        <f>Collection!B523</f>
        <v>46241</v>
      </c>
      <c r="C3281" s="209" t="str">
        <f>Collection!D523</f>
        <v>YUBARAJ AND SAMRAT</v>
      </c>
      <c r="D3281" s="209" t="str">
        <f>Collection!F523</f>
        <v>Collection</v>
      </c>
      <c r="E3281" s="209">
        <f>Collection!C523</f>
        <v>4143</v>
      </c>
      <c r="F3281" s="209"/>
      <c r="G3281" s="210"/>
      <c r="H3281" s="210">
        <f>Collection!H523</f>
        <v>1020</v>
      </c>
      <c r="I3281" s="256">
        <f t="shared" si="51"/>
        <v>-1020</v>
      </c>
      <c r="J3281" s="209"/>
      <c r="K3281" s="209" t="str" cm="1">
        <f t="array" ref="K3281">IF($C3281="","",IF(AND($C3281=Party_Statement!$C$5,$B3281&gt;=Party_Statement!$C$6,$B3281&lt;=Party_Statement!$E$6),SUMPRODUCT(($C$3:$C3281=Party_Statement!$C$5)*($B$3:$B3281&gt;=Party_Statement!$C$6)*($B$3:$B3281&lt;=Party_Statement!$E$6)),""))</f>
        <v/>
      </c>
    </row>
    <row r="3282" spans="1:11" x14ac:dyDescent="0.25">
      <c r="A3282" s="212" t="str">
        <f>Collection!A524</f>
        <v>2083/04/22</v>
      </c>
      <c r="B3282" s="206">
        <f>Collection!B524</f>
        <v>46241</v>
      </c>
      <c r="C3282" s="209" t="str">
        <f>Collection!D524</f>
        <v>MANAKAMANA DAIRY</v>
      </c>
      <c r="D3282" s="209" t="str">
        <f>Collection!F524</f>
        <v>Collection</v>
      </c>
      <c r="E3282" s="209">
        <f>Collection!C524</f>
        <v>4144</v>
      </c>
      <c r="F3282" s="209"/>
      <c r="G3282" s="210"/>
      <c r="H3282" s="210">
        <f>Collection!H524</f>
        <v>1850</v>
      </c>
      <c r="I3282" s="256">
        <f t="shared" si="51"/>
        <v>-1850</v>
      </c>
      <c r="J3282" s="209"/>
      <c r="K3282" s="209" t="str" cm="1">
        <f t="array" ref="K3282">IF($C3282="","",IF(AND($C3282=Party_Statement!$C$5,$B3282&gt;=Party_Statement!$C$6,$B3282&lt;=Party_Statement!$E$6),SUMPRODUCT(($C$3:$C3282=Party_Statement!$C$5)*($B$3:$B3282&gt;=Party_Statement!$C$6)*($B$3:$B3282&lt;=Party_Statement!$E$6)),""))</f>
        <v/>
      </c>
    </row>
    <row r="3283" spans="1:11" x14ac:dyDescent="0.25">
      <c r="A3283" s="212" t="str">
        <f>Collection!A525</f>
        <v>2083/04/22</v>
      </c>
      <c r="B3283" s="206">
        <f>Collection!B525</f>
        <v>46241</v>
      </c>
      <c r="C3283" s="209" t="str">
        <f>Collection!D525</f>
        <v>ORGANIC TARKALI</v>
      </c>
      <c r="D3283" s="209" t="str">
        <f>Collection!F525</f>
        <v>Collection</v>
      </c>
      <c r="E3283" s="209">
        <f>Collection!C525</f>
        <v>4145</v>
      </c>
      <c r="F3283" s="209"/>
      <c r="G3283" s="210"/>
      <c r="H3283" s="210">
        <f>Collection!H525</f>
        <v>3135</v>
      </c>
      <c r="I3283" s="256">
        <f t="shared" si="51"/>
        <v>-3135</v>
      </c>
      <c r="J3283" s="209"/>
      <c r="K3283" s="209" t="str" cm="1">
        <f t="array" ref="K3283">IF($C3283="","",IF(AND($C3283=Party_Statement!$C$5,$B3283&gt;=Party_Statement!$C$6,$B3283&lt;=Party_Statement!$E$6),SUMPRODUCT(($C$3:$C3283=Party_Statement!$C$5)*($B$3:$B3283&gt;=Party_Statement!$C$6)*($B$3:$B3283&lt;=Party_Statement!$E$6)),""))</f>
        <v/>
      </c>
    </row>
    <row r="3284" spans="1:11" x14ac:dyDescent="0.25">
      <c r="A3284" s="212" t="str">
        <f>Collection!A526</f>
        <v>2083/04/22</v>
      </c>
      <c r="B3284" s="206">
        <f>Collection!B526</f>
        <v>46241</v>
      </c>
      <c r="C3284" s="209" t="str">
        <f>Collection!D526</f>
        <v>SRIJANA DAIRY</v>
      </c>
      <c r="D3284" s="209" t="str">
        <f>Collection!F526</f>
        <v>Collection</v>
      </c>
      <c r="E3284" s="209">
        <f>Collection!C526</f>
        <v>4146</v>
      </c>
      <c r="F3284" s="209"/>
      <c r="G3284" s="210"/>
      <c r="H3284" s="210">
        <f>Collection!H526</f>
        <v>3480</v>
      </c>
      <c r="I3284" s="256">
        <f t="shared" si="51"/>
        <v>-3480</v>
      </c>
      <c r="J3284" s="209"/>
      <c r="K3284" s="209" t="str" cm="1">
        <f t="array" ref="K3284">IF($C3284="","",IF(AND($C3284=Party_Statement!$C$5,$B3284&gt;=Party_Statement!$C$6,$B3284&lt;=Party_Statement!$E$6),SUMPRODUCT(($C$3:$C3284=Party_Statement!$C$5)*($B$3:$B3284&gt;=Party_Statement!$C$6)*($B$3:$B3284&lt;=Party_Statement!$E$6)),""))</f>
        <v/>
      </c>
    </row>
    <row r="3285" spans="1:11" x14ac:dyDescent="0.25">
      <c r="A3285" s="212" t="str">
        <f>Collection!A527</f>
        <v>2083/04/22</v>
      </c>
      <c r="B3285" s="206">
        <f>Collection!B527</f>
        <v>46241</v>
      </c>
      <c r="C3285" s="209" t="str">
        <f>Collection!D527</f>
        <v>DEURALI KIRANA</v>
      </c>
      <c r="D3285" s="209" t="str">
        <f>Collection!F527</f>
        <v>Collection</v>
      </c>
      <c r="E3285" s="209">
        <f>Collection!C527</f>
        <v>4147</v>
      </c>
      <c r="F3285" s="209"/>
      <c r="G3285" s="210"/>
      <c r="H3285" s="210">
        <f>Collection!H527</f>
        <v>425</v>
      </c>
      <c r="I3285" s="256">
        <f t="shared" si="51"/>
        <v>-425</v>
      </c>
      <c r="J3285" s="209"/>
      <c r="K3285" s="209" t="str" cm="1">
        <f t="array" ref="K3285">IF($C3285="","",IF(AND($C3285=Party_Statement!$C$5,$B3285&gt;=Party_Statement!$C$6,$B3285&lt;=Party_Statement!$E$6),SUMPRODUCT(($C$3:$C3285=Party_Statement!$C$5)*($B$3:$B3285&gt;=Party_Statement!$C$6)*($B$3:$B3285&lt;=Party_Statement!$E$6)),""))</f>
        <v/>
      </c>
    </row>
    <row r="3286" spans="1:11" x14ac:dyDescent="0.25">
      <c r="A3286" s="212" t="str">
        <f>Collection!A528</f>
        <v>2083/04/22</v>
      </c>
      <c r="B3286" s="206">
        <f>Collection!B528</f>
        <v>46241</v>
      </c>
      <c r="C3286" s="209" t="str">
        <f>Collection!D528</f>
        <v>NEUPANE KIRANA</v>
      </c>
      <c r="D3286" s="209" t="str">
        <f>Collection!F528</f>
        <v>Collection</v>
      </c>
      <c r="E3286" s="209">
        <f>Collection!C528</f>
        <v>4148</v>
      </c>
      <c r="F3286" s="209"/>
      <c r="G3286" s="210"/>
      <c r="H3286" s="210">
        <f>Collection!H528</f>
        <v>600</v>
      </c>
      <c r="I3286" s="256">
        <f t="shared" si="51"/>
        <v>-600</v>
      </c>
      <c r="J3286" s="209"/>
      <c r="K3286" s="209" t="str" cm="1">
        <f t="array" ref="K3286">IF($C3286="","",IF(AND($C3286=Party_Statement!$C$5,$B3286&gt;=Party_Statement!$C$6,$B3286&lt;=Party_Statement!$E$6),SUMPRODUCT(($C$3:$C3286=Party_Statement!$C$5)*($B$3:$B3286&gt;=Party_Statement!$C$6)*($B$3:$B3286&lt;=Party_Statement!$E$6)),""))</f>
        <v/>
      </c>
    </row>
    <row r="3287" spans="1:11" x14ac:dyDescent="0.25">
      <c r="A3287" s="212" t="str">
        <f>Collection!A529</f>
        <v>2083/04/22</v>
      </c>
      <c r="B3287" s="206">
        <f>Collection!B529</f>
        <v>46241</v>
      </c>
      <c r="C3287" s="209" t="str">
        <f>Collection!D529</f>
        <v>LOCAL</v>
      </c>
      <c r="D3287" s="209" t="str">
        <f>Collection!F529</f>
        <v>Collection</v>
      </c>
      <c r="E3287" s="209">
        <f>Collection!C529</f>
        <v>6865</v>
      </c>
      <c r="F3287" s="209"/>
      <c r="G3287" s="210"/>
      <c r="H3287" s="210">
        <f>Collection!H529</f>
        <v>350</v>
      </c>
      <c r="I3287" s="256">
        <f t="shared" si="51"/>
        <v>-350</v>
      </c>
      <c r="J3287" s="209"/>
      <c r="K3287" s="209" t="str" cm="1">
        <f t="array" ref="K3287">IF($C3287="","",IF(AND($C3287=Party_Statement!$C$5,$B3287&gt;=Party_Statement!$C$6,$B3287&lt;=Party_Statement!$E$6),SUMPRODUCT(($C$3:$C3287=Party_Statement!$C$5)*($B$3:$B3287&gt;=Party_Statement!$C$6)*($B$3:$B3287&lt;=Party_Statement!$E$6)),""))</f>
        <v/>
      </c>
    </row>
    <row r="3288" spans="1:11" x14ac:dyDescent="0.25">
      <c r="A3288" s="212" t="str">
        <f>Collection!A530</f>
        <v>2083/04/22</v>
      </c>
      <c r="B3288" s="206">
        <f>Collection!B530</f>
        <v>46241</v>
      </c>
      <c r="C3288" s="209" t="str">
        <f>Collection!D530</f>
        <v>PETTY CASH</v>
      </c>
      <c r="D3288" s="209" t="str">
        <f>Collection!F530</f>
        <v>Petty Cash</v>
      </c>
      <c r="E3288" s="209">
        <f>Collection!C530</f>
        <v>0</v>
      </c>
      <c r="F3288" s="209"/>
      <c r="G3288" s="210"/>
      <c r="H3288" s="210">
        <f>Collection!H530</f>
        <v>0</v>
      </c>
      <c r="I3288" s="256">
        <f t="shared" si="51"/>
        <v>0</v>
      </c>
      <c r="J3288" s="209"/>
      <c r="K3288" s="209" t="str" cm="1">
        <f t="array" ref="K3288">IF($C3288="","",IF(AND($C3288=Party_Statement!$C$5,$B3288&gt;=Party_Statement!$C$6,$B3288&lt;=Party_Statement!$E$6),SUMPRODUCT(($C$3:$C3288=Party_Statement!$C$5)*($B$3:$B3288&gt;=Party_Statement!$C$6)*($B$3:$B3288&lt;=Party_Statement!$E$6)),""))</f>
        <v/>
      </c>
    </row>
    <row r="3289" spans="1:11" x14ac:dyDescent="0.25">
      <c r="A3289" s="212" t="str">
        <f>Collection!A531</f>
        <v>2083/04/22</v>
      </c>
      <c r="B3289" s="206">
        <f>Collection!B531</f>
        <v>46241</v>
      </c>
      <c r="C3289" s="209" t="str">
        <f>Collection!D531</f>
        <v>LOCAL</v>
      </c>
      <c r="D3289" s="209" t="str">
        <f>Collection!F531</f>
        <v>Collection</v>
      </c>
      <c r="E3289" s="209">
        <f>Collection!C531</f>
        <v>6866</v>
      </c>
      <c r="F3289" s="209"/>
      <c r="G3289" s="210"/>
      <c r="H3289" s="210">
        <f>Collection!H531</f>
        <v>1000</v>
      </c>
      <c r="I3289" s="256">
        <f t="shared" si="51"/>
        <v>-1000</v>
      </c>
      <c r="J3289" s="209"/>
      <c r="K3289" s="209" t="str" cm="1">
        <f t="array" ref="K3289">IF($C3289="","",IF(AND($C3289=Party_Statement!$C$5,$B3289&gt;=Party_Statement!$C$6,$B3289&lt;=Party_Statement!$E$6),SUMPRODUCT(($C$3:$C3289=Party_Statement!$C$5)*($B$3:$B3289&gt;=Party_Statement!$C$6)*($B$3:$B3289&lt;=Party_Statement!$E$6)),""))</f>
        <v/>
      </c>
    </row>
    <row r="3290" spans="1:11" x14ac:dyDescent="0.25">
      <c r="A3290" s="212" t="str">
        <f>Collection!A532</f>
        <v>2083/04/23</v>
      </c>
      <c r="B3290" s="206">
        <f>Collection!B532</f>
        <v>46242</v>
      </c>
      <c r="C3290" s="209" t="str">
        <f>Collection!D532</f>
        <v>SOBHA BHATTARAI</v>
      </c>
      <c r="D3290" s="209" t="str">
        <f>Collection!F532</f>
        <v>Collection</v>
      </c>
      <c r="E3290" s="209">
        <f>Collection!C532</f>
        <v>4149</v>
      </c>
      <c r="F3290" s="209"/>
      <c r="G3290" s="210"/>
      <c r="H3290" s="210">
        <f>Collection!H532</f>
        <v>3400</v>
      </c>
      <c r="I3290" s="256">
        <f t="shared" si="51"/>
        <v>-3400</v>
      </c>
      <c r="J3290" s="209"/>
      <c r="K3290" s="209" t="str" cm="1">
        <f t="array" ref="K3290">IF($C3290="","",IF(AND($C3290=Party_Statement!$C$5,$B3290&gt;=Party_Statement!$C$6,$B3290&lt;=Party_Statement!$E$6),SUMPRODUCT(($C$3:$C3290=Party_Statement!$C$5)*($B$3:$B3290&gt;=Party_Statement!$C$6)*($B$3:$B3290&lt;=Party_Statement!$E$6)),""))</f>
        <v/>
      </c>
    </row>
    <row r="3291" spans="1:11" x14ac:dyDescent="0.25">
      <c r="A3291" s="212" t="str">
        <f>Collection!A533</f>
        <v>2083/04/23</v>
      </c>
      <c r="B3291" s="206">
        <f>Collection!B533</f>
        <v>46242</v>
      </c>
      <c r="C3291" s="209" t="str">
        <f>Collection!D533</f>
        <v>AAMOSH KIRANA</v>
      </c>
      <c r="D3291" s="209" t="str">
        <f>Collection!F533</f>
        <v>Collection</v>
      </c>
      <c r="E3291" s="209">
        <f>Collection!C533</f>
        <v>4150</v>
      </c>
      <c r="F3291" s="209"/>
      <c r="G3291" s="210"/>
      <c r="H3291" s="210">
        <f>Collection!H533</f>
        <v>7100</v>
      </c>
      <c r="I3291" s="256">
        <f t="shared" si="51"/>
        <v>-7100</v>
      </c>
      <c r="J3291" s="209"/>
      <c r="K3291" s="209" t="str" cm="1">
        <f t="array" ref="K3291">IF($C3291="","",IF(AND($C3291=Party_Statement!$C$5,$B3291&gt;=Party_Statement!$C$6,$B3291&lt;=Party_Statement!$E$6),SUMPRODUCT(($C$3:$C3291=Party_Statement!$C$5)*($B$3:$B3291&gt;=Party_Statement!$C$6)*($B$3:$B3291&lt;=Party_Statement!$E$6)),""))</f>
        <v/>
      </c>
    </row>
    <row r="3292" spans="1:11" x14ac:dyDescent="0.25">
      <c r="A3292" s="212" t="str">
        <f>Collection!A534</f>
        <v>2083/04/23</v>
      </c>
      <c r="B3292" s="206">
        <f>Collection!B534</f>
        <v>46242</v>
      </c>
      <c r="C3292" s="209" t="str">
        <f>Collection!D534</f>
        <v>PALPALI KIRANA</v>
      </c>
      <c r="D3292" s="209" t="str">
        <f>Collection!F534</f>
        <v>Collection</v>
      </c>
      <c r="E3292" s="209">
        <f>Collection!C534</f>
        <v>4151</v>
      </c>
      <c r="F3292" s="209"/>
      <c r="G3292" s="210"/>
      <c r="H3292" s="210">
        <f>Collection!H534</f>
        <v>2550</v>
      </c>
      <c r="I3292" s="256">
        <f t="shared" si="51"/>
        <v>-2550</v>
      </c>
      <c r="J3292" s="209"/>
      <c r="K3292" s="209" t="str" cm="1">
        <f t="array" ref="K3292">IF($C3292="","",IF(AND($C3292=Party_Statement!$C$5,$B3292&gt;=Party_Statement!$C$6,$B3292&lt;=Party_Statement!$E$6),SUMPRODUCT(($C$3:$C3292=Party_Statement!$C$5)*($B$3:$B3292&gt;=Party_Statement!$C$6)*($B$3:$B3292&lt;=Party_Statement!$E$6)),""))</f>
        <v/>
      </c>
    </row>
    <row r="3293" spans="1:11" x14ac:dyDescent="0.25">
      <c r="A3293" s="212" t="str">
        <f>Collection!A535</f>
        <v>2083/04/23</v>
      </c>
      <c r="B3293" s="206">
        <f>Collection!B535</f>
        <v>46242</v>
      </c>
      <c r="C3293" s="209" t="str">
        <f>Collection!D535</f>
        <v>SRIJANA DAIRY</v>
      </c>
      <c r="D3293" s="209" t="str">
        <f>Collection!F535</f>
        <v>Collection</v>
      </c>
      <c r="E3293" s="209">
        <f>Collection!C535</f>
        <v>4152</v>
      </c>
      <c r="F3293" s="209"/>
      <c r="G3293" s="210"/>
      <c r="H3293" s="210">
        <f>Collection!H535</f>
        <v>5180</v>
      </c>
      <c r="I3293" s="256">
        <f t="shared" si="51"/>
        <v>-5180</v>
      </c>
      <c r="J3293" s="209"/>
      <c r="K3293" s="209" t="str" cm="1">
        <f t="array" ref="K3293">IF($C3293="","",IF(AND($C3293=Party_Statement!$C$5,$B3293&gt;=Party_Statement!$C$6,$B3293&lt;=Party_Statement!$E$6),SUMPRODUCT(($C$3:$C3293=Party_Statement!$C$5)*($B$3:$B3293&gt;=Party_Statement!$C$6)*($B$3:$B3293&lt;=Party_Statement!$E$6)),""))</f>
        <v/>
      </c>
    </row>
    <row r="3294" spans="1:11" x14ac:dyDescent="0.25">
      <c r="A3294" s="212" t="str">
        <f>Collection!A536</f>
        <v>2083/04/23</v>
      </c>
      <c r="B3294" s="206">
        <f>Collection!B536</f>
        <v>46242</v>
      </c>
      <c r="C3294" s="209" t="str">
        <f>Collection!D536</f>
        <v>GIRI KIRANA</v>
      </c>
      <c r="D3294" s="209" t="str">
        <f>Collection!F536</f>
        <v>Collection</v>
      </c>
      <c r="E3294" s="209">
        <f>Collection!C536</f>
        <v>4153</v>
      </c>
      <c r="F3294" s="209"/>
      <c r="G3294" s="210"/>
      <c r="H3294" s="210">
        <f>Collection!H536</f>
        <v>1275</v>
      </c>
      <c r="I3294" s="256">
        <f t="shared" si="51"/>
        <v>-1275</v>
      </c>
      <c r="J3294" s="209"/>
      <c r="K3294" s="209" t="str" cm="1">
        <f t="array" ref="K3294">IF($C3294="","",IF(AND($C3294=Party_Statement!$C$5,$B3294&gt;=Party_Statement!$C$6,$B3294&lt;=Party_Statement!$E$6),SUMPRODUCT(($C$3:$C3294=Party_Statement!$C$5)*($B$3:$B3294&gt;=Party_Statement!$C$6)*($B$3:$B3294&lt;=Party_Statement!$E$6)),""))</f>
        <v/>
      </c>
    </row>
    <row r="3295" spans="1:11" x14ac:dyDescent="0.25">
      <c r="A3295" s="212" t="str">
        <f>Collection!A537</f>
        <v>2083/04/23</v>
      </c>
      <c r="B3295" s="206">
        <f>Collection!B537</f>
        <v>46242</v>
      </c>
      <c r="C3295" s="209" t="str">
        <f>Collection!D537</f>
        <v>DEURALI KIRANA</v>
      </c>
      <c r="D3295" s="209" t="str">
        <f>Collection!F537</f>
        <v>Collection</v>
      </c>
      <c r="E3295" s="209">
        <f>Collection!C537</f>
        <v>4154</v>
      </c>
      <c r="F3295" s="209"/>
      <c r="G3295" s="210"/>
      <c r="H3295" s="210">
        <f>Collection!H537</f>
        <v>595</v>
      </c>
      <c r="I3295" s="256">
        <f t="shared" si="51"/>
        <v>-595</v>
      </c>
      <c r="J3295" s="209"/>
      <c r="K3295" s="209" t="str" cm="1">
        <f t="array" ref="K3295">IF($C3295="","",IF(AND($C3295=Party_Statement!$C$5,$B3295&gt;=Party_Statement!$C$6,$B3295&lt;=Party_Statement!$E$6),SUMPRODUCT(($C$3:$C3295=Party_Statement!$C$5)*($B$3:$B3295&gt;=Party_Statement!$C$6)*($B$3:$B3295&lt;=Party_Statement!$E$6)),""))</f>
        <v/>
      </c>
    </row>
    <row r="3296" spans="1:11" x14ac:dyDescent="0.25">
      <c r="A3296" s="212" t="str">
        <f>Collection!A538</f>
        <v>2083/04/23</v>
      </c>
      <c r="B3296" s="206">
        <f>Collection!B538</f>
        <v>46242</v>
      </c>
      <c r="C3296" s="209" t="str">
        <f>Collection!D538</f>
        <v>SAMIKSHYA KIRANA</v>
      </c>
      <c r="D3296" s="209" t="str">
        <f>Collection!F538</f>
        <v>Collection</v>
      </c>
      <c r="E3296" s="209">
        <f>Collection!C538</f>
        <v>4155</v>
      </c>
      <c r="F3296" s="209"/>
      <c r="G3296" s="210"/>
      <c r="H3296" s="210">
        <f>Collection!H538</f>
        <v>680</v>
      </c>
      <c r="I3296" s="256">
        <f t="shared" si="51"/>
        <v>-680</v>
      </c>
      <c r="J3296" s="209"/>
      <c r="K3296" s="209" t="str" cm="1">
        <f t="array" ref="K3296">IF($C3296="","",IF(AND($C3296=Party_Statement!$C$5,$B3296&gt;=Party_Statement!$C$6,$B3296&lt;=Party_Statement!$E$6),SUMPRODUCT(($C$3:$C3296=Party_Statement!$C$5)*($B$3:$B3296&gt;=Party_Statement!$C$6)*($B$3:$B3296&lt;=Party_Statement!$E$6)),""))</f>
        <v/>
      </c>
    </row>
    <row r="3297" spans="1:11" x14ac:dyDescent="0.25">
      <c r="A3297" s="212" t="str">
        <f>Collection!A539</f>
        <v>2083/04/23</v>
      </c>
      <c r="B3297" s="206">
        <f>Collection!B539</f>
        <v>46242</v>
      </c>
      <c r="C3297" s="209" t="str">
        <f>Collection!D539</f>
        <v>YUBARAJ AND SAMRAT</v>
      </c>
      <c r="D3297" s="209" t="str">
        <f>Collection!F539</f>
        <v>Collection</v>
      </c>
      <c r="E3297" s="209">
        <f>Collection!C539</f>
        <v>4156</v>
      </c>
      <c r="F3297" s="209"/>
      <c r="G3297" s="210"/>
      <c r="H3297" s="210">
        <f>Collection!H539</f>
        <v>1020</v>
      </c>
      <c r="I3297" s="256">
        <f t="shared" si="51"/>
        <v>-1020</v>
      </c>
      <c r="J3297" s="209"/>
      <c r="K3297" s="209" t="str" cm="1">
        <f t="array" ref="K3297">IF($C3297="","",IF(AND($C3297=Party_Statement!$C$5,$B3297&gt;=Party_Statement!$C$6,$B3297&lt;=Party_Statement!$E$6),SUMPRODUCT(($C$3:$C3297=Party_Statement!$C$5)*($B$3:$B3297&gt;=Party_Statement!$C$6)*($B$3:$B3297&lt;=Party_Statement!$E$6)),""))</f>
        <v/>
      </c>
    </row>
    <row r="3298" spans="1:11" x14ac:dyDescent="0.25">
      <c r="A3298" s="212" t="str">
        <f>Collection!A540</f>
        <v>2083/04/23</v>
      </c>
      <c r="B3298" s="206">
        <f>Collection!B540</f>
        <v>46242</v>
      </c>
      <c r="C3298" s="209" t="str">
        <f>Collection!D540</f>
        <v>AAYUSH AND AAYUSHMA</v>
      </c>
      <c r="D3298" s="209" t="str">
        <f>Collection!F540</f>
        <v>Collection</v>
      </c>
      <c r="E3298" s="209">
        <f>Collection!C540</f>
        <v>4157</v>
      </c>
      <c r="F3298" s="209"/>
      <c r="G3298" s="210"/>
      <c r="H3298" s="210">
        <f>Collection!H540</f>
        <v>425</v>
      </c>
      <c r="I3298" s="256">
        <f t="shared" si="51"/>
        <v>-425</v>
      </c>
      <c r="J3298" s="209"/>
      <c r="K3298" s="209" t="str" cm="1">
        <f t="array" ref="K3298">IF($C3298="","",IF(AND($C3298=Party_Statement!$C$5,$B3298&gt;=Party_Statement!$C$6,$B3298&lt;=Party_Statement!$E$6),SUMPRODUCT(($C$3:$C3298=Party_Statement!$C$5)*($B$3:$B3298&gt;=Party_Statement!$C$6)*($B$3:$B3298&lt;=Party_Statement!$E$6)),""))</f>
        <v/>
      </c>
    </row>
    <row r="3299" spans="1:11" x14ac:dyDescent="0.25">
      <c r="A3299" s="212" t="str">
        <f>Collection!A541</f>
        <v>2083/04/23</v>
      </c>
      <c r="B3299" s="206">
        <f>Collection!B541</f>
        <v>46242</v>
      </c>
      <c r="C3299" s="209" t="str">
        <f>Collection!D541</f>
        <v>ORGANIC TARKALI</v>
      </c>
      <c r="D3299" s="209" t="str">
        <f>Collection!F541</f>
        <v>Collection</v>
      </c>
      <c r="E3299" s="209">
        <f>Collection!C541</f>
        <v>4158</v>
      </c>
      <c r="F3299" s="209"/>
      <c r="G3299" s="210"/>
      <c r="H3299" s="210">
        <f>Collection!H541</f>
        <v>4060</v>
      </c>
      <c r="I3299" s="256">
        <f t="shared" si="51"/>
        <v>-4060</v>
      </c>
      <c r="J3299" s="209"/>
      <c r="K3299" s="209" t="str" cm="1">
        <f t="array" ref="K3299">IF($C3299="","",IF(AND($C3299=Party_Statement!$C$5,$B3299&gt;=Party_Statement!$C$6,$B3299&lt;=Party_Statement!$E$6),SUMPRODUCT(($C$3:$C3299=Party_Statement!$C$5)*($B$3:$B3299&gt;=Party_Statement!$C$6)*($B$3:$B3299&lt;=Party_Statement!$E$6)),""))</f>
        <v/>
      </c>
    </row>
    <row r="3300" spans="1:11" x14ac:dyDescent="0.25">
      <c r="A3300" s="212" t="str">
        <f>Collection!A542</f>
        <v>2083/04/23</v>
      </c>
      <c r="B3300" s="206">
        <f>Collection!B542</f>
        <v>46242</v>
      </c>
      <c r="C3300" s="209" t="str">
        <f>Collection!D542</f>
        <v>NEUPANE KIRANA</v>
      </c>
      <c r="D3300" s="209" t="str">
        <f>Collection!F542</f>
        <v>Collection</v>
      </c>
      <c r="E3300" s="209">
        <f>Collection!C542</f>
        <v>4159</v>
      </c>
      <c r="F3300" s="209"/>
      <c r="G3300" s="210"/>
      <c r="H3300" s="210">
        <f>Collection!H542</f>
        <v>200</v>
      </c>
      <c r="I3300" s="256">
        <f t="shared" si="51"/>
        <v>-200</v>
      </c>
      <c r="J3300" s="209"/>
      <c r="K3300" s="209" t="str" cm="1">
        <f t="array" ref="K3300">IF($C3300="","",IF(AND($C3300=Party_Statement!$C$5,$B3300&gt;=Party_Statement!$C$6,$B3300&lt;=Party_Statement!$E$6),SUMPRODUCT(($C$3:$C3300=Party_Statement!$C$5)*($B$3:$B3300&gt;=Party_Statement!$C$6)*($B$3:$B3300&lt;=Party_Statement!$E$6)),""))</f>
        <v/>
      </c>
    </row>
    <row r="3301" spans="1:11" x14ac:dyDescent="0.25">
      <c r="A3301" s="212" t="str">
        <f>Collection!A543</f>
        <v>2083/04/23</v>
      </c>
      <c r="B3301" s="206">
        <f>Collection!B543</f>
        <v>46242</v>
      </c>
      <c r="C3301" s="209" t="str">
        <f>Collection!D543</f>
        <v>LOCAL</v>
      </c>
      <c r="D3301" s="209" t="str">
        <f>Collection!F543</f>
        <v>Collection</v>
      </c>
      <c r="E3301" s="209">
        <f>Collection!C543</f>
        <v>6467</v>
      </c>
      <c r="F3301" s="209"/>
      <c r="G3301" s="210"/>
      <c r="H3301" s="210">
        <f>Collection!H543</f>
        <v>425</v>
      </c>
      <c r="I3301" s="256">
        <f t="shared" si="51"/>
        <v>-425</v>
      </c>
      <c r="J3301" s="209"/>
      <c r="K3301" s="209" t="str" cm="1">
        <f t="array" ref="K3301">IF($C3301="","",IF(AND($C3301=Party_Statement!$C$5,$B3301&gt;=Party_Statement!$C$6,$B3301&lt;=Party_Statement!$E$6),SUMPRODUCT(($C$3:$C3301=Party_Statement!$C$5)*($B$3:$B3301&gt;=Party_Statement!$C$6)*($B$3:$B3301&lt;=Party_Statement!$E$6)),""))</f>
        <v/>
      </c>
    </row>
    <row r="3302" spans="1:11" x14ac:dyDescent="0.25">
      <c r="A3302" s="212" t="str">
        <f>Collection!A544</f>
        <v>2083/04/24</v>
      </c>
      <c r="B3302" s="206">
        <f>Collection!B544</f>
        <v>46243</v>
      </c>
      <c r="C3302" s="209" t="str">
        <f>Collection!D544</f>
        <v>SRIJANA DAIRY</v>
      </c>
      <c r="D3302" s="209" t="str">
        <f>Collection!F544</f>
        <v>Collection</v>
      </c>
      <c r="E3302" s="209">
        <f>Collection!C544</f>
        <v>4160</v>
      </c>
      <c r="F3302" s="209"/>
      <c r="G3302" s="210"/>
      <c r="H3302" s="210">
        <f>Collection!H544</f>
        <v>5180</v>
      </c>
      <c r="I3302" s="256">
        <f t="shared" si="51"/>
        <v>-5180</v>
      </c>
      <c r="J3302" s="209"/>
      <c r="K3302" s="209" t="str" cm="1">
        <f t="array" ref="K3302">IF($C3302="","",IF(AND($C3302=Party_Statement!$C$5,$B3302&gt;=Party_Statement!$C$6,$B3302&lt;=Party_Statement!$E$6),SUMPRODUCT(($C$3:$C3302=Party_Statement!$C$5)*($B$3:$B3302&gt;=Party_Statement!$C$6)*($B$3:$B3302&lt;=Party_Statement!$E$6)),""))</f>
        <v/>
      </c>
    </row>
    <row r="3303" spans="1:11" x14ac:dyDescent="0.25">
      <c r="A3303" s="212" t="str">
        <f>Collection!A545</f>
        <v>2083/04/24</v>
      </c>
      <c r="B3303" s="206">
        <f>Collection!B545</f>
        <v>46243</v>
      </c>
      <c r="C3303" s="209" t="str">
        <f>Collection!D545</f>
        <v>SOBHA BHATTARAI</v>
      </c>
      <c r="D3303" s="209" t="str">
        <f>Collection!F545</f>
        <v>Collection</v>
      </c>
      <c r="E3303" s="209">
        <f>Collection!C545</f>
        <v>4161</v>
      </c>
      <c r="F3303" s="209"/>
      <c r="G3303" s="210"/>
      <c r="H3303" s="210">
        <f>Collection!H545</f>
        <v>4250</v>
      </c>
      <c r="I3303" s="256">
        <f t="shared" si="51"/>
        <v>-4250</v>
      </c>
      <c r="J3303" s="209"/>
      <c r="K3303" s="209" t="str" cm="1">
        <f t="array" ref="K3303">IF($C3303="","",IF(AND($C3303=Party_Statement!$C$5,$B3303&gt;=Party_Statement!$C$6,$B3303&lt;=Party_Statement!$E$6),SUMPRODUCT(($C$3:$C3303=Party_Statement!$C$5)*($B$3:$B3303&gt;=Party_Statement!$C$6)*($B$3:$B3303&lt;=Party_Statement!$E$6)),""))</f>
        <v/>
      </c>
    </row>
    <row r="3304" spans="1:11" x14ac:dyDescent="0.25">
      <c r="A3304" s="212" t="str">
        <f>Collection!A546</f>
        <v>2083/04/24</v>
      </c>
      <c r="B3304" s="206">
        <f>Collection!B546</f>
        <v>46243</v>
      </c>
      <c r="C3304" s="209" t="str">
        <f>Collection!D546</f>
        <v>PALPALI KIRANA</v>
      </c>
      <c r="D3304" s="209" t="str">
        <f>Collection!F546</f>
        <v>Collection</v>
      </c>
      <c r="E3304" s="209">
        <f>Collection!C546</f>
        <v>4162</v>
      </c>
      <c r="F3304" s="209"/>
      <c r="G3304" s="210"/>
      <c r="H3304" s="210">
        <f>Collection!H546</f>
        <v>2550</v>
      </c>
      <c r="I3304" s="256">
        <f t="shared" si="51"/>
        <v>-2550</v>
      </c>
      <c r="J3304" s="209"/>
      <c r="K3304" s="209" t="str" cm="1">
        <f t="array" ref="K3304">IF($C3304="","",IF(AND($C3304=Party_Statement!$C$5,$B3304&gt;=Party_Statement!$C$6,$B3304&lt;=Party_Statement!$E$6),SUMPRODUCT(($C$3:$C3304=Party_Statement!$C$5)*($B$3:$B3304&gt;=Party_Statement!$C$6)*($B$3:$B3304&lt;=Party_Statement!$E$6)),""))</f>
        <v/>
      </c>
    </row>
    <row r="3305" spans="1:11" x14ac:dyDescent="0.25">
      <c r="A3305" s="212" t="str">
        <f>Collection!A547</f>
        <v>2083/04/24</v>
      </c>
      <c r="B3305" s="206">
        <f>Collection!B547</f>
        <v>46243</v>
      </c>
      <c r="C3305" s="209" t="str">
        <f>Collection!D547</f>
        <v>AAMOSH KIRANA</v>
      </c>
      <c r="D3305" s="209" t="str">
        <f>Collection!F547</f>
        <v>Collection</v>
      </c>
      <c r="E3305" s="209">
        <f>Collection!C547</f>
        <v>4163</v>
      </c>
      <c r="F3305" s="209"/>
      <c r="G3305" s="210"/>
      <c r="H3305" s="210">
        <f>Collection!H547</f>
        <v>8000</v>
      </c>
      <c r="I3305" s="256">
        <f t="shared" si="51"/>
        <v>-8000</v>
      </c>
      <c r="J3305" s="209"/>
      <c r="K3305" s="209" t="str" cm="1">
        <f t="array" ref="K3305">IF($C3305="","",IF(AND($C3305=Party_Statement!$C$5,$B3305&gt;=Party_Statement!$C$6,$B3305&lt;=Party_Statement!$E$6),SUMPRODUCT(($C$3:$C3305=Party_Statement!$C$5)*($B$3:$B3305&gt;=Party_Statement!$C$6)*($B$3:$B3305&lt;=Party_Statement!$E$6)),""))</f>
        <v/>
      </c>
    </row>
    <row r="3306" spans="1:11" x14ac:dyDescent="0.25">
      <c r="A3306" s="212" t="str">
        <f>Collection!A548</f>
        <v>2083/04/24</v>
      </c>
      <c r="B3306" s="206">
        <f>Collection!B548</f>
        <v>46243</v>
      </c>
      <c r="C3306" s="209" t="str">
        <f>Collection!D548</f>
        <v>GIRI KIRANA</v>
      </c>
      <c r="D3306" s="209" t="str">
        <f>Collection!F548</f>
        <v>Collection</v>
      </c>
      <c r="E3306" s="209">
        <f>Collection!C548</f>
        <v>4164</v>
      </c>
      <c r="F3306" s="209"/>
      <c r="G3306" s="210"/>
      <c r="H3306" s="210">
        <f>Collection!H548</f>
        <v>1275</v>
      </c>
      <c r="I3306" s="256">
        <f t="shared" si="51"/>
        <v>-1275</v>
      </c>
      <c r="J3306" s="209"/>
      <c r="K3306" s="209" t="str" cm="1">
        <f t="array" ref="K3306">IF($C3306="","",IF(AND($C3306=Party_Statement!$C$5,$B3306&gt;=Party_Statement!$C$6,$B3306&lt;=Party_Statement!$E$6),SUMPRODUCT(($C$3:$C3306=Party_Statement!$C$5)*($B$3:$B3306&gt;=Party_Statement!$C$6)*($B$3:$B3306&lt;=Party_Statement!$E$6)),""))</f>
        <v/>
      </c>
    </row>
    <row r="3307" spans="1:11" x14ac:dyDescent="0.25">
      <c r="A3307" s="212" t="str">
        <f>Collection!A549</f>
        <v>2083/04/24</v>
      </c>
      <c r="B3307" s="206">
        <f>Collection!B549</f>
        <v>46243</v>
      </c>
      <c r="C3307" s="209" t="str">
        <f>Collection!D549</f>
        <v>SAMIKSHYA KIRANA</v>
      </c>
      <c r="D3307" s="209" t="str">
        <f>Collection!F549</f>
        <v>Collection</v>
      </c>
      <c r="E3307" s="209">
        <f>Collection!C549</f>
        <v>4165</v>
      </c>
      <c r="F3307" s="209"/>
      <c r="G3307" s="210"/>
      <c r="H3307" s="210">
        <f>Collection!H549</f>
        <v>680</v>
      </c>
      <c r="I3307" s="256">
        <f t="shared" si="51"/>
        <v>-680</v>
      </c>
      <c r="J3307" s="209"/>
      <c r="K3307" s="209" t="str" cm="1">
        <f t="array" ref="K3307">IF($C3307="","",IF(AND($C3307=Party_Statement!$C$5,$B3307&gt;=Party_Statement!$C$6,$B3307&lt;=Party_Statement!$E$6),SUMPRODUCT(($C$3:$C3307=Party_Statement!$C$5)*($B$3:$B3307&gt;=Party_Statement!$C$6)*($B$3:$B3307&lt;=Party_Statement!$E$6)),""))</f>
        <v/>
      </c>
    </row>
    <row r="3308" spans="1:11" x14ac:dyDescent="0.25">
      <c r="A3308" s="212" t="str">
        <f>Collection!A550</f>
        <v>2083/04/24</v>
      </c>
      <c r="B3308" s="206">
        <f>Collection!B550</f>
        <v>46243</v>
      </c>
      <c r="C3308" s="209" t="str">
        <f>Collection!D550</f>
        <v>MANAKAMANA DAIRY</v>
      </c>
      <c r="D3308" s="209" t="str">
        <f>Collection!F550</f>
        <v>Collection</v>
      </c>
      <c r="E3308" s="209">
        <f>Collection!C550</f>
        <v>4166</v>
      </c>
      <c r="F3308" s="209"/>
      <c r="G3308" s="210"/>
      <c r="H3308" s="210">
        <f>Collection!H550</f>
        <v>1700</v>
      </c>
      <c r="I3308" s="256">
        <f t="shared" si="51"/>
        <v>-1700</v>
      </c>
      <c r="J3308" s="209"/>
      <c r="K3308" s="209" t="str" cm="1">
        <f t="array" ref="K3308">IF($C3308="","",IF(AND($C3308=Party_Statement!$C$5,$B3308&gt;=Party_Statement!$C$6,$B3308&lt;=Party_Statement!$E$6),SUMPRODUCT(($C$3:$C3308=Party_Statement!$C$5)*($B$3:$B3308&gt;=Party_Statement!$C$6)*($B$3:$B3308&lt;=Party_Statement!$E$6)),""))</f>
        <v/>
      </c>
    </row>
    <row r="3309" spans="1:11" x14ac:dyDescent="0.25">
      <c r="A3309" s="212" t="str">
        <f>Collection!A551</f>
        <v>2083/04/24</v>
      </c>
      <c r="B3309" s="206">
        <f>Collection!B551</f>
        <v>46243</v>
      </c>
      <c r="C3309" s="209" t="str">
        <f>Collection!D551</f>
        <v>YUBARAJ AND SAMRAT</v>
      </c>
      <c r="D3309" s="209" t="str">
        <f>Collection!F551</f>
        <v>Collection</v>
      </c>
      <c r="E3309" s="209">
        <f>Collection!C551</f>
        <v>4167</v>
      </c>
      <c r="F3309" s="209"/>
      <c r="G3309" s="210"/>
      <c r="H3309" s="210">
        <f>Collection!H551</f>
        <v>1020</v>
      </c>
      <c r="I3309" s="256">
        <f t="shared" si="51"/>
        <v>-1020</v>
      </c>
      <c r="J3309" s="209"/>
      <c r="K3309" s="209" t="str" cm="1">
        <f t="array" ref="K3309">IF($C3309="","",IF(AND($C3309=Party_Statement!$C$5,$B3309&gt;=Party_Statement!$C$6,$B3309&lt;=Party_Statement!$E$6),SUMPRODUCT(($C$3:$C3309=Party_Statement!$C$5)*($B$3:$B3309&gt;=Party_Statement!$C$6)*($B$3:$B3309&lt;=Party_Statement!$E$6)),""))</f>
        <v/>
      </c>
    </row>
    <row r="3310" spans="1:11" x14ac:dyDescent="0.25">
      <c r="A3310" s="212" t="str">
        <f>Collection!A552</f>
        <v>2083/04/24</v>
      </c>
      <c r="B3310" s="206">
        <f>Collection!B552</f>
        <v>46243</v>
      </c>
      <c r="C3310" s="209" t="str">
        <f>Collection!D552</f>
        <v>AAYUSH AND AAYUSHMA</v>
      </c>
      <c r="D3310" s="209" t="str">
        <f>Collection!F552</f>
        <v>Collection</v>
      </c>
      <c r="E3310" s="209">
        <f>Collection!C552</f>
        <v>4168</v>
      </c>
      <c r="F3310" s="209"/>
      <c r="G3310" s="210"/>
      <c r="H3310" s="210">
        <f>Collection!H552</f>
        <v>425</v>
      </c>
      <c r="I3310" s="256">
        <f t="shared" si="51"/>
        <v>-425</v>
      </c>
      <c r="J3310" s="209"/>
      <c r="K3310" s="209" t="str" cm="1">
        <f t="array" ref="K3310">IF($C3310="","",IF(AND($C3310=Party_Statement!$C$5,$B3310&gt;=Party_Statement!$C$6,$B3310&lt;=Party_Statement!$E$6),SUMPRODUCT(($C$3:$C3310=Party_Statement!$C$5)*($B$3:$B3310&gt;=Party_Statement!$C$6)*($B$3:$B3310&lt;=Party_Statement!$E$6)),""))</f>
        <v/>
      </c>
    </row>
    <row r="3311" spans="1:11" x14ac:dyDescent="0.25">
      <c r="A3311" s="212" t="str">
        <f>Collection!A553</f>
        <v>2083/04/24</v>
      </c>
      <c r="B3311" s="206">
        <f>Collection!B553</f>
        <v>46243</v>
      </c>
      <c r="C3311" s="209" t="str">
        <f>Collection!D553</f>
        <v>DEURALI KIRANA</v>
      </c>
      <c r="D3311" s="209" t="str">
        <f>Collection!F553</f>
        <v>Collection</v>
      </c>
      <c r="E3311" s="209">
        <f>Collection!C553</f>
        <v>4169</v>
      </c>
      <c r="F3311" s="209"/>
      <c r="G3311" s="210"/>
      <c r="H3311" s="210">
        <f>Collection!H553</f>
        <v>595</v>
      </c>
      <c r="I3311" s="256">
        <f t="shared" si="51"/>
        <v>-595</v>
      </c>
      <c r="J3311" s="209"/>
      <c r="K3311" s="209" t="str" cm="1">
        <f t="array" ref="K3311">IF($C3311="","",IF(AND($C3311=Party_Statement!$C$5,$B3311&gt;=Party_Statement!$C$6,$B3311&lt;=Party_Statement!$E$6),SUMPRODUCT(($C$3:$C3311=Party_Statement!$C$5)*($B$3:$B3311&gt;=Party_Statement!$C$6)*($B$3:$B3311&lt;=Party_Statement!$E$6)),""))</f>
        <v/>
      </c>
    </row>
    <row r="3312" spans="1:11" x14ac:dyDescent="0.25">
      <c r="A3312" s="212" t="str">
        <f>Collection!A554</f>
        <v>2083/04/24</v>
      </c>
      <c r="B3312" s="206">
        <f>Collection!B554</f>
        <v>46243</v>
      </c>
      <c r="C3312" s="209" t="str">
        <f>Collection!D554</f>
        <v>NEUPANE KIRANA</v>
      </c>
      <c r="D3312" s="209" t="str">
        <f>Collection!F554</f>
        <v>Collection</v>
      </c>
      <c r="E3312" s="209">
        <f>Collection!C554</f>
        <v>4170</v>
      </c>
      <c r="F3312" s="209"/>
      <c r="G3312" s="210"/>
      <c r="H3312" s="210">
        <f>Collection!H554</f>
        <v>200</v>
      </c>
      <c r="I3312" s="256">
        <f t="shared" si="51"/>
        <v>-200</v>
      </c>
      <c r="J3312" s="209"/>
      <c r="K3312" s="209" t="str" cm="1">
        <f t="array" ref="K3312">IF($C3312="","",IF(AND($C3312=Party_Statement!$C$5,$B3312&gt;=Party_Statement!$C$6,$B3312&lt;=Party_Statement!$E$6),SUMPRODUCT(($C$3:$C3312=Party_Statement!$C$5)*($B$3:$B3312&gt;=Party_Statement!$C$6)*($B$3:$B3312&lt;=Party_Statement!$E$6)),""))</f>
        <v/>
      </c>
    </row>
    <row r="3313" spans="1:11" x14ac:dyDescent="0.25">
      <c r="A3313" s="212" t="str">
        <f>Collection!A555</f>
        <v>2083/04/24</v>
      </c>
      <c r="B3313" s="206">
        <f>Collection!B555</f>
        <v>46243</v>
      </c>
      <c r="C3313" s="209" t="str">
        <f>Collection!D555</f>
        <v>PETTY CASH</v>
      </c>
      <c r="D3313" s="209" t="str">
        <f>Collection!F555</f>
        <v>Petty Cash</v>
      </c>
      <c r="E3313" s="209">
        <f>Collection!C555</f>
        <v>0</v>
      </c>
      <c r="F3313" s="209"/>
      <c r="G3313" s="210"/>
      <c r="H3313" s="210">
        <f>Collection!H555</f>
        <v>0</v>
      </c>
      <c r="I3313" s="256">
        <f t="shared" si="51"/>
        <v>0</v>
      </c>
      <c r="J3313" s="209"/>
      <c r="K3313" s="209" t="str" cm="1">
        <f t="array" ref="K3313">IF($C3313="","",IF(AND($C3313=Party_Statement!$C$5,$B3313&gt;=Party_Statement!$C$6,$B3313&lt;=Party_Statement!$E$6),SUMPRODUCT(($C$3:$C3313=Party_Statement!$C$5)*($B$3:$B3313&gt;=Party_Statement!$C$6)*($B$3:$B3313&lt;=Party_Statement!$E$6)),""))</f>
        <v/>
      </c>
    </row>
    <row r="3314" spans="1:11" x14ac:dyDescent="0.25">
      <c r="A3314" s="212" t="str">
        <f>Collection!A556</f>
        <v>2083/04/24</v>
      </c>
      <c r="B3314" s="206">
        <f>Collection!B556</f>
        <v>46243</v>
      </c>
      <c r="C3314" s="209" t="str">
        <f>Collection!D556</f>
        <v>PETTY CASH</v>
      </c>
      <c r="D3314" s="209" t="str">
        <f>Collection!F556</f>
        <v>Petty Cash</v>
      </c>
      <c r="E3314" s="209">
        <f>Collection!C556</f>
        <v>0</v>
      </c>
      <c r="F3314" s="209"/>
      <c r="G3314" s="210"/>
      <c r="H3314" s="210">
        <f>Collection!H556</f>
        <v>0</v>
      </c>
      <c r="I3314" s="256">
        <f t="shared" si="51"/>
        <v>0</v>
      </c>
      <c r="J3314" s="209"/>
      <c r="K3314" s="209" t="str" cm="1">
        <f t="array" ref="K3314">IF($C3314="","",IF(AND($C3314=Party_Statement!$C$5,$B3314&gt;=Party_Statement!$C$6,$B3314&lt;=Party_Statement!$E$6),SUMPRODUCT(($C$3:$C3314=Party_Statement!$C$5)*($B$3:$B3314&gt;=Party_Statement!$C$6)*($B$3:$B3314&lt;=Party_Statement!$E$6)),""))</f>
        <v/>
      </c>
    </row>
    <row r="3315" spans="1:11" x14ac:dyDescent="0.25">
      <c r="A3315" s="212" t="str">
        <f>Collection!A557</f>
        <v>2083/04/24</v>
      </c>
      <c r="B3315" s="206">
        <f>Collection!B557</f>
        <v>46243</v>
      </c>
      <c r="C3315" s="209" t="str">
        <f>Collection!D557</f>
        <v>PETTY CASH</v>
      </c>
      <c r="D3315" s="209" t="str">
        <f>Collection!F557</f>
        <v>Petty Cash</v>
      </c>
      <c r="E3315" s="209">
        <f>Collection!C557</f>
        <v>0</v>
      </c>
      <c r="F3315" s="209"/>
      <c r="G3315" s="210"/>
      <c r="H3315" s="210">
        <f>Collection!H557</f>
        <v>0</v>
      </c>
      <c r="I3315" s="256">
        <f t="shared" si="51"/>
        <v>0</v>
      </c>
      <c r="J3315" s="209"/>
      <c r="K3315" s="209" t="str" cm="1">
        <f t="array" ref="K3315">IF($C3315="","",IF(AND($C3315=Party_Statement!$C$5,$B3315&gt;=Party_Statement!$C$6,$B3315&lt;=Party_Statement!$E$6),SUMPRODUCT(($C$3:$C3315=Party_Statement!$C$5)*($B$3:$B3315&gt;=Party_Statement!$C$6)*($B$3:$B3315&lt;=Party_Statement!$E$6)),""))</f>
        <v/>
      </c>
    </row>
    <row r="3316" spans="1:11" x14ac:dyDescent="0.25">
      <c r="A3316" s="212" t="str">
        <f>Collection!A558</f>
        <v>2083/04/24</v>
      </c>
      <c r="B3316" s="206">
        <f>Collection!B558</f>
        <v>46243</v>
      </c>
      <c r="C3316" s="209" t="str">
        <f>Collection!D558</f>
        <v>LOCAL</v>
      </c>
      <c r="D3316" s="209" t="str">
        <f>Collection!F558</f>
        <v>Collection</v>
      </c>
      <c r="E3316" s="209">
        <f>Collection!C558</f>
        <v>6468</v>
      </c>
      <c r="F3316" s="209"/>
      <c r="G3316" s="210"/>
      <c r="H3316" s="210">
        <f>Collection!H558</f>
        <v>1025</v>
      </c>
      <c r="I3316" s="256">
        <f t="shared" si="51"/>
        <v>-1025</v>
      </c>
      <c r="J3316" s="209"/>
      <c r="K3316" s="209" t="str" cm="1">
        <f t="array" ref="K3316">IF($C3316="","",IF(AND($C3316=Party_Statement!$C$5,$B3316&gt;=Party_Statement!$C$6,$B3316&lt;=Party_Statement!$E$6),SUMPRODUCT(($C$3:$C3316=Party_Statement!$C$5)*($B$3:$B3316&gt;=Party_Statement!$C$6)*($B$3:$B3316&lt;=Party_Statement!$E$6)),""))</f>
        <v/>
      </c>
    </row>
    <row r="3317" spans="1:11" x14ac:dyDescent="0.25">
      <c r="A3317" s="212" t="str">
        <f>Collection!A559</f>
        <v>2083/04/25</v>
      </c>
      <c r="B3317" s="206">
        <f>Collection!B559</f>
        <v>46244</v>
      </c>
      <c r="C3317" s="209" t="str">
        <f>Collection!D559</f>
        <v>AAMOSH KIRANA</v>
      </c>
      <c r="D3317" s="209" t="str">
        <f>Collection!F559</f>
        <v>Collection</v>
      </c>
      <c r="E3317" s="209">
        <f>Collection!C559</f>
        <v>4171</v>
      </c>
      <c r="F3317" s="209"/>
      <c r="G3317" s="210"/>
      <c r="H3317" s="210">
        <f>Collection!H559</f>
        <v>6500</v>
      </c>
      <c r="I3317" s="256">
        <f t="shared" si="51"/>
        <v>-6500</v>
      </c>
      <c r="J3317" s="209"/>
      <c r="K3317" s="209" t="str" cm="1">
        <f t="array" ref="K3317">IF($C3317="","",IF(AND($C3317=Party_Statement!$C$5,$B3317&gt;=Party_Statement!$C$6,$B3317&lt;=Party_Statement!$E$6),SUMPRODUCT(($C$3:$C3317=Party_Statement!$C$5)*($B$3:$B3317&gt;=Party_Statement!$C$6)*($B$3:$B3317&lt;=Party_Statement!$E$6)),""))</f>
        <v/>
      </c>
    </row>
    <row r="3318" spans="1:11" x14ac:dyDescent="0.25">
      <c r="A3318" s="212" t="str">
        <f>Collection!A560</f>
        <v>2083/04/25</v>
      </c>
      <c r="B3318" s="206">
        <f>Collection!B560</f>
        <v>46244</v>
      </c>
      <c r="C3318" s="209" t="str">
        <f>Collection!D560</f>
        <v>PALPALI KIRANA</v>
      </c>
      <c r="D3318" s="209" t="str">
        <f>Collection!F560</f>
        <v>Collection</v>
      </c>
      <c r="E3318" s="209">
        <f>Collection!C560</f>
        <v>4172</v>
      </c>
      <c r="F3318" s="209"/>
      <c r="G3318" s="210"/>
      <c r="H3318" s="210">
        <f>Collection!H560</f>
        <v>1275</v>
      </c>
      <c r="I3318" s="256">
        <f t="shared" si="51"/>
        <v>-1275</v>
      </c>
      <c r="J3318" s="209"/>
      <c r="K3318" s="209" t="str" cm="1">
        <f t="array" ref="K3318">IF($C3318="","",IF(AND($C3318=Party_Statement!$C$5,$B3318&gt;=Party_Statement!$C$6,$B3318&lt;=Party_Statement!$E$6),SUMPRODUCT(($C$3:$C3318=Party_Statement!$C$5)*($B$3:$B3318&gt;=Party_Statement!$C$6)*($B$3:$B3318&lt;=Party_Statement!$E$6)),""))</f>
        <v/>
      </c>
    </row>
    <row r="3319" spans="1:11" x14ac:dyDescent="0.25">
      <c r="A3319" s="212" t="str">
        <f>Collection!A561</f>
        <v>2083/04/25</v>
      </c>
      <c r="B3319" s="206">
        <f>Collection!B561</f>
        <v>46244</v>
      </c>
      <c r="C3319" s="209" t="str">
        <f>Collection!D561</f>
        <v>ORGANIC TARKALI</v>
      </c>
      <c r="D3319" s="209" t="str">
        <f>Collection!F561</f>
        <v>Collection</v>
      </c>
      <c r="E3319" s="209">
        <f>Collection!C561</f>
        <v>4173</v>
      </c>
      <c r="F3319" s="209"/>
      <c r="G3319" s="210"/>
      <c r="H3319" s="210">
        <f>Collection!H561</f>
        <v>3800</v>
      </c>
      <c r="I3319" s="256">
        <f t="shared" si="51"/>
        <v>-3800</v>
      </c>
      <c r="J3319" s="209"/>
      <c r="K3319" s="209" t="str" cm="1">
        <f t="array" ref="K3319">IF($C3319="","",IF(AND($C3319=Party_Statement!$C$5,$B3319&gt;=Party_Statement!$C$6,$B3319&lt;=Party_Statement!$E$6),SUMPRODUCT(($C$3:$C3319=Party_Statement!$C$5)*($B$3:$B3319&gt;=Party_Statement!$C$6)*($B$3:$B3319&lt;=Party_Statement!$E$6)),""))</f>
        <v/>
      </c>
    </row>
    <row r="3320" spans="1:11" x14ac:dyDescent="0.25">
      <c r="A3320" s="212" t="str">
        <f>Collection!A562</f>
        <v>2083/04/25</v>
      </c>
      <c r="B3320" s="206">
        <f>Collection!B562</f>
        <v>46244</v>
      </c>
      <c r="C3320" s="209" t="str">
        <f>Collection!D562</f>
        <v>DEURALI KIRANA</v>
      </c>
      <c r="D3320" s="209" t="str">
        <f>Collection!F562</f>
        <v>Collection</v>
      </c>
      <c r="E3320" s="209">
        <f>Collection!C562</f>
        <v>4174</v>
      </c>
      <c r="F3320" s="209"/>
      <c r="G3320" s="210"/>
      <c r="H3320" s="210">
        <f>Collection!H562</f>
        <v>595</v>
      </c>
      <c r="I3320" s="256">
        <f t="shared" si="51"/>
        <v>-595</v>
      </c>
      <c r="J3320" s="209"/>
      <c r="K3320" s="209" t="str" cm="1">
        <f t="array" ref="K3320">IF($C3320="","",IF(AND($C3320=Party_Statement!$C$5,$B3320&gt;=Party_Statement!$C$6,$B3320&lt;=Party_Statement!$E$6),SUMPRODUCT(($C$3:$C3320=Party_Statement!$C$5)*($B$3:$B3320&gt;=Party_Statement!$C$6)*($B$3:$B3320&lt;=Party_Statement!$E$6)),""))</f>
        <v/>
      </c>
    </row>
    <row r="3321" spans="1:11" x14ac:dyDescent="0.25">
      <c r="A3321" s="212" t="str">
        <f>Collection!A563</f>
        <v>2083/04/25</v>
      </c>
      <c r="B3321" s="206">
        <f>Collection!B563</f>
        <v>46244</v>
      </c>
      <c r="C3321" s="209" t="str">
        <f>Collection!D563</f>
        <v>GIRI KIRANA</v>
      </c>
      <c r="D3321" s="209" t="str">
        <f>Collection!F563</f>
        <v>Collection</v>
      </c>
      <c r="E3321" s="209">
        <f>Collection!C563</f>
        <v>4175</v>
      </c>
      <c r="F3321" s="209"/>
      <c r="G3321" s="210"/>
      <c r="H3321" s="210">
        <f>Collection!H563</f>
        <v>1275</v>
      </c>
      <c r="I3321" s="256">
        <f t="shared" si="51"/>
        <v>-1275</v>
      </c>
      <c r="J3321" s="209"/>
      <c r="K3321" s="209" t="str" cm="1">
        <f t="array" ref="K3321">IF($C3321="","",IF(AND($C3321=Party_Statement!$C$5,$B3321&gt;=Party_Statement!$C$6,$B3321&lt;=Party_Statement!$E$6),SUMPRODUCT(($C$3:$C3321=Party_Statement!$C$5)*($B$3:$B3321&gt;=Party_Statement!$C$6)*($B$3:$B3321&lt;=Party_Statement!$E$6)),""))</f>
        <v/>
      </c>
    </row>
    <row r="3322" spans="1:11" x14ac:dyDescent="0.25">
      <c r="A3322" s="212" t="str">
        <f>Collection!A564</f>
        <v>2083/04/25</v>
      </c>
      <c r="B3322" s="206">
        <f>Collection!B564</f>
        <v>46244</v>
      </c>
      <c r="C3322" s="209" t="str">
        <f>Collection!D564</f>
        <v>SAMIKSHYA KIRANA</v>
      </c>
      <c r="D3322" s="209" t="str">
        <f>Collection!F564</f>
        <v>Collection</v>
      </c>
      <c r="E3322" s="209">
        <f>Collection!C564</f>
        <v>4176</v>
      </c>
      <c r="F3322" s="209"/>
      <c r="G3322" s="210"/>
      <c r="H3322" s="210">
        <f>Collection!H564</f>
        <v>680</v>
      </c>
      <c r="I3322" s="256">
        <f t="shared" si="51"/>
        <v>-680</v>
      </c>
      <c r="J3322" s="209"/>
      <c r="K3322" s="209" t="str" cm="1">
        <f t="array" ref="K3322">IF($C3322="","",IF(AND($C3322=Party_Statement!$C$5,$B3322&gt;=Party_Statement!$C$6,$B3322&lt;=Party_Statement!$E$6),SUMPRODUCT(($C$3:$C3322=Party_Statement!$C$5)*($B$3:$B3322&gt;=Party_Statement!$C$6)*($B$3:$B3322&lt;=Party_Statement!$E$6)),""))</f>
        <v/>
      </c>
    </row>
    <row r="3323" spans="1:11" x14ac:dyDescent="0.25">
      <c r="A3323" s="212" t="str">
        <f>Collection!A565</f>
        <v>2083/04/25</v>
      </c>
      <c r="B3323" s="206">
        <f>Collection!B565</f>
        <v>46244</v>
      </c>
      <c r="C3323" s="209" t="str">
        <f>Collection!D565</f>
        <v>NEUPANE KIRANA</v>
      </c>
      <c r="D3323" s="209" t="str">
        <f>Collection!F565</f>
        <v>Collection</v>
      </c>
      <c r="E3323" s="209">
        <f>Collection!C565</f>
        <v>4177</v>
      </c>
      <c r="F3323" s="209"/>
      <c r="G3323" s="210"/>
      <c r="H3323" s="210">
        <f>Collection!H565</f>
        <v>200</v>
      </c>
      <c r="I3323" s="256">
        <f t="shared" si="51"/>
        <v>-200</v>
      </c>
      <c r="J3323" s="209"/>
      <c r="K3323" s="209" t="str" cm="1">
        <f t="array" ref="K3323">IF($C3323="","",IF(AND($C3323=Party_Statement!$C$5,$B3323&gt;=Party_Statement!$C$6,$B3323&lt;=Party_Statement!$E$6),SUMPRODUCT(($C$3:$C3323=Party_Statement!$C$5)*($B$3:$B3323&gt;=Party_Statement!$C$6)*($B$3:$B3323&lt;=Party_Statement!$E$6)),""))</f>
        <v/>
      </c>
    </row>
    <row r="3324" spans="1:11" x14ac:dyDescent="0.25">
      <c r="A3324" s="212" t="str">
        <f>Collection!A566</f>
        <v>2083/04/25</v>
      </c>
      <c r="B3324" s="206">
        <f>Collection!B566</f>
        <v>46244</v>
      </c>
      <c r="C3324" s="209" t="str">
        <f>Collection!D566</f>
        <v>LOCAL</v>
      </c>
      <c r="D3324" s="209" t="str">
        <f>Collection!F566</f>
        <v>Collection</v>
      </c>
      <c r="E3324" s="209">
        <f>Collection!C566</f>
        <v>6469</v>
      </c>
      <c r="F3324" s="209"/>
      <c r="G3324" s="210"/>
      <c r="H3324" s="210">
        <f>Collection!H566</f>
        <v>550</v>
      </c>
      <c r="I3324" s="256">
        <f t="shared" si="51"/>
        <v>-550</v>
      </c>
      <c r="J3324" s="209"/>
      <c r="K3324" s="209" t="str" cm="1">
        <f t="array" ref="K3324">IF($C3324="","",IF(AND($C3324=Party_Statement!$C$5,$B3324&gt;=Party_Statement!$C$6,$B3324&lt;=Party_Statement!$E$6),SUMPRODUCT(($C$3:$C3324=Party_Statement!$C$5)*($B$3:$B3324&gt;=Party_Statement!$C$6)*($B$3:$B3324&lt;=Party_Statement!$E$6)),""))</f>
        <v/>
      </c>
    </row>
    <row r="3325" spans="1:11" x14ac:dyDescent="0.25">
      <c r="A3325" s="212" t="str">
        <f>Collection!A567</f>
        <v>2083/04/25</v>
      </c>
      <c r="B3325" s="206">
        <f>Collection!B567</f>
        <v>46244</v>
      </c>
      <c r="C3325" s="209" t="str">
        <f>Collection!D567</f>
        <v>PETTY CASH</v>
      </c>
      <c r="D3325" s="209" t="str">
        <f>Collection!F567</f>
        <v>Petty Cash</v>
      </c>
      <c r="E3325" s="209">
        <f>Collection!C567</f>
        <v>0</v>
      </c>
      <c r="F3325" s="209"/>
      <c r="G3325" s="210"/>
      <c r="H3325" s="210">
        <f>Collection!H567</f>
        <v>0</v>
      </c>
      <c r="I3325" s="256">
        <f t="shared" si="51"/>
        <v>0</v>
      </c>
      <c r="J3325" s="209"/>
      <c r="K3325" s="209" t="str" cm="1">
        <f t="array" ref="K3325">IF($C3325="","",IF(AND($C3325=Party_Statement!$C$5,$B3325&gt;=Party_Statement!$C$6,$B3325&lt;=Party_Statement!$E$6),SUMPRODUCT(($C$3:$C3325=Party_Statement!$C$5)*($B$3:$B3325&gt;=Party_Statement!$C$6)*($B$3:$B3325&lt;=Party_Statement!$E$6)),""))</f>
        <v/>
      </c>
    </row>
    <row r="3326" spans="1:11" x14ac:dyDescent="0.25">
      <c r="A3326" s="212" t="str">
        <f>Collection!A568</f>
        <v>2083/04/25</v>
      </c>
      <c r="B3326" s="206">
        <f>Collection!B568</f>
        <v>46244</v>
      </c>
      <c r="C3326" s="209" t="str">
        <f>Collection!D568</f>
        <v>PETTY CASH</v>
      </c>
      <c r="D3326" s="209" t="str">
        <f>Collection!F568</f>
        <v>Petty Cash</v>
      </c>
      <c r="E3326" s="209">
        <f>Collection!C568</f>
        <v>0</v>
      </c>
      <c r="F3326" s="209"/>
      <c r="G3326" s="210"/>
      <c r="H3326" s="210">
        <f>Collection!H568</f>
        <v>0</v>
      </c>
      <c r="I3326" s="256">
        <f t="shared" si="51"/>
        <v>0</v>
      </c>
      <c r="J3326" s="209"/>
      <c r="K3326" s="209" t="str" cm="1">
        <f t="array" ref="K3326">IF($C3326="","",IF(AND($C3326=Party_Statement!$C$5,$B3326&gt;=Party_Statement!$C$6,$B3326&lt;=Party_Statement!$E$6),SUMPRODUCT(($C$3:$C3326=Party_Statement!$C$5)*($B$3:$B3326&gt;=Party_Statement!$C$6)*($B$3:$B3326&lt;=Party_Statement!$E$6)),""))</f>
        <v/>
      </c>
    </row>
    <row r="3327" spans="1:11" x14ac:dyDescent="0.25">
      <c r="A3327" s="212" t="str">
        <f>Collection!A569</f>
        <v>2083/04/25</v>
      </c>
      <c r="B3327" s="206">
        <f>Collection!B569</f>
        <v>46244</v>
      </c>
      <c r="C3327" s="209" t="str">
        <f>Collection!D569</f>
        <v>PETTY CASH</v>
      </c>
      <c r="D3327" s="209" t="str">
        <f>Collection!F569</f>
        <v>Petty Cash</v>
      </c>
      <c r="E3327" s="209">
        <f>Collection!C569</f>
        <v>0</v>
      </c>
      <c r="F3327" s="209"/>
      <c r="G3327" s="210"/>
      <c r="H3327" s="210">
        <f>Collection!H569</f>
        <v>0</v>
      </c>
      <c r="I3327" s="256">
        <f t="shared" si="51"/>
        <v>0</v>
      </c>
      <c r="J3327" s="209"/>
      <c r="K3327" s="209" t="str" cm="1">
        <f t="array" ref="K3327">IF($C3327="","",IF(AND($C3327=Party_Statement!$C$5,$B3327&gt;=Party_Statement!$C$6,$B3327&lt;=Party_Statement!$E$6),SUMPRODUCT(($C$3:$C3327=Party_Statement!$C$5)*($B$3:$B3327&gt;=Party_Statement!$C$6)*($B$3:$B3327&lt;=Party_Statement!$E$6)),""))</f>
        <v/>
      </c>
    </row>
    <row r="3328" spans="1:11" x14ac:dyDescent="0.25">
      <c r="A3328" s="212" t="str">
        <f>Collection!A570</f>
        <v>2083/04/26</v>
      </c>
      <c r="B3328" s="206">
        <f>Collection!B570</f>
        <v>46245</v>
      </c>
      <c r="C3328" s="209" t="str">
        <f>Collection!D570</f>
        <v>SRIJANA DAIRY</v>
      </c>
      <c r="D3328" s="209" t="str">
        <f>Collection!F570</f>
        <v>Collection</v>
      </c>
      <c r="E3328" s="209">
        <f>Collection!C570</f>
        <v>4178</v>
      </c>
      <c r="F3328" s="209"/>
      <c r="G3328" s="210"/>
      <c r="H3328" s="210">
        <f>Collection!H570</f>
        <v>1780</v>
      </c>
      <c r="I3328" s="256">
        <f t="shared" si="51"/>
        <v>-1780</v>
      </c>
      <c r="J3328" s="209"/>
      <c r="K3328" s="209" t="str" cm="1">
        <f t="array" ref="K3328">IF($C3328="","",IF(AND($C3328=Party_Statement!$C$5,$B3328&gt;=Party_Statement!$C$6,$B3328&lt;=Party_Statement!$E$6),SUMPRODUCT(($C$3:$C3328=Party_Statement!$C$5)*($B$3:$B3328&gt;=Party_Statement!$C$6)*($B$3:$B3328&lt;=Party_Statement!$E$6)),""))</f>
        <v/>
      </c>
    </row>
    <row r="3329" spans="1:11" x14ac:dyDescent="0.25">
      <c r="A3329" s="212" t="str">
        <f>Collection!A571</f>
        <v>2083/04/26</v>
      </c>
      <c r="B3329" s="206">
        <f>Collection!B571</f>
        <v>46245</v>
      </c>
      <c r="C3329" s="209" t="str">
        <f>Collection!D571</f>
        <v>SOBHA BHATTARAI</v>
      </c>
      <c r="D3329" s="209" t="str">
        <f>Collection!F571</f>
        <v>Collection</v>
      </c>
      <c r="E3329" s="209">
        <f>Collection!C571</f>
        <v>4179</v>
      </c>
      <c r="F3329" s="209"/>
      <c r="G3329" s="210"/>
      <c r="H3329" s="210">
        <f>Collection!H571</f>
        <v>4675</v>
      </c>
      <c r="I3329" s="256">
        <f t="shared" si="51"/>
        <v>-4675</v>
      </c>
      <c r="J3329" s="209"/>
      <c r="K3329" s="209" t="str" cm="1">
        <f t="array" ref="K3329">IF($C3329="","",IF(AND($C3329=Party_Statement!$C$5,$B3329&gt;=Party_Statement!$C$6,$B3329&lt;=Party_Statement!$E$6),SUMPRODUCT(($C$3:$C3329=Party_Statement!$C$5)*($B$3:$B3329&gt;=Party_Statement!$C$6)*($B$3:$B3329&lt;=Party_Statement!$E$6)),""))</f>
        <v/>
      </c>
    </row>
    <row r="3330" spans="1:11" x14ac:dyDescent="0.25">
      <c r="A3330" s="212" t="str">
        <f>Collection!A572</f>
        <v>2083/04/26</v>
      </c>
      <c r="B3330" s="206">
        <f>Collection!B572</f>
        <v>46245</v>
      </c>
      <c r="C3330" s="209" t="str">
        <f>Collection!D572</f>
        <v>AAYUSH AND AAYUSHMA</v>
      </c>
      <c r="D3330" s="209" t="str">
        <f>Collection!F572</f>
        <v>Collection</v>
      </c>
      <c r="E3330" s="209">
        <f>Collection!C572</f>
        <v>4180</v>
      </c>
      <c r="F3330" s="209"/>
      <c r="G3330" s="210"/>
      <c r="H3330" s="210">
        <f>Collection!H572</f>
        <v>425</v>
      </c>
      <c r="I3330" s="256">
        <f t="shared" si="51"/>
        <v>-425</v>
      </c>
      <c r="J3330" s="209"/>
      <c r="K3330" s="209" t="str" cm="1">
        <f t="array" ref="K3330">IF($C3330="","",IF(AND($C3330=Party_Statement!$C$5,$B3330&gt;=Party_Statement!$C$6,$B3330&lt;=Party_Statement!$E$6),SUMPRODUCT(($C$3:$C3330=Party_Statement!$C$5)*($B$3:$B3330&gt;=Party_Statement!$C$6)*($B$3:$B3330&lt;=Party_Statement!$E$6)),""))</f>
        <v/>
      </c>
    </row>
    <row r="3331" spans="1:11" x14ac:dyDescent="0.25">
      <c r="A3331" s="212" t="str">
        <f>Collection!A573</f>
        <v>2083/04/26</v>
      </c>
      <c r="B3331" s="206">
        <f>Collection!B573</f>
        <v>46245</v>
      </c>
      <c r="C3331" s="209" t="str">
        <f>Collection!D573</f>
        <v>YUBARAJ AND SAMRAT</v>
      </c>
      <c r="D3331" s="209" t="str">
        <f>Collection!F573</f>
        <v>Collection</v>
      </c>
      <c r="E3331" s="209">
        <f>Collection!C573</f>
        <v>4181</v>
      </c>
      <c r="F3331" s="209"/>
      <c r="G3331" s="210"/>
      <c r="H3331" s="210">
        <f>Collection!H573</f>
        <v>1020</v>
      </c>
      <c r="I3331" s="256">
        <f t="shared" ref="I3331:I3394" si="52">IF($C3331="","",IF($C3331=$C2062,$I2062+$G3331-$H3331,$G3331-$H3331))</f>
        <v>-1020</v>
      </c>
      <c r="J3331" s="209"/>
      <c r="K3331" s="209" t="str" cm="1">
        <f t="array" ref="K3331">IF($C3331="","",IF(AND($C3331=Party_Statement!$C$5,$B3331&gt;=Party_Statement!$C$6,$B3331&lt;=Party_Statement!$E$6),SUMPRODUCT(($C$3:$C3331=Party_Statement!$C$5)*($B$3:$B3331&gt;=Party_Statement!$C$6)*($B$3:$B3331&lt;=Party_Statement!$E$6)),""))</f>
        <v/>
      </c>
    </row>
    <row r="3332" spans="1:11" x14ac:dyDescent="0.25">
      <c r="A3332" s="212" t="str">
        <f>Collection!A574</f>
        <v>2083/04/26</v>
      </c>
      <c r="B3332" s="206">
        <f>Collection!B574</f>
        <v>46245</v>
      </c>
      <c r="C3332" s="209" t="str">
        <f>Collection!D574</f>
        <v>SAMIKSHYA KIRANA</v>
      </c>
      <c r="D3332" s="209" t="str">
        <f>Collection!F574</f>
        <v>Collection</v>
      </c>
      <c r="E3332" s="209">
        <f>Collection!C574</f>
        <v>4182</v>
      </c>
      <c r="F3332" s="209"/>
      <c r="G3332" s="210"/>
      <c r="H3332" s="210">
        <f>Collection!H574</f>
        <v>680</v>
      </c>
      <c r="I3332" s="256">
        <f t="shared" si="52"/>
        <v>-680</v>
      </c>
      <c r="J3332" s="209"/>
      <c r="K3332" s="209" t="str" cm="1">
        <f t="array" ref="K3332">IF($C3332="","",IF(AND($C3332=Party_Statement!$C$5,$B3332&gt;=Party_Statement!$C$6,$B3332&lt;=Party_Statement!$E$6),SUMPRODUCT(($C$3:$C3332=Party_Statement!$C$5)*($B$3:$B3332&gt;=Party_Statement!$C$6)*($B$3:$B3332&lt;=Party_Statement!$E$6)),""))</f>
        <v/>
      </c>
    </row>
    <row r="3333" spans="1:11" x14ac:dyDescent="0.25">
      <c r="A3333" s="212" t="str">
        <f>Collection!A575</f>
        <v>2083/04/26</v>
      </c>
      <c r="B3333" s="206">
        <f>Collection!B575</f>
        <v>46245</v>
      </c>
      <c r="C3333" s="209" t="str">
        <f>Collection!D575</f>
        <v>GIRI KIRANA</v>
      </c>
      <c r="D3333" s="209" t="str">
        <f>Collection!F575</f>
        <v>Collection</v>
      </c>
      <c r="E3333" s="209">
        <f>Collection!C575</f>
        <v>4183</v>
      </c>
      <c r="F3333" s="209"/>
      <c r="G3333" s="210"/>
      <c r="H3333" s="210">
        <f>Collection!H575</f>
        <v>1275</v>
      </c>
      <c r="I3333" s="256">
        <f t="shared" si="52"/>
        <v>-1275</v>
      </c>
      <c r="J3333" s="209"/>
      <c r="K3333" s="209" t="str" cm="1">
        <f t="array" ref="K3333">IF($C3333="","",IF(AND($C3333=Party_Statement!$C$5,$B3333&gt;=Party_Statement!$C$6,$B3333&lt;=Party_Statement!$E$6),SUMPRODUCT(($C$3:$C3333=Party_Statement!$C$5)*($B$3:$B3333&gt;=Party_Statement!$C$6)*($B$3:$B3333&lt;=Party_Statement!$E$6)),""))</f>
        <v/>
      </c>
    </row>
    <row r="3334" spans="1:11" x14ac:dyDescent="0.25">
      <c r="A3334" s="212" t="str">
        <f>Collection!A576</f>
        <v>2083/04/26</v>
      </c>
      <c r="B3334" s="206">
        <f>Collection!B576</f>
        <v>46245</v>
      </c>
      <c r="C3334" s="209" t="str">
        <f>Collection!D576</f>
        <v>AAMOSH KIRANA</v>
      </c>
      <c r="D3334" s="209" t="str">
        <f>Collection!F576</f>
        <v>Collection</v>
      </c>
      <c r="E3334" s="209">
        <f>Collection!C576</f>
        <v>4184</v>
      </c>
      <c r="F3334" s="209"/>
      <c r="G3334" s="210"/>
      <c r="H3334" s="210">
        <f>Collection!H576</f>
        <v>9000</v>
      </c>
      <c r="I3334" s="256">
        <f t="shared" si="52"/>
        <v>-9000</v>
      </c>
      <c r="J3334" s="209"/>
      <c r="K3334" s="209" t="str" cm="1">
        <f t="array" ref="K3334">IF($C3334="","",IF(AND($C3334=Party_Statement!$C$5,$B3334&gt;=Party_Statement!$C$6,$B3334&lt;=Party_Statement!$E$6),SUMPRODUCT(($C$3:$C3334=Party_Statement!$C$5)*($B$3:$B3334&gt;=Party_Statement!$C$6)*($B$3:$B3334&lt;=Party_Statement!$E$6)),""))</f>
        <v/>
      </c>
    </row>
    <row r="3335" spans="1:11" x14ac:dyDescent="0.25">
      <c r="A3335" s="212" t="str">
        <f>Collection!A577</f>
        <v>2083/04/26</v>
      </c>
      <c r="B3335" s="206">
        <f>Collection!B577</f>
        <v>46245</v>
      </c>
      <c r="C3335" s="209" t="str">
        <f>Collection!D577</f>
        <v>PALPALI KIRANA</v>
      </c>
      <c r="D3335" s="209" t="str">
        <f>Collection!F577</f>
        <v>Collection</v>
      </c>
      <c r="E3335" s="209">
        <f>Collection!C577</f>
        <v>4185</v>
      </c>
      <c r="F3335" s="209"/>
      <c r="G3335" s="210"/>
      <c r="H3335" s="210">
        <f>Collection!H577</f>
        <v>2550</v>
      </c>
      <c r="I3335" s="256">
        <f t="shared" si="52"/>
        <v>-2550</v>
      </c>
      <c r="J3335" s="209"/>
      <c r="K3335" s="209" t="str" cm="1">
        <f t="array" ref="K3335">IF($C3335="","",IF(AND($C3335=Party_Statement!$C$5,$B3335&gt;=Party_Statement!$C$6,$B3335&lt;=Party_Statement!$E$6),SUMPRODUCT(($C$3:$C3335=Party_Statement!$C$5)*($B$3:$B3335&gt;=Party_Statement!$C$6)*($B$3:$B3335&lt;=Party_Statement!$E$6)),""))</f>
        <v/>
      </c>
    </row>
    <row r="3336" spans="1:11" x14ac:dyDescent="0.25">
      <c r="A3336" s="212" t="str">
        <f>Collection!A578</f>
        <v>2083/04/26</v>
      </c>
      <c r="B3336" s="206">
        <f>Collection!B578</f>
        <v>46245</v>
      </c>
      <c r="C3336" s="209" t="str">
        <f>Collection!D578</f>
        <v>ORGANIC TARKALI</v>
      </c>
      <c r="D3336" s="209" t="str">
        <f>Collection!F578</f>
        <v>Collection</v>
      </c>
      <c r="E3336" s="209">
        <f>Collection!C578</f>
        <v>4186</v>
      </c>
      <c r="F3336" s="209"/>
      <c r="G3336" s="210"/>
      <c r="H3336" s="210">
        <f>Collection!H578</f>
        <v>3870</v>
      </c>
      <c r="I3336" s="256">
        <f t="shared" si="52"/>
        <v>-3870</v>
      </c>
      <c r="J3336" s="209"/>
      <c r="K3336" s="209" t="str" cm="1">
        <f t="array" ref="K3336">IF($C3336="","",IF(AND($C3336=Party_Statement!$C$5,$B3336&gt;=Party_Statement!$C$6,$B3336&lt;=Party_Statement!$E$6),SUMPRODUCT(($C$3:$C3336=Party_Statement!$C$5)*($B$3:$B3336&gt;=Party_Statement!$C$6)*($B$3:$B3336&lt;=Party_Statement!$E$6)),""))</f>
        <v/>
      </c>
    </row>
    <row r="3337" spans="1:11" x14ac:dyDescent="0.25">
      <c r="A3337" s="212" t="str">
        <f>Collection!A579</f>
        <v>2083/04/26</v>
      </c>
      <c r="B3337" s="206">
        <f>Collection!B579</f>
        <v>46245</v>
      </c>
      <c r="C3337" s="209" t="str">
        <f>Collection!D579</f>
        <v>DEURALI KIRANA</v>
      </c>
      <c r="D3337" s="209" t="str">
        <f>Collection!F579</f>
        <v>Collection</v>
      </c>
      <c r="E3337" s="209">
        <f>Collection!C579</f>
        <v>4187</v>
      </c>
      <c r="F3337" s="209"/>
      <c r="G3337" s="210"/>
      <c r="H3337" s="210">
        <f>Collection!H579</f>
        <v>595</v>
      </c>
      <c r="I3337" s="256">
        <f t="shared" si="52"/>
        <v>-595</v>
      </c>
      <c r="J3337" s="209"/>
      <c r="K3337" s="209" t="str" cm="1">
        <f t="array" ref="K3337">IF($C3337="","",IF(AND($C3337=Party_Statement!$C$5,$B3337&gt;=Party_Statement!$C$6,$B3337&lt;=Party_Statement!$E$6),SUMPRODUCT(($C$3:$C3337=Party_Statement!$C$5)*($B$3:$B3337&gt;=Party_Statement!$C$6)*($B$3:$B3337&lt;=Party_Statement!$E$6)),""))</f>
        <v/>
      </c>
    </row>
    <row r="3338" spans="1:11" x14ac:dyDescent="0.25">
      <c r="A3338" s="212" t="str">
        <f>Collection!A580</f>
        <v>2083/04/26</v>
      </c>
      <c r="B3338" s="206">
        <f>Collection!B580</f>
        <v>46245</v>
      </c>
      <c r="C3338" s="209" t="str">
        <f>Collection!D580</f>
        <v>LOCAL</v>
      </c>
      <c r="D3338" s="209" t="str">
        <f>Collection!F580</f>
        <v>Collection</v>
      </c>
      <c r="E3338" s="209">
        <f>Collection!C580</f>
        <v>6470</v>
      </c>
      <c r="F3338" s="209"/>
      <c r="G3338" s="210"/>
      <c r="H3338" s="210">
        <f>Collection!H580</f>
        <v>1600</v>
      </c>
      <c r="I3338" s="256">
        <f t="shared" si="52"/>
        <v>-1600</v>
      </c>
      <c r="J3338" s="209"/>
      <c r="K3338" s="209" t="str" cm="1">
        <f t="array" ref="K3338">IF($C3338="","",IF(AND($C3338=Party_Statement!$C$5,$B3338&gt;=Party_Statement!$C$6,$B3338&lt;=Party_Statement!$E$6),SUMPRODUCT(($C$3:$C3338=Party_Statement!$C$5)*($B$3:$B3338&gt;=Party_Statement!$C$6)*($B$3:$B3338&lt;=Party_Statement!$E$6)),""))</f>
        <v/>
      </c>
    </row>
    <row r="3339" spans="1:11" x14ac:dyDescent="0.25">
      <c r="A3339" s="212" t="str">
        <f>Collection!A581</f>
        <v>2083/04/27</v>
      </c>
      <c r="B3339" s="206">
        <f>Collection!B581</f>
        <v>46246</v>
      </c>
      <c r="C3339" s="209" t="str">
        <f>Collection!D581</f>
        <v>SRIJANA DAIRY</v>
      </c>
      <c r="D3339" s="209" t="str">
        <f>Collection!F581</f>
        <v>Collection</v>
      </c>
      <c r="E3339" s="209">
        <f>Collection!C581</f>
        <v>4188</v>
      </c>
      <c r="F3339" s="209"/>
      <c r="G3339" s="210"/>
      <c r="H3339" s="210">
        <f>Collection!H581</f>
        <v>5260</v>
      </c>
      <c r="I3339" s="256">
        <f t="shared" si="52"/>
        <v>-5260</v>
      </c>
      <c r="J3339" s="209"/>
      <c r="K3339" s="209" t="str" cm="1">
        <f t="array" ref="K3339">IF($C3339="","",IF(AND($C3339=Party_Statement!$C$5,$B3339&gt;=Party_Statement!$C$6,$B3339&lt;=Party_Statement!$E$6),SUMPRODUCT(($C$3:$C3339=Party_Statement!$C$5)*($B$3:$B3339&gt;=Party_Statement!$C$6)*($B$3:$B3339&lt;=Party_Statement!$E$6)),""))</f>
        <v/>
      </c>
    </row>
    <row r="3340" spans="1:11" x14ac:dyDescent="0.25">
      <c r="A3340" s="212" t="str">
        <f>Collection!A582</f>
        <v>2083/04/27</v>
      </c>
      <c r="B3340" s="206">
        <f>Collection!B582</f>
        <v>46246</v>
      </c>
      <c r="C3340" s="209" t="str">
        <f>Collection!D582</f>
        <v>SOBHA BHATTARAI</v>
      </c>
      <c r="D3340" s="209" t="str">
        <f>Collection!F582</f>
        <v>Collection</v>
      </c>
      <c r="E3340" s="209">
        <f>Collection!C582</f>
        <v>4189</v>
      </c>
      <c r="F3340" s="209"/>
      <c r="G3340" s="210"/>
      <c r="H3340" s="210">
        <f>Collection!H582</f>
        <v>4250</v>
      </c>
      <c r="I3340" s="256">
        <f t="shared" si="52"/>
        <v>-4250</v>
      </c>
      <c r="J3340" s="209"/>
      <c r="K3340" s="209" t="str" cm="1">
        <f t="array" ref="K3340">IF($C3340="","",IF(AND($C3340=Party_Statement!$C$5,$B3340&gt;=Party_Statement!$C$6,$B3340&lt;=Party_Statement!$E$6),SUMPRODUCT(($C$3:$C3340=Party_Statement!$C$5)*($B$3:$B3340&gt;=Party_Statement!$C$6)*($B$3:$B3340&lt;=Party_Statement!$E$6)),""))</f>
        <v/>
      </c>
    </row>
    <row r="3341" spans="1:11" x14ac:dyDescent="0.25">
      <c r="A3341" s="212" t="str">
        <f>Collection!A583</f>
        <v>2083/04/27</v>
      </c>
      <c r="B3341" s="206">
        <f>Collection!B583</f>
        <v>46246</v>
      </c>
      <c r="C3341" s="209" t="str">
        <f>Collection!D583</f>
        <v>PALPALI KIRANA</v>
      </c>
      <c r="D3341" s="209" t="str">
        <f>Collection!F583</f>
        <v>Collection</v>
      </c>
      <c r="E3341" s="209">
        <f>Collection!C583</f>
        <v>4190</v>
      </c>
      <c r="F3341" s="209"/>
      <c r="G3341" s="210"/>
      <c r="H3341" s="210">
        <f>Collection!H583</f>
        <v>1700</v>
      </c>
      <c r="I3341" s="256">
        <f t="shared" si="52"/>
        <v>-1700</v>
      </c>
      <c r="J3341" s="209"/>
      <c r="K3341" s="209" t="str" cm="1">
        <f t="array" ref="K3341">IF($C3341="","",IF(AND($C3341=Party_Statement!$C$5,$B3341&gt;=Party_Statement!$C$6,$B3341&lt;=Party_Statement!$E$6),SUMPRODUCT(($C$3:$C3341=Party_Statement!$C$5)*($B$3:$B3341&gt;=Party_Statement!$C$6)*($B$3:$B3341&lt;=Party_Statement!$E$6)),""))</f>
        <v/>
      </c>
    </row>
    <row r="3342" spans="1:11" x14ac:dyDescent="0.25">
      <c r="A3342" s="212" t="str">
        <f>Collection!A584</f>
        <v>2083/04/27</v>
      </c>
      <c r="B3342" s="206">
        <f>Collection!B584</f>
        <v>46246</v>
      </c>
      <c r="C3342" s="209" t="str">
        <f>Collection!D584</f>
        <v>AAMOSH KIRANA</v>
      </c>
      <c r="D3342" s="209" t="str">
        <f>Collection!F584</f>
        <v>Collection</v>
      </c>
      <c r="E3342" s="209">
        <f>Collection!C584</f>
        <v>4191</v>
      </c>
      <c r="F3342" s="209"/>
      <c r="G3342" s="210"/>
      <c r="H3342" s="210">
        <f>Collection!H584</f>
        <v>7000</v>
      </c>
      <c r="I3342" s="256">
        <f t="shared" si="52"/>
        <v>-7000</v>
      </c>
      <c r="J3342" s="209"/>
      <c r="K3342" s="209" t="str" cm="1">
        <f t="array" ref="K3342">IF($C3342="","",IF(AND($C3342=Party_Statement!$C$5,$B3342&gt;=Party_Statement!$C$6,$B3342&lt;=Party_Statement!$E$6),SUMPRODUCT(($C$3:$C3342=Party_Statement!$C$5)*($B$3:$B3342&gt;=Party_Statement!$C$6)*($B$3:$B3342&lt;=Party_Statement!$E$6)),""))</f>
        <v/>
      </c>
    </row>
    <row r="3343" spans="1:11" x14ac:dyDescent="0.25">
      <c r="A3343" s="212" t="str">
        <f>Collection!A585</f>
        <v>2083/04/27</v>
      </c>
      <c r="B3343" s="206">
        <f>Collection!B585</f>
        <v>46246</v>
      </c>
      <c r="C3343" s="209" t="str">
        <f>Collection!D585</f>
        <v>GIRI KIRANA</v>
      </c>
      <c r="D3343" s="209" t="str">
        <f>Collection!F585</f>
        <v>Collection</v>
      </c>
      <c r="E3343" s="209">
        <f>Collection!C585</f>
        <v>4192</v>
      </c>
      <c r="F3343" s="209"/>
      <c r="G3343" s="210"/>
      <c r="H3343" s="210">
        <f>Collection!H585</f>
        <v>1275</v>
      </c>
      <c r="I3343" s="256">
        <f t="shared" si="52"/>
        <v>-1275</v>
      </c>
      <c r="J3343" s="209"/>
      <c r="K3343" s="209" t="str" cm="1">
        <f t="array" ref="K3343">IF($C3343="","",IF(AND($C3343=Party_Statement!$C$5,$B3343&gt;=Party_Statement!$C$6,$B3343&lt;=Party_Statement!$E$6),SUMPRODUCT(($C$3:$C3343=Party_Statement!$C$5)*($B$3:$B3343&gt;=Party_Statement!$C$6)*($B$3:$B3343&lt;=Party_Statement!$E$6)),""))</f>
        <v/>
      </c>
    </row>
    <row r="3344" spans="1:11" x14ac:dyDescent="0.25">
      <c r="A3344" s="212" t="str">
        <f>Collection!A586</f>
        <v>2083/04/27</v>
      </c>
      <c r="B3344" s="206">
        <f>Collection!B586</f>
        <v>46246</v>
      </c>
      <c r="C3344" s="209" t="str">
        <f>Collection!D586</f>
        <v>SAMIKSHYA KIRANA</v>
      </c>
      <c r="D3344" s="209" t="str">
        <f>Collection!F586</f>
        <v>Collection</v>
      </c>
      <c r="E3344" s="209">
        <f>Collection!C586</f>
        <v>4193</v>
      </c>
      <c r="F3344" s="209"/>
      <c r="G3344" s="210"/>
      <c r="H3344" s="210">
        <f>Collection!H586</f>
        <v>680</v>
      </c>
      <c r="I3344" s="256">
        <f t="shared" si="52"/>
        <v>-680</v>
      </c>
      <c r="J3344" s="209"/>
      <c r="K3344" s="209" t="str" cm="1">
        <f t="array" ref="K3344">IF($C3344="","",IF(AND($C3344=Party_Statement!$C$5,$B3344&gt;=Party_Statement!$C$6,$B3344&lt;=Party_Statement!$E$6),SUMPRODUCT(($C$3:$C3344=Party_Statement!$C$5)*($B$3:$B3344&gt;=Party_Statement!$C$6)*($B$3:$B3344&lt;=Party_Statement!$E$6)),""))</f>
        <v/>
      </c>
    </row>
    <row r="3345" spans="1:11" x14ac:dyDescent="0.25">
      <c r="A3345" s="212" t="str">
        <f>Collection!A587</f>
        <v>2083/04/27</v>
      </c>
      <c r="B3345" s="206">
        <f>Collection!B587</f>
        <v>46246</v>
      </c>
      <c r="C3345" s="209" t="str">
        <f>Collection!D587</f>
        <v>YUBARAJ AND SAMRAT</v>
      </c>
      <c r="D3345" s="209" t="str">
        <f>Collection!F587</f>
        <v>Collection</v>
      </c>
      <c r="E3345" s="209">
        <f>Collection!C587</f>
        <v>4194</v>
      </c>
      <c r="F3345" s="209"/>
      <c r="G3345" s="210"/>
      <c r="H3345" s="210">
        <f>Collection!H587</f>
        <v>1020</v>
      </c>
      <c r="I3345" s="256">
        <f t="shared" si="52"/>
        <v>-1020</v>
      </c>
      <c r="J3345" s="209"/>
      <c r="K3345" s="209" t="str" cm="1">
        <f t="array" ref="K3345">IF($C3345="","",IF(AND($C3345=Party_Statement!$C$5,$B3345&gt;=Party_Statement!$C$6,$B3345&lt;=Party_Statement!$E$6),SUMPRODUCT(($C$3:$C3345=Party_Statement!$C$5)*($B$3:$B3345&gt;=Party_Statement!$C$6)*($B$3:$B3345&lt;=Party_Statement!$E$6)),""))</f>
        <v/>
      </c>
    </row>
    <row r="3346" spans="1:11" x14ac:dyDescent="0.25">
      <c r="A3346" s="212" t="str">
        <f>Collection!A588</f>
        <v>2083/04/27</v>
      </c>
      <c r="B3346" s="206">
        <f>Collection!B588</f>
        <v>46246</v>
      </c>
      <c r="C3346" s="209" t="str">
        <f>Collection!D588</f>
        <v>DEURALI KIRANA</v>
      </c>
      <c r="D3346" s="209" t="str">
        <f>Collection!F588</f>
        <v>Collection</v>
      </c>
      <c r="E3346" s="209">
        <f>Collection!C588</f>
        <v>4195</v>
      </c>
      <c r="F3346" s="209"/>
      <c r="G3346" s="210"/>
      <c r="H3346" s="210">
        <f>Collection!H588</f>
        <v>595</v>
      </c>
      <c r="I3346" s="256">
        <f t="shared" si="52"/>
        <v>-595</v>
      </c>
      <c r="J3346" s="209"/>
      <c r="K3346" s="209" t="str" cm="1">
        <f t="array" ref="K3346">IF($C3346="","",IF(AND($C3346=Party_Statement!$C$5,$B3346&gt;=Party_Statement!$C$6,$B3346&lt;=Party_Statement!$E$6),SUMPRODUCT(($C$3:$C3346=Party_Statement!$C$5)*($B$3:$B3346&gt;=Party_Statement!$C$6)*($B$3:$B3346&lt;=Party_Statement!$E$6)),""))</f>
        <v/>
      </c>
    </row>
    <row r="3347" spans="1:11" x14ac:dyDescent="0.25">
      <c r="A3347" s="212" t="str">
        <f>Collection!A589</f>
        <v>2083/04/27</v>
      </c>
      <c r="B3347" s="206">
        <f>Collection!B589</f>
        <v>46246</v>
      </c>
      <c r="C3347" s="209" t="str">
        <f>Collection!D589</f>
        <v>AAYUSH AND AAYUSHMA</v>
      </c>
      <c r="D3347" s="209" t="str">
        <f>Collection!F589</f>
        <v>Collection</v>
      </c>
      <c r="E3347" s="209">
        <f>Collection!C589</f>
        <v>4196</v>
      </c>
      <c r="F3347" s="209"/>
      <c r="G3347" s="210"/>
      <c r="H3347" s="210">
        <f>Collection!H589</f>
        <v>425</v>
      </c>
      <c r="I3347" s="256">
        <f t="shared" si="52"/>
        <v>-425</v>
      </c>
      <c r="J3347" s="209"/>
      <c r="K3347" s="209" t="str" cm="1">
        <f t="array" ref="K3347">IF($C3347="","",IF(AND($C3347=Party_Statement!$C$5,$B3347&gt;=Party_Statement!$C$6,$B3347&lt;=Party_Statement!$E$6),SUMPRODUCT(($C$3:$C3347=Party_Statement!$C$5)*($B$3:$B3347&gt;=Party_Statement!$C$6)*($B$3:$B3347&lt;=Party_Statement!$E$6)),""))</f>
        <v/>
      </c>
    </row>
    <row r="3348" spans="1:11" x14ac:dyDescent="0.25">
      <c r="A3348" s="212" t="str">
        <f>Collection!A590</f>
        <v>2083/04/27</v>
      </c>
      <c r="B3348" s="206">
        <f>Collection!B590</f>
        <v>46246</v>
      </c>
      <c r="C3348" s="209" t="str">
        <f>Collection!D590</f>
        <v>KALIKA CANTEEN A</v>
      </c>
      <c r="D3348" s="209" t="str">
        <f>Collection!F590</f>
        <v>Collection</v>
      </c>
      <c r="E3348" s="209">
        <f>Collection!C590</f>
        <v>4197</v>
      </c>
      <c r="F3348" s="209"/>
      <c r="G3348" s="210"/>
      <c r="H3348" s="210">
        <f>Collection!H590</f>
        <v>2975</v>
      </c>
      <c r="I3348" s="256">
        <f t="shared" si="52"/>
        <v>-2975</v>
      </c>
      <c r="J3348" s="209"/>
      <c r="K3348" s="209" t="str" cm="1">
        <f t="array" ref="K3348">IF($C3348="","",IF(AND($C3348=Party_Statement!$C$5,$B3348&gt;=Party_Statement!$C$6,$B3348&lt;=Party_Statement!$E$6),SUMPRODUCT(($C$3:$C3348=Party_Statement!$C$5)*($B$3:$B3348&gt;=Party_Statement!$C$6)*($B$3:$B3348&lt;=Party_Statement!$E$6)),""))</f>
        <v/>
      </c>
    </row>
    <row r="3349" spans="1:11" x14ac:dyDescent="0.25">
      <c r="A3349" s="212" t="str">
        <f>Collection!A591</f>
        <v>2083/04/27</v>
      </c>
      <c r="B3349" s="206">
        <f>Collection!B591</f>
        <v>46246</v>
      </c>
      <c r="C3349" s="209" t="str">
        <f>Collection!D591</f>
        <v>ORGANIC TARKALI</v>
      </c>
      <c r="D3349" s="209" t="str">
        <f>Collection!F591</f>
        <v>Collection</v>
      </c>
      <c r="E3349" s="209">
        <f>Collection!C591</f>
        <v>4198</v>
      </c>
      <c r="F3349" s="209"/>
      <c r="G3349" s="210"/>
      <c r="H3349" s="210">
        <f>Collection!H591</f>
        <v>2375</v>
      </c>
      <c r="I3349" s="256">
        <f t="shared" si="52"/>
        <v>-2375</v>
      </c>
      <c r="J3349" s="209"/>
      <c r="K3349" s="209" t="str" cm="1">
        <f t="array" ref="K3349">IF($C3349="","",IF(AND($C3349=Party_Statement!$C$5,$B3349&gt;=Party_Statement!$C$6,$B3349&lt;=Party_Statement!$E$6),SUMPRODUCT(($C$3:$C3349=Party_Statement!$C$5)*($B$3:$B3349&gt;=Party_Statement!$C$6)*($B$3:$B3349&lt;=Party_Statement!$E$6)),""))</f>
        <v/>
      </c>
    </row>
    <row r="3350" spans="1:11" x14ac:dyDescent="0.25">
      <c r="A3350" s="212" t="str">
        <f>Collection!A592</f>
        <v>2083/04/27</v>
      </c>
      <c r="B3350" s="206">
        <f>Collection!B592</f>
        <v>46246</v>
      </c>
      <c r="C3350" s="209" t="str">
        <f>Collection!D592</f>
        <v>CHHATRABHUMI STORE</v>
      </c>
      <c r="D3350" s="209" t="str">
        <f>Collection!F592</f>
        <v>Collection</v>
      </c>
      <c r="E3350" s="209">
        <f>Collection!C592</f>
        <v>4199</v>
      </c>
      <c r="F3350" s="209"/>
      <c r="G3350" s="210"/>
      <c r="H3350" s="210">
        <f>Collection!H592</f>
        <v>10000</v>
      </c>
      <c r="I3350" s="256">
        <f t="shared" si="52"/>
        <v>-10000</v>
      </c>
      <c r="J3350" s="209"/>
      <c r="K3350" s="209" t="str" cm="1">
        <f t="array" ref="K3350">IF($C3350="","",IF(AND($C3350=Party_Statement!$C$5,$B3350&gt;=Party_Statement!$C$6,$B3350&lt;=Party_Statement!$E$6),SUMPRODUCT(($C$3:$C3350=Party_Statement!$C$5)*($B$3:$B3350&gt;=Party_Statement!$C$6)*($B$3:$B3350&lt;=Party_Statement!$E$6)),""))</f>
        <v/>
      </c>
    </row>
    <row r="3351" spans="1:11" x14ac:dyDescent="0.25">
      <c r="A3351" s="212" t="str">
        <f>Collection!A593</f>
        <v>2083/04/28</v>
      </c>
      <c r="B3351" s="206">
        <f>Collection!B593</f>
        <v>46247</v>
      </c>
      <c r="C3351" s="209" t="str">
        <f>Collection!D593</f>
        <v>LOCAL</v>
      </c>
      <c r="D3351" s="209" t="str">
        <f>Collection!F593</f>
        <v>Collection</v>
      </c>
      <c r="E3351" s="209">
        <f>Collection!C593</f>
        <v>6471</v>
      </c>
      <c r="F3351" s="209"/>
      <c r="G3351" s="210"/>
      <c r="H3351" s="210">
        <f>Collection!H593</f>
        <v>150</v>
      </c>
      <c r="I3351" s="256">
        <f t="shared" si="52"/>
        <v>-150</v>
      </c>
      <c r="J3351" s="209"/>
      <c r="K3351" s="209" t="str" cm="1">
        <f t="array" ref="K3351">IF($C3351="","",IF(AND($C3351=Party_Statement!$C$5,$B3351&gt;=Party_Statement!$C$6,$B3351&lt;=Party_Statement!$E$6),SUMPRODUCT(($C$3:$C3351=Party_Statement!$C$5)*($B$3:$B3351&gt;=Party_Statement!$C$6)*($B$3:$B3351&lt;=Party_Statement!$E$6)),""))</f>
        <v/>
      </c>
    </row>
    <row r="3352" spans="1:11" x14ac:dyDescent="0.25">
      <c r="A3352" s="212" t="str">
        <f>Collection!A594</f>
        <v>2083/04/28</v>
      </c>
      <c r="B3352" s="206">
        <f>Collection!B594</f>
        <v>46247</v>
      </c>
      <c r="C3352" s="209" t="str">
        <f>Collection!D594</f>
        <v>NEUPANE KIRANA</v>
      </c>
      <c r="D3352" s="209" t="str">
        <f>Collection!F594</f>
        <v>Collection</v>
      </c>
      <c r="E3352" s="209">
        <f>Collection!C594</f>
        <v>4200</v>
      </c>
      <c r="F3352" s="209"/>
      <c r="G3352" s="210"/>
      <c r="H3352" s="210">
        <f>Collection!H594</f>
        <v>400</v>
      </c>
      <c r="I3352" s="256">
        <f t="shared" si="52"/>
        <v>-400</v>
      </c>
      <c r="J3352" s="209"/>
      <c r="K3352" s="209" t="str" cm="1">
        <f t="array" ref="K3352">IF($C3352="","",IF(AND($C3352=Party_Statement!$C$5,$B3352&gt;=Party_Statement!$C$6,$B3352&lt;=Party_Statement!$E$6),SUMPRODUCT(($C$3:$C3352=Party_Statement!$C$5)*($B$3:$B3352&gt;=Party_Statement!$C$6)*($B$3:$B3352&lt;=Party_Statement!$E$6)),""))</f>
        <v/>
      </c>
    </row>
    <row r="3353" spans="1:11" x14ac:dyDescent="0.25">
      <c r="A3353" s="212" t="str">
        <f>Collection!A595</f>
        <v>2083/04/28</v>
      </c>
      <c r="B3353" s="206">
        <f>Collection!B595</f>
        <v>46247</v>
      </c>
      <c r="C3353" s="209" t="str">
        <f>Collection!D595</f>
        <v>SRIJANA DAIRY</v>
      </c>
      <c r="D3353" s="209" t="str">
        <f>Collection!F595</f>
        <v>Collection</v>
      </c>
      <c r="E3353" s="209">
        <f>Collection!C595</f>
        <v>4201</v>
      </c>
      <c r="F3353" s="209"/>
      <c r="G3353" s="210"/>
      <c r="H3353" s="210">
        <f>Collection!H595</f>
        <v>5180</v>
      </c>
      <c r="I3353" s="256">
        <f t="shared" si="52"/>
        <v>-5180</v>
      </c>
      <c r="J3353" s="209"/>
      <c r="K3353" s="209" t="str" cm="1">
        <f t="array" ref="K3353">IF($C3353="","",IF(AND($C3353=Party_Statement!$C$5,$B3353&gt;=Party_Statement!$C$6,$B3353&lt;=Party_Statement!$E$6),SUMPRODUCT(($C$3:$C3353=Party_Statement!$C$5)*($B$3:$B3353&gt;=Party_Statement!$C$6)*($B$3:$B3353&lt;=Party_Statement!$E$6)),""))</f>
        <v/>
      </c>
    </row>
    <row r="3354" spans="1:11" x14ac:dyDescent="0.25">
      <c r="A3354" s="212" t="str">
        <f>Collection!A596</f>
        <v>2083/04/28</v>
      </c>
      <c r="B3354" s="206">
        <f>Collection!B596</f>
        <v>46247</v>
      </c>
      <c r="C3354" s="209" t="str">
        <f>Collection!D596</f>
        <v>GIRI KIRANA</v>
      </c>
      <c r="D3354" s="209" t="str">
        <f>Collection!F596</f>
        <v>Collection</v>
      </c>
      <c r="E3354" s="209">
        <f>Collection!C596</f>
        <v>4202</v>
      </c>
      <c r="F3354" s="209"/>
      <c r="G3354" s="210"/>
      <c r="H3354" s="210">
        <f>Collection!H596</f>
        <v>1275</v>
      </c>
      <c r="I3354" s="256">
        <f t="shared" si="52"/>
        <v>-1275</v>
      </c>
      <c r="J3354" s="209"/>
      <c r="K3354" s="209" t="str" cm="1">
        <f t="array" ref="K3354">IF($C3354="","",IF(AND($C3354=Party_Statement!$C$5,$B3354&gt;=Party_Statement!$C$6,$B3354&lt;=Party_Statement!$E$6),SUMPRODUCT(($C$3:$C3354=Party_Statement!$C$5)*($B$3:$B3354&gt;=Party_Statement!$C$6)*($B$3:$B3354&lt;=Party_Statement!$E$6)),""))</f>
        <v/>
      </c>
    </row>
    <row r="3355" spans="1:11" x14ac:dyDescent="0.25">
      <c r="A3355" s="212" t="str">
        <f>Collection!A597</f>
        <v>2083/04/28</v>
      </c>
      <c r="B3355" s="206">
        <f>Collection!B597</f>
        <v>46247</v>
      </c>
      <c r="C3355" s="209" t="str">
        <f>Collection!D597</f>
        <v>AAMOSH KIRANA</v>
      </c>
      <c r="D3355" s="209" t="str">
        <f>Collection!F597</f>
        <v>Collection</v>
      </c>
      <c r="E3355" s="209">
        <f>Collection!C597</f>
        <v>4203</v>
      </c>
      <c r="F3355" s="209"/>
      <c r="G3355" s="210"/>
      <c r="H3355" s="210">
        <f>Collection!H597</f>
        <v>7700</v>
      </c>
      <c r="I3355" s="256">
        <f t="shared" si="52"/>
        <v>-7700</v>
      </c>
      <c r="J3355" s="209"/>
      <c r="K3355" s="209" t="str" cm="1">
        <f t="array" ref="K3355">IF($C3355="","",IF(AND($C3355=Party_Statement!$C$5,$B3355&gt;=Party_Statement!$C$6,$B3355&lt;=Party_Statement!$E$6),SUMPRODUCT(($C$3:$C3355=Party_Statement!$C$5)*($B$3:$B3355&gt;=Party_Statement!$C$6)*($B$3:$B3355&lt;=Party_Statement!$E$6)),""))</f>
        <v/>
      </c>
    </row>
    <row r="3356" spans="1:11" x14ac:dyDescent="0.25">
      <c r="A3356" s="212" t="str">
        <f>Collection!A598</f>
        <v>2083/04/28</v>
      </c>
      <c r="B3356" s="206">
        <f>Collection!B598</f>
        <v>46247</v>
      </c>
      <c r="C3356" s="209" t="str">
        <f>Collection!D598</f>
        <v>PALPALI KIRANA</v>
      </c>
      <c r="D3356" s="209" t="str">
        <f>Collection!F598</f>
        <v>Collection</v>
      </c>
      <c r="E3356" s="209">
        <f>Collection!C598</f>
        <v>4204</v>
      </c>
      <c r="F3356" s="209"/>
      <c r="G3356" s="210"/>
      <c r="H3356" s="210">
        <f>Collection!H598</f>
        <v>2125</v>
      </c>
      <c r="I3356" s="256">
        <f t="shared" si="52"/>
        <v>-2125</v>
      </c>
      <c r="J3356" s="209"/>
      <c r="K3356" s="209" t="str" cm="1">
        <f t="array" ref="K3356">IF($C3356="","",IF(AND($C3356=Party_Statement!$C$5,$B3356&gt;=Party_Statement!$C$6,$B3356&lt;=Party_Statement!$E$6),SUMPRODUCT(($C$3:$C3356=Party_Statement!$C$5)*($B$3:$B3356&gt;=Party_Statement!$C$6)*($B$3:$B3356&lt;=Party_Statement!$E$6)),""))</f>
        <v/>
      </c>
    </row>
    <row r="3357" spans="1:11" x14ac:dyDescent="0.25">
      <c r="A3357" s="212" t="str">
        <f>Collection!A599</f>
        <v>2083/04/28</v>
      </c>
      <c r="B3357" s="206">
        <f>Collection!B599</f>
        <v>46247</v>
      </c>
      <c r="C3357" s="209" t="str">
        <f>Collection!D599</f>
        <v>SOBHA BHATTARAI</v>
      </c>
      <c r="D3357" s="209" t="str">
        <f>Collection!F599</f>
        <v>Collection</v>
      </c>
      <c r="E3357" s="209">
        <f>Collection!C599</f>
        <v>4205</v>
      </c>
      <c r="F3357" s="209"/>
      <c r="G3357" s="210"/>
      <c r="H3357" s="210">
        <f>Collection!H599</f>
        <v>4250</v>
      </c>
      <c r="I3357" s="256">
        <f t="shared" si="52"/>
        <v>-4250</v>
      </c>
      <c r="J3357" s="209"/>
      <c r="K3357" s="209" t="str" cm="1">
        <f t="array" ref="K3357">IF($C3357="","",IF(AND($C3357=Party_Statement!$C$5,$B3357&gt;=Party_Statement!$C$6,$B3357&lt;=Party_Statement!$E$6),SUMPRODUCT(($C$3:$C3357=Party_Statement!$C$5)*($B$3:$B3357&gt;=Party_Statement!$C$6)*($B$3:$B3357&lt;=Party_Statement!$E$6)),""))</f>
        <v/>
      </c>
    </row>
    <row r="3358" spans="1:11" x14ac:dyDescent="0.25">
      <c r="A3358" s="212" t="str">
        <f>Collection!A600</f>
        <v>2083/04/28</v>
      </c>
      <c r="B3358" s="206">
        <f>Collection!B600</f>
        <v>46247</v>
      </c>
      <c r="C3358" s="209" t="str">
        <f>Collection!D600</f>
        <v>SAMIKSHYA KIRANA</v>
      </c>
      <c r="D3358" s="209" t="str">
        <f>Collection!F600</f>
        <v>Collection</v>
      </c>
      <c r="E3358" s="209">
        <f>Collection!C600</f>
        <v>4206</v>
      </c>
      <c r="F3358" s="209"/>
      <c r="G3358" s="210"/>
      <c r="H3358" s="210">
        <f>Collection!H600</f>
        <v>680</v>
      </c>
      <c r="I3358" s="256">
        <f t="shared" si="52"/>
        <v>-680</v>
      </c>
      <c r="J3358" s="209"/>
      <c r="K3358" s="209" t="str" cm="1">
        <f t="array" ref="K3358">IF($C3358="","",IF(AND($C3358=Party_Statement!$C$5,$B3358&gt;=Party_Statement!$C$6,$B3358&lt;=Party_Statement!$E$6),SUMPRODUCT(($C$3:$C3358=Party_Statement!$C$5)*($B$3:$B3358&gt;=Party_Statement!$C$6)*($B$3:$B3358&lt;=Party_Statement!$E$6)),""))</f>
        <v/>
      </c>
    </row>
    <row r="3359" spans="1:11" x14ac:dyDescent="0.25">
      <c r="A3359" s="212" t="str">
        <f>Collection!A601</f>
        <v>2083/04/28</v>
      </c>
      <c r="B3359" s="206">
        <f>Collection!B601</f>
        <v>46247</v>
      </c>
      <c r="C3359" s="209" t="str">
        <f>Collection!D601</f>
        <v>YUBARAJ AND SAMRAT</v>
      </c>
      <c r="D3359" s="209" t="str">
        <f>Collection!F601</f>
        <v>Collection</v>
      </c>
      <c r="E3359" s="209">
        <f>Collection!C601</f>
        <v>4207</v>
      </c>
      <c r="F3359" s="209"/>
      <c r="G3359" s="210"/>
      <c r="H3359" s="210">
        <f>Collection!H601</f>
        <v>1020</v>
      </c>
      <c r="I3359" s="256">
        <f t="shared" si="52"/>
        <v>-1020</v>
      </c>
      <c r="J3359" s="209"/>
      <c r="K3359" s="209" t="str" cm="1">
        <f t="array" ref="K3359">IF($C3359="","",IF(AND($C3359=Party_Statement!$C$5,$B3359&gt;=Party_Statement!$C$6,$B3359&lt;=Party_Statement!$E$6),SUMPRODUCT(($C$3:$C3359=Party_Statement!$C$5)*($B$3:$B3359&gt;=Party_Statement!$C$6)*($B$3:$B3359&lt;=Party_Statement!$E$6)),""))</f>
        <v/>
      </c>
    </row>
    <row r="3360" spans="1:11" x14ac:dyDescent="0.25">
      <c r="A3360" s="212" t="str">
        <f>Collection!A602</f>
        <v>2083/04/28</v>
      </c>
      <c r="B3360" s="206">
        <f>Collection!B602</f>
        <v>46247</v>
      </c>
      <c r="C3360" s="209" t="str">
        <f>Collection!D602</f>
        <v>ORGANIC TARKALI</v>
      </c>
      <c r="D3360" s="209" t="str">
        <f>Collection!F602</f>
        <v>Collection</v>
      </c>
      <c r="E3360" s="209">
        <f>Collection!C602</f>
        <v>4208</v>
      </c>
      <c r="F3360" s="209"/>
      <c r="G3360" s="210"/>
      <c r="H3360" s="210">
        <f>Collection!H602</f>
        <v>3395</v>
      </c>
      <c r="I3360" s="256">
        <f t="shared" si="52"/>
        <v>-3395</v>
      </c>
      <c r="J3360" s="209"/>
      <c r="K3360" s="209" t="str" cm="1">
        <f t="array" ref="K3360">IF($C3360="","",IF(AND($C3360=Party_Statement!$C$5,$B3360&gt;=Party_Statement!$C$6,$B3360&lt;=Party_Statement!$E$6),SUMPRODUCT(($C$3:$C3360=Party_Statement!$C$5)*($B$3:$B3360&gt;=Party_Statement!$C$6)*($B$3:$B3360&lt;=Party_Statement!$E$6)),""))</f>
        <v/>
      </c>
    </row>
    <row r="3361" spans="1:11" x14ac:dyDescent="0.25">
      <c r="A3361" s="212" t="str">
        <f>Collection!A603</f>
        <v>2083/04/28</v>
      </c>
      <c r="B3361" s="206">
        <f>Collection!B603</f>
        <v>46247</v>
      </c>
      <c r="C3361" s="209" t="str">
        <f>Collection!D603</f>
        <v>DEURALI KIRANA</v>
      </c>
      <c r="D3361" s="209" t="str">
        <f>Collection!F603</f>
        <v>Collection</v>
      </c>
      <c r="E3361" s="209">
        <f>Collection!C603</f>
        <v>4209</v>
      </c>
      <c r="F3361" s="209"/>
      <c r="G3361" s="210"/>
      <c r="H3361" s="210">
        <f>Collection!H603</f>
        <v>510</v>
      </c>
      <c r="I3361" s="256">
        <f t="shared" si="52"/>
        <v>-510</v>
      </c>
      <c r="J3361" s="209"/>
      <c r="K3361" s="209" t="str" cm="1">
        <f t="array" ref="K3361">IF($C3361="","",IF(AND($C3361=Party_Statement!$C$5,$B3361&gt;=Party_Statement!$C$6,$B3361&lt;=Party_Statement!$E$6),SUMPRODUCT(($C$3:$C3361=Party_Statement!$C$5)*($B$3:$B3361&gt;=Party_Statement!$C$6)*($B$3:$B3361&lt;=Party_Statement!$E$6)),""))</f>
        <v/>
      </c>
    </row>
    <row r="3362" spans="1:11" x14ac:dyDescent="0.25">
      <c r="A3362" s="212" t="str">
        <f>Collection!A604</f>
        <v>2083/04/28</v>
      </c>
      <c r="B3362" s="206">
        <f>Collection!B604</f>
        <v>46247</v>
      </c>
      <c r="C3362" s="209" t="str">
        <f>Collection!D604</f>
        <v>LOCAL</v>
      </c>
      <c r="D3362" s="209" t="str">
        <f>Collection!F604</f>
        <v>Collection</v>
      </c>
      <c r="E3362" s="209">
        <f>Collection!C604</f>
        <v>6472</v>
      </c>
      <c r="F3362" s="209"/>
      <c r="G3362" s="210"/>
      <c r="H3362" s="210">
        <f>Collection!H604</f>
        <v>350</v>
      </c>
      <c r="I3362" s="256">
        <f t="shared" si="52"/>
        <v>-350</v>
      </c>
      <c r="J3362" s="209"/>
      <c r="K3362" s="209" t="str" cm="1">
        <f t="array" ref="K3362">IF($C3362="","",IF(AND($C3362=Party_Statement!$C$5,$B3362&gt;=Party_Statement!$C$6,$B3362&lt;=Party_Statement!$E$6),SUMPRODUCT(($C$3:$C3362=Party_Statement!$C$5)*($B$3:$B3362&gt;=Party_Statement!$C$6)*($B$3:$B3362&lt;=Party_Statement!$E$6)),""))</f>
        <v/>
      </c>
    </row>
    <row r="3363" spans="1:11" x14ac:dyDescent="0.25">
      <c r="A3363" s="212" t="str">
        <f>Collection!A605</f>
        <v>2083/04/28</v>
      </c>
      <c r="B3363" s="206">
        <f>Collection!B605</f>
        <v>46247</v>
      </c>
      <c r="C3363" s="209" t="str">
        <f>Collection!D605</f>
        <v>PETTY CASH</v>
      </c>
      <c r="D3363" s="209" t="str">
        <f>Collection!F605</f>
        <v>Petty Cash</v>
      </c>
      <c r="E3363" s="209">
        <f>Collection!C605</f>
        <v>0</v>
      </c>
      <c r="F3363" s="209"/>
      <c r="G3363" s="210"/>
      <c r="H3363" s="210">
        <f>Collection!H605</f>
        <v>0</v>
      </c>
      <c r="I3363" s="256">
        <f t="shared" si="52"/>
        <v>0</v>
      </c>
      <c r="J3363" s="209"/>
      <c r="K3363" s="209" t="str" cm="1">
        <f t="array" ref="K3363">IF($C3363="","",IF(AND($C3363=Party_Statement!$C$5,$B3363&gt;=Party_Statement!$C$6,$B3363&lt;=Party_Statement!$E$6),SUMPRODUCT(($C$3:$C3363=Party_Statement!$C$5)*($B$3:$B3363&gt;=Party_Statement!$C$6)*($B$3:$B3363&lt;=Party_Statement!$E$6)),""))</f>
        <v/>
      </c>
    </row>
    <row r="3364" spans="1:11" x14ac:dyDescent="0.25">
      <c r="A3364" s="212" t="str">
        <f>Collection!A606</f>
        <v>2083/04/28</v>
      </c>
      <c r="B3364" s="206">
        <f>Collection!B606</f>
        <v>46247</v>
      </c>
      <c r="C3364" s="209" t="str">
        <f>Collection!D606</f>
        <v>PETTY CASH</v>
      </c>
      <c r="D3364" s="209" t="str">
        <f>Collection!F606</f>
        <v>Petty Cash</v>
      </c>
      <c r="E3364" s="209">
        <f>Collection!C606</f>
        <v>0</v>
      </c>
      <c r="F3364" s="209"/>
      <c r="G3364" s="210"/>
      <c r="H3364" s="210">
        <f>Collection!H606</f>
        <v>0</v>
      </c>
      <c r="I3364" s="256">
        <f t="shared" si="52"/>
        <v>0</v>
      </c>
      <c r="J3364" s="209"/>
      <c r="K3364" s="209" t="str" cm="1">
        <f t="array" ref="K3364">IF($C3364="","",IF(AND($C3364=Party_Statement!$C$5,$B3364&gt;=Party_Statement!$C$6,$B3364&lt;=Party_Statement!$E$6),SUMPRODUCT(($C$3:$C3364=Party_Statement!$C$5)*($B$3:$B3364&gt;=Party_Statement!$C$6)*($B$3:$B3364&lt;=Party_Statement!$E$6)),""))</f>
        <v/>
      </c>
    </row>
    <row r="3365" spans="1:11" x14ac:dyDescent="0.25">
      <c r="A3365" s="212" t="str">
        <f>Collection!A607</f>
        <v>2083/04/29</v>
      </c>
      <c r="B3365" s="206">
        <f>Collection!B607</f>
        <v>46248</v>
      </c>
      <c r="C3365" s="209" t="str">
        <f>Collection!D607</f>
        <v>SRIJANA DAIRY</v>
      </c>
      <c r="D3365" s="209" t="str">
        <f>Collection!F607</f>
        <v>Collection</v>
      </c>
      <c r="E3365" s="209">
        <f>Collection!C607</f>
        <v>4210</v>
      </c>
      <c r="F3365" s="209"/>
      <c r="G3365" s="210"/>
      <c r="H3365" s="210">
        <f>Collection!H607</f>
        <v>5180</v>
      </c>
      <c r="I3365" s="256">
        <f t="shared" si="52"/>
        <v>-5180</v>
      </c>
      <c r="J3365" s="209"/>
      <c r="K3365" s="209" t="str" cm="1">
        <f t="array" ref="K3365">IF($C3365="","",IF(AND($C3365=Party_Statement!$C$5,$B3365&gt;=Party_Statement!$C$6,$B3365&lt;=Party_Statement!$E$6),SUMPRODUCT(($C$3:$C3365=Party_Statement!$C$5)*($B$3:$B3365&gt;=Party_Statement!$C$6)*($B$3:$B3365&lt;=Party_Statement!$E$6)),""))</f>
        <v/>
      </c>
    </row>
    <row r="3366" spans="1:11" x14ac:dyDescent="0.25">
      <c r="A3366" s="212" t="str">
        <f>Collection!A608</f>
        <v>2083/04/29</v>
      </c>
      <c r="B3366" s="206">
        <f>Collection!B608</f>
        <v>46248</v>
      </c>
      <c r="C3366" s="209" t="str">
        <f>Collection!D608</f>
        <v>SOBHA BHATTARAI</v>
      </c>
      <c r="D3366" s="209" t="str">
        <f>Collection!F608</f>
        <v>Collection</v>
      </c>
      <c r="E3366" s="209">
        <f>Collection!C608</f>
        <v>4211</v>
      </c>
      <c r="F3366" s="209"/>
      <c r="G3366" s="210"/>
      <c r="H3366" s="210">
        <f>Collection!H608</f>
        <v>4250</v>
      </c>
      <c r="I3366" s="256">
        <f t="shared" si="52"/>
        <v>-4250</v>
      </c>
      <c r="J3366" s="209"/>
      <c r="K3366" s="209" t="str" cm="1">
        <f t="array" ref="K3366">IF($C3366="","",IF(AND($C3366=Party_Statement!$C$5,$B3366&gt;=Party_Statement!$C$6,$B3366&lt;=Party_Statement!$E$6),SUMPRODUCT(($C$3:$C3366=Party_Statement!$C$5)*($B$3:$B3366&gt;=Party_Statement!$C$6)*($B$3:$B3366&lt;=Party_Statement!$E$6)),""))</f>
        <v/>
      </c>
    </row>
    <row r="3367" spans="1:11" x14ac:dyDescent="0.25">
      <c r="A3367" s="212" t="str">
        <f>Collection!A609</f>
        <v>2083/04/29</v>
      </c>
      <c r="B3367" s="206">
        <f>Collection!B609</f>
        <v>46248</v>
      </c>
      <c r="C3367" s="209" t="str">
        <f>Collection!D609</f>
        <v>AAMOSH KIRANA</v>
      </c>
      <c r="D3367" s="209" t="str">
        <f>Collection!F609</f>
        <v>Collection</v>
      </c>
      <c r="E3367" s="209">
        <f>Collection!C609</f>
        <v>4212</v>
      </c>
      <c r="F3367" s="209"/>
      <c r="G3367" s="210"/>
      <c r="H3367" s="210">
        <f>Collection!H609</f>
        <v>7000</v>
      </c>
      <c r="I3367" s="256">
        <f t="shared" si="52"/>
        <v>-7000</v>
      </c>
      <c r="J3367" s="209"/>
      <c r="K3367" s="209" t="str" cm="1">
        <f t="array" ref="K3367">IF($C3367="","",IF(AND($C3367=Party_Statement!$C$5,$B3367&gt;=Party_Statement!$C$6,$B3367&lt;=Party_Statement!$E$6),SUMPRODUCT(($C$3:$C3367=Party_Statement!$C$5)*($B$3:$B3367&gt;=Party_Statement!$C$6)*($B$3:$B3367&lt;=Party_Statement!$E$6)),""))</f>
        <v/>
      </c>
    </row>
    <row r="3368" spans="1:11" x14ac:dyDescent="0.25">
      <c r="A3368" s="212" t="str">
        <f>Collection!A610</f>
        <v>2083/04/29</v>
      </c>
      <c r="B3368" s="206">
        <f>Collection!B610</f>
        <v>46248</v>
      </c>
      <c r="C3368" s="209" t="str">
        <f>Collection!D610</f>
        <v>GIRI KIRANA</v>
      </c>
      <c r="D3368" s="209" t="str">
        <f>Collection!F610</f>
        <v>Collection</v>
      </c>
      <c r="E3368" s="209">
        <f>Collection!C610</f>
        <v>4213</v>
      </c>
      <c r="F3368" s="209"/>
      <c r="G3368" s="210"/>
      <c r="H3368" s="210">
        <f>Collection!H610</f>
        <v>1275</v>
      </c>
      <c r="I3368" s="256">
        <f t="shared" si="52"/>
        <v>-1275</v>
      </c>
      <c r="J3368" s="209"/>
      <c r="K3368" s="209" t="str" cm="1">
        <f t="array" ref="K3368">IF($C3368="","",IF(AND($C3368=Party_Statement!$C$5,$B3368&gt;=Party_Statement!$C$6,$B3368&lt;=Party_Statement!$E$6),SUMPRODUCT(($C$3:$C3368=Party_Statement!$C$5)*($B$3:$B3368&gt;=Party_Statement!$C$6)*($B$3:$B3368&lt;=Party_Statement!$E$6)),""))</f>
        <v/>
      </c>
    </row>
    <row r="3369" spans="1:11" x14ac:dyDescent="0.25">
      <c r="A3369" s="212" t="str">
        <f>Collection!A611</f>
        <v>2083/04/29</v>
      </c>
      <c r="B3369" s="206">
        <f>Collection!B611</f>
        <v>46248</v>
      </c>
      <c r="C3369" s="209" t="str">
        <f>Collection!D611</f>
        <v>PALPALI KIRANA</v>
      </c>
      <c r="D3369" s="209" t="str">
        <f>Collection!F611</f>
        <v>Collection</v>
      </c>
      <c r="E3369" s="209">
        <f>Collection!C611</f>
        <v>4214</v>
      </c>
      <c r="F3369" s="209"/>
      <c r="G3369" s="210"/>
      <c r="H3369" s="210">
        <f>Collection!H611</f>
        <v>1700</v>
      </c>
      <c r="I3369" s="256">
        <f t="shared" si="52"/>
        <v>-1700</v>
      </c>
      <c r="J3369" s="209"/>
      <c r="K3369" s="209" t="str" cm="1">
        <f t="array" ref="K3369">IF($C3369="","",IF(AND($C3369=Party_Statement!$C$5,$B3369&gt;=Party_Statement!$C$6,$B3369&lt;=Party_Statement!$E$6),SUMPRODUCT(($C$3:$C3369=Party_Statement!$C$5)*($B$3:$B3369&gt;=Party_Statement!$C$6)*($B$3:$B3369&lt;=Party_Statement!$E$6)),""))</f>
        <v/>
      </c>
    </row>
    <row r="3370" spans="1:11" x14ac:dyDescent="0.25">
      <c r="A3370" s="212" t="str">
        <f>Collection!A612</f>
        <v>2083/04/29</v>
      </c>
      <c r="B3370" s="206">
        <f>Collection!B612</f>
        <v>46248</v>
      </c>
      <c r="C3370" s="209" t="str">
        <f>Collection!D612</f>
        <v>SAMIKSHYA KIRANA</v>
      </c>
      <c r="D3370" s="209" t="str">
        <f>Collection!F612</f>
        <v>Collection</v>
      </c>
      <c r="E3370" s="209">
        <f>Collection!C612</f>
        <v>4215</v>
      </c>
      <c r="F3370" s="209"/>
      <c r="G3370" s="210"/>
      <c r="H3370" s="210">
        <f>Collection!H612</f>
        <v>680</v>
      </c>
      <c r="I3370" s="256">
        <f t="shared" si="52"/>
        <v>-680</v>
      </c>
      <c r="J3370" s="209"/>
      <c r="K3370" s="209" t="str" cm="1">
        <f t="array" ref="K3370">IF($C3370="","",IF(AND($C3370=Party_Statement!$C$5,$B3370&gt;=Party_Statement!$C$6,$B3370&lt;=Party_Statement!$E$6),SUMPRODUCT(($C$3:$C3370=Party_Statement!$C$5)*($B$3:$B3370&gt;=Party_Statement!$C$6)*($B$3:$B3370&lt;=Party_Statement!$E$6)),""))</f>
        <v/>
      </c>
    </row>
    <row r="3371" spans="1:11" x14ac:dyDescent="0.25">
      <c r="A3371" s="212" t="str">
        <f>Collection!A613</f>
        <v>2083/04/29</v>
      </c>
      <c r="B3371" s="206">
        <f>Collection!B613</f>
        <v>46248</v>
      </c>
      <c r="C3371" s="209" t="str">
        <f>Collection!D613</f>
        <v>YUBARAJ AND SAMRAT</v>
      </c>
      <c r="D3371" s="209" t="str">
        <f>Collection!F613</f>
        <v>Collection</v>
      </c>
      <c r="E3371" s="209">
        <f>Collection!C613</f>
        <v>4216</v>
      </c>
      <c r="F3371" s="209"/>
      <c r="G3371" s="210"/>
      <c r="H3371" s="210">
        <f>Collection!H613</f>
        <v>1020</v>
      </c>
      <c r="I3371" s="256">
        <f t="shared" si="52"/>
        <v>-1020</v>
      </c>
      <c r="J3371" s="209"/>
      <c r="K3371" s="209" t="str" cm="1">
        <f t="array" ref="K3371">IF($C3371="","",IF(AND($C3371=Party_Statement!$C$5,$B3371&gt;=Party_Statement!$C$6,$B3371&lt;=Party_Statement!$E$6),SUMPRODUCT(($C$3:$C3371=Party_Statement!$C$5)*($B$3:$B3371&gt;=Party_Statement!$C$6)*($B$3:$B3371&lt;=Party_Statement!$E$6)),""))</f>
        <v/>
      </c>
    </row>
    <row r="3372" spans="1:11" x14ac:dyDescent="0.25">
      <c r="A3372" s="212" t="str">
        <f>Collection!A614</f>
        <v>2083/04/29</v>
      </c>
      <c r="B3372" s="206">
        <f>Collection!B614</f>
        <v>46248</v>
      </c>
      <c r="C3372" s="209" t="str">
        <f>Collection!D614</f>
        <v>DEURALI KIRANA</v>
      </c>
      <c r="D3372" s="209" t="str">
        <f>Collection!F614</f>
        <v>Collection</v>
      </c>
      <c r="E3372" s="209">
        <f>Collection!C614</f>
        <v>4217</v>
      </c>
      <c r="F3372" s="209"/>
      <c r="G3372" s="210"/>
      <c r="H3372" s="210">
        <f>Collection!H614</f>
        <v>425</v>
      </c>
      <c r="I3372" s="256">
        <f t="shared" si="52"/>
        <v>-425</v>
      </c>
      <c r="J3372" s="209"/>
      <c r="K3372" s="209" t="str" cm="1">
        <f t="array" ref="K3372">IF($C3372="","",IF(AND($C3372=Party_Statement!$C$5,$B3372&gt;=Party_Statement!$C$6,$B3372&lt;=Party_Statement!$E$6),SUMPRODUCT(($C$3:$C3372=Party_Statement!$C$5)*($B$3:$B3372&gt;=Party_Statement!$C$6)*($B$3:$B3372&lt;=Party_Statement!$E$6)),""))</f>
        <v/>
      </c>
    </row>
    <row r="3373" spans="1:11" x14ac:dyDescent="0.25">
      <c r="A3373" s="212" t="str">
        <f>Collection!A615</f>
        <v>2083/04/29</v>
      </c>
      <c r="B3373" s="206">
        <f>Collection!B615</f>
        <v>46248</v>
      </c>
      <c r="C3373" s="209" t="str">
        <f>Collection!D615</f>
        <v>AAYUSH AND AAYUSHMA</v>
      </c>
      <c r="D3373" s="209" t="str">
        <f>Collection!F615</f>
        <v>Collection</v>
      </c>
      <c r="E3373" s="209">
        <f>Collection!C615</f>
        <v>4218</v>
      </c>
      <c r="F3373" s="209"/>
      <c r="G3373" s="210"/>
      <c r="H3373" s="210">
        <f>Collection!H615</f>
        <v>680</v>
      </c>
      <c r="I3373" s="256">
        <f t="shared" si="52"/>
        <v>-680</v>
      </c>
      <c r="J3373" s="209"/>
      <c r="K3373" s="209" t="str" cm="1">
        <f t="array" ref="K3373">IF($C3373="","",IF(AND($C3373=Party_Statement!$C$5,$B3373&gt;=Party_Statement!$C$6,$B3373&lt;=Party_Statement!$E$6),SUMPRODUCT(($C$3:$C3373=Party_Statement!$C$5)*($B$3:$B3373&gt;=Party_Statement!$C$6)*($B$3:$B3373&lt;=Party_Statement!$E$6)),""))</f>
        <v/>
      </c>
    </row>
    <row r="3374" spans="1:11" x14ac:dyDescent="0.25">
      <c r="A3374" s="212" t="str">
        <f>Collection!A616</f>
        <v>2083/04/29</v>
      </c>
      <c r="B3374" s="206">
        <f>Collection!B616</f>
        <v>46248</v>
      </c>
      <c r="C3374" s="209" t="str">
        <f>Collection!D616</f>
        <v>ORGANIC TARKALI</v>
      </c>
      <c r="D3374" s="209" t="str">
        <f>Collection!F616</f>
        <v>Collection</v>
      </c>
      <c r="E3374" s="209">
        <f>Collection!C616</f>
        <v>4219</v>
      </c>
      <c r="F3374" s="209"/>
      <c r="G3374" s="210"/>
      <c r="H3374" s="210">
        <f>Collection!H616</f>
        <v>3565</v>
      </c>
      <c r="I3374" s="256">
        <f t="shared" si="52"/>
        <v>-3565</v>
      </c>
      <c r="J3374" s="209"/>
      <c r="K3374" s="209" t="str" cm="1">
        <f t="array" ref="K3374">IF($C3374="","",IF(AND($C3374=Party_Statement!$C$5,$B3374&gt;=Party_Statement!$C$6,$B3374&lt;=Party_Statement!$E$6),SUMPRODUCT(($C$3:$C3374=Party_Statement!$C$5)*($B$3:$B3374&gt;=Party_Statement!$C$6)*($B$3:$B3374&lt;=Party_Statement!$E$6)),""))</f>
        <v/>
      </c>
    </row>
    <row r="3375" spans="1:11" x14ac:dyDescent="0.25">
      <c r="A3375" s="212" t="str">
        <f>Collection!A617</f>
        <v>2083/04/29</v>
      </c>
      <c r="B3375" s="206">
        <f>Collection!B617</f>
        <v>46248</v>
      </c>
      <c r="C3375" s="209" t="str">
        <f>Collection!D617</f>
        <v>NEUPANE KIRANA</v>
      </c>
      <c r="D3375" s="209" t="str">
        <f>Collection!F617</f>
        <v>Collection</v>
      </c>
      <c r="E3375" s="209">
        <f>Collection!C617</f>
        <v>4220</v>
      </c>
      <c r="F3375" s="209"/>
      <c r="G3375" s="210"/>
      <c r="H3375" s="210">
        <f>Collection!H617</f>
        <v>400</v>
      </c>
      <c r="I3375" s="256">
        <f t="shared" si="52"/>
        <v>-400</v>
      </c>
      <c r="J3375" s="209"/>
      <c r="K3375" s="209" t="str" cm="1">
        <f t="array" ref="K3375">IF($C3375="","",IF(AND($C3375=Party_Statement!$C$5,$B3375&gt;=Party_Statement!$C$6,$B3375&lt;=Party_Statement!$E$6),SUMPRODUCT(($C$3:$C3375=Party_Statement!$C$5)*($B$3:$B3375&gt;=Party_Statement!$C$6)*($B$3:$B3375&lt;=Party_Statement!$E$6)),""))</f>
        <v/>
      </c>
    </row>
    <row r="3376" spans="1:11" x14ac:dyDescent="0.25">
      <c r="A3376" s="212" t="str">
        <f>Collection!A618</f>
        <v>2083/04/29</v>
      </c>
      <c r="B3376" s="206">
        <f>Collection!B618</f>
        <v>46248</v>
      </c>
      <c r="C3376" s="209" t="str">
        <f>Collection!D618</f>
        <v>BHUSAL JANARAL STORE</v>
      </c>
      <c r="D3376" s="209" t="str">
        <f>Collection!F618</f>
        <v>Collection</v>
      </c>
      <c r="E3376" s="209">
        <f>Collection!C618</f>
        <v>4221</v>
      </c>
      <c r="F3376" s="209"/>
      <c r="G3376" s="210"/>
      <c r="H3376" s="210">
        <f>Collection!H618</f>
        <v>8500</v>
      </c>
      <c r="I3376" s="256">
        <f t="shared" si="52"/>
        <v>-8500</v>
      </c>
      <c r="J3376" s="209"/>
      <c r="K3376" s="209" t="str" cm="1">
        <f t="array" ref="K3376">IF($C3376="","",IF(AND($C3376=Party_Statement!$C$5,$B3376&gt;=Party_Statement!$C$6,$B3376&lt;=Party_Statement!$E$6),SUMPRODUCT(($C$3:$C3376=Party_Statement!$C$5)*($B$3:$B3376&gt;=Party_Statement!$C$6)*($B$3:$B3376&lt;=Party_Statement!$E$6)),""))</f>
        <v/>
      </c>
    </row>
    <row r="3377" spans="1:11" x14ac:dyDescent="0.25">
      <c r="A3377" s="212" t="str">
        <f>Collection!A619</f>
        <v>2083/04/29</v>
      </c>
      <c r="B3377" s="206">
        <f>Collection!B619</f>
        <v>46248</v>
      </c>
      <c r="C3377" s="209" t="str">
        <f>Collection!D619</f>
        <v>LOCAL</v>
      </c>
      <c r="D3377" s="209" t="str">
        <f>Collection!F619</f>
        <v>Collection</v>
      </c>
      <c r="E3377" s="209">
        <f>Collection!C619</f>
        <v>6473</v>
      </c>
      <c r="F3377" s="209"/>
      <c r="G3377" s="210"/>
      <c r="H3377" s="210">
        <f>Collection!H619</f>
        <v>550</v>
      </c>
      <c r="I3377" s="256">
        <f t="shared" si="52"/>
        <v>-550</v>
      </c>
      <c r="J3377" s="209"/>
      <c r="K3377" s="209" t="str" cm="1">
        <f t="array" ref="K3377">IF($C3377="","",IF(AND($C3377=Party_Statement!$C$5,$B3377&gt;=Party_Statement!$C$6,$B3377&lt;=Party_Statement!$E$6),SUMPRODUCT(($C$3:$C3377=Party_Statement!$C$5)*($B$3:$B3377&gt;=Party_Statement!$C$6)*($B$3:$B3377&lt;=Party_Statement!$E$6)),""))</f>
        <v/>
      </c>
    </row>
    <row r="3378" spans="1:11" x14ac:dyDescent="0.25">
      <c r="A3378" s="212" t="str">
        <f>Collection!A620</f>
        <v>2083/04/29</v>
      </c>
      <c r="B3378" s="206">
        <f>Collection!B620</f>
        <v>46248</v>
      </c>
      <c r="C3378" s="209" t="str">
        <f>Collection!D620</f>
        <v>PETTY CASH</v>
      </c>
      <c r="D3378" s="209" t="str">
        <f>Collection!F620</f>
        <v>Petty Cash</v>
      </c>
      <c r="E3378" s="209">
        <f>Collection!C620</f>
        <v>0</v>
      </c>
      <c r="F3378" s="209"/>
      <c r="G3378" s="210"/>
      <c r="H3378" s="210">
        <f>Collection!H620</f>
        <v>0</v>
      </c>
      <c r="I3378" s="256">
        <f t="shared" si="52"/>
        <v>0</v>
      </c>
      <c r="J3378" s="209"/>
      <c r="K3378" s="209" t="str" cm="1">
        <f t="array" ref="K3378">IF($C3378="","",IF(AND($C3378=Party_Statement!$C$5,$B3378&gt;=Party_Statement!$C$6,$B3378&lt;=Party_Statement!$E$6),SUMPRODUCT(($C$3:$C3378=Party_Statement!$C$5)*($B$3:$B3378&gt;=Party_Statement!$C$6)*($B$3:$B3378&lt;=Party_Statement!$E$6)),""))</f>
        <v/>
      </c>
    </row>
    <row r="3379" spans="1:11" x14ac:dyDescent="0.25">
      <c r="A3379" s="212" t="str">
        <f>Collection!A621</f>
        <v>2083/04/30</v>
      </c>
      <c r="B3379" s="206">
        <f>Collection!B621</f>
        <v>46249</v>
      </c>
      <c r="C3379" s="209" t="str">
        <f>Collection!D621</f>
        <v>SRIJANA DAIRY</v>
      </c>
      <c r="D3379" s="209" t="str">
        <f>Collection!F621</f>
        <v>Collection</v>
      </c>
      <c r="E3379" s="209">
        <f>Collection!C621</f>
        <v>4222</v>
      </c>
      <c r="F3379" s="209"/>
      <c r="G3379" s="210"/>
      <c r="H3379" s="210">
        <f>Collection!H621</f>
        <v>5180</v>
      </c>
      <c r="I3379" s="256">
        <f t="shared" si="52"/>
        <v>-5180</v>
      </c>
      <c r="J3379" s="209"/>
      <c r="K3379" s="209" t="str" cm="1">
        <f t="array" ref="K3379">IF($C3379="","",IF(AND($C3379=Party_Statement!$C$5,$B3379&gt;=Party_Statement!$C$6,$B3379&lt;=Party_Statement!$E$6),SUMPRODUCT(($C$3:$C3379=Party_Statement!$C$5)*($B$3:$B3379&gt;=Party_Statement!$C$6)*($B$3:$B3379&lt;=Party_Statement!$E$6)),""))</f>
        <v/>
      </c>
    </row>
    <row r="3380" spans="1:11" x14ac:dyDescent="0.25">
      <c r="A3380" s="212" t="str">
        <f>Collection!A622</f>
        <v>2083/04/30</v>
      </c>
      <c r="B3380" s="206">
        <f>Collection!B622</f>
        <v>46249</v>
      </c>
      <c r="C3380" s="209" t="str">
        <f>Collection!D622</f>
        <v>SOBHA BHATTARAI</v>
      </c>
      <c r="D3380" s="209" t="str">
        <f>Collection!F622</f>
        <v>Collection</v>
      </c>
      <c r="E3380" s="209">
        <f>Collection!C622</f>
        <v>4223</v>
      </c>
      <c r="F3380" s="209"/>
      <c r="G3380" s="210"/>
      <c r="H3380" s="210">
        <f>Collection!H622</f>
        <v>4250</v>
      </c>
      <c r="I3380" s="256">
        <f t="shared" si="52"/>
        <v>-4250</v>
      </c>
      <c r="J3380" s="209"/>
      <c r="K3380" s="209" t="str" cm="1">
        <f t="array" ref="K3380">IF($C3380="","",IF(AND($C3380=Party_Statement!$C$5,$B3380&gt;=Party_Statement!$C$6,$B3380&lt;=Party_Statement!$E$6),SUMPRODUCT(($C$3:$C3380=Party_Statement!$C$5)*($B$3:$B3380&gt;=Party_Statement!$C$6)*($B$3:$B3380&lt;=Party_Statement!$E$6)),""))</f>
        <v/>
      </c>
    </row>
    <row r="3381" spans="1:11" x14ac:dyDescent="0.25">
      <c r="A3381" s="212" t="str">
        <f>Collection!A623</f>
        <v>2083/04/30</v>
      </c>
      <c r="B3381" s="206">
        <f>Collection!B623</f>
        <v>46249</v>
      </c>
      <c r="C3381" s="209" t="str">
        <f>Collection!D623</f>
        <v>AAMOSH KIRANA</v>
      </c>
      <c r="D3381" s="209" t="str">
        <f>Collection!F623</f>
        <v>Collection</v>
      </c>
      <c r="E3381" s="209">
        <f>Collection!C623</f>
        <v>4224</v>
      </c>
      <c r="F3381" s="209"/>
      <c r="G3381" s="210"/>
      <c r="H3381" s="210">
        <f>Collection!H623</f>
        <v>7300</v>
      </c>
      <c r="I3381" s="256">
        <f t="shared" si="52"/>
        <v>-7300</v>
      </c>
      <c r="J3381" s="209"/>
      <c r="K3381" s="209" t="str" cm="1">
        <f t="array" ref="K3381">IF($C3381="","",IF(AND($C3381=Party_Statement!$C$5,$B3381&gt;=Party_Statement!$C$6,$B3381&lt;=Party_Statement!$E$6),SUMPRODUCT(($C$3:$C3381=Party_Statement!$C$5)*($B$3:$B3381&gt;=Party_Statement!$C$6)*($B$3:$B3381&lt;=Party_Statement!$E$6)),""))</f>
        <v/>
      </c>
    </row>
    <row r="3382" spans="1:11" x14ac:dyDescent="0.25">
      <c r="A3382" s="212" t="str">
        <f>Collection!A624</f>
        <v>2083/04/30</v>
      </c>
      <c r="B3382" s="206">
        <f>Collection!B624</f>
        <v>46249</v>
      </c>
      <c r="C3382" s="209" t="str">
        <f>Collection!D624</f>
        <v>GIRI KIRANA</v>
      </c>
      <c r="D3382" s="209" t="str">
        <f>Collection!F624</f>
        <v>Collection</v>
      </c>
      <c r="E3382" s="209">
        <f>Collection!C624</f>
        <v>4225</v>
      </c>
      <c r="F3382" s="209"/>
      <c r="G3382" s="210"/>
      <c r="H3382" s="210">
        <f>Collection!H624</f>
        <v>1275</v>
      </c>
      <c r="I3382" s="256">
        <f t="shared" si="52"/>
        <v>-1275</v>
      </c>
      <c r="J3382" s="209"/>
      <c r="K3382" s="209" t="str" cm="1">
        <f t="array" ref="K3382">IF($C3382="","",IF(AND($C3382=Party_Statement!$C$5,$B3382&gt;=Party_Statement!$C$6,$B3382&lt;=Party_Statement!$E$6),SUMPRODUCT(($C$3:$C3382=Party_Statement!$C$5)*($B$3:$B3382&gt;=Party_Statement!$C$6)*($B$3:$B3382&lt;=Party_Statement!$E$6)),""))</f>
        <v/>
      </c>
    </row>
    <row r="3383" spans="1:11" x14ac:dyDescent="0.25">
      <c r="A3383" s="212" t="str">
        <f>Collection!A625</f>
        <v>2083/04/30</v>
      </c>
      <c r="B3383" s="206">
        <f>Collection!B625</f>
        <v>46249</v>
      </c>
      <c r="C3383" s="209" t="str">
        <f>Collection!D625</f>
        <v>PALPALI KIRANA</v>
      </c>
      <c r="D3383" s="209" t="str">
        <f>Collection!F625</f>
        <v>Collection</v>
      </c>
      <c r="E3383" s="209">
        <f>Collection!C625</f>
        <v>4226</v>
      </c>
      <c r="F3383" s="209"/>
      <c r="G3383" s="210"/>
      <c r="H3383" s="210">
        <f>Collection!H625</f>
        <v>2550</v>
      </c>
      <c r="I3383" s="256">
        <f t="shared" si="52"/>
        <v>-2550</v>
      </c>
      <c r="J3383" s="209"/>
      <c r="K3383" s="209" t="str" cm="1">
        <f t="array" ref="K3383">IF($C3383="","",IF(AND($C3383=Party_Statement!$C$5,$B3383&gt;=Party_Statement!$C$6,$B3383&lt;=Party_Statement!$E$6),SUMPRODUCT(($C$3:$C3383=Party_Statement!$C$5)*($B$3:$B3383&gt;=Party_Statement!$C$6)*($B$3:$B3383&lt;=Party_Statement!$E$6)),""))</f>
        <v/>
      </c>
    </row>
    <row r="3384" spans="1:11" x14ac:dyDescent="0.25">
      <c r="A3384" s="212" t="str">
        <f>Collection!A626</f>
        <v>2083/04/30</v>
      </c>
      <c r="B3384" s="206">
        <f>Collection!B626</f>
        <v>46249</v>
      </c>
      <c r="C3384" s="209" t="str">
        <f>Collection!D626</f>
        <v>SAMIKSHYA KIRANA</v>
      </c>
      <c r="D3384" s="209" t="str">
        <f>Collection!F626</f>
        <v>Collection</v>
      </c>
      <c r="E3384" s="209">
        <f>Collection!C626</f>
        <v>4227</v>
      </c>
      <c r="F3384" s="209"/>
      <c r="G3384" s="210"/>
      <c r="H3384" s="210">
        <f>Collection!H626</f>
        <v>680</v>
      </c>
      <c r="I3384" s="256">
        <f t="shared" si="52"/>
        <v>-680</v>
      </c>
      <c r="J3384" s="209"/>
      <c r="K3384" s="209" t="str" cm="1">
        <f t="array" ref="K3384">IF($C3384="","",IF(AND($C3384=Party_Statement!$C$5,$B3384&gt;=Party_Statement!$C$6,$B3384&lt;=Party_Statement!$E$6),SUMPRODUCT(($C$3:$C3384=Party_Statement!$C$5)*($B$3:$B3384&gt;=Party_Statement!$C$6)*($B$3:$B3384&lt;=Party_Statement!$E$6)),""))</f>
        <v/>
      </c>
    </row>
    <row r="3385" spans="1:11" x14ac:dyDescent="0.25">
      <c r="A3385" s="212" t="str">
        <f>Collection!A627</f>
        <v>2083/04/30</v>
      </c>
      <c r="B3385" s="206">
        <f>Collection!B627</f>
        <v>46249</v>
      </c>
      <c r="C3385" s="209" t="str">
        <f>Collection!D627</f>
        <v>MANAKAMANA DAIRY</v>
      </c>
      <c r="D3385" s="209" t="str">
        <f>Collection!F627</f>
        <v>Collection</v>
      </c>
      <c r="E3385" s="209">
        <f>Collection!C627</f>
        <v>4228</v>
      </c>
      <c r="F3385" s="209"/>
      <c r="G3385" s="210"/>
      <c r="H3385" s="210">
        <f>Collection!H627</f>
        <v>2550</v>
      </c>
      <c r="I3385" s="256">
        <f t="shared" si="52"/>
        <v>-2550</v>
      </c>
      <c r="J3385" s="209"/>
      <c r="K3385" s="209" t="str" cm="1">
        <f t="array" ref="K3385">IF($C3385="","",IF(AND($C3385=Party_Statement!$C$5,$B3385&gt;=Party_Statement!$C$6,$B3385&lt;=Party_Statement!$E$6),SUMPRODUCT(($C$3:$C3385=Party_Statement!$C$5)*($B$3:$B3385&gt;=Party_Statement!$C$6)*($B$3:$B3385&lt;=Party_Statement!$E$6)),""))</f>
        <v/>
      </c>
    </row>
    <row r="3386" spans="1:11" x14ac:dyDescent="0.25">
      <c r="A3386" s="212" t="str">
        <f>Collection!A628</f>
        <v>2083/04/30</v>
      </c>
      <c r="B3386" s="206">
        <f>Collection!B628</f>
        <v>46249</v>
      </c>
      <c r="C3386" s="209" t="str">
        <f>Collection!D628</f>
        <v>ORGANIC TARKALI</v>
      </c>
      <c r="D3386" s="209" t="str">
        <f>Collection!F628</f>
        <v>Collection</v>
      </c>
      <c r="E3386" s="209">
        <f>Collection!C628</f>
        <v>4229</v>
      </c>
      <c r="F3386" s="209"/>
      <c r="G3386" s="210"/>
      <c r="H3386" s="210">
        <f>Collection!H628</f>
        <v>2980</v>
      </c>
      <c r="I3386" s="256">
        <f t="shared" si="52"/>
        <v>-2980</v>
      </c>
      <c r="J3386" s="209"/>
      <c r="K3386" s="209" t="str" cm="1">
        <f t="array" ref="K3386">IF($C3386="","",IF(AND($C3386=Party_Statement!$C$5,$B3386&gt;=Party_Statement!$C$6,$B3386&lt;=Party_Statement!$E$6),SUMPRODUCT(($C$3:$C3386=Party_Statement!$C$5)*($B$3:$B3386&gt;=Party_Statement!$C$6)*($B$3:$B3386&lt;=Party_Statement!$E$6)),""))</f>
        <v/>
      </c>
    </row>
    <row r="3387" spans="1:11" x14ac:dyDescent="0.25">
      <c r="A3387" s="212" t="str">
        <f>Collection!A629</f>
        <v>2083/04/30</v>
      </c>
      <c r="B3387" s="206">
        <f>Collection!B629</f>
        <v>46249</v>
      </c>
      <c r="C3387" s="209" t="str">
        <f>Collection!D629</f>
        <v>YUBARAJ AND SAMRAT</v>
      </c>
      <c r="D3387" s="209" t="str">
        <f>Collection!F629</f>
        <v>Collection</v>
      </c>
      <c r="E3387" s="209">
        <f>Collection!C629</f>
        <v>4230</v>
      </c>
      <c r="F3387" s="209"/>
      <c r="G3387" s="210"/>
      <c r="H3387" s="210">
        <f>Collection!H629</f>
        <v>1020</v>
      </c>
      <c r="I3387" s="256">
        <f t="shared" si="52"/>
        <v>-1020</v>
      </c>
      <c r="J3387" s="209"/>
      <c r="K3387" s="209" t="str" cm="1">
        <f t="array" ref="K3387">IF($C3387="","",IF(AND($C3387=Party_Statement!$C$5,$B3387&gt;=Party_Statement!$C$6,$B3387&lt;=Party_Statement!$E$6),SUMPRODUCT(($C$3:$C3387=Party_Statement!$C$5)*($B$3:$B3387&gt;=Party_Statement!$C$6)*($B$3:$B3387&lt;=Party_Statement!$E$6)),""))</f>
        <v/>
      </c>
    </row>
    <row r="3388" spans="1:11" x14ac:dyDescent="0.25">
      <c r="A3388" s="212" t="str">
        <f>Collection!A630</f>
        <v>2083/04/30</v>
      </c>
      <c r="B3388" s="206">
        <f>Collection!B630</f>
        <v>46249</v>
      </c>
      <c r="C3388" s="209" t="str">
        <f>Collection!D630</f>
        <v>DEURALI KIRANA</v>
      </c>
      <c r="D3388" s="209" t="str">
        <f>Collection!F630</f>
        <v>Collection</v>
      </c>
      <c r="E3388" s="209">
        <f>Collection!C630</f>
        <v>4231</v>
      </c>
      <c r="F3388" s="209"/>
      <c r="G3388" s="210"/>
      <c r="H3388" s="210">
        <f>Collection!H630</f>
        <v>425</v>
      </c>
      <c r="I3388" s="256">
        <f t="shared" si="52"/>
        <v>-425</v>
      </c>
      <c r="J3388" s="209"/>
      <c r="K3388" s="209" t="str" cm="1">
        <f t="array" ref="K3388">IF($C3388="","",IF(AND($C3388=Party_Statement!$C$5,$B3388&gt;=Party_Statement!$C$6,$B3388&lt;=Party_Statement!$E$6),SUMPRODUCT(($C$3:$C3388=Party_Statement!$C$5)*($B$3:$B3388&gt;=Party_Statement!$C$6)*($B$3:$B3388&lt;=Party_Statement!$E$6)),""))</f>
        <v/>
      </c>
    </row>
    <row r="3389" spans="1:11" x14ac:dyDescent="0.25">
      <c r="A3389" s="212" t="str">
        <f>Collection!A631</f>
        <v>2083/04/30</v>
      </c>
      <c r="B3389" s="206">
        <f>Collection!B631</f>
        <v>46249</v>
      </c>
      <c r="C3389" s="209" t="str">
        <f>Collection!D631</f>
        <v>KULCHANDRA GYAWALI</v>
      </c>
      <c r="D3389" s="209" t="str">
        <f>Collection!F631</f>
        <v>Collection</v>
      </c>
      <c r="E3389" s="209">
        <f>Collection!C631</f>
        <v>4232</v>
      </c>
      <c r="F3389" s="209"/>
      <c r="G3389" s="210"/>
      <c r="H3389" s="210">
        <f>Collection!H631</f>
        <v>2550</v>
      </c>
      <c r="I3389" s="256">
        <f t="shared" si="52"/>
        <v>-2550</v>
      </c>
      <c r="J3389" s="209"/>
      <c r="K3389" s="209" t="str" cm="1">
        <f t="array" ref="K3389">IF($C3389="","",IF(AND($C3389=Party_Statement!$C$5,$B3389&gt;=Party_Statement!$C$6,$B3389&lt;=Party_Statement!$E$6),SUMPRODUCT(($C$3:$C3389=Party_Statement!$C$5)*($B$3:$B3389&gt;=Party_Statement!$C$6)*($B$3:$B3389&lt;=Party_Statement!$E$6)),""))</f>
        <v/>
      </c>
    </row>
    <row r="3390" spans="1:11" x14ac:dyDescent="0.25">
      <c r="A3390" s="212" t="str">
        <f>Collection!A632</f>
        <v>2083/04/30</v>
      </c>
      <c r="B3390" s="206">
        <f>Collection!B632</f>
        <v>46249</v>
      </c>
      <c r="C3390" s="209" t="str">
        <f>Collection!D632</f>
        <v>NEUPANE KIRANA</v>
      </c>
      <c r="D3390" s="209" t="str">
        <f>Collection!F632</f>
        <v>Collection</v>
      </c>
      <c r="E3390" s="209">
        <f>Collection!C632</f>
        <v>4233</v>
      </c>
      <c r="F3390" s="209"/>
      <c r="G3390" s="210"/>
      <c r="H3390" s="210">
        <f>Collection!H632</f>
        <v>200</v>
      </c>
      <c r="I3390" s="256">
        <f t="shared" si="52"/>
        <v>-200</v>
      </c>
      <c r="J3390" s="209"/>
      <c r="K3390" s="209" t="str" cm="1">
        <f t="array" ref="K3390">IF($C3390="","",IF(AND($C3390=Party_Statement!$C$5,$B3390&gt;=Party_Statement!$C$6,$B3390&lt;=Party_Statement!$E$6),SUMPRODUCT(($C$3:$C3390=Party_Statement!$C$5)*($B$3:$B3390&gt;=Party_Statement!$C$6)*($B$3:$B3390&lt;=Party_Statement!$E$6)),""))</f>
        <v/>
      </c>
    </row>
    <row r="3391" spans="1:11" x14ac:dyDescent="0.25">
      <c r="A3391" s="212" t="str">
        <f>Collection!A633</f>
        <v>2083/04/30</v>
      </c>
      <c r="B3391" s="206">
        <f>Collection!B633</f>
        <v>46249</v>
      </c>
      <c r="C3391" s="209" t="str">
        <f>Collection!D633</f>
        <v>LOCAL</v>
      </c>
      <c r="D3391" s="209" t="str">
        <f>Collection!F633</f>
        <v>Collection</v>
      </c>
      <c r="E3391" s="209">
        <f>Collection!C633</f>
        <v>6474</v>
      </c>
      <c r="F3391" s="209"/>
      <c r="G3391" s="210"/>
      <c r="H3391" s="210">
        <f>Collection!H633</f>
        <v>3100</v>
      </c>
      <c r="I3391" s="256">
        <f t="shared" si="52"/>
        <v>-3100</v>
      </c>
      <c r="J3391" s="209"/>
      <c r="K3391" s="209" t="str" cm="1">
        <f t="array" ref="K3391">IF($C3391="","",IF(AND($C3391=Party_Statement!$C$5,$B3391&gt;=Party_Statement!$C$6,$B3391&lt;=Party_Statement!$E$6),SUMPRODUCT(($C$3:$C3391=Party_Statement!$C$5)*($B$3:$B3391&gt;=Party_Statement!$C$6)*($B$3:$B3391&lt;=Party_Statement!$E$6)),""))</f>
        <v/>
      </c>
    </row>
    <row r="3392" spans="1:11" x14ac:dyDescent="0.25">
      <c r="A3392" s="212" t="str">
        <f>Collection!A634</f>
        <v>2083/04/31</v>
      </c>
      <c r="B3392" s="206">
        <f>Collection!B634</f>
        <v>46250</v>
      </c>
      <c r="C3392" s="209" t="str">
        <f>Collection!D634</f>
        <v>SRIJANA DAIRY</v>
      </c>
      <c r="D3392" s="209" t="str">
        <f>Collection!F634</f>
        <v>Collection</v>
      </c>
      <c r="E3392" s="209">
        <f>Collection!C634</f>
        <v>4234</v>
      </c>
      <c r="F3392" s="209"/>
      <c r="G3392" s="210"/>
      <c r="H3392" s="210">
        <f>Collection!H634</f>
        <v>5180</v>
      </c>
      <c r="I3392" s="256">
        <f t="shared" si="52"/>
        <v>-5180</v>
      </c>
      <c r="J3392" s="209"/>
      <c r="K3392" s="209" t="str" cm="1">
        <f t="array" ref="K3392">IF($C3392="","",IF(AND($C3392=Party_Statement!$C$5,$B3392&gt;=Party_Statement!$C$6,$B3392&lt;=Party_Statement!$E$6),SUMPRODUCT(($C$3:$C3392=Party_Statement!$C$5)*($B$3:$B3392&gt;=Party_Statement!$C$6)*($B$3:$B3392&lt;=Party_Statement!$E$6)),""))</f>
        <v/>
      </c>
    </row>
    <row r="3393" spans="1:11" x14ac:dyDescent="0.25">
      <c r="A3393" s="212" t="str">
        <f>Collection!A635</f>
        <v>2083/04/31</v>
      </c>
      <c r="B3393" s="206">
        <f>Collection!B635</f>
        <v>46250</v>
      </c>
      <c r="C3393" s="209" t="str">
        <f>Collection!D635</f>
        <v>SOBHA BHATTARAI</v>
      </c>
      <c r="D3393" s="209" t="str">
        <f>Collection!F635</f>
        <v>Collection</v>
      </c>
      <c r="E3393" s="209">
        <f>Collection!C635</f>
        <v>4235</v>
      </c>
      <c r="F3393" s="209"/>
      <c r="G3393" s="210"/>
      <c r="H3393" s="210">
        <f>Collection!H635</f>
        <v>4250</v>
      </c>
      <c r="I3393" s="256">
        <f t="shared" si="52"/>
        <v>-4250</v>
      </c>
      <c r="J3393" s="209"/>
      <c r="K3393" s="209" t="str" cm="1">
        <f t="array" ref="K3393">IF($C3393="","",IF(AND($C3393=Party_Statement!$C$5,$B3393&gt;=Party_Statement!$C$6,$B3393&lt;=Party_Statement!$E$6),SUMPRODUCT(($C$3:$C3393=Party_Statement!$C$5)*($B$3:$B3393&gt;=Party_Statement!$C$6)*($B$3:$B3393&lt;=Party_Statement!$E$6)),""))</f>
        <v/>
      </c>
    </row>
    <row r="3394" spans="1:11" x14ac:dyDescent="0.25">
      <c r="A3394" s="212" t="str">
        <f>Collection!A636</f>
        <v>2083/04/31</v>
      </c>
      <c r="B3394" s="206">
        <f>Collection!B636</f>
        <v>46250</v>
      </c>
      <c r="C3394" s="209" t="str">
        <f>Collection!D636</f>
        <v>AAMOSH KIRANA</v>
      </c>
      <c r="D3394" s="209" t="str">
        <f>Collection!F636</f>
        <v>Collection</v>
      </c>
      <c r="E3394" s="209">
        <f>Collection!C636</f>
        <v>4236</v>
      </c>
      <c r="F3394" s="209"/>
      <c r="G3394" s="210"/>
      <c r="H3394" s="210">
        <f>Collection!H636</f>
        <v>5500</v>
      </c>
      <c r="I3394" s="256">
        <f t="shared" si="52"/>
        <v>-5500</v>
      </c>
      <c r="J3394" s="209"/>
      <c r="K3394" s="209" t="str" cm="1">
        <f t="array" ref="K3394">IF($C3394="","",IF(AND($C3394=Party_Statement!$C$5,$B3394&gt;=Party_Statement!$C$6,$B3394&lt;=Party_Statement!$E$6),SUMPRODUCT(($C$3:$C3394=Party_Statement!$C$5)*($B$3:$B3394&gt;=Party_Statement!$C$6)*($B$3:$B3394&lt;=Party_Statement!$E$6)),""))</f>
        <v/>
      </c>
    </row>
    <row r="3395" spans="1:11" x14ac:dyDescent="0.25">
      <c r="A3395" s="212" t="str">
        <f>Collection!A637</f>
        <v>2083/04/31</v>
      </c>
      <c r="B3395" s="206">
        <f>Collection!B637</f>
        <v>46250</v>
      </c>
      <c r="C3395" s="209" t="str">
        <f>Collection!D637</f>
        <v>GIRI KIRANA</v>
      </c>
      <c r="D3395" s="209" t="str">
        <f>Collection!F637</f>
        <v>Collection</v>
      </c>
      <c r="E3395" s="209">
        <f>Collection!C637</f>
        <v>4237</v>
      </c>
      <c r="F3395" s="209"/>
      <c r="G3395" s="210"/>
      <c r="H3395" s="210">
        <f>Collection!H637</f>
        <v>1275</v>
      </c>
      <c r="I3395" s="256">
        <f t="shared" ref="I3395:I3458" si="53">IF($C3395="","",IF($C3395=$C2126,$I2126+$G3395-$H3395,$G3395-$H3395))</f>
        <v>-1275</v>
      </c>
      <c r="J3395" s="209"/>
      <c r="K3395" s="209" t="str" cm="1">
        <f t="array" ref="K3395">IF($C3395="","",IF(AND($C3395=Party_Statement!$C$5,$B3395&gt;=Party_Statement!$C$6,$B3395&lt;=Party_Statement!$E$6),SUMPRODUCT(($C$3:$C3395=Party_Statement!$C$5)*($B$3:$B3395&gt;=Party_Statement!$C$6)*($B$3:$B3395&lt;=Party_Statement!$E$6)),""))</f>
        <v/>
      </c>
    </row>
    <row r="3396" spans="1:11" x14ac:dyDescent="0.25">
      <c r="A3396" s="212" t="str">
        <f>Collection!A638</f>
        <v>2083/04/31</v>
      </c>
      <c r="B3396" s="206">
        <f>Collection!B638</f>
        <v>46250</v>
      </c>
      <c r="C3396" s="209" t="str">
        <f>Collection!D638</f>
        <v>SRIJANA DAIRY</v>
      </c>
      <c r="D3396" s="209" t="str">
        <f>Collection!F638</f>
        <v>Collection</v>
      </c>
      <c r="E3396" s="209">
        <f>Collection!C638</f>
        <v>4238</v>
      </c>
      <c r="F3396" s="209"/>
      <c r="G3396" s="210"/>
      <c r="H3396" s="210">
        <f>Collection!H638</f>
        <v>680</v>
      </c>
      <c r="I3396" s="256">
        <f t="shared" si="53"/>
        <v>-680</v>
      </c>
      <c r="J3396" s="209"/>
      <c r="K3396" s="209" t="str" cm="1">
        <f t="array" ref="K3396">IF($C3396="","",IF(AND($C3396=Party_Statement!$C$5,$B3396&gt;=Party_Statement!$C$6,$B3396&lt;=Party_Statement!$E$6),SUMPRODUCT(($C$3:$C3396=Party_Statement!$C$5)*($B$3:$B3396&gt;=Party_Statement!$C$6)*($B$3:$B3396&lt;=Party_Statement!$E$6)),""))</f>
        <v/>
      </c>
    </row>
    <row r="3397" spans="1:11" x14ac:dyDescent="0.25">
      <c r="A3397" s="212" t="str">
        <f>Collection!A639</f>
        <v>2083/04/31</v>
      </c>
      <c r="B3397" s="206">
        <f>Collection!B639</f>
        <v>46250</v>
      </c>
      <c r="C3397" s="209" t="str">
        <f>Collection!D639</f>
        <v>PALPALI KIRANA</v>
      </c>
      <c r="D3397" s="209" t="str">
        <f>Collection!F639</f>
        <v>Collection</v>
      </c>
      <c r="E3397" s="209">
        <f>Collection!C639</f>
        <v>4239</v>
      </c>
      <c r="F3397" s="209"/>
      <c r="G3397" s="210"/>
      <c r="H3397" s="210">
        <f>Collection!H639</f>
        <v>1700</v>
      </c>
      <c r="I3397" s="256">
        <f t="shared" si="53"/>
        <v>-1700</v>
      </c>
      <c r="J3397" s="209"/>
      <c r="K3397" s="209" t="str" cm="1">
        <f t="array" ref="K3397">IF($C3397="","",IF(AND($C3397=Party_Statement!$C$5,$B3397&gt;=Party_Statement!$C$6,$B3397&lt;=Party_Statement!$E$6),SUMPRODUCT(($C$3:$C3397=Party_Statement!$C$5)*($B$3:$B3397&gt;=Party_Statement!$C$6)*($B$3:$B3397&lt;=Party_Statement!$E$6)),""))</f>
        <v/>
      </c>
    </row>
    <row r="3398" spans="1:11" x14ac:dyDescent="0.25">
      <c r="A3398" s="212" t="str">
        <f>Collection!A640</f>
        <v>2083/04/31</v>
      </c>
      <c r="B3398" s="206">
        <f>Collection!B640</f>
        <v>46250</v>
      </c>
      <c r="C3398" s="209" t="str">
        <f>Collection!D640</f>
        <v>DEURALI KIRANA</v>
      </c>
      <c r="D3398" s="209" t="str">
        <f>Collection!F640</f>
        <v>Collection</v>
      </c>
      <c r="E3398" s="209">
        <f>Collection!C640</f>
        <v>4240</v>
      </c>
      <c r="F3398" s="209"/>
      <c r="G3398" s="210"/>
      <c r="H3398" s="210">
        <f>Collection!H640</f>
        <v>425</v>
      </c>
      <c r="I3398" s="256">
        <f t="shared" si="53"/>
        <v>-425</v>
      </c>
      <c r="J3398" s="209"/>
      <c r="K3398" s="209" t="str" cm="1">
        <f t="array" ref="K3398">IF($C3398="","",IF(AND($C3398=Party_Statement!$C$5,$B3398&gt;=Party_Statement!$C$6,$B3398&lt;=Party_Statement!$E$6),SUMPRODUCT(($C$3:$C3398=Party_Statement!$C$5)*($B$3:$B3398&gt;=Party_Statement!$C$6)*($B$3:$B3398&lt;=Party_Statement!$E$6)),""))</f>
        <v/>
      </c>
    </row>
    <row r="3399" spans="1:11" x14ac:dyDescent="0.25">
      <c r="A3399" s="212" t="str">
        <f>Collection!A641</f>
        <v>2083/04/31</v>
      </c>
      <c r="B3399" s="206">
        <f>Collection!B641</f>
        <v>46250</v>
      </c>
      <c r="C3399" s="209" t="str">
        <f>Collection!D641</f>
        <v>YUBARAJ AND SAMRAT</v>
      </c>
      <c r="D3399" s="209" t="str">
        <f>Collection!F641</f>
        <v>Collection</v>
      </c>
      <c r="E3399" s="209">
        <f>Collection!C641</f>
        <v>4241</v>
      </c>
      <c r="F3399" s="209"/>
      <c r="G3399" s="210"/>
      <c r="H3399" s="210">
        <f>Collection!H641</f>
        <v>1020</v>
      </c>
      <c r="I3399" s="256">
        <f t="shared" si="53"/>
        <v>-1020</v>
      </c>
      <c r="J3399" s="209"/>
      <c r="K3399" s="209" t="str" cm="1">
        <f t="array" ref="K3399">IF($C3399="","",IF(AND($C3399=Party_Statement!$C$5,$B3399&gt;=Party_Statement!$C$6,$B3399&lt;=Party_Statement!$E$6),SUMPRODUCT(($C$3:$C3399=Party_Statement!$C$5)*($B$3:$B3399&gt;=Party_Statement!$C$6)*($B$3:$B3399&lt;=Party_Statement!$E$6)),""))</f>
        <v/>
      </c>
    </row>
    <row r="3400" spans="1:11" x14ac:dyDescent="0.25">
      <c r="A3400" s="212" t="str">
        <f>Collection!A642</f>
        <v>2083/04/31</v>
      </c>
      <c r="B3400" s="206">
        <f>Collection!B642</f>
        <v>46250</v>
      </c>
      <c r="C3400" s="209" t="str">
        <f>Collection!D642</f>
        <v>MADHU PUN</v>
      </c>
      <c r="D3400" s="209" t="str">
        <f>Collection!F642</f>
        <v>Collection</v>
      </c>
      <c r="E3400" s="209">
        <f>Collection!C642</f>
        <v>4242</v>
      </c>
      <c r="F3400" s="209"/>
      <c r="G3400" s="210"/>
      <c r="H3400" s="210">
        <f>Collection!H642</f>
        <v>800</v>
      </c>
      <c r="I3400" s="256">
        <f t="shared" si="53"/>
        <v>-800</v>
      </c>
      <c r="J3400" s="209"/>
      <c r="K3400" s="209" t="str" cm="1">
        <f t="array" ref="K3400">IF($C3400="","",IF(AND($C3400=Party_Statement!$C$5,$B3400&gt;=Party_Statement!$C$6,$B3400&lt;=Party_Statement!$E$6),SUMPRODUCT(($C$3:$C3400=Party_Statement!$C$5)*($B$3:$B3400&gt;=Party_Statement!$C$6)*($B$3:$B3400&lt;=Party_Statement!$E$6)),""))</f>
        <v/>
      </c>
    </row>
    <row r="3401" spans="1:11" x14ac:dyDescent="0.25">
      <c r="A3401" s="212" t="str">
        <f>Collection!A643</f>
        <v>2083/04/31</v>
      </c>
      <c r="B3401" s="206">
        <f>Collection!B643</f>
        <v>46250</v>
      </c>
      <c r="C3401" s="209" t="str">
        <f>Collection!D643</f>
        <v>PETTY CASH</v>
      </c>
      <c r="D3401" s="209" t="str">
        <f>Collection!F643</f>
        <v>Petty Cash</v>
      </c>
      <c r="E3401" s="209">
        <f>Collection!C643</f>
        <v>0</v>
      </c>
      <c r="F3401" s="209"/>
      <c r="G3401" s="210"/>
      <c r="H3401" s="210">
        <f>Collection!H643</f>
        <v>0</v>
      </c>
      <c r="I3401" s="256">
        <f t="shared" si="53"/>
        <v>0</v>
      </c>
      <c r="J3401" s="209"/>
      <c r="K3401" s="209" t="str" cm="1">
        <f t="array" ref="K3401">IF($C3401="","",IF(AND($C3401=Party_Statement!$C$5,$B3401&gt;=Party_Statement!$C$6,$B3401&lt;=Party_Statement!$E$6),SUMPRODUCT(($C$3:$C3401=Party_Statement!$C$5)*($B$3:$B3401&gt;=Party_Statement!$C$6)*($B$3:$B3401&lt;=Party_Statement!$E$6)),""))</f>
        <v/>
      </c>
    </row>
    <row r="3402" spans="1:11" x14ac:dyDescent="0.25">
      <c r="A3402" s="212" t="str">
        <f>Collection!A644</f>
        <v>2083/04/31</v>
      </c>
      <c r="B3402" s="206">
        <f>Collection!B644</f>
        <v>46250</v>
      </c>
      <c r="C3402" s="209" t="str">
        <f>Collection!D644</f>
        <v>LOCAL</v>
      </c>
      <c r="D3402" s="209" t="str">
        <f>Collection!F644</f>
        <v>Collection</v>
      </c>
      <c r="E3402" s="209">
        <f>Collection!C644</f>
        <v>6475</v>
      </c>
      <c r="F3402" s="209"/>
      <c r="G3402" s="210"/>
      <c r="H3402" s="210">
        <f>Collection!H644</f>
        <v>10200</v>
      </c>
      <c r="I3402" s="256">
        <f t="shared" si="53"/>
        <v>-10200</v>
      </c>
      <c r="J3402" s="209"/>
      <c r="K3402" s="209" t="str" cm="1">
        <f t="array" ref="K3402">IF($C3402="","",IF(AND($C3402=Party_Statement!$C$5,$B3402&gt;=Party_Statement!$C$6,$B3402&lt;=Party_Statement!$E$6),SUMPRODUCT(($C$3:$C3402=Party_Statement!$C$5)*($B$3:$B3402&gt;=Party_Statement!$C$6)*($B$3:$B3402&lt;=Party_Statement!$E$6)),""))</f>
        <v/>
      </c>
    </row>
    <row r="3403" spans="1:11" x14ac:dyDescent="0.25">
      <c r="A3403" s="212" t="str">
        <f>Collection!A645</f>
        <v>2083/04/31</v>
      </c>
      <c r="B3403" s="206">
        <f>Collection!B645</f>
        <v>46250</v>
      </c>
      <c r="C3403" s="209" t="str">
        <f>Collection!D645</f>
        <v>PETTY CASH</v>
      </c>
      <c r="D3403" s="209" t="str">
        <f>Collection!F645</f>
        <v>Petty Cash</v>
      </c>
      <c r="E3403" s="209">
        <f>Collection!C645</f>
        <v>0</v>
      </c>
      <c r="F3403" s="209"/>
      <c r="G3403" s="210"/>
      <c r="H3403" s="210">
        <f>Collection!H645</f>
        <v>0</v>
      </c>
      <c r="I3403" s="256">
        <f t="shared" si="53"/>
        <v>0</v>
      </c>
      <c r="J3403" s="209"/>
      <c r="K3403" s="209" t="str" cm="1">
        <f t="array" ref="K3403">IF($C3403="","",IF(AND($C3403=Party_Statement!$C$5,$B3403&gt;=Party_Statement!$C$6,$B3403&lt;=Party_Statement!$E$6),SUMPRODUCT(($C$3:$C3403=Party_Statement!$C$5)*($B$3:$B3403&gt;=Party_Statement!$C$6)*($B$3:$B3403&lt;=Party_Statement!$E$6)),""))</f>
        <v/>
      </c>
    </row>
    <row r="3404" spans="1:11" x14ac:dyDescent="0.25">
      <c r="A3404" s="212" t="str">
        <f>Collection!A646</f>
        <v>2083/05/01</v>
      </c>
      <c r="B3404" s="206">
        <f>Collection!B646</f>
        <v>46251</v>
      </c>
      <c r="C3404" s="209" t="str">
        <f>Collection!D646</f>
        <v>SRIJANA DAIRY</v>
      </c>
      <c r="D3404" s="209" t="str">
        <f>Collection!F646</f>
        <v>Collection</v>
      </c>
      <c r="E3404" s="209">
        <f>Collection!C646</f>
        <v>4243</v>
      </c>
      <c r="F3404" s="209"/>
      <c r="G3404" s="210"/>
      <c r="H3404" s="210">
        <f>Collection!H646</f>
        <v>3800</v>
      </c>
      <c r="I3404" s="256">
        <f t="shared" si="53"/>
        <v>-3800</v>
      </c>
      <c r="J3404" s="209"/>
      <c r="K3404" s="209" t="str" cm="1">
        <f t="array" ref="K3404">IF($C3404="","",IF(AND($C3404=Party_Statement!$C$5,$B3404&gt;=Party_Statement!$C$6,$B3404&lt;=Party_Statement!$E$6),SUMPRODUCT(($C$3:$C3404=Party_Statement!$C$5)*($B$3:$B3404&gt;=Party_Statement!$C$6)*($B$3:$B3404&lt;=Party_Statement!$E$6)),""))</f>
        <v/>
      </c>
    </row>
    <row r="3405" spans="1:11" x14ac:dyDescent="0.25">
      <c r="A3405" s="212" t="str">
        <f>Collection!A647</f>
        <v>2083/05/01</v>
      </c>
      <c r="B3405" s="206">
        <f>Collection!B647</f>
        <v>46251</v>
      </c>
      <c r="C3405" s="209" t="str">
        <f>Collection!D647</f>
        <v>SOBHA BHATTARAI</v>
      </c>
      <c r="D3405" s="209" t="str">
        <f>Collection!F647</f>
        <v>Collection</v>
      </c>
      <c r="E3405" s="209">
        <f>Collection!C647</f>
        <v>4244</v>
      </c>
      <c r="F3405" s="209"/>
      <c r="G3405" s="210"/>
      <c r="H3405" s="210">
        <f>Collection!H647</f>
        <v>1700</v>
      </c>
      <c r="I3405" s="256">
        <f t="shared" si="53"/>
        <v>-1700</v>
      </c>
      <c r="J3405" s="209"/>
      <c r="K3405" s="209" t="str" cm="1">
        <f t="array" ref="K3405">IF($C3405="","",IF(AND($C3405=Party_Statement!$C$5,$B3405&gt;=Party_Statement!$C$6,$B3405&lt;=Party_Statement!$E$6),SUMPRODUCT(($C$3:$C3405=Party_Statement!$C$5)*($B$3:$B3405&gt;=Party_Statement!$C$6)*($B$3:$B3405&lt;=Party_Statement!$E$6)),""))</f>
        <v/>
      </c>
    </row>
    <row r="3406" spans="1:11" x14ac:dyDescent="0.25">
      <c r="A3406" s="212" t="str">
        <f>Collection!A648</f>
        <v>2083/05/01</v>
      </c>
      <c r="B3406" s="206">
        <f>Collection!B648</f>
        <v>46251</v>
      </c>
      <c r="C3406" s="209" t="str">
        <f>Collection!D648</f>
        <v>AAMOSH KIRANA</v>
      </c>
      <c r="D3406" s="209" t="str">
        <f>Collection!F648</f>
        <v>Collection</v>
      </c>
      <c r="E3406" s="209">
        <f>Collection!C648</f>
        <v>4245</v>
      </c>
      <c r="F3406" s="209"/>
      <c r="G3406" s="210"/>
      <c r="H3406" s="210">
        <f>Collection!H648</f>
        <v>8500</v>
      </c>
      <c r="I3406" s="256">
        <f t="shared" si="53"/>
        <v>-8500</v>
      </c>
      <c r="J3406" s="209"/>
      <c r="K3406" s="209" t="str" cm="1">
        <f t="array" ref="K3406">IF($C3406="","",IF(AND($C3406=Party_Statement!$C$5,$B3406&gt;=Party_Statement!$C$6,$B3406&lt;=Party_Statement!$E$6),SUMPRODUCT(($C$3:$C3406=Party_Statement!$C$5)*($B$3:$B3406&gt;=Party_Statement!$C$6)*($B$3:$B3406&lt;=Party_Statement!$E$6)),""))</f>
        <v/>
      </c>
    </row>
    <row r="3407" spans="1:11" x14ac:dyDescent="0.25">
      <c r="A3407" s="212" t="str">
        <f>Collection!A649</f>
        <v>2083/05/01</v>
      </c>
      <c r="B3407" s="206">
        <f>Collection!B649</f>
        <v>46251</v>
      </c>
      <c r="C3407" s="209" t="str">
        <f>Collection!D649</f>
        <v>GIRI KIRANA</v>
      </c>
      <c r="D3407" s="209" t="str">
        <f>Collection!F649</f>
        <v>Collection</v>
      </c>
      <c r="E3407" s="209">
        <f>Collection!C649</f>
        <v>4246</v>
      </c>
      <c r="F3407" s="209"/>
      <c r="G3407" s="210"/>
      <c r="H3407" s="210">
        <f>Collection!H649</f>
        <v>1275</v>
      </c>
      <c r="I3407" s="256">
        <f t="shared" si="53"/>
        <v>-1275</v>
      </c>
      <c r="J3407" s="209"/>
      <c r="K3407" s="209" t="str" cm="1">
        <f t="array" ref="K3407">IF($C3407="","",IF(AND($C3407=Party_Statement!$C$5,$B3407&gt;=Party_Statement!$C$6,$B3407&lt;=Party_Statement!$E$6),SUMPRODUCT(($C$3:$C3407=Party_Statement!$C$5)*($B$3:$B3407&gt;=Party_Statement!$C$6)*($B$3:$B3407&lt;=Party_Statement!$E$6)),""))</f>
        <v/>
      </c>
    </row>
    <row r="3408" spans="1:11" x14ac:dyDescent="0.25">
      <c r="A3408" s="212" t="str">
        <f>Collection!A650</f>
        <v>2083/05/01</v>
      </c>
      <c r="B3408" s="206">
        <f>Collection!B650</f>
        <v>46251</v>
      </c>
      <c r="C3408" s="209" t="str">
        <f>Collection!D650</f>
        <v>ORGANIC TARKALI</v>
      </c>
      <c r="D3408" s="209" t="str">
        <f>Collection!F650</f>
        <v>Collection</v>
      </c>
      <c r="E3408" s="209">
        <f>Collection!C650</f>
        <v>4247</v>
      </c>
      <c r="F3408" s="209"/>
      <c r="G3408" s="210"/>
      <c r="H3408" s="210">
        <f>Collection!H650</f>
        <v>6790</v>
      </c>
      <c r="I3408" s="256">
        <f t="shared" si="53"/>
        <v>-6790</v>
      </c>
      <c r="J3408" s="209"/>
      <c r="K3408" s="209" t="str" cm="1">
        <f t="array" ref="K3408">IF($C3408="","",IF(AND($C3408=Party_Statement!$C$5,$B3408&gt;=Party_Statement!$C$6,$B3408&lt;=Party_Statement!$E$6),SUMPRODUCT(($C$3:$C3408=Party_Statement!$C$5)*($B$3:$B3408&gt;=Party_Statement!$C$6)*($B$3:$B3408&lt;=Party_Statement!$E$6)),""))</f>
        <v/>
      </c>
    </row>
    <row r="3409" spans="1:11" x14ac:dyDescent="0.25">
      <c r="A3409" s="212" t="str">
        <f>Collection!A651</f>
        <v>2083/05/01</v>
      </c>
      <c r="B3409" s="206">
        <f>Collection!B651</f>
        <v>46251</v>
      </c>
      <c r="C3409" s="209" t="str">
        <f>Collection!D651</f>
        <v>DEURALI KIRANA</v>
      </c>
      <c r="D3409" s="209" t="str">
        <f>Collection!F651</f>
        <v>Collection</v>
      </c>
      <c r="E3409" s="209">
        <f>Collection!C651</f>
        <v>4248</v>
      </c>
      <c r="F3409" s="209"/>
      <c r="G3409" s="210"/>
      <c r="H3409" s="210">
        <f>Collection!H651</f>
        <v>510</v>
      </c>
      <c r="I3409" s="256">
        <f t="shared" si="53"/>
        <v>-510</v>
      </c>
      <c r="J3409" s="209"/>
      <c r="K3409" s="209" t="str" cm="1">
        <f t="array" ref="K3409">IF($C3409="","",IF(AND($C3409=Party_Statement!$C$5,$B3409&gt;=Party_Statement!$C$6,$B3409&lt;=Party_Statement!$E$6),SUMPRODUCT(($C$3:$C3409=Party_Statement!$C$5)*($B$3:$B3409&gt;=Party_Statement!$C$6)*($B$3:$B3409&lt;=Party_Statement!$E$6)),""))</f>
        <v/>
      </c>
    </row>
    <row r="3410" spans="1:11" x14ac:dyDescent="0.25">
      <c r="A3410" s="212" t="str">
        <f>Collection!A652</f>
        <v>2083/05/01</v>
      </c>
      <c r="B3410" s="206">
        <f>Collection!B652</f>
        <v>46251</v>
      </c>
      <c r="C3410" s="209" t="str">
        <f>Collection!D652</f>
        <v>PETTY CASH</v>
      </c>
      <c r="D3410" s="209" t="str">
        <f>Collection!F652</f>
        <v>Petty Cash</v>
      </c>
      <c r="E3410" s="209">
        <f>Collection!C652</f>
        <v>0</v>
      </c>
      <c r="F3410" s="209"/>
      <c r="G3410" s="210"/>
      <c r="H3410" s="210">
        <f>Collection!H652</f>
        <v>0</v>
      </c>
      <c r="I3410" s="256">
        <f t="shared" si="53"/>
        <v>0</v>
      </c>
      <c r="J3410" s="209"/>
      <c r="K3410" s="209" t="str" cm="1">
        <f t="array" ref="K3410">IF($C3410="","",IF(AND($C3410=Party_Statement!$C$5,$B3410&gt;=Party_Statement!$C$6,$B3410&lt;=Party_Statement!$E$6),SUMPRODUCT(($C$3:$C3410=Party_Statement!$C$5)*($B$3:$B3410&gt;=Party_Statement!$C$6)*($B$3:$B3410&lt;=Party_Statement!$E$6)),""))</f>
        <v/>
      </c>
    </row>
    <row r="3411" spans="1:11" x14ac:dyDescent="0.25">
      <c r="A3411" s="212" t="str">
        <f>Collection!A653</f>
        <v>2083/05/01</v>
      </c>
      <c r="B3411" s="206">
        <f>Collection!B653</f>
        <v>46251</v>
      </c>
      <c r="C3411" s="209" t="str">
        <f>Collection!D653</f>
        <v>LOCAL</v>
      </c>
      <c r="D3411" s="209" t="str">
        <f>Collection!F653</f>
        <v>Collection</v>
      </c>
      <c r="E3411" s="209">
        <f>Collection!C653</f>
        <v>6476</v>
      </c>
      <c r="F3411" s="209"/>
      <c r="G3411" s="210"/>
      <c r="H3411" s="210">
        <f>Collection!H653</f>
        <v>5070</v>
      </c>
      <c r="I3411" s="256">
        <f t="shared" si="53"/>
        <v>-5070</v>
      </c>
      <c r="J3411" s="209"/>
      <c r="K3411" s="209" t="str" cm="1">
        <f t="array" ref="K3411">IF($C3411="","",IF(AND($C3411=Party_Statement!$C$5,$B3411&gt;=Party_Statement!$C$6,$B3411&lt;=Party_Statement!$E$6),SUMPRODUCT(($C$3:$C3411=Party_Statement!$C$5)*($B$3:$B3411&gt;=Party_Statement!$C$6)*($B$3:$B3411&lt;=Party_Statement!$E$6)),""))</f>
        <v/>
      </c>
    </row>
    <row r="3412" spans="1:11" x14ac:dyDescent="0.25">
      <c r="A3412" s="212" t="str">
        <f>Collection!A654</f>
        <v>2083/05/02</v>
      </c>
      <c r="B3412" s="206">
        <f>Collection!B654</f>
        <v>46252</v>
      </c>
      <c r="C3412" s="209" t="str">
        <f>Collection!D654</f>
        <v>SRIJANA DAIRY</v>
      </c>
      <c r="D3412" s="209" t="str">
        <f>Collection!F654</f>
        <v>Collection</v>
      </c>
      <c r="E3412" s="209">
        <f>Collection!C654</f>
        <v>4249</v>
      </c>
      <c r="F3412" s="209"/>
      <c r="G3412" s="210"/>
      <c r="H3412" s="210">
        <f>Collection!H654</f>
        <v>5100</v>
      </c>
      <c r="I3412" s="256">
        <f t="shared" si="53"/>
        <v>-5100</v>
      </c>
      <c r="J3412" s="209"/>
      <c r="K3412" s="209" t="str" cm="1">
        <f t="array" ref="K3412">IF($C3412="","",IF(AND($C3412=Party_Statement!$C$5,$B3412&gt;=Party_Statement!$C$6,$B3412&lt;=Party_Statement!$E$6),SUMPRODUCT(($C$3:$C3412=Party_Statement!$C$5)*($B$3:$B3412&gt;=Party_Statement!$C$6)*($B$3:$B3412&lt;=Party_Statement!$E$6)),""))</f>
        <v/>
      </c>
    </row>
    <row r="3413" spans="1:11" x14ac:dyDescent="0.25">
      <c r="A3413" s="212" t="str">
        <f>Collection!A655</f>
        <v>2083/05/02</v>
      </c>
      <c r="B3413" s="206">
        <f>Collection!B655</f>
        <v>46252</v>
      </c>
      <c r="C3413" s="209" t="str">
        <f>Collection!D655</f>
        <v>AAMOSH KIRANA</v>
      </c>
      <c r="D3413" s="209" t="str">
        <f>Collection!F655</f>
        <v>Collection</v>
      </c>
      <c r="E3413" s="209">
        <f>Collection!C655</f>
        <v>4250</v>
      </c>
      <c r="F3413" s="209"/>
      <c r="G3413" s="210"/>
      <c r="H3413" s="210">
        <f>Collection!H655</f>
        <v>12000</v>
      </c>
      <c r="I3413" s="256">
        <f t="shared" si="53"/>
        <v>-12000</v>
      </c>
      <c r="J3413" s="209"/>
      <c r="K3413" s="209" t="str" cm="1">
        <f t="array" ref="K3413">IF($C3413="","",IF(AND($C3413=Party_Statement!$C$5,$B3413&gt;=Party_Statement!$C$6,$B3413&lt;=Party_Statement!$E$6),SUMPRODUCT(($C$3:$C3413=Party_Statement!$C$5)*($B$3:$B3413&gt;=Party_Statement!$C$6)*($B$3:$B3413&lt;=Party_Statement!$E$6)),""))</f>
        <v/>
      </c>
    </row>
    <row r="3414" spans="1:11" x14ac:dyDescent="0.25">
      <c r="A3414" s="212" t="str">
        <f>Collection!A656</f>
        <v>2083/05/02</v>
      </c>
      <c r="B3414" s="206">
        <f>Collection!B656</f>
        <v>46252</v>
      </c>
      <c r="C3414" s="209" t="str">
        <f>Collection!D656</f>
        <v>GIRI KIRANA</v>
      </c>
      <c r="D3414" s="209" t="str">
        <f>Collection!F656</f>
        <v>Collection</v>
      </c>
      <c r="E3414" s="209">
        <f>Collection!C656</f>
        <v>4251</v>
      </c>
      <c r="F3414" s="209"/>
      <c r="G3414" s="210"/>
      <c r="H3414" s="210">
        <f>Collection!H656</f>
        <v>1700</v>
      </c>
      <c r="I3414" s="256">
        <f t="shared" si="53"/>
        <v>-1700</v>
      </c>
      <c r="J3414" s="209"/>
      <c r="K3414" s="209" t="str" cm="1">
        <f t="array" ref="K3414">IF($C3414="","",IF(AND($C3414=Party_Statement!$C$5,$B3414&gt;=Party_Statement!$C$6,$B3414&lt;=Party_Statement!$E$6),SUMPRODUCT(($C$3:$C3414=Party_Statement!$C$5)*($B$3:$B3414&gt;=Party_Statement!$C$6)*($B$3:$B3414&lt;=Party_Statement!$E$6)),""))</f>
        <v/>
      </c>
    </row>
    <row r="3415" spans="1:11" x14ac:dyDescent="0.25">
      <c r="A3415" s="212" t="str">
        <f>Collection!A657</f>
        <v>2083/05/02</v>
      </c>
      <c r="B3415" s="206">
        <f>Collection!B657</f>
        <v>46252</v>
      </c>
      <c r="C3415" s="209" t="str">
        <f>Collection!D657</f>
        <v>SOBHA BHATTARAI</v>
      </c>
      <c r="D3415" s="209" t="str">
        <f>Collection!F657</f>
        <v>Collection</v>
      </c>
      <c r="E3415" s="209">
        <f>Collection!C657</f>
        <v>4252</v>
      </c>
      <c r="F3415" s="209"/>
      <c r="G3415" s="210"/>
      <c r="H3415" s="210">
        <f>Collection!H657</f>
        <v>4250</v>
      </c>
      <c r="I3415" s="256">
        <f t="shared" si="53"/>
        <v>-4250</v>
      </c>
      <c r="J3415" s="209"/>
      <c r="K3415" s="209" t="str" cm="1">
        <f t="array" ref="K3415">IF($C3415="","",IF(AND($C3415=Party_Statement!$C$5,$B3415&gt;=Party_Statement!$C$6,$B3415&lt;=Party_Statement!$E$6),SUMPRODUCT(($C$3:$C3415=Party_Statement!$C$5)*($B$3:$B3415&gt;=Party_Statement!$C$6)*($B$3:$B3415&lt;=Party_Statement!$E$6)),""))</f>
        <v/>
      </c>
    </row>
    <row r="3416" spans="1:11" x14ac:dyDescent="0.25">
      <c r="A3416" s="212" t="str">
        <f>Collection!A658</f>
        <v>2083/05/02</v>
      </c>
      <c r="B3416" s="206">
        <f>Collection!B658</f>
        <v>46252</v>
      </c>
      <c r="C3416" s="209" t="str">
        <f>Collection!D658</f>
        <v>AAYUSH AND AAYUSHMA</v>
      </c>
      <c r="D3416" s="209" t="str">
        <f>Collection!F658</f>
        <v>Collection</v>
      </c>
      <c r="E3416" s="209">
        <f>Collection!C658</f>
        <v>4253</v>
      </c>
      <c r="F3416" s="209"/>
      <c r="G3416" s="210"/>
      <c r="H3416" s="210">
        <f>Collection!H658</f>
        <v>680</v>
      </c>
      <c r="I3416" s="256">
        <f t="shared" si="53"/>
        <v>-680</v>
      </c>
      <c r="J3416" s="209"/>
      <c r="K3416" s="209" t="str" cm="1">
        <f t="array" ref="K3416">IF($C3416="","",IF(AND($C3416=Party_Statement!$C$5,$B3416&gt;=Party_Statement!$C$6,$B3416&lt;=Party_Statement!$E$6),SUMPRODUCT(($C$3:$C3416=Party_Statement!$C$5)*($B$3:$B3416&gt;=Party_Statement!$C$6)*($B$3:$B3416&lt;=Party_Statement!$E$6)),""))</f>
        <v/>
      </c>
    </row>
    <row r="3417" spans="1:11" x14ac:dyDescent="0.25">
      <c r="A3417" s="212" t="str">
        <f>Collection!A659</f>
        <v>2083/05/02</v>
      </c>
      <c r="B3417" s="206">
        <f>Collection!B659</f>
        <v>46252</v>
      </c>
      <c r="C3417" s="209" t="str">
        <f>Collection!D659</f>
        <v>YUBARAJ AND SAMRAT</v>
      </c>
      <c r="D3417" s="209" t="str">
        <f>Collection!F659</f>
        <v>Collection</v>
      </c>
      <c r="E3417" s="209">
        <f>Collection!C659</f>
        <v>4254</v>
      </c>
      <c r="F3417" s="209"/>
      <c r="G3417" s="210"/>
      <c r="H3417" s="210">
        <f>Collection!H659</f>
        <v>1530</v>
      </c>
      <c r="I3417" s="256">
        <f t="shared" si="53"/>
        <v>-1530</v>
      </c>
      <c r="J3417" s="209"/>
      <c r="K3417" s="209" t="str" cm="1">
        <f t="array" ref="K3417">IF($C3417="","",IF(AND($C3417=Party_Statement!$C$5,$B3417&gt;=Party_Statement!$C$6,$B3417&lt;=Party_Statement!$E$6),SUMPRODUCT(($C$3:$C3417=Party_Statement!$C$5)*($B$3:$B3417&gt;=Party_Statement!$C$6)*($B$3:$B3417&lt;=Party_Statement!$E$6)),""))</f>
        <v/>
      </c>
    </row>
    <row r="3418" spans="1:11" x14ac:dyDescent="0.25">
      <c r="A3418" s="212" t="str">
        <f>Collection!A660</f>
        <v>2083/05/02</v>
      </c>
      <c r="B3418" s="206">
        <f>Collection!B660</f>
        <v>46252</v>
      </c>
      <c r="C3418" s="209" t="str">
        <f>Collection!D660</f>
        <v>MANAKAMANA DAIRY</v>
      </c>
      <c r="D3418" s="209" t="str">
        <f>Collection!F660</f>
        <v>Collection</v>
      </c>
      <c r="E3418" s="209">
        <f>Collection!C660</f>
        <v>4255</v>
      </c>
      <c r="F3418" s="209"/>
      <c r="G3418" s="210"/>
      <c r="H3418" s="210">
        <f>Collection!H660</f>
        <v>1200</v>
      </c>
      <c r="I3418" s="256">
        <f t="shared" si="53"/>
        <v>-1200</v>
      </c>
      <c r="J3418" s="209"/>
      <c r="K3418" s="209" t="str" cm="1">
        <f t="array" ref="K3418">IF($C3418="","",IF(AND($C3418=Party_Statement!$C$5,$B3418&gt;=Party_Statement!$C$6,$B3418&lt;=Party_Statement!$E$6),SUMPRODUCT(($C$3:$C3418=Party_Statement!$C$5)*($B$3:$B3418&gt;=Party_Statement!$C$6)*($B$3:$B3418&lt;=Party_Statement!$E$6)),""))</f>
        <v/>
      </c>
    </row>
    <row r="3419" spans="1:11" x14ac:dyDescent="0.25">
      <c r="A3419" s="212" t="str">
        <f>Collection!A661</f>
        <v>2083/05/02</v>
      </c>
      <c r="B3419" s="206">
        <f>Collection!B661</f>
        <v>46252</v>
      </c>
      <c r="C3419" s="209" t="str">
        <f>Collection!D661</f>
        <v>SAMIKSHYA KIRANA</v>
      </c>
      <c r="D3419" s="209" t="str">
        <f>Collection!F661</f>
        <v>Collection</v>
      </c>
      <c r="E3419" s="209">
        <f>Collection!C661</f>
        <v>4256</v>
      </c>
      <c r="F3419" s="209"/>
      <c r="G3419" s="210"/>
      <c r="H3419" s="210">
        <f>Collection!H661</f>
        <v>680</v>
      </c>
      <c r="I3419" s="256">
        <f t="shared" si="53"/>
        <v>-680</v>
      </c>
      <c r="J3419" s="209"/>
      <c r="K3419" s="209" t="str" cm="1">
        <f t="array" ref="K3419">IF($C3419="","",IF(AND($C3419=Party_Statement!$C$5,$B3419&gt;=Party_Statement!$C$6,$B3419&lt;=Party_Statement!$E$6),SUMPRODUCT(($C$3:$C3419=Party_Statement!$C$5)*($B$3:$B3419&gt;=Party_Statement!$C$6)*($B$3:$B3419&lt;=Party_Statement!$E$6)),""))</f>
        <v/>
      </c>
    </row>
    <row r="3420" spans="1:11" x14ac:dyDescent="0.25">
      <c r="A3420" s="212" t="str">
        <f>Collection!A662</f>
        <v>2083/05/02</v>
      </c>
      <c r="B3420" s="206">
        <f>Collection!B662</f>
        <v>46252</v>
      </c>
      <c r="C3420" s="209" t="str">
        <f>Collection!D662</f>
        <v>ORGANIC TARKALI</v>
      </c>
      <c r="D3420" s="209" t="str">
        <f>Collection!F662</f>
        <v>Collection</v>
      </c>
      <c r="E3420" s="209">
        <f>Collection!C662</f>
        <v>4257</v>
      </c>
      <c r="F3420" s="209"/>
      <c r="G3420" s="210"/>
      <c r="H3420" s="210">
        <f>Collection!H662</f>
        <v>2375</v>
      </c>
      <c r="I3420" s="256">
        <f t="shared" si="53"/>
        <v>-2375</v>
      </c>
      <c r="J3420" s="209"/>
      <c r="K3420" s="209" t="str" cm="1">
        <f t="array" ref="K3420">IF($C3420="","",IF(AND($C3420=Party_Statement!$C$5,$B3420&gt;=Party_Statement!$C$6,$B3420&lt;=Party_Statement!$E$6),SUMPRODUCT(($C$3:$C3420=Party_Statement!$C$5)*($B$3:$B3420&gt;=Party_Statement!$C$6)*($B$3:$B3420&lt;=Party_Statement!$E$6)),""))</f>
        <v/>
      </c>
    </row>
    <row r="3421" spans="1:11" x14ac:dyDescent="0.25">
      <c r="A3421" s="212" t="str">
        <f>Collection!A663</f>
        <v>2083/05/02</v>
      </c>
      <c r="B3421" s="206">
        <f>Collection!B663</f>
        <v>46252</v>
      </c>
      <c r="C3421" s="209" t="str">
        <f>Collection!D663</f>
        <v>PALPALI KIRANA</v>
      </c>
      <c r="D3421" s="209" t="str">
        <f>Collection!F663</f>
        <v>Collection</v>
      </c>
      <c r="E3421" s="209">
        <f>Collection!C663</f>
        <v>4258</v>
      </c>
      <c r="F3421" s="209"/>
      <c r="G3421" s="210"/>
      <c r="H3421" s="210">
        <f>Collection!H663</f>
        <v>5100</v>
      </c>
      <c r="I3421" s="256">
        <f t="shared" si="53"/>
        <v>-5100</v>
      </c>
      <c r="J3421" s="209"/>
      <c r="K3421" s="209" t="str" cm="1">
        <f t="array" ref="K3421">IF($C3421="","",IF(AND($C3421=Party_Statement!$C$5,$B3421&gt;=Party_Statement!$C$6,$B3421&lt;=Party_Statement!$E$6),SUMPRODUCT(($C$3:$C3421=Party_Statement!$C$5)*($B$3:$B3421&gt;=Party_Statement!$C$6)*($B$3:$B3421&lt;=Party_Statement!$E$6)),""))</f>
        <v/>
      </c>
    </row>
    <row r="3422" spans="1:11" x14ac:dyDescent="0.25">
      <c r="A3422" s="212" t="str">
        <f>Collection!A664</f>
        <v>2083/05/02</v>
      </c>
      <c r="B3422" s="206">
        <f>Collection!B664</f>
        <v>46252</v>
      </c>
      <c r="C3422" s="209" t="str">
        <f>Collection!D664</f>
        <v>NEUPANE KIRANA</v>
      </c>
      <c r="D3422" s="209" t="str">
        <f>Collection!F664</f>
        <v>Collection</v>
      </c>
      <c r="E3422" s="209">
        <f>Collection!C664</f>
        <v>4259</v>
      </c>
      <c r="F3422" s="209"/>
      <c r="G3422" s="210"/>
      <c r="H3422" s="210">
        <f>Collection!H664</f>
        <v>400</v>
      </c>
      <c r="I3422" s="256">
        <f t="shared" si="53"/>
        <v>-400</v>
      </c>
      <c r="J3422" s="209"/>
      <c r="K3422" s="209" t="str" cm="1">
        <f t="array" ref="K3422">IF($C3422="","",IF(AND($C3422=Party_Statement!$C$5,$B3422&gt;=Party_Statement!$C$6,$B3422&lt;=Party_Statement!$E$6),SUMPRODUCT(($C$3:$C3422=Party_Statement!$C$5)*($B$3:$B3422&gt;=Party_Statement!$C$6)*($B$3:$B3422&lt;=Party_Statement!$E$6)),""))</f>
        <v/>
      </c>
    </row>
    <row r="3423" spans="1:11" x14ac:dyDescent="0.25">
      <c r="A3423" s="212" t="str">
        <f>Collection!A665</f>
        <v>2083/05/02</v>
      </c>
      <c r="B3423" s="206">
        <f>Collection!B665</f>
        <v>46252</v>
      </c>
      <c r="C3423" s="209" t="str">
        <f>Collection!D665</f>
        <v>PETTY CASH</v>
      </c>
      <c r="D3423" s="209" t="str">
        <f>Collection!F665</f>
        <v>Petty Cash</v>
      </c>
      <c r="E3423" s="209">
        <f>Collection!C665</f>
        <v>0</v>
      </c>
      <c r="F3423" s="209"/>
      <c r="G3423" s="210"/>
      <c r="H3423" s="210">
        <f>Collection!H665</f>
        <v>0</v>
      </c>
      <c r="I3423" s="256">
        <f t="shared" si="53"/>
        <v>0</v>
      </c>
      <c r="J3423" s="209"/>
      <c r="K3423" s="209" t="str" cm="1">
        <f t="array" ref="K3423">IF($C3423="","",IF(AND($C3423=Party_Statement!$C$5,$B3423&gt;=Party_Statement!$C$6,$B3423&lt;=Party_Statement!$E$6),SUMPRODUCT(($C$3:$C3423=Party_Statement!$C$5)*($B$3:$B3423&gt;=Party_Statement!$C$6)*($B$3:$B3423&lt;=Party_Statement!$E$6)),""))</f>
        <v/>
      </c>
    </row>
    <row r="3424" spans="1:11" x14ac:dyDescent="0.25">
      <c r="A3424" s="212" t="str">
        <f>Collection!A666</f>
        <v>2083/05/02</v>
      </c>
      <c r="B3424" s="206">
        <f>Collection!B666</f>
        <v>46252</v>
      </c>
      <c r="C3424" s="209" t="str">
        <f>Collection!D666</f>
        <v>PETTY CASH</v>
      </c>
      <c r="D3424" s="209" t="str">
        <f>Collection!F666</f>
        <v>Petty Cash</v>
      </c>
      <c r="E3424" s="209">
        <f>Collection!C666</f>
        <v>0</v>
      </c>
      <c r="F3424" s="209"/>
      <c r="G3424" s="210"/>
      <c r="H3424" s="210">
        <f>Collection!H666</f>
        <v>0</v>
      </c>
      <c r="I3424" s="256">
        <f t="shared" si="53"/>
        <v>0</v>
      </c>
      <c r="J3424" s="209"/>
      <c r="K3424" s="209" t="str" cm="1">
        <f t="array" ref="K3424">IF($C3424="","",IF(AND($C3424=Party_Statement!$C$5,$B3424&gt;=Party_Statement!$C$6,$B3424&lt;=Party_Statement!$E$6),SUMPRODUCT(($C$3:$C3424=Party_Statement!$C$5)*($B$3:$B3424&gt;=Party_Statement!$C$6)*($B$3:$B3424&lt;=Party_Statement!$E$6)),""))</f>
        <v/>
      </c>
    </row>
    <row r="3425" spans="1:11" x14ac:dyDescent="0.25">
      <c r="A3425" s="212" t="str">
        <f>Collection!A667</f>
        <v>2083/05/02</v>
      </c>
      <c r="B3425" s="206">
        <f>Collection!B667</f>
        <v>46252</v>
      </c>
      <c r="C3425" s="209" t="str">
        <f>Collection!D667</f>
        <v>PETTY CASH</v>
      </c>
      <c r="D3425" s="209" t="str">
        <f>Collection!F667</f>
        <v>Petty Cash</v>
      </c>
      <c r="E3425" s="209">
        <f>Collection!C667</f>
        <v>0</v>
      </c>
      <c r="F3425" s="209"/>
      <c r="G3425" s="210"/>
      <c r="H3425" s="210">
        <f>Collection!H667</f>
        <v>0</v>
      </c>
      <c r="I3425" s="256">
        <f t="shared" si="53"/>
        <v>0</v>
      </c>
      <c r="J3425" s="209"/>
      <c r="K3425" s="209" t="str" cm="1">
        <f t="array" ref="K3425">IF($C3425="","",IF(AND($C3425=Party_Statement!$C$5,$B3425&gt;=Party_Statement!$C$6,$B3425&lt;=Party_Statement!$E$6),SUMPRODUCT(($C$3:$C3425=Party_Statement!$C$5)*($B$3:$B3425&gt;=Party_Statement!$C$6)*($B$3:$B3425&lt;=Party_Statement!$E$6)),""))</f>
        <v/>
      </c>
    </row>
    <row r="3426" spans="1:11" x14ac:dyDescent="0.25">
      <c r="A3426" s="212" t="str">
        <f>Collection!A668</f>
        <v>2083/05/02</v>
      </c>
      <c r="B3426" s="206">
        <f>Collection!B668</f>
        <v>46252</v>
      </c>
      <c r="C3426" s="209" t="str">
        <f>Collection!D668</f>
        <v>LOCAL</v>
      </c>
      <c r="D3426" s="209" t="str">
        <f>Collection!F668</f>
        <v>Collection</v>
      </c>
      <c r="E3426" s="209">
        <f>Collection!C668</f>
        <v>6477</v>
      </c>
      <c r="F3426" s="209"/>
      <c r="G3426" s="210"/>
      <c r="H3426" s="210">
        <f>Collection!H668</f>
        <v>750</v>
      </c>
      <c r="I3426" s="256">
        <f t="shared" si="53"/>
        <v>-750</v>
      </c>
      <c r="J3426" s="209"/>
      <c r="K3426" s="209" t="str" cm="1">
        <f t="array" ref="K3426">IF($C3426="","",IF(AND($C3426=Party_Statement!$C$5,$B3426&gt;=Party_Statement!$C$6,$B3426&lt;=Party_Statement!$E$6),SUMPRODUCT(($C$3:$C3426=Party_Statement!$C$5)*($B$3:$B3426&gt;=Party_Statement!$C$6)*($B$3:$B3426&lt;=Party_Statement!$E$6)),""))</f>
        <v/>
      </c>
    </row>
    <row r="3427" spans="1:11" x14ac:dyDescent="0.25">
      <c r="A3427" s="212" t="str">
        <f>Collection!A669</f>
        <v>2083/05/03</v>
      </c>
      <c r="B3427" s="206">
        <f>Collection!B669</f>
        <v>46253</v>
      </c>
      <c r="C3427" s="209" t="str">
        <f>Collection!D669</f>
        <v>SRIJANA DAIRY</v>
      </c>
      <c r="D3427" s="209" t="str">
        <f>Collection!F669</f>
        <v>Collection</v>
      </c>
      <c r="E3427" s="209">
        <f>Collection!C669</f>
        <v>4260</v>
      </c>
      <c r="F3427" s="209"/>
      <c r="G3427" s="210"/>
      <c r="H3427" s="210">
        <f>Collection!H669</f>
        <v>3480</v>
      </c>
      <c r="I3427" s="256">
        <f t="shared" si="53"/>
        <v>-3480</v>
      </c>
      <c r="J3427" s="209"/>
      <c r="K3427" s="209" t="str" cm="1">
        <f t="array" ref="K3427">IF($C3427="","",IF(AND($C3427=Party_Statement!$C$5,$B3427&gt;=Party_Statement!$C$6,$B3427&lt;=Party_Statement!$E$6),SUMPRODUCT(($C$3:$C3427=Party_Statement!$C$5)*($B$3:$B3427&gt;=Party_Statement!$C$6)*($B$3:$B3427&lt;=Party_Statement!$E$6)),""))</f>
        <v/>
      </c>
    </row>
    <row r="3428" spans="1:11" x14ac:dyDescent="0.25">
      <c r="A3428" s="212" t="str">
        <f>Collection!A670</f>
        <v>2083/05/03</v>
      </c>
      <c r="B3428" s="206">
        <f>Collection!B670</f>
        <v>46253</v>
      </c>
      <c r="C3428" s="209" t="str">
        <f>Collection!D670</f>
        <v>SOBHA BHATTARAI</v>
      </c>
      <c r="D3428" s="209" t="str">
        <f>Collection!F670</f>
        <v>Collection</v>
      </c>
      <c r="E3428" s="209">
        <f>Collection!C670</f>
        <v>4261</v>
      </c>
      <c r="F3428" s="209"/>
      <c r="G3428" s="210"/>
      <c r="H3428" s="210">
        <f>Collection!H670</f>
        <v>4250</v>
      </c>
      <c r="I3428" s="256">
        <f t="shared" si="53"/>
        <v>-4250</v>
      </c>
      <c r="J3428" s="209"/>
      <c r="K3428" s="209" t="str" cm="1">
        <f t="array" ref="K3428">IF($C3428="","",IF(AND($C3428=Party_Statement!$C$5,$B3428&gt;=Party_Statement!$C$6,$B3428&lt;=Party_Statement!$E$6),SUMPRODUCT(($C$3:$C3428=Party_Statement!$C$5)*($B$3:$B3428&gt;=Party_Statement!$C$6)*($B$3:$B3428&lt;=Party_Statement!$E$6)),""))</f>
        <v/>
      </c>
    </row>
    <row r="3429" spans="1:11" x14ac:dyDescent="0.25">
      <c r="A3429" s="212" t="str">
        <f>Collection!A671</f>
        <v>2083/05/03</v>
      </c>
      <c r="B3429" s="206">
        <f>Collection!B671</f>
        <v>46253</v>
      </c>
      <c r="C3429" s="209" t="str">
        <f>Collection!D671</f>
        <v>PALPALI KIRANA</v>
      </c>
      <c r="D3429" s="209" t="str">
        <f>Collection!F671</f>
        <v>Collection</v>
      </c>
      <c r="E3429" s="209">
        <f>Collection!C671</f>
        <v>4262</v>
      </c>
      <c r="F3429" s="209"/>
      <c r="G3429" s="210"/>
      <c r="H3429" s="210">
        <f>Collection!H671</f>
        <v>1700</v>
      </c>
      <c r="I3429" s="256">
        <f t="shared" si="53"/>
        <v>-1700</v>
      </c>
      <c r="J3429" s="209"/>
      <c r="K3429" s="209" t="str" cm="1">
        <f t="array" ref="K3429">IF($C3429="","",IF(AND($C3429=Party_Statement!$C$5,$B3429&gt;=Party_Statement!$C$6,$B3429&lt;=Party_Statement!$E$6),SUMPRODUCT(($C$3:$C3429=Party_Statement!$C$5)*($B$3:$B3429&gt;=Party_Statement!$C$6)*($B$3:$B3429&lt;=Party_Statement!$E$6)),""))</f>
        <v/>
      </c>
    </row>
    <row r="3430" spans="1:11" x14ac:dyDescent="0.25">
      <c r="A3430" s="212" t="str">
        <f>Collection!A672</f>
        <v>2083/05/03</v>
      </c>
      <c r="B3430" s="206">
        <f>Collection!B672</f>
        <v>46253</v>
      </c>
      <c r="C3430" s="209" t="str">
        <f>Collection!D672</f>
        <v>AAMOSH KIRANA</v>
      </c>
      <c r="D3430" s="209" t="str">
        <f>Collection!F672</f>
        <v>Collection</v>
      </c>
      <c r="E3430" s="209">
        <f>Collection!C672</f>
        <v>4263</v>
      </c>
      <c r="F3430" s="209"/>
      <c r="G3430" s="210"/>
      <c r="H3430" s="210">
        <f>Collection!H672</f>
        <v>9700</v>
      </c>
      <c r="I3430" s="256">
        <f t="shared" si="53"/>
        <v>-9700</v>
      </c>
      <c r="J3430" s="209"/>
      <c r="K3430" s="209" t="str" cm="1">
        <f t="array" ref="K3430">IF($C3430="","",IF(AND($C3430=Party_Statement!$C$5,$B3430&gt;=Party_Statement!$C$6,$B3430&lt;=Party_Statement!$E$6),SUMPRODUCT(($C$3:$C3430=Party_Statement!$C$5)*($B$3:$B3430&gt;=Party_Statement!$C$6)*($B$3:$B3430&lt;=Party_Statement!$E$6)),""))</f>
        <v/>
      </c>
    </row>
    <row r="3431" spans="1:11" x14ac:dyDescent="0.25">
      <c r="A3431" s="212" t="str">
        <f>Collection!A673</f>
        <v>2083/05/03</v>
      </c>
      <c r="B3431" s="206">
        <f>Collection!B673</f>
        <v>46253</v>
      </c>
      <c r="C3431" s="209" t="str">
        <f>Collection!D673</f>
        <v>GIRI KIRANA</v>
      </c>
      <c r="D3431" s="209" t="str">
        <f>Collection!F673</f>
        <v>Collection</v>
      </c>
      <c r="E3431" s="209">
        <f>Collection!C673</f>
        <v>4264</v>
      </c>
      <c r="F3431" s="209"/>
      <c r="G3431" s="210"/>
      <c r="H3431" s="210">
        <f>Collection!H673</f>
        <v>1275</v>
      </c>
      <c r="I3431" s="256">
        <f t="shared" si="53"/>
        <v>-1275</v>
      </c>
      <c r="J3431" s="209"/>
      <c r="K3431" s="209" t="str" cm="1">
        <f t="array" ref="K3431">IF($C3431="","",IF(AND($C3431=Party_Statement!$C$5,$B3431&gt;=Party_Statement!$C$6,$B3431&lt;=Party_Statement!$E$6),SUMPRODUCT(($C$3:$C3431=Party_Statement!$C$5)*($B$3:$B3431&gt;=Party_Statement!$C$6)*($B$3:$B3431&lt;=Party_Statement!$E$6)),""))</f>
        <v/>
      </c>
    </row>
    <row r="3432" spans="1:11" x14ac:dyDescent="0.25">
      <c r="A3432" s="212" t="str">
        <f>Collection!A674</f>
        <v>2083/05/03</v>
      </c>
      <c r="B3432" s="206">
        <f>Collection!B674</f>
        <v>46253</v>
      </c>
      <c r="C3432" s="209" t="str">
        <f>Collection!D674</f>
        <v>SAMIKSHYA KIRANA</v>
      </c>
      <c r="D3432" s="209" t="str">
        <f>Collection!F674</f>
        <v>Collection</v>
      </c>
      <c r="E3432" s="209">
        <f>Collection!C674</f>
        <v>4265</v>
      </c>
      <c r="F3432" s="209"/>
      <c r="G3432" s="210"/>
      <c r="H3432" s="210">
        <f>Collection!H674</f>
        <v>680</v>
      </c>
      <c r="I3432" s="256">
        <f t="shared" si="53"/>
        <v>-680</v>
      </c>
      <c r="J3432" s="209"/>
      <c r="K3432" s="209" t="str" cm="1">
        <f t="array" ref="K3432">IF($C3432="","",IF(AND($C3432=Party_Statement!$C$5,$B3432&gt;=Party_Statement!$C$6,$B3432&lt;=Party_Statement!$E$6),SUMPRODUCT(($C$3:$C3432=Party_Statement!$C$5)*($B$3:$B3432&gt;=Party_Statement!$C$6)*($B$3:$B3432&lt;=Party_Statement!$E$6)),""))</f>
        <v/>
      </c>
    </row>
    <row r="3433" spans="1:11" x14ac:dyDescent="0.25">
      <c r="A3433" s="212" t="str">
        <f>Collection!A675</f>
        <v>2083/05/03</v>
      </c>
      <c r="B3433" s="206">
        <f>Collection!B675</f>
        <v>46253</v>
      </c>
      <c r="C3433" s="209" t="str">
        <f>Collection!D675</f>
        <v>YUBARAJ AND SAMRAT</v>
      </c>
      <c r="D3433" s="209" t="str">
        <f>Collection!F675</f>
        <v>Collection</v>
      </c>
      <c r="E3433" s="209">
        <f>Collection!C675</f>
        <v>4266</v>
      </c>
      <c r="F3433" s="209"/>
      <c r="G3433" s="210"/>
      <c r="H3433" s="210">
        <f>Collection!H675</f>
        <v>1020</v>
      </c>
      <c r="I3433" s="256">
        <f t="shared" si="53"/>
        <v>-1020</v>
      </c>
      <c r="J3433" s="209"/>
      <c r="K3433" s="209" t="str" cm="1">
        <f t="array" ref="K3433">IF($C3433="","",IF(AND($C3433=Party_Statement!$C$5,$B3433&gt;=Party_Statement!$C$6,$B3433&lt;=Party_Statement!$E$6),SUMPRODUCT(($C$3:$C3433=Party_Statement!$C$5)*($B$3:$B3433&gt;=Party_Statement!$C$6)*($B$3:$B3433&lt;=Party_Statement!$E$6)),""))</f>
        <v/>
      </c>
    </row>
    <row r="3434" spans="1:11" x14ac:dyDescent="0.25">
      <c r="A3434" s="212" t="str">
        <f>Collection!A676</f>
        <v>2083/05/03</v>
      </c>
      <c r="B3434" s="206">
        <f>Collection!B676</f>
        <v>46253</v>
      </c>
      <c r="C3434" s="209" t="str">
        <f>Collection!D676</f>
        <v>KRITIKA KIRANA</v>
      </c>
      <c r="D3434" s="209" t="str">
        <f>Collection!F676</f>
        <v>Collection</v>
      </c>
      <c r="E3434" s="209">
        <f>Collection!C676</f>
        <v>4267</v>
      </c>
      <c r="F3434" s="209"/>
      <c r="G3434" s="210"/>
      <c r="H3434" s="210">
        <f>Collection!H676</f>
        <v>2975</v>
      </c>
      <c r="I3434" s="256">
        <f t="shared" si="53"/>
        <v>-2975</v>
      </c>
      <c r="J3434" s="209"/>
      <c r="K3434" s="209" t="str" cm="1">
        <f t="array" ref="K3434">IF($C3434="","",IF(AND($C3434=Party_Statement!$C$5,$B3434&gt;=Party_Statement!$C$6,$B3434&lt;=Party_Statement!$E$6),SUMPRODUCT(($C$3:$C3434=Party_Statement!$C$5)*($B$3:$B3434&gt;=Party_Statement!$C$6)*($B$3:$B3434&lt;=Party_Statement!$E$6)),""))</f>
        <v/>
      </c>
    </row>
    <row r="3435" spans="1:11" x14ac:dyDescent="0.25">
      <c r="A3435" s="212" t="str">
        <f>Collection!A677</f>
        <v>2083/05/03</v>
      </c>
      <c r="B3435" s="206">
        <f>Collection!B677</f>
        <v>46253</v>
      </c>
      <c r="C3435" s="209" t="str">
        <f>Collection!D677</f>
        <v>ORGANIC TARKALI</v>
      </c>
      <c r="D3435" s="209" t="str">
        <f>Collection!F677</f>
        <v>Collection</v>
      </c>
      <c r="E3435" s="209">
        <f>Collection!C677</f>
        <v>4268</v>
      </c>
      <c r="F3435" s="209"/>
      <c r="G3435" s="210"/>
      <c r="H3435" s="210">
        <f>Collection!H677</f>
        <v>2660</v>
      </c>
      <c r="I3435" s="256">
        <f t="shared" si="53"/>
        <v>-2660</v>
      </c>
      <c r="J3435" s="209"/>
      <c r="K3435" s="209" t="str" cm="1">
        <f t="array" ref="K3435">IF($C3435="","",IF(AND($C3435=Party_Statement!$C$5,$B3435&gt;=Party_Statement!$C$6,$B3435&lt;=Party_Statement!$E$6),SUMPRODUCT(($C$3:$C3435=Party_Statement!$C$5)*($B$3:$B3435&gt;=Party_Statement!$C$6)*($B$3:$B3435&lt;=Party_Statement!$E$6)),""))</f>
        <v/>
      </c>
    </row>
    <row r="3436" spans="1:11" x14ac:dyDescent="0.25">
      <c r="A3436" s="212" t="str">
        <f>Collection!A678</f>
        <v>2083/05/03</v>
      </c>
      <c r="B3436" s="206">
        <f>Collection!B678</f>
        <v>46253</v>
      </c>
      <c r="C3436" s="209" t="str">
        <f>Collection!D678</f>
        <v>SHARMA DAI</v>
      </c>
      <c r="D3436" s="209" t="str">
        <f>Collection!F678</f>
        <v>Collection</v>
      </c>
      <c r="E3436" s="209">
        <f>Collection!C678</f>
        <v>4269</v>
      </c>
      <c r="F3436" s="209"/>
      <c r="G3436" s="210"/>
      <c r="H3436" s="210">
        <f>Collection!H678</f>
        <v>20000</v>
      </c>
      <c r="I3436" s="256">
        <f t="shared" si="53"/>
        <v>-20000</v>
      </c>
      <c r="J3436" s="209"/>
      <c r="K3436" s="209" t="str" cm="1">
        <f t="array" ref="K3436">IF($C3436="","",IF(AND($C3436=Party_Statement!$C$5,$B3436&gt;=Party_Statement!$C$6,$B3436&lt;=Party_Statement!$E$6),SUMPRODUCT(($C$3:$C3436=Party_Statement!$C$5)*($B$3:$B3436&gt;=Party_Statement!$C$6)*($B$3:$B3436&lt;=Party_Statement!$E$6)),""))</f>
        <v/>
      </c>
    </row>
    <row r="3437" spans="1:11" x14ac:dyDescent="0.25">
      <c r="A3437" s="212" t="str">
        <f>Collection!A679</f>
        <v>2083/05/03</v>
      </c>
      <c r="B3437" s="206">
        <f>Collection!B679</f>
        <v>46253</v>
      </c>
      <c r="C3437" s="209" t="str">
        <f>Collection!D679</f>
        <v>NEUPANE KIRANA</v>
      </c>
      <c r="D3437" s="209" t="str">
        <f>Collection!F679</f>
        <v>Collection</v>
      </c>
      <c r="E3437" s="209">
        <f>Collection!C679</f>
        <v>4270</v>
      </c>
      <c r="F3437" s="209"/>
      <c r="G3437" s="210"/>
      <c r="H3437" s="210">
        <f>Collection!H679</f>
        <v>400</v>
      </c>
      <c r="I3437" s="256">
        <f t="shared" si="53"/>
        <v>-400</v>
      </c>
      <c r="J3437" s="209"/>
      <c r="K3437" s="209" t="str" cm="1">
        <f t="array" ref="K3437">IF($C3437="","",IF(AND($C3437=Party_Statement!$C$5,$B3437&gt;=Party_Statement!$C$6,$B3437&lt;=Party_Statement!$E$6),SUMPRODUCT(($C$3:$C3437=Party_Statement!$C$5)*($B$3:$B3437&gt;=Party_Statement!$C$6)*($B$3:$B3437&lt;=Party_Statement!$E$6)),""))</f>
        <v/>
      </c>
    </row>
    <row r="3438" spans="1:11" x14ac:dyDescent="0.25">
      <c r="A3438" s="212" t="str">
        <f>Collection!A680</f>
        <v>2083/05/03</v>
      </c>
      <c r="B3438" s="206">
        <f>Collection!B680</f>
        <v>46253</v>
      </c>
      <c r="C3438" s="209" t="str">
        <f>Collection!D680</f>
        <v>DEURALI KIRANA</v>
      </c>
      <c r="D3438" s="209" t="str">
        <f>Collection!F680</f>
        <v>Collection</v>
      </c>
      <c r="E3438" s="209">
        <f>Collection!C680</f>
        <v>4271</v>
      </c>
      <c r="F3438" s="209"/>
      <c r="G3438" s="210"/>
      <c r="H3438" s="210">
        <f>Collection!H680</f>
        <v>425</v>
      </c>
      <c r="I3438" s="256">
        <f t="shared" si="53"/>
        <v>-425</v>
      </c>
      <c r="J3438" s="209"/>
      <c r="K3438" s="209" t="str" cm="1">
        <f t="array" ref="K3438">IF($C3438="","",IF(AND($C3438=Party_Statement!$C$5,$B3438&gt;=Party_Statement!$C$6,$B3438&lt;=Party_Statement!$E$6),SUMPRODUCT(($C$3:$C3438=Party_Statement!$C$5)*($B$3:$B3438&gt;=Party_Statement!$C$6)*($B$3:$B3438&lt;=Party_Statement!$E$6)),""))</f>
        <v/>
      </c>
    </row>
    <row r="3439" spans="1:11" x14ac:dyDescent="0.25">
      <c r="A3439" s="212" t="str">
        <f>Collection!A681</f>
        <v>2083/05/03</v>
      </c>
      <c r="B3439" s="206">
        <f>Collection!B681</f>
        <v>46253</v>
      </c>
      <c r="C3439" s="209" t="str">
        <f>Collection!D681</f>
        <v>LOCAL</v>
      </c>
      <c r="D3439" s="209" t="str">
        <f>Collection!F681</f>
        <v>Collection</v>
      </c>
      <c r="E3439" s="209">
        <f>Collection!C681</f>
        <v>6478</v>
      </c>
      <c r="F3439" s="209"/>
      <c r="G3439" s="210"/>
      <c r="H3439" s="210">
        <f>Collection!H681</f>
        <v>500</v>
      </c>
      <c r="I3439" s="256">
        <f t="shared" si="53"/>
        <v>-500</v>
      </c>
      <c r="J3439" s="209"/>
      <c r="K3439" s="209" t="str" cm="1">
        <f t="array" ref="K3439">IF($C3439="","",IF(AND($C3439=Party_Statement!$C$5,$B3439&gt;=Party_Statement!$C$6,$B3439&lt;=Party_Statement!$E$6),SUMPRODUCT(($C$3:$C3439=Party_Statement!$C$5)*($B$3:$B3439&gt;=Party_Statement!$C$6)*($B$3:$B3439&lt;=Party_Statement!$E$6)),""))</f>
        <v/>
      </c>
    </row>
    <row r="3440" spans="1:11" x14ac:dyDescent="0.25">
      <c r="A3440" s="212" t="str">
        <f>Collection!A682</f>
        <v>2083/05/03</v>
      </c>
      <c r="B3440" s="206">
        <f>Collection!B682</f>
        <v>46253</v>
      </c>
      <c r="C3440" s="209" t="str">
        <f>Collection!D682</f>
        <v>PETTY CASH</v>
      </c>
      <c r="D3440" s="209" t="str">
        <f>Collection!F682</f>
        <v>Petty Cash</v>
      </c>
      <c r="E3440" s="209">
        <f>Collection!C682</f>
        <v>0</v>
      </c>
      <c r="F3440" s="209"/>
      <c r="G3440" s="210"/>
      <c r="H3440" s="210">
        <f>Collection!H682</f>
        <v>0</v>
      </c>
      <c r="I3440" s="256">
        <f t="shared" si="53"/>
        <v>0</v>
      </c>
      <c r="J3440" s="209"/>
      <c r="K3440" s="209" t="str" cm="1">
        <f t="array" ref="K3440">IF($C3440="","",IF(AND($C3440=Party_Statement!$C$5,$B3440&gt;=Party_Statement!$C$6,$B3440&lt;=Party_Statement!$E$6),SUMPRODUCT(($C$3:$C3440=Party_Statement!$C$5)*($B$3:$B3440&gt;=Party_Statement!$C$6)*($B$3:$B3440&lt;=Party_Statement!$E$6)),""))</f>
        <v/>
      </c>
    </row>
    <row r="3441" spans="1:11" x14ac:dyDescent="0.25">
      <c r="A3441" s="212" t="str">
        <f>Collection!A683</f>
        <v>2083/05/04</v>
      </c>
      <c r="B3441" s="206">
        <f>Collection!B683</f>
        <v>46254</v>
      </c>
      <c r="C3441" s="209" t="str">
        <f>Collection!D683</f>
        <v>SRIJANA DAIRY</v>
      </c>
      <c r="D3441" s="209" t="str">
        <f>Collection!F683</f>
        <v>Collection</v>
      </c>
      <c r="E3441" s="209">
        <f>Collection!C683</f>
        <v>4272</v>
      </c>
      <c r="F3441" s="209"/>
      <c r="G3441" s="210"/>
      <c r="H3441" s="210">
        <f>Collection!H683</f>
        <v>5180</v>
      </c>
      <c r="I3441" s="256">
        <f t="shared" si="53"/>
        <v>-5180</v>
      </c>
      <c r="J3441" s="209"/>
      <c r="K3441" s="209" t="str" cm="1">
        <f t="array" ref="K3441">IF($C3441="","",IF(AND($C3441=Party_Statement!$C$5,$B3441&gt;=Party_Statement!$C$6,$B3441&lt;=Party_Statement!$E$6),SUMPRODUCT(($C$3:$C3441=Party_Statement!$C$5)*($B$3:$B3441&gt;=Party_Statement!$C$6)*($B$3:$B3441&lt;=Party_Statement!$E$6)),""))</f>
        <v/>
      </c>
    </row>
    <row r="3442" spans="1:11" x14ac:dyDescent="0.25">
      <c r="A3442" s="212" t="str">
        <f>Collection!A684</f>
        <v>2083/05/04</v>
      </c>
      <c r="B3442" s="206">
        <f>Collection!B684</f>
        <v>46254</v>
      </c>
      <c r="C3442" s="209" t="str">
        <f>Collection!D684</f>
        <v>AAMOSH KIRANA</v>
      </c>
      <c r="D3442" s="209" t="str">
        <f>Collection!F684</f>
        <v>Collection</v>
      </c>
      <c r="E3442" s="209">
        <f>Collection!C684</f>
        <v>4273</v>
      </c>
      <c r="F3442" s="209"/>
      <c r="G3442" s="210"/>
      <c r="H3442" s="210">
        <f>Collection!H684</f>
        <v>9800</v>
      </c>
      <c r="I3442" s="256">
        <f t="shared" si="53"/>
        <v>-9800</v>
      </c>
      <c r="J3442" s="209"/>
      <c r="K3442" s="209" t="str" cm="1">
        <f t="array" ref="K3442">IF($C3442="","",IF(AND($C3442=Party_Statement!$C$5,$B3442&gt;=Party_Statement!$C$6,$B3442&lt;=Party_Statement!$E$6),SUMPRODUCT(($C$3:$C3442=Party_Statement!$C$5)*($B$3:$B3442&gt;=Party_Statement!$C$6)*($B$3:$B3442&lt;=Party_Statement!$E$6)),""))</f>
        <v/>
      </c>
    </row>
    <row r="3443" spans="1:11" x14ac:dyDescent="0.25">
      <c r="A3443" s="212" t="str">
        <f>Collection!A685</f>
        <v>2083/05/04</v>
      </c>
      <c r="B3443" s="206">
        <f>Collection!B685</f>
        <v>46254</v>
      </c>
      <c r="C3443" s="209" t="str">
        <f>Collection!D685</f>
        <v>GIRI KIRANA</v>
      </c>
      <c r="D3443" s="209" t="str">
        <f>Collection!F685</f>
        <v>Collection</v>
      </c>
      <c r="E3443" s="209">
        <f>Collection!C685</f>
        <v>4274</v>
      </c>
      <c r="F3443" s="209"/>
      <c r="G3443" s="210"/>
      <c r="H3443" s="210">
        <f>Collection!H685</f>
        <v>1275</v>
      </c>
      <c r="I3443" s="256">
        <f t="shared" si="53"/>
        <v>-1275</v>
      </c>
      <c r="J3443" s="209"/>
      <c r="K3443" s="209" t="str" cm="1">
        <f t="array" ref="K3443">IF($C3443="","",IF(AND($C3443=Party_Statement!$C$5,$B3443&gt;=Party_Statement!$C$6,$B3443&lt;=Party_Statement!$E$6),SUMPRODUCT(($C$3:$C3443=Party_Statement!$C$5)*($B$3:$B3443&gt;=Party_Statement!$C$6)*($B$3:$B3443&lt;=Party_Statement!$E$6)),""))</f>
        <v/>
      </c>
    </row>
    <row r="3444" spans="1:11" x14ac:dyDescent="0.25">
      <c r="A3444" s="212" t="str">
        <f>Collection!A686</f>
        <v>2083/05/04</v>
      </c>
      <c r="B3444" s="206">
        <f>Collection!B686</f>
        <v>46254</v>
      </c>
      <c r="C3444" s="209" t="str">
        <f>Collection!D686</f>
        <v>PALPALI KIRANA</v>
      </c>
      <c r="D3444" s="209" t="str">
        <f>Collection!F686</f>
        <v>Collection</v>
      </c>
      <c r="E3444" s="209">
        <f>Collection!C686</f>
        <v>4275</v>
      </c>
      <c r="F3444" s="209"/>
      <c r="G3444" s="210"/>
      <c r="H3444" s="210">
        <f>Collection!H686</f>
        <v>2125</v>
      </c>
      <c r="I3444" s="256">
        <f t="shared" si="53"/>
        <v>-2125</v>
      </c>
      <c r="J3444" s="209"/>
      <c r="K3444" s="209" t="str" cm="1">
        <f t="array" ref="K3444">IF($C3444="","",IF(AND($C3444=Party_Statement!$C$5,$B3444&gt;=Party_Statement!$C$6,$B3444&lt;=Party_Statement!$E$6),SUMPRODUCT(($C$3:$C3444=Party_Statement!$C$5)*($B$3:$B3444&gt;=Party_Statement!$C$6)*($B$3:$B3444&lt;=Party_Statement!$E$6)),""))</f>
        <v/>
      </c>
    </row>
    <row r="3445" spans="1:11" x14ac:dyDescent="0.25">
      <c r="A3445" s="212" t="str">
        <f>Collection!A687</f>
        <v>2083/05/04</v>
      </c>
      <c r="B3445" s="206">
        <f>Collection!B687</f>
        <v>46254</v>
      </c>
      <c r="C3445" s="209" t="str">
        <f>Collection!D687</f>
        <v>SOBHA BHATTARAI</v>
      </c>
      <c r="D3445" s="209" t="str">
        <f>Collection!F687</f>
        <v>Collection</v>
      </c>
      <c r="E3445" s="209">
        <f>Collection!C687</f>
        <v>4276</v>
      </c>
      <c r="F3445" s="209"/>
      <c r="G3445" s="210"/>
      <c r="H3445" s="210">
        <f>Collection!H687</f>
        <v>3400</v>
      </c>
      <c r="I3445" s="256">
        <f t="shared" si="53"/>
        <v>-3400</v>
      </c>
      <c r="J3445" s="209"/>
      <c r="K3445" s="209" t="str" cm="1">
        <f t="array" ref="K3445">IF($C3445="","",IF(AND($C3445=Party_Statement!$C$5,$B3445&gt;=Party_Statement!$C$6,$B3445&lt;=Party_Statement!$E$6),SUMPRODUCT(($C$3:$C3445=Party_Statement!$C$5)*($B$3:$B3445&gt;=Party_Statement!$C$6)*($B$3:$B3445&lt;=Party_Statement!$E$6)),""))</f>
        <v/>
      </c>
    </row>
    <row r="3446" spans="1:11" x14ac:dyDescent="0.25">
      <c r="A3446" s="212" t="str">
        <f>Collection!A688</f>
        <v>2083/05/04</v>
      </c>
      <c r="B3446" s="206">
        <f>Collection!B688</f>
        <v>46254</v>
      </c>
      <c r="C3446" s="209" t="str">
        <f>Collection!D688</f>
        <v>SAMIKSHYA KIRANA</v>
      </c>
      <c r="D3446" s="209" t="str">
        <f>Collection!F688</f>
        <v>Collection</v>
      </c>
      <c r="E3446" s="209">
        <f>Collection!C688</f>
        <v>4277</v>
      </c>
      <c r="F3446" s="209"/>
      <c r="G3446" s="210"/>
      <c r="H3446" s="210">
        <f>Collection!H688</f>
        <v>680</v>
      </c>
      <c r="I3446" s="256">
        <f t="shared" si="53"/>
        <v>-680</v>
      </c>
      <c r="J3446" s="209"/>
      <c r="K3446" s="209" t="str" cm="1">
        <f t="array" ref="K3446">IF($C3446="","",IF(AND($C3446=Party_Statement!$C$5,$B3446&gt;=Party_Statement!$C$6,$B3446&lt;=Party_Statement!$E$6),SUMPRODUCT(($C$3:$C3446=Party_Statement!$C$5)*($B$3:$B3446&gt;=Party_Statement!$C$6)*($B$3:$B3446&lt;=Party_Statement!$E$6)),""))</f>
        <v/>
      </c>
    </row>
    <row r="3447" spans="1:11" x14ac:dyDescent="0.25">
      <c r="A3447" s="212" t="str">
        <f>Collection!A689</f>
        <v>2083/05/04</v>
      </c>
      <c r="B3447" s="206">
        <f>Collection!B689</f>
        <v>46254</v>
      </c>
      <c r="C3447" s="209" t="str">
        <f>Collection!D689</f>
        <v>MANAKAMANA DAIRY</v>
      </c>
      <c r="D3447" s="209" t="str">
        <f>Collection!F689</f>
        <v>Collection</v>
      </c>
      <c r="E3447" s="209">
        <f>Collection!C689</f>
        <v>4278</v>
      </c>
      <c r="F3447" s="209"/>
      <c r="G3447" s="210"/>
      <c r="H3447" s="210">
        <f>Collection!H689</f>
        <v>500</v>
      </c>
      <c r="I3447" s="256">
        <f t="shared" si="53"/>
        <v>-500</v>
      </c>
      <c r="J3447" s="209"/>
      <c r="K3447" s="209" t="str" cm="1">
        <f t="array" ref="K3447">IF($C3447="","",IF(AND($C3447=Party_Statement!$C$5,$B3447&gt;=Party_Statement!$C$6,$B3447&lt;=Party_Statement!$E$6),SUMPRODUCT(($C$3:$C3447=Party_Statement!$C$5)*($B$3:$B3447&gt;=Party_Statement!$C$6)*($B$3:$B3447&lt;=Party_Statement!$E$6)),""))</f>
        <v/>
      </c>
    </row>
    <row r="3448" spans="1:11" x14ac:dyDescent="0.25">
      <c r="A3448" s="212" t="str">
        <f>Collection!A690</f>
        <v>2083/05/04</v>
      </c>
      <c r="B3448" s="206">
        <f>Collection!B690</f>
        <v>46254</v>
      </c>
      <c r="C3448" s="209" t="str">
        <f>Collection!D690</f>
        <v>AAYUSH AND AAYUSHMA</v>
      </c>
      <c r="D3448" s="209" t="str">
        <f>Collection!F690</f>
        <v>Collection</v>
      </c>
      <c r="E3448" s="209">
        <f>Collection!C690</f>
        <v>4279</v>
      </c>
      <c r="F3448" s="209"/>
      <c r="G3448" s="210"/>
      <c r="H3448" s="210">
        <f>Collection!H690</f>
        <v>680</v>
      </c>
      <c r="I3448" s="256">
        <f t="shared" si="53"/>
        <v>-680</v>
      </c>
      <c r="J3448" s="209"/>
      <c r="K3448" s="209" t="str" cm="1">
        <f t="array" ref="K3448">IF($C3448="","",IF(AND($C3448=Party_Statement!$C$5,$B3448&gt;=Party_Statement!$C$6,$B3448&lt;=Party_Statement!$E$6),SUMPRODUCT(($C$3:$C3448=Party_Statement!$C$5)*($B$3:$B3448&gt;=Party_Statement!$C$6)*($B$3:$B3448&lt;=Party_Statement!$E$6)),""))</f>
        <v/>
      </c>
    </row>
    <row r="3449" spans="1:11" x14ac:dyDescent="0.25">
      <c r="A3449" s="212" t="str">
        <f>Collection!A691</f>
        <v>2083/05/04</v>
      </c>
      <c r="B3449" s="206">
        <f>Collection!B691</f>
        <v>46254</v>
      </c>
      <c r="C3449" s="209" t="str">
        <f>Collection!D691</f>
        <v>ORGANIC TARKALI</v>
      </c>
      <c r="D3449" s="209" t="str">
        <f>Collection!F691</f>
        <v>Collection</v>
      </c>
      <c r="E3449" s="209">
        <f>Collection!C691</f>
        <v>4280</v>
      </c>
      <c r="F3449" s="209"/>
      <c r="G3449" s="210"/>
      <c r="H3449" s="210">
        <f>Collection!H691</f>
        <v>3415</v>
      </c>
      <c r="I3449" s="256">
        <f t="shared" si="53"/>
        <v>-3415</v>
      </c>
      <c r="J3449" s="209"/>
      <c r="K3449" s="209" t="str" cm="1">
        <f t="array" ref="K3449">IF($C3449="","",IF(AND($C3449=Party_Statement!$C$5,$B3449&gt;=Party_Statement!$C$6,$B3449&lt;=Party_Statement!$E$6),SUMPRODUCT(($C$3:$C3449=Party_Statement!$C$5)*($B$3:$B3449&gt;=Party_Statement!$C$6)*($B$3:$B3449&lt;=Party_Statement!$E$6)),""))</f>
        <v/>
      </c>
    </row>
    <row r="3450" spans="1:11" x14ac:dyDescent="0.25">
      <c r="A3450" s="212" t="str">
        <f>Collection!A692</f>
        <v>2083/05/04</v>
      </c>
      <c r="B3450" s="206">
        <f>Collection!B692</f>
        <v>46254</v>
      </c>
      <c r="C3450" s="209" t="str">
        <f>Collection!D692</f>
        <v>YUBARAJ AND SAMRAT</v>
      </c>
      <c r="D3450" s="209" t="str">
        <f>Collection!F692</f>
        <v>Collection</v>
      </c>
      <c r="E3450" s="209">
        <f>Collection!C692</f>
        <v>4281</v>
      </c>
      <c r="F3450" s="209"/>
      <c r="G3450" s="210"/>
      <c r="H3450" s="210">
        <f>Collection!H692</f>
        <v>1020</v>
      </c>
      <c r="I3450" s="256">
        <f t="shared" si="53"/>
        <v>-1020</v>
      </c>
      <c r="J3450" s="209"/>
      <c r="K3450" s="209" t="str" cm="1">
        <f t="array" ref="K3450">IF($C3450="","",IF(AND($C3450=Party_Statement!$C$5,$B3450&gt;=Party_Statement!$C$6,$B3450&lt;=Party_Statement!$E$6),SUMPRODUCT(($C$3:$C3450=Party_Statement!$C$5)*($B$3:$B3450&gt;=Party_Statement!$C$6)*($B$3:$B3450&lt;=Party_Statement!$E$6)),""))</f>
        <v/>
      </c>
    </row>
    <row r="3451" spans="1:11" x14ac:dyDescent="0.25">
      <c r="A3451" s="212" t="str">
        <f>Collection!A693</f>
        <v>2083/05/04</v>
      </c>
      <c r="B3451" s="206">
        <f>Collection!B693</f>
        <v>46254</v>
      </c>
      <c r="C3451" s="209" t="str">
        <f>Collection!D693</f>
        <v>DEURALI KIRANA</v>
      </c>
      <c r="D3451" s="209" t="str">
        <f>Collection!F693</f>
        <v>Collection</v>
      </c>
      <c r="E3451" s="209">
        <f>Collection!C693</f>
        <v>4282</v>
      </c>
      <c r="F3451" s="209"/>
      <c r="G3451" s="210"/>
      <c r="H3451" s="210">
        <f>Collection!H693</f>
        <v>850</v>
      </c>
      <c r="I3451" s="256">
        <f t="shared" si="53"/>
        <v>-850</v>
      </c>
      <c r="J3451" s="209"/>
      <c r="K3451" s="209" t="str" cm="1">
        <f t="array" ref="K3451">IF($C3451="","",IF(AND($C3451=Party_Statement!$C$5,$B3451&gt;=Party_Statement!$C$6,$B3451&lt;=Party_Statement!$E$6),SUMPRODUCT(($C$3:$C3451=Party_Statement!$C$5)*($B$3:$B3451&gt;=Party_Statement!$C$6)*($B$3:$B3451&lt;=Party_Statement!$E$6)),""))</f>
        <v/>
      </c>
    </row>
    <row r="3452" spans="1:11" x14ac:dyDescent="0.25">
      <c r="A3452" s="212" t="str">
        <f>Collection!A694</f>
        <v>2083/05/04</v>
      </c>
      <c r="B3452" s="206">
        <f>Collection!B694</f>
        <v>46254</v>
      </c>
      <c r="C3452" s="209" t="str">
        <f>Collection!D694</f>
        <v>LOCAL</v>
      </c>
      <c r="D3452" s="209" t="str">
        <f>Collection!F694</f>
        <v>Collection</v>
      </c>
      <c r="E3452" s="209">
        <f>Collection!C694</f>
        <v>6479</v>
      </c>
      <c r="F3452" s="209"/>
      <c r="G3452" s="210"/>
      <c r="H3452" s="210">
        <f>Collection!H694</f>
        <v>5950</v>
      </c>
      <c r="I3452" s="256">
        <f t="shared" si="53"/>
        <v>-5950</v>
      </c>
      <c r="J3452" s="209"/>
      <c r="K3452" s="209" t="str" cm="1">
        <f t="array" ref="K3452">IF($C3452="","",IF(AND($C3452=Party_Statement!$C$5,$B3452&gt;=Party_Statement!$C$6,$B3452&lt;=Party_Statement!$E$6),SUMPRODUCT(($C$3:$C3452=Party_Statement!$C$5)*($B$3:$B3452&gt;=Party_Statement!$C$6)*($B$3:$B3452&lt;=Party_Statement!$E$6)),""))</f>
        <v/>
      </c>
    </row>
    <row r="3453" spans="1:11" x14ac:dyDescent="0.25">
      <c r="A3453" s="212" t="str">
        <f>Collection!A695</f>
        <v>2083/05/05</v>
      </c>
      <c r="B3453" s="206">
        <f>Collection!B695</f>
        <v>46255</v>
      </c>
      <c r="C3453" s="209" t="str">
        <f>Collection!D695</f>
        <v>GANGA NEUPANE</v>
      </c>
      <c r="D3453" s="209" t="str">
        <f>Collection!F695</f>
        <v>Collection</v>
      </c>
      <c r="E3453" s="209">
        <f>Collection!C695</f>
        <v>4283</v>
      </c>
      <c r="F3453" s="209"/>
      <c r="G3453" s="210"/>
      <c r="H3453" s="210">
        <f>Collection!H695</f>
        <v>5000</v>
      </c>
      <c r="I3453" s="256">
        <f t="shared" si="53"/>
        <v>-5000</v>
      </c>
      <c r="J3453" s="209"/>
      <c r="K3453" s="209" t="str" cm="1">
        <f t="array" ref="K3453">IF($C3453="","",IF(AND($C3453=Party_Statement!$C$5,$B3453&gt;=Party_Statement!$C$6,$B3453&lt;=Party_Statement!$E$6),SUMPRODUCT(($C$3:$C3453=Party_Statement!$C$5)*($B$3:$B3453&gt;=Party_Statement!$C$6)*($B$3:$B3453&lt;=Party_Statement!$E$6)),""))</f>
        <v/>
      </c>
    </row>
    <row r="3454" spans="1:11" x14ac:dyDescent="0.25">
      <c r="A3454" s="212" t="str">
        <f>Collection!A696</f>
        <v>2083/05/05</v>
      </c>
      <c r="B3454" s="206">
        <f>Collection!B696</f>
        <v>46255</v>
      </c>
      <c r="C3454" s="209" t="str">
        <f>Collection!D696</f>
        <v>SRIJANA DAIRY</v>
      </c>
      <c r="D3454" s="209" t="str">
        <f>Collection!F696</f>
        <v>Collection</v>
      </c>
      <c r="E3454" s="209">
        <f>Collection!C696</f>
        <v>4284</v>
      </c>
      <c r="F3454" s="209"/>
      <c r="G3454" s="210"/>
      <c r="H3454" s="210">
        <f>Collection!H696</f>
        <v>5180</v>
      </c>
      <c r="I3454" s="256">
        <f t="shared" si="53"/>
        <v>-5180</v>
      </c>
      <c r="J3454" s="209"/>
      <c r="K3454" s="209" t="str" cm="1">
        <f t="array" ref="K3454">IF($C3454="","",IF(AND($C3454=Party_Statement!$C$5,$B3454&gt;=Party_Statement!$C$6,$B3454&lt;=Party_Statement!$E$6),SUMPRODUCT(($C$3:$C3454=Party_Statement!$C$5)*($B$3:$B3454&gt;=Party_Statement!$C$6)*($B$3:$B3454&lt;=Party_Statement!$E$6)),""))</f>
        <v/>
      </c>
    </row>
    <row r="3455" spans="1:11" x14ac:dyDescent="0.25">
      <c r="A3455" s="212" t="str">
        <f>Collection!A697</f>
        <v>2083/05/05</v>
      </c>
      <c r="B3455" s="206">
        <f>Collection!B697</f>
        <v>46255</v>
      </c>
      <c r="C3455" s="209" t="str">
        <f>Collection!D697</f>
        <v>SOBHA BHATTARAI</v>
      </c>
      <c r="D3455" s="209" t="str">
        <f>Collection!F697</f>
        <v>Collection</v>
      </c>
      <c r="E3455" s="209">
        <f>Collection!C697</f>
        <v>4285</v>
      </c>
      <c r="F3455" s="209"/>
      <c r="G3455" s="210"/>
      <c r="H3455" s="210">
        <f>Collection!H697</f>
        <v>4250</v>
      </c>
      <c r="I3455" s="256">
        <f t="shared" si="53"/>
        <v>-4250</v>
      </c>
      <c r="J3455" s="209"/>
      <c r="K3455" s="209" t="str" cm="1">
        <f t="array" ref="K3455">IF($C3455="","",IF(AND($C3455=Party_Statement!$C$5,$B3455&gt;=Party_Statement!$C$6,$B3455&lt;=Party_Statement!$E$6),SUMPRODUCT(($C$3:$C3455=Party_Statement!$C$5)*($B$3:$B3455&gt;=Party_Statement!$C$6)*($B$3:$B3455&lt;=Party_Statement!$E$6)),""))</f>
        <v/>
      </c>
    </row>
    <row r="3456" spans="1:11" x14ac:dyDescent="0.25">
      <c r="A3456" s="212" t="str">
        <f>Collection!A698</f>
        <v>2083/05/05</v>
      </c>
      <c r="B3456" s="206">
        <f>Collection!B698</f>
        <v>46255</v>
      </c>
      <c r="C3456" s="209" t="str">
        <f>Collection!D698</f>
        <v>PALPALI KIRANA</v>
      </c>
      <c r="D3456" s="209" t="str">
        <f>Collection!F698</f>
        <v>Collection</v>
      </c>
      <c r="E3456" s="209">
        <f>Collection!C698</f>
        <v>4286</v>
      </c>
      <c r="F3456" s="209"/>
      <c r="G3456" s="210"/>
      <c r="H3456" s="210">
        <f>Collection!H698</f>
        <v>1700</v>
      </c>
      <c r="I3456" s="256">
        <f t="shared" si="53"/>
        <v>-1700</v>
      </c>
      <c r="J3456" s="209"/>
      <c r="K3456" s="209" t="str" cm="1">
        <f t="array" ref="K3456">IF($C3456="","",IF(AND($C3456=Party_Statement!$C$5,$B3456&gt;=Party_Statement!$C$6,$B3456&lt;=Party_Statement!$E$6),SUMPRODUCT(($C$3:$C3456=Party_Statement!$C$5)*($B$3:$B3456&gt;=Party_Statement!$C$6)*($B$3:$B3456&lt;=Party_Statement!$E$6)),""))</f>
        <v/>
      </c>
    </row>
    <row r="3457" spans="1:11" x14ac:dyDescent="0.25">
      <c r="A3457" s="212" t="str">
        <f>Collection!A699</f>
        <v>2083/05/05</v>
      </c>
      <c r="B3457" s="206">
        <f>Collection!B699</f>
        <v>46255</v>
      </c>
      <c r="C3457" s="209" t="str">
        <f>Collection!D699</f>
        <v>AAMOSH KIRANA</v>
      </c>
      <c r="D3457" s="209" t="str">
        <f>Collection!F699</f>
        <v>Collection</v>
      </c>
      <c r="E3457" s="209">
        <f>Collection!C699</f>
        <v>4287</v>
      </c>
      <c r="F3457" s="209"/>
      <c r="G3457" s="210"/>
      <c r="H3457" s="210">
        <f>Collection!H699</f>
        <v>11000</v>
      </c>
      <c r="I3457" s="256">
        <f t="shared" si="53"/>
        <v>-11000</v>
      </c>
      <c r="J3457" s="209"/>
      <c r="K3457" s="209" t="str" cm="1">
        <f t="array" ref="K3457">IF($C3457="","",IF(AND($C3457=Party_Statement!$C$5,$B3457&gt;=Party_Statement!$C$6,$B3457&lt;=Party_Statement!$E$6),SUMPRODUCT(($C$3:$C3457=Party_Statement!$C$5)*($B$3:$B3457&gt;=Party_Statement!$C$6)*($B$3:$B3457&lt;=Party_Statement!$E$6)),""))</f>
        <v/>
      </c>
    </row>
    <row r="3458" spans="1:11" x14ac:dyDescent="0.25">
      <c r="A3458" s="212" t="str">
        <f>Collection!A700</f>
        <v>2083/05/05</v>
      </c>
      <c r="B3458" s="206">
        <f>Collection!B700</f>
        <v>46255</v>
      </c>
      <c r="C3458" s="209" t="str">
        <f>Collection!D700</f>
        <v>GIRI KIRANA</v>
      </c>
      <c r="D3458" s="209" t="str">
        <f>Collection!F700</f>
        <v>Collection</v>
      </c>
      <c r="E3458" s="209">
        <f>Collection!C700</f>
        <v>4288</v>
      </c>
      <c r="F3458" s="209"/>
      <c r="G3458" s="210"/>
      <c r="H3458" s="210">
        <f>Collection!H700</f>
        <v>1275</v>
      </c>
      <c r="I3458" s="256">
        <f t="shared" si="53"/>
        <v>-1275</v>
      </c>
      <c r="J3458" s="209"/>
      <c r="K3458" s="209" t="str" cm="1">
        <f t="array" ref="K3458">IF($C3458="","",IF(AND($C3458=Party_Statement!$C$5,$B3458&gt;=Party_Statement!$C$6,$B3458&lt;=Party_Statement!$E$6),SUMPRODUCT(($C$3:$C3458=Party_Statement!$C$5)*($B$3:$B3458&gt;=Party_Statement!$C$6)*($B$3:$B3458&lt;=Party_Statement!$E$6)),""))</f>
        <v/>
      </c>
    </row>
    <row r="3459" spans="1:11" x14ac:dyDescent="0.25">
      <c r="A3459" s="212" t="str">
        <f>Collection!A701</f>
        <v>2083/05/05</v>
      </c>
      <c r="B3459" s="206">
        <f>Collection!B701</f>
        <v>46255</v>
      </c>
      <c r="C3459" s="209" t="str">
        <f>Collection!D701</f>
        <v>DEURALI KIRANA</v>
      </c>
      <c r="D3459" s="209" t="str">
        <f>Collection!F701</f>
        <v>Collection</v>
      </c>
      <c r="E3459" s="209">
        <f>Collection!C701</f>
        <v>4289</v>
      </c>
      <c r="F3459" s="209"/>
      <c r="G3459" s="210"/>
      <c r="H3459" s="210">
        <f>Collection!H701</f>
        <v>425</v>
      </c>
      <c r="I3459" s="256">
        <f t="shared" ref="I3459:I3522" si="54">IF($C3459="","",IF($C3459=$C2190,$I2190+$G3459-$H3459,$G3459-$H3459))</f>
        <v>-425</v>
      </c>
      <c r="J3459" s="209"/>
      <c r="K3459" s="209" t="str" cm="1">
        <f t="array" ref="K3459">IF($C3459="","",IF(AND($C3459=Party_Statement!$C$5,$B3459&gt;=Party_Statement!$C$6,$B3459&lt;=Party_Statement!$E$6),SUMPRODUCT(($C$3:$C3459=Party_Statement!$C$5)*($B$3:$B3459&gt;=Party_Statement!$C$6)*($B$3:$B3459&lt;=Party_Statement!$E$6)),""))</f>
        <v/>
      </c>
    </row>
    <row r="3460" spans="1:11" x14ac:dyDescent="0.25">
      <c r="A3460" s="212" t="str">
        <f>Collection!A702</f>
        <v>2083/05/05</v>
      </c>
      <c r="B3460" s="206">
        <f>Collection!B702</f>
        <v>46255</v>
      </c>
      <c r="C3460" s="209" t="str">
        <f>Collection!D702</f>
        <v>SAMIKSHYA KIRANA</v>
      </c>
      <c r="D3460" s="209" t="str">
        <f>Collection!F702</f>
        <v>Collection</v>
      </c>
      <c r="E3460" s="209">
        <f>Collection!C702</f>
        <v>4290</v>
      </c>
      <c r="F3460" s="209"/>
      <c r="G3460" s="210"/>
      <c r="H3460" s="210">
        <f>Collection!H702</f>
        <v>680</v>
      </c>
      <c r="I3460" s="256">
        <f t="shared" si="54"/>
        <v>-680</v>
      </c>
      <c r="J3460" s="209"/>
      <c r="K3460" s="209" t="str" cm="1">
        <f t="array" ref="K3460">IF($C3460="","",IF(AND($C3460=Party_Statement!$C$5,$B3460&gt;=Party_Statement!$C$6,$B3460&lt;=Party_Statement!$E$6),SUMPRODUCT(($C$3:$C3460=Party_Statement!$C$5)*($B$3:$B3460&gt;=Party_Statement!$C$6)*($B$3:$B3460&lt;=Party_Statement!$E$6)),""))</f>
        <v/>
      </c>
    </row>
    <row r="3461" spans="1:11" x14ac:dyDescent="0.25">
      <c r="A3461" s="212" t="str">
        <f>Collection!A703</f>
        <v>2083/05/05</v>
      </c>
      <c r="B3461" s="206">
        <f>Collection!B703</f>
        <v>46255</v>
      </c>
      <c r="C3461" s="209" t="str">
        <f>Collection!D703</f>
        <v>MANAKAMANA DAIRY</v>
      </c>
      <c r="D3461" s="209" t="str">
        <f>Collection!F703</f>
        <v>Collection</v>
      </c>
      <c r="E3461" s="209">
        <f>Collection!C703</f>
        <v>4291</v>
      </c>
      <c r="F3461" s="209"/>
      <c r="G3461" s="210"/>
      <c r="H3461" s="210">
        <f>Collection!H703</f>
        <v>1000</v>
      </c>
      <c r="I3461" s="256">
        <f t="shared" si="54"/>
        <v>-1000</v>
      </c>
      <c r="J3461" s="209"/>
      <c r="K3461" s="209" t="str" cm="1">
        <f t="array" ref="K3461">IF($C3461="","",IF(AND($C3461=Party_Statement!$C$5,$B3461&gt;=Party_Statement!$C$6,$B3461&lt;=Party_Statement!$E$6),SUMPRODUCT(($C$3:$C3461=Party_Statement!$C$5)*($B$3:$B3461&gt;=Party_Statement!$C$6)*($B$3:$B3461&lt;=Party_Statement!$E$6)),""))</f>
        <v/>
      </c>
    </row>
    <row r="3462" spans="1:11" x14ac:dyDescent="0.25">
      <c r="A3462" s="212" t="str">
        <f>Collection!A704</f>
        <v>2083/05/05</v>
      </c>
      <c r="B3462" s="206">
        <f>Collection!B704</f>
        <v>46255</v>
      </c>
      <c r="C3462" s="209" t="str">
        <f>Collection!D704</f>
        <v>SUMIT MISTHAN BHANDAR</v>
      </c>
      <c r="D3462" s="209" t="str">
        <f>Collection!F704</f>
        <v>Collection</v>
      </c>
      <c r="E3462" s="209">
        <f>Collection!C704</f>
        <v>4292</v>
      </c>
      <c r="F3462" s="209"/>
      <c r="G3462" s="210"/>
      <c r="H3462" s="210">
        <f>Collection!H704</f>
        <v>1700</v>
      </c>
      <c r="I3462" s="256">
        <f t="shared" si="54"/>
        <v>-1700</v>
      </c>
      <c r="J3462" s="209"/>
      <c r="K3462" s="209" t="str" cm="1">
        <f t="array" ref="K3462">IF($C3462="","",IF(AND($C3462=Party_Statement!$C$5,$B3462&gt;=Party_Statement!$C$6,$B3462&lt;=Party_Statement!$E$6),SUMPRODUCT(($C$3:$C3462=Party_Statement!$C$5)*($B$3:$B3462&gt;=Party_Statement!$C$6)*($B$3:$B3462&lt;=Party_Statement!$E$6)),""))</f>
        <v/>
      </c>
    </row>
    <row r="3463" spans="1:11" x14ac:dyDescent="0.25">
      <c r="A3463" s="212" t="str">
        <f>Collection!A705</f>
        <v>2083/05/05</v>
      </c>
      <c r="B3463" s="206">
        <f>Collection!B705</f>
        <v>46255</v>
      </c>
      <c r="C3463" s="209" t="str">
        <f>Collection!D705</f>
        <v>ORGANIC TARKALI</v>
      </c>
      <c r="D3463" s="209" t="str">
        <f>Collection!F705</f>
        <v>Collection</v>
      </c>
      <c r="E3463" s="209">
        <f>Collection!C705</f>
        <v>4293</v>
      </c>
      <c r="F3463" s="209"/>
      <c r="G3463" s="210"/>
      <c r="H3463" s="210">
        <f>Collection!H705</f>
        <v>1900</v>
      </c>
      <c r="I3463" s="256">
        <f t="shared" si="54"/>
        <v>-1900</v>
      </c>
      <c r="J3463" s="209"/>
      <c r="K3463" s="209" t="str" cm="1">
        <f t="array" ref="K3463">IF($C3463="","",IF(AND($C3463=Party_Statement!$C$5,$B3463&gt;=Party_Statement!$C$6,$B3463&lt;=Party_Statement!$E$6),SUMPRODUCT(($C$3:$C3463=Party_Statement!$C$5)*($B$3:$B3463&gt;=Party_Statement!$C$6)*($B$3:$B3463&lt;=Party_Statement!$E$6)),""))</f>
        <v/>
      </c>
    </row>
    <row r="3464" spans="1:11" x14ac:dyDescent="0.25">
      <c r="A3464" s="212" t="str">
        <f>Collection!A706</f>
        <v>2083/05/05</v>
      </c>
      <c r="B3464" s="206">
        <f>Collection!B706</f>
        <v>46255</v>
      </c>
      <c r="C3464" s="209" t="str">
        <f>Collection!D706</f>
        <v>NEUPANE KIRANA</v>
      </c>
      <c r="D3464" s="209" t="str">
        <f>Collection!F706</f>
        <v>Collection</v>
      </c>
      <c r="E3464" s="209">
        <f>Collection!C706</f>
        <v>4294</v>
      </c>
      <c r="F3464" s="209"/>
      <c r="G3464" s="210"/>
      <c r="H3464" s="210">
        <f>Collection!H706</f>
        <v>400</v>
      </c>
      <c r="I3464" s="256">
        <f t="shared" si="54"/>
        <v>-400</v>
      </c>
      <c r="J3464" s="209"/>
      <c r="K3464" s="209" t="str" cm="1">
        <f t="array" ref="K3464">IF($C3464="","",IF(AND($C3464=Party_Statement!$C$5,$B3464&gt;=Party_Statement!$C$6,$B3464&lt;=Party_Statement!$E$6),SUMPRODUCT(($C$3:$C3464=Party_Statement!$C$5)*($B$3:$B3464&gt;=Party_Statement!$C$6)*($B$3:$B3464&lt;=Party_Statement!$E$6)),""))</f>
        <v/>
      </c>
    </row>
    <row r="3465" spans="1:11" x14ac:dyDescent="0.25">
      <c r="A3465" s="212" t="str">
        <f>Collection!A707</f>
        <v>2083/05/05</v>
      </c>
      <c r="B3465" s="206">
        <f>Collection!B707</f>
        <v>46255</v>
      </c>
      <c r="C3465" s="209" t="str">
        <f>Collection!D707</f>
        <v>SITALA ARYAL</v>
      </c>
      <c r="D3465" s="209" t="str">
        <f>Collection!F707</f>
        <v>Collection</v>
      </c>
      <c r="E3465" s="209">
        <f>Collection!C707</f>
        <v>4295</v>
      </c>
      <c r="F3465" s="209"/>
      <c r="G3465" s="210"/>
      <c r="H3465" s="210">
        <f>Collection!H707</f>
        <v>1530</v>
      </c>
      <c r="I3465" s="256">
        <f t="shared" si="54"/>
        <v>-1530</v>
      </c>
      <c r="J3465" s="209"/>
      <c r="K3465" s="209" t="str" cm="1">
        <f t="array" ref="K3465">IF($C3465="","",IF(AND($C3465=Party_Statement!$C$5,$B3465&gt;=Party_Statement!$C$6,$B3465&lt;=Party_Statement!$E$6),SUMPRODUCT(($C$3:$C3465=Party_Statement!$C$5)*($B$3:$B3465&gt;=Party_Statement!$C$6)*($B$3:$B3465&lt;=Party_Statement!$E$6)),""))</f>
        <v/>
      </c>
    </row>
    <row r="3466" spans="1:11" x14ac:dyDescent="0.25">
      <c r="A3466" s="212" t="str">
        <f>Collection!A708</f>
        <v>2083/05/05</v>
      </c>
      <c r="B3466" s="206">
        <f>Collection!B708</f>
        <v>46255</v>
      </c>
      <c r="C3466" s="209" t="str">
        <f>Collection!D708</f>
        <v>PETTY CASH</v>
      </c>
      <c r="D3466" s="209" t="str">
        <f>Collection!F708</f>
        <v>Petty Cash</v>
      </c>
      <c r="E3466" s="209">
        <f>Collection!C708</f>
        <v>0</v>
      </c>
      <c r="F3466" s="209"/>
      <c r="G3466" s="210"/>
      <c r="H3466" s="210">
        <f>Collection!H708</f>
        <v>0</v>
      </c>
      <c r="I3466" s="256">
        <f t="shared" si="54"/>
        <v>0</v>
      </c>
      <c r="J3466" s="209"/>
      <c r="K3466" s="209" t="str" cm="1">
        <f t="array" ref="K3466">IF($C3466="","",IF(AND($C3466=Party_Statement!$C$5,$B3466&gt;=Party_Statement!$C$6,$B3466&lt;=Party_Statement!$E$6),SUMPRODUCT(($C$3:$C3466=Party_Statement!$C$5)*($B$3:$B3466&gt;=Party_Statement!$C$6)*($B$3:$B3466&lt;=Party_Statement!$E$6)),""))</f>
        <v/>
      </c>
    </row>
    <row r="3467" spans="1:11" x14ac:dyDescent="0.25">
      <c r="A3467" s="212" t="str">
        <f>Collection!A709</f>
        <v>2083/05/05</v>
      </c>
      <c r="B3467" s="206">
        <f>Collection!B709</f>
        <v>46255</v>
      </c>
      <c r="C3467" s="209" t="str">
        <f>Collection!D709</f>
        <v>LOCAL</v>
      </c>
      <c r="D3467" s="209" t="str">
        <f>Collection!F709</f>
        <v>Collection</v>
      </c>
      <c r="E3467" s="209">
        <f>Collection!C709</f>
        <v>6480</v>
      </c>
      <c r="F3467" s="209"/>
      <c r="G3467" s="210"/>
      <c r="H3467" s="210">
        <f>Collection!H709</f>
        <v>14450</v>
      </c>
      <c r="I3467" s="256">
        <f t="shared" si="54"/>
        <v>-14450</v>
      </c>
      <c r="J3467" s="209"/>
      <c r="K3467" s="209" t="str" cm="1">
        <f t="array" ref="K3467">IF($C3467="","",IF(AND($C3467=Party_Statement!$C$5,$B3467&gt;=Party_Statement!$C$6,$B3467&lt;=Party_Statement!$E$6),SUMPRODUCT(($C$3:$C3467=Party_Statement!$C$5)*($B$3:$B3467&gt;=Party_Statement!$C$6)*($B$3:$B3467&lt;=Party_Statement!$E$6)),""))</f>
        <v/>
      </c>
    </row>
    <row r="3468" spans="1:11" x14ac:dyDescent="0.25">
      <c r="A3468" s="212" t="str">
        <f>Collection!A710</f>
        <v>2083/05/05</v>
      </c>
      <c r="B3468" s="206">
        <f>Collection!B710</f>
        <v>46255</v>
      </c>
      <c r="C3468" s="209" t="str">
        <f>Collection!D710</f>
        <v>NAR BAHADUR RANA</v>
      </c>
      <c r="D3468" s="209" t="str">
        <f>Collection!F710</f>
        <v>ADVANCE RETURNED</v>
      </c>
      <c r="E3468" s="209">
        <f>Collection!C710</f>
        <v>0</v>
      </c>
      <c r="F3468" s="209"/>
      <c r="G3468" s="210"/>
      <c r="H3468" s="210">
        <f>Collection!H710</f>
        <v>33000</v>
      </c>
      <c r="I3468" s="256">
        <f t="shared" si="54"/>
        <v>-33000</v>
      </c>
      <c r="J3468" s="209"/>
      <c r="K3468" s="209" t="str" cm="1">
        <f t="array" ref="K3468">IF($C3468="","",IF(AND($C3468=Party_Statement!$C$5,$B3468&gt;=Party_Statement!$C$6,$B3468&lt;=Party_Statement!$E$6),SUMPRODUCT(($C$3:$C3468=Party_Statement!$C$5)*($B$3:$B3468&gt;=Party_Statement!$C$6)*($B$3:$B3468&lt;=Party_Statement!$E$6)),""))</f>
        <v/>
      </c>
    </row>
    <row r="3469" spans="1:11" x14ac:dyDescent="0.25">
      <c r="A3469" s="212" t="str">
        <f>Collection!A711</f>
        <v>2083/05/05</v>
      </c>
      <c r="B3469" s="206">
        <f>Collection!B711</f>
        <v>46255</v>
      </c>
      <c r="C3469" s="209" t="str">
        <f>Collection!D711</f>
        <v>PETTY CASH</v>
      </c>
      <c r="D3469" s="209" t="str">
        <f>Collection!F711</f>
        <v>Petty Cash</v>
      </c>
      <c r="E3469" s="209">
        <f>Collection!C711</f>
        <v>0</v>
      </c>
      <c r="F3469" s="209"/>
      <c r="G3469" s="210"/>
      <c r="H3469" s="210">
        <f>Collection!H711</f>
        <v>0</v>
      </c>
      <c r="I3469" s="256">
        <f t="shared" si="54"/>
        <v>0</v>
      </c>
      <c r="J3469" s="209"/>
      <c r="K3469" s="209" t="str" cm="1">
        <f t="array" ref="K3469">IF($C3469="","",IF(AND($C3469=Party_Statement!$C$5,$B3469&gt;=Party_Statement!$C$6,$B3469&lt;=Party_Statement!$E$6),SUMPRODUCT(($C$3:$C3469=Party_Statement!$C$5)*($B$3:$B3469&gt;=Party_Statement!$C$6)*($B$3:$B3469&lt;=Party_Statement!$E$6)),""))</f>
        <v/>
      </c>
    </row>
    <row r="3470" spans="1:11" x14ac:dyDescent="0.25">
      <c r="A3470" s="212" t="str">
        <f>Collection!A712</f>
        <v>2083/05/06</v>
      </c>
      <c r="B3470" s="206">
        <f>Collection!B712</f>
        <v>46256</v>
      </c>
      <c r="C3470" s="209" t="str">
        <f>Collection!D712</f>
        <v>SRIJANA DAIRY</v>
      </c>
      <c r="D3470" s="209" t="str">
        <f>Collection!F712</f>
        <v>Collection</v>
      </c>
      <c r="E3470" s="209">
        <f>Collection!C712</f>
        <v>4296</v>
      </c>
      <c r="F3470" s="209"/>
      <c r="G3470" s="210"/>
      <c r="H3470" s="210">
        <f>Collection!H712</f>
        <v>5180</v>
      </c>
      <c r="I3470" s="256">
        <f t="shared" si="54"/>
        <v>-5180</v>
      </c>
      <c r="J3470" s="209"/>
      <c r="K3470" s="209" t="str" cm="1">
        <f t="array" ref="K3470">IF($C3470="","",IF(AND($C3470=Party_Statement!$C$5,$B3470&gt;=Party_Statement!$C$6,$B3470&lt;=Party_Statement!$E$6),SUMPRODUCT(($C$3:$C3470=Party_Statement!$C$5)*($B$3:$B3470&gt;=Party_Statement!$C$6)*($B$3:$B3470&lt;=Party_Statement!$E$6)),""))</f>
        <v/>
      </c>
    </row>
    <row r="3471" spans="1:11" x14ac:dyDescent="0.25">
      <c r="A3471" s="212" t="str">
        <f>Collection!A713</f>
        <v>2083/05/06</v>
      </c>
      <c r="B3471" s="206">
        <f>Collection!B713</f>
        <v>46256</v>
      </c>
      <c r="C3471" s="209" t="str">
        <f>Collection!D713</f>
        <v>SOBHA BHATTARAI</v>
      </c>
      <c r="D3471" s="209" t="str">
        <f>Collection!F713</f>
        <v>Collection</v>
      </c>
      <c r="E3471" s="209">
        <f>Collection!C713</f>
        <v>4297</v>
      </c>
      <c r="F3471" s="209"/>
      <c r="G3471" s="210"/>
      <c r="H3471" s="210">
        <f>Collection!H713</f>
        <v>3400</v>
      </c>
      <c r="I3471" s="256">
        <f t="shared" si="54"/>
        <v>-3400</v>
      </c>
      <c r="J3471" s="209"/>
      <c r="K3471" s="209" t="str" cm="1">
        <f t="array" ref="K3471">IF($C3471="","",IF(AND($C3471=Party_Statement!$C$5,$B3471&gt;=Party_Statement!$C$6,$B3471&lt;=Party_Statement!$E$6),SUMPRODUCT(($C$3:$C3471=Party_Statement!$C$5)*($B$3:$B3471&gt;=Party_Statement!$C$6)*($B$3:$B3471&lt;=Party_Statement!$E$6)),""))</f>
        <v/>
      </c>
    </row>
    <row r="3472" spans="1:11" x14ac:dyDescent="0.25">
      <c r="A3472" s="212" t="str">
        <f>Collection!A714</f>
        <v>2083/05/06</v>
      </c>
      <c r="B3472" s="206">
        <f>Collection!B714</f>
        <v>46256</v>
      </c>
      <c r="C3472" s="209" t="str">
        <f>Collection!D714</f>
        <v>AAMOSH KIRANA</v>
      </c>
      <c r="D3472" s="209" t="str">
        <f>Collection!F714</f>
        <v>Collection</v>
      </c>
      <c r="E3472" s="209">
        <f>Collection!C714</f>
        <v>4298</v>
      </c>
      <c r="F3472" s="209"/>
      <c r="G3472" s="210"/>
      <c r="H3472" s="210">
        <f>Collection!H714</f>
        <v>5700</v>
      </c>
      <c r="I3472" s="256">
        <f t="shared" si="54"/>
        <v>-5700</v>
      </c>
      <c r="J3472" s="209"/>
      <c r="K3472" s="209" t="str" cm="1">
        <f t="array" ref="K3472">IF($C3472="","",IF(AND($C3472=Party_Statement!$C$5,$B3472&gt;=Party_Statement!$C$6,$B3472&lt;=Party_Statement!$E$6),SUMPRODUCT(($C$3:$C3472=Party_Statement!$C$5)*($B$3:$B3472&gt;=Party_Statement!$C$6)*($B$3:$B3472&lt;=Party_Statement!$E$6)),""))</f>
        <v/>
      </c>
    </row>
    <row r="3473" spans="1:11" x14ac:dyDescent="0.25">
      <c r="A3473" s="212" t="str">
        <f>Collection!A715</f>
        <v>2083/05/06</v>
      </c>
      <c r="B3473" s="206">
        <f>Collection!B715</f>
        <v>46256</v>
      </c>
      <c r="C3473" s="209" t="str">
        <f>Collection!D715</f>
        <v>PALPALI KIRANA</v>
      </c>
      <c r="D3473" s="209" t="str">
        <f>Collection!F715</f>
        <v>Collection</v>
      </c>
      <c r="E3473" s="209">
        <f>Collection!C715</f>
        <v>4299</v>
      </c>
      <c r="F3473" s="209"/>
      <c r="G3473" s="210"/>
      <c r="H3473" s="210">
        <f>Collection!H715</f>
        <v>1700</v>
      </c>
      <c r="I3473" s="256">
        <f t="shared" si="54"/>
        <v>-1700</v>
      </c>
      <c r="J3473" s="209"/>
      <c r="K3473" s="209" t="str" cm="1">
        <f t="array" ref="K3473">IF($C3473="","",IF(AND($C3473=Party_Statement!$C$5,$B3473&gt;=Party_Statement!$C$6,$B3473&lt;=Party_Statement!$E$6),SUMPRODUCT(($C$3:$C3473=Party_Statement!$C$5)*($B$3:$B3473&gt;=Party_Statement!$C$6)*($B$3:$B3473&lt;=Party_Statement!$E$6)),""))</f>
        <v/>
      </c>
    </row>
    <row r="3474" spans="1:11" x14ac:dyDescent="0.25">
      <c r="A3474" s="212" t="str">
        <f>Collection!A716</f>
        <v>2083/05/06</v>
      </c>
      <c r="B3474" s="206">
        <f>Collection!B716</f>
        <v>46256</v>
      </c>
      <c r="C3474" s="209" t="str">
        <f>Collection!D716</f>
        <v>SAMIKSHYA KIRANA</v>
      </c>
      <c r="D3474" s="209" t="str">
        <f>Collection!F716</f>
        <v>Collection</v>
      </c>
      <c r="E3474" s="209">
        <f>Collection!C716</f>
        <v>4300</v>
      </c>
      <c r="F3474" s="209"/>
      <c r="G3474" s="210"/>
      <c r="H3474" s="210">
        <f>Collection!H716</f>
        <v>680</v>
      </c>
      <c r="I3474" s="256">
        <f t="shared" si="54"/>
        <v>-680</v>
      </c>
      <c r="J3474" s="209"/>
      <c r="K3474" s="209" t="str" cm="1">
        <f t="array" ref="K3474">IF($C3474="","",IF(AND($C3474=Party_Statement!$C$5,$B3474&gt;=Party_Statement!$C$6,$B3474&lt;=Party_Statement!$E$6),SUMPRODUCT(($C$3:$C3474=Party_Statement!$C$5)*($B$3:$B3474&gt;=Party_Statement!$C$6)*($B$3:$B3474&lt;=Party_Statement!$E$6)),""))</f>
        <v/>
      </c>
    </row>
    <row r="3475" spans="1:11" x14ac:dyDescent="0.25">
      <c r="A3475" s="212" t="str">
        <f>Collection!A717</f>
        <v>2083/05/06</v>
      </c>
      <c r="B3475" s="206">
        <f>Collection!B717</f>
        <v>46256</v>
      </c>
      <c r="C3475" s="209" t="str">
        <f>Collection!D717</f>
        <v>GIRI KIRANA</v>
      </c>
      <c r="D3475" s="209" t="str">
        <f>Collection!F717</f>
        <v>Collection</v>
      </c>
      <c r="E3475" s="209">
        <f>Collection!C717</f>
        <v>4301</v>
      </c>
      <c r="F3475" s="209"/>
      <c r="G3475" s="210"/>
      <c r="H3475" s="210">
        <f>Collection!H717</f>
        <v>3400</v>
      </c>
      <c r="I3475" s="256">
        <f t="shared" si="54"/>
        <v>-3400</v>
      </c>
      <c r="J3475" s="209"/>
      <c r="K3475" s="209" t="str" cm="1">
        <f t="array" ref="K3475">IF($C3475="","",IF(AND($C3475=Party_Statement!$C$5,$B3475&gt;=Party_Statement!$C$6,$B3475&lt;=Party_Statement!$E$6),SUMPRODUCT(($C$3:$C3475=Party_Statement!$C$5)*($B$3:$B3475&gt;=Party_Statement!$C$6)*($B$3:$B3475&lt;=Party_Statement!$E$6)),""))</f>
        <v/>
      </c>
    </row>
    <row r="3476" spans="1:11" x14ac:dyDescent="0.25">
      <c r="A3476" s="212" t="str">
        <f>Collection!A718</f>
        <v>2083/05/06</v>
      </c>
      <c r="B3476" s="206">
        <f>Collection!B718</f>
        <v>46256</v>
      </c>
      <c r="C3476" s="209" t="str">
        <f>Collection!D718</f>
        <v>YUBARAJ AND SAMRAT</v>
      </c>
      <c r="D3476" s="209" t="str">
        <f>Collection!F718</f>
        <v>Collection</v>
      </c>
      <c r="E3476" s="209">
        <f>Collection!C718</f>
        <v>4302</v>
      </c>
      <c r="F3476" s="209"/>
      <c r="G3476" s="210"/>
      <c r="H3476" s="210">
        <f>Collection!H718</f>
        <v>2040</v>
      </c>
      <c r="I3476" s="256">
        <f t="shared" si="54"/>
        <v>-2040</v>
      </c>
      <c r="J3476" s="209"/>
      <c r="K3476" s="209" t="str" cm="1">
        <f t="array" ref="K3476">IF($C3476="","",IF(AND($C3476=Party_Statement!$C$5,$B3476&gt;=Party_Statement!$C$6,$B3476&lt;=Party_Statement!$E$6),SUMPRODUCT(($C$3:$C3476=Party_Statement!$C$5)*($B$3:$B3476&gt;=Party_Statement!$C$6)*($B$3:$B3476&lt;=Party_Statement!$E$6)),""))</f>
        <v/>
      </c>
    </row>
    <row r="3477" spans="1:11" x14ac:dyDescent="0.25">
      <c r="A3477" s="212" t="str">
        <f>Collection!A719</f>
        <v>2083/05/06</v>
      </c>
      <c r="B3477" s="206">
        <f>Collection!B719</f>
        <v>46256</v>
      </c>
      <c r="C3477" s="209" t="str">
        <f>Collection!D719</f>
        <v>DEURALI KIRANA</v>
      </c>
      <c r="D3477" s="209" t="str">
        <f>Collection!F719</f>
        <v>Collection</v>
      </c>
      <c r="E3477" s="209">
        <f>Collection!C719</f>
        <v>4303</v>
      </c>
      <c r="F3477" s="209"/>
      <c r="G3477" s="210"/>
      <c r="H3477" s="210">
        <f>Collection!H719</f>
        <v>425</v>
      </c>
      <c r="I3477" s="256">
        <f t="shared" si="54"/>
        <v>-425</v>
      </c>
      <c r="J3477" s="209"/>
      <c r="K3477" s="209" t="str" cm="1">
        <f t="array" ref="K3477">IF($C3477="","",IF(AND($C3477=Party_Statement!$C$5,$B3477&gt;=Party_Statement!$C$6,$B3477&lt;=Party_Statement!$E$6),SUMPRODUCT(($C$3:$C3477=Party_Statement!$C$5)*($B$3:$B3477&gt;=Party_Statement!$C$6)*($B$3:$B3477&lt;=Party_Statement!$E$6)),""))</f>
        <v/>
      </c>
    </row>
    <row r="3478" spans="1:11" x14ac:dyDescent="0.25">
      <c r="A3478" s="212" t="str">
        <f>Collection!A720</f>
        <v>2083/05/06</v>
      </c>
      <c r="B3478" s="206">
        <f>Collection!B720</f>
        <v>46256</v>
      </c>
      <c r="C3478" s="209" t="str">
        <f>Collection!D720</f>
        <v>AAYUSH AND AAYUSHMA</v>
      </c>
      <c r="D3478" s="209" t="str">
        <f>Collection!F720</f>
        <v>Collection</v>
      </c>
      <c r="E3478" s="209">
        <f>Collection!C720</f>
        <v>4304</v>
      </c>
      <c r="F3478" s="209"/>
      <c r="G3478" s="210"/>
      <c r="H3478" s="210">
        <f>Collection!H720</f>
        <v>680</v>
      </c>
      <c r="I3478" s="256">
        <f t="shared" si="54"/>
        <v>-680</v>
      </c>
      <c r="J3478" s="209"/>
      <c r="K3478" s="209" t="str" cm="1">
        <f t="array" ref="K3478">IF($C3478="","",IF(AND($C3478=Party_Statement!$C$5,$B3478&gt;=Party_Statement!$C$6,$B3478&lt;=Party_Statement!$E$6),SUMPRODUCT(($C$3:$C3478=Party_Statement!$C$5)*($B$3:$B3478&gt;=Party_Statement!$C$6)*($B$3:$B3478&lt;=Party_Statement!$E$6)),""))</f>
        <v/>
      </c>
    </row>
    <row r="3479" spans="1:11" x14ac:dyDescent="0.25">
      <c r="A3479" s="212" t="str">
        <f>Collection!A721</f>
        <v>2083/05/06</v>
      </c>
      <c r="B3479" s="206">
        <f>Collection!B721</f>
        <v>46256</v>
      </c>
      <c r="C3479" s="209" t="str">
        <f>Collection!D721</f>
        <v>ORGANIC TARKALI</v>
      </c>
      <c r="D3479" s="209" t="str">
        <f>Collection!F721</f>
        <v>Collection</v>
      </c>
      <c r="E3479" s="209">
        <f>Collection!C721</f>
        <v>4305</v>
      </c>
      <c r="F3479" s="209"/>
      <c r="G3479" s="210"/>
      <c r="H3479" s="210">
        <f>Collection!H721</f>
        <v>2750</v>
      </c>
      <c r="I3479" s="256">
        <f t="shared" si="54"/>
        <v>-2750</v>
      </c>
      <c r="J3479" s="209"/>
      <c r="K3479" s="209" t="str" cm="1">
        <f t="array" ref="K3479">IF($C3479="","",IF(AND($C3479=Party_Statement!$C$5,$B3479&gt;=Party_Statement!$C$6,$B3479&lt;=Party_Statement!$E$6),SUMPRODUCT(($C$3:$C3479=Party_Statement!$C$5)*($B$3:$B3479&gt;=Party_Statement!$C$6)*($B$3:$B3479&lt;=Party_Statement!$E$6)),""))</f>
        <v/>
      </c>
    </row>
    <row r="3480" spans="1:11" x14ac:dyDescent="0.25">
      <c r="A3480" s="212" t="str">
        <f>Collection!A722</f>
        <v>2083/05/06</v>
      </c>
      <c r="B3480" s="206">
        <f>Collection!B722</f>
        <v>46256</v>
      </c>
      <c r="C3480" s="209" t="str">
        <f>Collection!D722</f>
        <v>KULCHANDRA GYAWALI</v>
      </c>
      <c r="D3480" s="209" t="str">
        <f>Collection!F722</f>
        <v>Collection</v>
      </c>
      <c r="E3480" s="209">
        <f>Collection!C722</f>
        <v>4306</v>
      </c>
      <c r="F3480" s="209"/>
      <c r="G3480" s="210"/>
      <c r="H3480" s="210">
        <f>Collection!H722</f>
        <v>850</v>
      </c>
      <c r="I3480" s="256">
        <f t="shared" si="54"/>
        <v>-850</v>
      </c>
      <c r="J3480" s="209"/>
      <c r="K3480" s="209" t="str" cm="1">
        <f t="array" ref="K3480">IF($C3480="","",IF(AND($C3480=Party_Statement!$C$5,$B3480&gt;=Party_Statement!$C$6,$B3480&lt;=Party_Statement!$E$6),SUMPRODUCT(($C$3:$C3480=Party_Statement!$C$5)*($B$3:$B3480&gt;=Party_Statement!$C$6)*($B$3:$B3480&lt;=Party_Statement!$E$6)),""))</f>
        <v/>
      </c>
    </row>
    <row r="3481" spans="1:11" x14ac:dyDescent="0.25">
      <c r="A3481" s="212" t="str">
        <f>Collection!A723</f>
        <v>2083/05/06</v>
      </c>
      <c r="B3481" s="206">
        <f>Collection!B723</f>
        <v>46256</v>
      </c>
      <c r="C3481" s="209" t="str">
        <f>Collection!D723</f>
        <v>NEUPANE KIRANA</v>
      </c>
      <c r="D3481" s="209" t="str">
        <f>Collection!F723</f>
        <v>Collection</v>
      </c>
      <c r="E3481" s="209">
        <f>Collection!C723</f>
        <v>4307</v>
      </c>
      <c r="F3481" s="209"/>
      <c r="G3481" s="210"/>
      <c r="H3481" s="210">
        <f>Collection!H723</f>
        <v>200</v>
      </c>
      <c r="I3481" s="256">
        <f t="shared" si="54"/>
        <v>-200</v>
      </c>
      <c r="J3481" s="209"/>
      <c r="K3481" s="209" t="str" cm="1">
        <f t="array" ref="K3481">IF($C3481="","",IF(AND($C3481=Party_Statement!$C$5,$B3481&gt;=Party_Statement!$C$6,$B3481&lt;=Party_Statement!$E$6),SUMPRODUCT(($C$3:$C3481=Party_Statement!$C$5)*($B$3:$B3481&gt;=Party_Statement!$C$6)*($B$3:$B3481&lt;=Party_Statement!$E$6)),""))</f>
        <v/>
      </c>
    </row>
    <row r="3482" spans="1:11" x14ac:dyDescent="0.25">
      <c r="A3482" s="212" t="str">
        <f>Collection!A724</f>
        <v>2083/05/06</v>
      </c>
      <c r="B3482" s="206">
        <f>Collection!B724</f>
        <v>46256</v>
      </c>
      <c r="C3482" s="209" t="str">
        <f>Collection!D724</f>
        <v>LOCAL</v>
      </c>
      <c r="D3482" s="209" t="str">
        <f>Collection!F724</f>
        <v>Collection</v>
      </c>
      <c r="E3482" s="209">
        <f>Collection!C724</f>
        <v>6481</v>
      </c>
      <c r="F3482" s="209"/>
      <c r="G3482" s="210"/>
      <c r="H3482" s="210">
        <f>Collection!H724</f>
        <v>350</v>
      </c>
      <c r="I3482" s="256">
        <f t="shared" si="54"/>
        <v>-350</v>
      </c>
      <c r="J3482" s="209"/>
      <c r="K3482" s="209" t="str" cm="1">
        <f t="array" ref="K3482">IF($C3482="","",IF(AND($C3482=Party_Statement!$C$5,$B3482&gt;=Party_Statement!$C$6,$B3482&lt;=Party_Statement!$E$6),SUMPRODUCT(($C$3:$C3482=Party_Statement!$C$5)*($B$3:$B3482&gt;=Party_Statement!$C$6)*($B$3:$B3482&lt;=Party_Statement!$E$6)),""))</f>
        <v/>
      </c>
    </row>
    <row r="3483" spans="1:11" x14ac:dyDescent="0.25">
      <c r="A3483" s="212" t="str">
        <f>Collection!A725</f>
        <v>2083/05/06</v>
      </c>
      <c r="B3483" s="206">
        <f>Collection!B725</f>
        <v>46256</v>
      </c>
      <c r="C3483" s="209" t="str">
        <f>Collection!D725</f>
        <v>PETTY CASH</v>
      </c>
      <c r="D3483" s="209" t="str">
        <f>Collection!F725</f>
        <v>Petty Cash</v>
      </c>
      <c r="E3483" s="209">
        <f>Collection!C725</f>
        <v>0</v>
      </c>
      <c r="F3483" s="209"/>
      <c r="G3483" s="210"/>
      <c r="H3483" s="210">
        <f>Collection!H725</f>
        <v>0</v>
      </c>
      <c r="I3483" s="256">
        <f t="shared" si="54"/>
        <v>0</v>
      </c>
      <c r="J3483" s="209"/>
      <c r="K3483" s="209" t="str" cm="1">
        <f t="array" ref="K3483">IF($C3483="","",IF(AND($C3483=Party_Statement!$C$5,$B3483&gt;=Party_Statement!$C$6,$B3483&lt;=Party_Statement!$E$6),SUMPRODUCT(($C$3:$C3483=Party_Statement!$C$5)*($B$3:$B3483&gt;=Party_Statement!$C$6)*($B$3:$B3483&lt;=Party_Statement!$E$6)),""))</f>
        <v/>
      </c>
    </row>
    <row r="3484" spans="1:11" x14ac:dyDescent="0.25">
      <c r="A3484" s="212" t="str">
        <f>Collection!A726</f>
        <v>2083/05/07</v>
      </c>
      <c r="B3484" s="206">
        <f>Collection!B726</f>
        <v>46257</v>
      </c>
      <c r="C3484" s="209" t="str">
        <f>Collection!D726</f>
        <v>SHARMA DAI</v>
      </c>
      <c r="D3484" s="209" t="str">
        <f>Collection!F726</f>
        <v>Collection</v>
      </c>
      <c r="E3484" s="209">
        <f>Collection!C726</f>
        <v>4308</v>
      </c>
      <c r="F3484" s="209"/>
      <c r="G3484" s="210"/>
      <c r="H3484" s="210">
        <f>Collection!H726</f>
        <v>20000</v>
      </c>
      <c r="I3484" s="256">
        <f t="shared" si="54"/>
        <v>-20000</v>
      </c>
      <c r="J3484" s="209"/>
      <c r="K3484" s="209" t="str" cm="1">
        <f t="array" ref="K3484">IF($C3484="","",IF(AND($C3484=Party_Statement!$C$5,$B3484&gt;=Party_Statement!$C$6,$B3484&lt;=Party_Statement!$E$6),SUMPRODUCT(($C$3:$C3484=Party_Statement!$C$5)*($B$3:$B3484&gt;=Party_Statement!$C$6)*($B$3:$B3484&lt;=Party_Statement!$E$6)),""))</f>
        <v/>
      </c>
    </row>
    <row r="3485" spans="1:11" x14ac:dyDescent="0.25">
      <c r="A3485" s="212" t="str">
        <f>Collection!A727</f>
        <v>2083/05/07</v>
      </c>
      <c r="B3485" s="206">
        <f>Collection!B727</f>
        <v>46257</v>
      </c>
      <c r="C3485" s="209" t="str">
        <f>Collection!D727</f>
        <v>SRIJANA DAIRY</v>
      </c>
      <c r="D3485" s="209" t="str">
        <f>Collection!F727</f>
        <v>Collection</v>
      </c>
      <c r="E3485" s="209">
        <f>Collection!C727</f>
        <v>4309</v>
      </c>
      <c r="F3485" s="209"/>
      <c r="G3485" s="210"/>
      <c r="H3485" s="210">
        <f>Collection!H727</f>
        <v>5180</v>
      </c>
      <c r="I3485" s="256">
        <f t="shared" si="54"/>
        <v>-5180</v>
      </c>
      <c r="J3485" s="209"/>
      <c r="K3485" s="209" t="str" cm="1">
        <f t="array" ref="K3485">IF($C3485="","",IF(AND($C3485=Party_Statement!$C$5,$B3485&gt;=Party_Statement!$C$6,$B3485&lt;=Party_Statement!$E$6),SUMPRODUCT(($C$3:$C3485=Party_Statement!$C$5)*($B$3:$B3485&gt;=Party_Statement!$C$6)*($B$3:$B3485&lt;=Party_Statement!$E$6)),""))</f>
        <v/>
      </c>
    </row>
    <row r="3486" spans="1:11" x14ac:dyDescent="0.25">
      <c r="A3486" s="212" t="str">
        <f>Collection!A728</f>
        <v>2083/05/07</v>
      </c>
      <c r="B3486" s="206">
        <f>Collection!B728</f>
        <v>46257</v>
      </c>
      <c r="C3486" s="209" t="str">
        <f>Collection!D728</f>
        <v>SOBHA BHATTARAI</v>
      </c>
      <c r="D3486" s="209" t="str">
        <f>Collection!F728</f>
        <v>Collection</v>
      </c>
      <c r="E3486" s="209">
        <f>Collection!C728</f>
        <v>4310</v>
      </c>
      <c r="F3486" s="209"/>
      <c r="G3486" s="210"/>
      <c r="H3486" s="210">
        <f>Collection!H728</f>
        <v>4250</v>
      </c>
      <c r="I3486" s="256">
        <f t="shared" si="54"/>
        <v>-4250</v>
      </c>
      <c r="J3486" s="209"/>
      <c r="K3486" s="209" t="str" cm="1">
        <f t="array" ref="K3486">IF($C3486="","",IF(AND($C3486=Party_Statement!$C$5,$B3486&gt;=Party_Statement!$C$6,$B3486&lt;=Party_Statement!$E$6),SUMPRODUCT(($C$3:$C3486=Party_Statement!$C$5)*($B$3:$B3486&gt;=Party_Statement!$C$6)*($B$3:$B3486&lt;=Party_Statement!$E$6)),""))</f>
        <v/>
      </c>
    </row>
    <row r="3487" spans="1:11" x14ac:dyDescent="0.25">
      <c r="A3487" s="212" t="str">
        <f>Collection!A729</f>
        <v>2083/05/07</v>
      </c>
      <c r="B3487" s="206">
        <f>Collection!B729</f>
        <v>46257</v>
      </c>
      <c r="C3487" s="209" t="str">
        <f>Collection!D729</f>
        <v>PALPALI KIRANA</v>
      </c>
      <c r="D3487" s="209" t="str">
        <f>Collection!F729</f>
        <v>Collection</v>
      </c>
      <c r="E3487" s="209">
        <f>Collection!C729</f>
        <v>4311</v>
      </c>
      <c r="F3487" s="209"/>
      <c r="G3487" s="210"/>
      <c r="H3487" s="210">
        <f>Collection!H729</f>
        <v>1700</v>
      </c>
      <c r="I3487" s="256">
        <f t="shared" si="54"/>
        <v>-1700</v>
      </c>
      <c r="J3487" s="209"/>
      <c r="K3487" s="209" t="str" cm="1">
        <f t="array" ref="K3487">IF($C3487="","",IF(AND($C3487=Party_Statement!$C$5,$B3487&gt;=Party_Statement!$C$6,$B3487&lt;=Party_Statement!$E$6),SUMPRODUCT(($C$3:$C3487=Party_Statement!$C$5)*($B$3:$B3487&gt;=Party_Statement!$C$6)*($B$3:$B3487&lt;=Party_Statement!$E$6)),""))</f>
        <v/>
      </c>
    </row>
    <row r="3488" spans="1:11" x14ac:dyDescent="0.25">
      <c r="A3488" s="212" t="str">
        <f>Collection!A730</f>
        <v>2083/05/07</v>
      </c>
      <c r="B3488" s="206">
        <f>Collection!B730</f>
        <v>46257</v>
      </c>
      <c r="C3488" s="209" t="str">
        <f>Collection!D730</f>
        <v>AAMOSH KIRANA</v>
      </c>
      <c r="D3488" s="209" t="str">
        <f>Collection!F730</f>
        <v>Collection</v>
      </c>
      <c r="E3488" s="209">
        <f>Collection!C730</f>
        <v>4312</v>
      </c>
      <c r="F3488" s="209"/>
      <c r="G3488" s="210"/>
      <c r="H3488" s="210">
        <f>Collection!H730</f>
        <v>8000</v>
      </c>
      <c r="I3488" s="256">
        <f t="shared" si="54"/>
        <v>-8000</v>
      </c>
      <c r="J3488" s="209"/>
      <c r="K3488" s="209" t="str" cm="1">
        <f t="array" ref="K3488">IF($C3488="","",IF(AND($C3488=Party_Statement!$C$5,$B3488&gt;=Party_Statement!$C$6,$B3488&lt;=Party_Statement!$E$6),SUMPRODUCT(($C$3:$C3488=Party_Statement!$C$5)*($B$3:$B3488&gt;=Party_Statement!$C$6)*($B$3:$B3488&lt;=Party_Statement!$E$6)),""))</f>
        <v/>
      </c>
    </row>
    <row r="3489" spans="1:11" x14ac:dyDescent="0.25">
      <c r="A3489" s="212" t="str">
        <f>Collection!A731</f>
        <v>2083/05/07</v>
      </c>
      <c r="B3489" s="206">
        <f>Collection!B731</f>
        <v>46257</v>
      </c>
      <c r="C3489" s="209" t="str">
        <f>Collection!D731</f>
        <v>GIRI KIRANA</v>
      </c>
      <c r="D3489" s="209" t="str">
        <f>Collection!F731</f>
        <v>Collection</v>
      </c>
      <c r="E3489" s="209">
        <f>Collection!C731</f>
        <v>4313</v>
      </c>
      <c r="F3489" s="209"/>
      <c r="G3489" s="210"/>
      <c r="H3489" s="210">
        <f>Collection!H731</f>
        <v>1275</v>
      </c>
      <c r="I3489" s="256">
        <f t="shared" si="54"/>
        <v>-1275</v>
      </c>
      <c r="J3489" s="209"/>
      <c r="K3489" s="209" t="str" cm="1">
        <f t="array" ref="K3489">IF($C3489="","",IF(AND($C3489=Party_Statement!$C$5,$B3489&gt;=Party_Statement!$C$6,$B3489&lt;=Party_Statement!$E$6),SUMPRODUCT(($C$3:$C3489=Party_Statement!$C$5)*($B$3:$B3489&gt;=Party_Statement!$C$6)*($B$3:$B3489&lt;=Party_Statement!$E$6)),""))</f>
        <v/>
      </c>
    </row>
    <row r="3490" spans="1:11" x14ac:dyDescent="0.25">
      <c r="A3490" s="212" t="str">
        <f>Collection!A732</f>
        <v>2083/05/07</v>
      </c>
      <c r="B3490" s="206">
        <f>Collection!B732</f>
        <v>46257</v>
      </c>
      <c r="C3490" s="209" t="str">
        <f>Collection!D732</f>
        <v>DEURALI KIRANA</v>
      </c>
      <c r="D3490" s="209" t="str">
        <f>Collection!F732</f>
        <v>Collection</v>
      </c>
      <c r="E3490" s="209">
        <f>Collection!C732</f>
        <v>4314</v>
      </c>
      <c r="F3490" s="209"/>
      <c r="G3490" s="210"/>
      <c r="H3490" s="210">
        <f>Collection!H732</f>
        <v>425</v>
      </c>
      <c r="I3490" s="256">
        <f t="shared" si="54"/>
        <v>-425</v>
      </c>
      <c r="J3490" s="209"/>
      <c r="K3490" s="209" t="str" cm="1">
        <f t="array" ref="K3490">IF($C3490="","",IF(AND($C3490=Party_Statement!$C$5,$B3490&gt;=Party_Statement!$C$6,$B3490&lt;=Party_Statement!$E$6),SUMPRODUCT(($C$3:$C3490=Party_Statement!$C$5)*($B$3:$B3490&gt;=Party_Statement!$C$6)*($B$3:$B3490&lt;=Party_Statement!$E$6)),""))</f>
        <v/>
      </c>
    </row>
    <row r="3491" spans="1:11" x14ac:dyDescent="0.25">
      <c r="A3491" s="212" t="str">
        <f>Collection!A733</f>
        <v>2083/05/07</v>
      </c>
      <c r="B3491" s="206">
        <f>Collection!B733</f>
        <v>46257</v>
      </c>
      <c r="C3491" s="209" t="str">
        <f>Collection!D733</f>
        <v>SAMIKSHYA KIRANA</v>
      </c>
      <c r="D3491" s="209" t="str">
        <f>Collection!F733</f>
        <v>Collection</v>
      </c>
      <c r="E3491" s="209">
        <f>Collection!C733</f>
        <v>4315</v>
      </c>
      <c r="F3491" s="209"/>
      <c r="G3491" s="210"/>
      <c r="H3491" s="210">
        <f>Collection!H733</f>
        <v>680</v>
      </c>
      <c r="I3491" s="256">
        <f t="shared" si="54"/>
        <v>-680</v>
      </c>
      <c r="J3491" s="209"/>
      <c r="K3491" s="209" t="str" cm="1">
        <f t="array" ref="K3491">IF($C3491="","",IF(AND($C3491=Party_Statement!$C$5,$B3491&gt;=Party_Statement!$C$6,$B3491&lt;=Party_Statement!$E$6),SUMPRODUCT(($C$3:$C3491=Party_Statement!$C$5)*($B$3:$B3491&gt;=Party_Statement!$C$6)*($B$3:$B3491&lt;=Party_Statement!$E$6)),""))</f>
        <v/>
      </c>
    </row>
    <row r="3492" spans="1:11" x14ac:dyDescent="0.25">
      <c r="A3492" s="212" t="str">
        <f>Collection!A734</f>
        <v>2083/05/07</v>
      </c>
      <c r="B3492" s="206">
        <f>Collection!B734</f>
        <v>46257</v>
      </c>
      <c r="C3492" s="209" t="str">
        <f>Collection!D734</f>
        <v>YUBARAJ AND SAMRAT</v>
      </c>
      <c r="D3492" s="209" t="str">
        <f>Collection!F734</f>
        <v>Collection</v>
      </c>
      <c r="E3492" s="209">
        <f>Collection!C734</f>
        <v>4316</v>
      </c>
      <c r="F3492" s="209"/>
      <c r="G3492" s="210"/>
      <c r="H3492" s="210">
        <f>Collection!H734</f>
        <v>1020</v>
      </c>
      <c r="I3492" s="256">
        <f t="shared" si="54"/>
        <v>-1020</v>
      </c>
      <c r="J3492" s="209"/>
      <c r="K3492" s="209" t="str" cm="1">
        <f t="array" ref="K3492">IF($C3492="","",IF(AND($C3492=Party_Statement!$C$5,$B3492&gt;=Party_Statement!$C$6,$B3492&lt;=Party_Statement!$E$6),SUMPRODUCT(($C$3:$C3492=Party_Statement!$C$5)*($B$3:$B3492&gt;=Party_Statement!$C$6)*($B$3:$B3492&lt;=Party_Statement!$E$6)),""))</f>
        <v/>
      </c>
    </row>
    <row r="3493" spans="1:11" x14ac:dyDescent="0.25">
      <c r="A3493" s="212" t="str">
        <f>Collection!A735</f>
        <v>2083/05/07</v>
      </c>
      <c r="B3493" s="206">
        <f>Collection!B735</f>
        <v>46257</v>
      </c>
      <c r="C3493" s="209" t="str">
        <f>Collection!D735</f>
        <v>MANAKAMANA DAIRY</v>
      </c>
      <c r="D3493" s="209" t="str">
        <f>Collection!F735</f>
        <v>Collection</v>
      </c>
      <c r="E3493" s="209">
        <f>Collection!C735</f>
        <v>4317</v>
      </c>
      <c r="F3493" s="209"/>
      <c r="G3493" s="210"/>
      <c r="H3493" s="210">
        <f>Collection!H735</f>
        <v>700</v>
      </c>
      <c r="I3493" s="256">
        <f t="shared" si="54"/>
        <v>-700</v>
      </c>
      <c r="J3493" s="209"/>
      <c r="K3493" s="209" t="str" cm="1">
        <f t="array" ref="K3493">IF($C3493="","",IF(AND($C3493=Party_Statement!$C$5,$B3493&gt;=Party_Statement!$C$6,$B3493&lt;=Party_Statement!$E$6),SUMPRODUCT(($C$3:$C3493=Party_Statement!$C$5)*($B$3:$B3493&gt;=Party_Statement!$C$6)*($B$3:$B3493&lt;=Party_Statement!$E$6)),""))</f>
        <v/>
      </c>
    </row>
    <row r="3494" spans="1:11" x14ac:dyDescent="0.25">
      <c r="A3494" s="212" t="str">
        <f>Collection!A736</f>
        <v>2083/05/07</v>
      </c>
      <c r="B3494" s="206">
        <f>Collection!B736</f>
        <v>46257</v>
      </c>
      <c r="C3494" s="209" t="str">
        <f>Collection!D736</f>
        <v>ORGANIC TARKALI</v>
      </c>
      <c r="D3494" s="209" t="str">
        <f>Collection!F736</f>
        <v>Collection</v>
      </c>
      <c r="E3494" s="209">
        <f>Collection!C736</f>
        <v>4318</v>
      </c>
      <c r="F3494" s="209"/>
      <c r="G3494" s="210"/>
      <c r="H3494" s="210">
        <f>Collection!H736</f>
        <v>1900</v>
      </c>
      <c r="I3494" s="256">
        <f t="shared" si="54"/>
        <v>-1900</v>
      </c>
      <c r="J3494" s="209"/>
      <c r="K3494" s="209" t="str" cm="1">
        <f t="array" ref="K3494">IF($C3494="","",IF(AND($C3494=Party_Statement!$C$5,$B3494&gt;=Party_Statement!$C$6,$B3494&lt;=Party_Statement!$E$6),SUMPRODUCT(($C$3:$C3494=Party_Statement!$C$5)*($B$3:$B3494&gt;=Party_Statement!$C$6)*($B$3:$B3494&lt;=Party_Statement!$E$6)),""))</f>
        <v/>
      </c>
    </row>
    <row r="3495" spans="1:11" x14ac:dyDescent="0.25">
      <c r="A3495" s="212" t="str">
        <f>Collection!A737</f>
        <v>2083/05/07</v>
      </c>
      <c r="B3495" s="206">
        <f>Collection!B737</f>
        <v>46257</v>
      </c>
      <c r="C3495" s="209" t="str">
        <f>Collection!D737</f>
        <v>NEUPANE KIRANA</v>
      </c>
      <c r="D3495" s="209" t="str">
        <f>Collection!F737</f>
        <v>Collection</v>
      </c>
      <c r="E3495" s="209">
        <f>Collection!C737</f>
        <v>4319</v>
      </c>
      <c r="F3495" s="209"/>
      <c r="G3495" s="210"/>
      <c r="H3495" s="210">
        <f>Collection!H737</f>
        <v>200</v>
      </c>
      <c r="I3495" s="256">
        <f t="shared" si="54"/>
        <v>-200</v>
      </c>
      <c r="J3495" s="209"/>
      <c r="K3495" s="209" t="str" cm="1">
        <f t="array" ref="K3495">IF($C3495="","",IF(AND($C3495=Party_Statement!$C$5,$B3495&gt;=Party_Statement!$C$6,$B3495&lt;=Party_Statement!$E$6),SUMPRODUCT(($C$3:$C3495=Party_Statement!$C$5)*($B$3:$B3495&gt;=Party_Statement!$C$6)*($B$3:$B3495&lt;=Party_Statement!$E$6)),""))</f>
        <v/>
      </c>
    </row>
    <row r="3496" spans="1:11" x14ac:dyDescent="0.25">
      <c r="A3496" s="212" t="str">
        <f>Collection!A738</f>
        <v>2083/05/07</v>
      </c>
      <c r="B3496" s="206">
        <f>Collection!B738</f>
        <v>46257</v>
      </c>
      <c r="C3496" s="209" t="str">
        <f>Collection!D738</f>
        <v>LOCAL</v>
      </c>
      <c r="D3496" s="209" t="str">
        <f>Collection!F738</f>
        <v>Collection</v>
      </c>
      <c r="E3496" s="209">
        <f>Collection!C738</f>
        <v>6482</v>
      </c>
      <c r="F3496" s="209"/>
      <c r="G3496" s="210"/>
      <c r="H3496" s="210">
        <f>Collection!H738</f>
        <v>2950</v>
      </c>
      <c r="I3496" s="256">
        <f t="shared" si="54"/>
        <v>-2950</v>
      </c>
      <c r="J3496" s="209"/>
      <c r="K3496" s="209" t="str" cm="1">
        <f t="array" ref="K3496">IF($C3496="","",IF(AND($C3496=Party_Statement!$C$5,$B3496&gt;=Party_Statement!$C$6,$B3496&lt;=Party_Statement!$E$6),SUMPRODUCT(($C$3:$C3496=Party_Statement!$C$5)*($B$3:$B3496&gt;=Party_Statement!$C$6)*($B$3:$B3496&lt;=Party_Statement!$E$6)),""))</f>
        <v/>
      </c>
    </row>
    <row r="3497" spans="1:11" x14ac:dyDescent="0.25">
      <c r="A3497" s="212" t="str">
        <f>Collection!A739</f>
        <v>2083/05/08</v>
      </c>
      <c r="B3497" s="206">
        <f>Collection!B739</f>
        <v>46258</v>
      </c>
      <c r="C3497" s="209" t="str">
        <f>Collection!D739</f>
        <v>SRIJANA DAIRY</v>
      </c>
      <c r="D3497" s="209" t="str">
        <f>Collection!F739</f>
        <v>Collection</v>
      </c>
      <c r="E3497" s="209">
        <f>Collection!C739</f>
        <v>4320</v>
      </c>
      <c r="F3497" s="209"/>
      <c r="G3497" s="210"/>
      <c r="H3497" s="210">
        <f>Collection!H739</f>
        <v>5180</v>
      </c>
      <c r="I3497" s="256">
        <f t="shared" si="54"/>
        <v>-5180</v>
      </c>
      <c r="J3497" s="209"/>
      <c r="K3497" s="209" t="str" cm="1">
        <f t="array" ref="K3497">IF($C3497="","",IF(AND($C3497=Party_Statement!$C$5,$B3497&gt;=Party_Statement!$C$6,$B3497&lt;=Party_Statement!$E$6),SUMPRODUCT(($C$3:$C3497=Party_Statement!$C$5)*($B$3:$B3497&gt;=Party_Statement!$C$6)*($B$3:$B3497&lt;=Party_Statement!$E$6)),""))</f>
        <v/>
      </c>
    </row>
    <row r="3498" spans="1:11" x14ac:dyDescent="0.25">
      <c r="A3498" s="212" t="str">
        <f>Collection!A740</f>
        <v>2083/05/08</v>
      </c>
      <c r="B3498" s="206">
        <f>Collection!B740</f>
        <v>46258</v>
      </c>
      <c r="C3498" s="209" t="str">
        <f>Collection!D740</f>
        <v>SOBHA BHATTARAI</v>
      </c>
      <c r="D3498" s="209" t="str">
        <f>Collection!F740</f>
        <v>Collection</v>
      </c>
      <c r="E3498" s="209">
        <f>Collection!C740</f>
        <v>4321</v>
      </c>
      <c r="F3498" s="209"/>
      <c r="G3498" s="210"/>
      <c r="H3498" s="210">
        <f>Collection!H740</f>
        <v>3400</v>
      </c>
      <c r="I3498" s="256">
        <f t="shared" si="54"/>
        <v>-3400</v>
      </c>
      <c r="J3498" s="209"/>
      <c r="K3498" s="209" t="str" cm="1">
        <f t="array" ref="K3498">IF($C3498="","",IF(AND($C3498=Party_Statement!$C$5,$B3498&gt;=Party_Statement!$C$6,$B3498&lt;=Party_Statement!$E$6),SUMPRODUCT(($C$3:$C3498=Party_Statement!$C$5)*($B$3:$B3498&gt;=Party_Statement!$C$6)*($B$3:$B3498&lt;=Party_Statement!$E$6)),""))</f>
        <v/>
      </c>
    </row>
    <row r="3499" spans="1:11" x14ac:dyDescent="0.25">
      <c r="A3499" s="212" t="str">
        <f>Collection!A741</f>
        <v>2083/05/08</v>
      </c>
      <c r="B3499" s="206">
        <f>Collection!B741</f>
        <v>46258</v>
      </c>
      <c r="C3499" s="209" t="str">
        <f>Collection!D741</f>
        <v>PALPALI KIRANA</v>
      </c>
      <c r="D3499" s="209" t="str">
        <f>Collection!F741</f>
        <v>Collection</v>
      </c>
      <c r="E3499" s="209">
        <f>Collection!C741</f>
        <v>4322</v>
      </c>
      <c r="F3499" s="209"/>
      <c r="G3499" s="210"/>
      <c r="H3499" s="210">
        <f>Collection!H741</f>
        <v>2975</v>
      </c>
      <c r="I3499" s="256">
        <f t="shared" si="54"/>
        <v>-2975</v>
      </c>
      <c r="J3499" s="209"/>
      <c r="K3499" s="209" t="str" cm="1">
        <f t="array" ref="K3499">IF($C3499="","",IF(AND($C3499=Party_Statement!$C$5,$B3499&gt;=Party_Statement!$C$6,$B3499&lt;=Party_Statement!$E$6),SUMPRODUCT(($C$3:$C3499=Party_Statement!$C$5)*($B$3:$B3499&gt;=Party_Statement!$C$6)*($B$3:$B3499&lt;=Party_Statement!$E$6)),""))</f>
        <v/>
      </c>
    </row>
    <row r="3500" spans="1:11" x14ac:dyDescent="0.25">
      <c r="A3500" s="212" t="str">
        <f>Collection!A742</f>
        <v>2083/05/08</v>
      </c>
      <c r="B3500" s="206">
        <f>Collection!B742</f>
        <v>46258</v>
      </c>
      <c r="C3500" s="209" t="str">
        <f>Collection!D742</f>
        <v>AAMOSH KIRANA</v>
      </c>
      <c r="D3500" s="209" t="str">
        <f>Collection!F742</f>
        <v>Collection</v>
      </c>
      <c r="E3500" s="209">
        <f>Collection!C742</f>
        <v>4323</v>
      </c>
      <c r="F3500" s="209"/>
      <c r="G3500" s="210"/>
      <c r="H3500" s="210">
        <f>Collection!H742</f>
        <v>6000</v>
      </c>
      <c r="I3500" s="256">
        <f t="shared" si="54"/>
        <v>-6000</v>
      </c>
      <c r="J3500" s="209"/>
      <c r="K3500" s="209" t="str" cm="1">
        <f t="array" ref="K3500">IF($C3500="","",IF(AND($C3500=Party_Statement!$C$5,$B3500&gt;=Party_Statement!$C$6,$B3500&lt;=Party_Statement!$E$6),SUMPRODUCT(($C$3:$C3500=Party_Statement!$C$5)*($B$3:$B3500&gt;=Party_Statement!$C$6)*($B$3:$B3500&lt;=Party_Statement!$E$6)),""))</f>
        <v/>
      </c>
    </row>
    <row r="3501" spans="1:11" x14ac:dyDescent="0.25">
      <c r="A3501" s="212" t="str">
        <f>Collection!A743</f>
        <v>2083/05/08</v>
      </c>
      <c r="B3501" s="206">
        <f>Collection!B743</f>
        <v>46258</v>
      </c>
      <c r="C3501" s="209" t="str">
        <f>Collection!D743</f>
        <v>GIRI KIRANA</v>
      </c>
      <c r="D3501" s="209" t="str">
        <f>Collection!F743</f>
        <v>Collection</v>
      </c>
      <c r="E3501" s="209">
        <f>Collection!C743</f>
        <v>4324</v>
      </c>
      <c r="F3501" s="209"/>
      <c r="G3501" s="210"/>
      <c r="H3501" s="210">
        <f>Collection!H743</f>
        <v>1275</v>
      </c>
      <c r="I3501" s="256">
        <f t="shared" si="54"/>
        <v>-1275</v>
      </c>
      <c r="J3501" s="209"/>
      <c r="K3501" s="209" t="str" cm="1">
        <f t="array" ref="K3501">IF($C3501="","",IF(AND($C3501=Party_Statement!$C$5,$B3501&gt;=Party_Statement!$C$6,$B3501&lt;=Party_Statement!$E$6),SUMPRODUCT(($C$3:$C3501=Party_Statement!$C$5)*($B$3:$B3501&gt;=Party_Statement!$C$6)*($B$3:$B3501&lt;=Party_Statement!$E$6)),""))</f>
        <v/>
      </c>
    </row>
    <row r="3502" spans="1:11" x14ac:dyDescent="0.25">
      <c r="A3502" s="212" t="str">
        <f>Collection!A744</f>
        <v>2083/05/08</v>
      </c>
      <c r="B3502" s="206">
        <f>Collection!B744</f>
        <v>46258</v>
      </c>
      <c r="C3502" s="209" t="str">
        <f>Collection!D744</f>
        <v>SAMIKSHYA KIRANA</v>
      </c>
      <c r="D3502" s="209" t="str">
        <f>Collection!F744</f>
        <v>Collection</v>
      </c>
      <c r="E3502" s="209">
        <f>Collection!C744</f>
        <v>4325</v>
      </c>
      <c r="F3502" s="209"/>
      <c r="G3502" s="210"/>
      <c r="H3502" s="210">
        <f>Collection!H744</f>
        <v>680</v>
      </c>
      <c r="I3502" s="256">
        <f t="shared" si="54"/>
        <v>-680</v>
      </c>
      <c r="J3502" s="209"/>
      <c r="K3502" s="209" t="str" cm="1">
        <f t="array" ref="K3502">IF($C3502="","",IF(AND($C3502=Party_Statement!$C$5,$B3502&gt;=Party_Statement!$C$6,$B3502&lt;=Party_Statement!$E$6),SUMPRODUCT(($C$3:$C3502=Party_Statement!$C$5)*($B$3:$B3502&gt;=Party_Statement!$C$6)*($B$3:$B3502&lt;=Party_Statement!$E$6)),""))</f>
        <v/>
      </c>
    </row>
    <row r="3503" spans="1:11" x14ac:dyDescent="0.25">
      <c r="A3503" s="212" t="str">
        <f>Collection!A745</f>
        <v>2083/05/08</v>
      </c>
      <c r="B3503" s="206">
        <f>Collection!B745</f>
        <v>46258</v>
      </c>
      <c r="C3503" s="209" t="str">
        <f>Collection!D745</f>
        <v>MANAKAMANA DAIRY</v>
      </c>
      <c r="D3503" s="209" t="str">
        <f>Collection!F745</f>
        <v>Collection</v>
      </c>
      <c r="E3503" s="209">
        <f>Collection!C745</f>
        <v>4326</v>
      </c>
      <c r="F3503" s="209"/>
      <c r="G3503" s="210"/>
      <c r="H3503" s="210">
        <f>Collection!H745</f>
        <v>2550</v>
      </c>
      <c r="I3503" s="256">
        <f t="shared" si="54"/>
        <v>-2550</v>
      </c>
      <c r="J3503" s="209"/>
      <c r="K3503" s="209" t="str" cm="1">
        <f t="array" ref="K3503">IF($C3503="","",IF(AND($C3503=Party_Statement!$C$5,$B3503&gt;=Party_Statement!$C$6,$B3503&lt;=Party_Statement!$E$6),SUMPRODUCT(($C$3:$C3503=Party_Statement!$C$5)*($B$3:$B3503&gt;=Party_Statement!$C$6)*($B$3:$B3503&lt;=Party_Statement!$E$6)),""))</f>
        <v/>
      </c>
    </row>
    <row r="3504" spans="1:11" x14ac:dyDescent="0.25">
      <c r="A3504" s="212" t="str">
        <f>Collection!A746</f>
        <v>2083/05/08</v>
      </c>
      <c r="B3504" s="206">
        <f>Collection!B746</f>
        <v>46258</v>
      </c>
      <c r="C3504" s="209" t="str">
        <f>Collection!D746</f>
        <v>AAYUSH AND AAYUSHMA</v>
      </c>
      <c r="D3504" s="209" t="str">
        <f>Collection!F746</f>
        <v>Collection</v>
      </c>
      <c r="E3504" s="209">
        <f>Collection!C746</f>
        <v>4327</v>
      </c>
      <c r="F3504" s="209"/>
      <c r="G3504" s="210"/>
      <c r="H3504" s="210">
        <f>Collection!H746</f>
        <v>595</v>
      </c>
      <c r="I3504" s="256">
        <f t="shared" si="54"/>
        <v>-595</v>
      </c>
      <c r="J3504" s="209"/>
      <c r="K3504" s="209" t="str" cm="1">
        <f t="array" ref="K3504">IF($C3504="","",IF(AND($C3504=Party_Statement!$C$5,$B3504&gt;=Party_Statement!$C$6,$B3504&lt;=Party_Statement!$E$6),SUMPRODUCT(($C$3:$C3504=Party_Statement!$C$5)*($B$3:$B3504&gt;=Party_Statement!$C$6)*($B$3:$B3504&lt;=Party_Statement!$E$6)),""))</f>
        <v/>
      </c>
    </row>
    <row r="3505" spans="1:11" x14ac:dyDescent="0.25">
      <c r="A3505" s="212" t="str">
        <f>Collection!A747</f>
        <v>2083/05/08</v>
      </c>
      <c r="B3505" s="206">
        <f>Collection!B747</f>
        <v>46258</v>
      </c>
      <c r="C3505" s="209" t="str">
        <f>Collection!D747</f>
        <v>YUBARAJ AND SAMRAT</v>
      </c>
      <c r="D3505" s="209" t="str">
        <f>Collection!F747</f>
        <v>Collection</v>
      </c>
      <c r="E3505" s="209">
        <f>Collection!C747</f>
        <v>4328</v>
      </c>
      <c r="F3505" s="209"/>
      <c r="G3505" s="210"/>
      <c r="H3505" s="210">
        <f>Collection!H747</f>
        <v>1020</v>
      </c>
      <c r="I3505" s="256">
        <f t="shared" si="54"/>
        <v>-1020</v>
      </c>
      <c r="J3505" s="209"/>
      <c r="K3505" s="209" t="str" cm="1">
        <f t="array" ref="K3505">IF($C3505="","",IF(AND($C3505=Party_Statement!$C$5,$B3505&gt;=Party_Statement!$C$6,$B3505&lt;=Party_Statement!$E$6),SUMPRODUCT(($C$3:$C3505=Party_Statement!$C$5)*($B$3:$B3505&gt;=Party_Statement!$C$6)*($B$3:$B3505&lt;=Party_Statement!$E$6)),""))</f>
        <v/>
      </c>
    </row>
    <row r="3506" spans="1:11" x14ac:dyDescent="0.25">
      <c r="A3506" s="212" t="str">
        <f>Collection!A748</f>
        <v>2083/05/08</v>
      </c>
      <c r="B3506" s="206">
        <f>Collection!B748</f>
        <v>46258</v>
      </c>
      <c r="C3506" s="209" t="str">
        <f>Collection!D748</f>
        <v>ORGANIC TARKALI</v>
      </c>
      <c r="D3506" s="209" t="str">
        <f>Collection!F748</f>
        <v>Collection</v>
      </c>
      <c r="E3506" s="209">
        <f>Collection!C748</f>
        <v>4329</v>
      </c>
      <c r="F3506" s="209"/>
      <c r="G3506" s="210"/>
      <c r="H3506" s="210">
        <f>Collection!H748</f>
        <v>3870</v>
      </c>
      <c r="I3506" s="256">
        <f t="shared" si="54"/>
        <v>-3870</v>
      </c>
      <c r="J3506" s="209"/>
      <c r="K3506" s="209" t="str" cm="1">
        <f t="array" ref="K3506">IF($C3506="","",IF(AND($C3506=Party_Statement!$C$5,$B3506&gt;=Party_Statement!$C$6,$B3506&lt;=Party_Statement!$E$6),SUMPRODUCT(($C$3:$C3506=Party_Statement!$C$5)*($B$3:$B3506&gt;=Party_Statement!$C$6)*($B$3:$B3506&lt;=Party_Statement!$E$6)),""))</f>
        <v/>
      </c>
    </row>
    <row r="3507" spans="1:11" x14ac:dyDescent="0.25">
      <c r="A3507" s="212" t="str">
        <f>Collection!A749</f>
        <v>2083/05/08</v>
      </c>
      <c r="B3507" s="206">
        <f>Collection!B749</f>
        <v>46258</v>
      </c>
      <c r="C3507" s="209" t="str">
        <f>Collection!D749</f>
        <v>SHARMA DAI</v>
      </c>
      <c r="D3507" s="209" t="str">
        <f>Collection!F749</f>
        <v>Collection</v>
      </c>
      <c r="E3507" s="209">
        <f>Collection!C749</f>
        <v>4330</v>
      </c>
      <c r="F3507" s="209"/>
      <c r="G3507" s="210"/>
      <c r="H3507" s="210">
        <f>Collection!H749</f>
        <v>340</v>
      </c>
      <c r="I3507" s="256">
        <f t="shared" si="54"/>
        <v>-340</v>
      </c>
      <c r="J3507" s="209"/>
      <c r="K3507" s="209" t="str" cm="1">
        <f t="array" ref="K3507">IF($C3507="","",IF(AND($C3507=Party_Statement!$C$5,$B3507&gt;=Party_Statement!$C$6,$B3507&lt;=Party_Statement!$E$6),SUMPRODUCT(($C$3:$C3507=Party_Statement!$C$5)*($B$3:$B3507&gt;=Party_Statement!$C$6)*($B$3:$B3507&lt;=Party_Statement!$E$6)),""))</f>
        <v/>
      </c>
    </row>
    <row r="3508" spans="1:11" x14ac:dyDescent="0.25">
      <c r="A3508" s="212" t="str">
        <f>Collection!A750</f>
        <v>2083/05/08</v>
      </c>
      <c r="B3508" s="206">
        <f>Collection!B750</f>
        <v>46258</v>
      </c>
      <c r="C3508" s="209" t="str">
        <f>Collection!D750</f>
        <v>DEURALI KIRANA</v>
      </c>
      <c r="D3508" s="209" t="str">
        <f>Collection!F750</f>
        <v>Collection</v>
      </c>
      <c r="E3508" s="209">
        <f>Collection!C750</f>
        <v>4331</v>
      </c>
      <c r="F3508" s="209"/>
      <c r="G3508" s="210"/>
      <c r="H3508" s="210">
        <f>Collection!H750</f>
        <v>425</v>
      </c>
      <c r="I3508" s="256">
        <f t="shared" si="54"/>
        <v>-425</v>
      </c>
      <c r="J3508" s="209"/>
      <c r="K3508" s="209" t="str" cm="1">
        <f t="array" ref="K3508">IF($C3508="","",IF(AND($C3508=Party_Statement!$C$5,$B3508&gt;=Party_Statement!$C$6,$B3508&lt;=Party_Statement!$E$6),SUMPRODUCT(($C$3:$C3508=Party_Statement!$C$5)*($B$3:$B3508&gt;=Party_Statement!$C$6)*($B$3:$B3508&lt;=Party_Statement!$E$6)),""))</f>
        <v/>
      </c>
    </row>
    <row r="3509" spans="1:11" x14ac:dyDescent="0.25">
      <c r="A3509" s="212" t="str">
        <f>Collection!A751</f>
        <v>2083/05/08</v>
      </c>
      <c r="B3509" s="206">
        <f>Collection!B751</f>
        <v>46258</v>
      </c>
      <c r="C3509" s="209" t="str">
        <f>Collection!D751</f>
        <v>PETTY CASH</v>
      </c>
      <c r="D3509" s="209" t="str">
        <f>Collection!F751</f>
        <v>Petty Cash</v>
      </c>
      <c r="E3509" s="209">
        <f>Collection!C751</f>
        <v>0</v>
      </c>
      <c r="F3509" s="209"/>
      <c r="G3509" s="210"/>
      <c r="H3509" s="210">
        <f>Collection!H751</f>
        <v>0</v>
      </c>
      <c r="I3509" s="256">
        <f t="shared" si="54"/>
        <v>0</v>
      </c>
      <c r="J3509" s="209"/>
      <c r="K3509" s="209" t="str" cm="1">
        <f t="array" ref="K3509">IF($C3509="","",IF(AND($C3509=Party_Statement!$C$5,$B3509&gt;=Party_Statement!$C$6,$B3509&lt;=Party_Statement!$E$6),SUMPRODUCT(($C$3:$C3509=Party_Statement!$C$5)*($B$3:$B3509&gt;=Party_Statement!$C$6)*($B$3:$B3509&lt;=Party_Statement!$E$6)),""))</f>
        <v/>
      </c>
    </row>
    <row r="3510" spans="1:11" x14ac:dyDescent="0.25">
      <c r="A3510" s="212" t="str">
        <f>Collection!A752</f>
        <v>2083/05/08</v>
      </c>
      <c r="B3510" s="206">
        <f>Collection!B752</f>
        <v>46258</v>
      </c>
      <c r="C3510" s="209" t="str">
        <f>Collection!D752</f>
        <v>TILAK RAYAMAJHI</v>
      </c>
      <c r="D3510" s="209" t="str">
        <f>Collection!F752</f>
        <v>Collection</v>
      </c>
      <c r="E3510" s="209">
        <f>Collection!C752</f>
        <v>4332</v>
      </c>
      <c r="F3510" s="209"/>
      <c r="G3510" s="210"/>
      <c r="H3510" s="210">
        <f>Collection!H752</f>
        <v>3070</v>
      </c>
      <c r="I3510" s="256">
        <f t="shared" si="54"/>
        <v>-3070</v>
      </c>
      <c r="J3510" s="209"/>
      <c r="K3510" s="209" t="str" cm="1">
        <f t="array" ref="K3510">IF($C3510="","",IF(AND($C3510=Party_Statement!$C$5,$B3510&gt;=Party_Statement!$C$6,$B3510&lt;=Party_Statement!$E$6),SUMPRODUCT(($C$3:$C3510=Party_Statement!$C$5)*($B$3:$B3510&gt;=Party_Statement!$C$6)*($B$3:$B3510&lt;=Party_Statement!$E$6)),""))</f>
        <v/>
      </c>
    </row>
    <row r="3511" spans="1:11" x14ac:dyDescent="0.25">
      <c r="A3511" s="212" t="str">
        <f>Collection!A753</f>
        <v>2083/05/09</v>
      </c>
      <c r="B3511" s="206">
        <f>Collection!B753</f>
        <v>46259</v>
      </c>
      <c r="C3511" s="209" t="str">
        <f>Collection!D753</f>
        <v>CANCLED</v>
      </c>
      <c r="D3511" s="209">
        <f>Collection!F753</f>
        <v>0</v>
      </c>
      <c r="E3511" s="209">
        <f>Collection!C753</f>
        <v>4333</v>
      </c>
      <c r="F3511" s="209"/>
      <c r="G3511" s="210"/>
      <c r="H3511" s="210">
        <f>Collection!H753</f>
        <v>0</v>
      </c>
      <c r="I3511" s="256">
        <f t="shared" si="54"/>
        <v>0</v>
      </c>
      <c r="J3511" s="209"/>
      <c r="K3511" s="209" t="str" cm="1">
        <f t="array" ref="K3511">IF($C3511="","",IF(AND($C3511=Party_Statement!$C$5,$B3511&gt;=Party_Statement!$C$6,$B3511&lt;=Party_Statement!$E$6),SUMPRODUCT(($C$3:$C3511=Party_Statement!$C$5)*($B$3:$B3511&gt;=Party_Statement!$C$6)*($B$3:$B3511&lt;=Party_Statement!$E$6)),""))</f>
        <v/>
      </c>
    </row>
    <row r="3512" spans="1:11" x14ac:dyDescent="0.25">
      <c r="A3512" s="212" t="str">
        <f>Collection!A754</f>
        <v>2083/05/09</v>
      </c>
      <c r="B3512" s="206">
        <f>Collection!B754</f>
        <v>46259</v>
      </c>
      <c r="C3512" s="209" t="str">
        <f>Collection!D754</f>
        <v>SRIJANA DAIRY</v>
      </c>
      <c r="D3512" s="209" t="str">
        <f>Collection!F754</f>
        <v>Collection</v>
      </c>
      <c r="E3512" s="209">
        <f>Collection!C754</f>
        <v>4334</v>
      </c>
      <c r="F3512" s="209"/>
      <c r="G3512" s="210"/>
      <c r="H3512" s="210">
        <f>Collection!H754</f>
        <v>3480</v>
      </c>
      <c r="I3512" s="256">
        <f t="shared" si="54"/>
        <v>-3480</v>
      </c>
      <c r="J3512" s="209"/>
      <c r="K3512" s="209" t="str" cm="1">
        <f t="array" ref="K3512">IF($C3512="","",IF(AND($C3512=Party_Statement!$C$5,$B3512&gt;=Party_Statement!$C$6,$B3512&lt;=Party_Statement!$E$6),SUMPRODUCT(($C$3:$C3512=Party_Statement!$C$5)*($B$3:$B3512&gt;=Party_Statement!$C$6)*($B$3:$B3512&lt;=Party_Statement!$E$6)),""))</f>
        <v/>
      </c>
    </row>
    <row r="3513" spans="1:11" x14ac:dyDescent="0.25">
      <c r="A3513" s="212" t="str">
        <f>Collection!A755</f>
        <v>2083/05/09</v>
      </c>
      <c r="B3513" s="206">
        <f>Collection!B755</f>
        <v>46259</v>
      </c>
      <c r="C3513" s="209" t="str">
        <f>Collection!D755</f>
        <v>AAMOSH KIRANA</v>
      </c>
      <c r="D3513" s="209" t="str">
        <f>Collection!F755</f>
        <v>Collection</v>
      </c>
      <c r="E3513" s="209">
        <f>Collection!C755</f>
        <v>4335</v>
      </c>
      <c r="F3513" s="209"/>
      <c r="G3513" s="210"/>
      <c r="H3513" s="210">
        <f>Collection!H755</f>
        <v>9000</v>
      </c>
      <c r="I3513" s="256">
        <f t="shared" si="54"/>
        <v>-9000</v>
      </c>
      <c r="J3513" s="209"/>
      <c r="K3513" s="209" t="str" cm="1">
        <f t="array" ref="K3513">IF($C3513="","",IF(AND($C3513=Party_Statement!$C$5,$B3513&gt;=Party_Statement!$C$6,$B3513&lt;=Party_Statement!$E$6),SUMPRODUCT(($C$3:$C3513=Party_Statement!$C$5)*($B$3:$B3513&gt;=Party_Statement!$C$6)*($B$3:$B3513&lt;=Party_Statement!$E$6)),""))</f>
        <v/>
      </c>
    </row>
    <row r="3514" spans="1:11" x14ac:dyDescent="0.25">
      <c r="A3514" s="212" t="str">
        <f>Collection!A756</f>
        <v>2083/05/09</v>
      </c>
      <c r="B3514" s="206">
        <f>Collection!B756</f>
        <v>46259</v>
      </c>
      <c r="C3514" s="209" t="str">
        <f>Collection!D756</f>
        <v>SOBHA BHATTARAI</v>
      </c>
      <c r="D3514" s="209" t="str">
        <f>Collection!F756</f>
        <v>Collection</v>
      </c>
      <c r="E3514" s="209">
        <f>Collection!C756</f>
        <v>4336</v>
      </c>
      <c r="F3514" s="209"/>
      <c r="G3514" s="210"/>
      <c r="H3514" s="210">
        <f>Collection!H756</f>
        <v>3400</v>
      </c>
      <c r="I3514" s="256">
        <f t="shared" si="54"/>
        <v>-3400</v>
      </c>
      <c r="J3514" s="209"/>
      <c r="K3514" s="209" t="str" cm="1">
        <f t="array" ref="K3514">IF($C3514="","",IF(AND($C3514=Party_Statement!$C$5,$B3514&gt;=Party_Statement!$C$6,$B3514&lt;=Party_Statement!$E$6),SUMPRODUCT(($C$3:$C3514=Party_Statement!$C$5)*($B$3:$B3514&gt;=Party_Statement!$C$6)*($B$3:$B3514&lt;=Party_Statement!$E$6)),""))</f>
        <v/>
      </c>
    </row>
    <row r="3515" spans="1:11" x14ac:dyDescent="0.25">
      <c r="A3515" s="212" t="str">
        <f>Collection!A757</f>
        <v>2083/05/09</v>
      </c>
      <c r="B3515" s="206">
        <f>Collection!B757</f>
        <v>46259</v>
      </c>
      <c r="C3515" s="209" t="str">
        <f>Collection!D757</f>
        <v>SAMIKSHYA KIRANA</v>
      </c>
      <c r="D3515" s="209" t="str">
        <f>Collection!F757</f>
        <v>Collection</v>
      </c>
      <c r="E3515" s="209">
        <f>Collection!C757</f>
        <v>4337</v>
      </c>
      <c r="F3515" s="209"/>
      <c r="G3515" s="210"/>
      <c r="H3515" s="210">
        <f>Collection!H757</f>
        <v>680</v>
      </c>
      <c r="I3515" s="256">
        <f t="shared" si="54"/>
        <v>-680</v>
      </c>
      <c r="J3515" s="209"/>
      <c r="K3515" s="209" t="str" cm="1">
        <f t="array" ref="K3515">IF($C3515="","",IF(AND($C3515=Party_Statement!$C$5,$B3515&gt;=Party_Statement!$C$6,$B3515&lt;=Party_Statement!$E$6),SUMPRODUCT(($C$3:$C3515=Party_Statement!$C$5)*($B$3:$B3515&gt;=Party_Statement!$C$6)*($B$3:$B3515&lt;=Party_Statement!$E$6)),""))</f>
        <v/>
      </c>
    </row>
    <row r="3516" spans="1:11" x14ac:dyDescent="0.25">
      <c r="A3516" s="212" t="str">
        <f>Collection!A758</f>
        <v>2083/05/09</v>
      </c>
      <c r="B3516" s="206">
        <f>Collection!B758</f>
        <v>46259</v>
      </c>
      <c r="C3516" s="209" t="str">
        <f>Collection!D758</f>
        <v>YUBARAJ AND SAMRAT</v>
      </c>
      <c r="D3516" s="209" t="str">
        <f>Collection!F758</f>
        <v>Collection</v>
      </c>
      <c r="E3516" s="209">
        <f>Collection!C758</f>
        <v>4338</v>
      </c>
      <c r="F3516" s="209"/>
      <c r="G3516" s="210"/>
      <c r="H3516" s="210">
        <f>Collection!H758</f>
        <v>1020</v>
      </c>
      <c r="I3516" s="256">
        <f t="shared" si="54"/>
        <v>-1020</v>
      </c>
      <c r="J3516" s="209"/>
      <c r="K3516" s="209" t="str" cm="1">
        <f t="array" ref="K3516">IF($C3516="","",IF(AND($C3516=Party_Statement!$C$5,$B3516&gt;=Party_Statement!$C$6,$B3516&lt;=Party_Statement!$E$6),SUMPRODUCT(($C$3:$C3516=Party_Statement!$C$5)*($B$3:$B3516&gt;=Party_Statement!$C$6)*($B$3:$B3516&lt;=Party_Statement!$E$6)),""))</f>
        <v/>
      </c>
    </row>
    <row r="3517" spans="1:11" x14ac:dyDescent="0.25">
      <c r="A3517" s="212" t="str">
        <f>Collection!A759</f>
        <v>2083/05/09</v>
      </c>
      <c r="B3517" s="206">
        <f>Collection!B759</f>
        <v>46259</v>
      </c>
      <c r="C3517" s="209" t="str">
        <f>Collection!D759</f>
        <v>SUMIT MISTHAN BHANDAR</v>
      </c>
      <c r="D3517" s="209" t="str">
        <f>Collection!F759</f>
        <v>Collection</v>
      </c>
      <c r="E3517" s="209">
        <f>Collection!C759</f>
        <v>4339</v>
      </c>
      <c r="F3517" s="209"/>
      <c r="G3517" s="210"/>
      <c r="H3517" s="210">
        <f>Collection!H759</f>
        <v>3400</v>
      </c>
      <c r="I3517" s="256">
        <f t="shared" si="54"/>
        <v>-3400</v>
      </c>
      <c r="J3517" s="209"/>
      <c r="K3517" s="209" t="str" cm="1">
        <f t="array" ref="K3517">IF($C3517="","",IF(AND($C3517=Party_Statement!$C$5,$B3517&gt;=Party_Statement!$C$6,$B3517&lt;=Party_Statement!$E$6),SUMPRODUCT(($C$3:$C3517=Party_Statement!$C$5)*($B$3:$B3517&gt;=Party_Statement!$C$6)*($B$3:$B3517&lt;=Party_Statement!$E$6)),""))</f>
        <v/>
      </c>
    </row>
    <row r="3518" spans="1:11" x14ac:dyDescent="0.25">
      <c r="A3518" s="212" t="str">
        <f>Collection!A760</f>
        <v>2083/05/09</v>
      </c>
      <c r="B3518" s="206">
        <f>Collection!B760</f>
        <v>46259</v>
      </c>
      <c r="C3518" s="209" t="str">
        <f>Collection!D760</f>
        <v>PALPALI KIRANA</v>
      </c>
      <c r="D3518" s="209" t="str">
        <f>Collection!F760</f>
        <v>Collection</v>
      </c>
      <c r="E3518" s="209">
        <f>Collection!C760</f>
        <v>4340</v>
      </c>
      <c r="F3518" s="209"/>
      <c r="G3518" s="210"/>
      <c r="H3518" s="210">
        <f>Collection!H760</f>
        <v>2125</v>
      </c>
      <c r="I3518" s="256">
        <f t="shared" si="54"/>
        <v>-2125</v>
      </c>
      <c r="J3518" s="209"/>
      <c r="K3518" s="209" t="str" cm="1">
        <f t="array" ref="K3518">IF($C3518="","",IF(AND($C3518=Party_Statement!$C$5,$B3518&gt;=Party_Statement!$C$6,$B3518&lt;=Party_Statement!$E$6),SUMPRODUCT(($C$3:$C3518=Party_Statement!$C$5)*($B$3:$B3518&gt;=Party_Statement!$C$6)*($B$3:$B3518&lt;=Party_Statement!$E$6)),""))</f>
        <v/>
      </c>
    </row>
    <row r="3519" spans="1:11" x14ac:dyDescent="0.25">
      <c r="A3519" s="212" t="str">
        <f>Collection!A761</f>
        <v>2083/05/09</v>
      </c>
      <c r="B3519" s="206">
        <f>Collection!B761</f>
        <v>46259</v>
      </c>
      <c r="C3519" s="209" t="str">
        <f>Collection!D761</f>
        <v>GIRI KIRANA</v>
      </c>
      <c r="D3519" s="209" t="str">
        <f>Collection!F761</f>
        <v>Collection</v>
      </c>
      <c r="E3519" s="209">
        <f>Collection!C761</f>
        <v>4341</v>
      </c>
      <c r="F3519" s="209"/>
      <c r="G3519" s="210"/>
      <c r="H3519" s="210">
        <f>Collection!H761</f>
        <v>1275</v>
      </c>
      <c r="I3519" s="256">
        <f t="shared" si="54"/>
        <v>-1275</v>
      </c>
      <c r="J3519" s="209"/>
      <c r="K3519" s="209" t="str" cm="1">
        <f t="array" ref="K3519">IF($C3519="","",IF(AND($C3519=Party_Statement!$C$5,$B3519&gt;=Party_Statement!$C$6,$B3519&lt;=Party_Statement!$E$6),SUMPRODUCT(($C$3:$C3519=Party_Statement!$C$5)*($B$3:$B3519&gt;=Party_Statement!$C$6)*($B$3:$B3519&lt;=Party_Statement!$E$6)),""))</f>
        <v/>
      </c>
    </row>
    <row r="3520" spans="1:11" x14ac:dyDescent="0.25">
      <c r="A3520" s="212" t="str">
        <f>Collection!A762</f>
        <v>2083/05/09</v>
      </c>
      <c r="B3520" s="206">
        <f>Collection!B762</f>
        <v>46259</v>
      </c>
      <c r="C3520" s="209" t="str">
        <f>Collection!D762</f>
        <v>ORGANIC TARKALI</v>
      </c>
      <c r="D3520" s="209" t="str">
        <f>Collection!F762</f>
        <v>Collection</v>
      </c>
      <c r="E3520" s="209">
        <f>Collection!C762</f>
        <v>4342</v>
      </c>
      <c r="F3520" s="209"/>
      <c r="G3520" s="210"/>
      <c r="H3520" s="210">
        <f>Collection!H762</f>
        <v>4750</v>
      </c>
      <c r="I3520" s="256">
        <f t="shared" si="54"/>
        <v>-4750</v>
      </c>
      <c r="J3520" s="209"/>
      <c r="K3520" s="209" t="str" cm="1">
        <f t="array" ref="K3520">IF($C3520="","",IF(AND($C3520=Party_Statement!$C$5,$B3520&gt;=Party_Statement!$C$6,$B3520&lt;=Party_Statement!$E$6),SUMPRODUCT(($C$3:$C3520=Party_Statement!$C$5)*($B$3:$B3520&gt;=Party_Statement!$C$6)*($B$3:$B3520&lt;=Party_Statement!$E$6)),""))</f>
        <v/>
      </c>
    </row>
    <row r="3521" spans="1:11" x14ac:dyDescent="0.25">
      <c r="A3521" s="212" t="str">
        <f>Collection!A763</f>
        <v>2083/05/09</v>
      </c>
      <c r="B3521" s="206">
        <f>Collection!B763</f>
        <v>46259</v>
      </c>
      <c r="C3521" s="209" t="str">
        <f>Collection!D763</f>
        <v>DEURALI KIRANA</v>
      </c>
      <c r="D3521" s="209" t="str">
        <f>Collection!F763</f>
        <v>Collection</v>
      </c>
      <c r="E3521" s="209">
        <f>Collection!C763</f>
        <v>4343</v>
      </c>
      <c r="F3521" s="209"/>
      <c r="G3521" s="210"/>
      <c r="H3521" s="210">
        <f>Collection!H763</f>
        <v>425</v>
      </c>
      <c r="I3521" s="256">
        <f t="shared" si="54"/>
        <v>-425</v>
      </c>
      <c r="J3521" s="209"/>
      <c r="K3521" s="209" t="str" cm="1">
        <f t="array" ref="K3521">IF($C3521="","",IF(AND($C3521=Party_Statement!$C$5,$B3521&gt;=Party_Statement!$C$6,$B3521&lt;=Party_Statement!$E$6),SUMPRODUCT(($C$3:$C3521=Party_Statement!$C$5)*($B$3:$B3521&gt;=Party_Statement!$C$6)*($B$3:$B3521&lt;=Party_Statement!$E$6)),""))</f>
        <v/>
      </c>
    </row>
    <row r="3522" spans="1:11" x14ac:dyDescent="0.25">
      <c r="A3522" s="212" t="str">
        <f>Collection!A764</f>
        <v>2083/05/09</v>
      </c>
      <c r="B3522" s="206">
        <f>Collection!B764</f>
        <v>46259</v>
      </c>
      <c r="C3522" s="209" t="str">
        <f>Collection!D764</f>
        <v>NEUPANE KIRANA</v>
      </c>
      <c r="D3522" s="209" t="str">
        <f>Collection!F764</f>
        <v>Collection</v>
      </c>
      <c r="E3522" s="209">
        <f>Collection!C764</f>
        <v>4344</v>
      </c>
      <c r="F3522" s="209"/>
      <c r="G3522" s="210"/>
      <c r="H3522" s="210">
        <f>Collection!H764</f>
        <v>400</v>
      </c>
      <c r="I3522" s="256">
        <f t="shared" si="54"/>
        <v>-400</v>
      </c>
      <c r="J3522" s="209"/>
      <c r="K3522" s="209" t="str" cm="1">
        <f t="array" ref="K3522">IF($C3522="","",IF(AND($C3522=Party_Statement!$C$5,$B3522&gt;=Party_Statement!$C$6,$B3522&lt;=Party_Statement!$E$6),SUMPRODUCT(($C$3:$C3522=Party_Statement!$C$5)*($B$3:$B3522&gt;=Party_Statement!$C$6)*($B$3:$B3522&lt;=Party_Statement!$E$6)),""))</f>
        <v/>
      </c>
    </row>
    <row r="3523" spans="1:11" x14ac:dyDescent="0.25">
      <c r="A3523" s="212" t="str">
        <f>Collection!A765</f>
        <v>2083/05/09</v>
      </c>
      <c r="B3523" s="206">
        <f>Collection!B765</f>
        <v>46259</v>
      </c>
      <c r="C3523" s="209" t="str">
        <f>Collection!D765</f>
        <v>LOCAL</v>
      </c>
      <c r="D3523" s="209" t="str">
        <f>Collection!F765</f>
        <v>Collection</v>
      </c>
      <c r="E3523" s="209">
        <f>Collection!C765</f>
        <v>6483</v>
      </c>
      <c r="F3523" s="209"/>
      <c r="G3523" s="210"/>
      <c r="H3523" s="210">
        <f>Collection!H765</f>
        <v>400</v>
      </c>
      <c r="I3523" s="256">
        <f t="shared" ref="I3523:I3586" si="55">IF($C3523="","",IF($C3523=$C2254,$I2254+$G3523-$H3523,$G3523-$H3523))</f>
        <v>-400</v>
      </c>
      <c r="J3523" s="209"/>
      <c r="K3523" s="209" t="str" cm="1">
        <f t="array" ref="K3523">IF($C3523="","",IF(AND($C3523=Party_Statement!$C$5,$B3523&gt;=Party_Statement!$C$6,$B3523&lt;=Party_Statement!$E$6),SUMPRODUCT(($C$3:$C3523=Party_Statement!$C$5)*($B$3:$B3523&gt;=Party_Statement!$C$6)*($B$3:$B3523&lt;=Party_Statement!$E$6)),""))</f>
        <v/>
      </c>
    </row>
    <row r="3524" spans="1:11" x14ac:dyDescent="0.25">
      <c r="A3524" s="212" t="str">
        <f>Collection!A766</f>
        <v>2083/05/10</v>
      </c>
      <c r="B3524" s="206">
        <f>Collection!B766</f>
        <v>46260</v>
      </c>
      <c r="C3524" s="209" t="str">
        <f>Collection!D766</f>
        <v>SRIJANA DAIRY</v>
      </c>
      <c r="D3524" s="209" t="str">
        <f>Collection!F766</f>
        <v>Collection</v>
      </c>
      <c r="E3524" s="209">
        <f>Collection!C766</f>
        <v>4345</v>
      </c>
      <c r="F3524" s="209"/>
      <c r="G3524" s="210"/>
      <c r="H3524" s="210">
        <f>Collection!H766</f>
        <v>5180</v>
      </c>
      <c r="I3524" s="256">
        <f t="shared" si="55"/>
        <v>-5180</v>
      </c>
      <c r="J3524" s="209"/>
      <c r="K3524" s="209" t="str" cm="1">
        <f t="array" ref="K3524">IF($C3524="","",IF(AND($C3524=Party_Statement!$C$5,$B3524&gt;=Party_Statement!$C$6,$B3524&lt;=Party_Statement!$E$6),SUMPRODUCT(($C$3:$C3524=Party_Statement!$C$5)*($B$3:$B3524&gt;=Party_Statement!$C$6)*($B$3:$B3524&lt;=Party_Statement!$E$6)),""))</f>
        <v/>
      </c>
    </row>
    <row r="3525" spans="1:11" x14ac:dyDescent="0.25">
      <c r="A3525" s="212" t="str">
        <f>Collection!A767</f>
        <v>2083/05/10</v>
      </c>
      <c r="B3525" s="206">
        <f>Collection!B767</f>
        <v>46260</v>
      </c>
      <c r="C3525" s="209" t="str">
        <f>Collection!D767</f>
        <v>SOBHA BHATTARAI</v>
      </c>
      <c r="D3525" s="209" t="str">
        <f>Collection!F767</f>
        <v>Collection</v>
      </c>
      <c r="E3525" s="209">
        <f>Collection!C767</f>
        <v>4346</v>
      </c>
      <c r="F3525" s="209"/>
      <c r="G3525" s="210"/>
      <c r="H3525" s="210">
        <f>Collection!H767</f>
        <v>4250</v>
      </c>
      <c r="I3525" s="256">
        <f t="shared" si="55"/>
        <v>-4250</v>
      </c>
      <c r="J3525" s="209"/>
      <c r="K3525" s="209" t="str" cm="1">
        <f t="array" ref="K3525">IF($C3525="","",IF(AND($C3525=Party_Statement!$C$5,$B3525&gt;=Party_Statement!$C$6,$B3525&lt;=Party_Statement!$E$6),SUMPRODUCT(($C$3:$C3525=Party_Statement!$C$5)*($B$3:$B3525&gt;=Party_Statement!$C$6)*($B$3:$B3525&lt;=Party_Statement!$E$6)),""))</f>
        <v/>
      </c>
    </row>
    <row r="3526" spans="1:11" x14ac:dyDescent="0.25">
      <c r="A3526" s="212" t="str">
        <f>Collection!A768</f>
        <v>2083/05/10</v>
      </c>
      <c r="B3526" s="206">
        <f>Collection!B768</f>
        <v>46260</v>
      </c>
      <c r="C3526" s="209" t="str">
        <f>Collection!D768</f>
        <v>AAMOSH KIRANA</v>
      </c>
      <c r="D3526" s="209" t="str">
        <f>Collection!F768</f>
        <v>Collection</v>
      </c>
      <c r="E3526" s="209">
        <f>Collection!C768</f>
        <v>4347</v>
      </c>
      <c r="F3526" s="209"/>
      <c r="G3526" s="210"/>
      <c r="H3526" s="210">
        <f>Collection!H768</f>
        <v>6500</v>
      </c>
      <c r="I3526" s="256">
        <f t="shared" si="55"/>
        <v>-6500</v>
      </c>
      <c r="J3526" s="209"/>
      <c r="K3526" s="209" t="str" cm="1">
        <f t="array" ref="K3526">IF($C3526="","",IF(AND($C3526=Party_Statement!$C$5,$B3526&gt;=Party_Statement!$C$6,$B3526&lt;=Party_Statement!$E$6),SUMPRODUCT(($C$3:$C3526=Party_Statement!$C$5)*($B$3:$B3526&gt;=Party_Statement!$C$6)*($B$3:$B3526&lt;=Party_Statement!$E$6)),""))</f>
        <v/>
      </c>
    </row>
    <row r="3527" spans="1:11" x14ac:dyDescent="0.25">
      <c r="A3527" s="212" t="str">
        <f>Collection!A769</f>
        <v>2083/05/10</v>
      </c>
      <c r="B3527" s="206">
        <f>Collection!B769</f>
        <v>46260</v>
      </c>
      <c r="C3527" s="209" t="str">
        <f>Collection!D769</f>
        <v>GIRI KIRANA</v>
      </c>
      <c r="D3527" s="209" t="str">
        <f>Collection!F769</f>
        <v>Collection</v>
      </c>
      <c r="E3527" s="209">
        <f>Collection!C769</f>
        <v>4348</v>
      </c>
      <c r="F3527" s="209"/>
      <c r="G3527" s="210"/>
      <c r="H3527" s="210">
        <f>Collection!H769</f>
        <v>1275</v>
      </c>
      <c r="I3527" s="256">
        <f t="shared" si="55"/>
        <v>-1275</v>
      </c>
      <c r="J3527" s="209"/>
      <c r="K3527" s="209" t="str" cm="1">
        <f t="array" ref="K3527">IF($C3527="","",IF(AND($C3527=Party_Statement!$C$5,$B3527&gt;=Party_Statement!$C$6,$B3527&lt;=Party_Statement!$E$6),SUMPRODUCT(($C$3:$C3527=Party_Statement!$C$5)*($B$3:$B3527&gt;=Party_Statement!$C$6)*($B$3:$B3527&lt;=Party_Statement!$E$6)),""))</f>
        <v/>
      </c>
    </row>
    <row r="3528" spans="1:11" x14ac:dyDescent="0.25">
      <c r="A3528" s="212" t="str">
        <f>Collection!A770</f>
        <v>2083/05/10</v>
      </c>
      <c r="B3528" s="206">
        <f>Collection!B770</f>
        <v>46260</v>
      </c>
      <c r="C3528" s="209" t="str">
        <f>Collection!D770</f>
        <v>PALPALI KIRANA</v>
      </c>
      <c r="D3528" s="209" t="str">
        <f>Collection!F770</f>
        <v>Collection</v>
      </c>
      <c r="E3528" s="209">
        <f>Collection!C770</f>
        <v>4349</v>
      </c>
      <c r="F3528" s="209"/>
      <c r="G3528" s="210"/>
      <c r="H3528" s="210">
        <f>Collection!H770</f>
        <v>2125</v>
      </c>
      <c r="I3528" s="256">
        <f t="shared" si="55"/>
        <v>-2125</v>
      </c>
      <c r="J3528" s="209"/>
      <c r="K3528" s="209" t="str" cm="1">
        <f t="array" ref="K3528">IF($C3528="","",IF(AND($C3528=Party_Statement!$C$5,$B3528&gt;=Party_Statement!$C$6,$B3528&lt;=Party_Statement!$E$6),SUMPRODUCT(($C$3:$C3528=Party_Statement!$C$5)*($B$3:$B3528&gt;=Party_Statement!$C$6)*($B$3:$B3528&lt;=Party_Statement!$E$6)),""))</f>
        <v/>
      </c>
    </row>
    <row r="3529" spans="1:11" x14ac:dyDescent="0.25">
      <c r="A3529" s="212" t="str">
        <f>Collection!A771</f>
        <v>2083/05/10</v>
      </c>
      <c r="B3529" s="206">
        <f>Collection!B771</f>
        <v>46260</v>
      </c>
      <c r="C3529" s="209" t="str">
        <f>Collection!D771</f>
        <v>SAMIKSHYA KIRANA</v>
      </c>
      <c r="D3529" s="209" t="str">
        <f>Collection!F771</f>
        <v>Collection</v>
      </c>
      <c r="E3529" s="209">
        <f>Collection!C771</f>
        <v>4350</v>
      </c>
      <c r="F3529" s="209"/>
      <c r="G3529" s="210"/>
      <c r="H3529" s="210">
        <f>Collection!H771</f>
        <v>680</v>
      </c>
      <c r="I3529" s="256">
        <f t="shared" si="55"/>
        <v>-680</v>
      </c>
      <c r="J3529" s="209"/>
      <c r="K3529" s="209" t="str" cm="1">
        <f t="array" ref="K3529">IF($C3529="","",IF(AND($C3529=Party_Statement!$C$5,$B3529&gt;=Party_Statement!$C$6,$B3529&lt;=Party_Statement!$E$6),SUMPRODUCT(($C$3:$C3529=Party_Statement!$C$5)*($B$3:$B3529&gt;=Party_Statement!$C$6)*($B$3:$B3529&lt;=Party_Statement!$E$6)),""))</f>
        <v/>
      </c>
    </row>
    <row r="3530" spans="1:11" x14ac:dyDescent="0.25">
      <c r="A3530" s="212" t="str">
        <f>Collection!A772</f>
        <v>2083/05/10</v>
      </c>
      <c r="B3530" s="206">
        <f>Collection!B772</f>
        <v>46260</v>
      </c>
      <c r="C3530" s="209" t="str">
        <f>Collection!D772</f>
        <v>YUBARAJ AND SAMRAT</v>
      </c>
      <c r="D3530" s="209" t="str">
        <f>Collection!F772</f>
        <v>Collection</v>
      </c>
      <c r="E3530" s="209">
        <f>Collection!C772</f>
        <v>4351</v>
      </c>
      <c r="F3530" s="209"/>
      <c r="G3530" s="210"/>
      <c r="H3530" s="210">
        <f>Collection!H772</f>
        <v>850</v>
      </c>
      <c r="I3530" s="256">
        <f t="shared" si="55"/>
        <v>-850</v>
      </c>
      <c r="J3530" s="209"/>
      <c r="K3530" s="209" t="str" cm="1">
        <f t="array" ref="K3530">IF($C3530="","",IF(AND($C3530=Party_Statement!$C$5,$B3530&gt;=Party_Statement!$C$6,$B3530&lt;=Party_Statement!$E$6),SUMPRODUCT(($C$3:$C3530=Party_Statement!$C$5)*($B$3:$B3530&gt;=Party_Statement!$C$6)*($B$3:$B3530&lt;=Party_Statement!$E$6)),""))</f>
        <v/>
      </c>
    </row>
    <row r="3531" spans="1:11" x14ac:dyDescent="0.25">
      <c r="A3531" s="212" t="str">
        <f>Collection!A773</f>
        <v>2083/05/10</v>
      </c>
      <c r="B3531" s="206">
        <f>Collection!B773</f>
        <v>46260</v>
      </c>
      <c r="C3531" s="209" t="str">
        <f>Collection!D773</f>
        <v>AAYUSH AND AAYUSHMA</v>
      </c>
      <c r="D3531" s="209" t="str">
        <f>Collection!F773</f>
        <v>Collection</v>
      </c>
      <c r="E3531" s="209">
        <f>Collection!C773</f>
        <v>4352</v>
      </c>
      <c r="F3531" s="209"/>
      <c r="G3531" s="210"/>
      <c r="H3531" s="210">
        <f>Collection!H773</f>
        <v>680</v>
      </c>
      <c r="I3531" s="256">
        <f t="shared" si="55"/>
        <v>-680</v>
      </c>
      <c r="J3531" s="209"/>
      <c r="K3531" s="209" t="str" cm="1">
        <f t="array" ref="K3531">IF($C3531="","",IF(AND($C3531=Party_Statement!$C$5,$B3531&gt;=Party_Statement!$C$6,$B3531&lt;=Party_Statement!$E$6),SUMPRODUCT(($C$3:$C3531=Party_Statement!$C$5)*($B$3:$B3531&gt;=Party_Statement!$C$6)*($B$3:$B3531&lt;=Party_Statement!$E$6)),""))</f>
        <v/>
      </c>
    </row>
    <row r="3532" spans="1:11" x14ac:dyDescent="0.25">
      <c r="A3532" s="212" t="str">
        <f>Collection!A774</f>
        <v>2083/05/10</v>
      </c>
      <c r="B3532" s="206">
        <f>Collection!B774</f>
        <v>46260</v>
      </c>
      <c r="C3532" s="209" t="str">
        <f>Collection!D774</f>
        <v>A KALIKA CANTEEN</v>
      </c>
      <c r="D3532" s="209" t="str">
        <f>Collection!F774</f>
        <v>Collection</v>
      </c>
      <c r="E3532" s="209">
        <f>Collection!C774</f>
        <v>4353</v>
      </c>
      <c r="F3532" s="209"/>
      <c r="G3532" s="210"/>
      <c r="H3532" s="210">
        <f>Collection!H774</f>
        <v>2975</v>
      </c>
      <c r="I3532" s="256">
        <f t="shared" si="55"/>
        <v>-2975</v>
      </c>
      <c r="J3532" s="209"/>
      <c r="K3532" s="209" t="str" cm="1">
        <f t="array" ref="K3532">IF($C3532="","",IF(AND($C3532=Party_Statement!$C$5,$B3532&gt;=Party_Statement!$C$6,$B3532&lt;=Party_Statement!$E$6),SUMPRODUCT(($C$3:$C3532=Party_Statement!$C$5)*($B$3:$B3532&gt;=Party_Statement!$C$6)*($B$3:$B3532&lt;=Party_Statement!$E$6)),""))</f>
        <v/>
      </c>
    </row>
    <row r="3533" spans="1:11" x14ac:dyDescent="0.25">
      <c r="A3533" s="212" t="str">
        <f>Collection!A775</f>
        <v>2083/05/10</v>
      </c>
      <c r="B3533" s="206">
        <f>Collection!B775</f>
        <v>46260</v>
      </c>
      <c r="C3533" s="209" t="str">
        <f>Collection!D775</f>
        <v>A1 KALIKA CANTEEN</v>
      </c>
      <c r="D3533" s="209" t="str">
        <f>Collection!F775</f>
        <v>Collection</v>
      </c>
      <c r="E3533" s="209">
        <f>Collection!C775</f>
        <v>4354</v>
      </c>
      <c r="F3533" s="209"/>
      <c r="G3533" s="210"/>
      <c r="H3533" s="210">
        <f>Collection!H775</f>
        <v>17000</v>
      </c>
      <c r="I3533" s="256">
        <f t="shared" si="55"/>
        <v>-17000</v>
      </c>
      <c r="J3533" s="209"/>
      <c r="K3533" s="209" t="str" cm="1">
        <f t="array" ref="K3533">IF($C3533="","",IF(AND($C3533=Party_Statement!$C$5,$B3533&gt;=Party_Statement!$C$6,$B3533&lt;=Party_Statement!$E$6),SUMPRODUCT(($C$3:$C3533=Party_Statement!$C$5)*($B$3:$B3533&gt;=Party_Statement!$C$6)*($B$3:$B3533&lt;=Party_Statement!$E$6)),""))</f>
        <v/>
      </c>
    </row>
    <row r="3534" spans="1:11" x14ac:dyDescent="0.25">
      <c r="A3534" s="212" t="str">
        <f>Collection!A776</f>
        <v>2083/05/10</v>
      </c>
      <c r="B3534" s="206">
        <f>Collection!B776</f>
        <v>46260</v>
      </c>
      <c r="C3534" s="209" t="str">
        <f>Collection!D776</f>
        <v>ORGANIC TARKALI</v>
      </c>
      <c r="D3534" s="209" t="str">
        <f>Collection!F776</f>
        <v>Collection</v>
      </c>
      <c r="E3534" s="209">
        <f>Collection!C776</f>
        <v>4355</v>
      </c>
      <c r="F3534" s="209"/>
      <c r="G3534" s="210"/>
      <c r="H3534" s="210">
        <f>Collection!H776</f>
        <v>2800</v>
      </c>
      <c r="I3534" s="256">
        <f t="shared" si="55"/>
        <v>-2800</v>
      </c>
      <c r="J3534" s="209"/>
      <c r="K3534" s="209" t="str" cm="1">
        <f t="array" ref="K3534">IF($C3534="","",IF(AND($C3534=Party_Statement!$C$5,$B3534&gt;=Party_Statement!$C$6,$B3534&lt;=Party_Statement!$E$6),SUMPRODUCT(($C$3:$C3534=Party_Statement!$C$5)*($B$3:$B3534&gt;=Party_Statement!$C$6)*($B$3:$B3534&lt;=Party_Statement!$E$6)),""))</f>
        <v/>
      </c>
    </row>
    <row r="3535" spans="1:11" x14ac:dyDescent="0.25">
      <c r="A3535" s="212" t="str">
        <f>Collection!A777</f>
        <v>2083/05/10</v>
      </c>
      <c r="B3535" s="206">
        <f>Collection!B777</f>
        <v>46260</v>
      </c>
      <c r="C3535" s="209" t="str">
        <f>Collection!D777</f>
        <v>DEURALI KIRANA</v>
      </c>
      <c r="D3535" s="209" t="str">
        <f>Collection!F777</f>
        <v>Collection</v>
      </c>
      <c r="E3535" s="209">
        <f>Collection!C777</f>
        <v>4356</v>
      </c>
      <c r="F3535" s="209"/>
      <c r="G3535" s="210"/>
      <c r="H3535" s="210">
        <f>Collection!H777</f>
        <v>425</v>
      </c>
      <c r="I3535" s="256">
        <f t="shared" si="55"/>
        <v>-425</v>
      </c>
      <c r="J3535" s="209"/>
      <c r="K3535" s="209" t="str" cm="1">
        <f t="array" ref="K3535">IF($C3535="","",IF(AND($C3535=Party_Statement!$C$5,$B3535&gt;=Party_Statement!$C$6,$B3535&lt;=Party_Statement!$E$6),SUMPRODUCT(($C$3:$C3535=Party_Statement!$C$5)*($B$3:$B3535&gt;=Party_Statement!$C$6)*($B$3:$B3535&lt;=Party_Statement!$E$6)),""))</f>
        <v/>
      </c>
    </row>
    <row r="3536" spans="1:11" x14ac:dyDescent="0.25">
      <c r="A3536" s="212" t="str">
        <f>Collection!A778</f>
        <v>2083/05/10</v>
      </c>
      <c r="B3536" s="206">
        <f>Collection!B778</f>
        <v>46260</v>
      </c>
      <c r="C3536" s="209" t="str">
        <f>Collection!D778</f>
        <v>PETTY CASH</v>
      </c>
      <c r="D3536" s="209" t="str">
        <f>Collection!F778</f>
        <v>Petty Cash</v>
      </c>
      <c r="E3536" s="209">
        <f>Collection!C778</f>
        <v>0</v>
      </c>
      <c r="F3536" s="209"/>
      <c r="G3536" s="210"/>
      <c r="H3536" s="210">
        <f>Collection!H778</f>
        <v>0</v>
      </c>
      <c r="I3536" s="256">
        <f t="shared" si="55"/>
        <v>0</v>
      </c>
      <c r="J3536" s="209"/>
      <c r="K3536" s="209" t="str" cm="1">
        <f t="array" ref="K3536">IF($C3536="","",IF(AND($C3536=Party_Statement!$C$5,$B3536&gt;=Party_Statement!$C$6,$B3536&lt;=Party_Statement!$E$6),SUMPRODUCT(($C$3:$C3536=Party_Statement!$C$5)*($B$3:$B3536&gt;=Party_Statement!$C$6)*($B$3:$B3536&lt;=Party_Statement!$E$6)),""))</f>
        <v/>
      </c>
    </row>
    <row r="3537" spans="1:11" x14ac:dyDescent="0.25">
      <c r="A3537" s="212" t="str">
        <f>Collection!A779</f>
        <v>2083/05/10</v>
      </c>
      <c r="B3537" s="206">
        <f>Collection!B779</f>
        <v>46260</v>
      </c>
      <c r="C3537" s="209" t="str">
        <f>Collection!D779</f>
        <v>LOCAL</v>
      </c>
      <c r="D3537" s="209" t="str">
        <f>Collection!F779</f>
        <v>Collection</v>
      </c>
      <c r="E3537" s="209">
        <f>Collection!C779</f>
        <v>6484</v>
      </c>
      <c r="F3537" s="209"/>
      <c r="G3537" s="210"/>
      <c r="H3537" s="210">
        <f>Collection!H779</f>
        <v>325</v>
      </c>
      <c r="I3537" s="256">
        <f t="shared" si="55"/>
        <v>-325</v>
      </c>
      <c r="J3537" s="209"/>
      <c r="K3537" s="209" t="str" cm="1">
        <f t="array" ref="K3537">IF($C3537="","",IF(AND($C3537=Party_Statement!$C$5,$B3537&gt;=Party_Statement!$C$6,$B3537&lt;=Party_Statement!$E$6),SUMPRODUCT(($C$3:$C3537=Party_Statement!$C$5)*($B$3:$B3537&gt;=Party_Statement!$C$6)*($B$3:$B3537&lt;=Party_Statement!$E$6)),""))</f>
        <v/>
      </c>
    </row>
    <row r="3538" spans="1:11" x14ac:dyDescent="0.25">
      <c r="A3538" s="212" t="str">
        <f>Collection!A780</f>
        <v>2083/05/10</v>
      </c>
      <c r="B3538" s="206">
        <f>Collection!B780</f>
        <v>46260</v>
      </c>
      <c r="C3538" s="209" t="str">
        <f>Collection!D780</f>
        <v>LOCAL</v>
      </c>
      <c r="D3538" s="209" t="str">
        <f>Collection!F780</f>
        <v>Collection</v>
      </c>
      <c r="E3538" s="209">
        <f>Collection!C780</f>
        <v>6484</v>
      </c>
      <c r="F3538" s="209"/>
      <c r="G3538" s="210"/>
      <c r="H3538" s="210">
        <f>Collection!H780</f>
        <v>2400</v>
      </c>
      <c r="I3538" s="256">
        <f t="shared" si="55"/>
        <v>-2400</v>
      </c>
      <c r="J3538" s="209"/>
      <c r="K3538" s="209" t="str" cm="1">
        <f t="array" ref="K3538">IF($C3538="","",IF(AND($C3538=Party_Statement!$C$5,$B3538&gt;=Party_Statement!$C$6,$B3538&lt;=Party_Statement!$E$6),SUMPRODUCT(($C$3:$C3538=Party_Statement!$C$5)*($B$3:$B3538&gt;=Party_Statement!$C$6)*($B$3:$B3538&lt;=Party_Statement!$E$6)),""))</f>
        <v/>
      </c>
    </row>
    <row r="3539" spans="1:11" x14ac:dyDescent="0.25">
      <c r="A3539" s="212" t="str">
        <f>Collection!A781</f>
        <v>2083/05/10</v>
      </c>
      <c r="B3539" s="206">
        <f>Collection!B781</f>
        <v>46260</v>
      </c>
      <c r="C3539" s="209" t="str">
        <f>Collection!D781</f>
        <v>LOCAL</v>
      </c>
      <c r="D3539" s="209" t="str">
        <f>Collection!F781</f>
        <v>Collection</v>
      </c>
      <c r="E3539" s="209">
        <f>Collection!C781</f>
        <v>6485</v>
      </c>
      <c r="F3539" s="209"/>
      <c r="G3539" s="210"/>
      <c r="H3539" s="210">
        <f>Collection!H781</f>
        <v>300</v>
      </c>
      <c r="I3539" s="256">
        <f t="shared" si="55"/>
        <v>-300</v>
      </c>
      <c r="J3539" s="209"/>
      <c r="K3539" s="209" t="str" cm="1">
        <f t="array" ref="K3539">IF($C3539="","",IF(AND($C3539=Party_Statement!$C$5,$B3539&gt;=Party_Statement!$C$6,$B3539&lt;=Party_Statement!$E$6),SUMPRODUCT(($C$3:$C3539=Party_Statement!$C$5)*($B$3:$B3539&gt;=Party_Statement!$C$6)*($B$3:$B3539&lt;=Party_Statement!$E$6)),""))</f>
        <v/>
      </c>
    </row>
    <row r="3540" spans="1:11" x14ac:dyDescent="0.25">
      <c r="A3540" s="212" t="str">
        <f>Collection!A782</f>
        <v>2083/05/11</v>
      </c>
      <c r="B3540" s="206">
        <f>Collection!B782</f>
        <v>46261</v>
      </c>
      <c r="C3540" s="209" t="str">
        <f>Collection!D782</f>
        <v>SRIJANA DAIRY</v>
      </c>
      <c r="D3540" s="209" t="str">
        <f>Collection!F782</f>
        <v>Collection</v>
      </c>
      <c r="E3540" s="209">
        <f>Collection!C782</f>
        <v>4357</v>
      </c>
      <c r="F3540" s="209"/>
      <c r="G3540" s="210"/>
      <c r="H3540" s="210">
        <f>Collection!H782</f>
        <v>4755</v>
      </c>
      <c r="I3540" s="256">
        <f t="shared" si="55"/>
        <v>-4755</v>
      </c>
      <c r="J3540" s="209"/>
      <c r="K3540" s="209" t="str" cm="1">
        <f t="array" ref="K3540">IF($C3540="","",IF(AND($C3540=Party_Statement!$C$5,$B3540&gt;=Party_Statement!$C$6,$B3540&lt;=Party_Statement!$E$6),SUMPRODUCT(($C$3:$C3540=Party_Statement!$C$5)*($B$3:$B3540&gt;=Party_Statement!$C$6)*($B$3:$B3540&lt;=Party_Statement!$E$6)),""))</f>
        <v/>
      </c>
    </row>
    <row r="3541" spans="1:11" x14ac:dyDescent="0.25">
      <c r="A3541" s="212" t="str">
        <f>Collection!A783</f>
        <v>2083/05/11</v>
      </c>
      <c r="B3541" s="206">
        <f>Collection!B783</f>
        <v>46261</v>
      </c>
      <c r="C3541" s="209" t="str">
        <f>Collection!D783</f>
        <v>SOBHA BHATTARAI</v>
      </c>
      <c r="D3541" s="209" t="str">
        <f>Collection!F783</f>
        <v>Collection</v>
      </c>
      <c r="E3541" s="209">
        <f>Collection!C783</f>
        <v>4358</v>
      </c>
      <c r="F3541" s="209"/>
      <c r="G3541" s="210"/>
      <c r="H3541" s="210">
        <f>Collection!H783</f>
        <v>4250</v>
      </c>
      <c r="I3541" s="256">
        <f t="shared" si="55"/>
        <v>-4250</v>
      </c>
      <c r="J3541" s="209"/>
      <c r="K3541" s="209" t="str" cm="1">
        <f t="array" ref="K3541">IF($C3541="","",IF(AND($C3541=Party_Statement!$C$5,$B3541&gt;=Party_Statement!$C$6,$B3541&lt;=Party_Statement!$E$6),SUMPRODUCT(($C$3:$C3541=Party_Statement!$C$5)*($B$3:$B3541&gt;=Party_Statement!$C$6)*($B$3:$B3541&lt;=Party_Statement!$E$6)),""))</f>
        <v/>
      </c>
    </row>
    <row r="3542" spans="1:11" x14ac:dyDescent="0.25">
      <c r="A3542" s="212" t="str">
        <f>Collection!A784</f>
        <v>2083/05/11</v>
      </c>
      <c r="B3542" s="206">
        <f>Collection!B784</f>
        <v>46261</v>
      </c>
      <c r="C3542" s="209" t="str">
        <f>Collection!D784</f>
        <v>PALPALI KIRANA</v>
      </c>
      <c r="D3542" s="209" t="str">
        <f>Collection!F784</f>
        <v>Collection</v>
      </c>
      <c r="E3542" s="209">
        <f>Collection!C784</f>
        <v>4359</v>
      </c>
      <c r="F3542" s="209"/>
      <c r="G3542" s="210"/>
      <c r="H3542" s="210">
        <f>Collection!H784</f>
        <v>1275</v>
      </c>
      <c r="I3542" s="256">
        <f t="shared" si="55"/>
        <v>-1275</v>
      </c>
      <c r="J3542" s="209"/>
      <c r="K3542" s="209" t="str" cm="1">
        <f t="array" ref="K3542">IF($C3542="","",IF(AND($C3542=Party_Statement!$C$5,$B3542&gt;=Party_Statement!$C$6,$B3542&lt;=Party_Statement!$E$6),SUMPRODUCT(($C$3:$C3542=Party_Statement!$C$5)*($B$3:$B3542&gt;=Party_Statement!$C$6)*($B$3:$B3542&lt;=Party_Statement!$E$6)),""))</f>
        <v/>
      </c>
    </row>
    <row r="3543" spans="1:11" x14ac:dyDescent="0.25">
      <c r="A3543" s="212" t="str">
        <f>Collection!A785</f>
        <v>2083/05/11</v>
      </c>
      <c r="B3543" s="206">
        <f>Collection!B785</f>
        <v>46261</v>
      </c>
      <c r="C3543" s="209" t="str">
        <f>Collection!D785</f>
        <v>GIRI KIRANA</v>
      </c>
      <c r="D3543" s="209" t="str">
        <f>Collection!F785</f>
        <v>Collection</v>
      </c>
      <c r="E3543" s="209">
        <f>Collection!C785</f>
        <v>4360</v>
      </c>
      <c r="F3543" s="209"/>
      <c r="G3543" s="210"/>
      <c r="H3543" s="210">
        <f>Collection!H785</f>
        <v>1700</v>
      </c>
      <c r="I3543" s="256">
        <f t="shared" si="55"/>
        <v>-1700</v>
      </c>
      <c r="J3543" s="209"/>
      <c r="K3543" s="209" t="str" cm="1">
        <f t="array" ref="K3543">IF($C3543="","",IF(AND($C3543=Party_Statement!$C$5,$B3543&gt;=Party_Statement!$C$6,$B3543&lt;=Party_Statement!$E$6),SUMPRODUCT(($C$3:$C3543=Party_Statement!$C$5)*($B$3:$B3543&gt;=Party_Statement!$C$6)*($B$3:$B3543&lt;=Party_Statement!$E$6)),""))</f>
        <v/>
      </c>
    </row>
    <row r="3544" spans="1:11" x14ac:dyDescent="0.25">
      <c r="A3544" s="212" t="str">
        <f>Collection!A786</f>
        <v>2083/05/11</v>
      </c>
      <c r="B3544" s="206">
        <f>Collection!B786</f>
        <v>46261</v>
      </c>
      <c r="C3544" s="209" t="str">
        <f>Collection!D786</f>
        <v>ORGANIC TARKALI</v>
      </c>
      <c r="D3544" s="209" t="str">
        <f>Collection!F786</f>
        <v>Collection</v>
      </c>
      <c r="E3544" s="209">
        <f>Collection!C786</f>
        <v>4361</v>
      </c>
      <c r="F3544" s="209"/>
      <c r="G3544" s="210"/>
      <c r="H3544" s="210">
        <f>Collection!H786</f>
        <v>3650</v>
      </c>
      <c r="I3544" s="256">
        <f t="shared" si="55"/>
        <v>-3650</v>
      </c>
      <c r="J3544" s="209"/>
      <c r="K3544" s="209" t="str" cm="1">
        <f t="array" ref="K3544">IF($C3544="","",IF(AND($C3544=Party_Statement!$C$5,$B3544&gt;=Party_Statement!$C$6,$B3544&lt;=Party_Statement!$E$6),SUMPRODUCT(($C$3:$C3544=Party_Statement!$C$5)*($B$3:$B3544&gt;=Party_Statement!$C$6)*($B$3:$B3544&lt;=Party_Statement!$E$6)),""))</f>
        <v/>
      </c>
    </row>
    <row r="3545" spans="1:11" x14ac:dyDescent="0.25">
      <c r="A3545" s="212" t="str">
        <f>Collection!A787</f>
        <v>2083/05/11</v>
      </c>
      <c r="B3545" s="206">
        <f>Collection!B787</f>
        <v>46261</v>
      </c>
      <c r="C3545" s="209" t="str">
        <f>Collection!D787</f>
        <v>AAMOSH KIRANA</v>
      </c>
      <c r="D3545" s="209" t="str">
        <f>Collection!F787</f>
        <v>Collection</v>
      </c>
      <c r="E3545" s="209">
        <f>Collection!C787</f>
        <v>4362</v>
      </c>
      <c r="F3545" s="209"/>
      <c r="G3545" s="210"/>
      <c r="H3545" s="210">
        <f>Collection!H787</f>
        <v>7500</v>
      </c>
      <c r="I3545" s="256">
        <f t="shared" si="55"/>
        <v>-7500</v>
      </c>
      <c r="J3545" s="209"/>
      <c r="K3545" s="209" t="str" cm="1">
        <f t="array" ref="K3545">IF($C3545="","",IF(AND($C3545=Party_Statement!$C$5,$B3545&gt;=Party_Statement!$C$6,$B3545&lt;=Party_Statement!$E$6),SUMPRODUCT(($C$3:$C3545=Party_Statement!$C$5)*($B$3:$B3545&gt;=Party_Statement!$C$6)*($B$3:$B3545&lt;=Party_Statement!$E$6)),""))</f>
        <v/>
      </c>
    </row>
    <row r="3546" spans="1:11" x14ac:dyDescent="0.25">
      <c r="A3546" s="212" t="str">
        <f>Collection!A788</f>
        <v>2083/05/11</v>
      </c>
      <c r="B3546" s="206">
        <f>Collection!B788</f>
        <v>46261</v>
      </c>
      <c r="C3546" s="209" t="str">
        <f>Collection!D788</f>
        <v>SAMIKSHYA KIRANA</v>
      </c>
      <c r="D3546" s="209" t="str">
        <f>Collection!F788</f>
        <v>Collection</v>
      </c>
      <c r="E3546" s="209">
        <f>Collection!C788</f>
        <v>4363</v>
      </c>
      <c r="F3546" s="209"/>
      <c r="G3546" s="210"/>
      <c r="H3546" s="210">
        <f>Collection!H788</f>
        <v>510</v>
      </c>
      <c r="I3546" s="256">
        <f t="shared" si="55"/>
        <v>-510</v>
      </c>
      <c r="J3546" s="209"/>
      <c r="K3546" s="209" t="str" cm="1">
        <f t="array" ref="K3546">IF($C3546="","",IF(AND($C3546=Party_Statement!$C$5,$B3546&gt;=Party_Statement!$C$6,$B3546&lt;=Party_Statement!$E$6),SUMPRODUCT(($C$3:$C3546=Party_Statement!$C$5)*($B$3:$B3546&gt;=Party_Statement!$C$6)*($B$3:$B3546&lt;=Party_Statement!$E$6)),""))</f>
        <v/>
      </c>
    </row>
    <row r="3547" spans="1:11" x14ac:dyDescent="0.25">
      <c r="A3547" s="212" t="str">
        <f>Collection!A789</f>
        <v>2083/05/11</v>
      </c>
      <c r="B3547" s="206">
        <f>Collection!B789</f>
        <v>46261</v>
      </c>
      <c r="C3547" s="209" t="str">
        <f>Collection!D789</f>
        <v>YUBARAJ AND SAMRAT</v>
      </c>
      <c r="D3547" s="209" t="str">
        <f>Collection!F789</f>
        <v>Collection</v>
      </c>
      <c r="E3547" s="209">
        <f>Collection!C789</f>
        <v>4364</v>
      </c>
      <c r="F3547" s="209"/>
      <c r="G3547" s="210"/>
      <c r="H3547" s="210">
        <f>Collection!H789</f>
        <v>680</v>
      </c>
      <c r="I3547" s="256">
        <f t="shared" si="55"/>
        <v>-680</v>
      </c>
      <c r="J3547" s="209"/>
      <c r="K3547" s="209" t="str" cm="1">
        <f t="array" ref="K3547">IF($C3547="","",IF(AND($C3547=Party_Statement!$C$5,$B3547&gt;=Party_Statement!$C$6,$B3547&lt;=Party_Statement!$E$6),SUMPRODUCT(($C$3:$C3547=Party_Statement!$C$5)*($B$3:$B3547&gt;=Party_Statement!$C$6)*($B$3:$B3547&lt;=Party_Statement!$E$6)),""))</f>
        <v/>
      </c>
    </row>
    <row r="3548" spans="1:11" x14ac:dyDescent="0.25">
      <c r="A3548" s="212" t="str">
        <f>Collection!A790</f>
        <v>2083/05/11</v>
      </c>
      <c r="B3548" s="206">
        <f>Collection!B790</f>
        <v>46261</v>
      </c>
      <c r="C3548" s="209" t="str">
        <f>Collection!D790</f>
        <v>KHANAL KIRANA</v>
      </c>
      <c r="D3548" s="209" t="str">
        <f>Collection!F790</f>
        <v>Collection</v>
      </c>
      <c r="E3548" s="209">
        <f>Collection!C790</f>
        <v>4365</v>
      </c>
      <c r="F3548" s="209"/>
      <c r="G3548" s="210"/>
      <c r="H3548" s="210">
        <f>Collection!H790</f>
        <v>425</v>
      </c>
      <c r="I3548" s="256">
        <f t="shared" si="55"/>
        <v>-425</v>
      </c>
      <c r="J3548" s="209"/>
      <c r="K3548" s="209" t="str" cm="1">
        <f t="array" ref="K3548">IF($C3548="","",IF(AND($C3548=Party_Statement!$C$5,$B3548&gt;=Party_Statement!$C$6,$B3548&lt;=Party_Statement!$E$6),SUMPRODUCT(($C$3:$C3548=Party_Statement!$C$5)*($B$3:$B3548&gt;=Party_Statement!$C$6)*($B$3:$B3548&lt;=Party_Statement!$E$6)),""))</f>
        <v/>
      </c>
    </row>
    <row r="3549" spans="1:11" x14ac:dyDescent="0.25">
      <c r="A3549" s="212" t="str">
        <f>Collection!A791</f>
        <v>2083/05/11</v>
      </c>
      <c r="B3549" s="206">
        <f>Collection!B791</f>
        <v>46261</v>
      </c>
      <c r="C3549" s="209" t="str">
        <f>Collection!D791</f>
        <v>DEURALI KIRANA</v>
      </c>
      <c r="D3549" s="209" t="str">
        <f>Collection!F791</f>
        <v>Collection</v>
      </c>
      <c r="E3549" s="209">
        <f>Collection!C791</f>
        <v>4366</v>
      </c>
      <c r="F3549" s="209"/>
      <c r="G3549" s="210"/>
      <c r="H3549" s="210">
        <f>Collection!H791</f>
        <v>425</v>
      </c>
      <c r="I3549" s="256">
        <f t="shared" si="55"/>
        <v>-425</v>
      </c>
      <c r="J3549" s="209"/>
      <c r="K3549" s="209" t="str" cm="1">
        <f t="array" ref="K3549">IF($C3549="","",IF(AND($C3549=Party_Statement!$C$5,$B3549&gt;=Party_Statement!$C$6,$B3549&lt;=Party_Statement!$E$6),SUMPRODUCT(($C$3:$C3549=Party_Statement!$C$5)*($B$3:$B3549&gt;=Party_Statement!$C$6)*($B$3:$B3549&lt;=Party_Statement!$E$6)),""))</f>
        <v/>
      </c>
    </row>
    <row r="3550" spans="1:11" x14ac:dyDescent="0.25">
      <c r="A3550" s="212" t="str">
        <f>Collection!A792</f>
        <v>2083/05/11</v>
      </c>
      <c r="B3550" s="206">
        <f>Collection!B792</f>
        <v>46261</v>
      </c>
      <c r="C3550" s="209" t="str">
        <f>Collection!D792</f>
        <v>CHHATRABHUMI STORE</v>
      </c>
      <c r="D3550" s="209" t="str">
        <f>Collection!F792</f>
        <v>Collection</v>
      </c>
      <c r="E3550" s="209">
        <f>Collection!C792</f>
        <v>4367</v>
      </c>
      <c r="F3550" s="209"/>
      <c r="G3550" s="210"/>
      <c r="H3550" s="210">
        <f>Collection!H792</f>
        <v>40000</v>
      </c>
      <c r="I3550" s="256">
        <f t="shared" si="55"/>
        <v>-40000</v>
      </c>
      <c r="J3550" s="209"/>
      <c r="K3550" s="209" t="str" cm="1">
        <f t="array" ref="K3550">IF($C3550="","",IF(AND($C3550=Party_Statement!$C$5,$B3550&gt;=Party_Statement!$C$6,$B3550&lt;=Party_Statement!$E$6),SUMPRODUCT(($C$3:$C3550=Party_Statement!$C$5)*($B$3:$B3550&gt;=Party_Statement!$C$6)*($B$3:$B3550&lt;=Party_Statement!$E$6)),""))</f>
        <v/>
      </c>
    </row>
    <row r="3551" spans="1:11" x14ac:dyDescent="0.25">
      <c r="A3551" s="212" t="str">
        <f>Collection!A793</f>
        <v>2083/05/11</v>
      </c>
      <c r="B3551" s="206">
        <f>Collection!B793</f>
        <v>46261</v>
      </c>
      <c r="C3551" s="209" t="str">
        <f>Collection!D793</f>
        <v>LOCAL</v>
      </c>
      <c r="D3551" s="209" t="str">
        <f>Collection!F793</f>
        <v>Collection</v>
      </c>
      <c r="E3551" s="209">
        <f>Collection!C793</f>
        <v>6486</v>
      </c>
      <c r="F3551" s="209"/>
      <c r="G3551" s="210"/>
      <c r="H3551" s="210">
        <f>Collection!H793</f>
        <v>350</v>
      </c>
      <c r="I3551" s="256">
        <f t="shared" si="55"/>
        <v>-350</v>
      </c>
      <c r="J3551" s="209"/>
      <c r="K3551" s="209" t="str" cm="1">
        <f t="array" ref="K3551">IF($C3551="","",IF(AND($C3551=Party_Statement!$C$5,$B3551&gt;=Party_Statement!$C$6,$B3551&lt;=Party_Statement!$E$6),SUMPRODUCT(($C$3:$C3551=Party_Statement!$C$5)*($B$3:$B3551&gt;=Party_Statement!$C$6)*($B$3:$B3551&lt;=Party_Statement!$E$6)),""))</f>
        <v/>
      </c>
    </row>
    <row r="3552" spans="1:11" x14ac:dyDescent="0.25">
      <c r="A3552" s="212" t="str">
        <f>Collection!A794</f>
        <v>2083/05/11</v>
      </c>
      <c r="B3552" s="206">
        <f>Collection!B794</f>
        <v>46261</v>
      </c>
      <c r="C3552" s="209" t="str">
        <f>Collection!D794</f>
        <v>PETTY CASH</v>
      </c>
      <c r="D3552" s="209" t="str">
        <f>Collection!F794</f>
        <v>Petty Cash</v>
      </c>
      <c r="E3552" s="209">
        <f>Collection!C794</f>
        <v>0</v>
      </c>
      <c r="F3552" s="209"/>
      <c r="G3552" s="210"/>
      <c r="H3552" s="210">
        <f>Collection!H794</f>
        <v>0</v>
      </c>
      <c r="I3552" s="256">
        <f t="shared" si="55"/>
        <v>0</v>
      </c>
      <c r="J3552" s="209"/>
      <c r="K3552" s="209" t="str" cm="1">
        <f t="array" ref="K3552">IF($C3552="","",IF(AND($C3552=Party_Statement!$C$5,$B3552&gt;=Party_Statement!$C$6,$B3552&lt;=Party_Statement!$E$6),SUMPRODUCT(($C$3:$C3552=Party_Statement!$C$5)*($B$3:$B3552&gt;=Party_Statement!$C$6)*($B$3:$B3552&lt;=Party_Statement!$E$6)),""))</f>
        <v/>
      </c>
    </row>
    <row r="3553" spans="1:11" x14ac:dyDescent="0.25">
      <c r="A3553" s="212" t="str">
        <f>Collection!A795</f>
        <v>2083/05/12</v>
      </c>
      <c r="B3553" s="206">
        <f>Collection!B795</f>
        <v>46262</v>
      </c>
      <c r="C3553" s="209" t="str">
        <f>Collection!D795</f>
        <v>AAMOSH KIRANA</v>
      </c>
      <c r="D3553" s="209" t="str">
        <f>Collection!F795</f>
        <v>Collection</v>
      </c>
      <c r="E3553" s="209">
        <f>Collection!C795</f>
        <v>4368</v>
      </c>
      <c r="F3553" s="209"/>
      <c r="G3553" s="210"/>
      <c r="H3553" s="210">
        <f>Collection!H795</f>
        <v>6000</v>
      </c>
      <c r="I3553" s="256">
        <f t="shared" si="55"/>
        <v>-6000</v>
      </c>
      <c r="J3553" s="209"/>
      <c r="K3553" s="209" t="str" cm="1">
        <f t="array" ref="K3553">IF($C3553="","",IF(AND($C3553=Party_Statement!$C$5,$B3553&gt;=Party_Statement!$C$6,$B3553&lt;=Party_Statement!$E$6),SUMPRODUCT(($C$3:$C3553=Party_Statement!$C$5)*($B$3:$B3553&gt;=Party_Statement!$C$6)*($B$3:$B3553&lt;=Party_Statement!$E$6)),""))</f>
        <v/>
      </c>
    </row>
    <row r="3554" spans="1:11" x14ac:dyDescent="0.25">
      <c r="A3554" s="212" t="str">
        <f>Collection!A796</f>
        <v>2083/05/12</v>
      </c>
      <c r="B3554" s="206">
        <f>Collection!B796</f>
        <v>46262</v>
      </c>
      <c r="C3554" s="209" t="str">
        <f>Collection!D796</f>
        <v>SOBHA BHATTARAI</v>
      </c>
      <c r="D3554" s="209" t="str">
        <f>Collection!F796</f>
        <v>Collection</v>
      </c>
      <c r="E3554" s="209">
        <f>Collection!C796</f>
        <v>4369</v>
      </c>
      <c r="F3554" s="209"/>
      <c r="G3554" s="210"/>
      <c r="H3554" s="210">
        <f>Collection!H796</f>
        <v>2550</v>
      </c>
      <c r="I3554" s="256">
        <f t="shared" si="55"/>
        <v>-2550</v>
      </c>
      <c r="J3554" s="209"/>
      <c r="K3554" s="209" t="str" cm="1">
        <f t="array" ref="K3554">IF($C3554="","",IF(AND($C3554=Party_Statement!$C$5,$B3554&gt;=Party_Statement!$C$6,$B3554&lt;=Party_Statement!$E$6),SUMPRODUCT(($C$3:$C3554=Party_Statement!$C$5)*($B$3:$B3554&gt;=Party_Statement!$C$6)*($B$3:$B3554&lt;=Party_Statement!$E$6)),""))</f>
        <v/>
      </c>
    </row>
    <row r="3555" spans="1:11" x14ac:dyDescent="0.25">
      <c r="A3555" s="212" t="str">
        <f>Collection!A797</f>
        <v>2083/05/12</v>
      </c>
      <c r="B3555" s="206">
        <f>Collection!B797</f>
        <v>46262</v>
      </c>
      <c r="C3555" s="209" t="str">
        <f>Collection!D797</f>
        <v>ORGANIC TARKALI</v>
      </c>
      <c r="D3555" s="209" t="str">
        <f>Collection!F797</f>
        <v>Collection</v>
      </c>
      <c r="E3555" s="209">
        <f>Collection!C797</f>
        <v>4370</v>
      </c>
      <c r="F3555" s="209"/>
      <c r="G3555" s="210"/>
      <c r="H3555" s="210">
        <f>Collection!H797</f>
        <v>4075</v>
      </c>
      <c r="I3555" s="256">
        <f t="shared" si="55"/>
        <v>-4075</v>
      </c>
      <c r="J3555" s="209"/>
      <c r="K3555" s="209" t="str" cm="1">
        <f t="array" ref="K3555">IF($C3555="","",IF(AND($C3555=Party_Statement!$C$5,$B3555&gt;=Party_Statement!$C$6,$B3555&lt;=Party_Statement!$E$6),SUMPRODUCT(($C$3:$C3555=Party_Statement!$C$5)*($B$3:$B3555&gt;=Party_Statement!$C$6)*($B$3:$B3555&lt;=Party_Statement!$E$6)),""))</f>
        <v/>
      </c>
    </row>
    <row r="3556" spans="1:11" x14ac:dyDescent="0.25">
      <c r="A3556" s="212" t="str">
        <f>Collection!A798</f>
        <v>2083/05/12</v>
      </c>
      <c r="B3556" s="206">
        <f>Collection!B798</f>
        <v>46262</v>
      </c>
      <c r="C3556" s="209" t="str">
        <f>Collection!D798</f>
        <v>PALPALI KIRANA</v>
      </c>
      <c r="D3556" s="209" t="str">
        <f>Collection!F798</f>
        <v>Collection</v>
      </c>
      <c r="E3556" s="209">
        <f>Collection!C798</f>
        <v>4371</v>
      </c>
      <c r="F3556" s="209"/>
      <c r="G3556" s="210"/>
      <c r="H3556" s="210">
        <f>Collection!H798</f>
        <v>850</v>
      </c>
      <c r="I3556" s="256">
        <f t="shared" si="55"/>
        <v>-850</v>
      </c>
      <c r="J3556" s="209"/>
      <c r="K3556" s="209" t="str" cm="1">
        <f t="array" ref="K3556">IF($C3556="","",IF(AND($C3556=Party_Statement!$C$5,$B3556&gt;=Party_Statement!$C$6,$B3556&lt;=Party_Statement!$E$6),SUMPRODUCT(($C$3:$C3556=Party_Statement!$C$5)*($B$3:$B3556&gt;=Party_Statement!$C$6)*($B$3:$B3556&lt;=Party_Statement!$E$6)),""))</f>
        <v/>
      </c>
    </row>
    <row r="3557" spans="1:11" x14ac:dyDescent="0.25">
      <c r="A3557" s="212" t="str">
        <f>Collection!A799</f>
        <v>2083/05/12</v>
      </c>
      <c r="B3557" s="206">
        <f>Collection!B799</f>
        <v>46262</v>
      </c>
      <c r="C3557" s="209" t="str">
        <f>Collection!D799</f>
        <v>NEUPANE KIRANA</v>
      </c>
      <c r="D3557" s="209" t="str">
        <f>Collection!F799</f>
        <v>Collection</v>
      </c>
      <c r="E3557" s="209">
        <f>Collection!C799</f>
        <v>4372</v>
      </c>
      <c r="F3557" s="209"/>
      <c r="G3557" s="210"/>
      <c r="H3557" s="210">
        <f>Collection!H799</f>
        <v>600</v>
      </c>
      <c r="I3557" s="256">
        <f t="shared" si="55"/>
        <v>-600</v>
      </c>
      <c r="J3557" s="209"/>
      <c r="K3557" s="209" t="str" cm="1">
        <f t="array" ref="K3557">IF($C3557="","",IF(AND($C3557=Party_Statement!$C$5,$B3557&gt;=Party_Statement!$C$6,$B3557&lt;=Party_Statement!$E$6),SUMPRODUCT(($C$3:$C3557=Party_Statement!$C$5)*($B$3:$B3557&gt;=Party_Statement!$C$6)*($B$3:$B3557&lt;=Party_Statement!$E$6)),""))</f>
        <v/>
      </c>
    </row>
    <row r="3558" spans="1:11" x14ac:dyDescent="0.25">
      <c r="A3558" s="212" t="str">
        <f>Collection!A800</f>
        <v>2083/05/12</v>
      </c>
      <c r="B3558" s="206">
        <f>Collection!B800</f>
        <v>46262</v>
      </c>
      <c r="C3558" s="209" t="str">
        <f>Collection!D800</f>
        <v>CANCLED</v>
      </c>
      <c r="D3558" s="209">
        <f>Collection!F800</f>
        <v>0</v>
      </c>
      <c r="E3558" s="209">
        <f>Collection!C800</f>
        <v>4373</v>
      </c>
      <c r="F3558" s="209"/>
      <c r="G3558" s="210"/>
      <c r="H3558" s="210">
        <f>Collection!H800</f>
        <v>0</v>
      </c>
      <c r="I3558" s="256">
        <f t="shared" si="55"/>
        <v>0</v>
      </c>
      <c r="J3558" s="209"/>
      <c r="K3558" s="209" t="str" cm="1">
        <f t="array" ref="K3558">IF($C3558="","",IF(AND($C3558=Party_Statement!$C$5,$B3558&gt;=Party_Statement!$C$6,$B3558&lt;=Party_Statement!$E$6),SUMPRODUCT(($C$3:$C3558=Party_Statement!$C$5)*($B$3:$B3558&gt;=Party_Statement!$C$6)*($B$3:$B3558&lt;=Party_Statement!$E$6)),""))</f>
        <v/>
      </c>
    </row>
    <row r="3559" spans="1:11" x14ac:dyDescent="0.25">
      <c r="A3559" s="212" t="str">
        <f>Collection!A801</f>
        <v>2083/05/12</v>
      </c>
      <c r="B3559" s="206">
        <f>Collection!B801</f>
        <v>46262</v>
      </c>
      <c r="C3559" s="209" t="str">
        <f>Collection!D801</f>
        <v>YAMLAL BHUSAL</v>
      </c>
      <c r="D3559" s="209" t="str">
        <f>Collection!F801</f>
        <v>Collection</v>
      </c>
      <c r="E3559" s="209">
        <f>Collection!C801</f>
        <v>4374</v>
      </c>
      <c r="F3559" s="209"/>
      <c r="G3559" s="210"/>
      <c r="H3559" s="210">
        <f>Collection!H801</f>
        <v>5650</v>
      </c>
      <c r="I3559" s="256">
        <f t="shared" si="55"/>
        <v>-5650</v>
      </c>
      <c r="J3559" s="209"/>
      <c r="K3559" s="209" t="str" cm="1">
        <f t="array" ref="K3559">IF($C3559="","",IF(AND($C3559=Party_Statement!$C$5,$B3559&gt;=Party_Statement!$C$6,$B3559&lt;=Party_Statement!$E$6),SUMPRODUCT(($C$3:$C3559=Party_Statement!$C$5)*($B$3:$B3559&gt;=Party_Statement!$C$6)*($B$3:$B3559&lt;=Party_Statement!$E$6)),""))</f>
        <v/>
      </c>
    </row>
    <row r="3560" spans="1:11" x14ac:dyDescent="0.25">
      <c r="A3560" s="212" t="str">
        <f>Collection!A802</f>
        <v>2083/05/12</v>
      </c>
      <c r="B3560" s="206">
        <f>Collection!B802</f>
        <v>46262</v>
      </c>
      <c r="C3560" s="209" t="str">
        <f>Collection!D802</f>
        <v>LOCAL</v>
      </c>
      <c r="D3560" s="209" t="str">
        <f>Collection!F802</f>
        <v>Collection</v>
      </c>
      <c r="E3560" s="209">
        <f>Collection!C802</f>
        <v>6487</v>
      </c>
      <c r="F3560" s="209"/>
      <c r="G3560" s="210"/>
      <c r="H3560" s="210">
        <f>Collection!H802</f>
        <v>2200</v>
      </c>
      <c r="I3560" s="256">
        <f t="shared" si="55"/>
        <v>-2200</v>
      </c>
      <c r="J3560" s="209"/>
      <c r="K3560" s="209" t="str" cm="1">
        <f t="array" ref="K3560">IF($C3560="","",IF(AND($C3560=Party_Statement!$C$5,$B3560&gt;=Party_Statement!$C$6,$B3560&lt;=Party_Statement!$E$6),SUMPRODUCT(($C$3:$C3560=Party_Statement!$C$5)*($B$3:$B3560&gt;=Party_Statement!$C$6)*($B$3:$B3560&lt;=Party_Statement!$E$6)),""))</f>
        <v/>
      </c>
    </row>
    <row r="3561" spans="1:11" x14ac:dyDescent="0.25">
      <c r="A3561" s="212" t="str">
        <f>Collection!A803</f>
        <v>2083/05/13</v>
      </c>
      <c r="B3561" s="206">
        <f>Collection!B803</f>
        <v>46263</v>
      </c>
      <c r="C3561" s="209" t="str">
        <f>Collection!D803</f>
        <v>SRIJANA DAIRY</v>
      </c>
      <c r="D3561" s="209" t="str">
        <f>Collection!F803</f>
        <v>Collection</v>
      </c>
      <c r="E3561" s="209">
        <f>Collection!C803</f>
        <v>4375</v>
      </c>
      <c r="F3561" s="209"/>
      <c r="G3561" s="210"/>
      <c r="H3561" s="210">
        <f>Collection!H803</f>
        <v>5180</v>
      </c>
      <c r="I3561" s="256">
        <f t="shared" si="55"/>
        <v>-5180</v>
      </c>
      <c r="J3561" s="209"/>
      <c r="K3561" s="209" t="str" cm="1">
        <f t="array" ref="K3561">IF($C3561="","",IF(AND($C3561=Party_Statement!$C$5,$B3561&gt;=Party_Statement!$C$6,$B3561&lt;=Party_Statement!$E$6),SUMPRODUCT(($C$3:$C3561=Party_Statement!$C$5)*($B$3:$B3561&gt;=Party_Statement!$C$6)*($B$3:$B3561&lt;=Party_Statement!$E$6)),""))</f>
        <v/>
      </c>
    </row>
    <row r="3562" spans="1:11" x14ac:dyDescent="0.25">
      <c r="A3562" s="212" t="str">
        <f>Collection!A804</f>
        <v>2083/05/13</v>
      </c>
      <c r="B3562" s="206">
        <f>Collection!B804</f>
        <v>46263</v>
      </c>
      <c r="C3562" s="209" t="str">
        <f>Collection!D804</f>
        <v>SAMIKSHYA KIRANA</v>
      </c>
      <c r="D3562" s="209" t="str">
        <f>Collection!F804</f>
        <v>Collection</v>
      </c>
      <c r="E3562" s="209">
        <f>Collection!C804</f>
        <v>4376</v>
      </c>
      <c r="F3562" s="209"/>
      <c r="G3562" s="210"/>
      <c r="H3562" s="210">
        <f>Collection!H804</f>
        <v>510</v>
      </c>
      <c r="I3562" s="256">
        <f t="shared" si="55"/>
        <v>-510</v>
      </c>
      <c r="J3562" s="209"/>
      <c r="K3562" s="209" t="str" cm="1">
        <f t="array" ref="K3562">IF($C3562="","",IF(AND($C3562=Party_Statement!$C$5,$B3562&gt;=Party_Statement!$C$6,$B3562&lt;=Party_Statement!$E$6),SUMPRODUCT(($C$3:$C3562=Party_Statement!$C$5)*($B$3:$B3562&gt;=Party_Statement!$C$6)*($B$3:$B3562&lt;=Party_Statement!$E$6)),""))</f>
        <v/>
      </c>
    </row>
    <row r="3563" spans="1:11" x14ac:dyDescent="0.25">
      <c r="A3563" s="212" t="str">
        <f>Collection!A805</f>
        <v>2083/05/13</v>
      </c>
      <c r="B3563" s="206">
        <f>Collection!B805</f>
        <v>46263</v>
      </c>
      <c r="C3563" s="209" t="str">
        <f>Collection!D805</f>
        <v>PALPALI KIRANA</v>
      </c>
      <c r="D3563" s="209" t="str">
        <f>Collection!F805</f>
        <v>Collection</v>
      </c>
      <c r="E3563" s="209">
        <f>Collection!C805</f>
        <v>4377</v>
      </c>
      <c r="F3563" s="209"/>
      <c r="G3563" s="210"/>
      <c r="H3563" s="210">
        <f>Collection!H805</f>
        <v>2550</v>
      </c>
      <c r="I3563" s="256">
        <f t="shared" si="55"/>
        <v>-2550</v>
      </c>
      <c r="J3563" s="209"/>
      <c r="K3563" s="209" t="str" cm="1">
        <f t="array" ref="K3563">IF($C3563="","",IF(AND($C3563=Party_Statement!$C$5,$B3563&gt;=Party_Statement!$C$6,$B3563&lt;=Party_Statement!$E$6),SUMPRODUCT(($C$3:$C3563=Party_Statement!$C$5)*($B$3:$B3563&gt;=Party_Statement!$C$6)*($B$3:$B3563&lt;=Party_Statement!$E$6)),""))</f>
        <v/>
      </c>
    </row>
    <row r="3564" spans="1:11" x14ac:dyDescent="0.25">
      <c r="A3564" s="212" t="str">
        <f>Collection!A806</f>
        <v>2083/05/13</v>
      </c>
      <c r="B3564" s="206">
        <f>Collection!B806</f>
        <v>46263</v>
      </c>
      <c r="C3564" s="209" t="str">
        <f>Collection!D806</f>
        <v>AAMOSH KIRANA</v>
      </c>
      <c r="D3564" s="209" t="str">
        <f>Collection!F806</f>
        <v>Collection</v>
      </c>
      <c r="E3564" s="209">
        <f>Collection!C806</f>
        <v>4378</v>
      </c>
      <c r="F3564" s="209"/>
      <c r="G3564" s="210"/>
      <c r="H3564" s="210">
        <f>Collection!H806</f>
        <v>13000</v>
      </c>
      <c r="I3564" s="256">
        <f t="shared" si="55"/>
        <v>-13000</v>
      </c>
      <c r="J3564" s="209"/>
      <c r="K3564" s="209" t="str" cm="1">
        <f t="array" ref="K3564">IF($C3564="","",IF(AND($C3564=Party_Statement!$C$5,$B3564&gt;=Party_Statement!$C$6,$B3564&lt;=Party_Statement!$E$6),SUMPRODUCT(($C$3:$C3564=Party_Statement!$C$5)*($B$3:$B3564&gt;=Party_Statement!$C$6)*($B$3:$B3564&lt;=Party_Statement!$E$6)),""))</f>
        <v/>
      </c>
    </row>
    <row r="3565" spans="1:11" x14ac:dyDescent="0.25">
      <c r="A3565" s="212" t="str">
        <f>Collection!A807</f>
        <v>2083/05/13</v>
      </c>
      <c r="B3565" s="206">
        <f>Collection!B807</f>
        <v>46263</v>
      </c>
      <c r="C3565" s="209" t="str">
        <f>Collection!D807</f>
        <v>GIRI KIRANA</v>
      </c>
      <c r="D3565" s="209" t="str">
        <f>Collection!F807</f>
        <v>Collection</v>
      </c>
      <c r="E3565" s="209">
        <f>Collection!C807</f>
        <v>4379</v>
      </c>
      <c r="F3565" s="209"/>
      <c r="G3565" s="210"/>
      <c r="H3565" s="210">
        <f>Collection!H807</f>
        <v>1275</v>
      </c>
      <c r="I3565" s="256">
        <f t="shared" si="55"/>
        <v>-1275</v>
      </c>
      <c r="J3565" s="209"/>
      <c r="K3565" s="209" t="str" cm="1">
        <f t="array" ref="K3565">IF($C3565="","",IF(AND($C3565=Party_Statement!$C$5,$B3565&gt;=Party_Statement!$C$6,$B3565&lt;=Party_Statement!$E$6),SUMPRODUCT(($C$3:$C3565=Party_Statement!$C$5)*($B$3:$B3565&gt;=Party_Statement!$C$6)*($B$3:$B3565&lt;=Party_Statement!$E$6)),""))</f>
        <v/>
      </c>
    </row>
    <row r="3566" spans="1:11" x14ac:dyDescent="0.25">
      <c r="A3566" s="212" t="str">
        <f>Collection!A808</f>
        <v>2083/05/13</v>
      </c>
      <c r="B3566" s="206">
        <f>Collection!B808</f>
        <v>46263</v>
      </c>
      <c r="C3566" s="209" t="str">
        <f>Collection!D808</f>
        <v>SOBHA BHATTARAI</v>
      </c>
      <c r="D3566" s="209" t="str">
        <f>Collection!F808</f>
        <v>Collection</v>
      </c>
      <c r="E3566" s="209">
        <f>Collection!C808</f>
        <v>4380</v>
      </c>
      <c r="F3566" s="209"/>
      <c r="G3566" s="210"/>
      <c r="H3566" s="210">
        <f>Collection!H808</f>
        <v>4250</v>
      </c>
      <c r="I3566" s="256">
        <f t="shared" si="55"/>
        <v>-4250</v>
      </c>
      <c r="J3566" s="209"/>
      <c r="K3566" s="209" t="str" cm="1">
        <f t="array" ref="K3566">IF($C3566="","",IF(AND($C3566=Party_Statement!$C$5,$B3566&gt;=Party_Statement!$C$6,$B3566&lt;=Party_Statement!$E$6),SUMPRODUCT(($C$3:$C3566=Party_Statement!$C$5)*($B$3:$B3566&gt;=Party_Statement!$C$6)*($B$3:$B3566&lt;=Party_Statement!$E$6)),""))</f>
        <v/>
      </c>
    </row>
    <row r="3567" spans="1:11" x14ac:dyDescent="0.25">
      <c r="A3567" s="212" t="str">
        <f>Collection!A809</f>
        <v>2083/05/13</v>
      </c>
      <c r="B3567" s="206">
        <f>Collection!B809</f>
        <v>46263</v>
      </c>
      <c r="C3567" s="209" t="str">
        <f>Collection!D809</f>
        <v>KHANAL KIRANA</v>
      </c>
      <c r="D3567" s="209" t="str">
        <f>Collection!F809</f>
        <v>Collection</v>
      </c>
      <c r="E3567" s="209">
        <f>Collection!C809</f>
        <v>4381</v>
      </c>
      <c r="F3567" s="209"/>
      <c r="G3567" s="210"/>
      <c r="H3567" s="210">
        <f>Collection!H809</f>
        <v>2550</v>
      </c>
      <c r="I3567" s="256">
        <f t="shared" si="55"/>
        <v>-2550</v>
      </c>
      <c r="J3567" s="209"/>
      <c r="K3567" s="209" t="str" cm="1">
        <f t="array" ref="K3567">IF($C3567="","",IF(AND($C3567=Party_Statement!$C$5,$B3567&gt;=Party_Statement!$C$6,$B3567&lt;=Party_Statement!$E$6),SUMPRODUCT(($C$3:$C3567=Party_Statement!$C$5)*($B$3:$B3567&gt;=Party_Statement!$C$6)*($B$3:$B3567&lt;=Party_Statement!$E$6)),""))</f>
        <v/>
      </c>
    </row>
    <row r="3568" spans="1:11" x14ac:dyDescent="0.25">
      <c r="A3568" s="212" t="str">
        <f>Collection!A810</f>
        <v>2083/05/13</v>
      </c>
      <c r="B3568" s="206">
        <f>Collection!B810</f>
        <v>46263</v>
      </c>
      <c r="C3568" s="209" t="str">
        <f>Collection!D810</f>
        <v>AAYUSH AND AAYUSHMA</v>
      </c>
      <c r="D3568" s="209" t="str">
        <f>Collection!F810</f>
        <v>Collection</v>
      </c>
      <c r="E3568" s="209">
        <f>Collection!C810</f>
        <v>4382</v>
      </c>
      <c r="F3568" s="209"/>
      <c r="G3568" s="210"/>
      <c r="H3568" s="210">
        <f>Collection!H810</f>
        <v>425</v>
      </c>
      <c r="I3568" s="256">
        <f t="shared" si="55"/>
        <v>-425</v>
      </c>
      <c r="J3568" s="209"/>
      <c r="K3568" s="209" t="str" cm="1">
        <f t="array" ref="K3568">IF($C3568="","",IF(AND($C3568=Party_Statement!$C$5,$B3568&gt;=Party_Statement!$C$6,$B3568&lt;=Party_Statement!$E$6),SUMPRODUCT(($C$3:$C3568=Party_Statement!$C$5)*($B$3:$B3568&gt;=Party_Statement!$C$6)*($B$3:$B3568&lt;=Party_Statement!$E$6)),""))</f>
        <v/>
      </c>
    </row>
    <row r="3569" spans="1:11" x14ac:dyDescent="0.25">
      <c r="A3569" s="212" t="str">
        <f>Collection!A811</f>
        <v>2083/05/13</v>
      </c>
      <c r="B3569" s="206">
        <f>Collection!B811</f>
        <v>46263</v>
      </c>
      <c r="C3569" s="209" t="str">
        <f>Collection!D811</f>
        <v>ORGANIC TARKALI</v>
      </c>
      <c r="D3569" s="209" t="str">
        <f>Collection!F811</f>
        <v>Collection</v>
      </c>
      <c r="E3569" s="209">
        <f>Collection!C811</f>
        <v>4383</v>
      </c>
      <c r="F3569" s="209"/>
      <c r="G3569" s="210"/>
      <c r="H3569" s="210">
        <f>Collection!H811</f>
        <v>3800</v>
      </c>
      <c r="I3569" s="256">
        <f t="shared" si="55"/>
        <v>-3800</v>
      </c>
      <c r="J3569" s="209"/>
      <c r="K3569" s="209" t="str" cm="1">
        <f t="array" ref="K3569">IF($C3569="","",IF(AND($C3569=Party_Statement!$C$5,$B3569&gt;=Party_Statement!$C$6,$B3569&lt;=Party_Statement!$E$6),SUMPRODUCT(($C$3:$C3569=Party_Statement!$C$5)*($B$3:$B3569&gt;=Party_Statement!$C$6)*($B$3:$B3569&lt;=Party_Statement!$E$6)),""))</f>
        <v/>
      </c>
    </row>
    <row r="3570" spans="1:11" x14ac:dyDescent="0.25">
      <c r="A3570" s="212" t="str">
        <f>Collection!A812</f>
        <v>2083/05/13</v>
      </c>
      <c r="B3570" s="206">
        <f>Collection!B812</f>
        <v>46263</v>
      </c>
      <c r="C3570" s="209" t="str">
        <f>Collection!D812</f>
        <v>YUBARAJ AND SAMRAT</v>
      </c>
      <c r="D3570" s="209" t="str">
        <f>Collection!F812</f>
        <v>Collection</v>
      </c>
      <c r="E3570" s="209">
        <f>Collection!C812</f>
        <v>4384</v>
      </c>
      <c r="F3570" s="209"/>
      <c r="G3570" s="210"/>
      <c r="H3570" s="210">
        <f>Collection!H812</f>
        <v>1020</v>
      </c>
      <c r="I3570" s="256">
        <f t="shared" si="55"/>
        <v>-1020</v>
      </c>
      <c r="J3570" s="209"/>
      <c r="K3570" s="209" t="str" cm="1">
        <f t="array" ref="K3570">IF($C3570="","",IF(AND($C3570=Party_Statement!$C$5,$B3570&gt;=Party_Statement!$C$6,$B3570&lt;=Party_Statement!$E$6),SUMPRODUCT(($C$3:$C3570=Party_Statement!$C$5)*($B$3:$B3570&gt;=Party_Statement!$C$6)*($B$3:$B3570&lt;=Party_Statement!$E$6)),""))</f>
        <v/>
      </c>
    </row>
    <row r="3571" spans="1:11" x14ac:dyDescent="0.25">
      <c r="A3571" s="212" t="str">
        <f>Collection!A813</f>
        <v>2083/05/13</v>
      </c>
      <c r="B3571" s="206">
        <f>Collection!B813</f>
        <v>46263</v>
      </c>
      <c r="C3571" s="209" t="str">
        <f>Collection!D813</f>
        <v>DEURALI KIRANA</v>
      </c>
      <c r="D3571" s="209" t="str">
        <f>Collection!F813</f>
        <v>Collection</v>
      </c>
      <c r="E3571" s="209">
        <f>Collection!C813</f>
        <v>4385</v>
      </c>
      <c r="F3571" s="209"/>
      <c r="G3571" s="210"/>
      <c r="H3571" s="210">
        <f>Collection!H813</f>
        <v>425</v>
      </c>
      <c r="I3571" s="256">
        <f t="shared" si="55"/>
        <v>-425</v>
      </c>
      <c r="J3571" s="209"/>
      <c r="K3571" s="209" t="str" cm="1">
        <f t="array" ref="K3571">IF($C3571="","",IF(AND($C3571=Party_Statement!$C$5,$B3571&gt;=Party_Statement!$C$6,$B3571&lt;=Party_Statement!$E$6),SUMPRODUCT(($C$3:$C3571=Party_Statement!$C$5)*($B$3:$B3571&gt;=Party_Statement!$C$6)*($B$3:$B3571&lt;=Party_Statement!$E$6)),""))</f>
        <v/>
      </c>
    </row>
    <row r="3572" spans="1:11" x14ac:dyDescent="0.25">
      <c r="A3572" s="212" t="str">
        <f>Collection!A814</f>
        <v>2083/05/13</v>
      </c>
      <c r="B3572" s="206">
        <f>Collection!B814</f>
        <v>46263</v>
      </c>
      <c r="C3572" s="209" t="str">
        <f>Collection!D815</f>
        <v>SRIJANA DAIRY</v>
      </c>
      <c r="D3572" s="209" t="str">
        <f>Collection!F815</f>
        <v>Collection</v>
      </c>
      <c r="E3572" s="209">
        <f>Collection!C815</f>
        <v>4386</v>
      </c>
      <c r="F3572" s="209"/>
      <c r="G3572" s="210"/>
      <c r="H3572" s="210">
        <f>Collection!H815</f>
        <v>5180</v>
      </c>
      <c r="I3572" s="256">
        <f t="shared" si="55"/>
        <v>-5180</v>
      </c>
      <c r="J3572" s="209"/>
      <c r="K3572" s="209" t="str" cm="1">
        <f t="array" ref="K3572">IF($C3572="","",IF(AND($C3572=Party_Statement!$C$5,$B3572&gt;=Party_Statement!$C$6,$B3572&lt;=Party_Statement!$E$6),SUMPRODUCT(($C$3:$C3572=Party_Statement!$C$5)*($B$3:$B3572&gt;=Party_Statement!$C$6)*($B$3:$B3572&lt;=Party_Statement!$E$6)),""))</f>
        <v/>
      </c>
    </row>
    <row r="3573" spans="1:11" x14ac:dyDescent="0.25">
      <c r="A3573" s="212" t="str">
        <f>Collection!A815</f>
        <v>2083/05/14</v>
      </c>
      <c r="B3573" s="206">
        <f>Collection!B815</f>
        <v>46264</v>
      </c>
      <c r="C3573" s="209" t="str">
        <f>Collection!D816</f>
        <v>KHANAL KIRANA</v>
      </c>
      <c r="D3573" s="209" t="str">
        <f>Collection!F816</f>
        <v>Collection</v>
      </c>
      <c r="E3573" s="209">
        <f>Collection!C816</f>
        <v>4387</v>
      </c>
      <c r="F3573" s="209"/>
      <c r="G3573" s="210"/>
      <c r="H3573" s="210">
        <f>Collection!H816</f>
        <v>425</v>
      </c>
      <c r="I3573" s="256">
        <f t="shared" si="55"/>
        <v>-425</v>
      </c>
      <c r="J3573" s="209"/>
      <c r="K3573" s="209" t="str" cm="1">
        <f t="array" ref="K3573">IF($C3573="","",IF(AND($C3573=Party_Statement!$C$5,$B3573&gt;=Party_Statement!$C$6,$B3573&lt;=Party_Statement!$E$6),SUMPRODUCT(($C$3:$C3573=Party_Statement!$C$5)*($B$3:$B3573&gt;=Party_Statement!$C$6)*($B$3:$B3573&lt;=Party_Statement!$E$6)),""))</f>
        <v/>
      </c>
    </row>
    <row r="3574" spans="1:11" x14ac:dyDescent="0.25">
      <c r="A3574" s="212" t="str">
        <f>Collection!A816</f>
        <v>2083/05/14</v>
      </c>
      <c r="B3574" s="206">
        <f>Collection!B816</f>
        <v>46264</v>
      </c>
      <c r="C3574" s="209" t="str">
        <f>Collection!D817</f>
        <v>AAMOSH KIRANA</v>
      </c>
      <c r="D3574" s="209" t="str">
        <f>Collection!F817</f>
        <v>Collection</v>
      </c>
      <c r="E3574" s="209">
        <f>Collection!C817</f>
        <v>4388</v>
      </c>
      <c r="F3574" s="209"/>
      <c r="G3574" s="210"/>
      <c r="H3574" s="210">
        <f>Collection!H817</f>
        <v>3500</v>
      </c>
      <c r="I3574" s="256">
        <f t="shared" si="55"/>
        <v>-3500</v>
      </c>
      <c r="J3574" s="209"/>
      <c r="K3574" s="209" t="str" cm="1">
        <f t="array" ref="K3574">IF($C3574="","",IF(AND($C3574=Party_Statement!$C$5,$B3574&gt;=Party_Statement!$C$6,$B3574&lt;=Party_Statement!$E$6),SUMPRODUCT(($C$3:$C3574=Party_Statement!$C$5)*($B$3:$B3574&gt;=Party_Statement!$C$6)*($B$3:$B3574&lt;=Party_Statement!$E$6)),""))</f>
        <v/>
      </c>
    </row>
    <row r="3575" spans="1:11" x14ac:dyDescent="0.25">
      <c r="A3575" s="212" t="str">
        <f>Collection!A817</f>
        <v>2083/05/14</v>
      </c>
      <c r="B3575" s="206">
        <f>Collection!B817</f>
        <v>46264</v>
      </c>
      <c r="C3575" s="209" t="str">
        <f>Collection!D818</f>
        <v>SOBHA BHATTARAI</v>
      </c>
      <c r="D3575" s="209" t="str">
        <f>Collection!F818</f>
        <v>Collection</v>
      </c>
      <c r="E3575" s="209">
        <f>Collection!C818</f>
        <v>4389</v>
      </c>
      <c r="F3575" s="209"/>
      <c r="G3575" s="210"/>
      <c r="H3575" s="210">
        <f>Collection!H818</f>
        <v>4250</v>
      </c>
      <c r="I3575" s="256">
        <f t="shared" si="55"/>
        <v>-4250</v>
      </c>
      <c r="J3575" s="209"/>
      <c r="K3575" s="209" t="str" cm="1">
        <f t="array" ref="K3575">IF($C3575="","",IF(AND($C3575=Party_Statement!$C$5,$B3575&gt;=Party_Statement!$C$6,$B3575&lt;=Party_Statement!$E$6),SUMPRODUCT(($C$3:$C3575=Party_Statement!$C$5)*($B$3:$B3575&gt;=Party_Statement!$C$6)*($B$3:$B3575&lt;=Party_Statement!$E$6)),""))</f>
        <v/>
      </c>
    </row>
    <row r="3576" spans="1:11" x14ac:dyDescent="0.25">
      <c r="A3576" s="212" t="str">
        <f>Collection!A818</f>
        <v>2083/05/14</v>
      </c>
      <c r="B3576" s="206">
        <f>Collection!B818</f>
        <v>46264</v>
      </c>
      <c r="C3576" s="209" t="str">
        <f>Collection!D819</f>
        <v>PALPALI KIRANA</v>
      </c>
      <c r="D3576" s="209" t="str">
        <f>Collection!F819</f>
        <v>Collection</v>
      </c>
      <c r="E3576" s="209">
        <f>Collection!C819</f>
        <v>4390</v>
      </c>
      <c r="F3576" s="209"/>
      <c r="G3576" s="210"/>
      <c r="H3576" s="210">
        <f>Collection!H819</f>
        <v>2975</v>
      </c>
      <c r="I3576" s="256">
        <f t="shared" si="55"/>
        <v>-2975</v>
      </c>
      <c r="J3576" s="209"/>
      <c r="K3576" s="209" t="str" cm="1">
        <f t="array" ref="K3576">IF($C3576="","",IF(AND($C3576=Party_Statement!$C$5,$B3576&gt;=Party_Statement!$C$6,$B3576&lt;=Party_Statement!$E$6),SUMPRODUCT(($C$3:$C3576=Party_Statement!$C$5)*($B$3:$B3576&gt;=Party_Statement!$C$6)*($B$3:$B3576&lt;=Party_Statement!$E$6)),""))</f>
        <v/>
      </c>
    </row>
    <row r="3577" spans="1:11" x14ac:dyDescent="0.25">
      <c r="A3577" s="212" t="str">
        <f>Collection!A819</f>
        <v>2083/05/14</v>
      </c>
      <c r="B3577" s="206">
        <f>Collection!B819</f>
        <v>46264</v>
      </c>
      <c r="C3577" s="209" t="str">
        <f>Collection!D820</f>
        <v>SAMIKSHYA KIRANA</v>
      </c>
      <c r="D3577" s="209" t="str">
        <f>Collection!F820</f>
        <v>Collection</v>
      </c>
      <c r="E3577" s="209">
        <f>Collection!C820</f>
        <v>4391</v>
      </c>
      <c r="F3577" s="209"/>
      <c r="G3577" s="210"/>
      <c r="H3577" s="210">
        <f>Collection!H820</f>
        <v>510</v>
      </c>
      <c r="I3577" s="256">
        <f t="shared" si="55"/>
        <v>-510</v>
      </c>
      <c r="J3577" s="209"/>
      <c r="K3577" s="209" t="str" cm="1">
        <f t="array" ref="K3577">IF($C3577="","",IF(AND($C3577=Party_Statement!$C$5,$B3577&gt;=Party_Statement!$C$6,$B3577&lt;=Party_Statement!$E$6),SUMPRODUCT(($C$3:$C3577=Party_Statement!$C$5)*($B$3:$B3577&gt;=Party_Statement!$C$6)*($B$3:$B3577&lt;=Party_Statement!$E$6)),""))</f>
        <v/>
      </c>
    </row>
    <row r="3578" spans="1:11" x14ac:dyDescent="0.25">
      <c r="A3578" s="212" t="str">
        <f>Collection!A820</f>
        <v>2083/05/14</v>
      </c>
      <c r="B3578" s="206">
        <f>Collection!B820</f>
        <v>46264</v>
      </c>
      <c r="C3578" s="209" t="str">
        <f>Collection!D821</f>
        <v>MANAKAMANA DAIRY</v>
      </c>
      <c r="D3578" s="209" t="str">
        <f>Collection!F821</f>
        <v>Collection</v>
      </c>
      <c r="E3578" s="209">
        <f>Collection!C821</f>
        <v>4392</v>
      </c>
      <c r="F3578" s="209"/>
      <c r="G3578" s="210"/>
      <c r="H3578" s="210">
        <f>Collection!H821</f>
        <v>1550</v>
      </c>
      <c r="I3578" s="256">
        <f t="shared" si="55"/>
        <v>-1550</v>
      </c>
      <c r="J3578" s="209"/>
      <c r="K3578" s="209" t="str" cm="1">
        <f t="array" ref="K3578">IF($C3578="","",IF(AND($C3578=Party_Statement!$C$5,$B3578&gt;=Party_Statement!$C$6,$B3578&lt;=Party_Statement!$E$6),SUMPRODUCT(($C$3:$C3578=Party_Statement!$C$5)*($B$3:$B3578&gt;=Party_Statement!$C$6)*($B$3:$B3578&lt;=Party_Statement!$E$6)),""))</f>
        <v/>
      </c>
    </row>
    <row r="3579" spans="1:11" x14ac:dyDescent="0.25">
      <c r="A3579" s="212" t="str">
        <f>Collection!A821</f>
        <v>2083/05/14</v>
      </c>
      <c r="B3579" s="206">
        <f>Collection!B821</f>
        <v>46264</v>
      </c>
      <c r="C3579" s="209" t="str">
        <f>Collection!D822</f>
        <v>ORGANIC TARKALI</v>
      </c>
      <c r="D3579" s="209" t="str">
        <f>Collection!F822</f>
        <v>Collection</v>
      </c>
      <c r="E3579" s="209">
        <f>Collection!C822</f>
        <v>4393</v>
      </c>
      <c r="F3579" s="209"/>
      <c r="G3579" s="210"/>
      <c r="H3579" s="210">
        <f>Collection!H822</f>
        <v>1900</v>
      </c>
      <c r="I3579" s="256">
        <f t="shared" si="55"/>
        <v>-1900</v>
      </c>
      <c r="J3579" s="209"/>
      <c r="K3579" s="209" t="str" cm="1">
        <f t="array" ref="K3579">IF($C3579="","",IF(AND($C3579=Party_Statement!$C$5,$B3579&gt;=Party_Statement!$C$6,$B3579&lt;=Party_Statement!$E$6),SUMPRODUCT(($C$3:$C3579=Party_Statement!$C$5)*($B$3:$B3579&gt;=Party_Statement!$C$6)*($B$3:$B3579&lt;=Party_Statement!$E$6)),""))</f>
        <v/>
      </c>
    </row>
    <row r="3580" spans="1:11" x14ac:dyDescent="0.25">
      <c r="A3580" s="212" t="str">
        <f>Collection!A822</f>
        <v>2083/05/14</v>
      </c>
      <c r="B3580" s="206">
        <f>Collection!B822</f>
        <v>46264</v>
      </c>
      <c r="C3580" s="209" t="str">
        <f>Collection!D823</f>
        <v>DEURALI KIRANA</v>
      </c>
      <c r="D3580" s="209" t="str">
        <f>Collection!F823</f>
        <v>Collection</v>
      </c>
      <c r="E3580" s="209">
        <f>Collection!C823</f>
        <v>4394</v>
      </c>
      <c r="F3580" s="209"/>
      <c r="G3580" s="210"/>
      <c r="H3580" s="210">
        <f>Collection!H823</f>
        <v>425</v>
      </c>
      <c r="I3580" s="256">
        <f t="shared" si="55"/>
        <v>-425</v>
      </c>
      <c r="J3580" s="209"/>
      <c r="K3580" s="209" t="str" cm="1">
        <f t="array" ref="K3580">IF($C3580="","",IF(AND($C3580=Party_Statement!$C$5,$B3580&gt;=Party_Statement!$C$6,$B3580&lt;=Party_Statement!$E$6),SUMPRODUCT(($C$3:$C3580=Party_Statement!$C$5)*($B$3:$B3580&gt;=Party_Statement!$C$6)*($B$3:$B3580&lt;=Party_Statement!$E$6)),""))</f>
        <v/>
      </c>
    </row>
    <row r="3581" spans="1:11" x14ac:dyDescent="0.25">
      <c r="A3581" s="212" t="str">
        <f>Collection!A823</f>
        <v>2083/05/14</v>
      </c>
      <c r="B3581" s="206">
        <f>Collection!B823</f>
        <v>46264</v>
      </c>
      <c r="C3581" s="209" t="str">
        <f>Collection!D824</f>
        <v>NEUPANE KIRANA</v>
      </c>
      <c r="D3581" s="209" t="str">
        <f>Collection!F824</f>
        <v>Collection</v>
      </c>
      <c r="E3581" s="209">
        <f>Collection!C824</f>
        <v>4395</v>
      </c>
      <c r="F3581" s="209"/>
      <c r="G3581" s="210"/>
      <c r="H3581" s="210">
        <f>Collection!H824</f>
        <v>200</v>
      </c>
      <c r="I3581" s="256">
        <f t="shared" si="55"/>
        <v>-200</v>
      </c>
      <c r="J3581" s="209"/>
      <c r="K3581" s="209" t="str" cm="1">
        <f t="array" ref="K3581">IF($C3581="","",IF(AND($C3581=Party_Statement!$C$5,$B3581&gt;=Party_Statement!$C$6,$B3581&lt;=Party_Statement!$E$6),SUMPRODUCT(($C$3:$C3581=Party_Statement!$C$5)*($B$3:$B3581&gt;=Party_Statement!$C$6)*($B$3:$B3581&lt;=Party_Statement!$E$6)),""))</f>
        <v/>
      </c>
    </row>
    <row r="3582" spans="1:11" x14ac:dyDescent="0.25">
      <c r="A3582" s="212" t="str">
        <f>Collection!A824</f>
        <v>2083/05/14</v>
      </c>
      <c r="B3582" s="206">
        <f>Collection!B824</f>
        <v>46264</v>
      </c>
      <c r="C3582" s="209" t="str">
        <f>Collection!D825</f>
        <v>SRIJANA DAIRY</v>
      </c>
      <c r="D3582" s="209" t="str">
        <f>Collection!F825</f>
        <v>Collection</v>
      </c>
      <c r="E3582" s="209">
        <f>Collection!C825</f>
        <v>4396</v>
      </c>
      <c r="F3582" s="209"/>
      <c r="G3582" s="210"/>
      <c r="H3582" s="210">
        <f>Collection!H825</f>
        <v>6030</v>
      </c>
      <c r="I3582" s="256">
        <f t="shared" si="55"/>
        <v>-6030</v>
      </c>
      <c r="J3582" s="209"/>
      <c r="K3582" s="209" t="str" cm="1">
        <f t="array" ref="K3582">IF($C3582="","",IF(AND($C3582=Party_Statement!$C$5,$B3582&gt;=Party_Statement!$C$6,$B3582&lt;=Party_Statement!$E$6),SUMPRODUCT(($C$3:$C3582=Party_Statement!$C$5)*($B$3:$B3582&gt;=Party_Statement!$C$6)*($B$3:$B3582&lt;=Party_Statement!$E$6)),""))</f>
        <v/>
      </c>
    </row>
    <row r="3583" spans="1:11" x14ac:dyDescent="0.25">
      <c r="A3583" s="212" t="str">
        <f>Collection!A825</f>
        <v>2083/05/15</v>
      </c>
      <c r="B3583" s="206">
        <f>Collection!B825</f>
        <v>46265</v>
      </c>
      <c r="C3583" s="209" t="str">
        <f>Collection!D826</f>
        <v>SOBHA BHATTARAI</v>
      </c>
      <c r="D3583" s="209" t="str">
        <f>Collection!F826</f>
        <v>Collection</v>
      </c>
      <c r="E3583" s="209">
        <f>Collection!C826</f>
        <v>4397</v>
      </c>
      <c r="F3583" s="209"/>
      <c r="G3583" s="210"/>
      <c r="H3583" s="210">
        <f>Collection!H826</f>
        <v>3400</v>
      </c>
      <c r="I3583" s="256">
        <f t="shared" si="55"/>
        <v>-3400</v>
      </c>
      <c r="J3583" s="209"/>
      <c r="K3583" s="209" t="str" cm="1">
        <f t="array" ref="K3583">IF($C3583="","",IF(AND($C3583=Party_Statement!$C$5,$B3583&gt;=Party_Statement!$C$6,$B3583&lt;=Party_Statement!$E$6),SUMPRODUCT(($C$3:$C3583=Party_Statement!$C$5)*($B$3:$B3583&gt;=Party_Statement!$C$6)*($B$3:$B3583&lt;=Party_Statement!$E$6)),""))</f>
        <v/>
      </c>
    </row>
    <row r="3584" spans="1:11" x14ac:dyDescent="0.25">
      <c r="A3584" s="212" t="str">
        <f>Collection!A826</f>
        <v>2083/05/15</v>
      </c>
      <c r="B3584" s="206">
        <f>Collection!B826</f>
        <v>46265</v>
      </c>
      <c r="C3584" s="209" t="str">
        <f>Collection!D827</f>
        <v>KHANAL KIRANA</v>
      </c>
      <c r="D3584" s="209" t="str">
        <f>Collection!F827</f>
        <v>Collection</v>
      </c>
      <c r="E3584" s="209">
        <f>Collection!C827</f>
        <v>4398</v>
      </c>
      <c r="F3584" s="209"/>
      <c r="G3584" s="210"/>
      <c r="H3584" s="210">
        <f>Collection!H827</f>
        <v>1700</v>
      </c>
      <c r="I3584" s="256">
        <f t="shared" si="55"/>
        <v>-1700</v>
      </c>
      <c r="J3584" s="209"/>
      <c r="K3584" s="209" t="str" cm="1">
        <f t="array" ref="K3584">IF($C3584="","",IF(AND($C3584=Party_Statement!$C$5,$B3584&gt;=Party_Statement!$C$6,$B3584&lt;=Party_Statement!$E$6),SUMPRODUCT(($C$3:$C3584=Party_Statement!$C$5)*($B$3:$B3584&gt;=Party_Statement!$C$6)*($B$3:$B3584&lt;=Party_Statement!$E$6)),""))</f>
        <v/>
      </c>
    </row>
    <row r="3585" spans="1:11" x14ac:dyDescent="0.25">
      <c r="A3585" s="212" t="str">
        <f>Collection!A827</f>
        <v>2083/05/15</v>
      </c>
      <c r="B3585" s="206">
        <f>Collection!B827</f>
        <v>46265</v>
      </c>
      <c r="C3585" s="209" t="str">
        <f>Collection!D828</f>
        <v>AAYUSH AND AAYUSHMA</v>
      </c>
      <c r="D3585" s="209" t="str">
        <f>Collection!F828</f>
        <v>Collection</v>
      </c>
      <c r="E3585" s="209">
        <f>Collection!C828</f>
        <v>4399</v>
      </c>
      <c r="F3585" s="209"/>
      <c r="G3585" s="210"/>
      <c r="H3585" s="210">
        <f>Collection!H828</f>
        <v>850</v>
      </c>
      <c r="I3585" s="256">
        <f t="shared" si="55"/>
        <v>-850</v>
      </c>
      <c r="J3585" s="209"/>
      <c r="K3585" s="209" t="str" cm="1">
        <f t="array" ref="K3585">IF($C3585="","",IF(AND($C3585=Party_Statement!$C$5,$B3585&gt;=Party_Statement!$C$6,$B3585&lt;=Party_Statement!$E$6),SUMPRODUCT(($C$3:$C3585=Party_Statement!$C$5)*($B$3:$B3585&gt;=Party_Statement!$C$6)*($B$3:$B3585&lt;=Party_Statement!$E$6)),""))</f>
        <v/>
      </c>
    </row>
    <row r="3586" spans="1:11" x14ac:dyDescent="0.25">
      <c r="A3586" s="212" t="str">
        <f>Collection!A828</f>
        <v>2083/05/15</v>
      </c>
      <c r="B3586" s="206">
        <f>Collection!B828</f>
        <v>46265</v>
      </c>
      <c r="C3586" s="209" t="str">
        <f>Collection!D829</f>
        <v>SAMIKSHYA KIRANA</v>
      </c>
      <c r="D3586" s="209" t="str">
        <f>Collection!F829</f>
        <v>Collection</v>
      </c>
      <c r="E3586" s="209">
        <f>Collection!C829</f>
        <v>4400</v>
      </c>
      <c r="F3586" s="209"/>
      <c r="G3586" s="210"/>
      <c r="H3586" s="210">
        <f>Collection!H829</f>
        <v>680</v>
      </c>
      <c r="I3586" s="256">
        <f t="shared" si="55"/>
        <v>-680</v>
      </c>
      <c r="J3586" s="209"/>
      <c r="K3586" s="209" t="str" cm="1">
        <f t="array" ref="K3586">IF($C3586="","",IF(AND($C3586=Party_Statement!$C$5,$B3586&gt;=Party_Statement!$C$6,$B3586&lt;=Party_Statement!$E$6),SUMPRODUCT(($C$3:$C3586=Party_Statement!$C$5)*($B$3:$B3586&gt;=Party_Statement!$C$6)*($B$3:$B3586&lt;=Party_Statement!$E$6)),""))</f>
        <v/>
      </c>
    </row>
    <row r="3587" spans="1:11" x14ac:dyDescent="0.25">
      <c r="A3587" s="212" t="str">
        <f>Collection!A829</f>
        <v>2083/05/15</v>
      </c>
      <c r="B3587" s="206">
        <f>Collection!B829</f>
        <v>46265</v>
      </c>
      <c r="C3587" s="209" t="str">
        <f>Collection!D830</f>
        <v>AAMOSH KIRANA</v>
      </c>
      <c r="D3587" s="209" t="str">
        <f>Collection!F830</f>
        <v>Collection</v>
      </c>
      <c r="E3587" s="209">
        <f>Collection!C830</f>
        <v>4401</v>
      </c>
      <c r="F3587" s="209"/>
      <c r="G3587" s="210"/>
      <c r="H3587" s="210">
        <f>Collection!H830</f>
        <v>4500</v>
      </c>
      <c r="I3587" s="256">
        <f t="shared" ref="I3587:I3650" si="56">IF($C3587="","",IF($C3587=$C2318,$I2318+$G3587-$H3587,$G3587-$H3587))</f>
        <v>-4500</v>
      </c>
      <c r="J3587" s="209"/>
      <c r="K3587" s="209" t="str" cm="1">
        <f t="array" ref="K3587">IF($C3587="","",IF(AND($C3587=Party_Statement!$C$5,$B3587&gt;=Party_Statement!$C$6,$B3587&lt;=Party_Statement!$E$6),SUMPRODUCT(($C$3:$C3587=Party_Statement!$C$5)*($B$3:$B3587&gt;=Party_Statement!$C$6)*($B$3:$B3587&lt;=Party_Statement!$E$6)),""))</f>
        <v/>
      </c>
    </row>
    <row r="3588" spans="1:11" x14ac:dyDescent="0.25">
      <c r="A3588" s="212" t="str">
        <f>Collection!A830</f>
        <v>2083/05/15</v>
      </c>
      <c r="B3588" s="206">
        <f>Collection!B830</f>
        <v>46265</v>
      </c>
      <c r="C3588" s="209" t="str">
        <f>Collection!D831</f>
        <v>ORGANIC TARKALI</v>
      </c>
      <c r="D3588" s="209" t="str">
        <f>Collection!F831</f>
        <v>Collection</v>
      </c>
      <c r="E3588" s="209">
        <f>Collection!C831</f>
        <v>4402</v>
      </c>
      <c r="F3588" s="209"/>
      <c r="G3588" s="210"/>
      <c r="H3588" s="210">
        <f>Collection!H831</f>
        <v>3650</v>
      </c>
      <c r="I3588" s="256">
        <f t="shared" si="56"/>
        <v>-3650</v>
      </c>
      <c r="J3588" s="209"/>
      <c r="K3588" s="209" t="str" cm="1">
        <f t="array" ref="K3588">IF($C3588="","",IF(AND($C3588=Party_Statement!$C$5,$B3588&gt;=Party_Statement!$C$6,$B3588&lt;=Party_Statement!$E$6),SUMPRODUCT(($C$3:$C3588=Party_Statement!$C$5)*($B$3:$B3588&gt;=Party_Statement!$C$6)*($B$3:$B3588&lt;=Party_Statement!$E$6)),""))</f>
        <v/>
      </c>
    </row>
    <row r="3589" spans="1:11" x14ac:dyDescent="0.25">
      <c r="A3589" s="212" t="str">
        <f>Collection!A831</f>
        <v>2083/05/15</v>
      </c>
      <c r="B3589" s="206">
        <f>Collection!B831</f>
        <v>46265</v>
      </c>
      <c r="C3589" s="209" t="str">
        <f>Collection!D832</f>
        <v>SHARMA DAI</v>
      </c>
      <c r="D3589" s="209" t="str">
        <f>Collection!F832</f>
        <v>Collection</v>
      </c>
      <c r="E3589" s="209">
        <f>Collection!C832</f>
        <v>4403</v>
      </c>
      <c r="F3589" s="209"/>
      <c r="G3589" s="210"/>
      <c r="H3589" s="210">
        <f>Collection!H832</f>
        <v>10000</v>
      </c>
      <c r="I3589" s="256">
        <f t="shared" si="56"/>
        <v>-10000</v>
      </c>
      <c r="J3589" s="209"/>
      <c r="K3589" s="209" t="str" cm="1">
        <f t="array" ref="K3589">IF($C3589="","",IF(AND($C3589=Party_Statement!$C$5,$B3589&gt;=Party_Statement!$C$6,$B3589&lt;=Party_Statement!$E$6),SUMPRODUCT(($C$3:$C3589=Party_Statement!$C$5)*($B$3:$B3589&gt;=Party_Statement!$C$6)*($B$3:$B3589&lt;=Party_Statement!$E$6)),""))</f>
        <v/>
      </c>
    </row>
    <row r="3590" spans="1:11" x14ac:dyDescent="0.25">
      <c r="A3590" s="212" t="str">
        <f>Collection!A832</f>
        <v>2083/05/15</v>
      </c>
      <c r="B3590" s="206">
        <f>Collection!B832</f>
        <v>46265</v>
      </c>
      <c r="C3590" s="209" t="str">
        <f>Collection!D833</f>
        <v>YUBARAJ AND SAMRAT</v>
      </c>
      <c r="D3590" s="209" t="str">
        <f>Collection!F833</f>
        <v>Collection</v>
      </c>
      <c r="E3590" s="209">
        <f>Collection!C833</f>
        <v>4404</v>
      </c>
      <c r="F3590" s="209"/>
      <c r="G3590" s="210"/>
      <c r="H3590" s="210">
        <f>Collection!H833</f>
        <v>1700</v>
      </c>
      <c r="I3590" s="256">
        <f t="shared" si="56"/>
        <v>-1700</v>
      </c>
      <c r="J3590" s="209"/>
      <c r="K3590" s="209" t="str" cm="1">
        <f t="array" ref="K3590">IF($C3590="","",IF(AND($C3590=Party_Statement!$C$5,$B3590&gt;=Party_Statement!$C$6,$B3590&lt;=Party_Statement!$E$6),SUMPRODUCT(($C$3:$C3590=Party_Statement!$C$5)*($B$3:$B3590&gt;=Party_Statement!$C$6)*($B$3:$B3590&lt;=Party_Statement!$E$6)),""))</f>
        <v/>
      </c>
    </row>
    <row r="3591" spans="1:11" x14ac:dyDescent="0.25">
      <c r="A3591" s="212" t="str">
        <f>Collection!A833</f>
        <v>2083/05/15</v>
      </c>
      <c r="B3591" s="206">
        <f>Collection!B833</f>
        <v>46265</v>
      </c>
      <c r="C3591" s="209" t="str">
        <f>Collection!D834</f>
        <v>DEURALI KIRANA</v>
      </c>
      <c r="D3591" s="209" t="str">
        <f>Collection!F834</f>
        <v>Collection</v>
      </c>
      <c r="E3591" s="209">
        <f>Collection!C834</f>
        <v>4405</v>
      </c>
      <c r="F3591" s="209"/>
      <c r="G3591" s="210"/>
      <c r="H3591" s="210">
        <f>Collection!H834</f>
        <v>1020</v>
      </c>
      <c r="I3591" s="256">
        <f t="shared" si="56"/>
        <v>-1020</v>
      </c>
      <c r="J3591" s="209"/>
      <c r="K3591" s="209" t="str" cm="1">
        <f t="array" ref="K3591">IF($C3591="","",IF(AND($C3591=Party_Statement!$C$5,$B3591&gt;=Party_Statement!$C$6,$B3591&lt;=Party_Statement!$E$6),SUMPRODUCT(($C$3:$C3591=Party_Statement!$C$5)*($B$3:$B3591&gt;=Party_Statement!$C$6)*($B$3:$B3591&lt;=Party_Statement!$E$6)),""))</f>
        <v/>
      </c>
    </row>
    <row r="3592" spans="1:11" x14ac:dyDescent="0.25">
      <c r="A3592" s="212" t="str">
        <f>Collection!A834</f>
        <v>2083/05/15</v>
      </c>
      <c r="B3592" s="206">
        <f>Collection!B834</f>
        <v>46265</v>
      </c>
      <c r="C3592" s="209" t="str">
        <f>Collection!D835</f>
        <v>GIRI KIRANA</v>
      </c>
      <c r="D3592" s="209" t="str">
        <f>Collection!F835</f>
        <v>Collection</v>
      </c>
      <c r="E3592" s="209">
        <f>Collection!C835</f>
        <v>4406</v>
      </c>
      <c r="F3592" s="209"/>
      <c r="G3592" s="210"/>
      <c r="H3592" s="210">
        <f>Collection!H835</f>
        <v>1275</v>
      </c>
      <c r="I3592" s="256">
        <f t="shared" si="56"/>
        <v>-1275</v>
      </c>
      <c r="J3592" s="209"/>
      <c r="K3592" s="209" t="str" cm="1">
        <f t="array" ref="K3592">IF($C3592="","",IF(AND($C3592=Party_Statement!$C$5,$B3592&gt;=Party_Statement!$C$6,$B3592&lt;=Party_Statement!$E$6),SUMPRODUCT(($C$3:$C3592=Party_Statement!$C$5)*($B$3:$B3592&gt;=Party_Statement!$C$6)*($B$3:$B3592&lt;=Party_Statement!$E$6)),""))</f>
        <v/>
      </c>
    </row>
    <row r="3593" spans="1:11" x14ac:dyDescent="0.25">
      <c r="A3593" s="212" t="str">
        <f>Collection!A835</f>
        <v>2083/05/15</v>
      </c>
      <c r="B3593" s="206">
        <f>Collection!B835</f>
        <v>46265</v>
      </c>
      <c r="C3593" s="209" t="str">
        <f>Collection!D836</f>
        <v>NEUPANE KIRANA</v>
      </c>
      <c r="D3593" s="209" t="str">
        <f>Collection!F836</f>
        <v>Collection</v>
      </c>
      <c r="E3593" s="209">
        <f>Collection!C836</f>
        <v>4407</v>
      </c>
      <c r="F3593" s="209"/>
      <c r="G3593" s="210"/>
      <c r="H3593" s="210">
        <f>Collection!H836</f>
        <v>400</v>
      </c>
      <c r="I3593" s="256">
        <f t="shared" si="56"/>
        <v>-400</v>
      </c>
      <c r="J3593" s="209"/>
      <c r="K3593" s="209" t="str" cm="1">
        <f t="array" ref="K3593">IF($C3593="","",IF(AND($C3593=Party_Statement!$C$5,$B3593&gt;=Party_Statement!$C$6,$B3593&lt;=Party_Statement!$E$6),SUMPRODUCT(($C$3:$C3593=Party_Statement!$C$5)*($B$3:$B3593&gt;=Party_Statement!$C$6)*($B$3:$B3593&lt;=Party_Statement!$E$6)),""))</f>
        <v/>
      </c>
    </row>
    <row r="3594" spans="1:11" x14ac:dyDescent="0.25">
      <c r="A3594" s="212" t="str">
        <f>Collection!A836</f>
        <v>2083/05/15</v>
      </c>
      <c r="B3594" s="206">
        <f>Collection!B836</f>
        <v>46265</v>
      </c>
      <c r="C3594" s="209" t="str">
        <f>Collection!D837</f>
        <v>PALPALI KIRANA</v>
      </c>
      <c r="D3594" s="209" t="str">
        <f>Collection!F837</f>
        <v>Collection</v>
      </c>
      <c r="E3594" s="209">
        <f>Collection!C837</f>
        <v>4408</v>
      </c>
      <c r="F3594" s="209"/>
      <c r="G3594" s="210"/>
      <c r="H3594" s="210">
        <f>Collection!H837</f>
        <v>1700</v>
      </c>
      <c r="I3594" s="256">
        <f t="shared" si="56"/>
        <v>-1700</v>
      </c>
      <c r="J3594" s="209"/>
      <c r="K3594" s="209" t="str" cm="1">
        <f t="array" ref="K3594">IF($C3594="","",IF(AND($C3594=Party_Statement!$C$5,$B3594&gt;=Party_Statement!$C$6,$B3594&lt;=Party_Statement!$E$6),SUMPRODUCT(($C$3:$C3594=Party_Statement!$C$5)*($B$3:$B3594&gt;=Party_Statement!$C$6)*($B$3:$B3594&lt;=Party_Statement!$E$6)),""))</f>
        <v/>
      </c>
    </row>
    <row r="3595" spans="1:11" x14ac:dyDescent="0.25">
      <c r="A3595" s="212" t="str">
        <f>Collection!A837</f>
        <v>2083/05/15</v>
      </c>
      <c r="B3595" s="206">
        <f>Collection!B837</f>
        <v>46265</v>
      </c>
      <c r="C3595" s="209" t="str">
        <f>Collection!D838</f>
        <v>NEHA MISTHAN BHANDAR</v>
      </c>
      <c r="D3595" s="209" t="str">
        <f>Collection!F838</f>
        <v>Collection</v>
      </c>
      <c r="E3595" s="209">
        <f>Collection!C838</f>
        <v>4409</v>
      </c>
      <c r="F3595" s="209"/>
      <c r="G3595" s="210"/>
      <c r="H3595" s="210">
        <f>Collection!H838</f>
        <v>35000</v>
      </c>
      <c r="I3595" s="256">
        <f t="shared" si="56"/>
        <v>-35000</v>
      </c>
      <c r="J3595" s="209"/>
      <c r="K3595" s="209" t="str" cm="1">
        <f t="array" ref="K3595">IF($C3595="","",IF(AND($C3595=Party_Statement!$C$5,$B3595&gt;=Party_Statement!$C$6,$B3595&lt;=Party_Statement!$E$6),SUMPRODUCT(($C$3:$C3595=Party_Statement!$C$5)*($B$3:$B3595&gt;=Party_Statement!$C$6)*($B$3:$B3595&lt;=Party_Statement!$E$6)),""))</f>
        <v/>
      </c>
    </row>
    <row r="3596" spans="1:11" x14ac:dyDescent="0.25">
      <c r="A3596" s="212" t="str">
        <f>Collection!A838</f>
        <v>2083/05/15</v>
      </c>
      <c r="B3596" s="206">
        <f>Collection!B838</f>
        <v>46265</v>
      </c>
      <c r="C3596" s="209" t="str">
        <f>Collection!D944</f>
        <v>A KALIKA CANTEEN</v>
      </c>
      <c r="D3596" s="209" t="str">
        <f>Collection!F944</f>
        <v>Collection</v>
      </c>
      <c r="E3596" s="209">
        <f>Collection!C944</f>
        <v>4506</v>
      </c>
      <c r="F3596" s="209"/>
      <c r="G3596" s="210"/>
      <c r="H3596" s="210">
        <f>Collection!H944</f>
        <v>2975</v>
      </c>
      <c r="I3596" s="256">
        <f t="shared" si="56"/>
        <v>-2975</v>
      </c>
      <c r="J3596" s="209"/>
      <c r="K3596" s="209" t="str" cm="1">
        <f t="array" ref="K3596">IF($C3596="","",IF(AND($C3596=Party_Statement!$C$5,$B3596&gt;=Party_Statement!$C$6,$B3596&lt;=Party_Statement!$E$6),SUMPRODUCT(($C$3:$C3596=Party_Statement!$C$5)*($B$3:$B3596&gt;=Party_Statement!$C$6)*($B$3:$B3596&lt;=Party_Statement!$E$6)),""))</f>
        <v/>
      </c>
    </row>
    <row r="3597" spans="1:11" x14ac:dyDescent="0.25">
      <c r="A3597" s="212" t="str">
        <f>Collection!A839</f>
        <v>2083/05/16</v>
      </c>
      <c r="B3597" s="206">
        <f>Collection!B839</f>
        <v>46266</v>
      </c>
      <c r="C3597" s="209" t="str">
        <f>Collection!D946</f>
        <v>RAMESH PANTHI</v>
      </c>
      <c r="D3597" s="209" t="str">
        <f>Collection!F946</f>
        <v>Collection</v>
      </c>
      <c r="E3597" s="209">
        <f>Collection!C946</f>
        <v>4508</v>
      </c>
      <c r="F3597" s="209"/>
      <c r="G3597" s="210"/>
      <c r="H3597" s="210">
        <f>Collection!H946</f>
        <v>1100</v>
      </c>
      <c r="I3597" s="256">
        <f t="shared" si="56"/>
        <v>-1100</v>
      </c>
      <c r="J3597" s="209"/>
      <c r="K3597" s="209" t="str" cm="1">
        <f t="array" ref="K3597">IF($C3597="","",IF(AND($C3597=Party_Statement!$C$5,$B3597&gt;=Party_Statement!$C$6,$B3597&lt;=Party_Statement!$E$6),SUMPRODUCT(($C$3:$C3597=Party_Statement!$C$5)*($B$3:$B3597&gt;=Party_Statement!$C$6)*($B$3:$B3597&lt;=Party_Statement!$E$6)),""))</f>
        <v/>
      </c>
    </row>
    <row r="3598" spans="1:11" x14ac:dyDescent="0.25">
      <c r="A3598" s="212" t="str">
        <f>Collection!A840</f>
        <v>2083/05/16</v>
      </c>
      <c r="B3598" s="206">
        <f>Collection!B840</f>
        <v>46266</v>
      </c>
      <c r="C3598" s="209" t="str">
        <f>Collection!D947</f>
        <v>LOCAL</v>
      </c>
      <c r="D3598" s="209" t="str">
        <f>Collection!F947</f>
        <v>Collection</v>
      </c>
      <c r="E3598" s="209">
        <f>Collection!C947</f>
        <v>6495</v>
      </c>
      <c r="F3598" s="209"/>
      <c r="G3598" s="210"/>
      <c r="H3598" s="210">
        <f>Collection!H947</f>
        <v>1900</v>
      </c>
      <c r="I3598" s="256">
        <f t="shared" si="56"/>
        <v>-1900</v>
      </c>
      <c r="J3598" s="209"/>
      <c r="K3598" s="209" t="str" cm="1">
        <f t="array" ref="K3598">IF($C3598="","",IF(AND($C3598=Party_Statement!$C$5,$B3598&gt;=Party_Statement!$C$6,$B3598&lt;=Party_Statement!$E$6),SUMPRODUCT(($C$3:$C3598=Party_Statement!$C$5)*($B$3:$B3598&gt;=Party_Statement!$C$6)*($B$3:$B3598&lt;=Party_Statement!$E$6)),""))</f>
        <v/>
      </c>
    </row>
    <row r="3599" spans="1:11" x14ac:dyDescent="0.25">
      <c r="A3599" s="212" t="str">
        <f>Collection!A841</f>
        <v>2083/05/16</v>
      </c>
      <c r="B3599" s="206">
        <f>Collection!B841</f>
        <v>46266</v>
      </c>
      <c r="C3599" s="209" t="str">
        <f>Collection!D948</f>
        <v>LOCAL</v>
      </c>
      <c r="D3599" s="209" t="str">
        <f>Collection!F948</f>
        <v>Collection</v>
      </c>
      <c r="E3599" s="209">
        <f>Collection!C948</f>
        <v>6496</v>
      </c>
      <c r="F3599" s="209"/>
      <c r="G3599" s="210"/>
      <c r="H3599" s="210">
        <f>Collection!H948</f>
        <v>275</v>
      </c>
      <c r="I3599" s="256">
        <f t="shared" si="56"/>
        <v>-275</v>
      </c>
      <c r="J3599" s="209"/>
      <c r="K3599" s="209" t="str" cm="1">
        <f t="array" ref="K3599">IF($C3599="","",IF(AND($C3599=Party_Statement!$C$5,$B3599&gt;=Party_Statement!$C$6,$B3599&lt;=Party_Statement!$E$6),SUMPRODUCT(($C$3:$C3599=Party_Statement!$C$5)*($B$3:$B3599&gt;=Party_Statement!$C$6)*($B$3:$B3599&lt;=Party_Statement!$E$6)),""))</f>
        <v/>
      </c>
    </row>
    <row r="3600" spans="1:11" x14ac:dyDescent="0.25">
      <c r="A3600" s="212" t="str">
        <f>Collection!A842</f>
        <v>2083/05/16</v>
      </c>
      <c r="B3600" s="206">
        <f>Collection!B842</f>
        <v>46266</v>
      </c>
      <c r="C3600" s="209" t="str">
        <f>Collection!D949</f>
        <v>LOCAL</v>
      </c>
      <c r="D3600" s="209" t="str">
        <f>Collection!F949</f>
        <v>Collection</v>
      </c>
      <c r="E3600" s="209">
        <f>Collection!C949</f>
        <v>6497</v>
      </c>
      <c r="F3600" s="209"/>
      <c r="G3600" s="210"/>
      <c r="H3600" s="210">
        <f>Collection!H949</f>
        <v>3000</v>
      </c>
      <c r="I3600" s="256">
        <f t="shared" si="56"/>
        <v>-3000</v>
      </c>
      <c r="J3600" s="209"/>
      <c r="K3600" s="209" t="str" cm="1">
        <f t="array" ref="K3600">IF($C3600="","",IF(AND($C3600=Party_Statement!$C$5,$B3600&gt;=Party_Statement!$C$6,$B3600&lt;=Party_Statement!$E$6),SUMPRODUCT(($C$3:$C3600=Party_Statement!$C$5)*($B$3:$B3600&gt;=Party_Statement!$C$6)*($B$3:$B3600&lt;=Party_Statement!$E$6)),""))</f>
        <v/>
      </c>
    </row>
    <row r="3601" spans="1:11" x14ac:dyDescent="0.25">
      <c r="A3601" s="212" t="str">
        <f>Collection!A843</f>
        <v>2083/05/16</v>
      </c>
      <c r="B3601" s="206">
        <f>Collection!B843</f>
        <v>46266</v>
      </c>
      <c r="C3601" s="209" t="str">
        <f>Collection!D950</f>
        <v>LOCAL</v>
      </c>
      <c r="D3601" s="209" t="str">
        <f>Collection!F950</f>
        <v>Collection</v>
      </c>
      <c r="E3601" s="209">
        <f>Collection!C950</f>
        <v>6498</v>
      </c>
      <c r="F3601" s="209"/>
      <c r="G3601" s="210"/>
      <c r="H3601" s="210">
        <f>Collection!H950</f>
        <v>2970</v>
      </c>
      <c r="I3601" s="256">
        <f t="shared" si="56"/>
        <v>-2970</v>
      </c>
      <c r="J3601" s="209"/>
      <c r="K3601" s="209" t="str" cm="1">
        <f t="array" ref="K3601">IF($C3601="","",IF(AND($C3601=Party_Statement!$C$5,$B3601&gt;=Party_Statement!$C$6,$B3601&lt;=Party_Statement!$E$6),SUMPRODUCT(($C$3:$C3601=Party_Statement!$C$5)*($B$3:$B3601&gt;=Party_Statement!$C$6)*($B$3:$B3601&lt;=Party_Statement!$E$6)),""))</f>
        <v/>
      </c>
    </row>
    <row r="3602" spans="1:11" x14ac:dyDescent="0.25">
      <c r="A3602" s="212" t="str">
        <f>Collection!A844</f>
        <v>2083/05/16</v>
      </c>
      <c r="B3602" s="206">
        <f>Collection!B844</f>
        <v>46266</v>
      </c>
      <c r="C3602" s="209" t="str">
        <f>Collection!D951</f>
        <v>PETTY CASH</v>
      </c>
      <c r="D3602" s="209" t="str">
        <f>Collection!F951</f>
        <v>Petty Cash</v>
      </c>
      <c r="E3602" s="209">
        <f>Collection!C951</f>
        <v>0</v>
      </c>
      <c r="F3602" s="209"/>
      <c r="G3602" s="210"/>
      <c r="H3602" s="210">
        <f>Collection!H951</f>
        <v>0</v>
      </c>
      <c r="I3602" s="256">
        <f t="shared" si="56"/>
        <v>0</v>
      </c>
      <c r="J3602" s="209"/>
      <c r="K3602" s="209" t="str" cm="1">
        <f t="array" ref="K3602">IF($C3602="","",IF(AND($C3602=Party_Statement!$C$5,$B3602&gt;=Party_Statement!$C$6,$B3602&lt;=Party_Statement!$E$6),SUMPRODUCT(($C$3:$C3602=Party_Statement!$C$5)*($B$3:$B3602&gt;=Party_Statement!$C$6)*($B$3:$B3602&lt;=Party_Statement!$E$6)),""))</f>
        <v/>
      </c>
    </row>
    <row r="3603" spans="1:11" x14ac:dyDescent="0.25">
      <c r="A3603" s="212" t="str">
        <f>Collection!A845</f>
        <v>2083/05/16</v>
      </c>
      <c r="B3603" s="206">
        <f>Collection!B845</f>
        <v>46266</v>
      </c>
      <c r="C3603" s="209" t="str">
        <f>Collection!D952</f>
        <v>SHARMA DAI</v>
      </c>
      <c r="D3603" s="209" t="str">
        <f>Collection!F952</f>
        <v>Collection</v>
      </c>
      <c r="E3603" s="209">
        <f>Collection!C952</f>
        <v>4509</v>
      </c>
      <c r="F3603" s="209"/>
      <c r="G3603" s="210"/>
      <c r="H3603" s="210">
        <f>Collection!H952</f>
        <v>12500</v>
      </c>
      <c r="I3603" s="256">
        <f t="shared" si="56"/>
        <v>-12500</v>
      </c>
      <c r="J3603" s="209"/>
      <c r="K3603" s="209" t="str" cm="1">
        <f t="array" ref="K3603">IF($C3603="","",IF(AND($C3603=Party_Statement!$C$5,$B3603&gt;=Party_Statement!$C$6,$B3603&lt;=Party_Statement!$E$6),SUMPRODUCT(($C$3:$C3603=Party_Statement!$C$5)*($B$3:$B3603&gt;=Party_Statement!$C$6)*($B$3:$B3603&lt;=Party_Statement!$E$6)),""))</f>
        <v/>
      </c>
    </row>
    <row r="3604" spans="1:11" x14ac:dyDescent="0.25">
      <c r="A3604" s="212" t="str">
        <f>Collection!A846</f>
        <v>2083/05/16</v>
      </c>
      <c r="B3604" s="206">
        <f>Collection!B846</f>
        <v>46266</v>
      </c>
      <c r="C3604" s="209" t="str">
        <f>Collection!D953</f>
        <v>SRIJANA DAIRY</v>
      </c>
      <c r="D3604" s="209" t="str">
        <f>Collection!F953</f>
        <v>Collection</v>
      </c>
      <c r="E3604" s="209">
        <f>Collection!C953</f>
        <v>4510</v>
      </c>
      <c r="F3604" s="209"/>
      <c r="G3604" s="210"/>
      <c r="H3604" s="210">
        <f>Collection!H953</f>
        <v>6000</v>
      </c>
      <c r="I3604" s="256">
        <f t="shared" si="56"/>
        <v>-6000</v>
      </c>
      <c r="J3604" s="209"/>
      <c r="K3604" s="209" t="str" cm="1">
        <f t="array" ref="K3604">IF($C3604="","",IF(AND($C3604=Party_Statement!$C$5,$B3604&gt;=Party_Statement!$C$6,$B3604&lt;=Party_Statement!$E$6),SUMPRODUCT(($C$3:$C3604=Party_Statement!$C$5)*($B$3:$B3604&gt;=Party_Statement!$C$6)*($B$3:$B3604&lt;=Party_Statement!$E$6)),""))</f>
        <v/>
      </c>
    </row>
    <row r="3605" spans="1:11" x14ac:dyDescent="0.25">
      <c r="A3605" s="212" t="str">
        <f>Collection!A847</f>
        <v>2083/05/16</v>
      </c>
      <c r="B3605" s="206">
        <f>Collection!B847</f>
        <v>46266</v>
      </c>
      <c r="C3605" s="209" t="str">
        <f>Collection!D954</f>
        <v>SOBHA BHATTARAI</v>
      </c>
      <c r="D3605" s="209" t="str">
        <f>Collection!F954</f>
        <v>Collection</v>
      </c>
      <c r="E3605" s="209">
        <f>Collection!C954</f>
        <v>4511</v>
      </c>
      <c r="F3605" s="209"/>
      <c r="G3605" s="210"/>
      <c r="H3605" s="210">
        <f>Collection!H954</f>
        <v>4250</v>
      </c>
      <c r="I3605" s="256">
        <f t="shared" si="56"/>
        <v>-4250</v>
      </c>
      <c r="J3605" s="209"/>
      <c r="K3605" s="209" t="str" cm="1">
        <f t="array" ref="K3605">IF($C3605="","",IF(AND($C3605=Party_Statement!$C$5,$B3605&gt;=Party_Statement!$C$6,$B3605&lt;=Party_Statement!$E$6),SUMPRODUCT(($C$3:$C3605=Party_Statement!$C$5)*($B$3:$B3605&gt;=Party_Statement!$C$6)*($B$3:$B3605&lt;=Party_Statement!$E$6)),""))</f>
        <v/>
      </c>
    </row>
    <row r="3606" spans="1:11" x14ac:dyDescent="0.25">
      <c r="A3606" s="212" t="str">
        <f>Collection!A848</f>
        <v>2083/05/16</v>
      </c>
      <c r="B3606" s="206">
        <f>Collection!B848</f>
        <v>46266</v>
      </c>
      <c r="C3606" s="209" t="str">
        <f>Collection!D955</f>
        <v>KHANAL KIRANA</v>
      </c>
      <c r="D3606" s="209" t="str">
        <f>Collection!F955</f>
        <v>Collection</v>
      </c>
      <c r="E3606" s="209">
        <f>Collection!C955</f>
        <v>4512</v>
      </c>
      <c r="F3606" s="209"/>
      <c r="G3606" s="210"/>
      <c r="H3606" s="210">
        <f>Collection!H955</f>
        <v>2550</v>
      </c>
      <c r="I3606" s="256">
        <f t="shared" si="56"/>
        <v>-2550</v>
      </c>
      <c r="J3606" s="209"/>
      <c r="K3606" s="209" t="str" cm="1">
        <f t="array" ref="K3606">IF($C3606="","",IF(AND($C3606=Party_Statement!$C$5,$B3606&gt;=Party_Statement!$C$6,$B3606&lt;=Party_Statement!$E$6),SUMPRODUCT(($C$3:$C3606=Party_Statement!$C$5)*($B$3:$B3606&gt;=Party_Statement!$C$6)*($B$3:$B3606&lt;=Party_Statement!$E$6)),""))</f>
        <v/>
      </c>
    </row>
    <row r="3607" spans="1:11" x14ac:dyDescent="0.25">
      <c r="A3607" s="212" t="str">
        <f>Collection!A849</f>
        <v>2083/05/16</v>
      </c>
      <c r="B3607" s="206">
        <f>Collection!B849</f>
        <v>46266</v>
      </c>
      <c r="C3607" s="209" t="str">
        <f>Collection!D956</f>
        <v>YUBARAJ AND SAMRAT</v>
      </c>
      <c r="D3607" s="209" t="str">
        <f>Collection!F956</f>
        <v>Collection</v>
      </c>
      <c r="E3607" s="209">
        <f>Collection!C956</f>
        <v>4513</v>
      </c>
      <c r="F3607" s="209"/>
      <c r="G3607" s="210"/>
      <c r="H3607" s="210">
        <f>Collection!H956</f>
        <v>850</v>
      </c>
      <c r="I3607" s="256">
        <f t="shared" si="56"/>
        <v>-850</v>
      </c>
      <c r="J3607" s="209"/>
      <c r="K3607" s="209" t="str" cm="1">
        <f t="array" ref="K3607">IF($C3607="","",IF(AND($C3607=Party_Statement!$C$5,$B3607&gt;=Party_Statement!$C$6,$B3607&lt;=Party_Statement!$E$6),SUMPRODUCT(($C$3:$C3607=Party_Statement!$C$5)*($B$3:$B3607&gt;=Party_Statement!$C$6)*($B$3:$B3607&lt;=Party_Statement!$E$6)),""))</f>
        <v/>
      </c>
    </row>
    <row r="3608" spans="1:11" x14ac:dyDescent="0.25">
      <c r="A3608" s="212" t="str">
        <f>Collection!A850</f>
        <v>2083/05/17</v>
      </c>
      <c r="B3608" s="206">
        <f>Collection!B850</f>
        <v>46267</v>
      </c>
      <c r="C3608" s="209" t="str">
        <f>Collection!D957</f>
        <v>SAMIKSHYA KIRANA</v>
      </c>
      <c r="D3608" s="209" t="str">
        <f>Collection!F957</f>
        <v>Collection</v>
      </c>
      <c r="E3608" s="209">
        <f>Collection!C957</f>
        <v>4514</v>
      </c>
      <c r="F3608" s="209"/>
      <c r="G3608" s="210"/>
      <c r="H3608" s="210">
        <f>Collection!H957</f>
        <v>850</v>
      </c>
      <c r="I3608" s="256">
        <f t="shared" si="56"/>
        <v>-850</v>
      </c>
      <c r="J3608" s="209"/>
      <c r="K3608" s="209" t="str" cm="1">
        <f t="array" ref="K3608">IF($C3608="","",IF(AND($C3608=Party_Statement!$C$5,$B3608&gt;=Party_Statement!$C$6,$B3608&lt;=Party_Statement!$E$6),SUMPRODUCT(($C$3:$C3608=Party_Statement!$C$5)*($B$3:$B3608&gt;=Party_Statement!$C$6)*($B$3:$B3608&lt;=Party_Statement!$E$6)),""))</f>
        <v/>
      </c>
    </row>
    <row r="3609" spans="1:11" x14ac:dyDescent="0.25">
      <c r="A3609" s="212" t="str">
        <f>Collection!A851</f>
        <v>2083/05/17</v>
      </c>
      <c r="B3609" s="206">
        <f>Collection!B851</f>
        <v>46267</v>
      </c>
      <c r="C3609" s="209" t="str">
        <f>Collection!D958</f>
        <v>AAMOSH KIRANA</v>
      </c>
      <c r="D3609" s="209" t="str">
        <f>Collection!F958</f>
        <v>Collection</v>
      </c>
      <c r="E3609" s="209">
        <f>Collection!C958</f>
        <v>4515</v>
      </c>
      <c r="F3609" s="209"/>
      <c r="G3609" s="210"/>
      <c r="H3609" s="210">
        <f>Collection!H958</f>
        <v>5500</v>
      </c>
      <c r="I3609" s="256">
        <f t="shared" si="56"/>
        <v>-5500</v>
      </c>
      <c r="J3609" s="209"/>
      <c r="K3609" s="209" t="str" cm="1">
        <f t="array" ref="K3609">IF($C3609="","",IF(AND($C3609=Party_Statement!$C$5,$B3609&gt;=Party_Statement!$C$6,$B3609&lt;=Party_Statement!$E$6),SUMPRODUCT(($C$3:$C3609=Party_Statement!$C$5)*($B$3:$B3609&gt;=Party_Statement!$C$6)*($B$3:$B3609&lt;=Party_Statement!$E$6)),""))</f>
        <v/>
      </c>
    </row>
    <row r="3610" spans="1:11" x14ac:dyDescent="0.25">
      <c r="A3610" s="212" t="str">
        <f>Collection!A852</f>
        <v>2083/05/17</v>
      </c>
      <c r="B3610" s="206">
        <f>Collection!B852</f>
        <v>46267</v>
      </c>
      <c r="C3610" s="209" t="str">
        <f>Collection!D959</f>
        <v>PALPALI KIRANA</v>
      </c>
      <c r="D3610" s="209" t="str">
        <f>Collection!F959</f>
        <v>Collection</v>
      </c>
      <c r="E3610" s="209">
        <f>Collection!C959</f>
        <v>4516</v>
      </c>
      <c r="F3610" s="209"/>
      <c r="G3610" s="210"/>
      <c r="H3610" s="210">
        <f>Collection!H959</f>
        <v>1700</v>
      </c>
      <c r="I3610" s="256">
        <f t="shared" si="56"/>
        <v>-1700</v>
      </c>
      <c r="J3610" s="209"/>
      <c r="K3610" s="209" t="str" cm="1">
        <f t="array" ref="K3610">IF($C3610="","",IF(AND($C3610=Party_Statement!$C$5,$B3610&gt;=Party_Statement!$C$6,$B3610&lt;=Party_Statement!$E$6),SUMPRODUCT(($C$3:$C3610=Party_Statement!$C$5)*($B$3:$B3610&gt;=Party_Statement!$C$6)*($B$3:$B3610&lt;=Party_Statement!$E$6)),""))</f>
        <v/>
      </c>
    </row>
    <row r="3611" spans="1:11" x14ac:dyDescent="0.25">
      <c r="A3611" s="212" t="str">
        <f>Collection!A853</f>
        <v>2083/05/17</v>
      </c>
      <c r="B3611" s="206">
        <f>Collection!B853</f>
        <v>46267</v>
      </c>
      <c r="C3611" s="209" t="str">
        <f>Collection!D960</f>
        <v>GIRI KIRANA</v>
      </c>
      <c r="D3611" s="209" t="str">
        <f>Collection!F960</f>
        <v>Collection</v>
      </c>
      <c r="E3611" s="209">
        <f>Collection!C960</f>
        <v>4517</v>
      </c>
      <c r="F3611" s="209"/>
      <c r="G3611" s="210"/>
      <c r="H3611" s="210">
        <f>Collection!H960</f>
        <v>1275</v>
      </c>
      <c r="I3611" s="256">
        <f t="shared" si="56"/>
        <v>-1275</v>
      </c>
      <c r="J3611" s="209"/>
      <c r="K3611" s="209" t="str" cm="1">
        <f t="array" ref="K3611">IF($C3611="","",IF(AND($C3611=Party_Statement!$C$5,$B3611&gt;=Party_Statement!$C$6,$B3611&lt;=Party_Statement!$E$6),SUMPRODUCT(($C$3:$C3611=Party_Statement!$C$5)*($B$3:$B3611&gt;=Party_Statement!$C$6)*($B$3:$B3611&lt;=Party_Statement!$E$6)),""))</f>
        <v/>
      </c>
    </row>
    <row r="3612" spans="1:11" x14ac:dyDescent="0.25">
      <c r="A3612" s="212" t="str">
        <f>Collection!A854</f>
        <v>2083/05/17</v>
      </c>
      <c r="B3612" s="206">
        <f>Collection!B854</f>
        <v>46267</v>
      </c>
      <c r="C3612" s="209" t="str">
        <f>Collection!D961</f>
        <v>ORGANIC TARKALI</v>
      </c>
      <c r="D3612" s="209" t="str">
        <f>Collection!F961</f>
        <v>Collection</v>
      </c>
      <c r="E3612" s="209">
        <f>Collection!C961</f>
        <v>4518</v>
      </c>
      <c r="F3612" s="209"/>
      <c r="G3612" s="210"/>
      <c r="H3612" s="210">
        <f>Collection!H961</f>
        <v>2580</v>
      </c>
      <c r="I3612" s="256">
        <f t="shared" si="56"/>
        <v>-2580</v>
      </c>
      <c r="J3612" s="209"/>
      <c r="K3612" s="209" t="str" cm="1">
        <f t="array" ref="K3612">IF($C3612="","",IF(AND($C3612=Party_Statement!$C$5,$B3612&gt;=Party_Statement!$C$6,$B3612&lt;=Party_Statement!$E$6),SUMPRODUCT(($C$3:$C3612=Party_Statement!$C$5)*($B$3:$B3612&gt;=Party_Statement!$C$6)*($B$3:$B3612&lt;=Party_Statement!$E$6)),""))</f>
        <v/>
      </c>
    </row>
    <row r="3613" spans="1:11" x14ac:dyDescent="0.25">
      <c r="A3613" s="212" t="str">
        <f>Collection!A855</f>
        <v>2083/05/17</v>
      </c>
      <c r="B3613" s="206">
        <f>Collection!B855</f>
        <v>46267</v>
      </c>
      <c r="C3613" s="209" t="str">
        <f>Collection!D963</f>
        <v>LOCAL</v>
      </c>
      <c r="D3613" s="209" t="str">
        <f>Collection!F963</f>
        <v>Collection</v>
      </c>
      <c r="E3613" s="209">
        <f>Collection!C963</f>
        <v>6499</v>
      </c>
      <c r="F3613" s="209"/>
      <c r="G3613" s="210"/>
      <c r="H3613" s="210">
        <f>Collection!H963</f>
        <v>550</v>
      </c>
      <c r="I3613" s="256">
        <f t="shared" si="56"/>
        <v>-550</v>
      </c>
      <c r="J3613" s="209"/>
      <c r="K3613" s="209" t="str" cm="1">
        <f t="array" ref="K3613">IF($C3613="","",IF(AND($C3613=Party_Statement!$C$5,$B3613&gt;=Party_Statement!$C$6,$B3613&lt;=Party_Statement!$E$6),SUMPRODUCT(($C$3:$C3613=Party_Statement!$C$5)*($B$3:$B3613&gt;=Party_Statement!$C$6)*($B$3:$B3613&lt;=Party_Statement!$E$6)),""))</f>
        <v/>
      </c>
    </row>
    <row r="3614" spans="1:11" x14ac:dyDescent="0.25">
      <c r="A3614" s="212" t="str">
        <f>Collection!A856</f>
        <v>2083/05/17</v>
      </c>
      <c r="B3614" s="206">
        <f>Collection!B856</f>
        <v>46267</v>
      </c>
      <c r="C3614" s="209" t="str">
        <f>Collection!D964</f>
        <v>SRIJANA DAIRY</v>
      </c>
      <c r="D3614" s="209" t="str">
        <f>Collection!F964</f>
        <v>Collection</v>
      </c>
      <c r="E3614" s="209">
        <f>Collection!C964</f>
        <v>4520</v>
      </c>
      <c r="F3614" s="209"/>
      <c r="G3614" s="210"/>
      <c r="H3614" s="210">
        <f>Collection!H964</f>
        <v>5555</v>
      </c>
      <c r="I3614" s="256">
        <f t="shared" si="56"/>
        <v>-5555</v>
      </c>
      <c r="J3614" s="209"/>
      <c r="K3614" s="209" t="str" cm="1">
        <f t="array" ref="K3614">IF($C3614="","",IF(AND($C3614=Party_Statement!$C$5,$B3614&gt;=Party_Statement!$C$6,$B3614&lt;=Party_Statement!$E$6),SUMPRODUCT(($C$3:$C3614=Party_Statement!$C$5)*($B$3:$B3614&gt;=Party_Statement!$C$6)*($B$3:$B3614&lt;=Party_Statement!$E$6)),""))</f>
        <v/>
      </c>
    </row>
    <row r="3615" spans="1:11" x14ac:dyDescent="0.25">
      <c r="A3615" s="212" t="str">
        <f>Collection!A857</f>
        <v>2083/05/17</v>
      </c>
      <c r="B3615" s="206">
        <f>Collection!B857</f>
        <v>46267</v>
      </c>
      <c r="C3615" s="209" t="str">
        <f>Collection!D965</f>
        <v>SOBHA BHATTARAI</v>
      </c>
      <c r="D3615" s="209" t="str">
        <f>Collection!F965</f>
        <v>Collection</v>
      </c>
      <c r="E3615" s="209">
        <f>Collection!C965</f>
        <v>4521</v>
      </c>
      <c r="F3615" s="209"/>
      <c r="G3615" s="210"/>
      <c r="H3615" s="210">
        <f>Collection!H965</f>
        <v>4250</v>
      </c>
      <c r="I3615" s="256">
        <f t="shared" si="56"/>
        <v>-4250</v>
      </c>
      <c r="J3615" s="209"/>
      <c r="K3615" s="209" t="str" cm="1">
        <f t="array" ref="K3615">IF($C3615="","",IF(AND($C3615=Party_Statement!$C$5,$B3615&gt;=Party_Statement!$C$6,$B3615&lt;=Party_Statement!$E$6),SUMPRODUCT(($C$3:$C3615=Party_Statement!$C$5)*($B$3:$B3615&gt;=Party_Statement!$C$6)*($B$3:$B3615&lt;=Party_Statement!$E$6)),""))</f>
        <v/>
      </c>
    </row>
    <row r="3616" spans="1:11" x14ac:dyDescent="0.25">
      <c r="A3616" s="212" t="str">
        <f>Collection!A858</f>
        <v>2083/05/17</v>
      </c>
      <c r="B3616" s="206">
        <f>Collection!B858</f>
        <v>46267</v>
      </c>
      <c r="C3616" s="209" t="str">
        <f>Collection!D966</f>
        <v>DEURALI KIRANA</v>
      </c>
      <c r="D3616" s="209" t="str">
        <f>Collection!F966</f>
        <v>Collection</v>
      </c>
      <c r="E3616" s="209">
        <f>Collection!C966</f>
        <v>4522</v>
      </c>
      <c r="F3616" s="209"/>
      <c r="G3616" s="210"/>
      <c r="H3616" s="210">
        <f>Collection!H966</f>
        <v>425</v>
      </c>
      <c r="I3616" s="256">
        <f t="shared" si="56"/>
        <v>-425</v>
      </c>
      <c r="J3616" s="209"/>
      <c r="K3616" s="209" t="str" cm="1">
        <f t="array" ref="K3616">IF($C3616="","",IF(AND($C3616=Party_Statement!$C$5,$B3616&gt;=Party_Statement!$C$6,$B3616&lt;=Party_Statement!$E$6),SUMPRODUCT(($C$3:$C3616=Party_Statement!$C$5)*($B$3:$B3616&gt;=Party_Statement!$C$6)*($B$3:$B3616&lt;=Party_Statement!$E$6)),""))</f>
        <v/>
      </c>
    </row>
    <row r="3617" spans="1:11" x14ac:dyDescent="0.25">
      <c r="A3617" s="212" t="str">
        <f>Collection!A860</f>
        <v>2083/05/17</v>
      </c>
      <c r="B3617" s="206">
        <f>Collection!B860</f>
        <v>46267</v>
      </c>
      <c r="C3617" s="209" t="str">
        <f>Collection!D967</f>
        <v>KHANAL KIRANA</v>
      </c>
      <c r="D3617" s="209" t="str">
        <f>Collection!F967</f>
        <v>Collection</v>
      </c>
      <c r="E3617" s="209">
        <f>Collection!C967</f>
        <v>4523</v>
      </c>
      <c r="F3617" s="209"/>
      <c r="G3617" s="210"/>
      <c r="H3617" s="210">
        <f>Collection!H967</f>
        <v>6700</v>
      </c>
      <c r="I3617" s="256">
        <f t="shared" si="56"/>
        <v>-6700</v>
      </c>
      <c r="J3617" s="209"/>
      <c r="K3617" s="209" t="str" cm="1">
        <f t="array" ref="K3617">IF($C3617="","",IF(AND($C3617=Party_Statement!$C$5,$B3617&gt;=Party_Statement!$C$6,$B3617&lt;=Party_Statement!$E$6),SUMPRODUCT(($C$3:$C3617=Party_Statement!$C$5)*($B$3:$B3617&gt;=Party_Statement!$C$6)*($B$3:$B3617&lt;=Party_Statement!$E$6)),""))</f>
        <v/>
      </c>
    </row>
    <row r="3618" spans="1:11" x14ac:dyDescent="0.25">
      <c r="A3618" s="212" t="str">
        <f>Collection!A861</f>
        <v>2083/05/18</v>
      </c>
      <c r="B3618" s="206">
        <f>Collection!B861</f>
        <v>46268</v>
      </c>
      <c r="C3618" s="209" t="str">
        <f>Collection!D968</f>
        <v>AAYUSH AND AAYUSHMA</v>
      </c>
      <c r="D3618" s="209" t="str">
        <f>Collection!F968</f>
        <v>Collection</v>
      </c>
      <c r="E3618" s="209">
        <f>Collection!C968</f>
        <v>4524</v>
      </c>
      <c r="F3618" s="209"/>
      <c r="G3618" s="210"/>
      <c r="H3618" s="210">
        <f>Collection!H968</f>
        <v>425</v>
      </c>
      <c r="I3618" s="256">
        <f t="shared" si="56"/>
        <v>-425</v>
      </c>
      <c r="J3618" s="209"/>
      <c r="K3618" s="209" t="str" cm="1">
        <f t="array" ref="K3618">IF($C3618="","",IF(AND($C3618=Party_Statement!$C$5,$B3618&gt;=Party_Statement!$C$6,$B3618&lt;=Party_Statement!$E$6),SUMPRODUCT(($C$3:$C3618=Party_Statement!$C$5)*($B$3:$B3618&gt;=Party_Statement!$C$6)*($B$3:$B3618&lt;=Party_Statement!$E$6)),""))</f>
        <v/>
      </c>
    </row>
    <row r="3619" spans="1:11" x14ac:dyDescent="0.25">
      <c r="A3619" s="212" t="str">
        <f>Collection!A862</f>
        <v>2083/05/18</v>
      </c>
      <c r="B3619" s="206">
        <f>Collection!B862</f>
        <v>46268</v>
      </c>
      <c r="C3619" s="209" t="str">
        <f>Collection!D969</f>
        <v>SAMIKSHYA KIRANA</v>
      </c>
      <c r="D3619" s="209" t="str">
        <f>Collection!F969</f>
        <v>Collection</v>
      </c>
      <c r="E3619" s="209">
        <f>Collection!C969</f>
        <v>4525</v>
      </c>
      <c r="F3619" s="209"/>
      <c r="G3619" s="210"/>
      <c r="H3619" s="210">
        <f>Collection!H969</f>
        <v>850</v>
      </c>
      <c r="I3619" s="256">
        <f t="shared" si="56"/>
        <v>-850</v>
      </c>
      <c r="J3619" s="209"/>
      <c r="K3619" s="209" t="str" cm="1">
        <f t="array" ref="K3619">IF($C3619="","",IF(AND($C3619=Party_Statement!$C$5,$B3619&gt;=Party_Statement!$C$6,$B3619&lt;=Party_Statement!$E$6),SUMPRODUCT(($C$3:$C3619=Party_Statement!$C$5)*($B$3:$B3619&gt;=Party_Statement!$C$6)*($B$3:$B3619&lt;=Party_Statement!$E$6)),""))</f>
        <v/>
      </c>
    </row>
    <row r="3620" spans="1:11" x14ac:dyDescent="0.25">
      <c r="A3620" s="212" t="str">
        <f>Collection!A863</f>
        <v>2083/05/18</v>
      </c>
      <c r="B3620" s="206">
        <f>Collection!B863</f>
        <v>46268</v>
      </c>
      <c r="C3620" s="209" t="str">
        <f>Collection!D970</f>
        <v>PALPALI KIRANA</v>
      </c>
      <c r="D3620" s="209" t="str">
        <f>Collection!F970</f>
        <v>Collection</v>
      </c>
      <c r="E3620" s="209">
        <f>Collection!C970</f>
        <v>4526</v>
      </c>
      <c r="F3620" s="209"/>
      <c r="G3620" s="210"/>
      <c r="H3620" s="210">
        <f>Collection!H970</f>
        <v>1700</v>
      </c>
      <c r="I3620" s="256">
        <f t="shared" si="56"/>
        <v>-1700</v>
      </c>
      <c r="J3620" s="209"/>
      <c r="K3620" s="209" t="str" cm="1">
        <f t="array" ref="K3620">IF($C3620="","",IF(AND($C3620=Party_Statement!$C$5,$B3620&gt;=Party_Statement!$C$6,$B3620&lt;=Party_Statement!$E$6),SUMPRODUCT(($C$3:$C3620=Party_Statement!$C$5)*($B$3:$B3620&gt;=Party_Statement!$C$6)*($B$3:$B3620&lt;=Party_Statement!$E$6)),""))</f>
        <v/>
      </c>
    </row>
    <row r="3621" spans="1:11" x14ac:dyDescent="0.25">
      <c r="A3621" s="212" t="str">
        <f>Collection!A864</f>
        <v>2083/05/18</v>
      </c>
      <c r="B3621" s="206">
        <f>Collection!B864</f>
        <v>46268</v>
      </c>
      <c r="C3621" s="209" t="str">
        <f>Collection!D971</f>
        <v>AAMOSH KIRANA</v>
      </c>
      <c r="D3621" s="209" t="str">
        <f>Collection!F971</f>
        <v>Collection</v>
      </c>
      <c r="E3621" s="209">
        <f>Collection!C971</f>
        <v>4527</v>
      </c>
      <c r="F3621" s="209"/>
      <c r="G3621" s="210"/>
      <c r="H3621" s="210">
        <f>Collection!H971</f>
        <v>15000</v>
      </c>
      <c r="I3621" s="256">
        <f t="shared" si="56"/>
        <v>-15000</v>
      </c>
      <c r="J3621" s="209"/>
      <c r="K3621" s="209" t="str" cm="1">
        <f t="array" ref="K3621">IF($C3621="","",IF(AND($C3621=Party_Statement!$C$5,$B3621&gt;=Party_Statement!$C$6,$B3621&lt;=Party_Statement!$E$6),SUMPRODUCT(($C$3:$C3621=Party_Statement!$C$5)*($B$3:$B3621&gt;=Party_Statement!$C$6)*($B$3:$B3621&lt;=Party_Statement!$E$6)),""))</f>
        <v/>
      </c>
    </row>
    <row r="3622" spans="1:11" x14ac:dyDescent="0.25">
      <c r="A3622" s="212" t="str">
        <f>Collection!A865</f>
        <v>2083/05/18</v>
      </c>
      <c r="B3622" s="206">
        <f>Collection!B865</f>
        <v>46268</v>
      </c>
      <c r="C3622" s="209" t="str">
        <f>Collection!D972</f>
        <v>GIRI KIRANA</v>
      </c>
      <c r="D3622" s="209" t="str">
        <f>Collection!F972</f>
        <v>Collection</v>
      </c>
      <c r="E3622" s="209">
        <f>Collection!C972</f>
        <v>4528</v>
      </c>
      <c r="F3622" s="209"/>
      <c r="G3622" s="210"/>
      <c r="H3622" s="210">
        <f>Collection!H972</f>
        <v>1700</v>
      </c>
      <c r="I3622" s="256">
        <f t="shared" si="56"/>
        <v>-1700</v>
      </c>
      <c r="J3622" s="209"/>
      <c r="K3622" s="209" t="str" cm="1">
        <f t="array" ref="K3622">IF($C3622="","",IF(AND($C3622=Party_Statement!$C$5,$B3622&gt;=Party_Statement!$C$6,$B3622&lt;=Party_Statement!$E$6),SUMPRODUCT(($C$3:$C3622=Party_Statement!$C$5)*($B$3:$B3622&gt;=Party_Statement!$C$6)*($B$3:$B3622&lt;=Party_Statement!$E$6)),""))</f>
        <v/>
      </c>
    </row>
    <row r="3623" spans="1:11" x14ac:dyDescent="0.25">
      <c r="A3623" s="212" t="str">
        <f>Collection!A866</f>
        <v>2083/05/18</v>
      </c>
      <c r="B3623" s="206">
        <f>Collection!B866</f>
        <v>46268</v>
      </c>
      <c r="C3623" s="209" t="str">
        <f>Collection!D973</f>
        <v>ORGANIC TARKALI</v>
      </c>
      <c r="D3623" s="209" t="str">
        <f>Collection!F973</f>
        <v>Collection</v>
      </c>
      <c r="E3623" s="209">
        <f>Collection!C973</f>
        <v>4529</v>
      </c>
      <c r="F3623" s="209"/>
      <c r="G3623" s="210"/>
      <c r="H3623" s="210">
        <f>Collection!H973</f>
        <v>2920</v>
      </c>
      <c r="I3623" s="256">
        <f t="shared" si="56"/>
        <v>-2920</v>
      </c>
      <c r="J3623" s="209"/>
      <c r="K3623" s="209" t="str" cm="1">
        <f t="array" ref="K3623">IF($C3623="","",IF(AND($C3623=Party_Statement!$C$5,$B3623&gt;=Party_Statement!$C$6,$B3623&lt;=Party_Statement!$E$6),SUMPRODUCT(($C$3:$C3623=Party_Statement!$C$5)*($B$3:$B3623&gt;=Party_Statement!$C$6)*($B$3:$B3623&lt;=Party_Statement!$E$6)),""))</f>
        <v/>
      </c>
    </row>
    <row r="3624" spans="1:11" x14ac:dyDescent="0.25">
      <c r="A3624" s="212" t="str">
        <f>Collection!A867</f>
        <v>2083/05/18</v>
      </c>
      <c r="B3624" s="206">
        <f>Collection!B867</f>
        <v>46268</v>
      </c>
      <c r="C3624" s="209" t="str">
        <f>Collection!D974</f>
        <v>NEUPANE KIRANA</v>
      </c>
      <c r="D3624" s="209" t="str">
        <f>Collection!F974</f>
        <v>Collection</v>
      </c>
      <c r="E3624" s="209">
        <f>Collection!C974</f>
        <v>4530</v>
      </c>
      <c r="F3624" s="209"/>
      <c r="G3624" s="210"/>
      <c r="H3624" s="210">
        <f>Collection!H974</f>
        <v>450</v>
      </c>
      <c r="I3624" s="256">
        <f t="shared" si="56"/>
        <v>-450</v>
      </c>
      <c r="J3624" s="209"/>
      <c r="K3624" s="209" t="str" cm="1">
        <f t="array" ref="K3624">IF($C3624="","",IF(AND($C3624=Party_Statement!$C$5,$B3624&gt;=Party_Statement!$C$6,$B3624&lt;=Party_Statement!$E$6),SUMPRODUCT(($C$3:$C3624=Party_Statement!$C$5)*($B$3:$B3624&gt;=Party_Statement!$C$6)*($B$3:$B3624&lt;=Party_Statement!$E$6)),""))</f>
        <v/>
      </c>
    </row>
    <row r="3625" spans="1:11" x14ac:dyDescent="0.25">
      <c r="A3625" s="212" t="str">
        <f>Collection!A868</f>
        <v>2083/05/18</v>
      </c>
      <c r="B3625" s="206">
        <f>Collection!B868</f>
        <v>46268</v>
      </c>
      <c r="C3625" s="209" t="str">
        <f>Collection!D975</f>
        <v>PETTY CASH</v>
      </c>
      <c r="D3625" s="209" t="str">
        <f>Collection!F975</f>
        <v>Petty Cash</v>
      </c>
      <c r="E3625" s="209">
        <f>Collection!C975</f>
        <v>0</v>
      </c>
      <c r="F3625" s="209"/>
      <c r="G3625" s="210"/>
      <c r="H3625" s="210">
        <f>Collection!H975</f>
        <v>0</v>
      </c>
      <c r="I3625" s="256">
        <f t="shared" si="56"/>
        <v>0</v>
      </c>
      <c r="J3625" s="209"/>
      <c r="K3625" s="209" t="str" cm="1">
        <f t="array" ref="K3625">IF($C3625="","",IF(AND($C3625=Party_Statement!$C$5,$B3625&gt;=Party_Statement!$C$6,$B3625&lt;=Party_Statement!$E$6),SUMPRODUCT(($C$3:$C3625=Party_Statement!$C$5)*($B$3:$B3625&gt;=Party_Statement!$C$6)*($B$3:$B3625&lt;=Party_Statement!$E$6)),""))</f>
        <v/>
      </c>
    </row>
    <row r="3626" spans="1:11" x14ac:dyDescent="0.25">
      <c r="A3626" s="212" t="str">
        <f>Collection!A869</f>
        <v>2083/05/18</v>
      </c>
      <c r="B3626" s="206">
        <f>Collection!B869</f>
        <v>46268</v>
      </c>
      <c r="C3626" s="209" t="str">
        <f>Collection!D991</f>
        <v>LOCAL</v>
      </c>
      <c r="D3626" s="209" t="str">
        <f>Collection!F991</f>
        <v>Collection</v>
      </c>
      <c r="E3626" s="209">
        <f>Collection!C991</f>
        <v>6500</v>
      </c>
      <c r="F3626" s="209"/>
      <c r="G3626" s="210"/>
      <c r="H3626" s="210">
        <f>Collection!H991</f>
        <v>5700</v>
      </c>
      <c r="I3626" s="256">
        <f t="shared" si="56"/>
        <v>-5700</v>
      </c>
      <c r="J3626" s="209"/>
      <c r="K3626" s="209" t="str" cm="1">
        <f t="array" ref="K3626">IF($C3626="","",IF(AND($C3626=Party_Statement!$C$5,$B3626&gt;=Party_Statement!$C$6,$B3626&lt;=Party_Statement!$E$6),SUMPRODUCT(($C$3:$C3626=Party_Statement!$C$5)*($B$3:$B3626&gt;=Party_Statement!$C$6)*($B$3:$B3626&lt;=Party_Statement!$E$6)),""))</f>
        <v/>
      </c>
    </row>
    <row r="3627" spans="1:11" x14ac:dyDescent="0.25">
      <c r="A3627" s="212" t="str">
        <f>Collection!A871</f>
        <v>2083/05/19</v>
      </c>
      <c r="B3627" s="206">
        <f>Collection!B871</f>
        <v>46269</v>
      </c>
      <c r="C3627" s="209" t="str">
        <f>Collection!D976</f>
        <v>SRIJANA DAIRY</v>
      </c>
      <c r="D3627" s="209" t="str">
        <f>Collection!F976</f>
        <v>Collection</v>
      </c>
      <c r="E3627" s="209">
        <f>Collection!C976</f>
        <v>4531</v>
      </c>
      <c r="F3627" s="209"/>
      <c r="G3627" s="210"/>
      <c r="H3627" s="210">
        <f>Collection!H976</f>
        <v>5180</v>
      </c>
      <c r="I3627" s="256">
        <f t="shared" si="56"/>
        <v>-5180</v>
      </c>
      <c r="J3627" s="209"/>
      <c r="K3627" s="209" t="str" cm="1">
        <f t="array" ref="K3627">IF($C3627="","",IF(AND($C3627=Party_Statement!$C$5,$B3627&gt;=Party_Statement!$C$6,$B3627&lt;=Party_Statement!$E$6),SUMPRODUCT(($C$3:$C3627=Party_Statement!$C$5)*($B$3:$B3627&gt;=Party_Statement!$C$6)*($B$3:$B3627&lt;=Party_Statement!$E$6)),""))</f>
        <v/>
      </c>
    </row>
    <row r="3628" spans="1:11" x14ac:dyDescent="0.25">
      <c r="A3628" s="212" t="str">
        <f>Collection!A872</f>
        <v>2083/05/19</v>
      </c>
      <c r="B3628" s="206">
        <f>Collection!B872</f>
        <v>46269</v>
      </c>
      <c r="C3628" s="209" t="str">
        <f>Collection!D977</f>
        <v>SOBHA BHATTARAI</v>
      </c>
      <c r="D3628" s="209" t="str">
        <f>Collection!F977</f>
        <v>Collection</v>
      </c>
      <c r="E3628" s="209">
        <f>Collection!C977</f>
        <v>4532</v>
      </c>
      <c r="F3628" s="209"/>
      <c r="G3628" s="210"/>
      <c r="H3628" s="210">
        <f>Collection!H977</f>
        <v>3400</v>
      </c>
      <c r="I3628" s="256">
        <f t="shared" si="56"/>
        <v>-3400</v>
      </c>
      <c r="J3628" s="209"/>
      <c r="K3628" s="209" t="str" cm="1">
        <f t="array" ref="K3628">IF($C3628="","",IF(AND($C3628=Party_Statement!$C$5,$B3628&gt;=Party_Statement!$C$6,$B3628&lt;=Party_Statement!$E$6),SUMPRODUCT(($C$3:$C3628=Party_Statement!$C$5)*($B$3:$B3628&gt;=Party_Statement!$C$6)*($B$3:$B3628&lt;=Party_Statement!$E$6)),""))</f>
        <v/>
      </c>
    </row>
    <row r="3629" spans="1:11" x14ac:dyDescent="0.25">
      <c r="A3629" s="212" t="str">
        <f>Collection!A873</f>
        <v>2083/05/19</v>
      </c>
      <c r="B3629" s="206">
        <f>Collection!B873</f>
        <v>46269</v>
      </c>
      <c r="C3629" s="209" t="str">
        <f>Collection!D978</f>
        <v>MANAKAMANA DAIRY</v>
      </c>
      <c r="D3629" s="209" t="str">
        <f>Collection!F978</f>
        <v>Collection</v>
      </c>
      <c r="E3629" s="209">
        <f>Collection!C978</f>
        <v>4533</v>
      </c>
      <c r="F3629" s="209"/>
      <c r="G3629" s="210"/>
      <c r="H3629" s="210">
        <f>Collection!H978</f>
        <v>1750</v>
      </c>
      <c r="I3629" s="256">
        <f t="shared" si="56"/>
        <v>-1750</v>
      </c>
      <c r="J3629" s="209"/>
      <c r="K3629" s="209" t="str" cm="1">
        <f t="array" ref="K3629">IF($C3629="","",IF(AND($C3629=Party_Statement!$C$5,$B3629&gt;=Party_Statement!$C$6,$B3629&lt;=Party_Statement!$E$6),SUMPRODUCT(($C$3:$C3629=Party_Statement!$C$5)*($B$3:$B3629&gt;=Party_Statement!$C$6)*($B$3:$B3629&lt;=Party_Statement!$E$6)),""))</f>
        <v/>
      </c>
    </row>
    <row r="3630" spans="1:11" x14ac:dyDescent="0.25">
      <c r="A3630" s="212" t="str">
        <f>Collection!A874</f>
        <v>2083/05/19</v>
      </c>
      <c r="B3630" s="206">
        <f>Collection!B874</f>
        <v>46269</v>
      </c>
      <c r="C3630" s="209" t="str">
        <f>Collection!D1260</f>
        <v>TOTALS ►</v>
      </c>
      <c r="D3630" s="209">
        <f>Collection!F1260</f>
        <v>0</v>
      </c>
      <c r="E3630" s="209">
        <f>Collection!C1260</f>
        <v>0</v>
      </c>
      <c r="F3630" s="209"/>
      <c r="G3630" s="210"/>
      <c r="H3630" s="210">
        <f>Collection!H1260</f>
        <v>2637055</v>
      </c>
      <c r="I3630" s="256">
        <f t="shared" si="56"/>
        <v>-2637055</v>
      </c>
      <c r="J3630" s="209"/>
      <c r="K3630" s="209" t="str" cm="1">
        <f t="array" ref="K3630">IF($C3630="","",IF(AND($C3630=Party_Statement!$C$5,$B3630&gt;=Party_Statement!$C$6,$B3630&lt;=Party_Statement!$E$6),SUMPRODUCT(($C$3:$C3630=Party_Statement!$C$5)*($B$3:$B3630&gt;=Party_Statement!$C$6)*($B$3:$B3630&lt;=Party_Statement!$E$6)),""))</f>
        <v/>
      </c>
    </row>
    <row r="3631" spans="1:11" x14ac:dyDescent="0.25">
      <c r="A3631" s="212" t="str">
        <f>Collection!A875</f>
        <v>2083/05/19</v>
      </c>
      <c r="B3631" s="206">
        <f>Collection!B875</f>
        <v>46269</v>
      </c>
      <c r="C3631" s="209">
        <f>Collection!D1261</f>
        <v>0</v>
      </c>
      <c r="D3631" s="209">
        <f>Collection!F1261</f>
        <v>0</v>
      </c>
      <c r="E3631" s="209">
        <f>Collection!C1261</f>
        <v>0</v>
      </c>
      <c r="F3631" s="209"/>
      <c r="G3631" s="210"/>
      <c r="H3631" s="210">
        <f>Collection!H1261</f>
        <v>0</v>
      </c>
      <c r="I3631" s="256">
        <f t="shared" si="56"/>
        <v>0</v>
      </c>
      <c r="J3631" s="209"/>
      <c r="K3631" s="209" t="str" cm="1">
        <f t="array" ref="K3631">IF($C3631="","",IF(AND($C3631=Party_Statement!$C$5,$B3631&gt;=Party_Statement!$C$6,$B3631&lt;=Party_Statement!$E$6),SUMPRODUCT(($C$3:$C3631=Party_Statement!$C$5)*($B$3:$B3631&gt;=Party_Statement!$C$6)*($B$3:$B3631&lt;=Party_Statement!$E$6)),""))</f>
        <v/>
      </c>
    </row>
    <row r="3632" spans="1:11" x14ac:dyDescent="0.25">
      <c r="A3632" s="212" t="str">
        <f>Collection!A876</f>
        <v>2083/05/19</v>
      </c>
      <c r="B3632" s="206">
        <f>Collection!B876</f>
        <v>46269</v>
      </c>
      <c r="C3632" s="209">
        <f>Collection!D1262</f>
        <v>0</v>
      </c>
      <c r="D3632" s="209">
        <f>Collection!F1262</f>
        <v>0</v>
      </c>
      <c r="E3632" s="209">
        <f>Collection!C1262</f>
        <v>0</v>
      </c>
      <c r="F3632" s="209"/>
      <c r="G3632" s="210"/>
      <c r="H3632" s="210">
        <f>Collection!H1262</f>
        <v>0</v>
      </c>
      <c r="I3632" s="256">
        <f t="shared" si="56"/>
        <v>0</v>
      </c>
      <c r="J3632" s="209"/>
      <c r="K3632" s="209" t="str" cm="1">
        <f t="array" ref="K3632">IF($C3632="","",IF(AND($C3632=Party_Statement!$C$5,$B3632&gt;=Party_Statement!$C$6,$B3632&lt;=Party_Statement!$E$6),SUMPRODUCT(($C$3:$C3632=Party_Statement!$C$5)*($B$3:$B3632&gt;=Party_Statement!$C$6)*($B$3:$B3632&lt;=Party_Statement!$E$6)),""))</f>
        <v/>
      </c>
    </row>
    <row r="3633" spans="1:11" x14ac:dyDescent="0.25">
      <c r="A3633" s="212" t="str">
        <f>Collection!A877</f>
        <v>2083/05/19</v>
      </c>
      <c r="B3633" s="206">
        <f>Collection!B877</f>
        <v>46269</v>
      </c>
      <c r="C3633" s="209">
        <f>Collection!D1263</f>
        <v>0</v>
      </c>
      <c r="D3633" s="209">
        <f>Collection!F1263</f>
        <v>0</v>
      </c>
      <c r="E3633" s="209">
        <f>Collection!C1263</f>
        <v>0</v>
      </c>
      <c r="F3633" s="209"/>
      <c r="G3633" s="210"/>
      <c r="H3633" s="210">
        <f>Collection!H1263</f>
        <v>0</v>
      </c>
      <c r="I3633" s="256">
        <f t="shared" si="56"/>
        <v>0</v>
      </c>
      <c r="J3633" s="209"/>
      <c r="K3633" s="209" t="str" cm="1">
        <f t="array" ref="K3633">IF($C3633="","",IF(AND($C3633=Party_Statement!$C$5,$B3633&gt;=Party_Statement!$C$6,$B3633&lt;=Party_Statement!$E$6),SUMPRODUCT(($C$3:$C3633=Party_Statement!$C$5)*($B$3:$B3633&gt;=Party_Statement!$C$6)*($B$3:$B3633&lt;=Party_Statement!$E$6)),""))</f>
        <v/>
      </c>
    </row>
    <row r="3634" spans="1:11" x14ac:dyDescent="0.25">
      <c r="A3634" s="212" t="str">
        <f>Collection!A878</f>
        <v>2083/05/19</v>
      </c>
      <c r="B3634" s="206">
        <f>Collection!B878</f>
        <v>46269</v>
      </c>
      <c r="C3634" s="209">
        <f>Collection!D1264</f>
        <v>0</v>
      </c>
      <c r="D3634" s="209">
        <f>Collection!F1264</f>
        <v>0</v>
      </c>
      <c r="E3634" s="209">
        <f>Collection!C1264</f>
        <v>0</v>
      </c>
      <c r="F3634" s="209"/>
      <c r="G3634" s="210"/>
      <c r="H3634" s="210">
        <f>Collection!H1264</f>
        <v>0</v>
      </c>
      <c r="I3634" s="256">
        <f t="shared" si="56"/>
        <v>0</v>
      </c>
      <c r="J3634" s="209"/>
      <c r="K3634" s="209" t="str" cm="1">
        <f t="array" ref="K3634">IF($C3634="","",IF(AND($C3634=Party_Statement!$C$5,$B3634&gt;=Party_Statement!$C$6,$B3634&lt;=Party_Statement!$E$6),SUMPRODUCT(($C$3:$C3634=Party_Statement!$C$5)*($B$3:$B3634&gt;=Party_Statement!$C$6)*($B$3:$B3634&lt;=Party_Statement!$E$6)),""))</f>
        <v/>
      </c>
    </row>
    <row r="3635" spans="1:11" x14ac:dyDescent="0.25">
      <c r="A3635" s="212" t="str">
        <f>Collection!A879</f>
        <v>2083/05/19</v>
      </c>
      <c r="B3635" s="206">
        <f>Collection!B879</f>
        <v>46269</v>
      </c>
      <c r="C3635" s="209">
        <f>Collection!D1265</f>
        <v>0</v>
      </c>
      <c r="D3635" s="209">
        <f>Collection!F1265</f>
        <v>0</v>
      </c>
      <c r="E3635" s="209">
        <f>Collection!C1265</f>
        <v>0</v>
      </c>
      <c r="F3635" s="209"/>
      <c r="G3635" s="210"/>
      <c r="H3635" s="210">
        <f>Collection!H1265</f>
        <v>0</v>
      </c>
      <c r="I3635" s="256">
        <f t="shared" si="56"/>
        <v>0</v>
      </c>
      <c r="J3635" s="209"/>
      <c r="K3635" s="209" t="str" cm="1">
        <f t="array" ref="K3635">IF($C3635="","",IF(AND($C3635=Party_Statement!$C$5,$B3635&gt;=Party_Statement!$C$6,$B3635&lt;=Party_Statement!$E$6),SUMPRODUCT(($C$3:$C3635=Party_Statement!$C$5)*($B$3:$B3635&gt;=Party_Statement!$C$6)*($B$3:$B3635&lt;=Party_Statement!$E$6)),""))</f>
        <v/>
      </c>
    </row>
    <row r="3636" spans="1:11" x14ac:dyDescent="0.25">
      <c r="A3636" s="212" t="str">
        <f>Collection!A880</f>
        <v>2083/05/19</v>
      </c>
      <c r="B3636" s="206">
        <f>Collection!B880</f>
        <v>46269</v>
      </c>
      <c r="C3636" s="209">
        <f>Collection!D1266</f>
        <v>0</v>
      </c>
      <c r="D3636" s="209">
        <f>Collection!F1266</f>
        <v>0</v>
      </c>
      <c r="E3636" s="209">
        <f>Collection!C1266</f>
        <v>0</v>
      </c>
      <c r="F3636" s="209"/>
      <c r="G3636" s="210"/>
      <c r="H3636" s="210">
        <f>Collection!H1266</f>
        <v>0</v>
      </c>
      <c r="I3636" s="256">
        <f t="shared" si="56"/>
        <v>0</v>
      </c>
      <c r="J3636" s="209"/>
      <c r="K3636" s="209" t="str" cm="1">
        <f t="array" ref="K3636">IF($C3636="","",IF(AND($C3636=Party_Statement!$C$5,$B3636&gt;=Party_Statement!$C$6,$B3636&lt;=Party_Statement!$E$6),SUMPRODUCT(($C$3:$C3636=Party_Statement!$C$5)*($B$3:$B3636&gt;=Party_Statement!$C$6)*($B$3:$B3636&lt;=Party_Statement!$E$6)),""))</f>
        <v/>
      </c>
    </row>
    <row r="3637" spans="1:11" x14ac:dyDescent="0.25">
      <c r="A3637" s="212" t="str">
        <f>Collection!A881</f>
        <v>2083/05/20</v>
      </c>
      <c r="B3637" s="206">
        <f>Collection!B881</f>
        <v>46270</v>
      </c>
      <c r="C3637" s="209">
        <f>Collection!D1267</f>
        <v>0</v>
      </c>
      <c r="D3637" s="209">
        <f>Collection!F1267</f>
        <v>0</v>
      </c>
      <c r="E3637" s="209">
        <f>Collection!C1267</f>
        <v>0</v>
      </c>
      <c r="F3637" s="209"/>
      <c r="G3637" s="210"/>
      <c r="H3637" s="210">
        <f>Collection!H1267</f>
        <v>0</v>
      </c>
      <c r="I3637" s="256">
        <f t="shared" si="56"/>
        <v>0</v>
      </c>
      <c r="J3637" s="209"/>
      <c r="K3637" s="209" t="str" cm="1">
        <f t="array" ref="K3637">IF($C3637="","",IF(AND($C3637=Party_Statement!$C$5,$B3637&gt;=Party_Statement!$C$6,$B3637&lt;=Party_Statement!$E$6),SUMPRODUCT(($C$3:$C3637=Party_Statement!$C$5)*($B$3:$B3637&gt;=Party_Statement!$C$6)*($B$3:$B3637&lt;=Party_Statement!$E$6)),""))</f>
        <v/>
      </c>
    </row>
    <row r="3638" spans="1:11" x14ac:dyDescent="0.25">
      <c r="A3638" s="212" t="str">
        <f>Collection!A882</f>
        <v>2083/05/20</v>
      </c>
      <c r="B3638" s="206">
        <f>Collection!B882</f>
        <v>46270</v>
      </c>
      <c r="C3638" s="209">
        <f>Collection!D1268</f>
        <v>0</v>
      </c>
      <c r="D3638" s="209">
        <f>Collection!F1268</f>
        <v>0</v>
      </c>
      <c r="E3638" s="209">
        <f>Collection!C1268</f>
        <v>0</v>
      </c>
      <c r="F3638" s="209"/>
      <c r="G3638" s="210"/>
      <c r="H3638" s="210">
        <f>Collection!H1268</f>
        <v>0</v>
      </c>
      <c r="I3638" s="256">
        <f t="shared" si="56"/>
        <v>0</v>
      </c>
      <c r="J3638" s="209"/>
      <c r="K3638" s="209" t="str" cm="1">
        <f t="array" ref="K3638">IF($C3638="","",IF(AND($C3638=Party_Statement!$C$5,$B3638&gt;=Party_Statement!$C$6,$B3638&lt;=Party_Statement!$E$6),SUMPRODUCT(($C$3:$C3638=Party_Statement!$C$5)*($B$3:$B3638&gt;=Party_Statement!$C$6)*($B$3:$B3638&lt;=Party_Statement!$E$6)),""))</f>
        <v/>
      </c>
    </row>
    <row r="3639" spans="1:11" x14ac:dyDescent="0.25">
      <c r="A3639" s="212" t="str">
        <f>Collection!A883</f>
        <v>2083/05/20</v>
      </c>
      <c r="B3639" s="206">
        <f>Collection!B883</f>
        <v>46270</v>
      </c>
      <c r="C3639" s="209">
        <f>Collection!D1269</f>
        <v>0</v>
      </c>
      <c r="D3639" s="209">
        <f>Collection!F1269</f>
        <v>0</v>
      </c>
      <c r="E3639" s="209">
        <f>Collection!C1269</f>
        <v>0</v>
      </c>
      <c r="F3639" s="209"/>
      <c r="G3639" s="210"/>
      <c r="H3639" s="210">
        <f>Collection!H1269</f>
        <v>0</v>
      </c>
      <c r="I3639" s="256">
        <f t="shared" si="56"/>
        <v>0</v>
      </c>
      <c r="J3639" s="209"/>
      <c r="K3639" s="209" t="str" cm="1">
        <f t="array" ref="K3639">IF($C3639="","",IF(AND($C3639=Party_Statement!$C$5,$B3639&gt;=Party_Statement!$C$6,$B3639&lt;=Party_Statement!$E$6),SUMPRODUCT(($C$3:$C3639=Party_Statement!$C$5)*($B$3:$B3639&gt;=Party_Statement!$C$6)*($B$3:$B3639&lt;=Party_Statement!$E$6)),""))</f>
        <v/>
      </c>
    </row>
    <row r="3640" spans="1:11" x14ac:dyDescent="0.25">
      <c r="A3640" s="212" t="str">
        <f>Collection!A884</f>
        <v>2083/05/20</v>
      </c>
      <c r="B3640" s="206">
        <f>Collection!B884</f>
        <v>46270</v>
      </c>
      <c r="C3640" s="209">
        <f>Collection!D1270</f>
        <v>0</v>
      </c>
      <c r="D3640" s="209">
        <f>Collection!F1270</f>
        <v>0</v>
      </c>
      <c r="E3640" s="209">
        <f>Collection!C1270</f>
        <v>0</v>
      </c>
      <c r="F3640" s="209"/>
      <c r="G3640" s="210"/>
      <c r="H3640" s="210">
        <f>Collection!H1270</f>
        <v>0</v>
      </c>
      <c r="I3640" s="256">
        <f t="shared" si="56"/>
        <v>0</v>
      </c>
      <c r="J3640" s="209"/>
      <c r="K3640" s="209" t="str" cm="1">
        <f t="array" ref="K3640">IF($C3640="","",IF(AND($C3640=Party_Statement!$C$5,$B3640&gt;=Party_Statement!$C$6,$B3640&lt;=Party_Statement!$E$6),SUMPRODUCT(($C$3:$C3640=Party_Statement!$C$5)*($B$3:$B3640&gt;=Party_Statement!$C$6)*($B$3:$B3640&lt;=Party_Statement!$E$6)),""))</f>
        <v/>
      </c>
    </row>
    <row r="3641" spans="1:11" x14ac:dyDescent="0.25">
      <c r="A3641" s="212" t="str">
        <f>Collection!A885</f>
        <v>2083/05/20</v>
      </c>
      <c r="B3641" s="206">
        <f>Collection!B885</f>
        <v>46270</v>
      </c>
      <c r="C3641" s="209">
        <f>Collection!D1271</f>
        <v>0</v>
      </c>
      <c r="D3641" s="209">
        <f>Collection!F1271</f>
        <v>0</v>
      </c>
      <c r="E3641" s="209">
        <f>Collection!C1271</f>
        <v>0</v>
      </c>
      <c r="F3641" s="209"/>
      <c r="G3641" s="210"/>
      <c r="H3641" s="210">
        <f>Collection!H1271</f>
        <v>0</v>
      </c>
      <c r="I3641" s="256">
        <f t="shared" si="56"/>
        <v>0</v>
      </c>
      <c r="J3641" s="209"/>
      <c r="K3641" s="209" t="str" cm="1">
        <f t="array" ref="K3641">IF($C3641="","",IF(AND($C3641=Party_Statement!$C$5,$B3641&gt;=Party_Statement!$C$6,$B3641&lt;=Party_Statement!$E$6),SUMPRODUCT(($C$3:$C3641=Party_Statement!$C$5)*($B$3:$B3641&gt;=Party_Statement!$C$6)*($B$3:$B3641&lt;=Party_Statement!$E$6)),""))</f>
        <v/>
      </c>
    </row>
    <row r="3642" spans="1:11" x14ac:dyDescent="0.25">
      <c r="A3642" s="212" t="str">
        <f>Collection!A886</f>
        <v>2083/05/20</v>
      </c>
      <c r="B3642" s="206">
        <f>Collection!B886</f>
        <v>46270</v>
      </c>
      <c r="C3642" s="209">
        <f>Collection!D1272</f>
        <v>0</v>
      </c>
      <c r="D3642" s="209">
        <f>Collection!F1272</f>
        <v>0</v>
      </c>
      <c r="E3642" s="209">
        <f>Collection!C1272</f>
        <v>0</v>
      </c>
      <c r="F3642" s="209"/>
      <c r="G3642" s="210"/>
      <c r="H3642" s="210">
        <f>Collection!H1272</f>
        <v>0</v>
      </c>
      <c r="I3642" s="256">
        <f t="shared" si="56"/>
        <v>0</v>
      </c>
      <c r="J3642" s="209"/>
      <c r="K3642" s="209" t="str" cm="1">
        <f t="array" ref="K3642">IF($C3642="","",IF(AND($C3642=Party_Statement!$C$5,$B3642&gt;=Party_Statement!$C$6,$B3642&lt;=Party_Statement!$E$6),SUMPRODUCT(($C$3:$C3642=Party_Statement!$C$5)*($B$3:$B3642&gt;=Party_Statement!$C$6)*($B$3:$B3642&lt;=Party_Statement!$E$6)),""))</f>
        <v/>
      </c>
    </row>
    <row r="3643" spans="1:11" x14ac:dyDescent="0.25">
      <c r="A3643" s="212" t="str">
        <f>Collection!A887</f>
        <v>2083/05/20</v>
      </c>
      <c r="B3643" s="206">
        <f>Collection!B887</f>
        <v>46270</v>
      </c>
      <c r="C3643" s="209">
        <f>Collection!D1273</f>
        <v>0</v>
      </c>
      <c r="D3643" s="209">
        <f>Collection!F1273</f>
        <v>0</v>
      </c>
      <c r="E3643" s="209">
        <f>Collection!C1273</f>
        <v>0</v>
      </c>
      <c r="F3643" s="209"/>
      <c r="G3643" s="210"/>
      <c r="H3643" s="210">
        <f>Collection!H1273</f>
        <v>0</v>
      </c>
      <c r="I3643" s="256">
        <f t="shared" si="56"/>
        <v>0</v>
      </c>
      <c r="J3643" s="209"/>
      <c r="K3643" s="209" t="str" cm="1">
        <f t="array" ref="K3643">IF($C3643="","",IF(AND($C3643=Party_Statement!$C$5,$B3643&gt;=Party_Statement!$C$6,$B3643&lt;=Party_Statement!$E$6),SUMPRODUCT(($C$3:$C3643=Party_Statement!$C$5)*($B$3:$B3643&gt;=Party_Statement!$C$6)*($B$3:$B3643&lt;=Party_Statement!$E$6)),""))</f>
        <v/>
      </c>
    </row>
    <row r="3644" spans="1:11" x14ac:dyDescent="0.25">
      <c r="A3644" s="212" t="str">
        <f>Collection!A888</f>
        <v>2083/05/20</v>
      </c>
      <c r="B3644" s="206">
        <f>Collection!B888</f>
        <v>46270</v>
      </c>
      <c r="C3644" s="209">
        <f>Collection!D1274</f>
        <v>0</v>
      </c>
      <c r="D3644" s="209">
        <f>Collection!F1274</f>
        <v>0</v>
      </c>
      <c r="E3644" s="209">
        <f>Collection!C1274</f>
        <v>0</v>
      </c>
      <c r="F3644" s="209"/>
      <c r="G3644" s="210"/>
      <c r="H3644" s="210">
        <f>Collection!H1274</f>
        <v>0</v>
      </c>
      <c r="I3644" s="256">
        <f t="shared" si="56"/>
        <v>0</v>
      </c>
      <c r="J3644" s="209"/>
      <c r="K3644" s="209" t="str" cm="1">
        <f t="array" ref="K3644">IF($C3644="","",IF(AND($C3644=Party_Statement!$C$5,$B3644&gt;=Party_Statement!$C$6,$B3644&lt;=Party_Statement!$E$6),SUMPRODUCT(($C$3:$C3644=Party_Statement!$C$5)*($B$3:$B3644&gt;=Party_Statement!$C$6)*($B$3:$B3644&lt;=Party_Statement!$E$6)),""))</f>
        <v/>
      </c>
    </row>
    <row r="3645" spans="1:11" x14ac:dyDescent="0.25">
      <c r="A3645" s="212" t="str">
        <f>Collection!A889</f>
        <v>2083/05/20</v>
      </c>
      <c r="B3645" s="206">
        <f>Collection!B889</f>
        <v>46270</v>
      </c>
      <c r="C3645" s="209">
        <f>Collection!D1275</f>
        <v>0</v>
      </c>
      <c r="D3645" s="209">
        <f>Collection!F1275</f>
        <v>0</v>
      </c>
      <c r="E3645" s="209">
        <f>Collection!C1275</f>
        <v>0</v>
      </c>
      <c r="F3645" s="209"/>
      <c r="G3645" s="210"/>
      <c r="H3645" s="210">
        <f>Collection!H1275</f>
        <v>0</v>
      </c>
      <c r="I3645" s="256">
        <f t="shared" si="56"/>
        <v>0</v>
      </c>
      <c r="J3645" s="209"/>
      <c r="K3645" s="209" t="str" cm="1">
        <f t="array" ref="K3645">IF($C3645="","",IF(AND($C3645=Party_Statement!$C$5,$B3645&gt;=Party_Statement!$C$6,$B3645&lt;=Party_Statement!$E$6),SUMPRODUCT(($C$3:$C3645=Party_Statement!$C$5)*($B$3:$B3645&gt;=Party_Statement!$C$6)*($B$3:$B3645&lt;=Party_Statement!$E$6)),""))</f>
        <v/>
      </c>
    </row>
    <row r="3646" spans="1:11" x14ac:dyDescent="0.25">
      <c r="A3646" s="212" t="str">
        <f>Collection!A890</f>
        <v>2083/05/20</v>
      </c>
      <c r="B3646" s="206">
        <f>Collection!B890</f>
        <v>46270</v>
      </c>
      <c r="C3646" s="209">
        <f>Collection!D1276</f>
        <v>0</v>
      </c>
      <c r="D3646" s="209">
        <f>Collection!F1276</f>
        <v>0</v>
      </c>
      <c r="E3646" s="209">
        <f>Collection!C1276</f>
        <v>0</v>
      </c>
      <c r="F3646" s="209"/>
      <c r="G3646" s="210"/>
      <c r="H3646" s="210">
        <f>Collection!H1276</f>
        <v>0</v>
      </c>
      <c r="I3646" s="256">
        <f t="shared" si="56"/>
        <v>0</v>
      </c>
      <c r="J3646" s="209"/>
      <c r="K3646" s="209" t="str" cm="1">
        <f t="array" ref="K3646">IF($C3646="","",IF(AND($C3646=Party_Statement!$C$5,$B3646&gt;=Party_Statement!$C$6,$B3646&lt;=Party_Statement!$E$6),SUMPRODUCT(($C$3:$C3646=Party_Statement!$C$5)*($B$3:$B3646&gt;=Party_Statement!$C$6)*($B$3:$B3646&lt;=Party_Statement!$E$6)),""))</f>
        <v/>
      </c>
    </row>
    <row r="3647" spans="1:11" x14ac:dyDescent="0.25">
      <c r="A3647" s="212" t="str">
        <f>Collection!A891</f>
        <v>2083/05/20</v>
      </c>
      <c r="B3647" s="206">
        <f>Collection!B891</f>
        <v>46270</v>
      </c>
      <c r="C3647" s="209">
        <f>Collection!D1277</f>
        <v>0</v>
      </c>
      <c r="D3647" s="209">
        <f>Collection!F1277</f>
        <v>0</v>
      </c>
      <c r="E3647" s="209">
        <f>Collection!C1277</f>
        <v>0</v>
      </c>
      <c r="F3647" s="209"/>
      <c r="G3647" s="210"/>
      <c r="H3647" s="210">
        <f>Collection!H1277</f>
        <v>0</v>
      </c>
      <c r="I3647" s="256">
        <f t="shared" si="56"/>
        <v>0</v>
      </c>
      <c r="J3647" s="209"/>
      <c r="K3647" s="209" t="str" cm="1">
        <f t="array" ref="K3647">IF($C3647="","",IF(AND($C3647=Party_Statement!$C$5,$B3647&gt;=Party_Statement!$C$6,$B3647&lt;=Party_Statement!$E$6),SUMPRODUCT(($C$3:$C3647=Party_Statement!$C$5)*($B$3:$B3647&gt;=Party_Statement!$C$6)*($B$3:$B3647&lt;=Party_Statement!$E$6)),""))</f>
        <v/>
      </c>
    </row>
    <row r="3648" spans="1:11" x14ac:dyDescent="0.25">
      <c r="A3648" s="212" t="str">
        <f>Collection!A892</f>
        <v>2083/05/20</v>
      </c>
      <c r="B3648" s="206">
        <f>Collection!B892</f>
        <v>46270</v>
      </c>
      <c r="C3648" s="209">
        <f>Collection!D1278</f>
        <v>0</v>
      </c>
      <c r="D3648" s="209">
        <f>Collection!F1278</f>
        <v>0</v>
      </c>
      <c r="E3648" s="209">
        <f>Collection!C1278</f>
        <v>0</v>
      </c>
      <c r="F3648" s="209"/>
      <c r="G3648" s="210"/>
      <c r="H3648" s="210">
        <f>Collection!H1278</f>
        <v>0</v>
      </c>
      <c r="I3648" s="256">
        <f t="shared" si="56"/>
        <v>0</v>
      </c>
      <c r="J3648" s="209"/>
      <c r="K3648" s="209" t="str" cm="1">
        <f t="array" ref="K3648">IF($C3648="","",IF(AND($C3648=Party_Statement!$C$5,$B3648&gt;=Party_Statement!$C$6,$B3648&lt;=Party_Statement!$E$6),SUMPRODUCT(($C$3:$C3648=Party_Statement!$C$5)*($B$3:$B3648&gt;=Party_Statement!$C$6)*($B$3:$B3648&lt;=Party_Statement!$E$6)),""))</f>
        <v/>
      </c>
    </row>
    <row r="3649" spans="1:11" x14ac:dyDescent="0.25">
      <c r="A3649" s="212" t="str">
        <f>Collection!A893</f>
        <v>2083/05/20</v>
      </c>
      <c r="B3649" s="206">
        <f>Collection!B893</f>
        <v>46270</v>
      </c>
      <c r="C3649" s="209">
        <f>Collection!D1279</f>
        <v>0</v>
      </c>
      <c r="D3649" s="209">
        <f>Collection!F1279</f>
        <v>0</v>
      </c>
      <c r="E3649" s="209">
        <f>Collection!C1279</f>
        <v>0</v>
      </c>
      <c r="F3649" s="209"/>
      <c r="G3649" s="210"/>
      <c r="H3649" s="210">
        <f>Collection!H1279</f>
        <v>0</v>
      </c>
      <c r="I3649" s="256">
        <f t="shared" si="56"/>
        <v>0</v>
      </c>
      <c r="J3649" s="209"/>
      <c r="K3649" s="209" t="str" cm="1">
        <f t="array" ref="K3649">IF($C3649="","",IF(AND($C3649=Party_Statement!$C$5,$B3649&gt;=Party_Statement!$C$6,$B3649&lt;=Party_Statement!$E$6),SUMPRODUCT(($C$3:$C3649=Party_Statement!$C$5)*($B$3:$B3649&gt;=Party_Statement!$C$6)*($B$3:$B3649&lt;=Party_Statement!$E$6)),""))</f>
        <v/>
      </c>
    </row>
    <row r="3650" spans="1:11" x14ac:dyDescent="0.25">
      <c r="A3650" s="212" t="str">
        <f>Collection!A894</f>
        <v>2083/05/20</v>
      </c>
      <c r="B3650" s="206">
        <f>Collection!B894</f>
        <v>46270</v>
      </c>
      <c r="C3650" s="209">
        <f>Collection!D1280</f>
        <v>0</v>
      </c>
      <c r="D3650" s="209">
        <f>Collection!F1280</f>
        <v>0</v>
      </c>
      <c r="E3650" s="209">
        <f>Collection!C1280</f>
        <v>0</v>
      </c>
      <c r="F3650" s="209"/>
      <c r="G3650" s="210"/>
      <c r="H3650" s="210">
        <f>Collection!H1280</f>
        <v>0</v>
      </c>
      <c r="I3650" s="256">
        <f t="shared" si="56"/>
        <v>0</v>
      </c>
      <c r="J3650" s="209"/>
      <c r="K3650" s="209" t="str" cm="1">
        <f t="array" ref="K3650">IF($C3650="","",IF(AND($C3650=Party_Statement!$C$5,$B3650&gt;=Party_Statement!$C$6,$B3650&lt;=Party_Statement!$E$6),SUMPRODUCT(($C$3:$C3650=Party_Statement!$C$5)*($B$3:$B3650&gt;=Party_Statement!$C$6)*($B$3:$B3650&lt;=Party_Statement!$E$6)),""))</f>
        <v/>
      </c>
    </row>
    <row r="3651" spans="1:11" x14ac:dyDescent="0.25">
      <c r="A3651" s="212" t="str">
        <f>Collection!A895</f>
        <v>2083/05/20</v>
      </c>
      <c r="B3651" s="206">
        <f>Collection!B895</f>
        <v>46270</v>
      </c>
      <c r="C3651" s="209">
        <f>Collection!D1281</f>
        <v>0</v>
      </c>
      <c r="D3651" s="209">
        <f>Collection!F1281</f>
        <v>0</v>
      </c>
      <c r="E3651" s="209">
        <f>Collection!C1281</f>
        <v>0</v>
      </c>
      <c r="F3651" s="209"/>
      <c r="G3651" s="210"/>
      <c r="H3651" s="210">
        <f>Collection!H1281</f>
        <v>0</v>
      </c>
      <c r="I3651" s="256">
        <f t="shared" ref="I3651:I3665" si="57">IF($C3651="","",IF($C3651=$C2382,$I2382+$G3651-$H3651,$G3651-$H3651))</f>
        <v>0</v>
      </c>
      <c r="J3651" s="209"/>
      <c r="K3651" s="209" t="str" cm="1">
        <f t="array" ref="K3651">IF($C3651="","",IF(AND($C3651=Party_Statement!$C$5,$B3651&gt;=Party_Statement!$C$6,$B3651&lt;=Party_Statement!$E$6),SUMPRODUCT(($C$3:$C3651=Party_Statement!$C$5)*($B$3:$B3651&gt;=Party_Statement!$C$6)*($B$3:$B3651&lt;=Party_Statement!$E$6)),""))</f>
        <v/>
      </c>
    </row>
    <row r="3652" spans="1:11" x14ac:dyDescent="0.25">
      <c r="A3652" s="212" t="str">
        <f>Collection!A896</f>
        <v>2083/05/21</v>
      </c>
      <c r="B3652" s="206">
        <f>Collection!B896</f>
        <v>46271</v>
      </c>
      <c r="C3652" s="209">
        <f>Collection!D1282</f>
        <v>0</v>
      </c>
      <c r="D3652" s="209">
        <f>Collection!F1282</f>
        <v>0</v>
      </c>
      <c r="E3652" s="209">
        <f>Collection!C1282</f>
        <v>0</v>
      </c>
      <c r="F3652" s="209"/>
      <c r="G3652" s="210"/>
      <c r="H3652" s="210">
        <f>Collection!H1282</f>
        <v>0</v>
      </c>
      <c r="I3652" s="256">
        <f t="shared" si="57"/>
        <v>0</v>
      </c>
      <c r="J3652" s="209"/>
      <c r="K3652" s="209" t="str" cm="1">
        <f t="array" ref="K3652">IF($C3652="","",IF(AND($C3652=Party_Statement!$C$5,$B3652&gt;=Party_Statement!$C$6,$B3652&lt;=Party_Statement!$E$6),SUMPRODUCT(($C$3:$C3652=Party_Statement!$C$5)*($B$3:$B3652&gt;=Party_Statement!$C$6)*($B$3:$B3652&lt;=Party_Statement!$E$6)),""))</f>
        <v/>
      </c>
    </row>
    <row r="3653" spans="1:11" x14ac:dyDescent="0.25">
      <c r="A3653" s="212" t="str">
        <f>Collection!A897</f>
        <v>2083/05/21</v>
      </c>
      <c r="B3653" s="206">
        <f>Collection!B897</f>
        <v>46271</v>
      </c>
      <c r="C3653" s="209">
        <f>Collection!D1283</f>
        <v>0</v>
      </c>
      <c r="D3653" s="209">
        <f>Collection!F1283</f>
        <v>0</v>
      </c>
      <c r="E3653" s="209">
        <f>Collection!C1283</f>
        <v>0</v>
      </c>
      <c r="F3653" s="209"/>
      <c r="G3653" s="210"/>
      <c r="H3653" s="210">
        <f>Collection!H1283</f>
        <v>0</v>
      </c>
      <c r="I3653" s="256">
        <f t="shared" si="57"/>
        <v>0</v>
      </c>
      <c r="J3653" s="209"/>
      <c r="K3653" s="209" t="str" cm="1">
        <f t="array" ref="K3653">IF($C3653="","",IF(AND($C3653=Party_Statement!$C$5,$B3653&gt;=Party_Statement!$C$6,$B3653&lt;=Party_Statement!$E$6),SUMPRODUCT(($C$3:$C3653=Party_Statement!$C$5)*($B$3:$B3653&gt;=Party_Statement!$C$6)*($B$3:$B3653&lt;=Party_Statement!$E$6)),""))</f>
        <v/>
      </c>
    </row>
    <row r="3654" spans="1:11" x14ac:dyDescent="0.25">
      <c r="A3654" s="212" t="str">
        <f>Collection!A898</f>
        <v>2083/05/21</v>
      </c>
      <c r="B3654" s="206">
        <f>Collection!B898</f>
        <v>46271</v>
      </c>
      <c r="C3654" s="209">
        <f>Collection!D1284</f>
        <v>0</v>
      </c>
      <c r="D3654" s="209">
        <f>Collection!F1284</f>
        <v>0</v>
      </c>
      <c r="E3654" s="209">
        <f>Collection!C1284</f>
        <v>0</v>
      </c>
      <c r="F3654" s="209"/>
      <c r="G3654" s="210"/>
      <c r="H3654" s="210">
        <f>Collection!H1284</f>
        <v>0</v>
      </c>
      <c r="I3654" s="256">
        <f t="shared" si="57"/>
        <v>0</v>
      </c>
      <c r="J3654" s="209"/>
      <c r="K3654" s="209" t="str" cm="1">
        <f t="array" ref="K3654">IF($C3654="","",IF(AND($C3654=Party_Statement!$C$5,$B3654&gt;=Party_Statement!$C$6,$B3654&lt;=Party_Statement!$E$6),SUMPRODUCT(($C$3:$C3654=Party_Statement!$C$5)*($B$3:$B3654&gt;=Party_Statement!$C$6)*($B$3:$B3654&lt;=Party_Statement!$E$6)),""))</f>
        <v/>
      </c>
    </row>
    <row r="3655" spans="1:11" x14ac:dyDescent="0.25">
      <c r="A3655" s="212" t="str">
        <f>Collection!A899</f>
        <v>2083/05/21</v>
      </c>
      <c r="B3655" s="206">
        <f>Collection!B899</f>
        <v>46271</v>
      </c>
      <c r="C3655" s="209">
        <f>Collection!D1285</f>
        <v>0</v>
      </c>
      <c r="D3655" s="209">
        <f>Collection!F1285</f>
        <v>0</v>
      </c>
      <c r="E3655" s="209">
        <f>Collection!C1285</f>
        <v>0</v>
      </c>
      <c r="F3655" s="209"/>
      <c r="G3655" s="210"/>
      <c r="H3655" s="210">
        <f>Collection!H1285</f>
        <v>0</v>
      </c>
      <c r="I3655" s="256">
        <f t="shared" si="57"/>
        <v>0</v>
      </c>
      <c r="J3655" s="209"/>
      <c r="K3655" s="209" t="str" cm="1">
        <f t="array" ref="K3655">IF($C3655="","",IF(AND($C3655=Party_Statement!$C$5,$B3655&gt;=Party_Statement!$C$6,$B3655&lt;=Party_Statement!$E$6),SUMPRODUCT(($C$3:$C3655=Party_Statement!$C$5)*($B$3:$B3655&gt;=Party_Statement!$C$6)*($B$3:$B3655&lt;=Party_Statement!$E$6)),""))</f>
        <v/>
      </c>
    </row>
    <row r="3656" spans="1:11" x14ac:dyDescent="0.25">
      <c r="A3656" s="212" t="str">
        <f>Collection!A900</f>
        <v>2083/05/21</v>
      </c>
      <c r="B3656" s="206">
        <f>Collection!B900</f>
        <v>46271</v>
      </c>
      <c r="C3656" s="209">
        <f>Collection!D1286</f>
        <v>0</v>
      </c>
      <c r="D3656" s="209">
        <f>Collection!F1286</f>
        <v>0</v>
      </c>
      <c r="E3656" s="209">
        <f>Collection!C1286</f>
        <v>0</v>
      </c>
      <c r="F3656" s="209"/>
      <c r="G3656" s="210"/>
      <c r="H3656" s="210">
        <f>Collection!H1286</f>
        <v>0</v>
      </c>
      <c r="I3656" s="256">
        <f t="shared" si="57"/>
        <v>0</v>
      </c>
      <c r="J3656" s="209"/>
      <c r="K3656" s="209" t="str" cm="1">
        <f t="array" ref="K3656">IF($C3656="","",IF(AND($C3656=Party_Statement!$C$5,$B3656&gt;=Party_Statement!$C$6,$B3656&lt;=Party_Statement!$E$6),SUMPRODUCT(($C$3:$C3656=Party_Statement!$C$5)*($B$3:$B3656&gt;=Party_Statement!$C$6)*($B$3:$B3656&lt;=Party_Statement!$E$6)),""))</f>
        <v/>
      </c>
    </row>
    <row r="3657" spans="1:11" x14ac:dyDescent="0.25">
      <c r="A3657" s="212" t="str">
        <f>Collection!A901</f>
        <v>2083/05/21</v>
      </c>
      <c r="B3657" s="206">
        <f>Collection!B901</f>
        <v>46271</v>
      </c>
      <c r="C3657" s="209">
        <f>Collection!D1287</f>
        <v>0</v>
      </c>
      <c r="D3657" s="209">
        <f>Collection!F1287</f>
        <v>0</v>
      </c>
      <c r="E3657" s="209">
        <f>Collection!C1287</f>
        <v>0</v>
      </c>
      <c r="F3657" s="209"/>
      <c r="G3657" s="210"/>
      <c r="H3657" s="210">
        <f>Collection!H1287</f>
        <v>0</v>
      </c>
      <c r="I3657" s="256">
        <f t="shared" si="57"/>
        <v>0</v>
      </c>
      <c r="J3657" s="209"/>
      <c r="K3657" s="209" t="str" cm="1">
        <f t="array" ref="K3657">IF($C3657="","",IF(AND($C3657=Party_Statement!$C$5,$B3657&gt;=Party_Statement!$C$6,$B3657&lt;=Party_Statement!$E$6),SUMPRODUCT(($C$3:$C3657=Party_Statement!$C$5)*($B$3:$B3657&gt;=Party_Statement!$C$6)*($B$3:$B3657&lt;=Party_Statement!$E$6)),""))</f>
        <v/>
      </c>
    </row>
    <row r="3658" spans="1:11" x14ac:dyDescent="0.25">
      <c r="A3658" s="212" t="str">
        <f>Collection!A902</f>
        <v>2083/05/21</v>
      </c>
      <c r="B3658" s="206">
        <f>Collection!B902</f>
        <v>46271</v>
      </c>
      <c r="C3658" s="209">
        <f>Collection!D1288</f>
        <v>0</v>
      </c>
      <c r="D3658" s="209">
        <f>Collection!F1288</f>
        <v>0</v>
      </c>
      <c r="E3658" s="209">
        <f>Collection!C1288</f>
        <v>0</v>
      </c>
      <c r="F3658" s="209"/>
      <c r="G3658" s="210"/>
      <c r="H3658" s="210">
        <f>Collection!H1288</f>
        <v>0</v>
      </c>
      <c r="I3658" s="256">
        <f t="shared" si="57"/>
        <v>0</v>
      </c>
      <c r="J3658" s="209"/>
      <c r="K3658" s="209" t="str" cm="1">
        <f t="array" ref="K3658">IF($C3658="","",IF(AND($C3658=Party_Statement!$C$5,$B3658&gt;=Party_Statement!$C$6,$B3658&lt;=Party_Statement!$E$6),SUMPRODUCT(($C$3:$C3658=Party_Statement!$C$5)*($B$3:$B3658&gt;=Party_Statement!$C$6)*($B$3:$B3658&lt;=Party_Statement!$E$6)),""))</f>
        <v/>
      </c>
    </row>
    <row r="3659" spans="1:11" x14ac:dyDescent="0.25">
      <c r="A3659" s="212" t="str">
        <f>Collection!A903</f>
        <v>2083/05/21</v>
      </c>
      <c r="B3659" s="206">
        <f>Collection!B903</f>
        <v>46271</v>
      </c>
      <c r="C3659" s="209">
        <f>Collection!D1289</f>
        <v>0</v>
      </c>
      <c r="D3659" s="209">
        <f>Collection!F1289</f>
        <v>0</v>
      </c>
      <c r="E3659" s="209">
        <f>Collection!C1289</f>
        <v>0</v>
      </c>
      <c r="F3659" s="209"/>
      <c r="G3659" s="210"/>
      <c r="H3659" s="210">
        <f>Collection!H1289</f>
        <v>0</v>
      </c>
      <c r="I3659" s="256">
        <f t="shared" si="57"/>
        <v>0</v>
      </c>
      <c r="J3659" s="209"/>
      <c r="K3659" s="209" t="str" cm="1">
        <f t="array" ref="K3659">IF($C3659="","",IF(AND($C3659=Party_Statement!$C$5,$B3659&gt;=Party_Statement!$C$6,$B3659&lt;=Party_Statement!$E$6),SUMPRODUCT(($C$3:$C3659=Party_Statement!$C$5)*($B$3:$B3659&gt;=Party_Statement!$C$6)*($B$3:$B3659&lt;=Party_Statement!$E$6)),""))</f>
        <v/>
      </c>
    </row>
    <row r="3660" spans="1:11" x14ac:dyDescent="0.25">
      <c r="A3660" s="212" t="str">
        <f>Collection!A904</f>
        <v>2083/05/21</v>
      </c>
      <c r="B3660" s="206">
        <f>Collection!B904</f>
        <v>46271</v>
      </c>
      <c r="C3660" s="209">
        <f>Collection!D1290</f>
        <v>0</v>
      </c>
      <c r="D3660" s="209">
        <f>Collection!F1290</f>
        <v>0</v>
      </c>
      <c r="E3660" s="209">
        <f>Collection!C1290</f>
        <v>0</v>
      </c>
      <c r="F3660" s="209"/>
      <c r="G3660" s="210"/>
      <c r="H3660" s="210">
        <f>Collection!H1290</f>
        <v>0</v>
      </c>
      <c r="I3660" s="256">
        <f t="shared" si="57"/>
        <v>0</v>
      </c>
      <c r="J3660" s="209"/>
      <c r="K3660" s="209" t="str" cm="1">
        <f t="array" ref="K3660">IF($C3660="","",IF(AND($C3660=Party_Statement!$C$5,$B3660&gt;=Party_Statement!$C$6,$B3660&lt;=Party_Statement!$E$6),SUMPRODUCT(($C$3:$C3660=Party_Statement!$C$5)*($B$3:$B3660&gt;=Party_Statement!$C$6)*($B$3:$B3660&lt;=Party_Statement!$E$6)),""))</f>
        <v/>
      </c>
    </row>
    <row r="3661" spans="1:11" x14ac:dyDescent="0.25">
      <c r="A3661" s="212" t="str">
        <f>Collection!A905</f>
        <v>2083/05/21</v>
      </c>
      <c r="B3661" s="206">
        <f>Collection!B905</f>
        <v>46271</v>
      </c>
      <c r="C3661" s="209">
        <f>Collection!D1291</f>
        <v>0</v>
      </c>
      <c r="D3661" s="209">
        <f>Collection!F1291</f>
        <v>0</v>
      </c>
      <c r="E3661" s="209">
        <f>Collection!C1291</f>
        <v>0</v>
      </c>
      <c r="F3661" s="209"/>
      <c r="G3661" s="210"/>
      <c r="H3661" s="210">
        <f>Collection!H1291</f>
        <v>0</v>
      </c>
      <c r="I3661" s="256">
        <f t="shared" si="57"/>
        <v>0</v>
      </c>
      <c r="J3661" s="209"/>
      <c r="K3661" s="209" t="str" cm="1">
        <f t="array" ref="K3661">IF($C3661="","",IF(AND($C3661=Party_Statement!$C$5,$B3661&gt;=Party_Statement!$C$6,$B3661&lt;=Party_Statement!$E$6),SUMPRODUCT(($C$3:$C3661=Party_Statement!$C$5)*($B$3:$B3661&gt;=Party_Statement!$C$6)*($B$3:$B3661&lt;=Party_Statement!$E$6)),""))</f>
        <v/>
      </c>
    </row>
    <row r="3662" spans="1:11" x14ac:dyDescent="0.25">
      <c r="A3662" s="212" t="str">
        <f>Collection!A906</f>
        <v>2083/05/22</v>
      </c>
      <c r="B3662" s="206">
        <f>Collection!B906</f>
        <v>46272</v>
      </c>
      <c r="C3662" s="209">
        <f>Collection!D1292</f>
        <v>0</v>
      </c>
      <c r="D3662" s="209">
        <f>Collection!F1292</f>
        <v>0</v>
      </c>
      <c r="E3662" s="209">
        <f>Collection!C1292</f>
        <v>0</v>
      </c>
      <c r="F3662" s="209"/>
      <c r="G3662" s="210"/>
      <c r="H3662" s="210">
        <f>Collection!H1292</f>
        <v>0</v>
      </c>
      <c r="I3662" s="256">
        <f t="shared" si="57"/>
        <v>0</v>
      </c>
      <c r="J3662" s="209"/>
      <c r="K3662" s="209" t="str" cm="1">
        <f t="array" ref="K3662">IF($C3662="","",IF(AND($C3662=Party_Statement!$C$5,$B3662&gt;=Party_Statement!$C$6,$B3662&lt;=Party_Statement!$E$6),SUMPRODUCT(($C$3:$C3662=Party_Statement!$C$5)*($B$3:$B3662&gt;=Party_Statement!$C$6)*($B$3:$B3662&lt;=Party_Statement!$E$6)),""))</f>
        <v/>
      </c>
    </row>
    <row r="3663" spans="1:11" x14ac:dyDescent="0.25">
      <c r="A3663" s="212" t="str">
        <f>Collection!A907</f>
        <v>2083/05/22</v>
      </c>
      <c r="B3663" s="206">
        <f>Collection!B907</f>
        <v>46272</v>
      </c>
      <c r="C3663" s="209">
        <f>Collection!D1293</f>
        <v>0</v>
      </c>
      <c r="D3663" s="209">
        <f>Collection!F1293</f>
        <v>0</v>
      </c>
      <c r="E3663" s="209">
        <f>Collection!C1293</f>
        <v>0</v>
      </c>
      <c r="F3663" s="209"/>
      <c r="G3663" s="210"/>
      <c r="H3663" s="210">
        <f>Collection!H1293</f>
        <v>0</v>
      </c>
      <c r="I3663" s="256">
        <f t="shared" si="57"/>
        <v>0</v>
      </c>
      <c r="J3663" s="209"/>
      <c r="K3663" s="209" t="str" cm="1">
        <f t="array" ref="K3663">IF($C3663="","",IF(AND($C3663=Party_Statement!$C$5,$B3663&gt;=Party_Statement!$C$6,$B3663&lt;=Party_Statement!$E$6),SUMPRODUCT(($C$3:$C3663=Party_Statement!$C$5)*($B$3:$B3663&gt;=Party_Statement!$C$6)*($B$3:$B3663&lt;=Party_Statement!$E$6)),""))</f>
        <v/>
      </c>
    </row>
    <row r="3664" spans="1:11" x14ac:dyDescent="0.25">
      <c r="A3664" s="212" t="str">
        <f>Collection!A908</f>
        <v>2083/05/22</v>
      </c>
      <c r="B3664" s="206">
        <f>Collection!B908</f>
        <v>46272</v>
      </c>
      <c r="C3664" s="209">
        <f>Collection!D1294</f>
        <v>0</v>
      </c>
      <c r="D3664" s="209">
        <f>Collection!F1294</f>
        <v>0</v>
      </c>
      <c r="E3664" s="209">
        <f>Collection!C1294</f>
        <v>0</v>
      </c>
      <c r="F3664" s="209"/>
      <c r="G3664" s="210"/>
      <c r="H3664" s="210">
        <f>Collection!H1294</f>
        <v>0</v>
      </c>
      <c r="I3664" s="256">
        <f t="shared" si="57"/>
        <v>0</v>
      </c>
      <c r="J3664" s="209"/>
      <c r="K3664" s="209" t="str" cm="1">
        <f t="array" ref="K3664">IF($C3664="","",IF(AND($C3664=Party_Statement!$C$5,$B3664&gt;=Party_Statement!$C$6,$B3664&lt;=Party_Statement!$E$6),SUMPRODUCT(($C$3:$C3664=Party_Statement!$C$5)*($B$3:$B3664&gt;=Party_Statement!$C$6)*($B$3:$B3664&lt;=Party_Statement!$E$6)),""))</f>
        <v/>
      </c>
    </row>
    <row r="3665" spans="1:11" x14ac:dyDescent="0.25">
      <c r="A3665" s="212" t="str">
        <f>Collection!A909</f>
        <v>2083/05/22</v>
      </c>
      <c r="B3665" s="206">
        <f>Collection!B909</f>
        <v>46272</v>
      </c>
      <c r="C3665" s="209">
        <f>Collection!D1295</f>
        <v>0</v>
      </c>
      <c r="D3665" s="209">
        <f>Collection!F1295</f>
        <v>0</v>
      </c>
      <c r="E3665" s="209">
        <f>Collection!C1295</f>
        <v>0</v>
      </c>
      <c r="F3665" s="209"/>
      <c r="G3665" s="210"/>
      <c r="H3665" s="210">
        <f>Collection!H1295</f>
        <v>0</v>
      </c>
      <c r="I3665" s="256">
        <f t="shared" si="57"/>
        <v>0</v>
      </c>
      <c r="J3665" s="209"/>
      <c r="K3665" s="209" t="str" cm="1">
        <f t="array" ref="K3665">IF($C3665="","",IF(AND($C3665=Party_Statement!$C$5,$B3665&gt;=Party_Statement!$C$6,$B3665&lt;=Party_Statement!$E$6),SUMPRODUCT(($C$3:$C3665=Party_Statement!$C$5)*($B$3:$B3665&gt;=Party_Statement!$C$6)*($B$3:$B3665&lt;=Party_Statement!$E$6)),""))</f>
        <v/>
      </c>
    </row>
    <row r="3666" spans="1:11" x14ac:dyDescent="0.25">
      <c r="A3666" s="212" t="str">
        <f>Collection!A910</f>
        <v>2083/05/22</v>
      </c>
      <c r="B3666" s="206"/>
      <c r="C3666" s="209"/>
      <c r="D3666" s="209"/>
      <c r="E3666" s="209"/>
      <c r="F3666" s="209"/>
      <c r="G3666" s="210"/>
      <c r="H3666" s="210"/>
      <c r="I3666" s="256"/>
      <c r="J3666" s="209"/>
      <c r="K3666" s="209" t="str" cm="1">
        <f t="array" ref="K3666">IF($C3666="","",IF(AND($C3666=Party_Statement!$C$5,$B3666&gt;=Party_Statement!$C$6,$B3666&lt;=Party_Statement!$E$6),SUMPRODUCT(($C$3:$C3666=Party_Statement!$C$5)*($B$3:$B3666&gt;=Party_Statement!$C$6)*($B$3:$B3666&lt;=Party_Statement!$E$6)),""))</f>
        <v/>
      </c>
    </row>
    <row r="3667" spans="1:11" x14ac:dyDescent="0.25">
      <c r="A3667" s="212" t="str">
        <f>Collection!A911</f>
        <v>2083/05/22</v>
      </c>
      <c r="B3667" s="206"/>
      <c r="C3667" s="209"/>
      <c r="D3667" s="209"/>
      <c r="E3667" s="209"/>
      <c r="F3667" s="209"/>
      <c r="G3667" s="210"/>
      <c r="H3667" s="210"/>
      <c r="I3667" s="256"/>
      <c r="J3667" s="209"/>
      <c r="K3667" s="209" t="str" cm="1">
        <f t="array" ref="K3667">IF($C3667="","",IF(AND($C3667=Party_Statement!$C$5,$B3667&gt;=Party_Statement!$C$6,$B3667&lt;=Party_Statement!$E$6),SUMPRODUCT(($C$3:$C3667=Party_Statement!$C$5)*($B$3:$B3667&gt;=Party_Statement!$C$6)*($B$3:$B3667&lt;=Party_Statement!$E$6)),""))</f>
        <v/>
      </c>
    </row>
    <row r="3668" spans="1:11" x14ac:dyDescent="0.25">
      <c r="A3668" s="212" t="str">
        <f>Collection!A912</f>
        <v>2083/05/22</v>
      </c>
      <c r="B3668" s="206"/>
      <c r="C3668" s="209"/>
      <c r="D3668" s="209"/>
      <c r="E3668" s="209"/>
      <c r="F3668" s="209"/>
      <c r="G3668" s="210"/>
      <c r="H3668" s="210"/>
      <c r="I3668" s="256"/>
      <c r="J3668" s="209"/>
      <c r="K3668" s="209" t="str" cm="1">
        <f t="array" ref="K3668">IF($C3668="","",IF(AND($C3668=Party_Statement!$C$5,$B3668&gt;=Party_Statement!$C$6,$B3668&lt;=Party_Statement!$E$6),SUMPRODUCT(($C$3:$C3668=Party_Statement!$C$5)*($B$3:$B3668&gt;=Party_Statement!$C$6)*($B$3:$B3668&lt;=Party_Statement!$E$6)),""))</f>
        <v/>
      </c>
    </row>
    <row r="3669" spans="1:11" x14ac:dyDescent="0.25">
      <c r="A3669" s="212" t="str">
        <f>Collection!A913</f>
        <v>2083/05/22</v>
      </c>
      <c r="B3669" s="206"/>
      <c r="C3669" s="209"/>
      <c r="D3669" s="209"/>
      <c r="E3669" s="209"/>
      <c r="F3669" s="209"/>
      <c r="G3669" s="210"/>
      <c r="H3669" s="210"/>
      <c r="I3669" s="256"/>
      <c r="J3669" s="209"/>
      <c r="K3669" s="209" t="str" cm="1">
        <f t="array" ref="K3669">IF($C3669="","",IF(AND($C3669=Party_Statement!$C$5,$B3669&gt;=Party_Statement!$C$6,$B3669&lt;=Party_Statement!$E$6),SUMPRODUCT(($C$3:$C3669=Party_Statement!$C$5)*($B$3:$B3669&gt;=Party_Statement!$C$6)*($B$3:$B3669&lt;=Party_Statement!$E$6)),""))</f>
        <v/>
      </c>
    </row>
    <row r="3670" spans="1:11" x14ac:dyDescent="0.25">
      <c r="A3670" s="212" t="str">
        <f>Collection!A914</f>
        <v>2083/05/22</v>
      </c>
      <c r="B3670" s="206"/>
      <c r="C3670" s="209"/>
      <c r="D3670" s="209"/>
      <c r="E3670" s="209"/>
      <c r="F3670" s="209"/>
      <c r="G3670" s="210"/>
      <c r="H3670" s="210"/>
      <c r="I3670" s="256"/>
      <c r="J3670" s="209"/>
      <c r="K3670" s="209" t="str" cm="1">
        <f t="array" ref="K3670">IF($C3670="","",IF(AND($C3670=Party_Statement!$C$5,$B3670&gt;=Party_Statement!$C$6,$B3670&lt;=Party_Statement!$E$6),SUMPRODUCT(($C$3:$C3670=Party_Statement!$C$5)*($B$3:$B3670&gt;=Party_Statement!$C$6)*($B$3:$B3670&lt;=Party_Statement!$E$6)),""))</f>
        <v/>
      </c>
    </row>
    <row r="3671" spans="1:11" s="64" customFormat="1" x14ac:dyDescent="0.25">
      <c r="A3671" s="212" t="str">
        <f>Collection!A915</f>
        <v>2083/05/22</v>
      </c>
      <c r="B3671" s="247"/>
      <c r="C3671" s="211"/>
      <c r="D3671" s="211"/>
      <c r="E3671" s="211"/>
      <c r="F3671" s="211"/>
      <c r="G3671" s="261"/>
      <c r="H3671" s="261"/>
      <c r="I3671" s="262"/>
      <c r="J3671" s="211"/>
      <c r="K3671" s="209" t="str" cm="1">
        <f t="array" ref="K3671">IF($C3671="","",IF(AND($C3671=Party_Statement!$C$5,$B3671&gt;=Party_Statement!$C$6,$B3671&lt;=Party_Statement!$E$6),SUMPRODUCT(($C$3:$C3671=Party_Statement!$C$5)*($B$3:$B3671&gt;=Party_Statement!$C$6)*($B$3:$B3671&lt;=Party_Statement!$E$6)),""))</f>
        <v/>
      </c>
    </row>
    <row r="3672" spans="1:11" x14ac:dyDescent="0.25">
      <c r="A3672" s="212" t="str">
        <f>Collection!A916</f>
        <v>2083/05/22</v>
      </c>
      <c r="B3672" s="206"/>
      <c r="C3672" s="209"/>
      <c r="D3672" s="209"/>
      <c r="E3672" s="209"/>
      <c r="F3672" s="209"/>
      <c r="G3672" s="210"/>
      <c r="H3672" s="210"/>
      <c r="I3672" s="256"/>
      <c r="J3672" s="209"/>
      <c r="K3672" s="209" t="str" cm="1">
        <f t="array" ref="K3672">IF($C3672="","",IF(AND($C3672=Party_Statement!$C$5,$B3672&gt;=Party_Statement!$C$6,$B3672&lt;=Party_Statement!$E$6),SUMPRODUCT(($C$3:$C3672=Party_Statement!$C$5)*($B$3:$B3672&gt;=Party_Statement!$C$6)*($B$3:$B3672&lt;=Party_Statement!$E$6)),""))</f>
        <v/>
      </c>
    </row>
    <row r="3673" spans="1:11" x14ac:dyDescent="0.25">
      <c r="A3673" s="212" t="str">
        <f>Collection!A917</f>
        <v>2083/05/22</v>
      </c>
      <c r="B3673" s="206"/>
      <c r="C3673" s="209"/>
      <c r="D3673" s="209"/>
      <c r="E3673" s="209"/>
      <c r="F3673" s="209"/>
      <c r="G3673" s="210"/>
      <c r="H3673" s="210"/>
      <c r="I3673" s="256"/>
      <c r="J3673" s="209"/>
      <c r="K3673" s="209" t="str" cm="1">
        <f t="array" ref="K3673">IF($C3673="","",IF(AND($C3673=Party_Statement!$C$5,$B3673&gt;=Party_Statement!$C$6,$B3673&lt;=Party_Statement!$E$6),SUMPRODUCT(($C$3:$C3673=Party_Statement!$C$5)*($B$3:$B3673&gt;=Party_Statement!$C$6)*($B$3:$B3673&lt;=Party_Statement!$E$6)),""))</f>
        <v/>
      </c>
    </row>
    <row r="3674" spans="1:11" x14ac:dyDescent="0.25">
      <c r="A3674" s="212" t="str">
        <f>Collection!A918</f>
        <v>2083/05/22</v>
      </c>
      <c r="B3674" s="206"/>
      <c r="C3674" s="209"/>
      <c r="D3674" s="209"/>
      <c r="E3674" s="209"/>
      <c r="F3674" s="209"/>
      <c r="G3674" s="210"/>
      <c r="H3674" s="210"/>
      <c r="I3674" s="256"/>
      <c r="J3674" s="209"/>
      <c r="K3674" s="209" t="str" cm="1">
        <f t="array" ref="K3674">IF($C3674="","",IF(AND($C3674=Party_Statement!$C$5,$B3674&gt;=Party_Statement!$C$6,$B3674&lt;=Party_Statement!$E$6),SUMPRODUCT(($C$3:$C3674=Party_Statement!$C$5)*($B$3:$B3674&gt;=Party_Statement!$C$6)*($B$3:$B3674&lt;=Party_Statement!$E$6)),""))</f>
        <v/>
      </c>
    </row>
    <row r="3675" spans="1:11" x14ac:dyDescent="0.25">
      <c r="A3675" s="212" t="str">
        <f>Collection!A919</f>
        <v>2083/05/22</v>
      </c>
      <c r="B3675" s="206"/>
      <c r="C3675" s="209"/>
      <c r="D3675" s="209"/>
      <c r="E3675" s="209"/>
      <c r="F3675" s="209"/>
      <c r="G3675" s="210"/>
      <c r="H3675" s="210"/>
      <c r="I3675" s="256"/>
      <c r="J3675" s="209"/>
      <c r="K3675" s="209" t="str" cm="1">
        <f t="array" ref="K3675">IF($C3675="","",IF(AND($C3675=Party_Statement!$C$5,$B3675&gt;=Party_Statement!$C$6,$B3675&lt;=Party_Statement!$E$6),SUMPRODUCT(($C$3:$C3675=Party_Statement!$C$5)*($B$3:$B3675&gt;=Party_Statement!$C$6)*($B$3:$B3675&lt;=Party_Statement!$E$6)),""))</f>
        <v/>
      </c>
    </row>
    <row r="3676" spans="1:11" s="64" customFormat="1" x14ac:dyDescent="0.25">
      <c r="A3676" s="212" t="str">
        <f>Collection!A920</f>
        <v>2083/05/22</v>
      </c>
      <c r="B3676" s="247"/>
      <c r="C3676" s="211"/>
      <c r="D3676" s="211"/>
      <c r="E3676" s="211"/>
      <c r="F3676" s="211"/>
      <c r="G3676" s="261"/>
      <c r="H3676" s="261"/>
      <c r="I3676" s="262"/>
      <c r="J3676" s="211"/>
      <c r="K3676" s="209" t="str" cm="1">
        <f t="array" ref="K3676">IF($C3676="","",IF(AND($C3676=Party_Statement!$C$5,$B3676&gt;=Party_Statement!$C$6,$B3676&lt;=Party_Statement!$E$6),SUMPRODUCT(($C$3:$C3676=Party_Statement!$C$5)*($B$3:$B3676&gt;=Party_Statement!$C$6)*($B$3:$B3676&lt;=Party_Statement!$E$6)),""))</f>
        <v/>
      </c>
    </row>
    <row r="3677" spans="1:11" x14ac:dyDescent="0.25">
      <c r="A3677" s="212" t="str">
        <f>Collection!A921</f>
        <v>2083/05/22</v>
      </c>
      <c r="B3677" s="206"/>
      <c r="C3677" s="209"/>
      <c r="D3677" s="209"/>
      <c r="E3677" s="209"/>
      <c r="F3677" s="209"/>
      <c r="G3677" s="210"/>
      <c r="H3677" s="210"/>
      <c r="I3677" s="256"/>
      <c r="J3677" s="209"/>
      <c r="K3677" s="209" t="str" cm="1">
        <f t="array" ref="K3677">IF($C3677="","",IF(AND($C3677=Party_Statement!$C$5,$B3677&gt;=Party_Statement!$C$6,$B3677&lt;=Party_Statement!$E$6),SUMPRODUCT(($C$3:$C3677=Party_Statement!$C$5)*($B$3:$B3677&gt;=Party_Statement!$C$6)*($B$3:$B3677&lt;=Party_Statement!$E$6)),""))</f>
        <v/>
      </c>
    </row>
    <row r="3678" spans="1:11" x14ac:dyDescent="0.25">
      <c r="A3678" s="212" t="str">
        <f>Collection!A922</f>
        <v>2083/05/23</v>
      </c>
      <c r="B3678" s="206"/>
      <c r="C3678" s="209"/>
      <c r="D3678" s="209"/>
      <c r="E3678" s="209"/>
      <c r="F3678" s="209"/>
      <c r="G3678" s="210"/>
      <c r="H3678" s="210"/>
      <c r="I3678" s="256"/>
      <c r="J3678" s="209"/>
      <c r="K3678" s="209" t="str" cm="1">
        <f t="array" ref="K3678">IF($C3678="","",IF(AND($C3678=Party_Statement!$C$5,$B3678&gt;=Party_Statement!$C$6,$B3678&lt;=Party_Statement!$E$6),SUMPRODUCT(($C$3:$C3678=Party_Statement!$C$5)*($B$3:$B3678&gt;=Party_Statement!$C$6)*($B$3:$B3678&lt;=Party_Statement!$E$6)),""))</f>
        <v/>
      </c>
    </row>
    <row r="3679" spans="1:11" x14ac:dyDescent="0.25">
      <c r="A3679" s="212" t="str">
        <f>Collection!A923</f>
        <v>2083/05/23</v>
      </c>
      <c r="B3679" s="206"/>
      <c r="C3679" s="209"/>
      <c r="D3679" s="209"/>
      <c r="E3679" s="209"/>
      <c r="F3679" s="209"/>
      <c r="G3679" s="210"/>
      <c r="H3679" s="210"/>
      <c r="I3679" s="256"/>
      <c r="J3679" s="209"/>
      <c r="K3679" s="209" t="str" cm="1">
        <f t="array" ref="K3679">IF($C3679="","",IF(AND($C3679=Party_Statement!$C$5,$B3679&gt;=Party_Statement!$C$6,$B3679&lt;=Party_Statement!$E$6),SUMPRODUCT(($C$3:$C3679=Party_Statement!$C$5)*($B$3:$B3679&gt;=Party_Statement!$C$6)*($B$3:$B3679&lt;=Party_Statement!$E$6)),""))</f>
        <v/>
      </c>
    </row>
    <row r="3680" spans="1:11" s="64" customFormat="1" x14ac:dyDescent="0.25">
      <c r="A3680" s="212" t="str">
        <f>Collection!A924</f>
        <v>2083/05/23</v>
      </c>
      <c r="B3680" s="247"/>
      <c r="C3680" s="211"/>
      <c r="D3680" s="211"/>
      <c r="E3680" s="211"/>
      <c r="F3680" s="211"/>
      <c r="G3680" s="261"/>
      <c r="H3680" s="261"/>
      <c r="I3680" s="262"/>
      <c r="J3680" s="211"/>
      <c r="K3680" s="209" t="str" cm="1">
        <f t="array" ref="K3680">IF($C3680="","",IF(AND($C3680=Party_Statement!$C$5,$B3680&gt;=Party_Statement!$C$6,$B3680&lt;=Party_Statement!$E$6),SUMPRODUCT(($C$3:$C3680=Party_Statement!$C$5)*($B$3:$B3680&gt;=Party_Statement!$C$6)*($B$3:$B3680&lt;=Party_Statement!$E$6)),""))</f>
        <v/>
      </c>
    </row>
    <row r="3681" spans="1:11" x14ac:dyDescent="0.25">
      <c r="A3681" s="212" t="str">
        <f>Collection!A925</f>
        <v>2083/05/23</v>
      </c>
      <c r="B3681" s="206"/>
      <c r="C3681" s="209"/>
      <c r="D3681" s="209"/>
      <c r="E3681" s="209"/>
      <c r="F3681" s="209"/>
      <c r="G3681" s="210"/>
      <c r="H3681" s="210"/>
      <c r="I3681" s="256"/>
      <c r="J3681" s="209"/>
      <c r="K3681" s="209" t="str" cm="1">
        <f t="array" ref="K3681">IF($C3681="","",IF(AND($C3681=Party_Statement!$C$5,$B3681&gt;=Party_Statement!$C$6,$B3681&lt;=Party_Statement!$E$6),SUMPRODUCT(($C$3:$C3681=Party_Statement!$C$5)*($B$3:$B3681&gt;=Party_Statement!$C$6)*($B$3:$B3681&lt;=Party_Statement!$E$6)),""))</f>
        <v/>
      </c>
    </row>
    <row r="3682" spans="1:11" x14ac:dyDescent="0.25">
      <c r="A3682" s="212" t="str">
        <f>Collection!A926</f>
        <v>2083/05/23</v>
      </c>
      <c r="B3682" s="206"/>
      <c r="C3682" s="209"/>
      <c r="D3682" s="209"/>
      <c r="E3682" s="209"/>
      <c r="F3682" s="209"/>
      <c r="G3682" s="210"/>
      <c r="H3682" s="210"/>
      <c r="I3682" s="256"/>
      <c r="J3682" s="209"/>
      <c r="K3682" s="209" t="str" cm="1">
        <f t="array" ref="K3682">IF($C3682="","",IF(AND($C3682=Party_Statement!$C$5,$B3682&gt;=Party_Statement!$C$6,$B3682&lt;=Party_Statement!$E$6),SUMPRODUCT(($C$3:$C3682=Party_Statement!$C$5)*($B$3:$B3682&gt;=Party_Statement!$C$6)*($B$3:$B3682&lt;=Party_Statement!$E$6)),""))</f>
        <v/>
      </c>
    </row>
    <row r="3683" spans="1:11" x14ac:dyDescent="0.25">
      <c r="A3683" s="212" t="str">
        <f>Collection!A927</f>
        <v>2083/05/23</v>
      </c>
      <c r="B3683" s="206"/>
      <c r="C3683" s="209"/>
      <c r="D3683" s="209"/>
      <c r="E3683" s="209"/>
      <c r="F3683" s="209"/>
      <c r="G3683" s="210"/>
      <c r="H3683" s="210"/>
      <c r="I3683" s="256"/>
      <c r="J3683" s="209"/>
      <c r="K3683" s="209" t="str" cm="1">
        <f t="array" ref="K3683">IF($C3683="","",IF(AND($C3683=Party_Statement!$C$5,$B3683&gt;=Party_Statement!$C$6,$B3683&lt;=Party_Statement!$E$6),SUMPRODUCT(($C$3:$C3683=Party_Statement!$C$5)*($B$3:$B3683&gt;=Party_Statement!$C$6)*($B$3:$B3683&lt;=Party_Statement!$E$6)),""))</f>
        <v/>
      </c>
    </row>
    <row r="3684" spans="1:11" x14ac:dyDescent="0.25">
      <c r="A3684" s="212" t="str">
        <f>Collection!A928</f>
        <v>2083/05/23</v>
      </c>
      <c r="B3684" s="206"/>
      <c r="C3684" s="209"/>
      <c r="D3684" s="209"/>
      <c r="E3684" s="209"/>
      <c r="F3684" s="209"/>
      <c r="G3684" s="210"/>
      <c r="H3684" s="210"/>
      <c r="I3684" s="256"/>
      <c r="J3684" s="209"/>
      <c r="K3684" s="209" t="str" cm="1">
        <f t="array" ref="K3684">IF($C3684="","",IF(AND($C3684=Party_Statement!$C$5,$B3684&gt;=Party_Statement!$C$6,$B3684&lt;=Party_Statement!$E$6),SUMPRODUCT(($C$3:$C3684=Party_Statement!$C$5)*($B$3:$B3684&gt;=Party_Statement!$C$6)*($B$3:$B3684&lt;=Party_Statement!$E$6)),""))</f>
        <v/>
      </c>
    </row>
    <row r="3685" spans="1:11" x14ac:dyDescent="0.25">
      <c r="A3685" s="212" t="str">
        <f>Collection!A929</f>
        <v>2083/05/23</v>
      </c>
      <c r="B3685" s="206"/>
      <c r="C3685" s="209"/>
      <c r="D3685" s="209"/>
      <c r="E3685" s="209"/>
      <c r="F3685" s="209"/>
      <c r="G3685" s="210"/>
      <c r="H3685" s="210"/>
      <c r="I3685" s="256"/>
      <c r="J3685" s="209"/>
      <c r="K3685" s="209" t="str" cm="1">
        <f t="array" ref="K3685">IF($C3685="","",IF(AND($C3685=Party_Statement!$C$5,$B3685&gt;=Party_Statement!$C$6,$B3685&lt;=Party_Statement!$E$6),SUMPRODUCT(($C$3:$C3685=Party_Statement!$C$5)*($B$3:$B3685&gt;=Party_Statement!$C$6)*($B$3:$B3685&lt;=Party_Statement!$E$6)),""))</f>
        <v/>
      </c>
    </row>
    <row r="3686" spans="1:11" x14ac:dyDescent="0.25">
      <c r="A3686" s="212" t="str">
        <f>Collection!A930</f>
        <v>2083/05/23</v>
      </c>
      <c r="B3686" s="206"/>
      <c r="C3686" s="209"/>
      <c r="D3686" s="209"/>
      <c r="E3686" s="209"/>
      <c r="F3686" s="209"/>
      <c r="G3686" s="210"/>
      <c r="H3686" s="210"/>
      <c r="I3686" s="256"/>
      <c r="J3686" s="209"/>
      <c r="K3686" s="209" t="str" cm="1">
        <f t="array" ref="K3686">IF($C3686="","",IF(AND($C3686=Party_Statement!$C$5,$B3686&gt;=Party_Statement!$C$6,$B3686&lt;=Party_Statement!$E$6),SUMPRODUCT(($C$3:$C3686=Party_Statement!$C$5)*($B$3:$B3686&gt;=Party_Statement!$C$6)*($B$3:$B3686&lt;=Party_Statement!$E$6)),""))</f>
        <v/>
      </c>
    </row>
    <row r="3687" spans="1:11" x14ac:dyDescent="0.25">
      <c r="A3687" s="212" t="str">
        <f>Collection!A931</f>
        <v>2083/05/23</v>
      </c>
      <c r="B3687" s="206"/>
      <c r="C3687" s="209"/>
      <c r="D3687" s="209"/>
      <c r="E3687" s="209"/>
      <c r="F3687" s="209"/>
      <c r="G3687" s="210"/>
      <c r="H3687" s="210"/>
      <c r="I3687" s="256"/>
      <c r="J3687" s="209"/>
      <c r="K3687" s="209" t="str" cm="1">
        <f t="array" ref="K3687">IF($C3687="","",IF(AND($C3687=Party_Statement!$C$5,$B3687&gt;=Party_Statement!$C$6,$B3687&lt;=Party_Statement!$E$6),SUMPRODUCT(($C$3:$C3687=Party_Statement!$C$5)*($B$3:$B3687&gt;=Party_Statement!$C$6)*($B$3:$B3687&lt;=Party_Statement!$E$6)),""))</f>
        <v/>
      </c>
    </row>
    <row r="3688" spans="1:11" x14ac:dyDescent="0.25">
      <c r="A3688" s="212" t="str">
        <f>Collection!A932</f>
        <v>2083/05/24</v>
      </c>
      <c r="B3688" s="206"/>
      <c r="C3688" s="209"/>
      <c r="D3688" s="209"/>
      <c r="E3688" s="209"/>
      <c r="F3688" s="209"/>
      <c r="G3688" s="210"/>
      <c r="H3688" s="210"/>
      <c r="I3688" s="256"/>
      <c r="J3688" s="209"/>
      <c r="K3688" s="209" t="str" cm="1">
        <f t="array" ref="K3688">IF($C3688="","",IF(AND($C3688=Party_Statement!$C$5,$B3688&gt;=Party_Statement!$C$6,$B3688&lt;=Party_Statement!$E$6),SUMPRODUCT(($C$3:$C3688=Party_Statement!$C$5)*($B$3:$B3688&gt;=Party_Statement!$C$6)*($B$3:$B3688&lt;=Party_Statement!$E$6)),""))</f>
        <v/>
      </c>
    </row>
    <row r="3689" spans="1:11" x14ac:dyDescent="0.25">
      <c r="A3689" s="212" t="str">
        <f>Collection!A933</f>
        <v>2083/05/24</v>
      </c>
      <c r="B3689" s="206"/>
      <c r="C3689" s="209"/>
      <c r="D3689" s="209"/>
      <c r="E3689" s="209"/>
      <c r="F3689" s="209"/>
      <c r="G3689" s="210"/>
      <c r="H3689" s="210"/>
      <c r="I3689" s="256"/>
      <c r="J3689" s="209"/>
      <c r="K3689" s="209" t="str" cm="1">
        <f t="array" ref="K3689">IF($C3689="","",IF(AND($C3689=Party_Statement!$C$5,$B3689&gt;=Party_Statement!$C$6,$B3689&lt;=Party_Statement!$E$6),SUMPRODUCT(($C$3:$C3689=Party_Statement!$C$5)*($B$3:$B3689&gt;=Party_Statement!$C$6)*($B$3:$B3689&lt;=Party_Statement!$E$6)),""))</f>
        <v/>
      </c>
    </row>
    <row r="3690" spans="1:11" x14ac:dyDescent="0.25">
      <c r="A3690" s="212" t="str">
        <f>Collection!A934</f>
        <v>2083/05/24</v>
      </c>
      <c r="B3690" s="206"/>
      <c r="C3690" s="209"/>
      <c r="D3690" s="209"/>
      <c r="E3690" s="209"/>
      <c r="F3690" s="209"/>
      <c r="G3690" s="210"/>
      <c r="H3690" s="210"/>
      <c r="I3690" s="256"/>
      <c r="J3690" s="209"/>
      <c r="K3690" s="209" t="str" cm="1">
        <f t="array" ref="K3690">IF($C3690="","",IF(AND($C3690=Party_Statement!$C$5,$B3690&gt;=Party_Statement!$C$6,$B3690&lt;=Party_Statement!$E$6),SUMPRODUCT(($C$3:$C3690=Party_Statement!$C$5)*($B$3:$B3690&gt;=Party_Statement!$C$6)*($B$3:$B3690&lt;=Party_Statement!$E$6)),""))</f>
        <v/>
      </c>
    </row>
    <row r="3691" spans="1:11" x14ac:dyDescent="0.25">
      <c r="A3691" s="212" t="str">
        <f>Collection!A935</f>
        <v>2083/05/24</v>
      </c>
      <c r="B3691" s="206"/>
      <c r="C3691" s="209"/>
      <c r="D3691" s="209"/>
      <c r="E3691" s="209"/>
      <c r="F3691" s="209"/>
      <c r="G3691" s="210"/>
      <c r="H3691" s="210"/>
      <c r="I3691" s="256"/>
      <c r="J3691" s="209"/>
      <c r="K3691" s="209" t="str" cm="1">
        <f t="array" ref="K3691">IF($C3691="","",IF(AND($C3691=Party_Statement!$C$5,$B3691&gt;=Party_Statement!$C$6,$B3691&lt;=Party_Statement!$E$6),SUMPRODUCT(($C$3:$C3691=Party_Statement!$C$5)*($B$3:$B3691&gt;=Party_Statement!$C$6)*($B$3:$B3691&lt;=Party_Statement!$E$6)),""))</f>
        <v/>
      </c>
    </row>
    <row r="3692" spans="1:11" x14ac:dyDescent="0.25">
      <c r="A3692" s="212" t="str">
        <f>Collection!A936</f>
        <v>2083/05/24</v>
      </c>
      <c r="B3692" s="206"/>
      <c r="C3692" s="209"/>
      <c r="D3692" s="209"/>
      <c r="E3692" s="209"/>
      <c r="F3692" s="209"/>
      <c r="G3692" s="210"/>
      <c r="H3692" s="210"/>
      <c r="I3692" s="256"/>
      <c r="J3692" s="209"/>
      <c r="K3692" s="209" t="str" cm="1">
        <f t="array" ref="K3692">IF($C3692="","",IF(AND($C3692=Party_Statement!$C$5,$B3692&gt;=Party_Statement!$C$6,$B3692&lt;=Party_Statement!$E$6),SUMPRODUCT(($C$3:$C3692=Party_Statement!$C$5)*($B$3:$B3692&gt;=Party_Statement!$C$6)*($B$3:$B3692&lt;=Party_Statement!$E$6)),""))</f>
        <v/>
      </c>
    </row>
    <row r="3693" spans="1:11" x14ac:dyDescent="0.25">
      <c r="A3693" s="212" t="str">
        <f>Collection!A937</f>
        <v>2083/05/24</v>
      </c>
      <c r="B3693" s="206"/>
      <c r="C3693" s="209"/>
      <c r="D3693" s="209"/>
      <c r="E3693" s="209"/>
      <c r="F3693" s="209"/>
      <c r="G3693" s="210"/>
      <c r="H3693" s="210"/>
      <c r="I3693" s="256"/>
      <c r="J3693" s="209"/>
      <c r="K3693" s="209" t="str" cm="1">
        <f t="array" ref="K3693">IF($C3693="","",IF(AND($C3693=Party_Statement!$C$5,$B3693&gt;=Party_Statement!$C$6,$B3693&lt;=Party_Statement!$E$6),SUMPRODUCT(($C$3:$C3693=Party_Statement!$C$5)*($B$3:$B3693&gt;=Party_Statement!$C$6)*($B$3:$B3693&lt;=Party_Statement!$E$6)),""))</f>
        <v/>
      </c>
    </row>
    <row r="3694" spans="1:11" x14ac:dyDescent="0.25">
      <c r="A3694" s="212" t="str">
        <f>Collection!A938</f>
        <v>2083/05/24</v>
      </c>
      <c r="B3694" s="206"/>
      <c r="C3694" s="209"/>
      <c r="D3694" s="209"/>
      <c r="E3694" s="209"/>
      <c r="F3694" s="209"/>
      <c r="G3694" s="210"/>
      <c r="H3694" s="210"/>
      <c r="I3694" s="256"/>
      <c r="J3694" s="209"/>
      <c r="K3694" s="209" t="str" cm="1">
        <f t="array" ref="K3694">IF($C3694="","",IF(AND($C3694=Party_Statement!$C$5,$B3694&gt;=Party_Statement!$C$6,$B3694&lt;=Party_Statement!$E$6),SUMPRODUCT(($C$3:$C3694=Party_Statement!$C$5)*($B$3:$B3694&gt;=Party_Statement!$C$6)*($B$3:$B3694&lt;=Party_Statement!$E$6)),""))</f>
        <v/>
      </c>
    </row>
    <row r="3695" spans="1:11" x14ac:dyDescent="0.25">
      <c r="A3695" s="212" t="str">
        <f>Collection!A939</f>
        <v>2083/05/24</v>
      </c>
      <c r="B3695" s="206"/>
      <c r="C3695" s="209"/>
      <c r="D3695" s="209"/>
      <c r="E3695" s="209"/>
      <c r="F3695" s="209"/>
      <c r="G3695" s="210"/>
      <c r="H3695" s="210"/>
      <c r="I3695" s="256"/>
      <c r="J3695" s="209"/>
      <c r="K3695" s="209" t="str" cm="1">
        <f t="array" ref="K3695">IF($C3695="","",IF(AND($C3695=Party_Statement!$C$5,$B3695&gt;=Party_Statement!$C$6,$B3695&lt;=Party_Statement!$E$6),SUMPRODUCT(($C$3:$C3695=Party_Statement!$C$5)*($B$3:$B3695&gt;=Party_Statement!$C$6)*($B$3:$B3695&lt;=Party_Statement!$E$6)),""))</f>
        <v/>
      </c>
    </row>
    <row r="3696" spans="1:11" x14ac:dyDescent="0.25">
      <c r="A3696" s="212" t="str">
        <f>Collection!A940</f>
        <v>2083/05/24</v>
      </c>
      <c r="B3696" s="206"/>
      <c r="C3696" s="209"/>
      <c r="D3696" s="209"/>
      <c r="E3696" s="209"/>
      <c r="F3696" s="209"/>
      <c r="G3696" s="210"/>
      <c r="H3696" s="210"/>
      <c r="I3696" s="210"/>
      <c r="J3696" s="209"/>
      <c r="K3696" s="209" t="str" cm="1">
        <f t="array" ref="K3696">IF($C3696="","",IF(AND($C3696=Party_Statement!$C$5,$B3696&gt;=Party_Statement!$C$6,$B3696&lt;=Party_Statement!$E$6),SUMPRODUCT(($C$3:$C3696=Party_Statement!$C$5)*($B$3:$B3696&gt;=Party_Statement!$C$6)*($B$3:$B3696&lt;=Party_Statement!$E$6)),""))</f>
        <v/>
      </c>
    </row>
    <row r="3697" spans="1:11" x14ac:dyDescent="0.25">
      <c r="A3697" s="213" t="s">
        <v>1571</v>
      </c>
      <c r="B3697" s="213" t="s">
        <v>1571</v>
      </c>
      <c r="C3697" s="214" t="s">
        <v>1571</v>
      </c>
      <c r="D3697" s="214" t="s">
        <v>1571</v>
      </c>
      <c r="E3697" s="214" t="s">
        <v>1571</v>
      </c>
      <c r="F3697" s="214" t="s">
        <v>1571</v>
      </c>
      <c r="G3697" s="215" t="s">
        <v>1571</v>
      </c>
      <c r="H3697" s="215" t="s">
        <v>1571</v>
      </c>
      <c r="I3697" s="215" t="s">
        <v>1571</v>
      </c>
      <c r="J3697" s="214" t="s">
        <v>1571</v>
      </c>
      <c r="K3697" s="209" t="str" cm="1">
        <f t="array" ref="K3697">IF($C3697="","",IF(AND($C3697=Party_Statement!$C$5,$B3697&gt;=Party_Statement!$C$6,$B3697&lt;=Party_Statement!$E$6),SUMPRODUCT(($C$3:$C3697=Party_Statement!$C$5)*($B$3:$B3697&gt;=Party_Statement!$C$6)*($B$3:$B3697&lt;=Party_Statement!$E$6)),""))</f>
        <v/>
      </c>
    </row>
    <row r="3698" spans="1:11" x14ac:dyDescent="0.25">
      <c r="A3698" s="212" t="str">
        <f>'PETTY CASH'!A3</f>
        <v>2083/03/16</v>
      </c>
      <c r="B3698" s="206">
        <f>'PETTY CASH'!B3</f>
        <v>46203</v>
      </c>
      <c r="C3698" s="209" t="str">
        <f>'PETTY CASH'!D3</f>
        <v>CASH RECEIVED FROM COLLECTION</v>
      </c>
      <c r="D3698" s="209" t="str">
        <f>'PETTY CASH'!G3</f>
        <v>Collection</v>
      </c>
      <c r="E3698" s="209">
        <f>'PETTY CASH'!C3</f>
        <v>0</v>
      </c>
      <c r="F3698" s="209">
        <f>'PETTY CASH'!F3</f>
        <v>0</v>
      </c>
      <c r="G3698" s="210">
        <f>'PETTY CASH'!J3</f>
        <v>0</v>
      </c>
      <c r="H3698" s="210">
        <f>'PETTY CASH'!I3</f>
        <v>117920</v>
      </c>
      <c r="I3698" s="210">
        <f t="shared" ref="I3698:I3761" si="58">IF($C3698="","",IF($C3698=$C2424,$I2424+$G3698-$H3698,$G3698-$H3698))</f>
        <v>-117920</v>
      </c>
      <c r="J3698" s="209"/>
      <c r="K3698" s="209" t="str" cm="1">
        <f t="array" ref="K3698">IF($C3698="","",IF(AND($C3698=Party_Statement!$C$5,$B3698&gt;=Party_Statement!$C$6,$B3698&lt;=Party_Statement!$E$6),SUMPRODUCT(($C$3:$C3698=Party_Statement!$C$5)*($B$3:$B3698&gt;=Party_Statement!$C$6)*($B$3:$B3698&lt;=Party_Statement!$E$6)),""))</f>
        <v/>
      </c>
    </row>
    <row r="3699" spans="1:11" x14ac:dyDescent="0.25">
      <c r="A3699" s="212" t="str">
        <f>'PETTY CASH'!A4</f>
        <v>2083/03/16</v>
      </c>
      <c r="B3699" s="206">
        <f>'PETTY CASH'!B4</f>
        <v>46203</v>
      </c>
      <c r="C3699" s="209" t="str">
        <f>'PETTY CASH'!D4</f>
        <v>SAI KRIPA KSS LTD</v>
      </c>
      <c r="D3699" s="209" t="str">
        <f>'PETTY CASH'!G4</f>
        <v>Advance</v>
      </c>
      <c r="E3699" s="209">
        <f>'PETTY CASH'!C4</f>
        <v>0</v>
      </c>
      <c r="F3699" s="209" t="str">
        <f>'PETTY CASH'!F4</f>
        <v xml:space="preserve">CASH </v>
      </c>
      <c r="G3699" s="210">
        <f>'PETTY CASH'!J4</f>
        <v>190</v>
      </c>
      <c r="H3699" s="210">
        <f>'PETTY CASH'!I4</f>
        <v>0</v>
      </c>
      <c r="I3699" s="210">
        <f t="shared" si="58"/>
        <v>190</v>
      </c>
      <c r="J3699" s="209"/>
      <c r="K3699" s="209" cm="1">
        <f t="array" ref="K3699">IF($C3699="","",IF(AND($C3699=Party_Statement!$C$5,$B3699&gt;=Party_Statement!$C$6,$B3699&lt;=Party_Statement!$E$6),SUMPRODUCT(($C$3:$C3699=Party_Statement!$C$5)*($B$3:$B3699&gt;=Party_Statement!$C$6)*($B$3:$B3699&lt;=Party_Statement!$E$6)),""))</f>
        <v>7</v>
      </c>
    </row>
    <row r="3700" spans="1:11" x14ac:dyDescent="0.25">
      <c r="A3700" s="212" t="str">
        <f>'PETTY CASH'!A5</f>
        <v>2083/03/18</v>
      </c>
      <c r="B3700" s="206">
        <f>'PETTY CASH'!B5</f>
        <v>46205</v>
      </c>
      <c r="C3700" s="209" t="str">
        <f>'PETTY CASH'!D5</f>
        <v>NAR BAHADUR RANA</v>
      </c>
      <c r="D3700" s="209" t="str">
        <f>'PETTY CASH'!G5</f>
        <v>Advance</v>
      </c>
      <c r="E3700" s="209">
        <f>'PETTY CASH'!C5</f>
        <v>0</v>
      </c>
      <c r="F3700" s="209" t="str">
        <f>'PETTY CASH'!F5</f>
        <v>ADVANCE BY LILA SIR</v>
      </c>
      <c r="G3700" s="210">
        <f>'PETTY CASH'!J5</f>
        <v>13000</v>
      </c>
      <c r="H3700" s="210">
        <f>'PETTY CASH'!I5</f>
        <v>0</v>
      </c>
      <c r="I3700" s="210">
        <f t="shared" si="58"/>
        <v>13000</v>
      </c>
      <c r="J3700" s="209"/>
      <c r="K3700" s="209" t="str" cm="1">
        <f t="array" ref="K3700">IF($C3700="","",IF(AND($C3700=Party_Statement!$C$5,$B3700&gt;=Party_Statement!$C$6,$B3700&lt;=Party_Statement!$E$6),SUMPRODUCT(($C$3:$C3700=Party_Statement!$C$5)*($B$3:$B3700&gt;=Party_Statement!$C$6)*($B$3:$B3700&lt;=Party_Statement!$E$6)),""))</f>
        <v/>
      </c>
    </row>
    <row r="3701" spans="1:11" x14ac:dyDescent="0.25">
      <c r="A3701" s="212" t="str">
        <f>'PETTY CASH'!A6</f>
        <v>2083/03/20</v>
      </c>
      <c r="B3701" s="206">
        <f>'PETTY CASH'!B6</f>
        <v>46207</v>
      </c>
      <c r="C3701" s="209" t="str">
        <f>'PETTY CASH'!D6</f>
        <v>NAR BAHADUR RANA</v>
      </c>
      <c r="D3701" s="209" t="str">
        <f>'PETTY CASH'!G6</f>
        <v>Advance</v>
      </c>
      <c r="E3701" s="209">
        <f>'PETTY CASH'!C6</f>
        <v>0</v>
      </c>
      <c r="F3701" s="209" t="str">
        <f>'PETTY CASH'!F6</f>
        <v>ADVANCE BY LILA SIR</v>
      </c>
      <c r="G3701" s="210">
        <f>'PETTY CASH'!J6</f>
        <v>500</v>
      </c>
      <c r="H3701" s="210">
        <f>'PETTY CASH'!I6</f>
        <v>0</v>
      </c>
      <c r="I3701" s="210">
        <f t="shared" si="58"/>
        <v>500</v>
      </c>
      <c r="J3701" s="209"/>
      <c r="K3701" s="209" t="str" cm="1">
        <f t="array" ref="K3701">IF($C3701="","",IF(AND($C3701=Party_Statement!$C$5,$B3701&gt;=Party_Statement!$C$6,$B3701&lt;=Party_Statement!$E$6),SUMPRODUCT(($C$3:$C3701=Party_Statement!$C$5)*($B$3:$B3701&gt;=Party_Statement!$C$6)*($B$3:$B3701&lt;=Party_Statement!$E$6)),""))</f>
        <v/>
      </c>
    </row>
    <row r="3702" spans="1:11" x14ac:dyDescent="0.25">
      <c r="A3702" s="212" t="str">
        <f>'PETTY CASH'!A7</f>
        <v>2083/03/21</v>
      </c>
      <c r="B3702" s="206">
        <f>'PETTY CASH'!B7</f>
        <v>46208</v>
      </c>
      <c r="C3702" s="209" t="str">
        <f>'PETTY CASH'!D7</f>
        <v>NAR BAHADUR RANA</v>
      </c>
      <c r="D3702" s="209" t="str">
        <f>'PETTY CASH'!G7</f>
        <v>Advance</v>
      </c>
      <c r="E3702" s="209">
        <f>'PETTY CASH'!C7</f>
        <v>0</v>
      </c>
      <c r="F3702" s="209" t="str">
        <f>'PETTY CASH'!F7</f>
        <v>ADVANCE BY LILA SIR</v>
      </c>
      <c r="G3702" s="210">
        <f>'PETTY CASH'!J7</f>
        <v>500</v>
      </c>
      <c r="H3702" s="210">
        <f>'PETTY CASH'!I7</f>
        <v>0</v>
      </c>
      <c r="I3702" s="210">
        <f t="shared" si="58"/>
        <v>500</v>
      </c>
      <c r="J3702" s="209"/>
      <c r="K3702" s="209" t="str" cm="1">
        <f t="array" ref="K3702">IF($C3702="","",IF(AND($C3702=Party_Statement!$C$5,$B3702&gt;=Party_Statement!$C$6,$B3702&lt;=Party_Statement!$E$6),SUMPRODUCT(($C$3:$C3702=Party_Statement!$C$5)*($B$3:$B3702&gt;=Party_Statement!$C$6)*($B$3:$B3702&lt;=Party_Statement!$E$6)),""))</f>
        <v/>
      </c>
    </row>
    <row r="3703" spans="1:11" x14ac:dyDescent="0.25">
      <c r="A3703" s="212" t="str">
        <f>'PETTY CASH'!A8</f>
        <v>2083/03/23</v>
      </c>
      <c r="B3703" s="206">
        <f>'PETTY CASH'!B8</f>
        <v>46210</v>
      </c>
      <c r="C3703" s="209" t="str">
        <f>'PETTY CASH'!D8</f>
        <v>NAR BAHADUR RANA</v>
      </c>
      <c r="D3703" s="209" t="str">
        <f>'PETTY CASH'!G8</f>
        <v>Advance</v>
      </c>
      <c r="E3703" s="209">
        <f>'PETTY CASH'!C8</f>
        <v>0</v>
      </c>
      <c r="F3703" s="209" t="str">
        <f>'PETTY CASH'!F8</f>
        <v>ADVANCE BY SUSHIL</v>
      </c>
      <c r="G3703" s="210">
        <f>'PETTY CASH'!J8</f>
        <v>1000</v>
      </c>
      <c r="H3703" s="210">
        <f>'PETTY CASH'!I8</f>
        <v>0</v>
      </c>
      <c r="I3703" s="210">
        <f t="shared" si="58"/>
        <v>1000</v>
      </c>
      <c r="J3703" s="209"/>
      <c r="K3703" s="209" t="str" cm="1">
        <f t="array" ref="K3703">IF($C3703="","",IF(AND($C3703=Party_Statement!$C$5,$B3703&gt;=Party_Statement!$C$6,$B3703&lt;=Party_Statement!$E$6),SUMPRODUCT(($C$3:$C3703=Party_Statement!$C$5)*($B$3:$B3703&gt;=Party_Statement!$C$6)*($B$3:$B3703&lt;=Party_Statement!$E$6)),""))</f>
        <v/>
      </c>
    </row>
    <row r="3704" spans="1:11" x14ac:dyDescent="0.25">
      <c r="A3704" s="212" t="str">
        <f>'PETTY CASH'!A9</f>
        <v>2083/03/24</v>
      </c>
      <c r="B3704" s="206">
        <f>'PETTY CASH'!B9</f>
        <v>46211</v>
      </c>
      <c r="C3704" s="209" t="str">
        <f>'PETTY CASH'!D9</f>
        <v>NAR BAHADUR RANA</v>
      </c>
      <c r="D3704" s="209" t="str">
        <f>'PETTY CASH'!G9</f>
        <v>Advance</v>
      </c>
      <c r="E3704" s="209">
        <f>'PETTY CASH'!C9</f>
        <v>0</v>
      </c>
      <c r="F3704" s="209" t="str">
        <f>'PETTY CASH'!F9</f>
        <v>ADVANCE BY SUSHIL</v>
      </c>
      <c r="G3704" s="210">
        <f>'PETTY CASH'!J9</f>
        <v>1000</v>
      </c>
      <c r="H3704" s="210">
        <f>'PETTY CASH'!I9</f>
        <v>0</v>
      </c>
      <c r="I3704" s="210">
        <f t="shared" si="58"/>
        <v>1000</v>
      </c>
      <c r="J3704" s="209"/>
      <c r="K3704" s="209" t="str" cm="1">
        <f t="array" ref="K3704">IF($C3704="","",IF(AND($C3704=Party_Statement!$C$5,$B3704&gt;=Party_Statement!$C$6,$B3704&lt;=Party_Statement!$E$6),SUMPRODUCT(($C$3:$C3704=Party_Statement!$C$5)*($B$3:$B3704&gt;=Party_Statement!$C$6)*($B$3:$B3704&lt;=Party_Statement!$E$6)),""))</f>
        <v/>
      </c>
    </row>
    <row r="3705" spans="1:11" x14ac:dyDescent="0.25">
      <c r="A3705" s="212" t="str">
        <f>'PETTY CASH'!A10</f>
        <v>2083/03/25</v>
      </c>
      <c r="B3705" s="206">
        <f>'PETTY CASH'!B10</f>
        <v>46212</v>
      </c>
      <c r="C3705" s="209" t="str">
        <f>'PETTY CASH'!D10</f>
        <v>NAR BAHADUR RANA</v>
      </c>
      <c r="D3705" s="209" t="str">
        <f>'PETTY CASH'!G10</f>
        <v>Advance</v>
      </c>
      <c r="E3705" s="209">
        <f>'PETTY CASH'!C10</f>
        <v>0</v>
      </c>
      <c r="F3705" s="209" t="str">
        <f>'PETTY CASH'!F10</f>
        <v>ADVANCE BY SUSHIL</v>
      </c>
      <c r="G3705" s="210">
        <f>'PETTY CASH'!J10</f>
        <v>2000</v>
      </c>
      <c r="H3705" s="210">
        <f>'PETTY CASH'!I10</f>
        <v>0</v>
      </c>
      <c r="I3705" s="210">
        <f t="shared" si="58"/>
        <v>2000</v>
      </c>
      <c r="J3705" s="209"/>
      <c r="K3705" s="209" t="str" cm="1">
        <f t="array" ref="K3705">IF($C3705="","",IF(AND($C3705=Party_Statement!$C$5,$B3705&gt;=Party_Statement!$C$6,$B3705&lt;=Party_Statement!$E$6),SUMPRODUCT(($C$3:$C3705=Party_Statement!$C$5)*($B$3:$B3705&gt;=Party_Statement!$C$6)*($B$3:$B3705&lt;=Party_Statement!$E$6)),""))</f>
        <v/>
      </c>
    </row>
    <row r="3706" spans="1:11" x14ac:dyDescent="0.25">
      <c r="A3706" s="212" t="str">
        <f>'PETTY CASH'!A11</f>
        <v>2083/03/26</v>
      </c>
      <c r="B3706" s="206">
        <f>'PETTY CASH'!B11</f>
        <v>46213</v>
      </c>
      <c r="C3706" s="209" t="str">
        <f>'PETTY CASH'!D11</f>
        <v>NAR BAHADUR RANA</v>
      </c>
      <c r="D3706" s="209" t="str">
        <f>'PETTY CASH'!G11</f>
        <v>Advance</v>
      </c>
      <c r="E3706" s="209">
        <f>'PETTY CASH'!C11</f>
        <v>0</v>
      </c>
      <c r="F3706" s="209" t="str">
        <f>'PETTY CASH'!F11</f>
        <v>ADVANCE BY SUSHIL</v>
      </c>
      <c r="G3706" s="210">
        <f>'PETTY CASH'!J11</f>
        <v>1000</v>
      </c>
      <c r="H3706" s="210">
        <f>'PETTY CASH'!I11</f>
        <v>0</v>
      </c>
      <c r="I3706" s="210">
        <f t="shared" si="58"/>
        <v>1000</v>
      </c>
      <c r="J3706" s="209"/>
      <c r="K3706" s="209" t="str" cm="1">
        <f t="array" ref="K3706">IF($C3706="","",IF(AND($C3706=Party_Statement!$C$5,$B3706&gt;=Party_Statement!$C$6,$B3706&lt;=Party_Statement!$E$6),SUMPRODUCT(($C$3:$C3706=Party_Statement!$C$5)*($B$3:$B3706&gt;=Party_Statement!$C$6)*($B$3:$B3706&lt;=Party_Statement!$E$6)),""))</f>
        <v/>
      </c>
    </row>
    <row r="3707" spans="1:11" x14ac:dyDescent="0.25">
      <c r="A3707" s="212" t="str">
        <f>'PETTY CASH'!A12</f>
        <v>2083/03/27</v>
      </c>
      <c r="B3707" s="206">
        <f>'PETTY CASH'!B12</f>
        <v>46214</v>
      </c>
      <c r="C3707" s="209" t="str">
        <f>'PETTY CASH'!D12</f>
        <v>OFFICE EXPENSES</v>
      </c>
      <c r="D3707" s="209" t="str">
        <f>'PETTY CASH'!G12</f>
        <v>Payment</v>
      </c>
      <c r="E3707" s="209">
        <f>'PETTY CASH'!C12</f>
        <v>0</v>
      </c>
      <c r="F3707" s="209" t="str">
        <f>'PETTY CASH'!F12</f>
        <v>DISEL</v>
      </c>
      <c r="G3707" s="210">
        <f>'PETTY CASH'!J12</f>
        <v>5000</v>
      </c>
      <c r="H3707" s="210">
        <f>'PETTY CASH'!I12</f>
        <v>0</v>
      </c>
      <c r="I3707" s="210">
        <f t="shared" si="58"/>
        <v>5000</v>
      </c>
      <c r="J3707" s="209"/>
      <c r="K3707" s="209" t="str" cm="1">
        <f t="array" ref="K3707">IF($C3707="","",IF(AND($C3707=Party_Statement!$C$5,$B3707&gt;=Party_Statement!$C$6,$B3707&lt;=Party_Statement!$E$6),SUMPRODUCT(($C$3:$C3707=Party_Statement!$C$5)*($B$3:$B3707&gt;=Party_Statement!$C$6)*($B$3:$B3707&lt;=Party_Statement!$E$6)),""))</f>
        <v/>
      </c>
    </row>
    <row r="3708" spans="1:11" x14ac:dyDescent="0.25">
      <c r="A3708" s="212">
        <f>'PETTY CASH'!A13</f>
        <v>66925</v>
      </c>
      <c r="B3708" s="206">
        <f>'PETTY CASH'!B13</f>
        <v>46212</v>
      </c>
      <c r="C3708" s="209" t="str">
        <f>'PETTY CASH'!D13</f>
        <v>SAI KRIPA KSS LTD</v>
      </c>
      <c r="D3708" s="209" t="str">
        <f>'PETTY CASH'!G13</f>
        <v>Advance</v>
      </c>
      <c r="E3708" s="209">
        <f>'PETTY CASH'!C13</f>
        <v>0</v>
      </c>
      <c r="F3708" s="209" t="str">
        <f>'PETTY CASH'!F13</f>
        <v xml:space="preserve">SENSOE WIRE </v>
      </c>
      <c r="G3708" s="210">
        <f>'PETTY CASH'!J13</f>
        <v>350</v>
      </c>
      <c r="H3708" s="210">
        <f>'PETTY CASH'!I13</f>
        <v>0</v>
      </c>
      <c r="I3708" s="210">
        <f t="shared" si="58"/>
        <v>350</v>
      </c>
      <c r="J3708" s="209"/>
      <c r="K3708" s="209" cm="1">
        <f t="array" ref="K3708">IF($C3708="","",IF(AND($C3708=Party_Statement!$C$5,$B3708&gt;=Party_Statement!$C$6,$B3708&lt;=Party_Statement!$E$6),SUMPRODUCT(($C$3:$C3708=Party_Statement!$C$5)*($B$3:$B3708&gt;=Party_Statement!$C$6)*($B$3:$B3708&lt;=Party_Statement!$E$6)),""))</f>
        <v>8</v>
      </c>
    </row>
    <row r="3709" spans="1:11" s="64" customFormat="1" x14ac:dyDescent="0.25">
      <c r="A3709" s="212" t="str">
        <f>'PETTY CASH'!A14</f>
        <v>2083/03/28</v>
      </c>
      <c r="B3709" s="206">
        <f>'PETTY CASH'!B14</f>
        <v>46215</v>
      </c>
      <c r="C3709" s="209" t="str">
        <f>'PETTY CASH'!D14</f>
        <v>NAR BAHADUR RANA</v>
      </c>
      <c r="D3709" s="209" t="str">
        <f>'PETTY CASH'!G14</f>
        <v>Advance</v>
      </c>
      <c r="E3709" s="209">
        <f>'PETTY CASH'!C14</f>
        <v>0</v>
      </c>
      <c r="F3709" s="209" t="str">
        <f>'PETTY CASH'!F14</f>
        <v>ADVANCE BY SUSHIL</v>
      </c>
      <c r="G3709" s="210">
        <f>'PETTY CASH'!J14</f>
        <v>1000</v>
      </c>
      <c r="H3709" s="210">
        <f>'PETTY CASH'!I14</f>
        <v>0</v>
      </c>
      <c r="I3709" s="210">
        <f t="shared" si="58"/>
        <v>1000</v>
      </c>
      <c r="J3709" s="211"/>
      <c r="K3709" s="209" t="str" cm="1">
        <f t="array" ref="K3709">IF($C3709="","",IF(AND($C3709=Party_Statement!$C$5,$B3709&gt;=Party_Statement!$C$6,$B3709&lt;=Party_Statement!$E$6),SUMPRODUCT(($C$3:$C3709=Party_Statement!$C$5)*($B$3:$B3709&gt;=Party_Statement!$C$6)*($B$3:$B3709&lt;=Party_Statement!$E$6)),""))</f>
        <v/>
      </c>
    </row>
    <row r="3710" spans="1:11" x14ac:dyDescent="0.25">
      <c r="A3710" s="212" t="str">
        <f>'PETTY CASH'!A15</f>
        <v>2083/03/29</v>
      </c>
      <c r="B3710" s="206">
        <f>'PETTY CASH'!B15</f>
        <v>46216</v>
      </c>
      <c r="C3710" s="209" t="str">
        <f>'PETTY CASH'!D15</f>
        <v>DIPAK NEPAL</v>
      </c>
      <c r="D3710" s="209" t="str">
        <f>'PETTY CASH'!G15</f>
        <v>Advance</v>
      </c>
      <c r="E3710" s="209">
        <f>'PETTY CASH'!C15</f>
        <v>0</v>
      </c>
      <c r="F3710" s="209" t="str">
        <f>'PETTY CASH'!F15</f>
        <v>ADVANCE BY SUSHIL</v>
      </c>
      <c r="G3710" s="210">
        <f>'PETTY CASH'!J15</f>
        <v>1725</v>
      </c>
      <c r="H3710" s="210">
        <f>'PETTY CASH'!I15</f>
        <v>0</v>
      </c>
      <c r="I3710" s="210">
        <f t="shared" si="58"/>
        <v>1725</v>
      </c>
      <c r="J3710" s="209"/>
      <c r="K3710" s="209" t="str" cm="1">
        <f t="array" ref="K3710">IF($C3710="","",IF(AND($C3710=Party_Statement!$C$5,$B3710&gt;=Party_Statement!$C$6,$B3710&lt;=Party_Statement!$E$6),SUMPRODUCT(($C$3:$C3710=Party_Statement!$C$5)*($B$3:$B3710&gt;=Party_Statement!$C$6)*($B$3:$B3710&lt;=Party_Statement!$E$6)),""))</f>
        <v/>
      </c>
    </row>
    <row r="3711" spans="1:11" x14ac:dyDescent="0.25">
      <c r="A3711" s="212" t="str">
        <f>'PETTY CASH'!A16</f>
        <v>2083/03/30</v>
      </c>
      <c r="B3711" s="206">
        <f>'PETTY CASH'!B16</f>
        <v>46217</v>
      </c>
      <c r="C3711" s="209" t="str">
        <f>'PETTY CASH'!D16</f>
        <v>NAR BAHADUR RANA</v>
      </c>
      <c r="D3711" s="209" t="str">
        <f>'PETTY CASH'!G16</f>
        <v>Advance</v>
      </c>
      <c r="E3711" s="209">
        <f>'PETTY CASH'!C16</f>
        <v>0</v>
      </c>
      <c r="F3711" s="209" t="str">
        <f>'PETTY CASH'!F16</f>
        <v>ADVANCE BY SUSHIL</v>
      </c>
      <c r="G3711" s="210">
        <f>'PETTY CASH'!J16</f>
        <v>1000</v>
      </c>
      <c r="H3711" s="210">
        <f>'PETTY CASH'!I16</f>
        <v>0</v>
      </c>
      <c r="I3711" s="210">
        <f t="shared" si="58"/>
        <v>1000</v>
      </c>
      <c r="J3711" s="209"/>
      <c r="K3711" s="209" t="str" cm="1">
        <f t="array" ref="K3711">IF($C3711="","",IF(AND($C3711=Party_Statement!$C$5,$B3711&gt;=Party_Statement!$C$6,$B3711&lt;=Party_Statement!$E$6),SUMPRODUCT(($C$3:$C3711=Party_Statement!$C$5)*($B$3:$B3711&gt;=Party_Statement!$C$6)*($B$3:$B3711&lt;=Party_Statement!$E$6)),""))</f>
        <v/>
      </c>
    </row>
    <row r="3712" spans="1:11" x14ac:dyDescent="0.25">
      <c r="A3712" s="212" t="str">
        <f>'PETTY CASH'!A17</f>
        <v>2083/03/31</v>
      </c>
      <c r="B3712" s="206">
        <f>'PETTY CASH'!B17</f>
        <v>46218</v>
      </c>
      <c r="C3712" s="209" t="str">
        <f>'PETTY CASH'!D17</f>
        <v>NAR BAHADUR RANA</v>
      </c>
      <c r="D3712" s="209" t="str">
        <f>'PETTY CASH'!G17</f>
        <v>Advance</v>
      </c>
      <c r="E3712" s="209">
        <f>'PETTY CASH'!C17</f>
        <v>0</v>
      </c>
      <c r="F3712" s="209" t="str">
        <f>'PETTY CASH'!F17</f>
        <v>ADVANCE BY SUSHIL</v>
      </c>
      <c r="G3712" s="210">
        <f>'PETTY CASH'!J17</f>
        <v>500</v>
      </c>
      <c r="H3712" s="210">
        <f>'PETTY CASH'!I17</f>
        <v>0</v>
      </c>
      <c r="I3712" s="210">
        <f t="shared" si="58"/>
        <v>500</v>
      </c>
      <c r="J3712" s="209"/>
      <c r="K3712" s="209" t="str" cm="1">
        <f t="array" ref="K3712">IF($C3712="","",IF(AND($C3712=Party_Statement!$C$5,$B3712&gt;=Party_Statement!$C$6,$B3712&lt;=Party_Statement!$E$6),SUMPRODUCT(($C$3:$C3712=Party_Statement!$C$5)*($B$3:$B3712&gt;=Party_Statement!$C$6)*($B$3:$B3712&lt;=Party_Statement!$E$6)),""))</f>
        <v/>
      </c>
    </row>
    <row r="3713" spans="1:11" s="64" customFormat="1" x14ac:dyDescent="0.25">
      <c r="A3713" s="212" t="str">
        <f>'PETTY CASH'!A18</f>
        <v>2083/04/01</v>
      </c>
      <c r="B3713" s="206">
        <f>'PETTY CASH'!B18</f>
        <v>46220</v>
      </c>
      <c r="C3713" s="209" t="str">
        <f>'PETTY CASH'!D18</f>
        <v>NAR BAHADUR RANA</v>
      </c>
      <c r="D3713" s="209" t="str">
        <f>'PETTY CASH'!G18</f>
        <v>Advance</v>
      </c>
      <c r="E3713" s="209">
        <f>'PETTY CASH'!C18</f>
        <v>0</v>
      </c>
      <c r="F3713" s="209" t="str">
        <f>'PETTY CASH'!F18</f>
        <v>ADVANCE BY SUSHIL</v>
      </c>
      <c r="G3713" s="210">
        <f>'PETTY CASH'!J18</f>
        <v>500</v>
      </c>
      <c r="H3713" s="210">
        <f>'PETTY CASH'!I18</f>
        <v>0</v>
      </c>
      <c r="I3713" s="210">
        <f t="shared" si="58"/>
        <v>500</v>
      </c>
      <c r="J3713" s="211"/>
      <c r="K3713" s="209" t="str" cm="1">
        <f t="array" ref="K3713">IF($C3713="","",IF(AND($C3713=Party_Statement!$C$5,$B3713&gt;=Party_Statement!$C$6,$B3713&lt;=Party_Statement!$E$6),SUMPRODUCT(($C$3:$C3713=Party_Statement!$C$5)*($B$3:$B3713&gt;=Party_Statement!$C$6)*($B$3:$B3713&lt;=Party_Statement!$E$6)),""))</f>
        <v/>
      </c>
    </row>
    <row r="3714" spans="1:11" x14ac:dyDescent="0.25">
      <c r="A3714" s="212" t="str">
        <f>'PETTY CASH'!A19</f>
        <v>2083/04/02</v>
      </c>
      <c r="B3714" s="206">
        <f>'PETTY CASH'!B19</f>
        <v>46221</v>
      </c>
      <c r="C3714" s="209" t="str">
        <f>'PETTY CASH'!D19</f>
        <v>NAR BAHADUR RANA</v>
      </c>
      <c r="D3714" s="209" t="str">
        <f>'PETTY CASH'!G19</f>
        <v>Advance</v>
      </c>
      <c r="E3714" s="209">
        <f>'PETTY CASH'!C19</f>
        <v>0</v>
      </c>
      <c r="F3714" s="209" t="str">
        <f>'PETTY CASH'!F19</f>
        <v>ADVANCE BY SUSHIL</v>
      </c>
      <c r="G3714" s="210">
        <f>'PETTY CASH'!J19</f>
        <v>1000</v>
      </c>
      <c r="H3714" s="210">
        <f>'PETTY CASH'!I19</f>
        <v>0</v>
      </c>
      <c r="I3714" s="210">
        <f t="shared" si="58"/>
        <v>1000</v>
      </c>
      <c r="J3714" s="209"/>
      <c r="K3714" s="209" t="str" cm="1">
        <f t="array" ref="K3714">IF($C3714="","",IF(AND($C3714=Party_Statement!$C$5,$B3714&gt;=Party_Statement!$C$6,$B3714&lt;=Party_Statement!$E$6),SUMPRODUCT(($C$3:$C3714=Party_Statement!$C$5)*($B$3:$B3714&gt;=Party_Statement!$C$6)*($B$3:$B3714&lt;=Party_Statement!$E$6)),""))</f>
        <v/>
      </c>
    </row>
    <row r="3715" spans="1:11" x14ac:dyDescent="0.25">
      <c r="A3715" s="212" t="str">
        <f>'PETTY CASH'!A20</f>
        <v>2083/04/03</v>
      </c>
      <c r="B3715" s="206">
        <f>'PETTY CASH'!B20</f>
        <v>46222</v>
      </c>
      <c r="C3715" s="209" t="str">
        <f>'PETTY CASH'!D20</f>
        <v>OFFICE EXPENSES</v>
      </c>
      <c r="D3715" s="209" t="str">
        <f>'PETTY CASH'!G20</f>
        <v>Payment</v>
      </c>
      <c r="E3715" s="209">
        <f>'PETTY CASH'!C20</f>
        <v>0</v>
      </c>
      <c r="F3715" s="209" t="str">
        <f>'PETTY CASH'!F20</f>
        <v>disel</v>
      </c>
      <c r="G3715" s="210">
        <f>'PETTY CASH'!J20</f>
        <v>2000</v>
      </c>
      <c r="H3715" s="210">
        <f>'PETTY CASH'!I20</f>
        <v>0</v>
      </c>
      <c r="I3715" s="210">
        <f t="shared" si="58"/>
        <v>2000</v>
      </c>
      <c r="J3715" s="209"/>
      <c r="K3715" s="209" t="str" cm="1">
        <f t="array" ref="K3715">IF($C3715="","",IF(AND($C3715=Party_Statement!$C$5,$B3715&gt;=Party_Statement!$C$6,$B3715&lt;=Party_Statement!$E$6),SUMPRODUCT(($C$3:$C3715=Party_Statement!$C$5)*($B$3:$B3715&gt;=Party_Statement!$C$6)*($B$3:$B3715&lt;=Party_Statement!$E$6)),""))</f>
        <v/>
      </c>
    </row>
    <row r="3716" spans="1:11" x14ac:dyDescent="0.25">
      <c r="A3716" s="212" t="str">
        <f>'PETTY CASH'!A21</f>
        <v>2083/04/03</v>
      </c>
      <c r="B3716" s="206">
        <f>'PETTY CASH'!B21</f>
        <v>46222</v>
      </c>
      <c r="C3716" s="209" t="str">
        <f>'PETTY CASH'!D21</f>
        <v>OFFICE EXPENSES</v>
      </c>
      <c r="D3716" s="209" t="str">
        <f>'PETTY CASH'!G21</f>
        <v>Payment</v>
      </c>
      <c r="E3716" s="209">
        <f>'PETTY CASH'!C21</f>
        <v>0</v>
      </c>
      <c r="F3716" s="209" t="str">
        <f>'PETTY CASH'!F21</f>
        <v xml:space="preserve">giri store, dipak phone, rikshaw </v>
      </c>
      <c r="G3716" s="210">
        <f>'PETTY CASH'!J21</f>
        <v>910</v>
      </c>
      <c r="H3716" s="210">
        <f>'PETTY CASH'!I21</f>
        <v>0</v>
      </c>
      <c r="I3716" s="210">
        <f t="shared" si="58"/>
        <v>910</v>
      </c>
      <c r="J3716" s="209"/>
      <c r="K3716" s="209" t="str" cm="1">
        <f t="array" ref="K3716">IF($C3716="","",IF(AND($C3716=Party_Statement!$C$5,$B3716&gt;=Party_Statement!$C$6,$B3716&lt;=Party_Statement!$E$6),SUMPRODUCT(($C$3:$C3716=Party_Statement!$C$5)*($B$3:$B3716&gt;=Party_Statement!$C$6)*($B$3:$B3716&lt;=Party_Statement!$E$6)),""))</f>
        <v/>
      </c>
    </row>
    <row r="3717" spans="1:11" x14ac:dyDescent="0.25">
      <c r="A3717" s="212" t="str">
        <f>'PETTY CASH'!A22</f>
        <v>2083/04/05</v>
      </c>
      <c r="B3717" s="206">
        <f>'PETTY CASH'!B22</f>
        <v>46224</v>
      </c>
      <c r="C3717" s="209" t="str">
        <f>'PETTY CASH'!D22</f>
        <v>NAR BAHADUR RANA</v>
      </c>
      <c r="D3717" s="209" t="str">
        <f>'PETTY CASH'!G22</f>
        <v>Advance</v>
      </c>
      <c r="E3717" s="209">
        <f>'PETTY CASH'!C22</f>
        <v>0</v>
      </c>
      <c r="F3717" s="209" t="str">
        <f>'PETTY CASH'!F22</f>
        <v>ADVANCE BY SUSHIL</v>
      </c>
      <c r="G3717" s="210">
        <f>'PETTY CASH'!J22</f>
        <v>1000</v>
      </c>
      <c r="H3717" s="210">
        <f>'PETTY CASH'!I22</f>
        <v>0</v>
      </c>
      <c r="I3717" s="210">
        <f t="shared" si="58"/>
        <v>1000</v>
      </c>
      <c r="J3717" s="209"/>
      <c r="K3717" s="209" t="str" cm="1">
        <f t="array" ref="K3717">IF($C3717="","",IF(AND($C3717=Party_Statement!$C$5,$B3717&gt;=Party_Statement!$C$6,$B3717&lt;=Party_Statement!$E$6),SUMPRODUCT(($C$3:$C3717=Party_Statement!$C$5)*($B$3:$B3717&gt;=Party_Statement!$C$6)*($B$3:$B3717&lt;=Party_Statement!$E$6)),""))</f>
        <v/>
      </c>
    </row>
    <row r="3718" spans="1:11" x14ac:dyDescent="0.25">
      <c r="A3718" s="212" t="str">
        <f>'PETTY CASH'!A23</f>
        <v>2083/04/06</v>
      </c>
      <c r="B3718" s="206">
        <f>'PETTY CASH'!B23</f>
        <v>46225</v>
      </c>
      <c r="C3718" s="209" t="str">
        <f>'PETTY CASH'!D23</f>
        <v>OFFICE EXPENSES</v>
      </c>
      <c r="D3718" s="209" t="str">
        <f>'PETTY CASH'!G23</f>
        <v>Payment</v>
      </c>
      <c r="E3718" s="209">
        <f>'PETTY CASH'!C23</f>
        <v>0</v>
      </c>
      <c r="F3718" s="209" t="str">
        <f>'PETTY CASH'!F23</f>
        <v>FOODS</v>
      </c>
      <c r="G3718" s="210">
        <f>'PETTY CASH'!J23</f>
        <v>200</v>
      </c>
      <c r="H3718" s="210">
        <f>'PETTY CASH'!I23</f>
        <v>0</v>
      </c>
      <c r="I3718" s="210">
        <f t="shared" si="58"/>
        <v>200</v>
      </c>
      <c r="J3718" s="209"/>
      <c r="K3718" s="209" t="str" cm="1">
        <f t="array" ref="K3718">IF($C3718="","",IF(AND($C3718=Party_Statement!$C$5,$B3718&gt;=Party_Statement!$C$6,$B3718&lt;=Party_Statement!$E$6),SUMPRODUCT(($C$3:$C3718=Party_Statement!$C$5)*($B$3:$B3718&gt;=Party_Statement!$C$6)*($B$3:$B3718&lt;=Party_Statement!$E$6)),""))</f>
        <v/>
      </c>
    </row>
    <row r="3719" spans="1:11" x14ac:dyDescent="0.25">
      <c r="A3719" s="212" t="str">
        <f>'PETTY CASH'!A24</f>
        <v>2083/04/07</v>
      </c>
      <c r="B3719" s="206">
        <f>'PETTY CASH'!B24</f>
        <v>46226</v>
      </c>
      <c r="C3719" s="209" t="str">
        <f>'PETTY CASH'!D24</f>
        <v>SAI KRIPA KSS LTD</v>
      </c>
      <c r="D3719" s="209" t="str">
        <f>'PETTY CASH'!G24</f>
        <v>Advance</v>
      </c>
      <c r="E3719" s="209">
        <f>'PETTY CASH'!C24</f>
        <v>0</v>
      </c>
      <c r="F3719" s="209" t="str">
        <f>'PETTY CASH'!F24</f>
        <v xml:space="preserve">CASH </v>
      </c>
      <c r="G3719" s="210">
        <f>'PETTY CASH'!J24</f>
        <v>3490</v>
      </c>
      <c r="H3719" s="210">
        <f>'PETTY CASH'!I24</f>
        <v>0</v>
      </c>
      <c r="I3719" s="210">
        <f t="shared" si="58"/>
        <v>3490</v>
      </c>
      <c r="J3719" s="209"/>
      <c r="K3719" s="209" cm="1">
        <f t="array" ref="K3719">IF($C3719="","",IF(AND($C3719=Party_Statement!$C$5,$B3719&gt;=Party_Statement!$C$6,$B3719&lt;=Party_Statement!$E$6),SUMPRODUCT(($C$3:$C3719=Party_Statement!$C$5)*($B$3:$B3719&gt;=Party_Statement!$C$6)*($B$3:$B3719&lt;=Party_Statement!$E$6)),""))</f>
        <v>9</v>
      </c>
    </row>
    <row r="3720" spans="1:11" x14ac:dyDescent="0.25">
      <c r="A3720" s="212" t="str">
        <f>'PETTY CASH'!A25</f>
        <v>2083/04/07</v>
      </c>
      <c r="B3720" s="206">
        <f>'PETTY CASH'!B25</f>
        <v>46226</v>
      </c>
      <c r="C3720" s="209" t="str">
        <f>'PETTY CASH'!D25</f>
        <v>SAI KRIPA KSS LTD</v>
      </c>
      <c r="D3720" s="209" t="str">
        <f>'PETTY CASH'!G25</f>
        <v>Advance</v>
      </c>
      <c r="E3720" s="209">
        <f>'PETTY CASH'!C25</f>
        <v>0</v>
      </c>
      <c r="F3720" s="209" t="str">
        <f>'PETTY CASH'!F25</f>
        <v>CLEANING600</v>
      </c>
      <c r="G3720" s="210">
        <f>'PETTY CASH'!J25</f>
        <v>600</v>
      </c>
      <c r="H3720" s="210">
        <f>'PETTY CASH'!I25</f>
        <v>0</v>
      </c>
      <c r="I3720" s="210">
        <f t="shared" si="58"/>
        <v>600</v>
      </c>
      <c r="J3720" s="209"/>
      <c r="K3720" s="209" cm="1">
        <f t="array" ref="K3720">IF($C3720="","",IF(AND($C3720=Party_Statement!$C$5,$B3720&gt;=Party_Statement!$C$6,$B3720&lt;=Party_Statement!$E$6),SUMPRODUCT(($C$3:$C3720=Party_Statement!$C$5)*($B$3:$B3720&gt;=Party_Statement!$C$6)*($B$3:$B3720&lt;=Party_Statement!$E$6)),""))</f>
        <v>10</v>
      </c>
    </row>
    <row r="3721" spans="1:11" x14ac:dyDescent="0.25">
      <c r="A3721" s="212" t="str">
        <f>'PETTY CASH'!A26</f>
        <v>2083/04/07</v>
      </c>
      <c r="B3721" s="206">
        <f>'PETTY CASH'!B26</f>
        <v>46226</v>
      </c>
      <c r="C3721" s="209" t="str">
        <f>'PETTY CASH'!D26</f>
        <v>OFFICE EXPENSES</v>
      </c>
      <c r="D3721" s="209" t="str">
        <f>'PETTY CASH'!G26</f>
        <v>Payment</v>
      </c>
      <c r="E3721" s="209">
        <f>'PETTY CASH'!C26</f>
        <v>0</v>
      </c>
      <c r="F3721" s="209" t="str">
        <f>'PETTY CASH'!F26</f>
        <v>RIKSHAW 500+400, FOOD 200</v>
      </c>
      <c r="G3721" s="210">
        <f>'PETTY CASH'!J26</f>
        <v>1100</v>
      </c>
      <c r="H3721" s="210">
        <f>'PETTY CASH'!I26</f>
        <v>0</v>
      </c>
      <c r="I3721" s="210">
        <f t="shared" si="58"/>
        <v>1100</v>
      </c>
      <c r="J3721" s="209"/>
      <c r="K3721" s="209" t="str" cm="1">
        <f t="array" ref="K3721">IF($C3721="","",IF(AND($C3721=Party_Statement!$C$5,$B3721&gt;=Party_Statement!$C$6,$B3721&lt;=Party_Statement!$E$6),SUMPRODUCT(($C$3:$C3721=Party_Statement!$C$5)*($B$3:$B3721&gt;=Party_Statement!$C$6)*($B$3:$B3721&lt;=Party_Statement!$E$6)),""))</f>
        <v/>
      </c>
    </row>
    <row r="3722" spans="1:11" x14ac:dyDescent="0.25">
      <c r="A3722" s="212" t="str">
        <f>'PETTY CASH'!A27</f>
        <v>2083/04/08</v>
      </c>
      <c r="B3722" s="206">
        <f>'PETTY CASH'!B27</f>
        <v>46227</v>
      </c>
      <c r="C3722" s="209" t="str">
        <f>'PETTY CASH'!D27</f>
        <v>SAI KRIPA KSS LTD</v>
      </c>
      <c r="D3722" s="209" t="str">
        <f>'PETTY CASH'!G27</f>
        <v>Advance</v>
      </c>
      <c r="E3722" s="209">
        <f>'PETTY CASH'!C27</f>
        <v>0</v>
      </c>
      <c r="F3722" s="209" t="str">
        <f>'PETTY CASH'!F27</f>
        <v xml:space="preserve">CASH </v>
      </c>
      <c r="G3722" s="210">
        <f>'PETTY CASH'!J27</f>
        <v>3400</v>
      </c>
      <c r="H3722" s="210">
        <f>'PETTY CASH'!I27</f>
        <v>0</v>
      </c>
      <c r="I3722" s="210">
        <f t="shared" si="58"/>
        <v>3400</v>
      </c>
      <c r="J3722" s="209"/>
      <c r="K3722" s="209" cm="1">
        <f t="array" ref="K3722">IF($C3722="","",IF(AND($C3722=Party_Statement!$C$5,$B3722&gt;=Party_Statement!$C$6,$B3722&lt;=Party_Statement!$E$6),SUMPRODUCT(($C$3:$C3722=Party_Statement!$C$5)*($B$3:$B3722&gt;=Party_Statement!$C$6)*($B$3:$B3722&lt;=Party_Statement!$E$6)),""))</f>
        <v>11</v>
      </c>
    </row>
    <row r="3723" spans="1:11" x14ac:dyDescent="0.25">
      <c r="A3723" s="212" t="str">
        <f>'PETTY CASH'!A28</f>
        <v>2083/04/09</v>
      </c>
      <c r="B3723" s="206">
        <f>'PETTY CASH'!B28</f>
        <v>46228</v>
      </c>
      <c r="C3723" s="209" t="str">
        <f>'PETTY CASH'!D28</f>
        <v>OFFICE EXPENSES</v>
      </c>
      <c r="D3723" s="209" t="str">
        <f>'PETTY CASH'!G28</f>
        <v>Payment</v>
      </c>
      <c r="E3723" s="209">
        <f>'PETTY CASH'!C28</f>
        <v>0</v>
      </c>
      <c r="F3723" s="209" t="str">
        <f>'PETTY CASH'!F28</f>
        <v>SARASWATI 15 SALARY SRAWAN</v>
      </c>
      <c r="G3723" s="210">
        <f>'PETTY CASH'!J28</f>
        <v>5000</v>
      </c>
      <c r="H3723" s="210">
        <f>'PETTY CASH'!I28</f>
        <v>0</v>
      </c>
      <c r="I3723" s="210">
        <f t="shared" si="58"/>
        <v>5000</v>
      </c>
      <c r="J3723" s="209"/>
      <c r="K3723" s="209" t="str" cm="1">
        <f t="array" ref="K3723">IF($C3723="","",IF(AND($C3723=Party_Statement!$C$5,$B3723&gt;=Party_Statement!$C$6,$B3723&lt;=Party_Statement!$E$6),SUMPRODUCT(($C$3:$C3723=Party_Statement!$C$5)*($B$3:$B3723&gt;=Party_Statement!$C$6)*($B$3:$B3723&lt;=Party_Statement!$E$6)),""))</f>
        <v/>
      </c>
    </row>
    <row r="3724" spans="1:11" x14ac:dyDescent="0.25">
      <c r="A3724" s="212" t="str">
        <f>'PETTY CASH'!A29</f>
        <v>2083/04/09</v>
      </c>
      <c r="B3724" s="206">
        <f>'PETTY CASH'!B29</f>
        <v>46228</v>
      </c>
      <c r="C3724" s="209" t="str">
        <f>'PETTY CASH'!D29</f>
        <v>OFFICE EXPENSES</v>
      </c>
      <c r="D3724" s="209" t="str">
        <f>'PETTY CASH'!G29</f>
        <v>Payment</v>
      </c>
      <c r="E3724" s="209">
        <f>'PETTY CASH'!C29</f>
        <v>0</v>
      </c>
      <c r="F3724" s="209" t="str">
        <f>'PETTY CASH'!F29</f>
        <v>DIPAK 15 SALAY SRAWAN</v>
      </c>
      <c r="G3724" s="210">
        <f>'PETTY CASH'!J29</f>
        <v>7500</v>
      </c>
      <c r="H3724" s="210">
        <f>'PETTY CASH'!I29</f>
        <v>0</v>
      </c>
      <c r="I3724" s="210">
        <f t="shared" si="58"/>
        <v>7500</v>
      </c>
      <c r="J3724" s="209"/>
      <c r="K3724" s="209" t="str" cm="1">
        <f t="array" ref="K3724">IF($C3724="","",IF(AND($C3724=Party_Statement!$C$5,$B3724&gt;=Party_Statement!$C$6,$B3724&lt;=Party_Statement!$E$6),SUMPRODUCT(($C$3:$C3724=Party_Statement!$C$5)*($B$3:$B3724&gt;=Party_Statement!$C$6)*($B$3:$B3724&lt;=Party_Statement!$E$6)),""))</f>
        <v/>
      </c>
    </row>
    <row r="3725" spans="1:11" x14ac:dyDescent="0.25">
      <c r="A3725" s="212" t="str">
        <f>'PETTY CASH'!A30</f>
        <v>2083/04/11</v>
      </c>
      <c r="B3725" s="206">
        <f>'PETTY CASH'!B30</f>
        <v>46230</v>
      </c>
      <c r="C3725" s="209" t="str">
        <f>'PETTY CASH'!D30</f>
        <v>KESHAB GAUTAM</v>
      </c>
      <c r="D3725" s="209" t="str">
        <f>'PETTY CASH'!G30</f>
        <v>Payment</v>
      </c>
      <c r="E3725" s="209">
        <f>'PETTY CASH'!C30</f>
        <v>0</v>
      </c>
      <c r="F3725" s="209" t="str">
        <f>'PETTY CASH'!F30</f>
        <v>SURYA KC FOR SENSOR</v>
      </c>
      <c r="G3725" s="210">
        <f>'PETTY CASH'!J30</f>
        <v>3500</v>
      </c>
      <c r="H3725" s="210">
        <f>'PETTY CASH'!I30</f>
        <v>0</v>
      </c>
      <c r="I3725" s="210">
        <f t="shared" si="58"/>
        <v>3500</v>
      </c>
      <c r="J3725" s="209"/>
      <c r="K3725" s="209" t="str" cm="1">
        <f t="array" ref="K3725">IF($C3725="","",IF(AND($C3725=Party_Statement!$C$5,$B3725&gt;=Party_Statement!$C$6,$B3725&lt;=Party_Statement!$E$6),SUMPRODUCT(($C$3:$C3725=Party_Statement!$C$5)*($B$3:$B3725&gt;=Party_Statement!$C$6)*($B$3:$B3725&lt;=Party_Statement!$E$6)),""))</f>
        <v/>
      </c>
    </row>
    <row r="3726" spans="1:11" s="64" customFormat="1" x14ac:dyDescent="0.25">
      <c r="A3726" s="212" t="str">
        <f>'PETTY CASH'!A31</f>
        <v>2083/04/11</v>
      </c>
      <c r="B3726" s="206">
        <f>'PETTY CASH'!B31</f>
        <v>46230</v>
      </c>
      <c r="C3726" s="209" t="str">
        <f>'PETTY CASH'!D31</f>
        <v>SAI KRIPA KSS LTD</v>
      </c>
      <c r="D3726" s="209" t="str">
        <f>'PETTY CASH'!G31</f>
        <v>Advance</v>
      </c>
      <c r="E3726" s="209">
        <f>'PETTY CASH'!C31</f>
        <v>0</v>
      </c>
      <c r="F3726" s="209" t="str">
        <f>'PETTY CASH'!F31</f>
        <v>SURYA KC FOR SENSOR</v>
      </c>
      <c r="G3726" s="210">
        <f>'PETTY CASH'!J31</f>
        <v>2000</v>
      </c>
      <c r="H3726" s="210">
        <f>'PETTY CASH'!I31</f>
        <v>0</v>
      </c>
      <c r="I3726" s="210">
        <f t="shared" si="58"/>
        <v>2000</v>
      </c>
      <c r="J3726" s="211"/>
      <c r="K3726" s="209" cm="1">
        <f t="array" ref="K3726">IF($C3726="","",IF(AND($C3726=Party_Statement!$C$5,$B3726&gt;=Party_Statement!$C$6,$B3726&lt;=Party_Statement!$E$6),SUMPRODUCT(($C$3:$C3726=Party_Statement!$C$5)*($B$3:$B3726&gt;=Party_Statement!$C$6)*($B$3:$B3726&lt;=Party_Statement!$E$6)),""))</f>
        <v>12</v>
      </c>
    </row>
    <row r="3727" spans="1:11" x14ac:dyDescent="0.25">
      <c r="A3727" s="212" t="str">
        <f>'PETTY CASH'!A32</f>
        <v>2083/04/11</v>
      </c>
      <c r="B3727" s="206">
        <f>'PETTY CASH'!B32</f>
        <v>46230</v>
      </c>
      <c r="C3727" s="209" t="str">
        <f>'PETTY CASH'!D32</f>
        <v>SAI KRIPA KSS LTD</v>
      </c>
      <c r="D3727" s="209" t="str">
        <f>'PETTY CASH'!G32</f>
        <v>Advance</v>
      </c>
      <c r="E3727" s="209">
        <f>'PETTY CASH'!C32</f>
        <v>0</v>
      </c>
      <c r="F3727" s="209" t="str">
        <f>'PETTY CASH'!F32</f>
        <v>SURYA KC FOR SENSOR</v>
      </c>
      <c r="G3727" s="210">
        <f>'PETTY CASH'!J32</f>
        <v>5000</v>
      </c>
      <c r="H3727" s="210">
        <f>'PETTY CASH'!I32</f>
        <v>0</v>
      </c>
      <c r="I3727" s="210">
        <f t="shared" si="58"/>
        <v>5000</v>
      </c>
      <c r="J3727" s="209"/>
      <c r="K3727" s="209" cm="1">
        <f t="array" ref="K3727">IF($C3727="","",IF(AND($C3727=Party_Statement!$C$5,$B3727&gt;=Party_Statement!$C$6,$B3727&lt;=Party_Statement!$E$6),SUMPRODUCT(($C$3:$C3727=Party_Statement!$C$5)*($B$3:$B3727&gt;=Party_Statement!$C$6)*($B$3:$B3727&lt;=Party_Statement!$E$6)),""))</f>
        <v>13</v>
      </c>
    </row>
    <row r="3728" spans="1:11" x14ac:dyDescent="0.25">
      <c r="A3728" s="212" t="str">
        <f>'PETTY CASH'!A33</f>
        <v>2083/04/11</v>
      </c>
      <c r="B3728" s="206">
        <f>'PETTY CASH'!B33</f>
        <v>46230</v>
      </c>
      <c r="C3728" s="209" t="str">
        <f>'PETTY CASH'!D33</f>
        <v>MINA LAMICHHANE 322</v>
      </c>
      <c r="D3728" s="209" t="str">
        <f>'PETTY CASH'!G33</f>
        <v>Payment</v>
      </c>
      <c r="E3728" s="209">
        <f>'PETTY CASH'!C33</f>
        <v>0</v>
      </c>
      <c r="F3728" s="209">
        <f>'PETTY CASH'!F33</f>
        <v>0</v>
      </c>
      <c r="G3728" s="210">
        <f>'PETTY CASH'!J33</f>
        <v>7105</v>
      </c>
      <c r="H3728" s="210">
        <f>'PETTY CASH'!I33</f>
        <v>0</v>
      </c>
      <c r="I3728" s="210">
        <f t="shared" si="58"/>
        <v>7105</v>
      </c>
      <c r="J3728" s="209"/>
      <c r="K3728" s="209" t="str" cm="1">
        <f t="array" ref="K3728">IF($C3728="","",IF(AND($C3728=Party_Statement!$C$5,$B3728&gt;=Party_Statement!$C$6,$B3728&lt;=Party_Statement!$E$6),SUMPRODUCT(($C$3:$C3728=Party_Statement!$C$5)*($B$3:$B3728&gt;=Party_Statement!$C$6)*($B$3:$B3728&lt;=Party_Statement!$E$6)),""))</f>
        <v/>
      </c>
    </row>
    <row r="3729" spans="1:11" x14ac:dyDescent="0.25">
      <c r="A3729" s="212" t="str">
        <f>'PETTY CASH'!A34</f>
        <v>2083/04/11</v>
      </c>
      <c r="B3729" s="206">
        <f>'PETTY CASH'!B34</f>
        <v>46230</v>
      </c>
      <c r="C3729" s="209" t="str">
        <f>'PETTY CASH'!D34</f>
        <v>OFFICE EXPENSES</v>
      </c>
      <c r="D3729" s="209" t="str">
        <f>'PETTY CASH'!G34</f>
        <v>Payment</v>
      </c>
      <c r="E3729" s="209">
        <f>'PETTY CASH'!C34</f>
        <v>0</v>
      </c>
      <c r="F3729" s="209">
        <f>'PETTY CASH'!F34</f>
        <v>0</v>
      </c>
      <c r="G3729" s="210">
        <f>'PETTY CASH'!J34</f>
        <v>540</v>
      </c>
      <c r="H3729" s="210">
        <f>'PETTY CASH'!I34</f>
        <v>0</v>
      </c>
      <c r="I3729" s="210">
        <f t="shared" si="58"/>
        <v>540</v>
      </c>
      <c r="J3729" s="209"/>
      <c r="K3729" s="209" t="str" cm="1">
        <f t="array" ref="K3729">IF($C3729="","",IF(AND($C3729=Party_Statement!$C$5,$B3729&gt;=Party_Statement!$C$6,$B3729&lt;=Party_Statement!$E$6),SUMPRODUCT(($C$3:$C3729=Party_Statement!$C$5)*($B$3:$B3729&gt;=Party_Statement!$C$6)*($B$3:$B3729&lt;=Party_Statement!$E$6)),""))</f>
        <v/>
      </c>
    </row>
    <row r="3730" spans="1:11" x14ac:dyDescent="0.25">
      <c r="A3730" s="212" t="str">
        <f>'PETTY CASH'!A35</f>
        <v>2083/04/11</v>
      </c>
      <c r="B3730" s="206">
        <f>'PETTY CASH'!B35</f>
        <v>46230</v>
      </c>
      <c r="C3730" s="209" t="str">
        <f>'PETTY CASH'!D35</f>
        <v>SAI KRIPA KSS LTD</v>
      </c>
      <c r="D3730" s="209" t="str">
        <f>'PETTY CASH'!G35</f>
        <v>Advance</v>
      </c>
      <c r="E3730" s="209">
        <f>'PETTY CASH'!C35</f>
        <v>0</v>
      </c>
      <c r="F3730" s="209" t="str">
        <f>'PETTY CASH'!F35</f>
        <v>WOOD</v>
      </c>
      <c r="G3730" s="210">
        <f>'PETTY CASH'!J35</f>
        <v>900</v>
      </c>
      <c r="H3730" s="210">
        <f>'PETTY CASH'!I35</f>
        <v>0</v>
      </c>
      <c r="I3730" s="210">
        <f t="shared" si="58"/>
        <v>900</v>
      </c>
      <c r="J3730" s="209"/>
      <c r="K3730" s="209" cm="1">
        <f t="array" ref="K3730">IF($C3730="","",IF(AND($C3730=Party_Statement!$C$5,$B3730&gt;=Party_Statement!$C$6,$B3730&lt;=Party_Statement!$E$6),SUMPRODUCT(($C$3:$C3730=Party_Statement!$C$5)*($B$3:$B3730&gt;=Party_Statement!$C$6)*($B$3:$B3730&lt;=Party_Statement!$E$6)),""))</f>
        <v>14</v>
      </c>
    </row>
    <row r="3731" spans="1:11" x14ac:dyDescent="0.25">
      <c r="A3731" s="212" t="str">
        <f>'PETTY CASH'!A36</f>
        <v>2083/04/12</v>
      </c>
      <c r="B3731" s="206">
        <f>'PETTY CASH'!B36</f>
        <v>46231</v>
      </c>
      <c r="C3731" s="209" t="str">
        <f>'PETTY CASH'!D36</f>
        <v>NAR BAHADUR RANA</v>
      </c>
      <c r="D3731" s="209" t="str">
        <f>'PETTY CASH'!G36</f>
        <v>Advance</v>
      </c>
      <c r="E3731" s="209">
        <f>'PETTY CASH'!C36</f>
        <v>0</v>
      </c>
      <c r="F3731" s="209" t="str">
        <f>'PETTY CASH'!F36</f>
        <v>ADVANCE BY SUSHIL</v>
      </c>
      <c r="G3731" s="210">
        <f>'PETTY CASH'!J36</f>
        <v>1000</v>
      </c>
      <c r="H3731" s="210">
        <f>'PETTY CASH'!I36</f>
        <v>0</v>
      </c>
      <c r="I3731" s="210">
        <f t="shared" si="58"/>
        <v>1000</v>
      </c>
      <c r="J3731" s="209"/>
      <c r="K3731" s="209" t="str" cm="1">
        <f t="array" ref="K3731">IF($C3731="","",IF(AND($C3731=Party_Statement!$C$5,$B3731&gt;=Party_Statement!$C$6,$B3731&lt;=Party_Statement!$E$6),SUMPRODUCT(($C$3:$C3731=Party_Statement!$C$5)*($B$3:$B3731&gt;=Party_Statement!$C$6)*($B$3:$B3731&lt;=Party_Statement!$E$6)),""))</f>
        <v/>
      </c>
    </row>
    <row r="3732" spans="1:11" x14ac:dyDescent="0.25">
      <c r="A3732" s="212" t="str">
        <f>'PETTY CASH'!A37</f>
        <v>2083/04/12</v>
      </c>
      <c r="B3732" s="206">
        <f>'PETTY CASH'!B37</f>
        <v>46231</v>
      </c>
      <c r="C3732" s="209" t="str">
        <f>'PETTY CASH'!D37</f>
        <v>OFFICE EXPENSES</v>
      </c>
      <c r="D3732" s="209" t="str">
        <f>'PETTY CASH'!G37</f>
        <v>Payment</v>
      </c>
      <c r="E3732" s="209">
        <f>'PETTY CASH'!C37</f>
        <v>0</v>
      </c>
      <c r="F3732" s="209">
        <f>'PETTY CASH'!F37</f>
        <v>0</v>
      </c>
      <c r="G3732" s="210">
        <f>'PETTY CASH'!J37</f>
        <v>440</v>
      </c>
      <c r="H3732" s="210">
        <f>'PETTY CASH'!I37</f>
        <v>0</v>
      </c>
      <c r="I3732" s="210">
        <f t="shared" si="58"/>
        <v>440</v>
      </c>
      <c r="J3732" s="209"/>
      <c r="K3732" s="209" t="str" cm="1">
        <f t="array" ref="K3732">IF($C3732="","",IF(AND($C3732=Party_Statement!$C$5,$B3732&gt;=Party_Statement!$C$6,$B3732&lt;=Party_Statement!$E$6),SUMPRODUCT(($C$3:$C3732=Party_Statement!$C$5)*($B$3:$B3732&gt;=Party_Statement!$C$6)*($B$3:$B3732&lt;=Party_Statement!$E$6)),""))</f>
        <v/>
      </c>
    </row>
    <row r="3733" spans="1:11" x14ac:dyDescent="0.25">
      <c r="A3733" s="212" t="str">
        <f>'PETTY CASH'!A38</f>
        <v>2083/04/12</v>
      </c>
      <c r="B3733" s="206">
        <f>'PETTY CASH'!B38</f>
        <v>46231</v>
      </c>
      <c r="C3733" s="209" t="str">
        <f>'PETTY CASH'!D38</f>
        <v>PARSURAM THARU -333</v>
      </c>
      <c r="D3733" s="209" t="str">
        <f>'PETTY CASH'!G38</f>
        <v>Payment</v>
      </c>
      <c r="E3733" s="209">
        <f>'PETTY CASH'!C38</f>
        <v>0</v>
      </c>
      <c r="F3733" s="209">
        <f>'PETTY CASH'!F38</f>
        <v>0</v>
      </c>
      <c r="G3733" s="210">
        <f>'PETTY CASH'!J38</f>
        <v>8410</v>
      </c>
      <c r="H3733" s="210">
        <f>'PETTY CASH'!I38</f>
        <v>0</v>
      </c>
      <c r="I3733" s="210">
        <f t="shared" si="58"/>
        <v>8410</v>
      </c>
      <c r="J3733" s="209"/>
      <c r="K3733" s="209" t="str" cm="1">
        <f t="array" ref="K3733">IF($C3733="","",IF(AND($C3733=Party_Statement!$C$5,$B3733&gt;=Party_Statement!$C$6,$B3733&lt;=Party_Statement!$E$6),SUMPRODUCT(($C$3:$C3733=Party_Statement!$C$5)*($B$3:$B3733&gt;=Party_Statement!$C$6)*($B$3:$B3733&lt;=Party_Statement!$E$6)),""))</f>
        <v/>
      </c>
    </row>
    <row r="3734" spans="1:11" x14ac:dyDescent="0.25">
      <c r="A3734" s="212" t="str">
        <f>'PETTY CASH'!A39</f>
        <v>2083/04/14</v>
      </c>
      <c r="B3734" s="206">
        <f>'PETTY CASH'!B39</f>
        <v>46233</v>
      </c>
      <c r="C3734" s="209" t="str">
        <f>'PETTY CASH'!D39</f>
        <v>OFFICE EXPENSES</v>
      </c>
      <c r="D3734" s="209" t="str">
        <f>'PETTY CASH'!G39</f>
        <v>Payment</v>
      </c>
      <c r="E3734" s="209">
        <f>'PETTY CASH'!C39</f>
        <v>0</v>
      </c>
      <c r="F3734" s="209" t="str">
        <f>'PETTY CASH'!F39</f>
        <v>SMP</v>
      </c>
      <c r="G3734" s="210">
        <f>'PETTY CASH'!J39</f>
        <v>18000</v>
      </c>
      <c r="H3734" s="210">
        <f>'PETTY CASH'!I39</f>
        <v>0</v>
      </c>
      <c r="I3734" s="210">
        <f t="shared" si="58"/>
        <v>18000</v>
      </c>
      <c r="J3734" s="209"/>
      <c r="K3734" s="209" t="str" cm="1">
        <f t="array" ref="K3734">IF($C3734="","",IF(AND($C3734=Party_Statement!$C$5,$B3734&gt;=Party_Statement!$C$6,$B3734&lt;=Party_Statement!$E$6),SUMPRODUCT(($C$3:$C3734=Party_Statement!$C$5)*($B$3:$B3734&gt;=Party_Statement!$C$6)*($B$3:$B3734&lt;=Party_Statement!$E$6)),""))</f>
        <v/>
      </c>
    </row>
    <row r="3735" spans="1:11" x14ac:dyDescent="0.25">
      <c r="A3735" s="212" t="str">
        <f>'PETTY CASH'!A40</f>
        <v>2083/04/14</v>
      </c>
      <c r="B3735" s="206">
        <f>'PETTY CASH'!B40</f>
        <v>46233</v>
      </c>
      <c r="C3735" s="209" t="str">
        <f>'PETTY CASH'!D40</f>
        <v>SAI KRIPA KSS LTD</v>
      </c>
      <c r="D3735" s="209" t="str">
        <f>'PETTY CASH'!G40</f>
        <v>Advance</v>
      </c>
      <c r="E3735" s="209">
        <f>'PETTY CASH'!C40</f>
        <v>0</v>
      </c>
      <c r="F3735" s="209" t="str">
        <f>'PETTY CASH'!F40</f>
        <v>WOOD</v>
      </c>
      <c r="G3735" s="210">
        <f>'PETTY CASH'!J40</f>
        <v>1800</v>
      </c>
      <c r="H3735" s="210">
        <f>'PETTY CASH'!I40</f>
        <v>0</v>
      </c>
      <c r="I3735" s="210">
        <f t="shared" si="58"/>
        <v>1800</v>
      </c>
      <c r="J3735" s="209"/>
      <c r="K3735" s="209" cm="1">
        <f t="array" ref="K3735">IF($C3735="","",IF(AND($C3735=Party_Statement!$C$5,$B3735&gt;=Party_Statement!$C$6,$B3735&lt;=Party_Statement!$E$6),SUMPRODUCT(($C$3:$C3735=Party_Statement!$C$5)*($B$3:$B3735&gt;=Party_Statement!$C$6)*($B$3:$B3735&lt;=Party_Statement!$E$6)),""))</f>
        <v>15</v>
      </c>
    </row>
    <row r="3736" spans="1:11" x14ac:dyDescent="0.25">
      <c r="A3736" s="212" t="str">
        <f>'PETTY CASH'!A41</f>
        <v>2083/04/16</v>
      </c>
      <c r="B3736" s="206">
        <f>'PETTY CASH'!B41</f>
        <v>46235</v>
      </c>
      <c r="C3736" s="209" t="str">
        <f>'PETTY CASH'!D41</f>
        <v>NAR BAHADUR RANA</v>
      </c>
      <c r="D3736" s="209" t="str">
        <f>'PETTY CASH'!G41</f>
        <v>Advance</v>
      </c>
      <c r="E3736" s="209">
        <f>'PETTY CASH'!C41</f>
        <v>0</v>
      </c>
      <c r="F3736" s="209" t="str">
        <f>'PETTY CASH'!F41</f>
        <v>ADVANCE BY SUSHIL</v>
      </c>
      <c r="G3736" s="210">
        <f>'PETTY CASH'!J41</f>
        <v>500</v>
      </c>
      <c r="H3736" s="210">
        <f>'PETTY CASH'!I41</f>
        <v>0</v>
      </c>
      <c r="I3736" s="210">
        <f t="shared" si="58"/>
        <v>500</v>
      </c>
      <c r="J3736" s="209"/>
      <c r="K3736" s="209" t="str" cm="1">
        <f t="array" ref="K3736">IF($C3736="","",IF(AND($C3736=Party_Statement!$C$5,$B3736&gt;=Party_Statement!$C$6,$B3736&lt;=Party_Statement!$E$6),SUMPRODUCT(($C$3:$C3736=Party_Statement!$C$5)*($B$3:$B3736&gt;=Party_Statement!$C$6)*($B$3:$B3736&lt;=Party_Statement!$E$6)),""))</f>
        <v/>
      </c>
    </row>
    <row r="3737" spans="1:11" x14ac:dyDescent="0.25">
      <c r="A3737" s="212" t="str">
        <f>'PETTY CASH'!A42</f>
        <v>2083/04/16</v>
      </c>
      <c r="B3737" s="206">
        <f>'PETTY CASH'!B42</f>
        <v>46235</v>
      </c>
      <c r="C3737" s="209" t="str">
        <f>'PETTY CASH'!D42</f>
        <v>OFFICE EXPENSES</v>
      </c>
      <c r="D3737" s="209" t="str">
        <f>'PETTY CASH'!G42</f>
        <v>Payment</v>
      </c>
      <c r="E3737" s="209">
        <f>'PETTY CASH'!C42</f>
        <v>0</v>
      </c>
      <c r="F3737" s="209" t="str">
        <f>'PETTY CASH'!F42</f>
        <v>Foods</v>
      </c>
      <c r="G3737" s="210">
        <f>'PETTY CASH'!J42</f>
        <v>400</v>
      </c>
      <c r="H3737" s="210">
        <f>'PETTY CASH'!I42</f>
        <v>0</v>
      </c>
      <c r="I3737" s="210">
        <f t="shared" si="58"/>
        <v>400</v>
      </c>
      <c r="J3737" s="209"/>
      <c r="K3737" s="209" t="str" cm="1">
        <f t="array" ref="K3737">IF($C3737="","",IF(AND($C3737=Party_Statement!$C$5,$B3737&gt;=Party_Statement!$C$6,$B3737&lt;=Party_Statement!$E$6),SUMPRODUCT(($C$3:$C3737=Party_Statement!$C$5)*($B$3:$B3737&gt;=Party_Statement!$C$6)*($B$3:$B3737&lt;=Party_Statement!$E$6)),""))</f>
        <v/>
      </c>
    </row>
    <row r="3738" spans="1:11" x14ac:dyDescent="0.25">
      <c r="A3738" s="212" t="str">
        <f>'PETTY CASH'!A43</f>
        <v>2083/04/17</v>
      </c>
      <c r="B3738" s="206">
        <f>'PETTY CASH'!B43</f>
        <v>46236</v>
      </c>
      <c r="C3738" s="209" t="str">
        <f>'PETTY CASH'!D43</f>
        <v>OFFICE EXPENSES</v>
      </c>
      <c r="D3738" s="209" t="str">
        <f>'PETTY CASH'!G43</f>
        <v>Payment</v>
      </c>
      <c r="E3738" s="209">
        <f>'PETTY CASH'!C43</f>
        <v>0</v>
      </c>
      <c r="F3738" s="209" t="str">
        <f>'PETTY CASH'!F43</f>
        <v>BREAK OIL</v>
      </c>
      <c r="G3738" s="210">
        <f>'PETTY CASH'!J43</f>
        <v>300</v>
      </c>
      <c r="H3738" s="210">
        <f>'PETTY CASH'!I43</f>
        <v>0</v>
      </c>
      <c r="I3738" s="210">
        <f t="shared" si="58"/>
        <v>300</v>
      </c>
      <c r="J3738" s="209"/>
      <c r="K3738" s="209" t="str" cm="1">
        <f t="array" ref="K3738">IF($C3738="","",IF(AND($C3738=Party_Statement!$C$5,$B3738&gt;=Party_Statement!$C$6,$B3738&lt;=Party_Statement!$E$6),SUMPRODUCT(($C$3:$C3738=Party_Statement!$C$5)*($B$3:$B3738&gt;=Party_Statement!$C$6)*($B$3:$B3738&lt;=Party_Statement!$E$6)),""))</f>
        <v/>
      </c>
    </row>
    <row r="3739" spans="1:11" s="64" customFormat="1" x14ac:dyDescent="0.25">
      <c r="A3739" s="212" t="str">
        <f>'PETTY CASH'!A44</f>
        <v>2083/04/17</v>
      </c>
      <c r="B3739" s="206">
        <f>'PETTY CASH'!B44</f>
        <v>46236</v>
      </c>
      <c r="C3739" s="209" t="str">
        <f>'PETTY CASH'!D44</f>
        <v>OFFICE EXPENSES</v>
      </c>
      <c r="D3739" s="209" t="str">
        <f>'PETTY CASH'!G44</f>
        <v>Payment</v>
      </c>
      <c r="E3739" s="209">
        <f>'PETTY CASH'!C44</f>
        <v>0</v>
      </c>
      <c r="F3739" s="209" t="str">
        <f>'PETTY CASH'!F44</f>
        <v>RIKSHAW FARE</v>
      </c>
      <c r="G3739" s="210">
        <f>'PETTY CASH'!J44</f>
        <v>800</v>
      </c>
      <c r="H3739" s="210">
        <f>'PETTY CASH'!I44</f>
        <v>0</v>
      </c>
      <c r="I3739" s="210">
        <f t="shared" si="58"/>
        <v>800</v>
      </c>
      <c r="J3739" s="211"/>
      <c r="K3739" s="209" t="str" cm="1">
        <f t="array" ref="K3739">IF($C3739="","",IF(AND($C3739=Party_Statement!$C$5,$B3739&gt;=Party_Statement!$C$6,$B3739&lt;=Party_Statement!$E$6),SUMPRODUCT(($C$3:$C3739=Party_Statement!$C$5)*($B$3:$B3739&gt;=Party_Statement!$C$6)*($B$3:$B3739&lt;=Party_Statement!$E$6)),""))</f>
        <v/>
      </c>
    </row>
    <row r="3740" spans="1:11" x14ac:dyDescent="0.25">
      <c r="A3740" s="212" t="str">
        <f>'PETTY CASH'!A45</f>
        <v>2083/04/17</v>
      </c>
      <c r="B3740" s="206">
        <f>'PETTY CASH'!B45</f>
        <v>46236</v>
      </c>
      <c r="C3740" s="209" t="str">
        <f>'PETTY CASH'!D45</f>
        <v>OFFICE EXPENSES</v>
      </c>
      <c r="D3740" s="209" t="str">
        <f>'PETTY CASH'!G45</f>
        <v>Payment</v>
      </c>
      <c r="E3740" s="209">
        <f>'PETTY CASH'!C45</f>
        <v>0</v>
      </c>
      <c r="F3740" s="209" t="str">
        <f>'PETTY CASH'!F45</f>
        <v>Foods</v>
      </c>
      <c r="G3740" s="210">
        <f>'PETTY CASH'!J45</f>
        <v>200</v>
      </c>
      <c r="H3740" s="210">
        <f>'PETTY CASH'!I45</f>
        <v>0</v>
      </c>
      <c r="I3740" s="210">
        <f t="shared" si="58"/>
        <v>200</v>
      </c>
      <c r="J3740" s="209"/>
      <c r="K3740" s="209" t="str" cm="1">
        <f t="array" ref="K3740">IF($C3740="","",IF(AND($C3740=Party_Statement!$C$5,$B3740&gt;=Party_Statement!$C$6,$B3740&lt;=Party_Statement!$E$6),SUMPRODUCT(($C$3:$C3740=Party_Statement!$C$5)*($B$3:$B3740&gt;=Party_Statement!$C$6)*($B$3:$B3740&lt;=Party_Statement!$E$6)),""))</f>
        <v/>
      </c>
    </row>
    <row r="3741" spans="1:11" x14ac:dyDescent="0.25">
      <c r="A3741" s="212" t="str">
        <f>'PETTY CASH'!A46</f>
        <v>2083/04/18</v>
      </c>
      <c r="B3741" s="206">
        <f>'PETTY CASH'!B46</f>
        <v>46237</v>
      </c>
      <c r="C3741" s="209" t="str">
        <f>'PETTY CASH'!D46</f>
        <v xml:space="preserve">CANCELED </v>
      </c>
      <c r="D3741" s="209">
        <f>'PETTY CASH'!G46</f>
        <v>0</v>
      </c>
      <c r="E3741" s="209">
        <f>'PETTY CASH'!C46</f>
        <v>4100</v>
      </c>
      <c r="F3741" s="209">
        <f>'PETTY CASH'!F46</f>
        <v>0</v>
      </c>
      <c r="G3741" s="210">
        <f>'PETTY CASH'!J46</f>
        <v>0</v>
      </c>
      <c r="H3741" s="210">
        <f>'PETTY CASH'!I46</f>
        <v>0</v>
      </c>
      <c r="I3741" s="210">
        <f t="shared" si="58"/>
        <v>0</v>
      </c>
      <c r="J3741" s="209"/>
      <c r="K3741" s="209" t="str" cm="1">
        <f t="array" ref="K3741">IF($C3741="","",IF(AND($C3741=Party_Statement!$C$5,$B3741&gt;=Party_Statement!$C$6,$B3741&lt;=Party_Statement!$E$6),SUMPRODUCT(($C$3:$C3741=Party_Statement!$C$5)*($B$3:$B3741&gt;=Party_Statement!$C$6)*($B$3:$B3741&lt;=Party_Statement!$E$6)),""))</f>
        <v/>
      </c>
    </row>
    <row r="3742" spans="1:11" x14ac:dyDescent="0.25">
      <c r="A3742" s="212" t="str">
        <f>'PETTY CASH'!A47</f>
        <v>2083/04/18</v>
      </c>
      <c r="B3742" s="206">
        <f>'PETTY CASH'!B47</f>
        <v>46237</v>
      </c>
      <c r="C3742" s="209" t="str">
        <f>'PETTY CASH'!D47</f>
        <v>NAR BAHADUR RANA</v>
      </c>
      <c r="D3742" s="209" t="str">
        <f>'PETTY CASH'!G47</f>
        <v>Advance</v>
      </c>
      <c r="E3742" s="209">
        <f>'PETTY CASH'!C47</f>
        <v>0</v>
      </c>
      <c r="F3742" s="209" t="str">
        <f>'PETTY CASH'!F47</f>
        <v>ADVANCE BY SUSHIL</v>
      </c>
      <c r="G3742" s="210">
        <f>'PETTY CASH'!J47</f>
        <v>14000</v>
      </c>
      <c r="H3742" s="210">
        <f>'PETTY CASH'!I47</f>
        <v>0</v>
      </c>
      <c r="I3742" s="210">
        <f t="shared" si="58"/>
        <v>14000</v>
      </c>
      <c r="J3742" s="209"/>
      <c r="K3742" s="209" t="str" cm="1">
        <f t="array" ref="K3742">IF($C3742="","",IF(AND($C3742=Party_Statement!$C$5,$B3742&gt;=Party_Statement!$C$6,$B3742&lt;=Party_Statement!$E$6),SUMPRODUCT(($C$3:$C3742=Party_Statement!$C$5)*($B$3:$B3742&gt;=Party_Statement!$C$6)*($B$3:$B3742&lt;=Party_Statement!$E$6)),""))</f>
        <v/>
      </c>
    </row>
    <row r="3743" spans="1:11" s="64" customFormat="1" x14ac:dyDescent="0.25">
      <c r="A3743" s="212" t="str">
        <f>'PETTY CASH'!A48</f>
        <v>2083/04/18</v>
      </c>
      <c r="B3743" s="206">
        <f>'PETTY CASH'!B48</f>
        <v>46237</v>
      </c>
      <c r="C3743" s="209" t="str">
        <f>'PETTY CASH'!D48</f>
        <v>OFFICE EXPENSES</v>
      </c>
      <c r="D3743" s="209" t="str">
        <f>'PETTY CASH'!G48</f>
        <v>Payment</v>
      </c>
      <c r="E3743" s="209">
        <f>'PETTY CASH'!C48</f>
        <v>0</v>
      </c>
      <c r="F3743" s="209" t="str">
        <f>'PETTY CASH'!F48</f>
        <v>RIKSHAW 700+ FOOD 200</v>
      </c>
      <c r="G3743" s="210">
        <f>'PETTY CASH'!J48</f>
        <v>900</v>
      </c>
      <c r="H3743" s="210">
        <f>'PETTY CASH'!I48</f>
        <v>0</v>
      </c>
      <c r="I3743" s="210">
        <f t="shared" si="58"/>
        <v>900</v>
      </c>
      <c r="J3743" s="211"/>
      <c r="K3743" s="209" t="str" cm="1">
        <f t="array" ref="K3743">IF($C3743="","",IF(AND($C3743=Party_Statement!$C$5,$B3743&gt;=Party_Statement!$C$6,$B3743&lt;=Party_Statement!$E$6),SUMPRODUCT(($C$3:$C3743=Party_Statement!$C$5)*($B$3:$B3743&gt;=Party_Statement!$C$6)*($B$3:$B3743&lt;=Party_Statement!$E$6)),""))</f>
        <v/>
      </c>
    </row>
    <row r="3744" spans="1:11" x14ac:dyDescent="0.25">
      <c r="A3744" s="212" t="str">
        <f>'PETTY CASH'!A49</f>
        <v>2083/04/18</v>
      </c>
      <c r="B3744" s="206">
        <f>'PETTY CASH'!B49</f>
        <v>46237</v>
      </c>
      <c r="C3744" s="209" t="str">
        <f>'PETTY CASH'!D49</f>
        <v>SAI KRIPA KSS LTD</v>
      </c>
      <c r="D3744" s="209" t="str">
        <f>'PETTY CASH'!G49</f>
        <v>Advance</v>
      </c>
      <c r="E3744" s="209">
        <f>'PETTY CASH'!C49</f>
        <v>0</v>
      </c>
      <c r="F3744" s="209" t="str">
        <f>'PETTY CASH'!F49</f>
        <v>WOOD</v>
      </c>
      <c r="G3744" s="210">
        <f>'PETTY CASH'!J49</f>
        <v>2700</v>
      </c>
      <c r="H3744" s="210">
        <f>'PETTY CASH'!I49</f>
        <v>0</v>
      </c>
      <c r="I3744" s="210">
        <f t="shared" si="58"/>
        <v>2700</v>
      </c>
      <c r="J3744" s="209"/>
      <c r="K3744" s="209" cm="1">
        <f t="array" ref="K3744">IF($C3744="","",IF(AND($C3744=Party_Statement!$C$5,$B3744&gt;=Party_Statement!$C$6,$B3744&lt;=Party_Statement!$E$6),SUMPRODUCT(($C$3:$C3744=Party_Statement!$C$5)*($B$3:$B3744&gt;=Party_Statement!$C$6)*($B$3:$B3744&lt;=Party_Statement!$E$6)),""))</f>
        <v>16</v>
      </c>
    </row>
    <row r="3745" spans="1:11" x14ac:dyDescent="0.25">
      <c r="A3745" s="212" t="str">
        <f>'PETTY CASH'!A50</f>
        <v>2083/04/19</v>
      </c>
      <c r="B3745" s="206">
        <f>'PETTY CASH'!B50</f>
        <v>46238</v>
      </c>
      <c r="C3745" s="209" t="str">
        <f>'PETTY CASH'!D50</f>
        <v>NAR BAHADUR RANA</v>
      </c>
      <c r="D3745" s="209" t="str">
        <f>'PETTY CASH'!G50</f>
        <v>Advance</v>
      </c>
      <c r="E3745" s="209">
        <f>'PETTY CASH'!C50</f>
        <v>0</v>
      </c>
      <c r="F3745" s="209" t="str">
        <f>'PETTY CASH'!F50</f>
        <v>ADVANCE BY SUSHIL</v>
      </c>
      <c r="G3745" s="210">
        <f>'PETTY CASH'!J50</f>
        <v>1000</v>
      </c>
      <c r="H3745" s="210">
        <f>'PETTY CASH'!I50</f>
        <v>0</v>
      </c>
      <c r="I3745" s="210">
        <f t="shared" si="58"/>
        <v>1000</v>
      </c>
      <c r="J3745" s="209"/>
      <c r="K3745" s="209" t="str" cm="1">
        <f t="array" ref="K3745">IF($C3745="","",IF(AND($C3745=Party_Statement!$C$5,$B3745&gt;=Party_Statement!$C$6,$B3745&lt;=Party_Statement!$E$6),SUMPRODUCT(($C$3:$C3745=Party_Statement!$C$5)*($B$3:$B3745&gt;=Party_Statement!$C$6)*($B$3:$B3745&lt;=Party_Statement!$E$6)),""))</f>
        <v/>
      </c>
    </row>
    <row r="3746" spans="1:11" x14ac:dyDescent="0.25">
      <c r="A3746" s="212" t="str">
        <f>'PETTY CASH'!A51</f>
        <v>2083/04/22</v>
      </c>
      <c r="B3746" s="206">
        <f>'PETTY CASH'!B51</f>
        <v>46241</v>
      </c>
      <c r="C3746" s="209" t="str">
        <f>'PETTY CASH'!D51</f>
        <v>NAR BAHADUR RANA</v>
      </c>
      <c r="D3746" s="209" t="str">
        <f>'PETTY CASH'!G51</f>
        <v>Advance</v>
      </c>
      <c r="E3746" s="209">
        <f>'PETTY CASH'!C51</f>
        <v>0</v>
      </c>
      <c r="F3746" s="209" t="str">
        <f>'PETTY CASH'!F51</f>
        <v>ADVANCE BY SUSHIL</v>
      </c>
      <c r="G3746" s="210">
        <f>'PETTY CASH'!J51</f>
        <v>1400</v>
      </c>
      <c r="H3746" s="210">
        <f>'PETTY CASH'!I51</f>
        <v>0</v>
      </c>
      <c r="I3746" s="210">
        <f t="shared" si="58"/>
        <v>1400</v>
      </c>
      <c r="J3746" s="209"/>
      <c r="K3746" s="209" t="str" cm="1">
        <f t="array" ref="K3746">IF($C3746="","",IF(AND($C3746=Party_Statement!$C$5,$B3746&gt;=Party_Statement!$C$6,$B3746&lt;=Party_Statement!$E$6),SUMPRODUCT(($C$3:$C3746=Party_Statement!$C$5)*($B$3:$B3746&gt;=Party_Statement!$C$6)*($B$3:$B3746&lt;=Party_Statement!$E$6)),""))</f>
        <v/>
      </c>
    </row>
    <row r="3747" spans="1:11" x14ac:dyDescent="0.25">
      <c r="A3747" s="212" t="str">
        <f>'PETTY CASH'!A52</f>
        <v>2083/04/24</v>
      </c>
      <c r="B3747" s="206">
        <f>'PETTY CASH'!B52</f>
        <v>46243</v>
      </c>
      <c r="C3747" s="209" t="str">
        <f>'PETTY CASH'!D52</f>
        <v>NAR BAHADUR RANA</v>
      </c>
      <c r="D3747" s="209" t="str">
        <f>'PETTY CASH'!G52</f>
        <v>Advance</v>
      </c>
      <c r="E3747" s="209">
        <f>'PETTY CASH'!C52</f>
        <v>0</v>
      </c>
      <c r="F3747" s="209" t="str">
        <f>'PETTY CASH'!F52</f>
        <v>ADVANCE BY SUSHIL</v>
      </c>
      <c r="G3747" s="210">
        <f>'PETTY CASH'!J52</f>
        <v>500</v>
      </c>
      <c r="H3747" s="210">
        <f>'PETTY CASH'!I52</f>
        <v>0</v>
      </c>
      <c r="I3747" s="210">
        <f t="shared" si="58"/>
        <v>500</v>
      </c>
      <c r="J3747" s="209"/>
      <c r="K3747" s="209" t="str" cm="1">
        <f t="array" ref="K3747">IF($C3747="","",IF(AND($C3747=Party_Statement!$C$5,$B3747&gt;=Party_Statement!$C$6,$B3747&lt;=Party_Statement!$E$6),SUMPRODUCT(($C$3:$C3747=Party_Statement!$C$5)*($B$3:$B3747&gt;=Party_Statement!$C$6)*($B$3:$B3747&lt;=Party_Statement!$E$6)),""))</f>
        <v/>
      </c>
    </row>
    <row r="3748" spans="1:11" x14ac:dyDescent="0.25">
      <c r="A3748" s="212" t="str">
        <f>'PETTY CASH'!A53</f>
        <v>2083/04/24</v>
      </c>
      <c r="B3748" s="206">
        <f>'PETTY CASH'!B53</f>
        <v>46243</v>
      </c>
      <c r="C3748" s="209" t="str">
        <f>'PETTY CASH'!D53</f>
        <v>OFFICE EXPENSES</v>
      </c>
      <c r="D3748" s="209" t="str">
        <f>'PETTY CASH'!G53</f>
        <v>Payment</v>
      </c>
      <c r="E3748" s="209">
        <f>'PETTY CASH'!C53</f>
        <v>0</v>
      </c>
      <c r="F3748" s="209" t="str">
        <f>'PETTY CASH'!F53</f>
        <v xml:space="preserve">TIRE AIR </v>
      </c>
      <c r="G3748" s="210">
        <f>'PETTY CASH'!J53</f>
        <v>50</v>
      </c>
      <c r="H3748" s="210">
        <f>'PETTY CASH'!I53</f>
        <v>0</v>
      </c>
      <c r="I3748" s="210">
        <f t="shared" si="58"/>
        <v>50</v>
      </c>
      <c r="J3748" s="209"/>
      <c r="K3748" s="209" t="str" cm="1">
        <f t="array" ref="K3748">IF($C3748="","",IF(AND($C3748=Party_Statement!$C$5,$B3748&gt;=Party_Statement!$C$6,$B3748&lt;=Party_Statement!$E$6),SUMPRODUCT(($C$3:$C3748=Party_Statement!$C$5)*($B$3:$B3748&gt;=Party_Statement!$C$6)*($B$3:$B3748&lt;=Party_Statement!$E$6)),""))</f>
        <v/>
      </c>
    </row>
    <row r="3749" spans="1:11" x14ac:dyDescent="0.25">
      <c r="A3749" s="212" t="str">
        <f>'PETTY CASH'!A54</f>
        <v>2083/04/24</v>
      </c>
      <c r="B3749" s="206">
        <f>'PETTY CASH'!B54</f>
        <v>46243</v>
      </c>
      <c r="C3749" s="209" t="str">
        <f>'PETTY CASH'!D54</f>
        <v>OFFICE EXPENSES</v>
      </c>
      <c r="D3749" s="209" t="str">
        <f>'PETTY CASH'!G54</f>
        <v>Payment</v>
      </c>
      <c r="E3749" s="209">
        <f>'PETTY CASH'!C54</f>
        <v>0</v>
      </c>
      <c r="F3749" s="209" t="str">
        <f>'PETTY CASH'!F54</f>
        <v>EXTRA DRIVER TO LUMBINI</v>
      </c>
      <c r="G3749" s="210">
        <f>'PETTY CASH'!J54</f>
        <v>500</v>
      </c>
      <c r="H3749" s="210">
        <f>'PETTY CASH'!I54</f>
        <v>0</v>
      </c>
      <c r="I3749" s="210">
        <f t="shared" si="58"/>
        <v>500</v>
      </c>
      <c r="J3749" s="209"/>
      <c r="K3749" s="209" t="str" cm="1">
        <f t="array" ref="K3749">IF($C3749="","",IF(AND($C3749=Party_Statement!$C$5,$B3749&gt;=Party_Statement!$C$6,$B3749&lt;=Party_Statement!$E$6),SUMPRODUCT(($C$3:$C3749=Party_Statement!$C$5)*($B$3:$B3749&gt;=Party_Statement!$C$6)*($B$3:$B3749&lt;=Party_Statement!$E$6)),""))</f>
        <v/>
      </c>
    </row>
    <row r="3750" spans="1:11" x14ac:dyDescent="0.25">
      <c r="A3750" s="212" t="str">
        <f>'PETTY CASH'!A55</f>
        <v>2083/04/25</v>
      </c>
      <c r="B3750" s="206">
        <f>'PETTY CASH'!B55</f>
        <v>46244</v>
      </c>
      <c r="C3750" s="209" t="str">
        <f>'PETTY CASH'!D55</f>
        <v>OFFICE EXPENSES</v>
      </c>
      <c r="D3750" s="209" t="str">
        <f>'PETTY CASH'!G55</f>
        <v>Payment</v>
      </c>
      <c r="E3750" s="209">
        <f>'PETTY CASH'!C55</f>
        <v>0</v>
      </c>
      <c r="F3750" s="209" t="str">
        <f>'PETTY CASH'!F55</f>
        <v>FOOD</v>
      </c>
      <c r="G3750" s="210">
        <f>'PETTY CASH'!J55</f>
        <v>300</v>
      </c>
      <c r="H3750" s="210">
        <f>'PETTY CASH'!I55</f>
        <v>0</v>
      </c>
      <c r="I3750" s="210">
        <f t="shared" si="58"/>
        <v>300</v>
      </c>
      <c r="J3750" s="209"/>
      <c r="K3750" s="209" t="str" cm="1">
        <f t="array" ref="K3750">IF($C3750="","",IF(AND($C3750=Party_Statement!$C$5,$B3750&gt;=Party_Statement!$C$6,$B3750&lt;=Party_Statement!$E$6),SUMPRODUCT(($C$3:$C3750=Party_Statement!$C$5)*($B$3:$B3750&gt;=Party_Statement!$C$6)*($B$3:$B3750&lt;=Party_Statement!$E$6)),""))</f>
        <v/>
      </c>
    </row>
    <row r="3751" spans="1:11" x14ac:dyDescent="0.25">
      <c r="A3751" s="212" t="str">
        <f>'PETTY CASH'!A56</f>
        <v>2083/04/25</v>
      </c>
      <c r="B3751" s="206">
        <f>'PETTY CASH'!B56</f>
        <v>46244</v>
      </c>
      <c r="C3751" s="209" t="str">
        <f>'PETTY CASH'!D56</f>
        <v>OFFICE EXPENSES</v>
      </c>
      <c r="D3751" s="209" t="str">
        <f>'PETTY CASH'!G56</f>
        <v>Payment</v>
      </c>
      <c r="E3751" s="209">
        <f>'PETTY CASH'!C56</f>
        <v>0</v>
      </c>
      <c r="F3751" s="209" t="str">
        <f>'PETTY CASH'!F56</f>
        <v>EXTRA DRIVER TO LUMBINI</v>
      </c>
      <c r="G3751" s="210">
        <f>'PETTY CASH'!J56</f>
        <v>500</v>
      </c>
      <c r="H3751" s="210">
        <f>'PETTY CASH'!I56</f>
        <v>0</v>
      </c>
      <c r="I3751" s="210">
        <f t="shared" si="58"/>
        <v>500</v>
      </c>
      <c r="J3751" s="209"/>
      <c r="K3751" s="209" t="str" cm="1">
        <f t="array" ref="K3751">IF($C3751="","",IF(AND($C3751=Party_Statement!$C$5,$B3751&gt;=Party_Statement!$C$6,$B3751&lt;=Party_Statement!$E$6),SUMPRODUCT(($C$3:$C3751=Party_Statement!$C$5)*($B$3:$B3751&gt;=Party_Statement!$C$6)*($B$3:$B3751&lt;=Party_Statement!$E$6)),""))</f>
        <v/>
      </c>
    </row>
    <row r="3752" spans="1:11" x14ac:dyDescent="0.25">
      <c r="A3752" s="212" t="str">
        <f>'PETTY CASH'!A57</f>
        <v>2083/04/25</v>
      </c>
      <c r="B3752" s="206">
        <f>'PETTY CASH'!B57</f>
        <v>46244</v>
      </c>
      <c r="C3752" s="209" t="str">
        <f>'PETTY CASH'!D57</f>
        <v>OFFICE EXPENSES</v>
      </c>
      <c r="D3752" s="209" t="str">
        <f>'PETTY CASH'!G57</f>
        <v>Payment</v>
      </c>
      <c r="E3752" s="209">
        <f>'PETTY CASH'!C57</f>
        <v>0</v>
      </c>
      <c r="F3752" s="209" t="str">
        <f>'PETTY CASH'!F57</f>
        <v>AUTO FARE</v>
      </c>
      <c r="G3752" s="210">
        <f>'PETTY CASH'!J57</f>
        <v>600</v>
      </c>
      <c r="H3752" s="210">
        <f>'PETTY CASH'!I57</f>
        <v>0</v>
      </c>
      <c r="I3752" s="210">
        <f t="shared" si="58"/>
        <v>600</v>
      </c>
      <c r="J3752" s="209"/>
      <c r="K3752" s="209" t="str" cm="1">
        <f t="array" ref="K3752">IF($C3752="","",IF(AND($C3752=Party_Statement!$C$5,$B3752&gt;=Party_Statement!$C$6,$B3752&lt;=Party_Statement!$E$6),SUMPRODUCT(($C$3:$C3752=Party_Statement!$C$5)*($B$3:$B3752&gt;=Party_Statement!$C$6)*($B$3:$B3752&lt;=Party_Statement!$E$6)),""))</f>
        <v/>
      </c>
    </row>
    <row r="3753" spans="1:11" x14ac:dyDescent="0.25">
      <c r="A3753" s="212" t="str">
        <f>'PETTY CASH'!A58</f>
        <v>2083/04/28</v>
      </c>
      <c r="B3753" s="206">
        <f>'PETTY CASH'!B58</f>
        <v>46247</v>
      </c>
      <c r="C3753" s="209" t="str">
        <f>'PETTY CASH'!D58</f>
        <v>NAR BAHADUR RANA</v>
      </c>
      <c r="D3753" s="209" t="str">
        <f>'PETTY CASH'!G58</f>
        <v>Advance</v>
      </c>
      <c r="E3753" s="209">
        <f>'PETTY CASH'!C58</f>
        <v>0</v>
      </c>
      <c r="F3753" s="209" t="str">
        <f>'PETTY CASH'!F58</f>
        <v>ADVANCE BY SUSHIL</v>
      </c>
      <c r="G3753" s="210">
        <f>'PETTY CASH'!J58</f>
        <v>1000</v>
      </c>
      <c r="H3753" s="210">
        <f>'PETTY CASH'!I58</f>
        <v>0</v>
      </c>
      <c r="I3753" s="210">
        <f t="shared" si="58"/>
        <v>1000</v>
      </c>
      <c r="J3753" s="209"/>
      <c r="K3753" s="209" t="str" cm="1">
        <f t="array" ref="K3753">IF($C3753="","",IF(AND($C3753=Party_Statement!$C$5,$B3753&gt;=Party_Statement!$C$6,$B3753&lt;=Party_Statement!$E$6),SUMPRODUCT(($C$3:$C3753=Party_Statement!$C$5)*($B$3:$B3753&gt;=Party_Statement!$C$6)*($B$3:$B3753&lt;=Party_Statement!$E$6)),""))</f>
        <v/>
      </c>
    </row>
    <row r="3754" spans="1:11" x14ac:dyDescent="0.25">
      <c r="A3754" s="212" t="str">
        <f>'PETTY CASH'!A59</f>
        <v>2083/04/28</v>
      </c>
      <c r="B3754" s="206">
        <f>'PETTY CASH'!B59</f>
        <v>46247</v>
      </c>
      <c r="C3754" s="209" t="str">
        <f>'PETTY CASH'!D59</f>
        <v>OFFICE EXPENSES</v>
      </c>
      <c r="D3754" s="209" t="str">
        <f>'PETTY CASH'!G59</f>
        <v>Payment</v>
      </c>
      <c r="E3754" s="209">
        <f>'PETTY CASH'!C59</f>
        <v>0</v>
      </c>
      <c r="F3754" s="209" t="str">
        <f>'PETTY CASH'!F59</f>
        <v>AUTO FARE</v>
      </c>
      <c r="G3754" s="210">
        <f>'PETTY CASH'!J59</f>
        <v>500</v>
      </c>
      <c r="H3754" s="210">
        <f>'PETTY CASH'!I59</f>
        <v>0</v>
      </c>
      <c r="I3754" s="210">
        <f t="shared" si="58"/>
        <v>500</v>
      </c>
      <c r="J3754" s="209"/>
      <c r="K3754" s="209" t="str" cm="1">
        <f t="array" ref="K3754">IF($C3754="","",IF(AND($C3754=Party_Statement!$C$5,$B3754&gt;=Party_Statement!$C$6,$B3754&lt;=Party_Statement!$E$6),SUMPRODUCT(($C$3:$C3754=Party_Statement!$C$5)*($B$3:$B3754&gt;=Party_Statement!$C$6)*($B$3:$B3754&lt;=Party_Statement!$E$6)),""))</f>
        <v/>
      </c>
    </row>
    <row r="3755" spans="1:11" x14ac:dyDescent="0.25">
      <c r="A3755" s="212" t="str">
        <f>'PETTY CASH'!A60</f>
        <v>2083/04/29</v>
      </c>
      <c r="B3755" s="206">
        <f>'PETTY CASH'!B60</f>
        <v>46248</v>
      </c>
      <c r="C3755" s="209" t="str">
        <f>'PETTY CASH'!D60</f>
        <v>NAR BAHADUR RANA</v>
      </c>
      <c r="D3755" s="209" t="str">
        <f>'PETTY CASH'!G60</f>
        <v>Advance</v>
      </c>
      <c r="E3755" s="209">
        <f>'PETTY CASH'!C60</f>
        <v>0</v>
      </c>
      <c r="F3755" s="209" t="str">
        <f>'PETTY CASH'!F60</f>
        <v>ADVANCE BY SUSHIL</v>
      </c>
      <c r="G3755" s="210">
        <f>'PETTY CASH'!J60</f>
        <v>1000</v>
      </c>
      <c r="H3755" s="210">
        <f>'PETTY CASH'!I60</f>
        <v>0</v>
      </c>
      <c r="I3755" s="210">
        <f t="shared" si="58"/>
        <v>1000</v>
      </c>
      <c r="J3755" s="209"/>
      <c r="K3755" s="209" t="str" cm="1">
        <f t="array" ref="K3755">IF($C3755="","",IF(AND($C3755=Party_Statement!$C$5,$B3755&gt;=Party_Statement!$C$6,$B3755&lt;=Party_Statement!$E$6),SUMPRODUCT(($C$3:$C3755=Party_Statement!$C$5)*($B$3:$B3755&gt;=Party_Statement!$C$6)*($B$3:$B3755&lt;=Party_Statement!$E$6)),""))</f>
        <v/>
      </c>
    </row>
    <row r="3756" spans="1:11" s="64" customFormat="1" x14ac:dyDescent="0.25">
      <c r="A3756" s="212" t="str">
        <f>'PETTY CASH'!A61</f>
        <v>2083/04/31</v>
      </c>
      <c r="B3756" s="206">
        <f>'PETTY CASH'!B61</f>
        <v>46250</v>
      </c>
      <c r="C3756" s="209" t="str">
        <f>'PETTY CASH'!D61</f>
        <v>NAR BAHADUR RANA</v>
      </c>
      <c r="D3756" s="209" t="str">
        <f>'PETTY CASH'!G61</f>
        <v>Advance</v>
      </c>
      <c r="E3756" s="209">
        <f>'PETTY CASH'!C61</f>
        <v>0</v>
      </c>
      <c r="F3756" s="209" t="str">
        <f>'PETTY CASH'!F61</f>
        <v>ADVANCE BY SUSHIL</v>
      </c>
      <c r="G3756" s="210">
        <f>'PETTY CASH'!J61</f>
        <v>1000</v>
      </c>
      <c r="H3756" s="210">
        <f>'PETTY CASH'!I61</f>
        <v>0</v>
      </c>
      <c r="I3756" s="210">
        <f t="shared" si="58"/>
        <v>1000</v>
      </c>
      <c r="J3756" s="211"/>
      <c r="K3756" s="209" t="str" cm="1">
        <f t="array" ref="K3756">IF($C3756="","",IF(AND($C3756=Party_Statement!$C$5,$B3756&gt;=Party_Statement!$C$6,$B3756&lt;=Party_Statement!$E$6),SUMPRODUCT(($C$3:$C3756=Party_Statement!$C$5)*($B$3:$B3756&gt;=Party_Statement!$C$6)*($B$3:$B3756&lt;=Party_Statement!$E$6)),""))</f>
        <v/>
      </c>
    </row>
    <row r="3757" spans="1:11" x14ac:dyDescent="0.25">
      <c r="A3757" s="212" t="str">
        <f>'PETTY CASH'!A62</f>
        <v>2083/04/31</v>
      </c>
      <c r="B3757" s="206">
        <f>'PETTY CASH'!B62</f>
        <v>46250</v>
      </c>
      <c r="C3757" s="209" t="str">
        <f>'PETTY CASH'!D62</f>
        <v>OFFICE EXPENSES</v>
      </c>
      <c r="D3757" s="209" t="str">
        <f>'PETTY CASH'!G62</f>
        <v>Payment</v>
      </c>
      <c r="E3757" s="209">
        <f>'PETTY CASH'!C62</f>
        <v>0</v>
      </c>
      <c r="F3757" s="209" t="str">
        <f>'PETTY CASH'!F62</f>
        <v>TIRE PUNCHER</v>
      </c>
      <c r="G3757" s="210">
        <f>'PETTY CASH'!J62</f>
        <v>200</v>
      </c>
      <c r="H3757" s="210">
        <f>'PETTY CASH'!I62</f>
        <v>0</v>
      </c>
      <c r="I3757" s="210">
        <f t="shared" si="58"/>
        <v>200</v>
      </c>
      <c r="J3757" s="209"/>
      <c r="K3757" s="209" t="str" cm="1">
        <f t="array" ref="K3757">IF($C3757="","",IF(AND($C3757=Party_Statement!$C$5,$B3757&gt;=Party_Statement!$C$6,$B3757&lt;=Party_Statement!$E$6),SUMPRODUCT(($C$3:$C3757=Party_Statement!$C$5)*($B$3:$B3757&gt;=Party_Statement!$C$6)*($B$3:$B3757&lt;=Party_Statement!$E$6)),""))</f>
        <v/>
      </c>
    </row>
    <row r="3758" spans="1:11" x14ac:dyDescent="0.25">
      <c r="A3758" s="212" t="str">
        <f>'PETTY CASH'!A63</f>
        <v>2083/05/01</v>
      </c>
      <c r="B3758" s="206">
        <f>'PETTY CASH'!B63</f>
        <v>46251</v>
      </c>
      <c r="C3758" s="209" t="str">
        <f>'PETTY CASH'!D63</f>
        <v>OFFICE EXPENSES</v>
      </c>
      <c r="D3758" s="209" t="str">
        <f>'PETTY CASH'!G63</f>
        <v>Payment</v>
      </c>
      <c r="E3758" s="209">
        <f>'PETTY CASH'!C63</f>
        <v>0</v>
      </c>
      <c r="F3758" s="209" t="str">
        <f>'PETTY CASH'!F63</f>
        <v>PHONE FARE FOR DIPAK</v>
      </c>
      <c r="G3758" s="210">
        <f>'PETTY CASH'!J63</f>
        <v>500</v>
      </c>
      <c r="H3758" s="210">
        <f>'PETTY CASH'!I63</f>
        <v>0</v>
      </c>
      <c r="I3758" s="210">
        <f t="shared" si="58"/>
        <v>500</v>
      </c>
      <c r="J3758" s="209"/>
      <c r="K3758" s="209" t="str" cm="1">
        <f t="array" ref="K3758">IF($C3758="","",IF(AND($C3758=Party_Statement!$C$5,$B3758&gt;=Party_Statement!$C$6,$B3758&lt;=Party_Statement!$E$6),SUMPRODUCT(($C$3:$C3758=Party_Statement!$C$5)*($B$3:$B3758&gt;=Party_Statement!$C$6)*($B$3:$B3758&lt;=Party_Statement!$E$6)),""))</f>
        <v/>
      </c>
    </row>
    <row r="3759" spans="1:11" x14ac:dyDescent="0.25">
      <c r="A3759" s="212" t="str">
        <f>'PETTY CASH'!A64</f>
        <v>2083/05/02</v>
      </c>
      <c r="B3759" s="206">
        <f>'PETTY CASH'!B64</f>
        <v>46252</v>
      </c>
      <c r="C3759" s="209" t="str">
        <f>'PETTY CASH'!D64</f>
        <v>OFFICE EXPENSES</v>
      </c>
      <c r="D3759" s="209" t="str">
        <f>'PETTY CASH'!G64</f>
        <v>Payment</v>
      </c>
      <c r="E3759" s="209">
        <f>'PETTY CASH'!C64</f>
        <v>0</v>
      </c>
      <c r="F3759" s="209" t="str">
        <f>'PETTY CASH'!F64</f>
        <v>AUTO FARE</v>
      </c>
      <c r="G3759" s="210">
        <f>'PETTY CASH'!J64</f>
        <v>500</v>
      </c>
      <c r="H3759" s="210">
        <f>'PETTY CASH'!I64</f>
        <v>0</v>
      </c>
      <c r="I3759" s="210">
        <f t="shared" si="58"/>
        <v>500</v>
      </c>
      <c r="J3759" s="209"/>
      <c r="K3759" s="209" t="str" cm="1">
        <f t="array" ref="K3759">IF($C3759="","",IF(AND($C3759=Party_Statement!$C$5,$B3759&gt;=Party_Statement!$C$6,$B3759&lt;=Party_Statement!$E$6),SUMPRODUCT(($C$3:$C3759=Party_Statement!$C$5)*($B$3:$B3759&gt;=Party_Statement!$C$6)*($B$3:$B3759&lt;=Party_Statement!$E$6)),""))</f>
        <v/>
      </c>
    </row>
    <row r="3760" spans="1:11" x14ac:dyDescent="0.25">
      <c r="A3760" s="212" t="str">
        <f>'PETTY CASH'!A65</f>
        <v>2083/05/02</v>
      </c>
      <c r="B3760" s="206">
        <f>'PETTY CASH'!B65</f>
        <v>46252</v>
      </c>
      <c r="C3760" s="209" t="str">
        <f>'PETTY CASH'!D65</f>
        <v>OFFICE EXPENSES</v>
      </c>
      <c r="D3760" s="209" t="str">
        <f>'PETTY CASH'!G65</f>
        <v>Payment</v>
      </c>
      <c r="E3760" s="209">
        <f>'PETTY CASH'!C65</f>
        <v>0</v>
      </c>
      <c r="F3760" s="209" t="str">
        <f>'PETTY CASH'!F65</f>
        <v>GAS BILL NEEDED</v>
      </c>
      <c r="G3760" s="210">
        <f>'PETTY CASH'!J65</f>
        <v>2160</v>
      </c>
      <c r="H3760" s="210">
        <f>'PETTY CASH'!I65</f>
        <v>0</v>
      </c>
      <c r="I3760" s="210">
        <f t="shared" si="58"/>
        <v>2160</v>
      </c>
      <c r="J3760" s="209"/>
      <c r="K3760" s="209" t="str" cm="1">
        <f t="array" ref="K3760">IF($C3760="","",IF(AND($C3760=Party_Statement!$C$5,$B3760&gt;=Party_Statement!$C$6,$B3760&lt;=Party_Statement!$E$6),SUMPRODUCT(($C$3:$C3760=Party_Statement!$C$5)*($B$3:$B3760&gt;=Party_Statement!$C$6)*($B$3:$B3760&lt;=Party_Statement!$E$6)),""))</f>
        <v/>
      </c>
    </row>
    <row r="3761" spans="1:11" x14ac:dyDescent="0.25">
      <c r="A3761" s="212" t="str">
        <f>'PETTY CASH'!A66</f>
        <v>2083/05/02</v>
      </c>
      <c r="B3761" s="206">
        <f>'PETTY CASH'!B66</f>
        <v>46252</v>
      </c>
      <c r="C3761" s="209" t="str">
        <f>'PETTY CASH'!D66</f>
        <v>NAR BAHADUR RANA</v>
      </c>
      <c r="D3761" s="209" t="str">
        <f>'PETTY CASH'!G66</f>
        <v>Advance</v>
      </c>
      <c r="E3761" s="209">
        <f>'PETTY CASH'!C66</f>
        <v>0</v>
      </c>
      <c r="F3761" s="209" t="str">
        <f>'PETTY CASH'!F66</f>
        <v>ADVANCE BY SUSHIL</v>
      </c>
      <c r="G3761" s="210">
        <f>'PETTY CASH'!J66</f>
        <v>1000</v>
      </c>
      <c r="H3761" s="210">
        <f>'PETTY CASH'!I66</f>
        <v>0</v>
      </c>
      <c r="I3761" s="210">
        <f t="shared" si="58"/>
        <v>1000</v>
      </c>
      <c r="J3761" s="209"/>
      <c r="K3761" s="209" t="str" cm="1">
        <f t="array" ref="K3761">IF($C3761="","",IF(AND($C3761=Party_Statement!$C$5,$B3761&gt;=Party_Statement!$C$6,$B3761&lt;=Party_Statement!$E$6),SUMPRODUCT(($C$3:$C3761=Party_Statement!$C$5)*($B$3:$B3761&gt;=Party_Statement!$C$6)*($B$3:$B3761&lt;=Party_Statement!$E$6)),""))</f>
        <v/>
      </c>
    </row>
    <row r="3762" spans="1:11" x14ac:dyDescent="0.25">
      <c r="A3762" s="212" t="str">
        <f>'PETTY CASH'!A67</f>
        <v>2083/05/03</v>
      </c>
      <c r="B3762" s="206">
        <f>'PETTY CASH'!B67</f>
        <v>46253</v>
      </c>
      <c r="C3762" s="209" t="str">
        <f>'PETTY CASH'!D67</f>
        <v>NAR BAHADUR RANA</v>
      </c>
      <c r="D3762" s="209" t="str">
        <f>'PETTY CASH'!G67</f>
        <v>Advance</v>
      </c>
      <c r="E3762" s="209">
        <f>'PETTY CASH'!C67</f>
        <v>0</v>
      </c>
      <c r="F3762" s="209" t="str">
        <f>'PETTY CASH'!F67</f>
        <v>ADVANCE BY SUSHIL</v>
      </c>
      <c r="G3762" s="210">
        <f>'PETTY CASH'!J67</f>
        <v>1000</v>
      </c>
      <c r="H3762" s="210">
        <f>'PETTY CASH'!I67</f>
        <v>0</v>
      </c>
      <c r="I3762" s="210">
        <f t="shared" ref="I3762:I3825" si="59">IF($C3762="","",IF($C3762=$C2488,$I2488+$G3762-$H3762,$G3762-$H3762))</f>
        <v>1000</v>
      </c>
      <c r="J3762" s="209"/>
      <c r="K3762" s="209" t="str" cm="1">
        <f t="array" ref="K3762">IF($C3762="","",IF(AND($C3762=Party_Statement!$C$5,$B3762&gt;=Party_Statement!$C$6,$B3762&lt;=Party_Statement!$E$6),SUMPRODUCT(($C$3:$C3762=Party_Statement!$C$5)*($B$3:$B3762&gt;=Party_Statement!$C$6)*($B$3:$B3762&lt;=Party_Statement!$E$6)),""))</f>
        <v/>
      </c>
    </row>
    <row r="3763" spans="1:11" x14ac:dyDescent="0.25">
      <c r="A3763" s="212" t="str">
        <f>'PETTY CASH'!A68</f>
        <v>2083/05/05</v>
      </c>
      <c r="B3763" s="206">
        <f>'PETTY CASH'!B68</f>
        <v>46255</v>
      </c>
      <c r="C3763" s="209" t="str">
        <f>'PETTY CASH'!D68</f>
        <v>NAR BAHADUR RANA</v>
      </c>
      <c r="D3763" s="209" t="str">
        <f>'PETTY CASH'!G68</f>
        <v>Advance</v>
      </c>
      <c r="E3763" s="209">
        <f>'PETTY CASH'!C68</f>
        <v>0</v>
      </c>
      <c r="F3763" s="209" t="str">
        <f>'PETTY CASH'!F68</f>
        <v>ADVANCE BY SUSHIL</v>
      </c>
      <c r="G3763" s="210">
        <f>'PETTY CASH'!J68</f>
        <v>1000</v>
      </c>
      <c r="H3763" s="210">
        <f>'PETTY CASH'!I68</f>
        <v>0</v>
      </c>
      <c r="I3763" s="210">
        <f t="shared" si="59"/>
        <v>1000</v>
      </c>
      <c r="J3763" s="209"/>
      <c r="K3763" s="209" t="str" cm="1">
        <f t="array" ref="K3763">IF($C3763="","",IF(AND($C3763=Party_Statement!$C$5,$B3763&gt;=Party_Statement!$C$6,$B3763&lt;=Party_Statement!$E$6),SUMPRODUCT(($C$3:$C3763=Party_Statement!$C$5)*($B$3:$B3763&gt;=Party_Statement!$C$6)*($B$3:$B3763&lt;=Party_Statement!$E$6)),""))</f>
        <v/>
      </c>
    </row>
    <row r="3764" spans="1:11" x14ac:dyDescent="0.25">
      <c r="A3764" s="212" t="str">
        <f>'PETTY CASH'!A69</f>
        <v>2083/05/05</v>
      </c>
      <c r="B3764" s="206">
        <f>'PETTY CASH'!B69</f>
        <v>46255</v>
      </c>
      <c r="C3764" s="209" t="str">
        <f>'PETTY CASH'!D69</f>
        <v>COLLECT FROM BANK A/C</v>
      </c>
      <c r="D3764" s="209" t="str">
        <f>'PETTY CASH'!G69</f>
        <v>Collection</v>
      </c>
      <c r="E3764" s="209">
        <f>'PETTY CASH'!C69</f>
        <v>0</v>
      </c>
      <c r="F3764" s="209">
        <f>'PETTY CASH'!F69</f>
        <v>0</v>
      </c>
      <c r="G3764" s="210">
        <f>'PETTY CASH'!J69</f>
        <v>0</v>
      </c>
      <c r="H3764" s="210">
        <f>'PETTY CASH'!I69</f>
        <v>12000</v>
      </c>
      <c r="I3764" s="210">
        <f t="shared" si="59"/>
        <v>-12000</v>
      </c>
      <c r="J3764" s="209"/>
      <c r="K3764" s="209" t="str" cm="1">
        <f t="array" ref="K3764">IF($C3764="","",IF(AND($C3764=Party_Statement!$C$5,$B3764&gt;=Party_Statement!$C$6,$B3764&lt;=Party_Statement!$E$6),SUMPRODUCT(($C$3:$C3764=Party_Statement!$C$5)*($B$3:$B3764&gt;=Party_Statement!$C$6)*($B$3:$B3764&lt;=Party_Statement!$E$6)),""))</f>
        <v/>
      </c>
    </row>
    <row r="3765" spans="1:11" x14ac:dyDescent="0.25">
      <c r="A3765" s="212" t="str">
        <f>'PETTY CASH'!A70</f>
        <v>2083/05/05</v>
      </c>
      <c r="B3765" s="206">
        <f>'PETTY CASH'!B70</f>
        <v>46255</v>
      </c>
      <c r="C3765" s="209" t="str">
        <f>'PETTY CASH'!D70</f>
        <v>OFFICE EXPENSES</v>
      </c>
      <c r="D3765" s="209" t="str">
        <f>'PETTY CASH'!G70</f>
        <v>Payment</v>
      </c>
      <c r="E3765" s="209">
        <f>'PETTY CASH'!C70</f>
        <v>0</v>
      </c>
      <c r="F3765" s="209" t="str">
        <f>'PETTY CASH'!F70</f>
        <v>ELECTRICITY ASHADH-2083</v>
      </c>
      <c r="G3765" s="210">
        <f>'PETTY CASH'!J70</f>
        <v>12000</v>
      </c>
      <c r="H3765" s="210">
        <f>'PETTY CASH'!I70</f>
        <v>0</v>
      </c>
      <c r="I3765" s="210">
        <f t="shared" si="59"/>
        <v>12000</v>
      </c>
      <c r="J3765" s="209"/>
      <c r="K3765" s="209" t="str" cm="1">
        <f t="array" ref="K3765">IF($C3765="","",IF(AND($C3765=Party_Statement!$C$5,$B3765&gt;=Party_Statement!$C$6,$B3765&lt;=Party_Statement!$E$6),SUMPRODUCT(($C$3:$C3765=Party_Statement!$C$5)*($B$3:$B3765&gt;=Party_Statement!$C$6)*($B$3:$B3765&lt;=Party_Statement!$E$6)),""))</f>
        <v/>
      </c>
    </row>
    <row r="3766" spans="1:11" x14ac:dyDescent="0.25">
      <c r="A3766" s="212" t="str">
        <f>'PETTY CASH'!A71</f>
        <v>2083/05/05</v>
      </c>
      <c r="B3766" s="206">
        <f>'PETTY CASH'!B71</f>
        <v>46255</v>
      </c>
      <c r="C3766" s="209" t="str">
        <f>'PETTY CASH'!D71</f>
        <v>CASH RECEIVED FROM COLLECTION</v>
      </c>
      <c r="D3766" s="209" t="str">
        <f>'PETTY CASH'!G71</f>
        <v>Collection</v>
      </c>
      <c r="E3766" s="209">
        <f>'PETTY CASH'!C71</f>
        <v>0</v>
      </c>
      <c r="F3766" s="209">
        <f>'PETTY CASH'!F71</f>
        <v>0</v>
      </c>
      <c r="G3766" s="210">
        <f>'PETTY CASH'!J71</f>
        <v>0</v>
      </c>
      <c r="H3766" s="210">
        <f>'PETTY CASH'!I71</f>
        <v>50000</v>
      </c>
      <c r="I3766" s="210">
        <f t="shared" si="59"/>
        <v>-50000</v>
      </c>
      <c r="J3766" s="209"/>
      <c r="K3766" s="209" t="str" cm="1">
        <f t="array" ref="K3766">IF($C3766="","",IF(AND($C3766=Party_Statement!$C$5,$B3766&gt;=Party_Statement!$C$6,$B3766&lt;=Party_Statement!$E$6),SUMPRODUCT(($C$3:$C3766=Party_Statement!$C$5)*($B$3:$B3766&gt;=Party_Statement!$C$6)*($B$3:$B3766&lt;=Party_Statement!$E$6)),""))</f>
        <v/>
      </c>
    </row>
    <row r="3767" spans="1:11" x14ac:dyDescent="0.25">
      <c r="A3767" s="212" t="str">
        <f>'PETTY CASH'!A72</f>
        <v>2083/05/05</v>
      </c>
      <c r="B3767" s="206">
        <f>'PETTY CASH'!B72</f>
        <v>46255</v>
      </c>
      <c r="C3767" s="209" t="str">
        <f>'PETTY CASH'!D72</f>
        <v>SAI KRIPA KSS LTD</v>
      </c>
      <c r="D3767" s="209" t="str">
        <f>'PETTY CASH'!G72</f>
        <v>Advance</v>
      </c>
      <c r="E3767" s="209">
        <f>'PETTY CASH'!C72</f>
        <v>0</v>
      </c>
      <c r="F3767" s="209" t="str">
        <f>'PETTY CASH'!F72</f>
        <v xml:space="preserve">CASH </v>
      </c>
      <c r="G3767" s="210">
        <f>'PETTY CASH'!J72</f>
        <v>50000</v>
      </c>
      <c r="H3767" s="210">
        <f>'PETTY CASH'!I72</f>
        <v>0</v>
      </c>
      <c r="I3767" s="210">
        <f t="shared" si="59"/>
        <v>33480</v>
      </c>
      <c r="J3767" s="209"/>
      <c r="K3767" s="209" cm="1">
        <f t="array" ref="K3767">IF($C3767="","",IF(AND($C3767=Party_Statement!$C$5,$B3767&gt;=Party_Statement!$C$6,$B3767&lt;=Party_Statement!$E$6),SUMPRODUCT(($C$3:$C3767=Party_Statement!$C$5)*($B$3:$B3767&gt;=Party_Statement!$C$6)*($B$3:$B3767&lt;=Party_Statement!$E$6)),""))</f>
        <v>17</v>
      </c>
    </row>
    <row r="3768" spans="1:11" x14ac:dyDescent="0.25">
      <c r="A3768" s="212" t="str">
        <f>'PETTY CASH'!A73</f>
        <v>2083/05/05</v>
      </c>
      <c r="B3768" s="206">
        <f>'PETTY CASH'!B73</f>
        <v>46255</v>
      </c>
      <c r="C3768" s="209" t="str">
        <f>'PETTY CASH'!D73</f>
        <v>CASH RECEIVED FROM COLLECTION</v>
      </c>
      <c r="D3768" s="209" t="str">
        <f>'PETTY CASH'!G73</f>
        <v>Collection</v>
      </c>
      <c r="E3768" s="209">
        <f>'PETTY CASH'!C73</f>
        <v>0</v>
      </c>
      <c r="F3768" s="209">
        <f>'PETTY CASH'!F73</f>
        <v>0</v>
      </c>
      <c r="G3768" s="210">
        <f>'PETTY CASH'!J73</f>
        <v>0</v>
      </c>
      <c r="H3768" s="210">
        <f>'PETTY CASH'!I73</f>
        <v>169240</v>
      </c>
      <c r="I3768" s="210">
        <f t="shared" si="59"/>
        <v>-169240</v>
      </c>
      <c r="J3768" s="209"/>
      <c r="K3768" s="209" t="str" cm="1">
        <f t="array" ref="K3768">IF($C3768="","",IF(AND($C3768=Party_Statement!$C$5,$B3768&gt;=Party_Statement!$C$6,$B3768&lt;=Party_Statement!$E$6),SUMPRODUCT(($C$3:$C3768=Party_Statement!$C$5)*($B$3:$B3768&gt;=Party_Statement!$C$6)*($B$3:$B3768&lt;=Party_Statement!$E$6)),""))</f>
        <v/>
      </c>
    </row>
    <row r="3769" spans="1:11" s="64" customFormat="1" x14ac:dyDescent="0.25">
      <c r="A3769" s="212" t="str">
        <f>'PETTY CASH'!A74</f>
        <v>2083/05/05</v>
      </c>
      <c r="B3769" s="206">
        <f>'PETTY CASH'!B74</f>
        <v>46255</v>
      </c>
      <c r="C3769" s="209" t="str">
        <f>'PETTY CASH'!D74</f>
        <v>OFFICE EXPENSES</v>
      </c>
      <c r="D3769" s="209" t="str">
        <f>'PETTY CASH'!G74</f>
        <v>Collection</v>
      </c>
      <c r="E3769" s="209">
        <f>'PETTY CASH'!C74</f>
        <v>0</v>
      </c>
      <c r="F3769" s="209" t="str">
        <f>'PETTY CASH'!F74</f>
        <v>EXPENSES BY LILA SIR</v>
      </c>
      <c r="G3769" s="210">
        <f>'PETTY CASH'!J74</f>
        <v>15375</v>
      </c>
      <c r="H3769" s="210">
        <f>'PETTY CASH'!I74</f>
        <v>0</v>
      </c>
      <c r="I3769" s="210">
        <f t="shared" si="59"/>
        <v>15375</v>
      </c>
      <c r="J3769" s="211"/>
      <c r="K3769" s="209" t="str" cm="1">
        <f t="array" ref="K3769">IF($C3769="","",IF(AND($C3769=Party_Statement!$C$5,$B3769&gt;=Party_Statement!$C$6,$B3769&lt;=Party_Statement!$E$6),SUMPRODUCT(($C$3:$C3769=Party_Statement!$C$5)*($B$3:$B3769&gt;=Party_Statement!$C$6)*($B$3:$B3769&lt;=Party_Statement!$E$6)),""))</f>
        <v/>
      </c>
    </row>
    <row r="3770" spans="1:11" x14ac:dyDescent="0.25">
      <c r="A3770" s="212" t="str">
        <f>'PETTY CASH'!A75</f>
        <v>2083/05/05</v>
      </c>
      <c r="B3770" s="206">
        <f>'PETTY CASH'!B75</f>
        <v>46255</v>
      </c>
      <c r="C3770" s="209" t="str">
        <f>'PETTY CASH'!D75</f>
        <v>SAI KRIPA KSS LTD</v>
      </c>
      <c r="D3770" s="209" t="str">
        <f>'PETTY CASH'!G75</f>
        <v>Advance</v>
      </c>
      <c r="E3770" s="209">
        <f>'PETTY CASH'!C75</f>
        <v>0</v>
      </c>
      <c r="F3770" s="209" t="str">
        <f>'PETTY CASH'!F75</f>
        <v xml:space="preserve">CASH </v>
      </c>
      <c r="G3770" s="210">
        <f>'PETTY CASH'!J75</f>
        <v>139865</v>
      </c>
      <c r="H3770" s="210">
        <f>'PETTY CASH'!I75</f>
        <v>0</v>
      </c>
      <c r="I3770" s="210">
        <f t="shared" si="59"/>
        <v>139145</v>
      </c>
      <c r="J3770" s="209"/>
      <c r="K3770" s="209" cm="1">
        <f t="array" ref="K3770">IF($C3770="","",IF(AND($C3770=Party_Statement!$C$5,$B3770&gt;=Party_Statement!$C$6,$B3770&lt;=Party_Statement!$E$6),SUMPRODUCT(($C$3:$C3770=Party_Statement!$C$5)*($B$3:$B3770&gt;=Party_Statement!$C$6)*($B$3:$B3770&lt;=Party_Statement!$E$6)),""))</f>
        <v>18</v>
      </c>
    </row>
    <row r="3771" spans="1:11" x14ac:dyDescent="0.25">
      <c r="A3771" s="212" t="str">
        <f>'PETTY CASH'!A76</f>
        <v>2083/05/05</v>
      </c>
      <c r="B3771" s="206">
        <f>'PETTY CASH'!B76</f>
        <v>46255</v>
      </c>
      <c r="C3771" s="209" t="str">
        <f>'PETTY CASH'!D76</f>
        <v>CASH RECEIVED FROM COLLECTION</v>
      </c>
      <c r="D3771" s="209" t="str">
        <f>'PETTY CASH'!G76</f>
        <v>Collection</v>
      </c>
      <c r="E3771" s="209">
        <f>'PETTY CASH'!C76</f>
        <v>0</v>
      </c>
      <c r="F3771" s="209">
        <f>'PETTY CASH'!F76</f>
        <v>0</v>
      </c>
      <c r="G3771" s="210">
        <f>'PETTY CASH'!J76</f>
        <v>0</v>
      </c>
      <c r="H3771" s="210">
        <f>'PETTY CASH'!I76</f>
        <v>33000</v>
      </c>
      <c r="I3771" s="210">
        <f t="shared" si="59"/>
        <v>-33000</v>
      </c>
      <c r="J3771" s="209"/>
      <c r="K3771" s="209" t="str" cm="1">
        <f t="array" ref="K3771">IF($C3771="","",IF(AND($C3771=Party_Statement!$C$5,$B3771&gt;=Party_Statement!$C$6,$B3771&lt;=Party_Statement!$E$6),SUMPRODUCT(($C$3:$C3771=Party_Statement!$C$5)*($B$3:$B3771&gt;=Party_Statement!$C$6)*($B$3:$B3771&lt;=Party_Statement!$E$6)),""))</f>
        <v/>
      </c>
    </row>
    <row r="3772" spans="1:11" x14ac:dyDescent="0.25">
      <c r="A3772" s="212" t="str">
        <f>'PETTY CASH'!A77</f>
        <v>2083/05/06</v>
      </c>
      <c r="B3772" s="206">
        <f>'PETTY CASH'!B77</f>
        <v>46256</v>
      </c>
      <c r="C3772" s="209" t="str">
        <f>'PETTY CASH'!D77</f>
        <v>CASH RECEIVED FROM COLLECTION</v>
      </c>
      <c r="D3772" s="209" t="str">
        <f>'PETTY CASH'!G77</f>
        <v>Collection</v>
      </c>
      <c r="E3772" s="209">
        <f>'PETTY CASH'!C77</f>
        <v>0</v>
      </c>
      <c r="F3772" s="209">
        <f>'PETTY CASH'!F77</f>
        <v>0</v>
      </c>
      <c r="G3772" s="210">
        <f>'PETTY CASH'!J77</f>
        <v>0</v>
      </c>
      <c r="H3772" s="210">
        <f>'PETTY CASH'!I77</f>
        <v>20000</v>
      </c>
      <c r="I3772" s="210">
        <f t="shared" si="59"/>
        <v>-20000</v>
      </c>
      <c r="J3772" s="209"/>
      <c r="K3772" s="209" t="str" cm="1">
        <f t="array" ref="K3772">IF($C3772="","",IF(AND($C3772=Party_Statement!$C$5,$B3772&gt;=Party_Statement!$C$6,$B3772&lt;=Party_Statement!$E$6),SUMPRODUCT(($C$3:$C3772=Party_Statement!$C$5)*($B$3:$B3772&gt;=Party_Statement!$C$6)*($B$3:$B3772&lt;=Party_Statement!$E$6)),""))</f>
        <v/>
      </c>
    </row>
    <row r="3773" spans="1:11" s="64" customFormat="1" x14ac:dyDescent="0.25">
      <c r="A3773" s="212" t="str">
        <f>'PETTY CASH'!A78</f>
        <v>2083/05/06</v>
      </c>
      <c r="B3773" s="206">
        <f>'PETTY CASH'!B78</f>
        <v>46256</v>
      </c>
      <c r="C3773" s="209" t="str">
        <f>'PETTY CASH'!D78</f>
        <v>OFFICE EXPENSES</v>
      </c>
      <c r="D3773" s="209" t="str">
        <f>'PETTY CASH'!G78</f>
        <v>Payment</v>
      </c>
      <c r="E3773" s="209">
        <f>'PETTY CASH'!C78</f>
        <v>0</v>
      </c>
      <c r="F3773" s="209" t="str">
        <f>'PETTY CASH'!F78</f>
        <v xml:space="preserve">DISSEL </v>
      </c>
      <c r="G3773" s="210">
        <f>'PETTY CASH'!J78</f>
        <v>1000</v>
      </c>
      <c r="H3773" s="210">
        <f>'PETTY CASH'!I78</f>
        <v>0</v>
      </c>
      <c r="I3773" s="210">
        <f t="shared" si="59"/>
        <v>1000</v>
      </c>
      <c r="J3773" s="211"/>
      <c r="K3773" s="209" t="str" cm="1">
        <f t="array" ref="K3773">IF($C3773="","",IF(AND($C3773=Party_Statement!$C$5,$B3773&gt;=Party_Statement!$C$6,$B3773&lt;=Party_Statement!$E$6),SUMPRODUCT(($C$3:$C3773=Party_Statement!$C$5)*($B$3:$B3773&gt;=Party_Statement!$C$6)*($B$3:$B3773&lt;=Party_Statement!$E$6)),""))</f>
        <v/>
      </c>
    </row>
    <row r="3774" spans="1:11" x14ac:dyDescent="0.25">
      <c r="A3774" s="212" t="str">
        <f>'PETTY CASH'!A79</f>
        <v>2083/05/06</v>
      </c>
      <c r="B3774" s="206">
        <f>'PETTY CASH'!B79</f>
        <v>46256</v>
      </c>
      <c r="C3774" s="209" t="str">
        <f>'PETTY CASH'!D79</f>
        <v>NAR BAHADUR RANA</v>
      </c>
      <c r="D3774" s="209" t="str">
        <f>'PETTY CASH'!G79</f>
        <v>Advance</v>
      </c>
      <c r="E3774" s="209">
        <f>'PETTY CASH'!C79</f>
        <v>0</v>
      </c>
      <c r="F3774" s="209" t="str">
        <f>'PETTY CASH'!F79</f>
        <v>ADVANCE BY SUSHIL</v>
      </c>
      <c r="G3774" s="210">
        <f>'PETTY CASH'!J79</f>
        <v>1000</v>
      </c>
      <c r="H3774" s="210">
        <f>'PETTY CASH'!I79</f>
        <v>0</v>
      </c>
      <c r="I3774" s="210">
        <f t="shared" si="59"/>
        <v>1000</v>
      </c>
      <c r="J3774" s="209"/>
      <c r="K3774" s="209" t="str" cm="1">
        <f t="array" ref="K3774">IF($C3774="","",IF(AND($C3774=Party_Statement!$C$5,$B3774&gt;=Party_Statement!$C$6,$B3774&lt;=Party_Statement!$E$6),SUMPRODUCT(($C$3:$C3774=Party_Statement!$C$5)*($B$3:$B3774&gt;=Party_Statement!$C$6)*($B$3:$B3774&lt;=Party_Statement!$E$6)),""))</f>
        <v/>
      </c>
    </row>
    <row r="3775" spans="1:11" x14ac:dyDescent="0.25">
      <c r="A3775" s="212" t="str">
        <f>'PETTY CASH'!A80</f>
        <v>2083/05/06</v>
      </c>
      <c r="B3775" s="206">
        <f>'PETTY CASH'!B80</f>
        <v>46256</v>
      </c>
      <c r="C3775" s="209" t="str">
        <f>'PETTY CASH'!D80</f>
        <v>OFFICE EXPENSES</v>
      </c>
      <c r="D3775" s="209" t="str">
        <f>'PETTY CASH'!G80</f>
        <v>Payment</v>
      </c>
      <c r="E3775" s="209">
        <f>'PETTY CASH'!C80</f>
        <v>0</v>
      </c>
      <c r="F3775" s="209" t="str">
        <f>'PETTY CASH'!F80</f>
        <v>SALARY FOR NAR BAHADUR SRAWAN&amp; ASHADH</v>
      </c>
      <c r="G3775" s="210">
        <f>'PETTY CASH'!J80</f>
        <v>33000</v>
      </c>
      <c r="H3775" s="210">
        <f>'PETTY CASH'!I80</f>
        <v>0</v>
      </c>
      <c r="I3775" s="210">
        <f t="shared" si="59"/>
        <v>33000</v>
      </c>
      <c r="J3775" s="209"/>
      <c r="K3775" s="209" t="str" cm="1">
        <f t="array" ref="K3775">IF($C3775="","",IF(AND($C3775=Party_Statement!$C$5,$B3775&gt;=Party_Statement!$C$6,$B3775&lt;=Party_Statement!$E$6),SUMPRODUCT(($C$3:$C3775=Party_Statement!$C$5)*($B$3:$B3775&gt;=Party_Statement!$C$6)*($B$3:$B3775&lt;=Party_Statement!$E$6)),""))</f>
        <v/>
      </c>
    </row>
    <row r="3776" spans="1:11" x14ac:dyDescent="0.25">
      <c r="A3776" s="212" t="str">
        <f>'PETTY CASH'!A81</f>
        <v>2083/05/07</v>
      </c>
      <c r="B3776" s="206">
        <f>'PETTY CASH'!B81</f>
        <v>46257</v>
      </c>
      <c r="C3776" s="209" t="str">
        <f>'PETTY CASH'!D81</f>
        <v>SAI KRIPA KSS LTD</v>
      </c>
      <c r="D3776" s="209" t="str">
        <f>'PETTY CASH'!G81</f>
        <v>Advance</v>
      </c>
      <c r="E3776" s="209">
        <f>'PETTY CASH'!C81</f>
        <v>0</v>
      </c>
      <c r="F3776" s="209" t="str">
        <f>'PETTY CASH'!F81</f>
        <v xml:space="preserve">FOOD FOR 4 </v>
      </c>
      <c r="G3776" s="210">
        <f>'PETTY CASH'!J81</f>
        <v>840</v>
      </c>
      <c r="H3776" s="210">
        <f>'PETTY CASH'!I81</f>
        <v>0</v>
      </c>
      <c r="I3776" s="210">
        <f t="shared" si="59"/>
        <v>840</v>
      </c>
      <c r="J3776" s="209"/>
      <c r="K3776" s="209" cm="1">
        <f t="array" ref="K3776">IF($C3776="","",IF(AND($C3776=Party_Statement!$C$5,$B3776&gt;=Party_Statement!$C$6,$B3776&lt;=Party_Statement!$E$6),SUMPRODUCT(($C$3:$C3776=Party_Statement!$C$5)*($B$3:$B3776&gt;=Party_Statement!$C$6)*($B$3:$B3776&lt;=Party_Statement!$E$6)),""))</f>
        <v>19</v>
      </c>
    </row>
    <row r="3777" spans="1:11" x14ac:dyDescent="0.25">
      <c r="A3777" s="212" t="str">
        <f>'PETTY CASH'!A82</f>
        <v>2083/05/07</v>
      </c>
      <c r="B3777" s="206">
        <f>'PETTY CASH'!B82</f>
        <v>46257</v>
      </c>
      <c r="C3777" s="209" t="str">
        <f>'PETTY CASH'!D82</f>
        <v>SAI KRIPA KSS LTD</v>
      </c>
      <c r="D3777" s="209" t="str">
        <f>'PETTY CASH'!G82</f>
        <v>Advance</v>
      </c>
      <c r="E3777" s="209">
        <f>'PETTY CASH'!C82</f>
        <v>0</v>
      </c>
      <c r="F3777" s="209" t="str">
        <f>'PETTY CASH'!F82</f>
        <v>ADVANCE</v>
      </c>
      <c r="G3777" s="210">
        <f>'PETTY CASH'!J82</f>
        <v>500</v>
      </c>
      <c r="H3777" s="210">
        <f>'PETTY CASH'!I82</f>
        <v>0</v>
      </c>
      <c r="I3777" s="210">
        <f t="shared" si="59"/>
        <v>500</v>
      </c>
      <c r="J3777" s="209"/>
      <c r="K3777" s="209" cm="1">
        <f t="array" ref="K3777">IF($C3777="","",IF(AND($C3777=Party_Statement!$C$5,$B3777&gt;=Party_Statement!$C$6,$B3777&lt;=Party_Statement!$E$6),SUMPRODUCT(($C$3:$C3777=Party_Statement!$C$5)*($B$3:$B3777&gt;=Party_Statement!$C$6)*($B$3:$B3777&lt;=Party_Statement!$E$6)),""))</f>
        <v>20</v>
      </c>
    </row>
    <row r="3778" spans="1:11" x14ac:dyDescent="0.25">
      <c r="A3778" s="212" t="str">
        <f>'PETTY CASH'!A83</f>
        <v>2083/05/07</v>
      </c>
      <c r="B3778" s="206">
        <f>'PETTY CASH'!B83</f>
        <v>46257</v>
      </c>
      <c r="C3778" s="209" t="str">
        <f>'PETTY CASH'!D83</f>
        <v>NAR BAHADUR RANA</v>
      </c>
      <c r="D3778" s="209" t="str">
        <f>'PETTY CASH'!G83</f>
        <v>Advance</v>
      </c>
      <c r="E3778" s="209">
        <f>'PETTY CASH'!C83</f>
        <v>0</v>
      </c>
      <c r="F3778" s="209" t="str">
        <f>'PETTY CASH'!F83</f>
        <v>ADVANCE BY SUSHIL</v>
      </c>
      <c r="G3778" s="210">
        <f>'PETTY CASH'!J83</f>
        <v>500</v>
      </c>
      <c r="H3778" s="210">
        <f>'PETTY CASH'!I83</f>
        <v>0</v>
      </c>
      <c r="I3778" s="210">
        <f t="shared" si="59"/>
        <v>500</v>
      </c>
      <c r="J3778" s="209"/>
      <c r="K3778" s="209" t="str" cm="1">
        <f t="array" ref="K3778">IF($C3778="","",IF(AND($C3778=Party_Statement!$C$5,$B3778&gt;=Party_Statement!$C$6,$B3778&lt;=Party_Statement!$E$6),SUMPRODUCT(($C$3:$C3778=Party_Statement!$C$5)*($B$3:$B3778&gt;=Party_Statement!$C$6)*($B$3:$B3778&lt;=Party_Statement!$E$6)),""))</f>
        <v/>
      </c>
    </row>
    <row r="3779" spans="1:11" x14ac:dyDescent="0.25">
      <c r="A3779" s="212" t="str">
        <f>'PETTY CASH'!A84</f>
        <v>2083/05/08</v>
      </c>
      <c r="B3779" s="206">
        <f>'PETTY CASH'!B84</f>
        <v>46258</v>
      </c>
      <c r="C3779" s="209" t="str">
        <f>'PETTY CASH'!D84</f>
        <v>OFFICE EXPENSES</v>
      </c>
      <c r="D3779" s="209" t="str">
        <f>'PETTY CASH'!G84</f>
        <v>Payment</v>
      </c>
      <c r="E3779" s="209">
        <f>'PETTY CASH'!C84</f>
        <v>0</v>
      </c>
      <c r="F3779" s="209" t="str">
        <f>'PETTY CASH'!F84</f>
        <v>SOAP</v>
      </c>
      <c r="G3779" s="210">
        <f>'PETTY CASH'!J84</f>
        <v>1080</v>
      </c>
      <c r="H3779" s="210">
        <f>'PETTY CASH'!I84</f>
        <v>0</v>
      </c>
      <c r="I3779" s="210">
        <f t="shared" si="59"/>
        <v>1080</v>
      </c>
      <c r="J3779" s="209"/>
      <c r="K3779" s="209" t="str" cm="1">
        <f t="array" ref="K3779">IF($C3779="","",IF(AND($C3779=Party_Statement!$C$5,$B3779&gt;=Party_Statement!$C$6,$B3779&lt;=Party_Statement!$E$6),SUMPRODUCT(($C$3:$C3779=Party_Statement!$C$5)*($B$3:$B3779&gt;=Party_Statement!$C$6)*($B$3:$B3779&lt;=Party_Statement!$E$6)),""))</f>
        <v/>
      </c>
    </row>
    <row r="3780" spans="1:11" x14ac:dyDescent="0.25">
      <c r="A3780" s="212" t="str">
        <f>'PETTY CASH'!A85</f>
        <v>2083/05/08</v>
      </c>
      <c r="B3780" s="206">
        <f>'PETTY CASH'!B85</f>
        <v>46258</v>
      </c>
      <c r="C3780" s="209" t="str">
        <f>'PETTY CASH'!D85</f>
        <v>SAI KRIPA KSS LTD</v>
      </c>
      <c r="D3780" s="209" t="str">
        <f>'PETTY CASH'!G85</f>
        <v>Advance</v>
      </c>
      <c r="E3780" s="209">
        <f>'PETTY CASH'!C85</f>
        <v>0</v>
      </c>
      <c r="F3780" s="209" t="str">
        <f>'PETTY CASH'!F85</f>
        <v>CLAMP FOR VEHICLE</v>
      </c>
      <c r="G3780" s="210">
        <f>'PETTY CASH'!J85</f>
        <v>500</v>
      </c>
      <c r="H3780" s="210">
        <f>'PETTY CASH'!I85</f>
        <v>0</v>
      </c>
      <c r="I3780" s="210">
        <f t="shared" si="59"/>
        <v>500</v>
      </c>
      <c r="J3780" s="209"/>
      <c r="K3780" s="209" cm="1">
        <f t="array" ref="K3780">IF($C3780="","",IF(AND($C3780=Party_Statement!$C$5,$B3780&gt;=Party_Statement!$C$6,$B3780&lt;=Party_Statement!$E$6),SUMPRODUCT(($C$3:$C3780=Party_Statement!$C$5)*($B$3:$B3780&gt;=Party_Statement!$C$6)*($B$3:$B3780&lt;=Party_Statement!$E$6)),""))</f>
        <v>21</v>
      </c>
    </row>
    <row r="3781" spans="1:11" x14ac:dyDescent="0.25">
      <c r="A3781" s="212" t="str">
        <f>'PETTY CASH'!A86</f>
        <v>2083/05/08</v>
      </c>
      <c r="B3781" s="206">
        <f>'PETTY CASH'!B86</f>
        <v>46258</v>
      </c>
      <c r="C3781" s="209" t="str">
        <f>'PETTY CASH'!D86</f>
        <v>CASH RECEIVED FROM COLLECTION</v>
      </c>
      <c r="D3781" s="209" t="str">
        <f>'PETTY CASH'!G86</f>
        <v>Collection</v>
      </c>
      <c r="E3781" s="209">
        <f>'PETTY CASH'!C86</f>
        <v>0</v>
      </c>
      <c r="F3781" s="209">
        <f>'PETTY CASH'!F86</f>
        <v>0</v>
      </c>
      <c r="G3781" s="210">
        <f>'PETTY CASH'!J86</f>
        <v>0</v>
      </c>
      <c r="H3781" s="210">
        <f>'PETTY CASH'!I86</f>
        <v>20000</v>
      </c>
      <c r="I3781" s="210">
        <f t="shared" si="59"/>
        <v>-20000</v>
      </c>
      <c r="J3781" s="209"/>
      <c r="K3781" s="209" t="str" cm="1">
        <f t="array" ref="K3781">IF($C3781="","",IF(AND($C3781=Party_Statement!$C$5,$B3781&gt;=Party_Statement!$C$6,$B3781&lt;=Party_Statement!$E$6),SUMPRODUCT(($C$3:$C3781=Party_Statement!$C$5)*($B$3:$B3781&gt;=Party_Statement!$C$6)*($B$3:$B3781&lt;=Party_Statement!$E$6)),""))</f>
        <v/>
      </c>
    </row>
    <row r="3782" spans="1:11" x14ac:dyDescent="0.25">
      <c r="A3782" s="212" t="str">
        <f>'PETTY CASH'!A87</f>
        <v>2083/05/08</v>
      </c>
      <c r="B3782" s="206">
        <f>'PETTY CASH'!B87</f>
        <v>46258</v>
      </c>
      <c r="C3782" s="209" t="str">
        <f>'PETTY CASH'!D87</f>
        <v>SARASWATI NEPAL</v>
      </c>
      <c r="D3782" s="209" t="str">
        <f>'PETTY CASH'!G87</f>
        <v>Collection</v>
      </c>
      <c r="E3782" s="209">
        <f>'PETTY CASH'!C87</f>
        <v>0</v>
      </c>
      <c r="F3782" s="209" t="str">
        <f>'PETTY CASH'!F87</f>
        <v>ADVANCE COLLECTED BY SUSHIL</v>
      </c>
      <c r="G3782" s="210">
        <f>'PETTY CASH'!J87</f>
        <v>0</v>
      </c>
      <c r="H3782" s="210">
        <f>'PETTY CASH'!I87</f>
        <v>550</v>
      </c>
      <c r="I3782" s="210">
        <f t="shared" si="59"/>
        <v>-550</v>
      </c>
      <c r="J3782" s="209"/>
      <c r="K3782" s="209" t="str" cm="1">
        <f t="array" ref="K3782">IF($C3782="","",IF(AND($C3782=Party_Statement!$C$5,$B3782&gt;=Party_Statement!$C$6,$B3782&lt;=Party_Statement!$E$6),SUMPRODUCT(($C$3:$C3782=Party_Statement!$C$5)*($B$3:$B3782&gt;=Party_Statement!$C$6)*($B$3:$B3782&lt;=Party_Statement!$E$6)),""))</f>
        <v/>
      </c>
    </row>
    <row r="3783" spans="1:11" x14ac:dyDescent="0.25">
      <c r="A3783" s="212" t="str">
        <f>'PETTY CASH'!A88</f>
        <v>2083/05/08</v>
      </c>
      <c r="B3783" s="206">
        <f>'PETTY CASH'!B88</f>
        <v>46258</v>
      </c>
      <c r="C3783" s="209" t="str">
        <f>'PETTY CASH'!D88</f>
        <v>DIPAK NEPAL</v>
      </c>
      <c r="D3783" s="209" t="str">
        <f>'PETTY CASH'!G88</f>
        <v>Collection</v>
      </c>
      <c r="E3783" s="209">
        <f>'PETTY CASH'!C88</f>
        <v>0</v>
      </c>
      <c r="F3783" s="209" t="str">
        <f>'PETTY CASH'!F88</f>
        <v>ADVANCE COLLECTED BY SUSHIL</v>
      </c>
      <c r="G3783" s="210">
        <f>'PETTY CASH'!J88</f>
        <v>0</v>
      </c>
      <c r="H3783" s="210">
        <f>'PETTY CASH'!I88</f>
        <v>2750</v>
      </c>
      <c r="I3783" s="210">
        <f t="shared" si="59"/>
        <v>-2750</v>
      </c>
      <c r="J3783" s="209"/>
      <c r="K3783" s="209" t="str" cm="1">
        <f t="array" ref="K3783">IF($C3783="","",IF(AND($C3783=Party_Statement!$C$5,$B3783&gt;=Party_Statement!$C$6,$B3783&lt;=Party_Statement!$E$6),SUMPRODUCT(($C$3:$C3783=Party_Statement!$C$5)*($B$3:$B3783&gt;=Party_Statement!$C$6)*($B$3:$B3783&lt;=Party_Statement!$E$6)),""))</f>
        <v/>
      </c>
    </row>
    <row r="3784" spans="1:11" x14ac:dyDescent="0.25">
      <c r="A3784" s="212" t="str">
        <f>'PETTY CASH'!A89</f>
        <v>2083/05/08</v>
      </c>
      <c r="B3784" s="206">
        <f>'PETTY CASH'!B89</f>
        <v>46258</v>
      </c>
      <c r="C3784" s="209" t="str">
        <f>'PETTY CASH'!D89</f>
        <v>OFFICE EXPENSES</v>
      </c>
      <c r="D3784" s="209" t="str">
        <f>'PETTY CASH'!G89</f>
        <v>Payment</v>
      </c>
      <c r="E3784" s="209">
        <f>'PETTY CASH'!C89</f>
        <v>0</v>
      </c>
      <c r="F3784" s="209" t="str">
        <f>'PETTY CASH'!F89</f>
        <v>SALARY FOR SARASWATI NEPAL SRAWAN -2083</v>
      </c>
      <c r="G3784" s="210">
        <f>'PETTY CASH'!J89</f>
        <v>10000</v>
      </c>
      <c r="H3784" s="210">
        <f>'PETTY CASH'!I89</f>
        <v>0</v>
      </c>
      <c r="I3784" s="210">
        <f t="shared" si="59"/>
        <v>10000</v>
      </c>
      <c r="J3784" s="209"/>
      <c r="K3784" s="209" t="str" cm="1">
        <f t="array" ref="K3784">IF($C3784="","",IF(AND($C3784=Party_Statement!$C$5,$B3784&gt;=Party_Statement!$C$6,$B3784&lt;=Party_Statement!$E$6),SUMPRODUCT(($C$3:$C3784=Party_Statement!$C$5)*($B$3:$B3784&gt;=Party_Statement!$C$6)*($B$3:$B3784&lt;=Party_Statement!$E$6)),""))</f>
        <v/>
      </c>
    </row>
    <row r="3785" spans="1:11" x14ac:dyDescent="0.25">
      <c r="A3785" s="212" t="str">
        <f>'PETTY CASH'!A90</f>
        <v>2083/05/08</v>
      </c>
      <c r="B3785" s="206">
        <f>'PETTY CASH'!B90</f>
        <v>46258</v>
      </c>
      <c r="C3785" s="209" t="str">
        <f>'PETTY CASH'!D90</f>
        <v>OFFICE EXPENSES</v>
      </c>
      <c r="D3785" s="209" t="str">
        <f>'PETTY CASH'!G90</f>
        <v>Payment</v>
      </c>
      <c r="E3785" s="209">
        <f>'PETTY CASH'!C90</f>
        <v>0</v>
      </c>
      <c r="F3785" s="209" t="str">
        <f>'PETTY CASH'!F90</f>
        <v>SALARY FOR DIPAK NEPAL SRAWAN -2083</v>
      </c>
      <c r="G3785" s="210">
        <f>'PETTY CASH'!J90</f>
        <v>15000</v>
      </c>
      <c r="H3785" s="210">
        <f>'PETTY CASH'!I90</f>
        <v>0</v>
      </c>
      <c r="I3785" s="210">
        <f t="shared" si="59"/>
        <v>15000</v>
      </c>
      <c r="J3785" s="209"/>
      <c r="K3785" s="209" t="str" cm="1">
        <f t="array" ref="K3785">IF($C3785="","",IF(AND($C3785=Party_Statement!$C$5,$B3785&gt;=Party_Statement!$C$6,$B3785&lt;=Party_Statement!$E$6),SUMPRODUCT(($C$3:$C3785=Party_Statement!$C$5)*($B$3:$B3785&gt;=Party_Statement!$C$6)*($B$3:$B3785&lt;=Party_Statement!$E$6)),""))</f>
        <v/>
      </c>
    </row>
    <row r="3786" spans="1:11" s="64" customFormat="1" x14ac:dyDescent="0.25">
      <c r="A3786" s="212" t="str">
        <f>'PETTY CASH'!A91</f>
        <v>2083/05/08</v>
      </c>
      <c r="B3786" s="206">
        <f>'PETTY CASH'!B91</f>
        <v>46258</v>
      </c>
      <c r="C3786" s="209" t="str">
        <f>'PETTY CASH'!D91</f>
        <v>OFFICE EXPENSES</v>
      </c>
      <c r="D3786" s="209" t="str">
        <f>'PETTY CASH'!G91</f>
        <v>Payment</v>
      </c>
      <c r="E3786" s="209">
        <f>'PETTY CASH'!C91</f>
        <v>0</v>
      </c>
      <c r="F3786" s="209" t="str">
        <f>'PETTY CASH'!F91</f>
        <v xml:space="preserve">PLASTIK </v>
      </c>
      <c r="G3786" s="210">
        <f>'PETTY CASH'!J91</f>
        <v>720</v>
      </c>
      <c r="H3786" s="210">
        <f>'PETTY CASH'!I91</f>
        <v>0</v>
      </c>
      <c r="I3786" s="210">
        <f t="shared" si="59"/>
        <v>720</v>
      </c>
      <c r="J3786" s="211"/>
      <c r="K3786" s="209" t="str" cm="1">
        <f t="array" ref="K3786">IF($C3786="","",IF(AND($C3786=Party_Statement!$C$5,$B3786&gt;=Party_Statement!$C$6,$B3786&lt;=Party_Statement!$E$6),SUMPRODUCT(($C$3:$C3786=Party_Statement!$C$5)*($B$3:$B3786&gt;=Party_Statement!$C$6)*($B$3:$B3786&lt;=Party_Statement!$E$6)),""))</f>
        <v/>
      </c>
    </row>
    <row r="3787" spans="1:11" x14ac:dyDescent="0.25">
      <c r="A3787" s="212" t="str">
        <f>'PETTY CASH'!A92</f>
        <v>2083/05/08</v>
      </c>
      <c r="B3787" s="206">
        <f>'PETTY CASH'!B92</f>
        <v>46258</v>
      </c>
      <c r="C3787" s="209" t="str">
        <f>'PETTY CASH'!D92</f>
        <v>SAI KRIPA KSS LTD</v>
      </c>
      <c r="D3787" s="209" t="str">
        <f>'PETTY CASH'!G92</f>
        <v>Advance</v>
      </c>
      <c r="E3787" s="209">
        <f>'PETTY CASH'!C92</f>
        <v>0</v>
      </c>
      <c r="F3787" s="209" t="str">
        <f>'PETTY CASH'!F92</f>
        <v xml:space="preserve">CHI. KHANA 2, WATER </v>
      </c>
      <c r="G3787" s="210">
        <f>'PETTY CASH'!J92</f>
        <v>680</v>
      </c>
      <c r="H3787" s="210">
        <f>'PETTY CASH'!I92</f>
        <v>0</v>
      </c>
      <c r="I3787" s="210">
        <f t="shared" si="59"/>
        <v>680</v>
      </c>
      <c r="J3787" s="209"/>
      <c r="K3787" s="209" cm="1">
        <f t="array" ref="K3787">IF($C3787="","",IF(AND($C3787=Party_Statement!$C$5,$B3787&gt;=Party_Statement!$C$6,$B3787&lt;=Party_Statement!$E$6),SUMPRODUCT(($C$3:$C3787=Party_Statement!$C$5)*($B$3:$B3787&gt;=Party_Statement!$C$6)*($B$3:$B3787&lt;=Party_Statement!$E$6)),""))</f>
        <v>22</v>
      </c>
    </row>
    <row r="3788" spans="1:11" x14ac:dyDescent="0.25">
      <c r="A3788" s="212" t="str">
        <f>'PETTY CASH'!A93</f>
        <v>2083/05/09</v>
      </c>
      <c r="B3788" s="206">
        <f>'PETTY CASH'!B93</f>
        <v>46259</v>
      </c>
      <c r="C3788" s="209" t="str">
        <f>'PETTY CASH'!D93</f>
        <v>NAR BAHADUR RANA</v>
      </c>
      <c r="D3788" s="209" t="str">
        <f>'PETTY CASH'!G93</f>
        <v>Payment</v>
      </c>
      <c r="E3788" s="209">
        <f>'PETTY CASH'!C93</f>
        <v>0</v>
      </c>
      <c r="F3788" s="209" t="str">
        <f>'PETTY CASH'!F93</f>
        <v>ADVANCE BY SUSHIL</v>
      </c>
      <c r="G3788" s="210">
        <f>'PETTY CASH'!J93</f>
        <v>1000</v>
      </c>
      <c r="H3788" s="210">
        <f>'PETTY CASH'!I93</f>
        <v>0</v>
      </c>
      <c r="I3788" s="210">
        <f t="shared" si="59"/>
        <v>1000</v>
      </c>
      <c r="J3788" s="209"/>
      <c r="K3788" s="209" t="str" cm="1">
        <f t="array" ref="K3788">IF($C3788="","",IF(AND($C3788=Party_Statement!$C$5,$B3788&gt;=Party_Statement!$C$6,$B3788&lt;=Party_Statement!$E$6),SUMPRODUCT(($C$3:$C3788=Party_Statement!$C$5)*($B$3:$B3788&gt;=Party_Statement!$C$6)*($B$3:$B3788&lt;=Party_Statement!$E$6)),""))</f>
        <v/>
      </c>
    </row>
    <row r="3789" spans="1:11" x14ac:dyDescent="0.25">
      <c r="A3789" s="212" t="str">
        <f>'PETTY CASH'!A94</f>
        <v>2083/05/10</v>
      </c>
      <c r="B3789" s="206">
        <f>'PETTY CASH'!B94</f>
        <v>46260</v>
      </c>
      <c r="C3789" s="209" t="str">
        <f>'PETTY CASH'!D94</f>
        <v>CASH RECEIVED FROM COLLECTION</v>
      </c>
      <c r="D3789" s="209" t="str">
        <f>'PETTY CASH'!G94</f>
        <v>Collection</v>
      </c>
      <c r="E3789" s="209">
        <f>'PETTY CASH'!C94</f>
        <v>0</v>
      </c>
      <c r="F3789" s="209">
        <f>'PETTY CASH'!F94</f>
        <v>0</v>
      </c>
      <c r="G3789" s="210">
        <f>'PETTY CASH'!J94</f>
        <v>0</v>
      </c>
      <c r="H3789" s="210">
        <f>'PETTY CASH'!I94</f>
        <v>10000</v>
      </c>
      <c r="I3789" s="210">
        <f t="shared" si="59"/>
        <v>-10000</v>
      </c>
      <c r="J3789" s="209"/>
      <c r="K3789" s="209" t="str" cm="1">
        <f t="array" ref="K3789">IF($C3789="","",IF(AND($C3789=Party_Statement!$C$5,$B3789&gt;=Party_Statement!$C$6,$B3789&lt;=Party_Statement!$E$6),SUMPRODUCT(($C$3:$C3789=Party_Statement!$C$5)*($B$3:$B3789&gt;=Party_Statement!$C$6)*($B$3:$B3789&lt;=Party_Statement!$E$6)),""))</f>
        <v/>
      </c>
    </row>
    <row r="3790" spans="1:11" x14ac:dyDescent="0.25">
      <c r="A3790" s="212" t="str">
        <f>'PETTY CASH'!A95</f>
        <v>2083/05/10</v>
      </c>
      <c r="B3790" s="206">
        <f>'PETTY CASH'!B95</f>
        <v>46260</v>
      </c>
      <c r="C3790" s="209" t="str">
        <f>'PETTY CASH'!D95</f>
        <v>SAI KRIPA KSS LTD</v>
      </c>
      <c r="D3790" s="209" t="str">
        <f>'PETTY CASH'!G95</f>
        <v>Advance</v>
      </c>
      <c r="E3790" s="209">
        <f>'PETTY CASH'!C95</f>
        <v>0</v>
      </c>
      <c r="F3790" s="209" t="str">
        <f>'PETTY CASH'!F95</f>
        <v>ADVANCE</v>
      </c>
      <c r="G3790" s="210">
        <f>'PETTY CASH'!J95</f>
        <v>7000</v>
      </c>
      <c r="H3790" s="210">
        <f>'PETTY CASH'!I95</f>
        <v>0</v>
      </c>
      <c r="I3790" s="210">
        <f t="shared" si="59"/>
        <v>7000</v>
      </c>
      <c r="J3790" s="209"/>
      <c r="K3790" s="209" cm="1">
        <f t="array" ref="K3790">IF($C3790="","",IF(AND($C3790=Party_Statement!$C$5,$B3790&gt;=Party_Statement!$C$6,$B3790&lt;=Party_Statement!$E$6),SUMPRODUCT(($C$3:$C3790=Party_Statement!$C$5)*($B$3:$B3790&gt;=Party_Statement!$C$6)*($B$3:$B3790&lt;=Party_Statement!$E$6)),""))</f>
        <v>23</v>
      </c>
    </row>
    <row r="3791" spans="1:11" x14ac:dyDescent="0.25">
      <c r="A3791" s="212" t="str">
        <f>'PETTY CASH'!A96</f>
        <v>2083/05/11</v>
      </c>
      <c r="B3791" s="206">
        <f>'PETTY CASH'!B96</f>
        <v>46261</v>
      </c>
      <c r="C3791" s="209" t="str">
        <f>'PETTY CASH'!D96</f>
        <v>CASH RECEIVED FROM COLLECTION</v>
      </c>
      <c r="D3791" s="209" t="str">
        <f>'PETTY CASH'!G96</f>
        <v>Collection</v>
      </c>
      <c r="E3791" s="209">
        <f>'PETTY CASH'!C96</f>
        <v>0</v>
      </c>
      <c r="F3791" s="209">
        <f>'PETTY CASH'!F96</f>
        <v>0</v>
      </c>
      <c r="G3791" s="210">
        <f>'PETTY CASH'!J96</f>
        <v>0</v>
      </c>
      <c r="H3791" s="210">
        <f>'PETTY CASH'!I96</f>
        <v>17000</v>
      </c>
      <c r="I3791" s="210">
        <f t="shared" si="59"/>
        <v>-17000</v>
      </c>
      <c r="J3791" s="209"/>
      <c r="K3791" s="209" t="str" cm="1">
        <f t="array" ref="K3791">IF($C3791="","",IF(AND($C3791=Party_Statement!$C$5,$B3791&gt;=Party_Statement!$C$6,$B3791&lt;=Party_Statement!$E$6),SUMPRODUCT(($C$3:$C3791=Party_Statement!$C$5)*($B$3:$B3791&gt;=Party_Statement!$C$6)*($B$3:$B3791&lt;=Party_Statement!$E$6)),""))</f>
        <v/>
      </c>
    </row>
    <row r="3792" spans="1:11" x14ac:dyDescent="0.25">
      <c r="A3792" s="212" t="str">
        <f>'PETTY CASH'!A97</f>
        <v>2083/05/11</v>
      </c>
      <c r="B3792" s="206">
        <f>'PETTY CASH'!B97</f>
        <v>46261</v>
      </c>
      <c r="C3792" s="209" t="str">
        <f>'PETTY CASH'!D97</f>
        <v>SAI KRIPA KSS LTD</v>
      </c>
      <c r="D3792" s="209" t="str">
        <f>'PETTY CASH'!G97</f>
        <v>Advance</v>
      </c>
      <c r="E3792" s="209">
        <f>'PETTY CASH'!C97</f>
        <v>0</v>
      </c>
      <c r="F3792" s="209" t="str">
        <f>'PETTY CASH'!F97</f>
        <v>WOOD</v>
      </c>
      <c r="G3792" s="210">
        <f>'PETTY CASH'!J97</f>
        <v>900</v>
      </c>
      <c r="H3792" s="210">
        <f>'PETTY CASH'!I97</f>
        <v>0</v>
      </c>
      <c r="I3792" s="210">
        <f t="shared" si="59"/>
        <v>900</v>
      </c>
      <c r="J3792" s="209"/>
      <c r="K3792" s="209" cm="1">
        <f t="array" ref="K3792">IF($C3792="","",IF(AND($C3792=Party_Statement!$C$5,$B3792&gt;=Party_Statement!$C$6,$B3792&lt;=Party_Statement!$E$6),SUMPRODUCT(($C$3:$C3792=Party_Statement!$C$5)*($B$3:$B3792&gt;=Party_Statement!$C$6)*($B$3:$B3792&lt;=Party_Statement!$E$6)),""))</f>
        <v>24</v>
      </c>
    </row>
    <row r="3793" spans="1:11" x14ac:dyDescent="0.25">
      <c r="A3793" s="212" t="str">
        <f>'PETTY CASH'!A98</f>
        <v>2083/05/11</v>
      </c>
      <c r="B3793" s="206">
        <f>'PETTY CASH'!B98</f>
        <v>46261</v>
      </c>
      <c r="C3793" s="209" t="str">
        <f>'PETTY CASH'!D98</f>
        <v>OFFICE EXPENSES</v>
      </c>
      <c r="D3793" s="209" t="str">
        <f>'PETTY CASH'!G98</f>
        <v>Payment</v>
      </c>
      <c r="E3793" s="209">
        <f>'PETTY CASH'!C98</f>
        <v>4326</v>
      </c>
      <c r="F3793" s="209" t="str">
        <f>'PETTY CASH'!F98</f>
        <v>AUTO FARE</v>
      </c>
      <c r="G3793" s="210">
        <f>'PETTY CASH'!J98</f>
        <v>700</v>
      </c>
      <c r="H3793" s="210">
        <f>'PETTY CASH'!I98</f>
        <v>0</v>
      </c>
      <c r="I3793" s="210">
        <f t="shared" si="59"/>
        <v>700</v>
      </c>
      <c r="J3793" s="209"/>
      <c r="K3793" s="209" t="str" cm="1">
        <f t="array" ref="K3793">IF($C3793="","",IF(AND($C3793=Party_Statement!$C$5,$B3793&gt;=Party_Statement!$C$6,$B3793&lt;=Party_Statement!$E$6),SUMPRODUCT(($C$3:$C3793=Party_Statement!$C$5)*($B$3:$B3793&gt;=Party_Statement!$C$6)*($B$3:$B3793&lt;=Party_Statement!$E$6)),""))</f>
        <v/>
      </c>
    </row>
    <row r="3794" spans="1:11" x14ac:dyDescent="0.25">
      <c r="A3794" s="212" t="str">
        <f>'PETTY CASH'!A99</f>
        <v>2083/05/11</v>
      </c>
      <c r="B3794" s="206">
        <f>'PETTY CASH'!B99</f>
        <v>46261</v>
      </c>
      <c r="C3794" s="209" t="str">
        <f>'PETTY CASH'!D99</f>
        <v>BASUDEV DAIRY 316</v>
      </c>
      <c r="D3794" s="209" t="str">
        <f>'PETTY CASH'!G99</f>
        <v>Payment</v>
      </c>
      <c r="E3794" s="209">
        <f>'PETTY CASH'!C99</f>
        <v>4327</v>
      </c>
      <c r="F3794" s="209">
        <f>'PETTY CASH'!F99</f>
        <v>0</v>
      </c>
      <c r="G3794" s="210">
        <f>'PETTY CASH'!J99</f>
        <v>15000</v>
      </c>
      <c r="H3794" s="210">
        <f>'PETTY CASH'!I99</f>
        <v>0</v>
      </c>
      <c r="I3794" s="210">
        <f t="shared" si="59"/>
        <v>15000</v>
      </c>
      <c r="J3794" s="209"/>
      <c r="K3794" s="209" t="str" cm="1">
        <f t="array" ref="K3794">IF($C3794="","",IF(AND($C3794=Party_Statement!$C$5,$B3794&gt;=Party_Statement!$C$6,$B3794&lt;=Party_Statement!$E$6),SUMPRODUCT(($C$3:$C3794=Party_Statement!$C$5)*($B$3:$B3794&gt;=Party_Statement!$C$6)*($B$3:$B3794&lt;=Party_Statement!$E$6)),""))</f>
        <v/>
      </c>
    </row>
    <row r="3795" spans="1:11" x14ac:dyDescent="0.25">
      <c r="A3795" s="212" t="str">
        <f>'PETTY CASH'!A100</f>
        <v>2083/05/12</v>
      </c>
      <c r="B3795" s="206">
        <f>'PETTY CASH'!B100</f>
        <v>46262</v>
      </c>
      <c r="C3795" s="209" t="str">
        <f>'PETTY CASH'!D100</f>
        <v>OFFICE EXPENSES</v>
      </c>
      <c r="D3795" s="209" t="str">
        <f>'PETTY CASH'!G100</f>
        <v>Payment</v>
      </c>
      <c r="E3795" s="209">
        <f>'PETTY CASH'!C100</f>
        <v>4328</v>
      </c>
      <c r="F3795" s="209" t="str">
        <f>'PETTY CASH'!F100</f>
        <v>AAMILO</v>
      </c>
      <c r="G3795" s="210">
        <f>'PETTY CASH'!J100</f>
        <v>280</v>
      </c>
      <c r="H3795" s="210">
        <f>'PETTY CASH'!I100</f>
        <v>0</v>
      </c>
      <c r="I3795" s="210">
        <f t="shared" si="59"/>
        <v>280</v>
      </c>
      <c r="J3795" s="209"/>
      <c r="K3795" s="209" t="str" cm="1">
        <f t="array" ref="K3795">IF($C3795="","",IF(AND($C3795=Party_Statement!$C$5,$B3795&gt;=Party_Statement!$C$6,$B3795&lt;=Party_Statement!$E$6),SUMPRODUCT(($C$3:$C3795=Party_Statement!$C$5)*($B$3:$B3795&gt;=Party_Statement!$C$6)*($B$3:$B3795&lt;=Party_Statement!$E$6)),""))</f>
        <v/>
      </c>
    </row>
    <row r="3796" spans="1:11" x14ac:dyDescent="0.25">
      <c r="A3796" s="212" t="str">
        <f>'PETTY CASH'!A101</f>
        <v>2083/05/12</v>
      </c>
      <c r="B3796" s="206">
        <f>'PETTY CASH'!B101</f>
        <v>46262</v>
      </c>
      <c r="C3796" s="209" t="str">
        <f>'PETTY CASH'!D101</f>
        <v>OFFICE EXPENSES</v>
      </c>
      <c r="D3796" s="209" t="str">
        <f>'PETTY CASH'!G101</f>
        <v>Payment</v>
      </c>
      <c r="E3796" s="209">
        <f>'PETTY CASH'!C101</f>
        <v>4329</v>
      </c>
      <c r="F3796" s="209" t="str">
        <f>'PETTY CASH'!F101</f>
        <v>SCREW DRIVER AND CLAMP</v>
      </c>
      <c r="G3796" s="210">
        <f>'PETTY CASH'!J101</f>
        <v>271</v>
      </c>
      <c r="H3796" s="210">
        <f>'PETTY CASH'!I101</f>
        <v>0</v>
      </c>
      <c r="I3796" s="210">
        <f t="shared" si="59"/>
        <v>271</v>
      </c>
      <c r="J3796" s="209"/>
      <c r="K3796" s="209" t="str" cm="1">
        <f t="array" ref="K3796">IF($C3796="","",IF(AND($C3796=Party_Statement!$C$5,$B3796&gt;=Party_Statement!$C$6,$B3796&lt;=Party_Statement!$E$6),SUMPRODUCT(($C$3:$C3796=Party_Statement!$C$5)*($B$3:$B3796&gt;=Party_Statement!$C$6)*($B$3:$B3796&lt;=Party_Statement!$E$6)),""))</f>
        <v/>
      </c>
    </row>
    <row r="3797" spans="1:11" x14ac:dyDescent="0.25">
      <c r="A3797" s="212" t="str">
        <f>'PETTY CASH'!A102</f>
        <v>2083/05/12</v>
      </c>
      <c r="B3797" s="206">
        <f>'PETTY CASH'!B102</f>
        <v>46262</v>
      </c>
      <c r="C3797" s="209" t="str">
        <f>'PETTY CASH'!D102</f>
        <v>OFFICE EXPENSES</v>
      </c>
      <c r="D3797" s="209" t="str">
        <f>'PETTY CASH'!G102</f>
        <v>Payment</v>
      </c>
      <c r="E3797" s="209">
        <f>'PETTY CASH'!C102</f>
        <v>4330</v>
      </c>
      <c r="F3797" s="209" t="str">
        <f>'PETTY CASH'!F102</f>
        <v>THORMOMETER</v>
      </c>
      <c r="G3797" s="210">
        <f>'PETTY CASH'!J102</f>
        <v>400</v>
      </c>
      <c r="H3797" s="210">
        <f>'PETTY CASH'!I102</f>
        <v>0</v>
      </c>
      <c r="I3797" s="210">
        <f t="shared" si="59"/>
        <v>400</v>
      </c>
      <c r="J3797" s="209"/>
      <c r="K3797" s="209" t="str" cm="1">
        <f t="array" ref="K3797">IF($C3797="","",IF(AND($C3797=Party_Statement!$C$5,$B3797&gt;=Party_Statement!$C$6,$B3797&lt;=Party_Statement!$E$6),SUMPRODUCT(($C$3:$C3797=Party_Statement!$C$5)*($B$3:$B3797&gt;=Party_Statement!$C$6)*($B$3:$B3797&lt;=Party_Statement!$E$6)),""))</f>
        <v/>
      </c>
    </row>
    <row r="3798" spans="1:11" x14ac:dyDescent="0.25">
      <c r="A3798" s="212" t="str">
        <f>'PETTY CASH'!A103</f>
        <v>2083/05/12</v>
      </c>
      <c r="B3798" s="206">
        <f>'PETTY CASH'!B103</f>
        <v>46262</v>
      </c>
      <c r="C3798" s="209" t="str">
        <f>'PETTY CASH'!D103</f>
        <v>NAR BAHADUR RANA</v>
      </c>
      <c r="D3798" s="209" t="str">
        <f>'PETTY CASH'!G103</f>
        <v>Advance</v>
      </c>
      <c r="E3798" s="209">
        <f>'PETTY CASH'!C103</f>
        <v>0</v>
      </c>
      <c r="F3798" s="209" t="str">
        <f>'PETTY CASH'!F103</f>
        <v>ADVANCE BY SUSHIL</v>
      </c>
      <c r="G3798" s="210">
        <f>'PETTY CASH'!J103</f>
        <v>1000</v>
      </c>
      <c r="H3798" s="210">
        <f>'PETTY CASH'!I103</f>
        <v>0</v>
      </c>
      <c r="I3798" s="210">
        <f t="shared" si="59"/>
        <v>1000</v>
      </c>
      <c r="J3798" s="209"/>
      <c r="K3798" s="209" t="str" cm="1">
        <f t="array" ref="K3798">IF($C3798="","",IF(AND($C3798=Party_Statement!$C$5,$B3798&gt;=Party_Statement!$C$6,$B3798&lt;=Party_Statement!$E$6),SUMPRODUCT(($C$3:$C3798=Party_Statement!$C$5)*($B$3:$B3798&gt;=Party_Statement!$C$6)*($B$3:$B3798&lt;=Party_Statement!$E$6)),""))</f>
        <v/>
      </c>
    </row>
    <row r="3799" spans="1:11" s="64" customFormat="1" x14ac:dyDescent="0.25">
      <c r="A3799" s="212" t="str">
        <f>'PETTY CASH'!A104</f>
        <v>2083/05/13</v>
      </c>
      <c r="B3799" s="206">
        <f>'PETTY CASH'!B104</f>
        <v>46263</v>
      </c>
      <c r="C3799" s="209" t="str">
        <f>'PETTY CASH'!D104</f>
        <v>CASH RECEIVED FROM COLLECTION</v>
      </c>
      <c r="D3799" s="209" t="str">
        <f>'PETTY CASH'!G104</f>
        <v>Collection</v>
      </c>
      <c r="E3799" s="209">
        <f>'PETTY CASH'!C104</f>
        <v>0</v>
      </c>
      <c r="F3799" s="209">
        <f>'PETTY CASH'!F104</f>
        <v>0</v>
      </c>
      <c r="G3799" s="210">
        <f>'PETTY CASH'!J104</f>
        <v>0</v>
      </c>
      <c r="H3799" s="210">
        <f>'PETTY CASH'!I104</f>
        <v>12000</v>
      </c>
      <c r="I3799" s="210">
        <f t="shared" si="59"/>
        <v>-12000</v>
      </c>
      <c r="J3799" s="211"/>
      <c r="K3799" s="209" t="str" cm="1">
        <f t="array" ref="K3799">IF($C3799="","",IF(AND($C3799=Party_Statement!$C$5,$B3799&gt;=Party_Statement!$C$6,$B3799&lt;=Party_Statement!$E$6),SUMPRODUCT(($C$3:$C3799=Party_Statement!$C$5)*($B$3:$B3799&gt;=Party_Statement!$C$6)*($B$3:$B3799&lt;=Party_Statement!$E$6)),""))</f>
        <v/>
      </c>
    </row>
    <row r="3800" spans="1:11" x14ac:dyDescent="0.25">
      <c r="A3800" s="212" t="str">
        <f>'PETTY CASH'!A105</f>
        <v>2083/05/13</v>
      </c>
      <c r="B3800" s="206">
        <f>'PETTY CASH'!B105</f>
        <v>46263</v>
      </c>
      <c r="C3800" s="209" t="str">
        <f>'PETTY CASH'!D105</f>
        <v>NAR BAHADUR RANA</v>
      </c>
      <c r="D3800" s="209" t="str">
        <f>'PETTY CASH'!G105</f>
        <v>Advance</v>
      </c>
      <c r="E3800" s="209">
        <f>'PETTY CASH'!C105</f>
        <v>0</v>
      </c>
      <c r="F3800" s="209" t="str">
        <f>'PETTY CASH'!F105</f>
        <v>ADVANCE BY SUSHIL</v>
      </c>
      <c r="G3800" s="210">
        <f>'PETTY CASH'!J105</f>
        <v>1000</v>
      </c>
      <c r="H3800" s="210">
        <f>'PETTY CASH'!I105</f>
        <v>0</v>
      </c>
      <c r="I3800" s="210">
        <f t="shared" si="59"/>
        <v>1000</v>
      </c>
      <c r="J3800" s="209"/>
      <c r="K3800" s="209" t="str" cm="1">
        <f t="array" ref="K3800">IF($C3800="","",IF(AND($C3800=Party_Statement!$C$5,$B3800&gt;=Party_Statement!$C$6,$B3800&lt;=Party_Statement!$E$6),SUMPRODUCT(($C$3:$C3800=Party_Statement!$C$5)*($B$3:$B3800&gt;=Party_Statement!$C$6)*($B$3:$B3800&lt;=Party_Statement!$E$6)),""))</f>
        <v/>
      </c>
    </row>
    <row r="3801" spans="1:11" x14ac:dyDescent="0.25">
      <c r="A3801" s="212" t="str">
        <f>'PETTY CASH'!A106</f>
        <v>2083/05/13</v>
      </c>
      <c r="B3801" s="206">
        <f>'PETTY CASH'!B106</f>
        <v>46263</v>
      </c>
      <c r="C3801" s="209" t="str">
        <f>'PETTY CASH'!D106</f>
        <v>OFFICE EXPENSES</v>
      </c>
      <c r="D3801" s="209" t="str">
        <f>'PETTY CASH'!G106</f>
        <v>Payment</v>
      </c>
      <c r="E3801" s="209">
        <f>'PETTY CASH'!C106</f>
        <v>0</v>
      </c>
      <c r="F3801" s="209" t="str">
        <f>'PETTY CASH'!F106</f>
        <v>AUTO FARE</v>
      </c>
      <c r="G3801" s="210">
        <f>'PETTY CASH'!J106</f>
        <v>500</v>
      </c>
      <c r="H3801" s="210">
        <f>'PETTY CASH'!I106</f>
        <v>0</v>
      </c>
      <c r="I3801" s="210">
        <f t="shared" si="59"/>
        <v>500</v>
      </c>
      <c r="J3801" s="209"/>
      <c r="K3801" s="209" t="str" cm="1">
        <f t="array" ref="K3801">IF($C3801="","",IF(AND($C3801=Party_Statement!$C$5,$B3801&gt;=Party_Statement!$C$6,$B3801&lt;=Party_Statement!$E$6),SUMPRODUCT(($C$3:$C3801=Party_Statement!$C$5)*($B$3:$B3801&gt;=Party_Statement!$C$6)*($B$3:$B3801&lt;=Party_Statement!$E$6)),""))</f>
        <v/>
      </c>
    </row>
    <row r="3802" spans="1:11" x14ac:dyDescent="0.25">
      <c r="A3802" s="212" t="str">
        <f>'PETTY CASH'!A107</f>
        <v>2083/05/14</v>
      </c>
      <c r="B3802" s="206">
        <f>'PETTY CASH'!B107</f>
        <v>46264</v>
      </c>
      <c r="C3802" s="209" t="str">
        <f>'PETTY CASH'!D107</f>
        <v>OFFICE EXPENSES</v>
      </c>
      <c r="D3802" s="209" t="str">
        <f>'PETTY CASH'!G107</f>
        <v>Payment</v>
      </c>
      <c r="E3802" s="209">
        <f>'PETTY CASH'!C107</f>
        <v>0</v>
      </c>
      <c r="F3802" s="209" t="str">
        <f>'PETTY CASH'!F107</f>
        <v xml:space="preserve">WOOD </v>
      </c>
      <c r="G3802" s="210">
        <f>'PETTY CASH'!J107</f>
        <v>1800</v>
      </c>
      <c r="H3802" s="210">
        <f>'PETTY CASH'!I107</f>
        <v>0</v>
      </c>
      <c r="I3802" s="210">
        <f t="shared" si="59"/>
        <v>1800</v>
      </c>
      <c r="J3802" s="209"/>
      <c r="K3802" s="209" t="str" cm="1">
        <f t="array" ref="K3802">IF($C3802="","",IF(AND($C3802=Party_Statement!$C$5,$B3802&gt;=Party_Statement!$C$6,$B3802&lt;=Party_Statement!$E$6),SUMPRODUCT(($C$3:$C3802=Party_Statement!$C$5)*($B$3:$B3802&gt;=Party_Statement!$C$6)*($B$3:$B3802&lt;=Party_Statement!$E$6)),""))</f>
        <v/>
      </c>
    </row>
    <row r="3803" spans="1:11" s="64" customFormat="1" x14ac:dyDescent="0.25">
      <c r="A3803" s="212" t="str">
        <f>'PETTY CASH'!A108</f>
        <v>2083/05/14</v>
      </c>
      <c r="B3803" s="206">
        <f>'PETTY CASH'!B108</f>
        <v>46264</v>
      </c>
      <c r="C3803" s="209" t="str">
        <f>'PETTY CASH'!D108</f>
        <v>OFFICE EXPENSES</v>
      </c>
      <c r="D3803" s="209" t="str">
        <f>'PETTY CASH'!G108</f>
        <v>Payment</v>
      </c>
      <c r="E3803" s="209">
        <f>'PETTY CASH'!C108</f>
        <v>0</v>
      </c>
      <c r="F3803" s="209" t="str">
        <f>'PETTY CASH'!F108</f>
        <v>AUTO FARE</v>
      </c>
      <c r="G3803" s="210">
        <f>'PETTY CASH'!J108</f>
        <v>700</v>
      </c>
      <c r="H3803" s="210">
        <f>'PETTY CASH'!I108</f>
        <v>0</v>
      </c>
      <c r="I3803" s="210">
        <f t="shared" si="59"/>
        <v>700</v>
      </c>
      <c r="J3803" s="211"/>
      <c r="K3803" s="209" t="str" cm="1">
        <f t="array" ref="K3803">IF($C3803="","",IF(AND($C3803=Party_Statement!$C$5,$B3803&gt;=Party_Statement!$C$6,$B3803&lt;=Party_Statement!$E$6),SUMPRODUCT(($C$3:$C3803=Party_Statement!$C$5)*($B$3:$B3803&gt;=Party_Statement!$C$6)*($B$3:$B3803&lt;=Party_Statement!$E$6)),""))</f>
        <v/>
      </c>
    </row>
    <row r="3804" spans="1:11" x14ac:dyDescent="0.25">
      <c r="A3804" s="212" t="str">
        <f>'PETTY CASH'!A109</f>
        <v>2083/05/15</v>
      </c>
      <c r="B3804" s="206">
        <f>'PETTY CASH'!B109</f>
        <v>46265</v>
      </c>
      <c r="C3804" s="209" t="str">
        <f>'PETTY CASH'!D109</f>
        <v>NAR BAHADUR RANA</v>
      </c>
      <c r="D3804" s="209" t="str">
        <f>'PETTY CASH'!G109</f>
        <v>Advance</v>
      </c>
      <c r="E3804" s="209">
        <f>'PETTY CASH'!C109</f>
        <v>0</v>
      </c>
      <c r="F3804" s="209" t="str">
        <f>'PETTY CASH'!F109</f>
        <v>ADVANCE BY SUSHIL</v>
      </c>
      <c r="G3804" s="210">
        <f>'PETTY CASH'!J109</f>
        <v>1000</v>
      </c>
      <c r="H3804" s="210">
        <f>'PETTY CASH'!I109</f>
        <v>0</v>
      </c>
      <c r="I3804" s="210">
        <f t="shared" si="59"/>
        <v>1000</v>
      </c>
      <c r="J3804" s="209"/>
      <c r="K3804" s="209" t="str" cm="1">
        <f t="array" ref="K3804">IF($C3804="","",IF(AND($C3804=Party_Statement!$C$5,$B3804&gt;=Party_Statement!$C$6,$B3804&lt;=Party_Statement!$E$6),SUMPRODUCT(($C$3:$C3804=Party_Statement!$C$5)*($B$3:$B3804&gt;=Party_Statement!$C$6)*($B$3:$B3804&lt;=Party_Statement!$E$6)),""))</f>
        <v/>
      </c>
    </row>
    <row r="3805" spans="1:11" x14ac:dyDescent="0.25">
      <c r="A3805" s="212" t="str">
        <f>'PETTY CASH'!A110</f>
        <v>2083/05/15</v>
      </c>
      <c r="B3805" s="206">
        <f>'PETTY CASH'!B110</f>
        <v>46265</v>
      </c>
      <c r="C3805" s="209" t="str">
        <f>'PETTY CASH'!D110</f>
        <v>SAI KRIPA KSS LTD</v>
      </c>
      <c r="D3805" s="209" t="str">
        <f>'PETTY CASH'!G110</f>
        <v>Advance</v>
      </c>
      <c r="E3805" s="209">
        <f>'PETTY CASH'!C110</f>
        <v>0</v>
      </c>
      <c r="F3805" s="209" t="str">
        <f>'PETTY CASH'!F110</f>
        <v>ELECTRICITY MAINTINANCE SAIKRIKPA</v>
      </c>
      <c r="G3805" s="210">
        <f>'PETTY CASH'!J110</f>
        <v>5500</v>
      </c>
      <c r="H3805" s="210">
        <f>'PETTY CASH'!I110</f>
        <v>0</v>
      </c>
      <c r="I3805" s="210">
        <f t="shared" si="59"/>
        <v>5500</v>
      </c>
      <c r="J3805" s="209"/>
      <c r="K3805" s="209" cm="1">
        <f t="array" ref="K3805">IF($C3805="","",IF(AND($C3805=Party_Statement!$C$5,$B3805&gt;=Party_Statement!$C$6,$B3805&lt;=Party_Statement!$E$6),SUMPRODUCT(($C$3:$C3805=Party_Statement!$C$5)*($B$3:$B3805&gt;=Party_Statement!$C$6)*($B$3:$B3805&lt;=Party_Statement!$E$6)),""))</f>
        <v>25</v>
      </c>
    </row>
    <row r="3806" spans="1:11" x14ac:dyDescent="0.25">
      <c r="A3806" s="212" t="str">
        <f>'PETTY CASH'!A111</f>
        <v>2083/05/18</v>
      </c>
      <c r="B3806" s="206">
        <f>'PETTY CASH'!B111</f>
        <v>46268</v>
      </c>
      <c r="C3806" s="209" t="str">
        <f>'PETTY CASH'!D111</f>
        <v>CASH RECEIVED FROM COLLECTION</v>
      </c>
      <c r="D3806" s="209" t="str">
        <f>'PETTY CASH'!G111</f>
        <v>Collection</v>
      </c>
      <c r="E3806" s="209">
        <f>'PETTY CASH'!C111</f>
        <v>0</v>
      </c>
      <c r="F3806" s="209">
        <f>'PETTY CASH'!F111</f>
        <v>0</v>
      </c>
      <c r="G3806" s="210">
        <f>'PETTY CASH'!J111</f>
        <v>0</v>
      </c>
      <c r="H3806" s="210">
        <f>'PETTY CASH'!I111</f>
        <v>12000</v>
      </c>
      <c r="I3806" s="210">
        <f t="shared" si="59"/>
        <v>-12000</v>
      </c>
      <c r="J3806" s="209"/>
      <c r="K3806" s="209" t="str" cm="1">
        <f t="array" ref="K3806">IF($C3806="","",IF(AND($C3806=Party_Statement!$C$5,$B3806&gt;=Party_Statement!$C$6,$B3806&lt;=Party_Statement!$E$6),SUMPRODUCT(($C$3:$C3806=Party_Statement!$C$5)*($B$3:$B3806&gt;=Party_Statement!$C$6)*($B$3:$B3806&lt;=Party_Statement!$E$6)),""))</f>
        <v/>
      </c>
    </row>
    <row r="3807" spans="1:11" x14ac:dyDescent="0.25">
      <c r="A3807" s="212" t="str">
        <f>'PETTY CASH'!A112</f>
        <v>2083/05/17</v>
      </c>
      <c r="B3807" s="206">
        <f>'PETTY CASH'!B112</f>
        <v>46267</v>
      </c>
      <c r="C3807" s="209" t="str">
        <f>'PETTY CASH'!D112</f>
        <v>SAI KRIPA KSS LTD</v>
      </c>
      <c r="D3807" s="209" t="str">
        <f>'PETTY CASH'!G112</f>
        <v>Advance</v>
      </c>
      <c r="E3807" s="209">
        <f>'PETTY CASH'!C112</f>
        <v>0</v>
      </c>
      <c r="F3807" s="209" t="str">
        <f>'PETTY CASH'!F112</f>
        <v>WOOD</v>
      </c>
      <c r="G3807" s="210">
        <f>'PETTY CASH'!J112</f>
        <v>1800</v>
      </c>
      <c r="H3807" s="210">
        <f>'PETTY CASH'!I112</f>
        <v>0</v>
      </c>
      <c r="I3807" s="210">
        <f t="shared" si="59"/>
        <v>1800</v>
      </c>
      <c r="J3807" s="209"/>
      <c r="K3807" s="209" cm="1">
        <f t="array" ref="K3807">IF($C3807="","",IF(AND($C3807=Party_Statement!$C$5,$B3807&gt;=Party_Statement!$C$6,$B3807&lt;=Party_Statement!$E$6),SUMPRODUCT(($C$3:$C3807=Party_Statement!$C$5)*($B$3:$B3807&gt;=Party_Statement!$C$6)*($B$3:$B3807&lt;=Party_Statement!$E$6)),""))</f>
        <v>26</v>
      </c>
    </row>
    <row r="3808" spans="1:11" x14ac:dyDescent="0.25">
      <c r="A3808" s="212" t="str">
        <f>'PETTY CASH'!A113</f>
        <v>2083/05/17</v>
      </c>
      <c r="B3808" s="206">
        <f>'PETTY CASH'!B113</f>
        <v>46267</v>
      </c>
      <c r="C3808" s="209" t="str">
        <f>'PETTY CASH'!D113</f>
        <v>OFFICE EXPENSES</v>
      </c>
      <c r="D3808" s="209" t="str">
        <f>'PETTY CASH'!G113</f>
        <v>Payment</v>
      </c>
      <c r="E3808" s="209">
        <f>'PETTY CASH'!C113</f>
        <v>0</v>
      </c>
      <c r="F3808" s="209" t="str">
        <f>'PETTY CASH'!F113</f>
        <v>GAS</v>
      </c>
      <c r="G3808" s="210">
        <f>'PETTY CASH'!J113</f>
        <v>2060</v>
      </c>
      <c r="H3808" s="210">
        <f>'PETTY CASH'!I113</f>
        <v>0</v>
      </c>
      <c r="I3808" s="210">
        <f t="shared" si="59"/>
        <v>2060</v>
      </c>
      <c r="J3808" s="209"/>
      <c r="K3808" s="209" t="str" cm="1">
        <f t="array" ref="K3808">IF($C3808="","",IF(AND($C3808=Party_Statement!$C$5,$B3808&gt;=Party_Statement!$C$6,$B3808&lt;=Party_Statement!$E$6),SUMPRODUCT(($C$3:$C3808=Party_Statement!$C$5)*($B$3:$B3808&gt;=Party_Statement!$C$6)*($B$3:$B3808&lt;=Party_Statement!$E$6)),""))</f>
        <v/>
      </c>
    </row>
    <row r="3809" spans="1:11" x14ac:dyDescent="0.25">
      <c r="A3809" s="212" t="str">
        <f>'PETTY CASH'!A114</f>
        <v>2083/05/17</v>
      </c>
      <c r="B3809" s="206">
        <f>'PETTY CASH'!B114</f>
        <v>46267</v>
      </c>
      <c r="C3809" s="209" t="str">
        <f>'PETTY CASH'!D114</f>
        <v>OFFICE EXPENSES</v>
      </c>
      <c r="D3809" s="209" t="str">
        <f>'PETTY CASH'!G114</f>
        <v>Payment</v>
      </c>
      <c r="E3809" s="209">
        <f>'PETTY CASH'!C114</f>
        <v>0</v>
      </c>
      <c r="F3809" s="209" t="str">
        <f>'PETTY CASH'!F114</f>
        <v>AUTO FARE</v>
      </c>
      <c r="G3809" s="210">
        <f>'PETTY CASH'!J114</f>
        <v>700</v>
      </c>
      <c r="H3809" s="210">
        <f>'PETTY CASH'!I114</f>
        <v>0</v>
      </c>
      <c r="I3809" s="210">
        <f t="shared" si="59"/>
        <v>700</v>
      </c>
      <c r="J3809" s="209"/>
      <c r="K3809" s="209" t="str" cm="1">
        <f t="array" ref="K3809">IF($C3809="","",IF(AND($C3809=Party_Statement!$C$5,$B3809&gt;=Party_Statement!$C$6,$B3809&lt;=Party_Statement!$E$6),SUMPRODUCT(($C$3:$C3809=Party_Statement!$C$5)*($B$3:$B3809&gt;=Party_Statement!$C$6)*($B$3:$B3809&lt;=Party_Statement!$E$6)),""))</f>
        <v/>
      </c>
    </row>
    <row r="3810" spans="1:11" x14ac:dyDescent="0.25">
      <c r="A3810" s="212" t="str">
        <f>'PETTY CASH'!A115</f>
        <v>2083/05/17</v>
      </c>
      <c r="B3810" s="206">
        <f>'PETTY CASH'!B115</f>
        <v>46267</v>
      </c>
      <c r="C3810" s="209" t="str">
        <f>'PETTY CASH'!D115</f>
        <v>SAI KRIPA KSS LTD</v>
      </c>
      <c r="D3810" s="209" t="str">
        <f>'PETTY CASH'!G115</f>
        <v>Advance</v>
      </c>
      <c r="E3810" s="209">
        <f>'PETTY CASH'!C115</f>
        <v>0</v>
      </c>
      <c r="F3810" s="209" t="str">
        <f>'PETTY CASH'!F115</f>
        <v>SENSOR MAINTINANCE SAIKRIPA</v>
      </c>
      <c r="G3810" s="210">
        <f>'PETTY CASH'!J115</f>
        <v>1500</v>
      </c>
      <c r="H3810" s="210">
        <f>'PETTY CASH'!I115</f>
        <v>0</v>
      </c>
      <c r="I3810" s="210">
        <f t="shared" si="59"/>
        <v>1500</v>
      </c>
      <c r="J3810" s="209"/>
      <c r="K3810" s="209" cm="1">
        <f t="array" ref="K3810">IF($C3810="","",IF(AND($C3810=Party_Statement!$C$5,$B3810&gt;=Party_Statement!$C$6,$B3810&lt;=Party_Statement!$E$6),SUMPRODUCT(($C$3:$C3810=Party_Statement!$C$5)*($B$3:$B3810&gt;=Party_Statement!$C$6)*($B$3:$B3810&lt;=Party_Statement!$E$6)),""))</f>
        <v>27</v>
      </c>
    </row>
    <row r="3811" spans="1:11" x14ac:dyDescent="0.25">
      <c r="A3811" s="212" t="str">
        <f>'PETTY CASH'!A116</f>
        <v>2083/05/17</v>
      </c>
      <c r="B3811" s="206">
        <f>'PETTY CASH'!B116</f>
        <v>46267</v>
      </c>
      <c r="C3811" s="209" t="str">
        <f>'PETTY CASH'!D116</f>
        <v>OFFICE EXPENSES</v>
      </c>
      <c r="D3811" s="209" t="str">
        <f>'PETTY CASH'!G116</f>
        <v>Payment</v>
      </c>
      <c r="E3811" s="209">
        <f>'PETTY CASH'!C116</f>
        <v>0</v>
      </c>
      <c r="F3811" s="209" t="str">
        <f>'PETTY CASH'!F116</f>
        <v>TEEN/ IRON ROD TRANSPORTATION</v>
      </c>
      <c r="G3811" s="210">
        <f>'PETTY CASH'!J116</f>
        <v>700</v>
      </c>
      <c r="H3811" s="210">
        <f>'PETTY CASH'!I116</f>
        <v>0</v>
      </c>
      <c r="I3811" s="210">
        <f t="shared" si="59"/>
        <v>700</v>
      </c>
      <c r="J3811" s="209"/>
      <c r="K3811" s="209" t="str" cm="1">
        <f t="array" ref="K3811">IF($C3811="","",IF(AND($C3811=Party_Statement!$C$5,$B3811&gt;=Party_Statement!$C$6,$B3811&lt;=Party_Statement!$E$6),SUMPRODUCT(($C$3:$C3811=Party_Statement!$C$5)*($B$3:$B3811&gt;=Party_Statement!$C$6)*($B$3:$B3811&lt;=Party_Statement!$E$6)),""))</f>
        <v/>
      </c>
    </row>
    <row r="3812" spans="1:11" x14ac:dyDescent="0.25">
      <c r="A3812" s="212" t="str">
        <f>'PETTY CASH'!A117</f>
        <v>2083/05/17</v>
      </c>
      <c r="B3812" s="206">
        <f>'PETTY CASH'!B117</f>
        <v>46267</v>
      </c>
      <c r="C3812" s="209" t="str">
        <f>'PETTY CASH'!D117</f>
        <v>SAI KRIPA KSS LTD</v>
      </c>
      <c r="D3812" s="209" t="str">
        <f>'PETTY CASH'!G117</f>
        <v>Advance</v>
      </c>
      <c r="E3812" s="209">
        <f>'PETTY CASH'!C117</f>
        <v>0</v>
      </c>
      <c r="F3812" s="209" t="str">
        <f>'PETTY CASH'!F117</f>
        <v>TRANSPORTATION FOR PIPE WELDING LABOUR</v>
      </c>
      <c r="G3812" s="210">
        <f>'PETTY CASH'!J117</f>
        <v>400</v>
      </c>
      <c r="H3812" s="210">
        <f>'PETTY CASH'!I117</f>
        <v>0</v>
      </c>
      <c r="I3812" s="210">
        <f t="shared" si="59"/>
        <v>400</v>
      </c>
      <c r="J3812" s="209"/>
      <c r="K3812" s="209" cm="1">
        <f t="array" ref="K3812">IF($C3812="","",IF(AND($C3812=Party_Statement!$C$5,$B3812&gt;=Party_Statement!$C$6,$B3812&lt;=Party_Statement!$E$6),SUMPRODUCT(($C$3:$C3812=Party_Statement!$C$5)*($B$3:$B3812&gt;=Party_Statement!$C$6)*($B$3:$B3812&lt;=Party_Statement!$E$6)),""))</f>
        <v>28</v>
      </c>
    </row>
    <row r="3813" spans="1:11" x14ac:dyDescent="0.25">
      <c r="A3813" s="212" t="str">
        <f>'PETTY CASH'!A118</f>
        <v>2083/05/17</v>
      </c>
      <c r="B3813" s="206">
        <f>'PETTY CASH'!B118</f>
        <v>46267</v>
      </c>
      <c r="C3813" s="209" t="str">
        <f>'PETTY CASH'!D118</f>
        <v>SAI KRIPA KSS LTD</v>
      </c>
      <c r="D3813" s="209" t="str">
        <f>'PETTY CASH'!G118</f>
        <v>Advance</v>
      </c>
      <c r="E3813" s="209">
        <f>'PETTY CASH'!C118</f>
        <v>0</v>
      </c>
      <c r="F3813" s="209" t="str">
        <f>'PETTY CASH'!F118</f>
        <v>OIL FOR VEHICLE TO BHAIRAHAWA WELDING</v>
      </c>
      <c r="G3813" s="210">
        <f>'PETTY CASH'!J118</f>
        <v>2000</v>
      </c>
      <c r="H3813" s="210">
        <f>'PETTY CASH'!I118</f>
        <v>0</v>
      </c>
      <c r="I3813" s="210">
        <f t="shared" si="59"/>
        <v>2000</v>
      </c>
      <c r="J3813" s="209"/>
      <c r="K3813" s="209" cm="1">
        <f t="array" ref="K3813">IF($C3813="","",IF(AND($C3813=Party_Statement!$C$5,$B3813&gt;=Party_Statement!$C$6,$B3813&lt;=Party_Statement!$E$6),SUMPRODUCT(($C$3:$C3813=Party_Statement!$C$5)*($B$3:$B3813&gt;=Party_Statement!$C$6)*($B$3:$B3813&lt;=Party_Statement!$E$6)),""))</f>
        <v>29</v>
      </c>
    </row>
    <row r="3814" spans="1:11" x14ac:dyDescent="0.25">
      <c r="A3814" s="212" t="str">
        <f>'PETTY CASH'!A119</f>
        <v>2083/05/15</v>
      </c>
      <c r="B3814" s="206">
        <f>'PETTY CASH'!B119</f>
        <v>46265</v>
      </c>
      <c r="C3814" s="209" t="str">
        <f>'PETTY CASH'!D119</f>
        <v>OFFICE EXPENSES</v>
      </c>
      <c r="D3814" s="209" t="str">
        <f>'PETTY CASH'!G119</f>
        <v>Payment</v>
      </c>
      <c r="E3814" s="209">
        <f>'PETTY CASH'!C119</f>
        <v>0</v>
      </c>
      <c r="F3814" s="209" t="str">
        <f>'PETTY CASH'!F119</f>
        <v>CAPACITOR</v>
      </c>
      <c r="G3814" s="210">
        <f>'PETTY CASH'!J119</f>
        <v>100</v>
      </c>
      <c r="H3814" s="210">
        <f>'PETTY CASH'!I119</f>
        <v>0</v>
      </c>
      <c r="I3814" s="210">
        <f t="shared" si="59"/>
        <v>100</v>
      </c>
      <c r="J3814" s="209"/>
      <c r="K3814" s="209" t="str" cm="1">
        <f t="array" ref="K3814">IF($C3814="","",IF(AND($C3814=Party_Statement!$C$5,$B3814&gt;=Party_Statement!$C$6,$B3814&lt;=Party_Statement!$E$6),SUMPRODUCT(($C$3:$C3814=Party_Statement!$C$5)*($B$3:$B3814&gt;=Party_Statement!$C$6)*($B$3:$B3814&lt;=Party_Statement!$E$6)),""))</f>
        <v/>
      </c>
    </row>
    <row r="3815" spans="1:11" x14ac:dyDescent="0.25">
      <c r="A3815" s="212" t="str">
        <f>'PETTY CASH'!A120</f>
        <v>2083/05/15</v>
      </c>
      <c r="B3815" s="206">
        <f>'PETTY CASH'!B120</f>
        <v>46265</v>
      </c>
      <c r="C3815" s="209" t="str">
        <f>'PETTY CASH'!D120</f>
        <v>OFFICE EXPENSES</v>
      </c>
      <c r="D3815" s="209" t="str">
        <f>'PETTY CASH'!G120</f>
        <v>Payment</v>
      </c>
      <c r="E3815" s="209">
        <f>'PETTY CASH'!C120</f>
        <v>0</v>
      </c>
      <c r="F3815" s="209" t="str">
        <f>'PETTY CASH'!F120</f>
        <v xml:space="preserve">WALL FAN/ WIRE </v>
      </c>
      <c r="G3815" s="210">
        <f>'PETTY CASH'!J120</f>
        <v>2960</v>
      </c>
      <c r="H3815" s="210">
        <f>'PETTY CASH'!I120</f>
        <v>0</v>
      </c>
      <c r="I3815" s="210">
        <f t="shared" si="59"/>
        <v>2960</v>
      </c>
      <c r="J3815" s="209"/>
      <c r="K3815" s="209" t="str" cm="1">
        <f t="array" ref="K3815">IF($C3815="","",IF(AND($C3815=Party_Statement!$C$5,$B3815&gt;=Party_Statement!$C$6,$B3815&lt;=Party_Statement!$E$6),SUMPRODUCT(($C$3:$C3815=Party_Statement!$C$5)*($B$3:$B3815&gt;=Party_Statement!$C$6)*($B$3:$B3815&lt;=Party_Statement!$E$6)),""))</f>
        <v/>
      </c>
    </row>
    <row r="3816" spans="1:11" x14ac:dyDescent="0.25">
      <c r="A3816" s="212" t="str">
        <f>'PETTY CASH'!A121</f>
        <v>2083/05/15</v>
      </c>
      <c r="B3816" s="206">
        <f>'PETTY CASH'!B121</f>
        <v>46265</v>
      </c>
      <c r="C3816" s="209" t="str">
        <f>'PETTY CASH'!D121</f>
        <v>OFFICE EXPENSES</v>
      </c>
      <c r="D3816" s="209" t="str">
        <f>'PETTY CASH'!G121</f>
        <v>Payment</v>
      </c>
      <c r="E3816" s="209">
        <f>'PETTY CASH'!C121</f>
        <v>0</v>
      </c>
      <c r="F3816" s="209" t="str">
        <f>'PETTY CASH'!F121</f>
        <v>LD PLASTIC</v>
      </c>
      <c r="G3816" s="210">
        <f>'PETTY CASH'!J121</f>
        <v>555</v>
      </c>
      <c r="H3816" s="210">
        <f>'PETTY CASH'!I121</f>
        <v>0</v>
      </c>
      <c r="I3816" s="210">
        <f t="shared" si="59"/>
        <v>555</v>
      </c>
      <c r="J3816" s="209"/>
      <c r="K3816" s="209" t="str" cm="1">
        <f t="array" ref="K3816">IF($C3816="","",IF(AND($C3816=Party_Statement!$C$5,$B3816&gt;=Party_Statement!$C$6,$B3816&lt;=Party_Statement!$E$6),SUMPRODUCT(($C$3:$C3816=Party_Statement!$C$5)*($B$3:$B3816&gt;=Party_Statement!$C$6)*($B$3:$B3816&lt;=Party_Statement!$E$6)),""))</f>
        <v/>
      </c>
    </row>
    <row r="3817" spans="1:11" x14ac:dyDescent="0.25">
      <c r="A3817" s="212" t="str">
        <f>'PETTY CASH'!A122</f>
        <v>2083/05/16</v>
      </c>
      <c r="B3817" s="206">
        <f>'PETTY CASH'!B122</f>
        <v>46266</v>
      </c>
      <c r="C3817" s="209" t="str">
        <f>'PETTY CASH'!D122</f>
        <v>OFFICE EXPENSES</v>
      </c>
      <c r="D3817" s="209" t="str">
        <f>'PETTY CASH'!G122</f>
        <v>Payment</v>
      </c>
      <c r="E3817" s="209">
        <f>'PETTY CASH'!C122</f>
        <v>0</v>
      </c>
      <c r="F3817" s="209" t="str">
        <f>'PETTY CASH'!F122</f>
        <v>LD PLASTIC</v>
      </c>
      <c r="G3817" s="210">
        <f>'PETTY CASH'!J122</f>
        <v>980</v>
      </c>
      <c r="H3817" s="210">
        <f>'PETTY CASH'!I122</f>
        <v>0</v>
      </c>
      <c r="I3817" s="210">
        <f t="shared" si="59"/>
        <v>980</v>
      </c>
      <c r="J3817" s="209"/>
      <c r="K3817" s="209" t="str" cm="1">
        <f t="array" ref="K3817">IF($C3817="","",IF(AND($C3817=Party_Statement!$C$5,$B3817&gt;=Party_Statement!$C$6,$B3817&lt;=Party_Statement!$E$6),SUMPRODUCT(($C$3:$C3817=Party_Statement!$C$5)*($B$3:$B3817&gt;=Party_Statement!$C$6)*($B$3:$B3817&lt;=Party_Statement!$E$6)),""))</f>
        <v/>
      </c>
    </row>
    <row r="3818" spans="1:11" x14ac:dyDescent="0.25">
      <c r="A3818" s="212" t="str">
        <f>'PETTY CASH'!A123</f>
        <v>2083/05/18</v>
      </c>
      <c r="B3818" s="206">
        <f>'PETTY CASH'!B123</f>
        <v>46268</v>
      </c>
      <c r="C3818" s="209" t="str">
        <f>'PETTY CASH'!D123</f>
        <v>OFFICE EXPENSES</v>
      </c>
      <c r="D3818" s="209" t="str">
        <f>'PETTY CASH'!G123</f>
        <v>Payment</v>
      </c>
      <c r="E3818" s="209">
        <f>'PETTY CASH'!C123</f>
        <v>0</v>
      </c>
      <c r="F3818" s="209" t="str">
        <f>'PETTY CASH'!F123</f>
        <v xml:space="preserve">MILK ANALYSER CLEANING MATERIALS </v>
      </c>
      <c r="G3818" s="210">
        <f>'PETTY CASH'!J123</f>
        <v>3900</v>
      </c>
      <c r="H3818" s="210">
        <f>'PETTY CASH'!I123</f>
        <v>0</v>
      </c>
      <c r="I3818" s="210">
        <f t="shared" si="59"/>
        <v>3900</v>
      </c>
      <c r="J3818" s="209"/>
      <c r="K3818" s="209" t="str" cm="1">
        <f t="array" ref="K3818">IF($C3818="","",IF(AND($C3818=Party_Statement!$C$5,$B3818&gt;=Party_Statement!$C$6,$B3818&lt;=Party_Statement!$E$6),SUMPRODUCT(($C$3:$C3818=Party_Statement!$C$5)*($B$3:$B3818&gt;=Party_Statement!$C$6)*($B$3:$B3818&lt;=Party_Statement!$E$6)),""))</f>
        <v/>
      </c>
    </row>
    <row r="3819" spans="1:11" x14ac:dyDescent="0.25">
      <c r="A3819" s="212" t="str">
        <f>'PETTY CASH'!A124</f>
        <v>2083/05/18</v>
      </c>
      <c r="B3819" s="206">
        <f>'PETTY CASH'!B124</f>
        <v>46268</v>
      </c>
      <c r="C3819" s="209" t="str">
        <f>'PETTY CASH'!D124</f>
        <v>NAR BAHADUR RANA</v>
      </c>
      <c r="D3819" s="209" t="str">
        <f>'PETTY CASH'!G124</f>
        <v>Advance</v>
      </c>
      <c r="E3819" s="209">
        <f>'PETTY CASH'!C124</f>
        <v>0</v>
      </c>
      <c r="F3819" s="209" t="str">
        <f>'PETTY CASH'!F124</f>
        <v>ADVANCE BY SUSHIL</v>
      </c>
      <c r="G3819" s="210">
        <f>'PETTY CASH'!J124</f>
        <v>13000</v>
      </c>
      <c r="H3819" s="210">
        <f>'PETTY CASH'!I124</f>
        <v>0</v>
      </c>
      <c r="I3819" s="210">
        <f t="shared" si="59"/>
        <v>13000</v>
      </c>
      <c r="J3819" s="209"/>
      <c r="K3819" s="209" t="str" cm="1">
        <f t="array" ref="K3819">IF($C3819="","",IF(AND($C3819=Party_Statement!$C$5,$B3819&gt;=Party_Statement!$C$6,$B3819&lt;=Party_Statement!$E$6),SUMPRODUCT(($C$3:$C3819=Party_Statement!$C$5)*($B$3:$B3819&gt;=Party_Statement!$C$6)*($B$3:$B3819&lt;=Party_Statement!$E$6)),""))</f>
        <v/>
      </c>
    </row>
    <row r="3820" spans="1:11" x14ac:dyDescent="0.25">
      <c r="A3820" s="212" t="str">
        <f>'PETTY CASH'!A125</f>
        <v>2083/05/18</v>
      </c>
      <c r="B3820" s="206">
        <f>'PETTY CASH'!B125</f>
        <v>46268</v>
      </c>
      <c r="C3820" s="209" t="str">
        <f>'PETTY CASH'!D125</f>
        <v>CASH RECEIVED FROM COLLECTION</v>
      </c>
      <c r="D3820" s="209" t="str">
        <f>'PETTY CASH'!G125</f>
        <v>Collection</v>
      </c>
      <c r="E3820" s="209">
        <f>'PETTY CASH'!C125</f>
        <v>0</v>
      </c>
      <c r="F3820" s="209">
        <f>'PETTY CASH'!F125</f>
        <v>0</v>
      </c>
      <c r="G3820" s="210">
        <f>'PETTY CASH'!J125</f>
        <v>0</v>
      </c>
      <c r="H3820" s="210">
        <f>'PETTY CASH'!I125</f>
        <v>13000</v>
      </c>
      <c r="I3820" s="210">
        <f t="shared" si="59"/>
        <v>-13000</v>
      </c>
      <c r="J3820" s="209"/>
      <c r="K3820" s="209" t="str" cm="1">
        <f t="array" ref="K3820">IF($C3820="","",IF(AND($C3820=Party_Statement!$C$5,$B3820&gt;=Party_Statement!$C$6,$B3820&lt;=Party_Statement!$E$6),SUMPRODUCT(($C$3:$C3820=Party_Statement!$C$5)*($B$3:$B3820&gt;=Party_Statement!$C$6)*($B$3:$B3820&lt;=Party_Statement!$E$6)),""))</f>
        <v/>
      </c>
    </row>
    <row r="3821" spans="1:11" x14ac:dyDescent="0.25">
      <c r="A3821" s="212" t="str">
        <f>'PETTY CASH'!A126</f>
        <v>2083/05/18</v>
      </c>
      <c r="B3821" s="206">
        <f>'PETTY CASH'!B126</f>
        <v>46268</v>
      </c>
      <c r="C3821" s="209" t="str">
        <f>'PETTY CASH'!D126</f>
        <v>OFFICE EXPENSES</v>
      </c>
      <c r="D3821" s="209" t="str">
        <f>'PETTY CASH'!G126</f>
        <v>Payment</v>
      </c>
      <c r="E3821" s="209">
        <f>'PETTY CASH'!C126</f>
        <v>0</v>
      </c>
      <c r="F3821" s="209" t="str">
        <f>'PETTY CASH'!F126</f>
        <v>CHAPPAL</v>
      </c>
      <c r="G3821" s="210">
        <f>'PETTY CASH'!J126</f>
        <v>1000</v>
      </c>
      <c r="H3821" s="210">
        <f>'PETTY CASH'!I126</f>
        <v>0</v>
      </c>
      <c r="I3821" s="210">
        <f t="shared" si="59"/>
        <v>1000</v>
      </c>
      <c r="J3821" s="209"/>
      <c r="K3821" s="209" t="str" cm="1">
        <f t="array" ref="K3821">IF($C3821="","",IF(AND($C3821=Party_Statement!$C$5,$B3821&gt;=Party_Statement!$C$6,$B3821&lt;=Party_Statement!$E$6),SUMPRODUCT(($C$3:$C3821=Party_Statement!$C$5)*($B$3:$B3821&gt;=Party_Statement!$C$6)*($B$3:$B3821&lt;=Party_Statement!$E$6)),""))</f>
        <v/>
      </c>
    </row>
    <row r="3822" spans="1:11" x14ac:dyDescent="0.25">
      <c r="A3822" s="212" t="str">
        <f>'PETTY CASH'!A127</f>
        <v>2083/05/18</v>
      </c>
      <c r="B3822" s="206">
        <f>'PETTY CASH'!B127</f>
        <v>46268</v>
      </c>
      <c r="C3822" s="209" t="str">
        <f>'PETTY CASH'!D127</f>
        <v>OFFICE EXPENSES</v>
      </c>
      <c r="D3822" s="209" t="str">
        <f>'PETTY CASH'!G127</f>
        <v>Payment</v>
      </c>
      <c r="E3822" s="209">
        <f>'PETTY CASH'!C127</f>
        <v>0</v>
      </c>
      <c r="F3822" s="209" t="str">
        <f>'PETTY CASH'!F127</f>
        <v>CHUKKAL</v>
      </c>
      <c r="G3822" s="210">
        <f>'PETTY CASH'!J127</f>
        <v>450</v>
      </c>
      <c r="H3822" s="210">
        <f>'PETTY CASH'!I127</f>
        <v>0</v>
      </c>
      <c r="I3822" s="210">
        <f t="shared" si="59"/>
        <v>450</v>
      </c>
      <c r="J3822" s="209"/>
      <c r="K3822" s="209" t="str" cm="1">
        <f t="array" ref="K3822">IF($C3822="","",IF(AND($C3822=Party_Statement!$C$5,$B3822&gt;=Party_Statement!$C$6,$B3822&lt;=Party_Statement!$E$6),SUMPRODUCT(($C$3:$C3822=Party_Statement!$C$5)*($B$3:$B3822&gt;=Party_Statement!$C$6)*($B$3:$B3822&lt;=Party_Statement!$E$6)),""))</f>
        <v/>
      </c>
    </row>
    <row r="3823" spans="1:11" x14ac:dyDescent="0.25">
      <c r="A3823" s="212" t="str">
        <f>'PETTY CASH'!A128</f>
        <v>2083/05/23</v>
      </c>
      <c r="B3823" s="206">
        <f>'PETTY CASH'!B128</f>
        <v>46273</v>
      </c>
      <c r="C3823" s="209" t="str">
        <f>'PETTY CASH'!D128</f>
        <v>OFFICE EXPENSES</v>
      </c>
      <c r="D3823" s="209" t="str">
        <f>'PETTY CASH'!G128</f>
        <v>Payment</v>
      </c>
      <c r="E3823" s="209">
        <f>'PETTY CASH'!C128</f>
        <v>0</v>
      </c>
      <c r="F3823" s="209" t="str">
        <f>'PETTY CASH'!F128</f>
        <v>LD PLASTIC</v>
      </c>
      <c r="G3823" s="210">
        <f>'PETTY CASH'!J128</f>
        <v>714</v>
      </c>
      <c r="H3823" s="210">
        <f>'PETTY CASH'!I128</f>
        <v>0</v>
      </c>
      <c r="I3823" s="210">
        <f t="shared" si="59"/>
        <v>714</v>
      </c>
      <c r="J3823" s="209"/>
      <c r="K3823" s="209" t="str" cm="1">
        <f t="array" ref="K3823">IF($C3823="","",IF(AND($C3823=Party_Statement!$C$5,$B3823&gt;=Party_Statement!$C$6,$B3823&lt;=Party_Statement!$E$6),SUMPRODUCT(($C$3:$C3823=Party_Statement!$C$5)*($B$3:$B3823&gt;=Party_Statement!$C$6)*($B$3:$B3823&lt;=Party_Statement!$E$6)),""))</f>
        <v/>
      </c>
    </row>
    <row r="3824" spans="1:11" x14ac:dyDescent="0.25">
      <c r="A3824" s="212" t="str">
        <f>'PETTY CASH'!A129</f>
        <v>2083/05/24</v>
      </c>
      <c r="B3824" s="206">
        <f>'PETTY CASH'!B129</f>
        <v>46274</v>
      </c>
      <c r="C3824" s="209" t="str">
        <f>'PETTY CASH'!D129</f>
        <v>OFFICE EXPENSES</v>
      </c>
      <c r="D3824" s="209" t="str">
        <f>'PETTY CASH'!G129</f>
        <v>Payment</v>
      </c>
      <c r="E3824" s="209">
        <f>'PETTY CASH'!C129</f>
        <v>0</v>
      </c>
      <c r="F3824" s="209" t="str">
        <f>'PETTY CASH'!F129</f>
        <v>WATER PERSERER</v>
      </c>
      <c r="G3824" s="210">
        <f>'PETTY CASH'!J129</f>
        <v>370</v>
      </c>
      <c r="H3824" s="210">
        <f>'PETTY CASH'!I129</f>
        <v>0</v>
      </c>
      <c r="I3824" s="210">
        <f t="shared" si="59"/>
        <v>370</v>
      </c>
      <c r="J3824" s="209"/>
      <c r="K3824" s="209" t="str" cm="1">
        <f t="array" ref="K3824">IF($C3824="","",IF(AND($C3824=Party_Statement!$C$5,$B3824&gt;=Party_Statement!$C$6,$B3824&lt;=Party_Statement!$E$6),SUMPRODUCT(($C$3:$C3824=Party_Statement!$C$5)*($B$3:$B3824&gt;=Party_Statement!$C$6)*($B$3:$B3824&lt;=Party_Statement!$E$6)),""))</f>
        <v/>
      </c>
    </row>
    <row r="3825" spans="1:11" x14ac:dyDescent="0.25">
      <c r="A3825" s="212" t="str">
        <f>'PETTY CASH'!A130</f>
        <v>2083/05/22</v>
      </c>
      <c r="B3825" s="206">
        <f>'PETTY CASH'!B130</f>
        <v>46272</v>
      </c>
      <c r="C3825" s="209" t="str">
        <f>'PETTY CASH'!D130</f>
        <v>NAR BAHADUR RANA</v>
      </c>
      <c r="D3825" s="209" t="str">
        <f>'PETTY CASH'!G130</f>
        <v>Advance</v>
      </c>
      <c r="E3825" s="209">
        <f>'PETTY CASH'!C130</f>
        <v>0</v>
      </c>
      <c r="F3825" s="209" t="str">
        <f>'PETTY CASH'!F130</f>
        <v>ADVANCE BY SUSHIL</v>
      </c>
      <c r="G3825" s="210">
        <f>'PETTY CASH'!J130</f>
        <v>1500</v>
      </c>
      <c r="H3825" s="210">
        <f>'PETTY CASH'!I130</f>
        <v>0</v>
      </c>
      <c r="I3825" s="210">
        <f t="shared" si="59"/>
        <v>1500</v>
      </c>
      <c r="J3825" s="209"/>
      <c r="K3825" s="209" t="str" cm="1">
        <f t="array" ref="K3825">IF($C3825="","",IF(AND($C3825=Party_Statement!$C$5,$B3825&gt;=Party_Statement!$C$6,$B3825&lt;=Party_Statement!$E$6),SUMPRODUCT(($C$3:$C3825=Party_Statement!$C$5)*($B$3:$B3825&gt;=Party_Statement!$C$6)*($B$3:$B3825&lt;=Party_Statement!$E$6)),""))</f>
        <v/>
      </c>
    </row>
    <row r="3826" spans="1:11" x14ac:dyDescent="0.25">
      <c r="A3826" s="212" t="str">
        <f>'PETTY CASH'!A131</f>
        <v>2083/05/23</v>
      </c>
      <c r="B3826" s="206">
        <f>'PETTY CASH'!B131</f>
        <v>46273</v>
      </c>
      <c r="C3826" s="209" t="str">
        <f>'PETTY CASH'!D131</f>
        <v>NAR BAHADUR RANA</v>
      </c>
      <c r="D3826" s="209" t="str">
        <f>'PETTY CASH'!G131</f>
        <v>Advance</v>
      </c>
      <c r="E3826" s="209">
        <f>'PETTY CASH'!C131</f>
        <v>0</v>
      </c>
      <c r="F3826" s="209" t="str">
        <f>'PETTY CASH'!F131</f>
        <v>ADVANCE BY SUSHIL</v>
      </c>
      <c r="G3826" s="210">
        <f>'PETTY CASH'!J131</f>
        <v>1000</v>
      </c>
      <c r="H3826" s="210">
        <f>'PETTY CASH'!I131</f>
        <v>0</v>
      </c>
      <c r="I3826" s="210">
        <f t="shared" ref="I3826:I3866" si="60">IF($C3826="","",IF($C3826=$C2552,$I2552+$G3826-$H3826,$G3826-$H3826))</f>
        <v>1000</v>
      </c>
      <c r="J3826" s="209"/>
      <c r="K3826" s="209" t="str" cm="1">
        <f t="array" ref="K3826">IF($C3826="","",IF(AND($C3826=Party_Statement!$C$5,$B3826&gt;=Party_Statement!$C$6,$B3826&lt;=Party_Statement!$E$6),SUMPRODUCT(($C$3:$C3826=Party_Statement!$C$5)*($B$3:$B3826&gt;=Party_Statement!$C$6)*($B$3:$B3826&lt;=Party_Statement!$E$6)),""))</f>
        <v/>
      </c>
    </row>
    <row r="3827" spans="1:11" x14ac:dyDescent="0.25">
      <c r="A3827" s="212" t="str">
        <f>'PETTY CASH'!A132</f>
        <v>2083/05/23</v>
      </c>
      <c r="B3827" s="206">
        <f>'PETTY CASH'!B132</f>
        <v>46273</v>
      </c>
      <c r="C3827" s="209" t="str">
        <f>'PETTY CASH'!D132</f>
        <v>OFFICE EXPENSES</v>
      </c>
      <c r="D3827" s="209" t="str">
        <f>'PETTY CASH'!G132</f>
        <v>Advance</v>
      </c>
      <c r="E3827" s="209">
        <f>'PETTY CASH'!C132</f>
        <v>0</v>
      </c>
      <c r="F3827" s="209" t="str">
        <f>'PETTY CASH'!F132</f>
        <v>WOOD</v>
      </c>
      <c r="G3827" s="210">
        <f>'PETTY CASH'!J132</f>
        <v>1800</v>
      </c>
      <c r="H3827" s="210">
        <f>'PETTY CASH'!I132</f>
        <v>0</v>
      </c>
      <c r="I3827" s="210">
        <f t="shared" si="60"/>
        <v>1800</v>
      </c>
      <c r="J3827" s="209"/>
      <c r="K3827" s="209" t="str" cm="1">
        <f t="array" ref="K3827">IF($C3827="","",IF(AND($C3827=Party_Statement!$C$5,$B3827&gt;=Party_Statement!$C$6,$B3827&lt;=Party_Statement!$E$6),SUMPRODUCT(($C$3:$C3827=Party_Statement!$C$5)*($B$3:$B3827&gt;=Party_Statement!$C$6)*($B$3:$B3827&lt;=Party_Statement!$E$6)),""))</f>
        <v/>
      </c>
    </row>
    <row r="3828" spans="1:11" x14ac:dyDescent="0.25">
      <c r="A3828" s="212" t="str">
        <f>'PETTY CASH'!A133</f>
        <v>2083/05/24</v>
      </c>
      <c r="B3828" s="206">
        <f>'PETTY CASH'!B133</f>
        <v>46274</v>
      </c>
      <c r="C3828" s="209" t="str">
        <f>'PETTY CASH'!D133</f>
        <v>CASH RECEIVED FROM COLLECTION</v>
      </c>
      <c r="D3828" s="209" t="str">
        <f>'PETTY CASH'!G133</f>
        <v>Collection</v>
      </c>
      <c r="E3828" s="209">
        <f>'PETTY CASH'!C133</f>
        <v>0</v>
      </c>
      <c r="F3828" s="209">
        <f>'PETTY CASH'!F133</f>
        <v>0</v>
      </c>
      <c r="G3828" s="210">
        <f>'PETTY CASH'!J133</f>
        <v>0</v>
      </c>
      <c r="H3828" s="210">
        <f>'PETTY CASH'!I133</f>
        <v>10000</v>
      </c>
      <c r="I3828" s="210">
        <f t="shared" si="60"/>
        <v>-10000</v>
      </c>
      <c r="J3828" s="209"/>
      <c r="K3828" s="209" t="str" cm="1">
        <f t="array" ref="K3828">IF($C3828="","",IF(AND($C3828=Party_Statement!$C$5,$B3828&gt;=Party_Statement!$C$6,$B3828&lt;=Party_Statement!$E$6),SUMPRODUCT(($C$3:$C3828=Party_Statement!$C$5)*($B$3:$B3828&gt;=Party_Statement!$C$6)*($B$3:$B3828&lt;=Party_Statement!$E$6)),""))</f>
        <v/>
      </c>
    </row>
    <row r="3829" spans="1:11" x14ac:dyDescent="0.25">
      <c r="A3829" s="212" t="str">
        <f>'PETTY CASH'!A134</f>
        <v>2083/05/26</v>
      </c>
      <c r="B3829" s="206">
        <f>'PETTY CASH'!B134</f>
        <v>46276</v>
      </c>
      <c r="C3829" s="209" t="str">
        <f>'PETTY CASH'!D134</f>
        <v>CASH RECEIVED FROM COLLECTION</v>
      </c>
      <c r="D3829" s="209" t="str">
        <f>'PETTY CASH'!G134</f>
        <v>Collection</v>
      </c>
      <c r="E3829" s="209">
        <f>'PETTY CASH'!C134</f>
        <v>0</v>
      </c>
      <c r="F3829" s="209">
        <f>'PETTY CASH'!F134</f>
        <v>0</v>
      </c>
      <c r="G3829" s="210">
        <f>'PETTY CASH'!J134</f>
        <v>0</v>
      </c>
      <c r="H3829" s="210">
        <f>'PETTY CASH'!I134</f>
        <v>10000</v>
      </c>
      <c r="I3829" s="210">
        <f t="shared" si="60"/>
        <v>-10000</v>
      </c>
      <c r="J3829" s="209"/>
      <c r="K3829" s="209" t="str" cm="1">
        <f t="array" ref="K3829">IF($C3829="","",IF(AND($C3829=Party_Statement!$C$5,$B3829&gt;=Party_Statement!$C$6,$B3829&lt;=Party_Statement!$E$6),SUMPRODUCT(($C$3:$C3829=Party_Statement!$C$5)*($B$3:$B3829&gt;=Party_Statement!$C$6)*($B$3:$B3829&lt;=Party_Statement!$E$6)),""))</f>
        <v/>
      </c>
    </row>
    <row r="3830" spans="1:11" x14ac:dyDescent="0.25">
      <c r="A3830" s="212" t="str">
        <f>'PETTY CASH'!A135</f>
        <v>2083/05/26</v>
      </c>
      <c r="B3830" s="206">
        <f>'PETTY CASH'!B135</f>
        <v>46276</v>
      </c>
      <c r="C3830" s="209" t="str">
        <f>'PETTY CASH'!D135</f>
        <v>NAR BAHADUR RANA</v>
      </c>
      <c r="D3830" s="209" t="str">
        <f>'PETTY CASH'!G135</f>
        <v>Advance</v>
      </c>
      <c r="E3830" s="209">
        <f>'PETTY CASH'!C135</f>
        <v>0</v>
      </c>
      <c r="F3830" s="209" t="str">
        <f>'PETTY CASH'!F135</f>
        <v>ADVANCE BY SUSHIL</v>
      </c>
      <c r="G3830" s="210">
        <f>'PETTY CASH'!J135</f>
        <v>1000</v>
      </c>
      <c r="H3830" s="210">
        <f>'PETTY CASH'!I135</f>
        <v>0</v>
      </c>
      <c r="I3830" s="210">
        <f t="shared" si="60"/>
        <v>1000</v>
      </c>
      <c r="J3830" s="209"/>
      <c r="K3830" s="209" t="str" cm="1">
        <f t="array" ref="K3830">IF($C3830="","",IF(AND($C3830=Party_Statement!$C$5,$B3830&gt;=Party_Statement!$C$6,$B3830&lt;=Party_Statement!$E$6),SUMPRODUCT(($C$3:$C3830=Party_Statement!$C$5)*($B$3:$B3830&gt;=Party_Statement!$C$6)*($B$3:$B3830&lt;=Party_Statement!$E$6)),""))</f>
        <v/>
      </c>
    </row>
    <row r="3831" spans="1:11" x14ac:dyDescent="0.25">
      <c r="A3831" s="212" t="str">
        <f>'PETTY CASH'!A136</f>
        <v>2083/05/26</v>
      </c>
      <c r="B3831" s="206">
        <f>'PETTY CASH'!B136</f>
        <v>46276</v>
      </c>
      <c r="C3831" s="209" t="str">
        <f>'PETTY CASH'!D136</f>
        <v>OFFICE EXPENSES</v>
      </c>
      <c r="D3831" s="209" t="str">
        <f>'PETTY CASH'!G136</f>
        <v>Payment</v>
      </c>
      <c r="E3831" s="209">
        <f>'PETTY CASH'!C136</f>
        <v>0</v>
      </c>
      <c r="F3831" s="209" t="str">
        <f>'PETTY CASH'!F136</f>
        <v xml:space="preserve">DRIVER TO LUMBILI </v>
      </c>
      <c r="G3831" s="210">
        <f>'PETTY CASH'!J136</f>
        <v>600</v>
      </c>
      <c r="H3831" s="210">
        <f>'PETTY CASH'!I136</f>
        <v>0</v>
      </c>
      <c r="I3831" s="210">
        <f t="shared" si="60"/>
        <v>600</v>
      </c>
      <c r="J3831" s="209"/>
      <c r="K3831" s="209" t="str" cm="1">
        <f t="array" ref="K3831">IF($C3831="","",IF(AND($C3831=Party_Statement!$C$5,$B3831&gt;=Party_Statement!$C$6,$B3831&lt;=Party_Statement!$E$6),SUMPRODUCT(($C$3:$C3831=Party_Statement!$C$5)*($B$3:$B3831&gt;=Party_Statement!$C$6)*($B$3:$B3831&lt;=Party_Statement!$E$6)),""))</f>
        <v/>
      </c>
    </row>
    <row r="3832" spans="1:11" x14ac:dyDescent="0.25">
      <c r="A3832" s="212" t="str">
        <f>'PETTY CASH'!A137</f>
        <v>2083/05/26</v>
      </c>
      <c r="B3832" s="206">
        <f>'PETTY CASH'!B137</f>
        <v>46276</v>
      </c>
      <c r="C3832" s="209" t="str">
        <f>'PETTY CASH'!D137</f>
        <v>OFFICE EXPENSES</v>
      </c>
      <c r="D3832" s="209" t="str">
        <f>'PETTY CASH'!G137</f>
        <v>Payment</v>
      </c>
      <c r="E3832" s="209">
        <f>'PETTY CASH'!C137</f>
        <v>0</v>
      </c>
      <c r="F3832" s="209" t="str">
        <f>'PETTY CASH'!F137</f>
        <v>CLIP FILE</v>
      </c>
      <c r="G3832" s="210">
        <f>'PETTY CASH'!J137</f>
        <v>600</v>
      </c>
      <c r="H3832" s="210">
        <f>'PETTY CASH'!I137</f>
        <v>0</v>
      </c>
      <c r="I3832" s="210">
        <f t="shared" si="60"/>
        <v>600</v>
      </c>
      <c r="J3832" s="209"/>
      <c r="K3832" s="209" t="str" cm="1">
        <f t="array" ref="K3832">IF($C3832="","",IF(AND($C3832=Party_Statement!$C$5,$B3832&gt;=Party_Statement!$C$6,$B3832&lt;=Party_Statement!$E$6),SUMPRODUCT(($C$3:$C3832=Party_Statement!$C$5)*($B$3:$B3832&gt;=Party_Statement!$C$6)*($B$3:$B3832&lt;=Party_Statement!$E$6)),""))</f>
        <v/>
      </c>
    </row>
    <row r="3833" spans="1:11" x14ac:dyDescent="0.25">
      <c r="A3833" s="212" t="str">
        <f>'PETTY CASH'!A138</f>
        <v>2083/05/26</v>
      </c>
      <c r="B3833" s="206">
        <f>'PETTY CASH'!B138</f>
        <v>46276</v>
      </c>
      <c r="C3833" s="209" t="str">
        <f>'PETTY CASH'!D138</f>
        <v>OFFICE EXPENSES</v>
      </c>
      <c r="D3833" s="209" t="str">
        <f>'PETTY CASH'!G138</f>
        <v>Payment</v>
      </c>
      <c r="E3833" s="209">
        <f>'PETTY CASH'!C138</f>
        <v>0</v>
      </c>
      <c r="F3833" s="209" t="str">
        <f>'PETTY CASH'!F138</f>
        <v xml:space="preserve">STEEL SCALE </v>
      </c>
      <c r="G3833" s="210">
        <f>'PETTY CASH'!J138</f>
        <v>600</v>
      </c>
      <c r="H3833" s="210">
        <f>'PETTY CASH'!I138</f>
        <v>0</v>
      </c>
      <c r="I3833" s="210">
        <f t="shared" si="60"/>
        <v>600</v>
      </c>
      <c r="J3833" s="209"/>
      <c r="K3833" s="209" t="str" cm="1">
        <f t="array" ref="K3833">IF($C3833="","",IF(AND($C3833=Party_Statement!$C$5,$B3833&gt;=Party_Statement!$C$6,$B3833&lt;=Party_Statement!$E$6),SUMPRODUCT(($C$3:$C3833=Party_Statement!$C$5)*($B$3:$B3833&gt;=Party_Statement!$C$6)*($B$3:$B3833&lt;=Party_Statement!$E$6)),""))</f>
        <v/>
      </c>
    </row>
    <row r="3834" spans="1:11" x14ac:dyDescent="0.25">
      <c r="A3834" s="212" t="str">
        <f>'PETTY CASH'!A141</f>
        <v>2083/05/26</v>
      </c>
      <c r="B3834" s="206">
        <f>'PETTY CASH'!B139</f>
        <v>46276</v>
      </c>
      <c r="C3834" s="209" t="str">
        <f>'PETTY CASH'!D141</f>
        <v>NAR BAHADUR RANA</v>
      </c>
      <c r="D3834" s="209" t="str">
        <f>'PETTY CASH'!G141</f>
        <v>Payment</v>
      </c>
      <c r="E3834" s="209">
        <f>'PETTY CASH'!C141</f>
        <v>0</v>
      </c>
      <c r="F3834" s="209" t="str">
        <f>'PETTY CASH'!F141</f>
        <v>ADVANCE BY SUSHIL</v>
      </c>
      <c r="G3834" s="210">
        <f>'PETTY CASH'!J141</f>
        <v>700</v>
      </c>
      <c r="H3834" s="210">
        <f>'PETTY CASH'!I141</f>
        <v>0</v>
      </c>
      <c r="I3834" s="210">
        <f t="shared" si="60"/>
        <v>700</v>
      </c>
      <c r="J3834" s="209"/>
      <c r="K3834" s="209" t="str" cm="1">
        <f t="array" ref="K3834">IF($C3834="","",IF(AND($C3834=Party_Statement!$C$5,$B3834&gt;=Party_Statement!$C$6,$B3834&lt;=Party_Statement!$E$6),SUMPRODUCT(($C$3:$C3834=Party_Statement!$C$5)*($B$3:$B3834&gt;=Party_Statement!$C$6)*($B$3:$B3834&lt;=Party_Statement!$E$6)),""))</f>
        <v/>
      </c>
    </row>
    <row r="3835" spans="1:11" x14ac:dyDescent="0.25">
      <c r="A3835" s="212" t="str">
        <f>'PETTY CASH'!A142</f>
        <v>2083/05/27</v>
      </c>
      <c r="B3835" s="206">
        <f>'PETTY CASH'!B140</f>
        <v>46276</v>
      </c>
      <c r="C3835" s="209" t="str">
        <f>'PETTY CASH'!D142</f>
        <v>SAI KRIPA KSS LTD</v>
      </c>
      <c r="D3835" s="209" t="str">
        <f>'PETTY CASH'!G142</f>
        <v>Advance</v>
      </c>
      <c r="E3835" s="209">
        <f>'PETTY CASH'!C142</f>
        <v>0</v>
      </c>
      <c r="F3835" s="209" t="str">
        <f>'PETTY CASH'!F142</f>
        <v xml:space="preserve">TEEN AND DOOR MAINTINANCE </v>
      </c>
      <c r="G3835" s="210">
        <f>'PETTY CASH'!J142</f>
        <v>11300</v>
      </c>
      <c r="H3835" s="210">
        <f>'PETTY CASH'!I142</f>
        <v>0</v>
      </c>
      <c r="I3835" s="210">
        <f t="shared" si="60"/>
        <v>11300</v>
      </c>
      <c r="J3835" s="209"/>
      <c r="K3835" s="209" cm="1">
        <f t="array" ref="K3835">IF($C3835="","",IF(AND($C3835=Party_Statement!$C$5,$B3835&gt;=Party_Statement!$C$6,$B3835&lt;=Party_Statement!$E$6),SUMPRODUCT(($C$3:$C3835=Party_Statement!$C$5)*($B$3:$B3835&gt;=Party_Statement!$C$6)*($B$3:$B3835&lt;=Party_Statement!$E$6)),""))</f>
        <v>30</v>
      </c>
    </row>
    <row r="3836" spans="1:11" x14ac:dyDescent="0.25">
      <c r="A3836" s="212" t="str">
        <f>'PETTY CASH'!A143</f>
        <v>2083/05/15</v>
      </c>
      <c r="B3836" s="206">
        <f>'PETTY CASH'!B141</f>
        <v>46276</v>
      </c>
      <c r="C3836" s="209" t="str">
        <f>'PETTY CASH'!D143</f>
        <v>SAI KRIPA KSS LTD</v>
      </c>
      <c r="D3836" s="209" t="str">
        <f>'PETTY CASH'!G143</f>
        <v>Advance</v>
      </c>
      <c r="E3836" s="209">
        <f>'PETTY CASH'!C143</f>
        <v>0</v>
      </c>
      <c r="F3836" s="209" t="str">
        <f>'PETTY CASH'!F143</f>
        <v>CREAM SEPERATOR MAINTINANCE</v>
      </c>
      <c r="G3836" s="210">
        <f>'PETTY CASH'!J143</f>
        <v>1800</v>
      </c>
      <c r="H3836" s="210">
        <f>'PETTY CASH'!I143</f>
        <v>0</v>
      </c>
      <c r="I3836" s="210">
        <f t="shared" si="60"/>
        <v>1800</v>
      </c>
      <c r="J3836" s="209"/>
      <c r="K3836" s="209" cm="1">
        <f t="array" ref="K3836">IF($C3836="","",IF(AND($C3836=Party_Statement!$C$5,$B3836&gt;=Party_Statement!$C$6,$B3836&lt;=Party_Statement!$E$6),SUMPRODUCT(($C$3:$C3836=Party_Statement!$C$5)*($B$3:$B3836&gt;=Party_Statement!$C$6)*($B$3:$B3836&lt;=Party_Statement!$E$6)),""))</f>
        <v>31</v>
      </c>
    </row>
    <row r="3837" spans="1:11" x14ac:dyDescent="0.25">
      <c r="A3837" s="212" t="str">
        <f>'PETTY CASH'!A144</f>
        <v>2083/05/31</v>
      </c>
      <c r="B3837" s="206">
        <f>'PETTY CASH'!B142</f>
        <v>46277</v>
      </c>
      <c r="C3837" s="209" t="str">
        <f>'PETTY CASH'!D144</f>
        <v>OFFICE EXPENSES</v>
      </c>
      <c r="D3837" s="209" t="str">
        <f>'PETTY CASH'!G144</f>
        <v>Payment</v>
      </c>
      <c r="E3837" s="209">
        <f>'PETTY CASH'!C144</f>
        <v>0</v>
      </c>
      <c r="F3837" s="209" t="str">
        <f>'PETTY CASH'!F144</f>
        <v xml:space="preserve">DRIVER TO LUMBILI </v>
      </c>
      <c r="G3837" s="210">
        <f>'PETTY CASH'!J144</f>
        <v>700</v>
      </c>
      <c r="H3837" s="210">
        <f>'PETTY CASH'!I144</f>
        <v>0</v>
      </c>
      <c r="I3837" s="210">
        <f t="shared" si="60"/>
        <v>700</v>
      </c>
      <c r="J3837" s="209"/>
      <c r="K3837" s="209" t="str" cm="1">
        <f t="array" ref="K3837">IF($C3837="","",IF(AND($C3837=Party_Statement!$C$5,$B3837&gt;=Party_Statement!$C$6,$B3837&lt;=Party_Statement!$E$6),SUMPRODUCT(($C$3:$C3837=Party_Statement!$C$5)*($B$3:$B3837&gt;=Party_Statement!$C$6)*($B$3:$B3837&lt;=Party_Statement!$E$6)),""))</f>
        <v/>
      </c>
    </row>
    <row r="3838" spans="1:11" x14ac:dyDescent="0.25">
      <c r="A3838" s="212" t="str">
        <f>'PETTY CASH'!A144</f>
        <v>2083/05/31</v>
      </c>
      <c r="B3838" s="206">
        <f>'PETTY CASH'!B144</f>
        <v>46281</v>
      </c>
      <c r="C3838" s="209" t="str">
        <f>'PETTY CASH'!D144</f>
        <v>OFFICE EXPENSES</v>
      </c>
      <c r="D3838" s="209" t="str">
        <f>'PETTY CASH'!G144</f>
        <v>Payment</v>
      </c>
      <c r="E3838" s="209">
        <f>'PETTY CASH'!C144</f>
        <v>0</v>
      </c>
      <c r="F3838" s="209" t="str">
        <f>'PETTY CASH'!F144</f>
        <v xml:space="preserve">DRIVER TO LUMBILI </v>
      </c>
      <c r="G3838" s="210">
        <f>'PETTY CASH'!J144</f>
        <v>700</v>
      </c>
      <c r="H3838" s="210">
        <f>'PETTY CASH'!I144</f>
        <v>0</v>
      </c>
      <c r="I3838" s="210">
        <f t="shared" si="60"/>
        <v>700</v>
      </c>
      <c r="J3838" s="209"/>
      <c r="K3838" s="209" t="str" cm="1">
        <f t="array" ref="K3838">IF($C3838="","",IF(AND($C3838=Party_Statement!$C$5,$B3838&gt;=Party_Statement!$C$6,$B3838&lt;=Party_Statement!$E$6),SUMPRODUCT(($C$3:$C3838=Party_Statement!$C$5)*($B$3:$B3838&gt;=Party_Statement!$C$6)*($B$3:$B3838&lt;=Party_Statement!$E$6)),""))</f>
        <v/>
      </c>
    </row>
    <row r="3839" spans="1:11" x14ac:dyDescent="0.25">
      <c r="A3839" s="212" t="str">
        <f>'PETTY CASH'!A145</f>
        <v>2083/06/03</v>
      </c>
      <c r="B3839" s="206">
        <f>'PETTY CASH'!B145</f>
        <v>46284</v>
      </c>
      <c r="C3839" s="209" t="str">
        <f>'PETTY CASH'!D145</f>
        <v>SAI KRIPA KSS LTD</v>
      </c>
      <c r="D3839" s="209" t="str">
        <f>'PETTY CASH'!G145</f>
        <v>Payment</v>
      </c>
      <c r="E3839" s="209">
        <f>'PETTY CASH'!C145</f>
        <v>0</v>
      </c>
      <c r="F3839" s="209" t="str">
        <f>'PETTY CASH'!F145</f>
        <v xml:space="preserve">SRAWAN ELECTRICITY BILL </v>
      </c>
      <c r="G3839" s="210">
        <f>'PETTY CASH'!J145</f>
        <v>10000</v>
      </c>
      <c r="H3839" s="210">
        <f>'PETTY CASH'!I145</f>
        <v>0</v>
      </c>
      <c r="I3839" s="210">
        <f t="shared" si="60"/>
        <v>10000</v>
      </c>
      <c r="J3839" s="209"/>
      <c r="K3839" s="209" cm="1">
        <f t="array" ref="K3839">IF($C3839="","",IF(AND($C3839=Party_Statement!$C$5,$B3839&gt;=Party_Statement!$C$6,$B3839&lt;=Party_Statement!$E$6),SUMPRODUCT(($C$3:$C3839=Party_Statement!$C$5)*($B$3:$B3839&gt;=Party_Statement!$C$6)*($B$3:$B3839&lt;=Party_Statement!$E$6)),""))</f>
        <v>32</v>
      </c>
    </row>
    <row r="3840" spans="1:11" x14ac:dyDescent="0.25">
      <c r="A3840" s="212">
        <f>'PETTY CASH'!A146</f>
        <v>0</v>
      </c>
      <c r="B3840" s="206" t="str">
        <f>'PETTY CASH'!B146</f>
        <v/>
      </c>
      <c r="C3840" s="209">
        <f>'PETTY CASH'!D146</f>
        <v>0</v>
      </c>
      <c r="D3840" s="209">
        <f>'PETTY CASH'!G146</f>
        <v>0</v>
      </c>
      <c r="E3840" s="209">
        <f>'PETTY CASH'!C146</f>
        <v>0</v>
      </c>
      <c r="F3840" s="209">
        <f>'PETTY CASH'!F146</f>
        <v>0</v>
      </c>
      <c r="G3840" s="210">
        <f>'PETTY CASH'!J146</f>
        <v>0</v>
      </c>
      <c r="H3840" s="210">
        <f>'PETTY CASH'!I146</f>
        <v>0</v>
      </c>
      <c r="I3840" s="210">
        <f t="shared" si="60"/>
        <v>0</v>
      </c>
      <c r="J3840" s="209"/>
      <c r="K3840" s="209" t="str" cm="1">
        <f t="array" ref="K3840">IF($C3840="","",IF(AND($C3840=Party_Statement!$C$5,$B3840&gt;=Party_Statement!$C$6,$B3840&lt;=Party_Statement!$E$6),SUMPRODUCT(($C$3:$C3840=Party_Statement!$C$5)*($B$3:$B3840&gt;=Party_Statement!$C$6)*($B$3:$B3840&lt;=Party_Statement!$E$6)),""))</f>
        <v/>
      </c>
    </row>
    <row r="3841" spans="1:11" x14ac:dyDescent="0.25">
      <c r="A3841" s="212">
        <f>'PETTY CASH'!A147</f>
        <v>0</v>
      </c>
      <c r="B3841" s="206" t="str">
        <f>'PETTY CASH'!B147</f>
        <v/>
      </c>
      <c r="C3841" s="209">
        <f>'PETTY CASH'!D147</f>
        <v>0</v>
      </c>
      <c r="D3841" s="209">
        <f>'PETTY CASH'!G147</f>
        <v>0</v>
      </c>
      <c r="E3841" s="209">
        <f>'PETTY CASH'!C147</f>
        <v>0</v>
      </c>
      <c r="F3841" s="209">
        <f>'PETTY CASH'!F147</f>
        <v>0</v>
      </c>
      <c r="G3841" s="210">
        <f>'PETTY CASH'!J147</f>
        <v>0</v>
      </c>
      <c r="H3841" s="210">
        <f>'PETTY CASH'!I147</f>
        <v>0</v>
      </c>
      <c r="I3841" s="210">
        <f t="shared" si="60"/>
        <v>0</v>
      </c>
      <c r="J3841" s="209"/>
      <c r="K3841" s="209" t="str" cm="1">
        <f t="array" ref="K3841">IF($C3841="","",IF(AND($C3841=Party_Statement!$C$5,$B3841&gt;=Party_Statement!$C$6,$B3841&lt;=Party_Statement!$E$6),SUMPRODUCT(($C$3:$C3841=Party_Statement!$C$5)*($B$3:$B3841&gt;=Party_Statement!$C$6)*($B$3:$B3841&lt;=Party_Statement!$E$6)),""))</f>
        <v/>
      </c>
    </row>
    <row r="3842" spans="1:11" x14ac:dyDescent="0.25">
      <c r="A3842" s="212">
        <f>'PETTY CASH'!A148</f>
        <v>0</v>
      </c>
      <c r="B3842" s="206" t="str">
        <f>'PETTY CASH'!B148</f>
        <v/>
      </c>
      <c r="C3842" s="209">
        <f>'PETTY CASH'!D148</f>
        <v>0</v>
      </c>
      <c r="D3842" s="209">
        <f>'PETTY CASH'!G148</f>
        <v>0</v>
      </c>
      <c r="E3842" s="209">
        <f>'PETTY CASH'!C148</f>
        <v>0</v>
      </c>
      <c r="F3842" s="209">
        <f>'PETTY CASH'!F148</f>
        <v>0</v>
      </c>
      <c r="G3842" s="210">
        <f>'PETTY CASH'!J148</f>
        <v>0</v>
      </c>
      <c r="H3842" s="210">
        <f>'PETTY CASH'!I148</f>
        <v>0</v>
      </c>
      <c r="I3842" s="210">
        <f t="shared" si="60"/>
        <v>0</v>
      </c>
      <c r="J3842" s="209"/>
      <c r="K3842" s="209" t="str" cm="1">
        <f t="array" ref="K3842">IF($C3842="","",IF(AND($C3842=Party_Statement!$C$5,$B3842&gt;=Party_Statement!$C$6,$B3842&lt;=Party_Statement!$E$6),SUMPRODUCT(($C$3:$C3842=Party_Statement!$C$5)*($B$3:$B3842&gt;=Party_Statement!$C$6)*($B$3:$B3842&lt;=Party_Statement!$E$6)),""))</f>
        <v/>
      </c>
    </row>
    <row r="3843" spans="1:11" x14ac:dyDescent="0.25">
      <c r="A3843" s="212">
        <f>'PETTY CASH'!A149</f>
        <v>0</v>
      </c>
      <c r="B3843" s="206" t="str">
        <f>'PETTY CASH'!B149</f>
        <v/>
      </c>
      <c r="C3843" s="209">
        <f>'PETTY CASH'!D149</f>
        <v>0</v>
      </c>
      <c r="D3843" s="209">
        <f>'PETTY CASH'!G149</f>
        <v>0</v>
      </c>
      <c r="E3843" s="209">
        <f>'PETTY CASH'!C149</f>
        <v>0</v>
      </c>
      <c r="F3843" s="209">
        <f>'PETTY CASH'!F149</f>
        <v>0</v>
      </c>
      <c r="G3843" s="210">
        <f>'PETTY CASH'!J149</f>
        <v>0</v>
      </c>
      <c r="H3843" s="210">
        <f>'PETTY CASH'!I149</f>
        <v>0</v>
      </c>
      <c r="I3843" s="210">
        <f t="shared" si="60"/>
        <v>0</v>
      </c>
      <c r="J3843" s="209"/>
      <c r="K3843" s="209" t="str" cm="1">
        <f t="array" ref="K3843">IF($C3843="","",IF(AND($C3843=Party_Statement!$C$5,$B3843&gt;=Party_Statement!$C$6,$B3843&lt;=Party_Statement!$E$6),SUMPRODUCT(($C$3:$C3843=Party_Statement!$C$5)*($B$3:$B3843&gt;=Party_Statement!$C$6)*($B$3:$B3843&lt;=Party_Statement!$E$6)),""))</f>
        <v/>
      </c>
    </row>
    <row r="3844" spans="1:11" x14ac:dyDescent="0.25">
      <c r="A3844" s="212">
        <f>'PETTY CASH'!A150</f>
        <v>0</v>
      </c>
      <c r="B3844" s="206" t="str">
        <f>'PETTY CASH'!B150</f>
        <v/>
      </c>
      <c r="C3844" s="209">
        <f>'PETTY CASH'!D150</f>
        <v>0</v>
      </c>
      <c r="D3844" s="209">
        <f>'PETTY CASH'!G150</f>
        <v>0</v>
      </c>
      <c r="E3844" s="209">
        <f>'PETTY CASH'!C150</f>
        <v>0</v>
      </c>
      <c r="F3844" s="209">
        <f>'PETTY CASH'!F150</f>
        <v>0</v>
      </c>
      <c r="G3844" s="210">
        <f>'PETTY CASH'!J150</f>
        <v>0</v>
      </c>
      <c r="H3844" s="210">
        <f>'PETTY CASH'!I150</f>
        <v>0</v>
      </c>
      <c r="I3844" s="210">
        <f t="shared" si="60"/>
        <v>0</v>
      </c>
      <c r="J3844" s="209"/>
      <c r="K3844" s="209" t="str" cm="1">
        <f t="array" ref="K3844">IF($C3844="","",IF(AND($C3844=Party_Statement!$C$5,$B3844&gt;=Party_Statement!$C$6,$B3844&lt;=Party_Statement!$E$6),SUMPRODUCT(($C$3:$C3844=Party_Statement!$C$5)*($B$3:$B3844&gt;=Party_Statement!$C$6)*($B$3:$B3844&lt;=Party_Statement!$E$6)),""))</f>
        <v/>
      </c>
    </row>
    <row r="3845" spans="1:11" x14ac:dyDescent="0.25">
      <c r="A3845" s="212">
        <f>'PETTY CASH'!A151</f>
        <v>0</v>
      </c>
      <c r="B3845" s="206" t="str">
        <f>'PETTY CASH'!B151</f>
        <v/>
      </c>
      <c r="C3845" s="209">
        <f>'PETTY CASH'!D151</f>
        <v>0</v>
      </c>
      <c r="D3845" s="209">
        <f>'PETTY CASH'!G151</f>
        <v>0</v>
      </c>
      <c r="E3845" s="209">
        <f>'PETTY CASH'!C151</f>
        <v>0</v>
      </c>
      <c r="F3845" s="209">
        <f>'PETTY CASH'!F151</f>
        <v>0</v>
      </c>
      <c r="G3845" s="210">
        <f>'PETTY CASH'!J151</f>
        <v>0</v>
      </c>
      <c r="H3845" s="210">
        <f>'PETTY CASH'!I151</f>
        <v>0</v>
      </c>
      <c r="I3845" s="210">
        <f t="shared" si="60"/>
        <v>0</v>
      </c>
      <c r="J3845" s="209"/>
      <c r="K3845" s="209" t="str" cm="1">
        <f t="array" ref="K3845">IF($C3845="","",IF(AND($C3845=Party_Statement!$C$5,$B3845&gt;=Party_Statement!$C$6,$B3845&lt;=Party_Statement!$E$6),SUMPRODUCT(($C$3:$C3845=Party_Statement!$C$5)*($B$3:$B3845&gt;=Party_Statement!$C$6)*($B$3:$B3845&lt;=Party_Statement!$E$6)),""))</f>
        <v/>
      </c>
    </row>
    <row r="3846" spans="1:11" x14ac:dyDescent="0.25">
      <c r="A3846" s="212">
        <f>'PETTY CASH'!A152</f>
        <v>0</v>
      </c>
      <c r="B3846" s="206" t="str">
        <f>'PETTY CASH'!B152</f>
        <v/>
      </c>
      <c r="C3846" s="209">
        <f>'PETTY CASH'!D152</f>
        <v>0</v>
      </c>
      <c r="D3846" s="209">
        <f>'PETTY CASH'!G152</f>
        <v>0</v>
      </c>
      <c r="E3846" s="209">
        <f>'PETTY CASH'!C152</f>
        <v>0</v>
      </c>
      <c r="F3846" s="209">
        <f>'PETTY CASH'!F152</f>
        <v>0</v>
      </c>
      <c r="G3846" s="210">
        <f>'PETTY CASH'!J152</f>
        <v>0</v>
      </c>
      <c r="H3846" s="210">
        <f>'PETTY CASH'!I152</f>
        <v>0</v>
      </c>
      <c r="I3846" s="210">
        <f t="shared" si="60"/>
        <v>0</v>
      </c>
      <c r="J3846" s="209"/>
      <c r="K3846" s="209" t="str" cm="1">
        <f t="array" ref="K3846">IF($C3846="","",IF(AND($C3846=Party_Statement!$C$5,$B3846&gt;=Party_Statement!$C$6,$B3846&lt;=Party_Statement!$E$6),SUMPRODUCT(($C$3:$C3846=Party_Statement!$C$5)*($B$3:$B3846&gt;=Party_Statement!$C$6)*($B$3:$B3846&lt;=Party_Statement!$E$6)),""))</f>
        <v/>
      </c>
    </row>
    <row r="3847" spans="1:11" x14ac:dyDescent="0.25">
      <c r="A3847" s="212">
        <f>'PETTY CASH'!A153</f>
        <v>0</v>
      </c>
      <c r="B3847" s="206" t="str">
        <f>'PETTY CASH'!B153</f>
        <v/>
      </c>
      <c r="C3847" s="209">
        <f>'PETTY CASH'!D153</f>
        <v>0</v>
      </c>
      <c r="D3847" s="209">
        <f>'PETTY CASH'!G153</f>
        <v>0</v>
      </c>
      <c r="E3847" s="209">
        <f>'PETTY CASH'!C153</f>
        <v>0</v>
      </c>
      <c r="F3847" s="209">
        <f>'PETTY CASH'!F153</f>
        <v>0</v>
      </c>
      <c r="G3847" s="210">
        <f>'PETTY CASH'!J153</f>
        <v>0</v>
      </c>
      <c r="H3847" s="210">
        <f>'PETTY CASH'!I153</f>
        <v>0</v>
      </c>
      <c r="I3847" s="210">
        <f t="shared" si="60"/>
        <v>0</v>
      </c>
      <c r="J3847" s="209"/>
      <c r="K3847" s="209" t="str" cm="1">
        <f t="array" ref="K3847">IF($C3847="","",IF(AND($C3847=Party_Statement!$C$5,$B3847&gt;=Party_Statement!$C$6,$B3847&lt;=Party_Statement!$E$6),SUMPRODUCT(($C$3:$C3847=Party_Statement!$C$5)*($B$3:$B3847&gt;=Party_Statement!$C$6)*($B$3:$B3847&lt;=Party_Statement!$E$6)),""))</f>
        <v/>
      </c>
    </row>
    <row r="3848" spans="1:11" x14ac:dyDescent="0.25">
      <c r="A3848" s="212">
        <f>'PETTY CASH'!A154</f>
        <v>0</v>
      </c>
      <c r="B3848" s="206" t="str">
        <f>'PETTY CASH'!B154</f>
        <v/>
      </c>
      <c r="C3848" s="209">
        <f>'PETTY CASH'!D154</f>
        <v>0</v>
      </c>
      <c r="D3848" s="209">
        <f>'PETTY CASH'!G154</f>
        <v>0</v>
      </c>
      <c r="E3848" s="209">
        <f>'PETTY CASH'!C154</f>
        <v>0</v>
      </c>
      <c r="F3848" s="209">
        <f>'PETTY CASH'!F154</f>
        <v>0</v>
      </c>
      <c r="G3848" s="210">
        <f>'PETTY CASH'!J154</f>
        <v>0</v>
      </c>
      <c r="H3848" s="210">
        <f>'PETTY CASH'!I154</f>
        <v>0</v>
      </c>
      <c r="I3848" s="210">
        <f t="shared" si="60"/>
        <v>0</v>
      </c>
      <c r="J3848" s="209"/>
      <c r="K3848" s="209" t="str" cm="1">
        <f t="array" ref="K3848">IF($C3848="","",IF(AND($C3848=Party_Statement!$C$5,$B3848&gt;=Party_Statement!$C$6,$B3848&lt;=Party_Statement!$E$6),SUMPRODUCT(($C$3:$C3848=Party_Statement!$C$5)*($B$3:$B3848&gt;=Party_Statement!$C$6)*($B$3:$B3848&lt;=Party_Statement!$E$6)),""))</f>
        <v/>
      </c>
    </row>
    <row r="3849" spans="1:11" x14ac:dyDescent="0.25">
      <c r="A3849" s="212">
        <f>'PETTY CASH'!A155</f>
        <v>0</v>
      </c>
      <c r="B3849" s="206" t="str">
        <f>'PETTY CASH'!B155</f>
        <v/>
      </c>
      <c r="C3849" s="209">
        <f>'PETTY CASH'!D155</f>
        <v>0</v>
      </c>
      <c r="D3849" s="209">
        <f>'PETTY CASH'!G155</f>
        <v>0</v>
      </c>
      <c r="E3849" s="209">
        <f>'PETTY CASH'!C155</f>
        <v>0</v>
      </c>
      <c r="F3849" s="209">
        <f>'PETTY CASH'!F155</f>
        <v>0</v>
      </c>
      <c r="G3849" s="210">
        <f>'PETTY CASH'!J155</f>
        <v>0</v>
      </c>
      <c r="H3849" s="210">
        <f>'PETTY CASH'!I155</f>
        <v>0</v>
      </c>
      <c r="I3849" s="210">
        <f t="shared" si="60"/>
        <v>0</v>
      </c>
      <c r="J3849" s="209"/>
      <c r="K3849" s="209" t="str" cm="1">
        <f t="array" ref="K3849">IF($C3849="","",IF(AND($C3849=Party_Statement!$C$5,$B3849&gt;=Party_Statement!$C$6,$B3849&lt;=Party_Statement!$E$6),SUMPRODUCT(($C$3:$C3849=Party_Statement!$C$5)*($B$3:$B3849&gt;=Party_Statement!$C$6)*($B$3:$B3849&lt;=Party_Statement!$E$6)),""))</f>
        <v/>
      </c>
    </row>
    <row r="3850" spans="1:11" x14ac:dyDescent="0.25">
      <c r="A3850" s="212">
        <f>'PETTY CASH'!A156</f>
        <v>0</v>
      </c>
      <c r="B3850" s="206" t="str">
        <f>'PETTY CASH'!B156</f>
        <v/>
      </c>
      <c r="C3850" s="209">
        <f>'PETTY CASH'!D156</f>
        <v>0</v>
      </c>
      <c r="D3850" s="209">
        <f>'PETTY CASH'!G156</f>
        <v>0</v>
      </c>
      <c r="E3850" s="209">
        <f>'PETTY CASH'!C156</f>
        <v>0</v>
      </c>
      <c r="F3850" s="209">
        <f>'PETTY CASH'!F156</f>
        <v>0</v>
      </c>
      <c r="G3850" s="210">
        <f>'PETTY CASH'!J156</f>
        <v>0</v>
      </c>
      <c r="H3850" s="210">
        <f>'PETTY CASH'!I156</f>
        <v>0</v>
      </c>
      <c r="I3850" s="210">
        <f t="shared" si="60"/>
        <v>0</v>
      </c>
      <c r="J3850" s="209"/>
      <c r="K3850" s="209" t="str" cm="1">
        <f t="array" ref="K3850">IF($C3850="","",IF(AND($C3850=Party_Statement!$C$5,$B3850&gt;=Party_Statement!$C$6,$B3850&lt;=Party_Statement!$E$6),SUMPRODUCT(($C$3:$C3850=Party_Statement!$C$5)*($B$3:$B3850&gt;=Party_Statement!$C$6)*($B$3:$B3850&lt;=Party_Statement!$E$6)),""))</f>
        <v/>
      </c>
    </row>
    <row r="3851" spans="1:11" x14ac:dyDescent="0.25">
      <c r="A3851" s="212">
        <f>'PETTY CASH'!A157</f>
        <v>0</v>
      </c>
      <c r="B3851" s="206" t="str">
        <f>'PETTY CASH'!B157</f>
        <v/>
      </c>
      <c r="C3851" s="209">
        <f>'PETTY CASH'!D157</f>
        <v>0</v>
      </c>
      <c r="D3851" s="209">
        <f>'PETTY CASH'!G157</f>
        <v>0</v>
      </c>
      <c r="E3851" s="209">
        <f>'PETTY CASH'!C157</f>
        <v>0</v>
      </c>
      <c r="F3851" s="209">
        <f>'PETTY CASH'!F157</f>
        <v>0</v>
      </c>
      <c r="G3851" s="210">
        <f>'PETTY CASH'!J157</f>
        <v>0</v>
      </c>
      <c r="H3851" s="210">
        <f>'PETTY CASH'!I157</f>
        <v>0</v>
      </c>
      <c r="I3851" s="210">
        <f t="shared" si="60"/>
        <v>0</v>
      </c>
      <c r="J3851" s="209"/>
      <c r="K3851" s="209" t="str" cm="1">
        <f t="array" ref="K3851">IF($C3851="","",IF(AND($C3851=Party_Statement!$C$5,$B3851&gt;=Party_Statement!$C$6,$B3851&lt;=Party_Statement!$E$6),SUMPRODUCT(($C$3:$C3851=Party_Statement!$C$5)*($B$3:$B3851&gt;=Party_Statement!$C$6)*($B$3:$B3851&lt;=Party_Statement!$E$6)),""))</f>
        <v/>
      </c>
    </row>
    <row r="3852" spans="1:11" x14ac:dyDescent="0.25">
      <c r="A3852" s="212">
        <f>'PETTY CASH'!A158</f>
        <v>0</v>
      </c>
      <c r="B3852" s="206" t="str">
        <f>'PETTY CASH'!B158</f>
        <v/>
      </c>
      <c r="C3852" s="209">
        <f>'PETTY CASH'!D158</f>
        <v>0</v>
      </c>
      <c r="D3852" s="209">
        <f>'PETTY CASH'!G158</f>
        <v>0</v>
      </c>
      <c r="E3852" s="209">
        <f>'PETTY CASH'!C158</f>
        <v>0</v>
      </c>
      <c r="F3852" s="209">
        <f>'PETTY CASH'!F158</f>
        <v>0</v>
      </c>
      <c r="G3852" s="210">
        <f>'PETTY CASH'!J158</f>
        <v>0</v>
      </c>
      <c r="H3852" s="210">
        <f>'PETTY CASH'!I158</f>
        <v>0</v>
      </c>
      <c r="I3852" s="210">
        <f t="shared" si="60"/>
        <v>0</v>
      </c>
      <c r="J3852" s="209"/>
      <c r="K3852" s="209" t="str" cm="1">
        <f t="array" ref="K3852">IF($C3852="","",IF(AND($C3852=Party_Statement!$C$5,$B3852&gt;=Party_Statement!$C$6,$B3852&lt;=Party_Statement!$E$6),SUMPRODUCT(($C$3:$C3852=Party_Statement!$C$5)*($B$3:$B3852&gt;=Party_Statement!$C$6)*($B$3:$B3852&lt;=Party_Statement!$E$6)),""))</f>
        <v/>
      </c>
    </row>
    <row r="3853" spans="1:11" x14ac:dyDescent="0.25">
      <c r="A3853" s="212">
        <f>'PETTY CASH'!A159</f>
        <v>0</v>
      </c>
      <c r="B3853" s="206" t="str">
        <f>'PETTY CASH'!B159</f>
        <v/>
      </c>
      <c r="C3853" s="209">
        <f>'PETTY CASH'!D159</f>
        <v>0</v>
      </c>
      <c r="D3853" s="209">
        <f>'PETTY CASH'!G159</f>
        <v>0</v>
      </c>
      <c r="E3853" s="209">
        <f>'PETTY CASH'!C159</f>
        <v>0</v>
      </c>
      <c r="F3853" s="209">
        <f>'PETTY CASH'!F159</f>
        <v>0</v>
      </c>
      <c r="G3853" s="210">
        <f>'PETTY CASH'!J159</f>
        <v>0</v>
      </c>
      <c r="H3853" s="210">
        <f>'PETTY CASH'!I159</f>
        <v>0</v>
      </c>
      <c r="I3853" s="210">
        <f t="shared" si="60"/>
        <v>0</v>
      </c>
      <c r="J3853" s="209"/>
      <c r="K3853" s="209" t="str" cm="1">
        <f t="array" ref="K3853">IF($C3853="","",IF(AND($C3853=Party_Statement!$C$5,$B3853&gt;=Party_Statement!$C$6,$B3853&lt;=Party_Statement!$E$6),SUMPRODUCT(($C$3:$C3853=Party_Statement!$C$5)*($B$3:$B3853&gt;=Party_Statement!$C$6)*($B$3:$B3853&lt;=Party_Statement!$E$6)),""))</f>
        <v/>
      </c>
    </row>
    <row r="3854" spans="1:11" x14ac:dyDescent="0.25">
      <c r="A3854" s="212">
        <f>'PETTY CASH'!A160</f>
        <v>0</v>
      </c>
      <c r="B3854" s="206" t="str">
        <f>'PETTY CASH'!B160</f>
        <v/>
      </c>
      <c r="C3854" s="209">
        <f>'PETTY CASH'!D160</f>
        <v>0</v>
      </c>
      <c r="D3854" s="209">
        <f>'PETTY CASH'!G160</f>
        <v>0</v>
      </c>
      <c r="E3854" s="209">
        <f>'PETTY CASH'!C160</f>
        <v>0</v>
      </c>
      <c r="F3854" s="209">
        <f>'PETTY CASH'!F160</f>
        <v>0</v>
      </c>
      <c r="G3854" s="210">
        <f>'PETTY CASH'!J160</f>
        <v>0</v>
      </c>
      <c r="H3854" s="210">
        <f>'PETTY CASH'!I160</f>
        <v>0</v>
      </c>
      <c r="I3854" s="210">
        <f t="shared" si="60"/>
        <v>0</v>
      </c>
      <c r="J3854" s="209"/>
      <c r="K3854" s="209" t="str" cm="1">
        <f t="array" ref="K3854">IF($C3854="","",IF(AND($C3854=Party_Statement!$C$5,$B3854&gt;=Party_Statement!$C$6,$B3854&lt;=Party_Statement!$E$6),SUMPRODUCT(($C$3:$C3854=Party_Statement!$C$5)*($B$3:$B3854&gt;=Party_Statement!$C$6)*($B$3:$B3854&lt;=Party_Statement!$E$6)),""))</f>
        <v/>
      </c>
    </row>
    <row r="3855" spans="1:11" x14ac:dyDescent="0.25">
      <c r="A3855" s="212" t="str">
        <f>'PETTY CASH'!A161</f>
        <v>TOTAL</v>
      </c>
      <c r="B3855" s="206" t="str">
        <f>'PETTY CASH'!B161</f>
        <v/>
      </c>
      <c r="C3855" s="209" t="str">
        <f>'PETTY CASH'!D161</f>
        <v>TOTALS ►</v>
      </c>
      <c r="D3855" s="209">
        <f>'PETTY CASH'!G161</f>
        <v>0</v>
      </c>
      <c r="E3855" s="209">
        <f>'PETTY CASH'!C161</f>
        <v>0</v>
      </c>
      <c r="F3855" s="209">
        <f>'PETTY CASH'!F161</f>
        <v>0</v>
      </c>
      <c r="G3855" s="210">
        <f>'PETTY CASH'!J161</f>
        <v>525870</v>
      </c>
      <c r="H3855" s="210">
        <f>'PETTY CASH'!I161</f>
        <v>509460</v>
      </c>
      <c r="I3855" s="210">
        <f t="shared" si="60"/>
        <v>16410</v>
      </c>
      <c r="J3855" s="209"/>
      <c r="K3855" s="209" t="str" cm="1">
        <f t="array" ref="K3855">IF($C3855="","",IF(AND($C3855=Party_Statement!$C$5,$B3855&gt;=Party_Statement!$C$6,$B3855&lt;=Party_Statement!$E$6),SUMPRODUCT(($C$3:$C3855=Party_Statement!$C$5)*($B$3:$B3855&gt;=Party_Statement!$C$6)*($B$3:$B3855&lt;=Party_Statement!$E$6)),""))</f>
        <v/>
      </c>
    </row>
    <row r="3856" spans="1:11" x14ac:dyDescent="0.25">
      <c r="A3856" s="212">
        <f>'PETTY CASH'!A162</f>
        <v>0</v>
      </c>
      <c r="B3856" s="206">
        <f>'PETTY CASH'!B162</f>
        <v>0</v>
      </c>
      <c r="C3856" s="209">
        <f>'PETTY CASH'!D162</f>
        <v>0</v>
      </c>
      <c r="D3856" s="209">
        <f>'PETTY CASH'!G162</f>
        <v>0</v>
      </c>
      <c r="E3856" s="209">
        <f>'PETTY CASH'!C162</f>
        <v>0</v>
      </c>
      <c r="F3856" s="209">
        <f>'PETTY CASH'!F162</f>
        <v>0</v>
      </c>
      <c r="G3856" s="210">
        <f>'PETTY CASH'!J162</f>
        <v>0</v>
      </c>
      <c r="H3856" s="210">
        <f>'PETTY CASH'!I162</f>
        <v>0</v>
      </c>
      <c r="I3856" s="210">
        <f t="shared" si="60"/>
        <v>0</v>
      </c>
      <c r="J3856" s="209"/>
      <c r="K3856" s="209" t="str" cm="1">
        <f t="array" ref="K3856">IF($C3856="","",IF(AND($C3856=Party_Statement!$C$5,$B3856&gt;=Party_Statement!$C$6,$B3856&lt;=Party_Statement!$E$6),SUMPRODUCT(($C$3:$C3856=Party_Statement!$C$5)*($B$3:$B3856&gt;=Party_Statement!$C$6)*($B$3:$B3856&lt;=Party_Statement!$E$6)),""))</f>
        <v/>
      </c>
    </row>
    <row r="3857" spans="1:11" x14ac:dyDescent="0.25">
      <c r="A3857" s="212">
        <f>'PETTY CASH'!A163</f>
        <v>0</v>
      </c>
      <c r="B3857" s="206">
        <f>'PETTY CASH'!B163</f>
        <v>0</v>
      </c>
      <c r="C3857" s="209">
        <f>'PETTY CASH'!D163</f>
        <v>0</v>
      </c>
      <c r="D3857" s="209">
        <f>'PETTY CASH'!G163</f>
        <v>0</v>
      </c>
      <c r="E3857" s="209">
        <f>'PETTY CASH'!C163</f>
        <v>0</v>
      </c>
      <c r="F3857" s="209">
        <f>'PETTY CASH'!F163</f>
        <v>0</v>
      </c>
      <c r="G3857" s="210">
        <f>'PETTY CASH'!J163</f>
        <v>0</v>
      </c>
      <c r="H3857" s="210">
        <f>'PETTY CASH'!I163</f>
        <v>0</v>
      </c>
      <c r="I3857" s="210">
        <f t="shared" si="60"/>
        <v>0</v>
      </c>
      <c r="J3857" s="209"/>
      <c r="K3857" s="209" t="str" cm="1">
        <f t="array" ref="K3857">IF($C3857="","",IF(AND($C3857=Party_Statement!$C$5,$B3857&gt;=Party_Statement!$C$6,$B3857&lt;=Party_Statement!$E$6),SUMPRODUCT(($C$3:$C3857=Party_Statement!$C$5)*($B$3:$B3857&gt;=Party_Statement!$C$6)*($B$3:$B3857&lt;=Party_Statement!$E$6)),""))</f>
        <v/>
      </c>
    </row>
    <row r="3858" spans="1:11" x14ac:dyDescent="0.25">
      <c r="A3858" s="212">
        <f>'PETTY CASH'!A164</f>
        <v>0</v>
      </c>
      <c r="B3858" s="206">
        <f>'PETTY CASH'!B164</f>
        <v>0</v>
      </c>
      <c r="C3858" s="209">
        <f>'PETTY CASH'!D164</f>
        <v>0</v>
      </c>
      <c r="D3858" s="209">
        <f>'PETTY CASH'!G164</f>
        <v>0</v>
      </c>
      <c r="E3858" s="209">
        <f>'PETTY CASH'!C164</f>
        <v>0</v>
      </c>
      <c r="F3858" s="209">
        <f>'PETTY CASH'!F164</f>
        <v>0</v>
      </c>
      <c r="G3858" s="210">
        <f>'PETTY CASH'!J164</f>
        <v>0</v>
      </c>
      <c r="H3858" s="210">
        <f>'PETTY CASH'!I164</f>
        <v>0</v>
      </c>
      <c r="I3858" s="210">
        <f t="shared" si="60"/>
        <v>0</v>
      </c>
      <c r="J3858" s="209"/>
      <c r="K3858" s="209" t="str" cm="1">
        <f t="array" ref="K3858">IF($C3858="","",IF(AND($C3858=Party_Statement!$C$5,$B3858&gt;=Party_Statement!$C$6,$B3858&lt;=Party_Statement!$E$6),SUMPRODUCT(($C$3:$C3858=Party_Statement!$C$5)*($B$3:$B3858&gt;=Party_Statement!$C$6)*($B$3:$B3858&lt;=Party_Statement!$E$6)),""))</f>
        <v/>
      </c>
    </row>
    <row r="3859" spans="1:11" x14ac:dyDescent="0.25">
      <c r="A3859" s="212">
        <f>'PETTY CASH'!A165</f>
        <v>0</v>
      </c>
      <c r="B3859" s="206">
        <f>'PETTY CASH'!B165</f>
        <v>0</v>
      </c>
      <c r="C3859" s="209">
        <f>'PETTY CASH'!D165</f>
        <v>0</v>
      </c>
      <c r="D3859" s="209">
        <f>'PETTY CASH'!G165</f>
        <v>0</v>
      </c>
      <c r="E3859" s="209">
        <f>'PETTY CASH'!C165</f>
        <v>0</v>
      </c>
      <c r="F3859" s="209">
        <f>'PETTY CASH'!F165</f>
        <v>0</v>
      </c>
      <c r="G3859" s="210">
        <f>'PETTY CASH'!J165</f>
        <v>0</v>
      </c>
      <c r="H3859" s="210">
        <f>'PETTY CASH'!I165</f>
        <v>0</v>
      </c>
      <c r="I3859" s="210">
        <f t="shared" si="60"/>
        <v>0</v>
      </c>
      <c r="J3859" s="209"/>
      <c r="K3859" s="209" t="str" cm="1">
        <f t="array" ref="K3859">IF($C3859="","",IF(AND($C3859=Party_Statement!$C$5,$B3859&gt;=Party_Statement!$C$6,$B3859&lt;=Party_Statement!$E$6),SUMPRODUCT(($C$3:$C3859=Party_Statement!$C$5)*($B$3:$B3859&gt;=Party_Statement!$C$6)*($B$3:$B3859&lt;=Party_Statement!$E$6)),""))</f>
        <v/>
      </c>
    </row>
    <row r="3860" spans="1:11" x14ac:dyDescent="0.25">
      <c r="A3860" s="212">
        <f>'PETTY CASH'!A166</f>
        <v>0</v>
      </c>
      <c r="B3860" s="206">
        <f>'PETTY CASH'!B166</f>
        <v>0</v>
      </c>
      <c r="C3860" s="209">
        <f>'PETTY CASH'!D166</f>
        <v>0</v>
      </c>
      <c r="D3860" s="209">
        <f>'PETTY CASH'!G166</f>
        <v>0</v>
      </c>
      <c r="E3860" s="209">
        <f>'PETTY CASH'!C166</f>
        <v>0</v>
      </c>
      <c r="F3860" s="209">
        <f>'PETTY CASH'!F166</f>
        <v>0</v>
      </c>
      <c r="G3860" s="210">
        <f>'PETTY CASH'!J166</f>
        <v>0</v>
      </c>
      <c r="H3860" s="210">
        <f>'PETTY CASH'!I166</f>
        <v>0</v>
      </c>
      <c r="I3860" s="210">
        <f t="shared" si="60"/>
        <v>0</v>
      </c>
      <c r="J3860" s="209"/>
      <c r="K3860" s="209" t="str" cm="1">
        <f t="array" ref="K3860">IF($C3860="","",IF(AND($C3860=Party_Statement!$C$5,$B3860&gt;=Party_Statement!$C$6,$B3860&lt;=Party_Statement!$E$6),SUMPRODUCT(($C$3:$C3860=Party_Statement!$C$5)*($B$3:$B3860&gt;=Party_Statement!$C$6)*($B$3:$B3860&lt;=Party_Statement!$E$6)),""))</f>
        <v/>
      </c>
    </row>
    <row r="3861" spans="1:11" x14ac:dyDescent="0.25">
      <c r="A3861" s="212">
        <f>'PETTY CASH'!A167</f>
        <v>0</v>
      </c>
      <c r="B3861" s="206">
        <f>'PETTY CASH'!B167</f>
        <v>0</v>
      </c>
      <c r="C3861" s="209">
        <f>'PETTY CASH'!D167</f>
        <v>0</v>
      </c>
      <c r="D3861" s="209">
        <f>'PETTY CASH'!G167</f>
        <v>0</v>
      </c>
      <c r="E3861" s="209">
        <f>'PETTY CASH'!C167</f>
        <v>0</v>
      </c>
      <c r="F3861" s="209">
        <f>'PETTY CASH'!F167</f>
        <v>0</v>
      </c>
      <c r="G3861" s="210">
        <f>'PETTY CASH'!J167</f>
        <v>0</v>
      </c>
      <c r="H3861" s="210">
        <f>'PETTY CASH'!I167</f>
        <v>0</v>
      </c>
      <c r="I3861" s="210">
        <f t="shared" si="60"/>
        <v>0</v>
      </c>
      <c r="J3861" s="209"/>
      <c r="K3861" s="209" t="str" cm="1">
        <f t="array" ref="K3861">IF($C3861="","",IF(AND($C3861=Party_Statement!$C$5,$B3861&gt;=Party_Statement!$C$6,$B3861&lt;=Party_Statement!$E$6),SUMPRODUCT(($C$3:$C3861=Party_Statement!$C$5)*($B$3:$B3861&gt;=Party_Statement!$C$6)*($B$3:$B3861&lt;=Party_Statement!$E$6)),""))</f>
        <v/>
      </c>
    </row>
    <row r="3862" spans="1:11" x14ac:dyDescent="0.25">
      <c r="A3862" s="212">
        <f>'PETTY CASH'!A168</f>
        <v>0</v>
      </c>
      <c r="B3862" s="206">
        <f>'PETTY CASH'!B168</f>
        <v>0</v>
      </c>
      <c r="C3862" s="209">
        <f>'PETTY CASH'!D168</f>
        <v>0</v>
      </c>
      <c r="D3862" s="209">
        <f>'PETTY CASH'!G168</f>
        <v>0</v>
      </c>
      <c r="E3862" s="209">
        <f>'PETTY CASH'!C168</f>
        <v>0</v>
      </c>
      <c r="F3862" s="209">
        <f>'PETTY CASH'!F168</f>
        <v>0</v>
      </c>
      <c r="G3862" s="210">
        <f>'PETTY CASH'!J168</f>
        <v>0</v>
      </c>
      <c r="H3862" s="210">
        <f>'PETTY CASH'!I168</f>
        <v>0</v>
      </c>
      <c r="I3862" s="210">
        <f t="shared" si="60"/>
        <v>0</v>
      </c>
      <c r="J3862" s="209"/>
      <c r="K3862" s="209" t="str" cm="1">
        <f t="array" ref="K3862">IF($C3862="","",IF(AND($C3862=Party_Statement!$C$5,$B3862&gt;=Party_Statement!$C$6,$B3862&lt;=Party_Statement!$E$6),SUMPRODUCT(($C$3:$C3862=Party_Statement!$C$5)*($B$3:$B3862&gt;=Party_Statement!$C$6)*($B$3:$B3862&lt;=Party_Statement!$E$6)),""))</f>
        <v/>
      </c>
    </row>
    <row r="3863" spans="1:11" x14ac:dyDescent="0.25">
      <c r="A3863" s="212">
        <f>'PETTY CASH'!A169</f>
        <v>0</v>
      </c>
      <c r="B3863" s="206">
        <f>'PETTY CASH'!B169</f>
        <v>0</v>
      </c>
      <c r="C3863" s="209">
        <f>'PETTY CASH'!D169</f>
        <v>0</v>
      </c>
      <c r="D3863" s="209">
        <f>'PETTY CASH'!G169</f>
        <v>0</v>
      </c>
      <c r="E3863" s="209">
        <f>'PETTY CASH'!C169</f>
        <v>0</v>
      </c>
      <c r="F3863" s="209">
        <f>'PETTY CASH'!F169</f>
        <v>0</v>
      </c>
      <c r="G3863" s="210">
        <f>'PETTY CASH'!J169</f>
        <v>0</v>
      </c>
      <c r="H3863" s="210">
        <f>'PETTY CASH'!I169</f>
        <v>0</v>
      </c>
      <c r="I3863" s="210">
        <f t="shared" si="60"/>
        <v>0</v>
      </c>
      <c r="J3863" s="209"/>
      <c r="K3863" s="209" t="str" cm="1">
        <f t="array" ref="K3863">IF($C3863="","",IF(AND($C3863=Party_Statement!$C$5,$B3863&gt;=Party_Statement!$C$6,$B3863&lt;=Party_Statement!$E$6),SUMPRODUCT(($C$3:$C3863=Party_Statement!$C$5)*($B$3:$B3863&gt;=Party_Statement!$C$6)*($B$3:$B3863&lt;=Party_Statement!$E$6)),""))</f>
        <v/>
      </c>
    </row>
    <row r="3864" spans="1:11" x14ac:dyDescent="0.25">
      <c r="A3864" s="212">
        <f>'PETTY CASH'!A170</f>
        <v>0</v>
      </c>
      <c r="B3864" s="206">
        <f>'PETTY CASH'!B170</f>
        <v>0</v>
      </c>
      <c r="C3864" s="209">
        <f>'PETTY CASH'!D170</f>
        <v>0</v>
      </c>
      <c r="D3864" s="209">
        <f>'PETTY CASH'!G170</f>
        <v>0</v>
      </c>
      <c r="E3864" s="209">
        <f>'PETTY CASH'!C170</f>
        <v>0</v>
      </c>
      <c r="F3864" s="209">
        <f>'PETTY CASH'!F170</f>
        <v>0</v>
      </c>
      <c r="G3864" s="210">
        <f>'PETTY CASH'!J170</f>
        <v>0</v>
      </c>
      <c r="H3864" s="210">
        <f>'PETTY CASH'!I170</f>
        <v>0</v>
      </c>
      <c r="I3864" s="210">
        <f t="shared" si="60"/>
        <v>0</v>
      </c>
      <c r="J3864" s="209"/>
      <c r="K3864" s="209" t="str" cm="1">
        <f t="array" ref="K3864">IF($C3864="","",IF(AND($C3864=Party_Statement!$C$5,$B3864&gt;=Party_Statement!$C$6,$B3864&lt;=Party_Statement!$E$6),SUMPRODUCT(($C$3:$C3864=Party_Statement!$C$5)*($B$3:$B3864&gt;=Party_Statement!$C$6)*($B$3:$B3864&lt;=Party_Statement!$E$6)),""))</f>
        <v/>
      </c>
    </row>
    <row r="3865" spans="1:11" x14ac:dyDescent="0.25">
      <c r="A3865" s="212">
        <f>'PETTY CASH'!A171</f>
        <v>0</v>
      </c>
      <c r="B3865" s="206">
        <f>'PETTY CASH'!B171</f>
        <v>0</v>
      </c>
      <c r="C3865" s="209">
        <f>'PETTY CASH'!D171</f>
        <v>0</v>
      </c>
      <c r="D3865" s="209">
        <f>'PETTY CASH'!G171</f>
        <v>0</v>
      </c>
      <c r="E3865" s="209">
        <f>'PETTY CASH'!C171</f>
        <v>0</v>
      </c>
      <c r="F3865" s="209">
        <f>'PETTY CASH'!F171</f>
        <v>0</v>
      </c>
      <c r="G3865" s="210">
        <f>'PETTY CASH'!J171</f>
        <v>0</v>
      </c>
      <c r="H3865" s="210">
        <f>'PETTY CASH'!I171</f>
        <v>0</v>
      </c>
      <c r="I3865" s="210">
        <f t="shared" si="60"/>
        <v>0</v>
      </c>
      <c r="J3865" s="209"/>
      <c r="K3865" s="209" t="str" cm="1">
        <f t="array" ref="K3865">IF($C3865="","",IF(AND($C3865=Party_Statement!$C$5,$B3865&gt;=Party_Statement!$C$6,$B3865&lt;=Party_Statement!$E$6),SUMPRODUCT(($C$3:$C3865=Party_Statement!$C$5)*($B$3:$B3865&gt;=Party_Statement!$C$6)*($B$3:$B3865&lt;=Party_Statement!$E$6)),""))</f>
        <v/>
      </c>
    </row>
    <row r="3866" spans="1:11" x14ac:dyDescent="0.25">
      <c r="A3866" s="212">
        <f>'PETTY CASH'!A172</f>
        <v>0</v>
      </c>
      <c r="B3866" s="206">
        <f>'PETTY CASH'!B172</f>
        <v>0</v>
      </c>
      <c r="C3866" s="209">
        <f>'PETTY CASH'!D172</f>
        <v>0</v>
      </c>
      <c r="D3866" s="209">
        <f>'PETTY CASH'!G172</f>
        <v>0</v>
      </c>
      <c r="E3866" s="209">
        <f>'PETTY CASH'!C172</f>
        <v>0</v>
      </c>
      <c r="F3866" s="209">
        <f>'PETTY CASH'!F172</f>
        <v>0</v>
      </c>
      <c r="G3866" s="210">
        <f>'PETTY CASH'!J172</f>
        <v>0</v>
      </c>
      <c r="H3866" s="210">
        <f>'PETTY CASH'!I172</f>
        <v>0</v>
      </c>
      <c r="I3866" s="210">
        <f t="shared" si="60"/>
        <v>0</v>
      </c>
      <c r="J3866" s="209"/>
      <c r="K3866" s="209" t="str" cm="1">
        <f t="array" ref="K3866">IF($C3866="","",IF(AND($C3866=Party_Statement!$C$5,$B3866&gt;=Party_Statement!$C$6,$B3866&lt;=Party_Statement!$E$6),SUMPRODUCT(($C$3:$C3866=Party_Statement!$C$5)*($B$3:$B3866&gt;=Party_Statement!$C$6)*($B$3:$B3866&lt;=Party_Statement!$E$6)),""))</f>
        <v/>
      </c>
    </row>
    <row r="3867" spans="1:11" x14ac:dyDescent="0.25">
      <c r="A3867" s="226" t="s">
        <v>1571</v>
      </c>
      <c r="B3867" s="227" t="s">
        <v>1571</v>
      </c>
      <c r="C3867" s="228" t="s">
        <v>1571</v>
      </c>
      <c r="D3867" s="228" t="s">
        <v>1571</v>
      </c>
      <c r="E3867" s="228" t="s">
        <v>1571</v>
      </c>
      <c r="F3867" s="228" t="s">
        <v>1571</v>
      </c>
      <c r="G3867" s="229" t="s">
        <v>1571</v>
      </c>
      <c r="H3867" s="229" t="s">
        <v>1571</v>
      </c>
      <c r="I3867" s="229" t="s">
        <v>1571</v>
      </c>
      <c r="J3867" s="228"/>
      <c r="K3867" s="209" t="str" cm="1">
        <f t="array" ref="K3867">IF($C3867="","",IF(AND($C3867=Party_Statement!$C$5,$B3867&gt;=Party_Statement!$C$6,$B3867&lt;=Party_Statement!$E$6),SUMPRODUCT(($C$3:$C3867=Party_Statement!$C$5)*($B$3:$B3867&gt;=Party_Statement!$C$6)*($B$3:$B3867&lt;=Party_Statement!$E$6)),""))</f>
        <v/>
      </c>
    </row>
    <row r="3868" spans="1:11" x14ac:dyDescent="0.25">
      <c r="A3868" s="212">
        <f>'BANK RECON'!A4</f>
        <v>66929</v>
      </c>
      <c r="B3868" s="206">
        <f>'BANK RECON'!B4</f>
        <v>46216</v>
      </c>
      <c r="C3868" s="209" t="str">
        <f>'BANK RECON'!D4</f>
        <v>KESHAB GAUTAM</v>
      </c>
      <c r="D3868" s="209" t="str">
        <f>'BANK RECON'!D4</f>
        <v>KESHAB GAUTAM</v>
      </c>
      <c r="E3868" s="209" t="str">
        <f>'BANK RECON'!C4</f>
        <v>QR-001</v>
      </c>
      <c r="F3868" s="209" t="str">
        <f>'BANK RECON'!E4</f>
        <v>ONLINE RECEIVED FROM KESHAB</v>
      </c>
      <c r="G3868" s="210">
        <f>'BANK RECON'!G4</f>
        <v>0</v>
      </c>
      <c r="H3868" s="210">
        <f>'BANK RECON'!H4</f>
        <v>100000</v>
      </c>
      <c r="I3868" s="210">
        <f>IF($C3868="","",IF($C3868=$C2424,$I2424+$G3868-$H3868,$G3868-$H3868))</f>
        <v>-100000</v>
      </c>
      <c r="J3868" s="209"/>
      <c r="K3868" s="209" t="str" cm="1">
        <f t="array" ref="K3868">IF($C3868="","",IF(AND($C3868=Party_Statement!$C$5,$B3868&gt;=Party_Statement!$C$6,$B3868&lt;=Party_Statement!$E$6),SUMPRODUCT(($C$3:$C3868=Party_Statement!$C$5)*($B$3:$B3868&gt;=Party_Statement!$C$6)*($B$3:$B3868&lt;=Party_Statement!$E$6)),""))</f>
        <v/>
      </c>
    </row>
    <row r="3869" spans="1:11" x14ac:dyDescent="0.25">
      <c r="A3869" s="212">
        <f>'BANK RECON'!A5</f>
        <v>66929</v>
      </c>
      <c r="B3869" s="206">
        <f>'BANK RECON'!B5</f>
        <v>46216</v>
      </c>
      <c r="C3869" s="209" t="str">
        <f>'BANK RECON'!D5</f>
        <v>SAI KRIPA KSS LTD</v>
      </c>
      <c r="D3869" s="209" t="str">
        <f>'BANK RECON'!D5</f>
        <v>SAI KRIPA KSS LTD</v>
      </c>
      <c r="E3869" s="209" t="str">
        <f>'BANK RECON'!C5</f>
        <v>QR-002</v>
      </c>
      <c r="F3869" s="209" t="str">
        <f>'BANK RECON'!E5</f>
        <v>ONLINE TRANSFERRED TO MODERN AGRO</v>
      </c>
      <c r="G3869" s="210">
        <f>'BANK RECON'!G5</f>
        <v>100000</v>
      </c>
      <c r="H3869" s="210">
        <f>'BANK RECON'!H5</f>
        <v>0</v>
      </c>
      <c r="I3869" s="210">
        <f t="shared" ref="I3869:I3932" si="61">IF($C3869="","",IF($C3869=$C2425,$I2425+$G3869-$H3869,$G3869-$H3869))</f>
        <v>100000</v>
      </c>
      <c r="J3869" s="209"/>
      <c r="K3869" s="209" cm="1">
        <f t="array" ref="K3869">IF($C3869="","",IF(AND($C3869=Party_Statement!$C$5,$B3869&gt;=Party_Statement!$C$6,$B3869&lt;=Party_Statement!$E$6),SUMPRODUCT(($C$3:$C3869=Party_Statement!$C$5)*($B$3:$B3869&gt;=Party_Statement!$C$6)*($B$3:$B3869&lt;=Party_Statement!$E$6)),""))</f>
        <v>33</v>
      </c>
    </row>
    <row r="3870" spans="1:11" x14ac:dyDescent="0.25">
      <c r="A3870" s="212">
        <f>'BANK RECON'!A6</f>
        <v>66928</v>
      </c>
      <c r="B3870" s="206">
        <f>'BANK RECON'!B6</f>
        <v>46215</v>
      </c>
      <c r="C3870" s="209" t="str">
        <f>'BANK RECON'!D6</f>
        <v>KESHAB GAUTAM</v>
      </c>
      <c r="D3870" s="209" t="str">
        <f>'BANK RECON'!D6</f>
        <v>KESHAB GAUTAM</v>
      </c>
      <c r="E3870" s="209" t="str">
        <f>'BANK RECON'!C6</f>
        <v>QR-003</v>
      </c>
      <c r="F3870" s="209" t="str">
        <f>'BANK RECON'!E6</f>
        <v>ONLINE RECEIVED FROM KESHAB (BY KESHAB)</v>
      </c>
      <c r="G3870" s="210">
        <f>'BANK RECON'!G6</f>
        <v>0</v>
      </c>
      <c r="H3870" s="210">
        <f>'BANK RECON'!H6</f>
        <v>100000</v>
      </c>
      <c r="I3870" s="210">
        <f t="shared" si="61"/>
        <v>-100000</v>
      </c>
      <c r="J3870" s="209"/>
      <c r="K3870" s="209" t="str" cm="1">
        <f t="array" ref="K3870">IF($C3870="","",IF(AND($C3870=Party_Statement!$C$5,$B3870&gt;=Party_Statement!$C$6,$B3870&lt;=Party_Statement!$E$6),SUMPRODUCT(($C$3:$C3870=Party_Statement!$C$5)*($B$3:$B3870&gt;=Party_Statement!$C$6)*($B$3:$B3870&lt;=Party_Statement!$E$6)),""))</f>
        <v/>
      </c>
    </row>
    <row r="3871" spans="1:11" x14ac:dyDescent="0.25">
      <c r="A3871" s="212">
        <f>'BANK RECON'!A7</f>
        <v>66928</v>
      </c>
      <c r="B3871" s="206">
        <f>'BANK RECON'!B7</f>
        <v>46215</v>
      </c>
      <c r="C3871" s="209" t="str">
        <f>'BANK RECON'!D7</f>
        <v>BODESH 310</v>
      </c>
      <c r="D3871" s="209" t="str">
        <f>'BANK RECON'!D7</f>
        <v>BODESH 310</v>
      </c>
      <c r="E3871" s="209" t="str">
        <f>'BANK RECON'!C7</f>
        <v>QR-004</v>
      </c>
      <c r="F3871" s="209" t="str">
        <f>'BANK RECON'!E7</f>
        <v>ONLINE TRANSFERRED TO BODESH SUKLA BANGAI</v>
      </c>
      <c r="G3871" s="210">
        <f>'BANK RECON'!G7</f>
        <v>100000</v>
      </c>
      <c r="H3871" s="210">
        <f>'BANK RECON'!H7</f>
        <v>0</v>
      </c>
      <c r="I3871" s="210">
        <f t="shared" si="61"/>
        <v>100000</v>
      </c>
      <c r="J3871" s="209"/>
      <c r="K3871" s="209" t="str" cm="1">
        <f t="array" ref="K3871">IF($C3871="","",IF(AND($C3871=Party_Statement!$C$5,$B3871&gt;=Party_Statement!$C$6,$B3871&lt;=Party_Statement!$E$6),SUMPRODUCT(($C$3:$C3871=Party_Statement!$C$5)*($B$3:$B3871&gt;=Party_Statement!$C$6)*($B$3:$B3871&lt;=Party_Statement!$E$6)),""))</f>
        <v/>
      </c>
    </row>
    <row r="3872" spans="1:11" x14ac:dyDescent="0.25">
      <c r="A3872" s="212">
        <f>'BANK RECON'!A8</f>
        <v>66927</v>
      </c>
      <c r="B3872" s="206">
        <f>'BANK RECON'!B8</f>
        <v>46214</v>
      </c>
      <c r="C3872" s="209" t="str">
        <f>'BANK RECON'!D8</f>
        <v>LOCAL</v>
      </c>
      <c r="D3872" s="209" t="str">
        <f>'BANK RECON'!D8</f>
        <v>LOCAL</v>
      </c>
      <c r="E3872" s="209" t="str">
        <f>'BANK RECON'!C8</f>
        <v>QR-005</v>
      </c>
      <c r="F3872" s="209" t="str">
        <f>'BANK RECON'!E8</f>
        <v xml:space="preserve">QR RECEIVED ALINA ARYAL </v>
      </c>
      <c r="G3872" s="210">
        <f>'BANK RECON'!G8</f>
        <v>0</v>
      </c>
      <c r="H3872" s="210">
        <f>'BANK RECON'!H8</f>
        <v>2200</v>
      </c>
      <c r="I3872" s="210">
        <f t="shared" si="61"/>
        <v>-2200</v>
      </c>
      <c r="J3872" s="209"/>
      <c r="K3872" s="209" t="str" cm="1">
        <f t="array" ref="K3872">IF($C3872="","",IF(AND($C3872=Party_Statement!$C$5,$B3872&gt;=Party_Statement!$C$6,$B3872&lt;=Party_Statement!$E$6),SUMPRODUCT(($C$3:$C3872=Party_Statement!$C$5)*($B$3:$B3872&gt;=Party_Statement!$C$6)*($B$3:$B3872&lt;=Party_Statement!$E$6)),""))</f>
        <v/>
      </c>
    </row>
    <row r="3873" spans="1:11" x14ac:dyDescent="0.25">
      <c r="A3873" s="212">
        <f>'BANK RECON'!A9</f>
        <v>66935</v>
      </c>
      <c r="B3873" s="206">
        <f>'BANK RECON'!B9</f>
        <v>46223</v>
      </c>
      <c r="C3873" s="209" t="str">
        <f>'BANK RECON'!D9</f>
        <v>LOCAL</v>
      </c>
      <c r="D3873" s="209" t="str">
        <f>'BANK RECON'!D9</f>
        <v>LOCAL</v>
      </c>
      <c r="E3873" s="209" t="str">
        <f>'BANK RECON'!C9</f>
        <v>QR-006</v>
      </c>
      <c r="F3873" s="209" t="str">
        <f>'BANK RECON'!E9</f>
        <v xml:space="preserve">QR RECEIVED KHIMANANDA </v>
      </c>
      <c r="G3873" s="210">
        <f>'BANK RECON'!G9</f>
        <v>0</v>
      </c>
      <c r="H3873" s="210">
        <f>'BANK RECON'!H9</f>
        <v>900</v>
      </c>
      <c r="I3873" s="210">
        <f t="shared" si="61"/>
        <v>-900</v>
      </c>
      <c r="J3873" s="209"/>
      <c r="K3873" s="209" t="str" cm="1">
        <f t="array" ref="K3873">IF($C3873="","",IF(AND($C3873=Party_Statement!$C$5,$B3873&gt;=Party_Statement!$C$6,$B3873&lt;=Party_Statement!$E$6),SUMPRODUCT(($C$3:$C3873=Party_Statement!$C$5)*($B$3:$B3873&gt;=Party_Statement!$C$6)*($B$3:$B3873&lt;=Party_Statement!$E$6)),""))</f>
        <v/>
      </c>
    </row>
    <row r="3874" spans="1:11" x14ac:dyDescent="0.25">
      <c r="A3874" s="212">
        <f>'BANK RECON'!A10</f>
        <v>66935</v>
      </c>
      <c r="B3874" s="206">
        <f>'BANK RECON'!B10</f>
        <v>46223</v>
      </c>
      <c r="C3874" s="209" t="str">
        <f>'BANK RECON'!D10</f>
        <v>LOCAL</v>
      </c>
      <c r="D3874" s="209" t="str">
        <f>'BANK RECON'!D10</f>
        <v>LOCAL</v>
      </c>
      <c r="E3874" s="209" t="str">
        <f>'BANK RECON'!C10</f>
        <v>QR-007</v>
      </c>
      <c r="F3874" s="209" t="str">
        <f>'BANK RECON'!E10</f>
        <v xml:space="preserve">QR RECEIVED BALKRISHNA </v>
      </c>
      <c r="G3874" s="210">
        <f>'BANK RECON'!G10</f>
        <v>0</v>
      </c>
      <c r="H3874" s="210">
        <f>'BANK RECON'!H10</f>
        <v>1100</v>
      </c>
      <c r="I3874" s="210">
        <f t="shared" si="61"/>
        <v>-1100</v>
      </c>
      <c r="J3874" s="209"/>
      <c r="K3874" s="209" t="str" cm="1">
        <f t="array" ref="K3874">IF($C3874="","",IF(AND($C3874=Party_Statement!$C$5,$B3874&gt;=Party_Statement!$C$6,$B3874&lt;=Party_Statement!$E$6),SUMPRODUCT(($C$3:$C3874=Party_Statement!$C$5)*($B$3:$B3874&gt;=Party_Statement!$C$6)*($B$3:$B3874&lt;=Party_Statement!$E$6)),""))</f>
        <v/>
      </c>
    </row>
    <row r="3875" spans="1:11" x14ac:dyDescent="0.25">
      <c r="A3875" s="212">
        <f>'BANK RECON'!A11</f>
        <v>66938</v>
      </c>
      <c r="B3875" s="206">
        <f>'BANK RECON'!B11</f>
        <v>46226</v>
      </c>
      <c r="C3875" s="209" t="str">
        <f>'BANK RECON'!D11</f>
        <v>KESHAB GAUTAM</v>
      </c>
      <c r="D3875" s="209" t="str">
        <f>'BANK RECON'!D11</f>
        <v>KESHAB GAUTAM</v>
      </c>
      <c r="E3875" s="209" t="str">
        <f>'BANK RECON'!C11</f>
        <v>QR-008</v>
      </c>
      <c r="F3875" s="209" t="str">
        <f>'BANK RECON'!E11</f>
        <v>ONLINE RECEIVED FROM KESHAB</v>
      </c>
      <c r="G3875" s="210">
        <f>'BANK RECON'!G11</f>
        <v>0</v>
      </c>
      <c r="H3875" s="210">
        <f>'BANK RECON'!H11</f>
        <v>100000</v>
      </c>
      <c r="I3875" s="210">
        <f t="shared" si="61"/>
        <v>-100000</v>
      </c>
      <c r="J3875" s="209"/>
      <c r="K3875" s="209" t="str" cm="1">
        <f t="array" ref="K3875">IF($C3875="","",IF(AND($C3875=Party_Statement!$C$5,$B3875&gt;=Party_Statement!$C$6,$B3875&lt;=Party_Statement!$E$6),SUMPRODUCT(($C$3:$C3875=Party_Statement!$C$5)*($B$3:$B3875&gt;=Party_Statement!$C$6)*($B$3:$B3875&lt;=Party_Statement!$E$6)),""))</f>
        <v/>
      </c>
    </row>
    <row r="3876" spans="1:11" x14ac:dyDescent="0.25">
      <c r="A3876" s="212">
        <f>'BANK RECON'!A12</f>
        <v>66938</v>
      </c>
      <c r="B3876" s="206">
        <f>'BANK RECON'!B12</f>
        <v>46226</v>
      </c>
      <c r="C3876" s="209" t="str">
        <f>'BANK RECON'!D12</f>
        <v>KESHAB GAUTAM</v>
      </c>
      <c r="D3876" s="209" t="str">
        <f>'BANK RECON'!D12</f>
        <v>KESHAB GAUTAM</v>
      </c>
      <c r="E3876" s="209" t="str">
        <f>'BANK RECON'!C12</f>
        <v>QR-009</v>
      </c>
      <c r="F3876" s="209" t="str">
        <f>'BANK RECON'!E12</f>
        <v>ONLINE RECEIVED FROM KESHAB</v>
      </c>
      <c r="G3876" s="210">
        <f>'BANK RECON'!G12</f>
        <v>0</v>
      </c>
      <c r="H3876" s="210">
        <f>'BANK RECON'!H12</f>
        <v>100000</v>
      </c>
      <c r="I3876" s="210">
        <f t="shared" si="61"/>
        <v>-100000</v>
      </c>
      <c r="J3876" s="209"/>
      <c r="K3876" s="209" t="str" cm="1">
        <f t="array" ref="K3876">IF($C3876="","",IF(AND($C3876=Party_Statement!$C$5,$B3876&gt;=Party_Statement!$C$6,$B3876&lt;=Party_Statement!$E$6),SUMPRODUCT(($C$3:$C3876=Party_Statement!$C$5)*($B$3:$B3876&gt;=Party_Statement!$C$6)*($B$3:$B3876&lt;=Party_Statement!$E$6)),""))</f>
        <v/>
      </c>
    </row>
    <row r="3877" spans="1:11" x14ac:dyDescent="0.25">
      <c r="A3877" s="212">
        <f>'BANK RECON'!A13</f>
        <v>66938</v>
      </c>
      <c r="B3877" s="206">
        <f>'BANK RECON'!B13</f>
        <v>46226</v>
      </c>
      <c r="C3877" s="209" t="str">
        <f>'BANK RECON'!D13</f>
        <v>MODERN AGRO  -315</v>
      </c>
      <c r="D3877" s="209" t="str">
        <f>'BANK RECON'!D13</f>
        <v>MODERN AGRO  -315</v>
      </c>
      <c r="E3877" s="209" t="str">
        <f>'BANK RECON'!C13</f>
        <v>QR-010</v>
      </c>
      <c r="F3877" s="209" t="str">
        <f>'BANK RECON'!E13</f>
        <v>ONLINE TRANSFERRED TO MODERN AGRO</v>
      </c>
      <c r="G3877" s="210">
        <f>'BANK RECON'!G13</f>
        <v>100000</v>
      </c>
      <c r="H3877" s="210">
        <f>'BANK RECON'!H13</f>
        <v>0</v>
      </c>
      <c r="I3877" s="210">
        <f t="shared" si="61"/>
        <v>100000</v>
      </c>
      <c r="J3877" s="209"/>
      <c r="K3877" s="209" t="str" cm="1">
        <f t="array" ref="K3877">IF($C3877="","",IF(AND($C3877=Party_Statement!$C$5,$B3877&gt;=Party_Statement!$C$6,$B3877&lt;=Party_Statement!$E$6),SUMPRODUCT(($C$3:$C3877=Party_Statement!$C$5)*($B$3:$B3877&gt;=Party_Statement!$C$6)*($B$3:$B3877&lt;=Party_Statement!$E$6)),""))</f>
        <v/>
      </c>
    </row>
    <row r="3878" spans="1:11" x14ac:dyDescent="0.25">
      <c r="A3878" s="212">
        <f>'BANK RECON'!A14</f>
        <v>66938</v>
      </c>
      <c r="B3878" s="206">
        <f>'BANK RECON'!B14</f>
        <v>46226</v>
      </c>
      <c r="C3878" s="209" t="str">
        <f>'BANK RECON'!D14</f>
        <v>BASUDEV DAIRY 316</v>
      </c>
      <c r="D3878" s="209" t="str">
        <f>'BANK RECON'!D14</f>
        <v>BASUDEV DAIRY 316</v>
      </c>
      <c r="E3878" s="209" t="str">
        <f>'BANK RECON'!C14</f>
        <v>QR-011</v>
      </c>
      <c r="F3878" s="209" t="str">
        <f>'BANK RECON'!E14</f>
        <v xml:space="preserve">ONLINE TRANSFERRED TO BASUDEV DAIRY FARM </v>
      </c>
      <c r="G3878" s="210">
        <f>'BANK RECON'!G14</f>
        <v>92628</v>
      </c>
      <c r="H3878" s="210">
        <f>'BANK RECON'!H14</f>
        <v>0</v>
      </c>
      <c r="I3878" s="210">
        <f t="shared" si="61"/>
        <v>92628</v>
      </c>
      <c r="J3878" s="209"/>
      <c r="K3878" s="209" t="str" cm="1">
        <f t="array" ref="K3878">IF($C3878="","",IF(AND($C3878=Party_Statement!$C$5,$B3878&gt;=Party_Statement!$C$6,$B3878&lt;=Party_Statement!$E$6),SUMPRODUCT(($C$3:$C3878=Party_Statement!$C$5)*($B$3:$B3878&gt;=Party_Statement!$C$6)*($B$3:$B3878&lt;=Party_Statement!$E$6)),""))</f>
        <v/>
      </c>
    </row>
    <row r="3879" spans="1:11" x14ac:dyDescent="0.25">
      <c r="A3879" s="212">
        <f>'BANK RECON'!A15</f>
        <v>66939</v>
      </c>
      <c r="B3879" s="206">
        <f>'BANK RECON'!B15</f>
        <v>46227</v>
      </c>
      <c r="C3879" s="209" t="str">
        <f>'BANK RECON'!D15</f>
        <v>OFFICE EXPENSES</v>
      </c>
      <c r="D3879" s="209" t="str">
        <f>'BANK RECON'!D15</f>
        <v>OFFICE EXPENSES</v>
      </c>
      <c r="E3879" s="209" t="str">
        <f>'BANK RECON'!C15</f>
        <v>QR-012</v>
      </c>
      <c r="F3879" s="209" t="str">
        <f>'BANK RECON'!E15</f>
        <v xml:space="preserve">ONLINE TRANSFERRED TO LILADHAR GAUTAM FOR ELECTRICITY </v>
      </c>
      <c r="G3879" s="210">
        <f>'BANK RECON'!G15</f>
        <v>12010</v>
      </c>
      <c r="H3879" s="210">
        <f>'BANK RECON'!H15</f>
        <v>0</v>
      </c>
      <c r="I3879" s="210">
        <f t="shared" si="61"/>
        <v>12010</v>
      </c>
      <c r="J3879" s="209"/>
      <c r="K3879" s="209" t="str" cm="1">
        <f t="array" ref="K3879">IF($C3879="","",IF(AND($C3879=Party_Statement!$C$5,$B3879&gt;=Party_Statement!$C$6,$B3879&lt;=Party_Statement!$E$6),SUMPRODUCT(($C$3:$C3879=Party_Statement!$C$5)*($B$3:$B3879&gt;=Party_Statement!$C$6)*($B$3:$B3879&lt;=Party_Statement!$E$6)),""))</f>
        <v/>
      </c>
    </row>
    <row r="3880" spans="1:11" x14ac:dyDescent="0.25">
      <c r="A3880" s="212">
        <f>'BANK RECON'!A16</f>
        <v>66940</v>
      </c>
      <c r="B3880" s="206">
        <f>'BANK RECON'!B16</f>
        <v>46228</v>
      </c>
      <c r="C3880" s="209" t="str">
        <f>'BANK RECON'!D16</f>
        <v>SHANKAR KHAREL</v>
      </c>
      <c r="D3880" s="209" t="str">
        <f>'BANK RECON'!D16</f>
        <v>SHANKAR KHAREL</v>
      </c>
      <c r="E3880" s="209" t="str">
        <f>'BANK RECON'!C16</f>
        <v>QR-013</v>
      </c>
      <c r="F3880" s="209" t="str">
        <f>'BANK RECON'!E16</f>
        <v>QR RECEIVED SHANKAR KHAREL</v>
      </c>
      <c r="G3880" s="210">
        <f>'BANK RECON'!G16</f>
        <v>0</v>
      </c>
      <c r="H3880" s="210">
        <f>'BANK RECON'!H16</f>
        <v>5000</v>
      </c>
      <c r="I3880" s="210">
        <f t="shared" si="61"/>
        <v>-5000</v>
      </c>
      <c r="J3880" s="209"/>
      <c r="K3880" s="209" t="str" cm="1">
        <f t="array" ref="K3880">IF($C3880="","",IF(AND($C3880=Party_Statement!$C$5,$B3880&gt;=Party_Statement!$C$6,$B3880&lt;=Party_Statement!$E$6),SUMPRODUCT(($C$3:$C3880=Party_Statement!$C$5)*($B$3:$B3880&gt;=Party_Statement!$C$6)*($B$3:$B3880&lt;=Party_Statement!$E$6)),""))</f>
        <v/>
      </c>
    </row>
    <row r="3881" spans="1:11" x14ac:dyDescent="0.25">
      <c r="A3881" s="212">
        <f>'BANK RECON'!A17</f>
        <v>66942</v>
      </c>
      <c r="B3881" s="206">
        <f>'BANK RECON'!B17</f>
        <v>46230</v>
      </c>
      <c r="C3881" s="209" t="str">
        <f>'BANK RECON'!D17</f>
        <v>AAMOSH KIRANA</v>
      </c>
      <c r="D3881" s="209" t="str">
        <f>'BANK RECON'!D17</f>
        <v>AAMOSH KIRANA</v>
      </c>
      <c r="E3881" s="209" t="str">
        <f>'BANK RECON'!C17</f>
        <v>QR-014</v>
      </c>
      <c r="F3881" s="209" t="str">
        <f>'BANK RECON'!E17</f>
        <v>QR RECEIVED AAMOSH KIRANA</v>
      </c>
      <c r="G3881" s="210">
        <f>'BANK RECON'!G17</f>
        <v>0</v>
      </c>
      <c r="H3881" s="210">
        <f>'BANK RECON'!H17</f>
        <v>7000</v>
      </c>
      <c r="I3881" s="210">
        <f t="shared" si="61"/>
        <v>-7000</v>
      </c>
      <c r="J3881" s="209"/>
      <c r="K3881" s="209" t="str" cm="1">
        <f t="array" ref="K3881">IF($C3881="","",IF(AND($C3881=Party_Statement!$C$5,$B3881&gt;=Party_Statement!$C$6,$B3881&lt;=Party_Statement!$E$6),SUMPRODUCT(($C$3:$C3881=Party_Statement!$C$5)*($B$3:$B3881&gt;=Party_Statement!$C$6)*($B$3:$B3881&lt;=Party_Statement!$E$6)),""))</f>
        <v/>
      </c>
    </row>
    <row r="3882" spans="1:11" x14ac:dyDescent="0.25">
      <c r="A3882" s="212">
        <f>'BANK RECON'!A18</f>
        <v>66945</v>
      </c>
      <c r="B3882" s="206">
        <f>'BANK RECON'!B18</f>
        <v>46233</v>
      </c>
      <c r="C3882" s="209" t="str">
        <f>'BANK RECON'!D18</f>
        <v>J AND J SISTERS</v>
      </c>
      <c r="D3882" s="209" t="str">
        <f>'BANK RECON'!D18</f>
        <v>J AND J SISTERS</v>
      </c>
      <c r="E3882" s="209" t="str">
        <f>'BANK RECON'!C18</f>
        <v>QR-015</v>
      </c>
      <c r="F3882" s="209" t="str">
        <f>'BANK RECON'!E18</f>
        <v xml:space="preserve">QR RECEIVED J AND J SISTERS </v>
      </c>
      <c r="G3882" s="210">
        <f>'BANK RECON'!G18</f>
        <v>0</v>
      </c>
      <c r="H3882" s="210">
        <f>'BANK RECON'!H18</f>
        <v>10685</v>
      </c>
      <c r="I3882" s="210">
        <f t="shared" si="61"/>
        <v>-10685</v>
      </c>
      <c r="J3882" s="209"/>
      <c r="K3882" s="209" t="str" cm="1">
        <f t="array" ref="K3882">IF($C3882="","",IF(AND($C3882=Party_Statement!$C$5,$B3882&gt;=Party_Statement!$C$6,$B3882&lt;=Party_Statement!$E$6),SUMPRODUCT(($C$3:$C3882=Party_Statement!$C$5)*($B$3:$B3882&gt;=Party_Statement!$C$6)*($B$3:$B3882&lt;=Party_Statement!$E$6)),""))</f>
        <v/>
      </c>
    </row>
    <row r="3883" spans="1:11" x14ac:dyDescent="0.25">
      <c r="A3883" s="212">
        <f>'BANK RECON'!A19</f>
        <v>66945</v>
      </c>
      <c r="B3883" s="206">
        <f>'BANK RECON'!B19</f>
        <v>46233</v>
      </c>
      <c r="C3883" s="209" t="str">
        <f>'BANK RECON'!D19</f>
        <v>BANK</v>
      </c>
      <c r="D3883" s="209" t="str">
        <f>'BANK RECON'!D19</f>
        <v>BANK</v>
      </c>
      <c r="E3883" s="209" t="str">
        <f>'BANK RECON'!C19</f>
        <v>QR-016</v>
      </c>
      <c r="F3883" s="209" t="str">
        <f>'BANK RECON'!E19</f>
        <v>BANK DEPOSIT BY SUSHIL</v>
      </c>
      <c r="G3883" s="210">
        <f>'BANK RECON'!G19</f>
        <v>0</v>
      </c>
      <c r="H3883" s="210">
        <f>'BANK RECON'!H19</f>
        <v>307565</v>
      </c>
      <c r="I3883" s="210">
        <f t="shared" si="61"/>
        <v>-307565</v>
      </c>
      <c r="J3883" s="209"/>
      <c r="K3883" s="209" t="str" cm="1">
        <f t="array" ref="K3883">IF($C3883="","",IF(AND($C3883=Party_Statement!$C$5,$B3883&gt;=Party_Statement!$C$6,$B3883&lt;=Party_Statement!$E$6),SUMPRODUCT(($C$3:$C3883=Party_Statement!$C$5)*($B$3:$B3883&gt;=Party_Statement!$C$6)*($B$3:$B3883&lt;=Party_Statement!$E$6)),""))</f>
        <v/>
      </c>
    </row>
    <row r="3884" spans="1:11" x14ac:dyDescent="0.25">
      <c r="A3884" s="212">
        <f>'BANK RECON'!A20</f>
        <v>66945</v>
      </c>
      <c r="B3884" s="206">
        <f>'BANK RECON'!B20</f>
        <v>46233</v>
      </c>
      <c r="C3884" s="209" t="str">
        <f>'BANK RECON'!D20</f>
        <v>BASUDEV DAIRY 316</v>
      </c>
      <c r="D3884" s="209" t="str">
        <f>'BANK RECON'!D20</f>
        <v>BASUDEV DAIRY 316</v>
      </c>
      <c r="E3884" s="209" t="str">
        <f>'BANK RECON'!C20</f>
        <v>QR-017</v>
      </c>
      <c r="F3884" s="209" t="str">
        <f>'BANK RECON'!E20</f>
        <v xml:space="preserve">ONLINE TRANSFERRED TO BASUDEV DAIRY FARM </v>
      </c>
      <c r="G3884" s="210">
        <f>'BANK RECON'!G20</f>
        <v>66960</v>
      </c>
      <c r="H3884" s="210">
        <f>'BANK RECON'!H20</f>
        <v>0</v>
      </c>
      <c r="I3884" s="210">
        <f t="shared" si="61"/>
        <v>66960</v>
      </c>
      <c r="J3884" s="209"/>
      <c r="K3884" s="209" t="str" cm="1">
        <f t="array" ref="K3884">IF($C3884="","",IF(AND($C3884=Party_Statement!$C$5,$B3884&gt;=Party_Statement!$C$6,$B3884&lt;=Party_Statement!$E$6),SUMPRODUCT(($C$3:$C3884=Party_Statement!$C$5)*($B$3:$B3884&gt;=Party_Statement!$C$6)*($B$3:$B3884&lt;=Party_Statement!$E$6)),""))</f>
        <v/>
      </c>
    </row>
    <row r="3885" spans="1:11" x14ac:dyDescent="0.25">
      <c r="A3885" s="212">
        <f>'BANK RECON'!A21</f>
        <v>66950</v>
      </c>
      <c r="B3885" s="206">
        <f>'BANK RECON'!B21</f>
        <v>46238</v>
      </c>
      <c r="C3885" s="209" t="str">
        <f>'BANK RECON'!D21</f>
        <v>MODERN AGRO  -315</v>
      </c>
      <c r="D3885" s="209" t="str">
        <f>'BANK RECON'!D21</f>
        <v>MODERN AGRO  -315</v>
      </c>
      <c r="E3885" s="209" t="str">
        <f>'BANK RECON'!C21</f>
        <v>QR-018</v>
      </c>
      <c r="F3885" s="209" t="str">
        <f>'BANK RECON'!E21</f>
        <v>ONLINE TRANSFERRED TO MODERN AGRO</v>
      </c>
      <c r="G3885" s="210">
        <f>'BANK RECON'!G21</f>
        <v>100000</v>
      </c>
      <c r="H3885" s="210">
        <f>'BANK RECON'!H21</f>
        <v>0</v>
      </c>
      <c r="I3885" s="210">
        <f t="shared" si="61"/>
        <v>100000</v>
      </c>
      <c r="J3885" s="209"/>
      <c r="K3885" s="209" t="str" cm="1">
        <f t="array" ref="K3885">IF($C3885="","",IF(AND($C3885=Party_Statement!$C$5,$B3885&gt;=Party_Statement!$C$6,$B3885&lt;=Party_Statement!$E$6),SUMPRODUCT(($C$3:$C3885=Party_Statement!$C$5)*($B$3:$B3885&gt;=Party_Statement!$C$6)*($B$3:$B3885&lt;=Party_Statement!$E$6)),""))</f>
        <v/>
      </c>
    </row>
    <row r="3886" spans="1:11" x14ac:dyDescent="0.25">
      <c r="A3886" s="212">
        <f>'BANK RECON'!A22</f>
        <v>66950</v>
      </c>
      <c r="B3886" s="206">
        <f>'BANK RECON'!B22</f>
        <v>46238</v>
      </c>
      <c r="C3886" s="209" t="str">
        <f>'BANK RECON'!D22</f>
        <v>NAWA DURGA -317</v>
      </c>
      <c r="D3886" s="209" t="str">
        <f>'BANK RECON'!D22</f>
        <v>NAWA DURGA -317</v>
      </c>
      <c r="E3886" s="209" t="str">
        <f>'BANK RECON'!C22</f>
        <v>QR-019</v>
      </c>
      <c r="F3886" s="209" t="str">
        <f>'BANK RECON'!E22</f>
        <v>ONLINE TRANSFERRED TO BASANT NEPAL (NAWADURGA)</v>
      </c>
      <c r="G3886" s="210">
        <f>'BANK RECON'!G22</f>
        <v>50000</v>
      </c>
      <c r="H3886" s="210">
        <f>'BANK RECON'!H22</f>
        <v>0</v>
      </c>
      <c r="I3886" s="210">
        <f t="shared" si="61"/>
        <v>50000</v>
      </c>
      <c r="J3886" s="209"/>
      <c r="K3886" s="209" t="str" cm="1">
        <f t="array" ref="K3886">IF($C3886="","",IF(AND($C3886=Party_Statement!$C$5,$B3886&gt;=Party_Statement!$C$6,$B3886&lt;=Party_Statement!$E$6),SUMPRODUCT(($C$3:$C3886=Party_Statement!$C$5)*($B$3:$B3886&gt;=Party_Statement!$C$6)*($B$3:$B3886&lt;=Party_Statement!$E$6)),""))</f>
        <v/>
      </c>
    </row>
    <row r="3887" spans="1:11" x14ac:dyDescent="0.25">
      <c r="A3887" s="212">
        <f>'BANK RECON'!A23</f>
        <v>66945</v>
      </c>
      <c r="B3887" s="206">
        <f>'BANK RECON'!B23</f>
        <v>46233</v>
      </c>
      <c r="C3887" s="209" t="str">
        <f>'BANK RECON'!D23</f>
        <v>BASUDEV DAIRY 316</v>
      </c>
      <c r="D3887" s="209" t="str">
        <f>'BANK RECON'!D23</f>
        <v>BASUDEV DAIRY 316</v>
      </c>
      <c r="E3887" s="209" t="str">
        <f>'BANK RECON'!C23</f>
        <v>QR-020</v>
      </c>
      <c r="F3887" s="209" t="str">
        <f>'BANK RECON'!E23</f>
        <v xml:space="preserve">ONLINE TRANSFERRED TO BASUDEV DAIRY FARM </v>
      </c>
      <c r="G3887" s="210">
        <f>'BANK RECON'!G23</f>
        <v>100000</v>
      </c>
      <c r="H3887" s="210">
        <f>'BANK RECON'!H23</f>
        <v>0</v>
      </c>
      <c r="I3887" s="210">
        <f t="shared" si="61"/>
        <v>100000</v>
      </c>
      <c r="J3887" s="209"/>
      <c r="K3887" s="209" t="str" cm="1">
        <f t="array" ref="K3887">IF($C3887="","",IF(AND($C3887=Party_Statement!$C$5,$B3887&gt;=Party_Statement!$C$6,$B3887&lt;=Party_Statement!$E$6),SUMPRODUCT(($C$3:$C3887=Party_Statement!$C$5)*($B$3:$B3887&gt;=Party_Statement!$C$6)*($B$3:$B3887&lt;=Party_Statement!$E$6)),""))</f>
        <v/>
      </c>
    </row>
    <row r="3888" spans="1:11" x14ac:dyDescent="0.25">
      <c r="A3888" s="212">
        <f>'BANK RECON'!A24</f>
        <v>66961</v>
      </c>
      <c r="B3888" s="206">
        <f>'BANK RECON'!B24</f>
        <v>46249</v>
      </c>
      <c r="C3888" s="209" t="str">
        <f>'BANK RECON'!D24</f>
        <v>BANK</v>
      </c>
      <c r="D3888" s="209" t="str">
        <f>'BANK RECON'!D24</f>
        <v>BANK</v>
      </c>
      <c r="E3888" s="209" t="str">
        <f>'BANK RECON'!C24</f>
        <v>QR-021</v>
      </c>
      <c r="F3888" s="209" t="str">
        <f>'BANK RECON'!E24</f>
        <v xml:space="preserve">QR PAID TO PRARAMBHA A/C CLERANCE </v>
      </c>
      <c r="G3888" s="210">
        <f>'BANK RECON'!G24</f>
        <v>12800</v>
      </c>
      <c r="H3888" s="210">
        <f>'BANK RECON'!H24</f>
        <v>0</v>
      </c>
      <c r="I3888" s="210">
        <f t="shared" si="61"/>
        <v>12800</v>
      </c>
      <c r="J3888" s="209"/>
      <c r="K3888" s="209" t="str" cm="1">
        <f t="array" ref="K3888">IF($C3888="","",IF(AND($C3888=Party_Statement!$C$5,$B3888&gt;=Party_Statement!$C$6,$B3888&lt;=Party_Statement!$E$6),SUMPRODUCT(($C$3:$C3888=Party_Statement!$C$5)*($B$3:$B3888&gt;=Party_Statement!$C$6)*($B$3:$B3888&lt;=Party_Statement!$E$6)),""))</f>
        <v/>
      </c>
    </row>
    <row r="3889" spans="1:11" x14ac:dyDescent="0.25">
      <c r="A3889" s="212">
        <f>'BANK RECON'!A25</f>
        <v>66961</v>
      </c>
      <c r="B3889" s="206">
        <f>'BANK RECON'!B25</f>
        <v>46249</v>
      </c>
      <c r="C3889" s="209" t="str">
        <f>'BANK RECON'!D25</f>
        <v>OFFICE EXPENSES</v>
      </c>
      <c r="D3889" s="209" t="str">
        <f>'BANK RECON'!D25</f>
        <v>OFFICE EXPENSES</v>
      </c>
      <c r="E3889" s="209" t="str">
        <f>'BANK RECON'!C25</f>
        <v>QR-022</v>
      </c>
      <c r="F3889" s="209" t="str">
        <f>'BANK RECON'!E25</f>
        <v>TRANSFER CHARGE</v>
      </c>
      <c r="G3889" s="210">
        <f>'BANK RECON'!G25</f>
        <v>52</v>
      </c>
      <c r="H3889" s="210">
        <f>'BANK RECON'!H25</f>
        <v>0</v>
      </c>
      <c r="I3889" s="210">
        <f t="shared" si="61"/>
        <v>52</v>
      </c>
      <c r="J3889" s="209"/>
      <c r="K3889" s="209" t="str" cm="1">
        <f t="array" ref="K3889">IF($C3889="","",IF(AND($C3889=Party_Statement!$C$5,$B3889&gt;=Party_Statement!$C$6,$B3889&lt;=Party_Statement!$E$6),SUMPRODUCT(($C$3:$C3889=Party_Statement!$C$5)*($B$3:$B3889&gt;=Party_Statement!$C$6)*($B$3:$B3889&lt;=Party_Statement!$E$6)),""))</f>
        <v/>
      </c>
    </row>
    <row r="3890" spans="1:11" x14ac:dyDescent="0.25">
      <c r="A3890" s="212">
        <f>'BANK RECON'!A26</f>
        <v>0</v>
      </c>
      <c r="B3890" s="206" t="str">
        <f>'BANK RECON'!B26</f>
        <v/>
      </c>
      <c r="C3890" s="209">
        <f>'BANK RECON'!D26</f>
        <v>0</v>
      </c>
      <c r="D3890" s="209">
        <f>'BANK RECON'!D26</f>
        <v>0</v>
      </c>
      <c r="E3890" s="209" t="str">
        <f>'BANK RECON'!C26</f>
        <v>QR-024</v>
      </c>
      <c r="F3890" s="209" t="str">
        <f>'BANK RECON'!E26</f>
        <v>PRARAMBHA DAIRY SUPPLIES</v>
      </c>
      <c r="G3890" s="210">
        <f>'BANK RECON'!G26</f>
        <v>0</v>
      </c>
      <c r="H3890" s="210">
        <f>'BANK RECON'!H26</f>
        <v>0</v>
      </c>
      <c r="I3890" s="210">
        <f t="shared" si="61"/>
        <v>0</v>
      </c>
      <c r="J3890" s="209"/>
      <c r="K3890" s="209" t="str" cm="1">
        <f t="array" ref="K3890">IF($C3890="","",IF(AND($C3890=Party_Statement!$C$5,$B3890&gt;=Party_Statement!$C$6,$B3890&lt;=Party_Statement!$E$6),SUMPRODUCT(($C$3:$C3890=Party_Statement!$C$5)*($B$3:$B3890&gt;=Party_Statement!$C$6)*($B$3:$B3890&lt;=Party_Statement!$E$6)),""))</f>
        <v/>
      </c>
    </row>
    <row r="3891" spans="1:11" s="64" customFormat="1" x14ac:dyDescent="0.25">
      <c r="A3891" s="212">
        <f>'BANK RECON'!A27</f>
        <v>66959</v>
      </c>
      <c r="B3891" s="206">
        <f>'BANK RECON'!B27</f>
        <v>46247</v>
      </c>
      <c r="C3891" s="209" t="str">
        <f>'BANK RECON'!D27</f>
        <v>BANK</v>
      </c>
      <c r="D3891" s="209" t="str">
        <f>'BANK RECON'!D27</f>
        <v>BANK</v>
      </c>
      <c r="E3891" s="209" t="str">
        <f>'BANK RECON'!C27</f>
        <v>QR-025</v>
      </c>
      <c r="F3891" s="209" t="str">
        <f>'BANK RECON'!E27</f>
        <v>CASH DEPOSIT BY SUSHIL</v>
      </c>
      <c r="G3891" s="210">
        <f>'BANK RECON'!G27</f>
        <v>0</v>
      </c>
      <c r="H3891" s="210">
        <f>'BANK RECON'!H27</f>
        <v>246690</v>
      </c>
      <c r="I3891" s="210">
        <f t="shared" si="61"/>
        <v>-246690</v>
      </c>
      <c r="J3891" s="211"/>
      <c r="K3891" s="209" t="str" cm="1">
        <f t="array" ref="K3891">IF($C3891="","",IF(AND($C3891=Party_Statement!$C$5,$B3891&gt;=Party_Statement!$C$6,$B3891&lt;=Party_Statement!$E$6),SUMPRODUCT(($C$3:$C3891=Party_Statement!$C$5)*($B$3:$B3891&gt;=Party_Statement!$C$6)*($B$3:$B3891&lt;=Party_Statement!$E$6)),""))</f>
        <v/>
      </c>
    </row>
    <row r="3892" spans="1:11" x14ac:dyDescent="0.25">
      <c r="A3892" s="212">
        <f>'BANK RECON'!A28</f>
        <v>66956</v>
      </c>
      <c r="B3892" s="206">
        <f>'BANK RECON'!B28</f>
        <v>46244</v>
      </c>
      <c r="C3892" s="209" t="str">
        <f>'BANK RECON'!D28</f>
        <v>BODESH 310</v>
      </c>
      <c r="D3892" s="209" t="str">
        <f>'BANK RECON'!D28</f>
        <v>BODESH 310</v>
      </c>
      <c r="E3892" s="209" t="str">
        <f>'BANK RECON'!C28</f>
        <v>QR-026</v>
      </c>
      <c r="F3892" s="209" t="str">
        <f>'BANK RECON'!E28</f>
        <v xml:space="preserve">ONLINE ADVANCE PAID TO BODESH </v>
      </c>
      <c r="G3892" s="210">
        <f>'BANK RECON'!G28</f>
        <v>60000</v>
      </c>
      <c r="H3892" s="210">
        <f>'BANK RECON'!H28</f>
        <v>0</v>
      </c>
      <c r="I3892" s="210">
        <f t="shared" si="61"/>
        <v>60000</v>
      </c>
      <c r="J3892" s="209"/>
      <c r="K3892" s="209" t="str" cm="1">
        <f t="array" ref="K3892">IF($C3892="","",IF(AND($C3892=Party_Statement!$C$5,$B3892&gt;=Party_Statement!$C$6,$B3892&lt;=Party_Statement!$E$6),SUMPRODUCT(($C$3:$C3892=Party_Statement!$C$5)*($B$3:$B3892&gt;=Party_Statement!$C$6)*($B$3:$B3892&lt;=Party_Statement!$E$6)),""))</f>
        <v/>
      </c>
    </row>
    <row r="3893" spans="1:11" x14ac:dyDescent="0.25">
      <c r="A3893" s="212">
        <f>'BANK RECON'!A29</f>
        <v>66958</v>
      </c>
      <c r="B3893" s="206">
        <f>'BANK RECON'!B29</f>
        <v>46246</v>
      </c>
      <c r="C3893" s="209" t="str">
        <f>'BANK RECON'!D29</f>
        <v>MODERN AGRO  -315</v>
      </c>
      <c r="D3893" s="209" t="str">
        <f>'BANK RECON'!D29</f>
        <v>MODERN AGRO  -315</v>
      </c>
      <c r="E3893" s="209" t="str">
        <f>'BANK RECON'!C29</f>
        <v>QR-027</v>
      </c>
      <c r="F3893" s="209" t="str">
        <f>'BANK RECON'!E29</f>
        <v>ONLINE TRANSFERRED TO MODERN AGRO</v>
      </c>
      <c r="G3893" s="210">
        <f>'BANK RECON'!G29</f>
        <v>100000</v>
      </c>
      <c r="H3893" s="210">
        <f>'BANK RECON'!H29</f>
        <v>0</v>
      </c>
      <c r="I3893" s="210">
        <f t="shared" si="61"/>
        <v>100000</v>
      </c>
      <c r="J3893" s="209"/>
      <c r="K3893" s="209" t="str" cm="1">
        <f t="array" ref="K3893">IF($C3893="","",IF(AND($C3893=Party_Statement!$C$5,$B3893&gt;=Party_Statement!$C$6,$B3893&lt;=Party_Statement!$E$6),SUMPRODUCT(($C$3:$C3893=Party_Statement!$C$5)*($B$3:$B3893&gt;=Party_Statement!$C$6)*($B$3:$B3893&lt;=Party_Statement!$E$6)),""))</f>
        <v/>
      </c>
    </row>
    <row r="3894" spans="1:11" x14ac:dyDescent="0.25">
      <c r="A3894" s="212">
        <f>'BANK RECON'!A30</f>
        <v>66958</v>
      </c>
      <c r="B3894" s="206">
        <f>'BANK RECON'!B30</f>
        <v>46246</v>
      </c>
      <c r="C3894" s="209" t="str">
        <f>'BANK RECON'!D30</f>
        <v>MODERN AGRO  -315</v>
      </c>
      <c r="D3894" s="209" t="str">
        <f>'BANK RECON'!D30</f>
        <v>MODERN AGRO  -315</v>
      </c>
      <c r="E3894" s="209" t="str">
        <f>'BANK RECON'!C30</f>
        <v>QR-028</v>
      </c>
      <c r="F3894" s="209" t="str">
        <f>'BANK RECON'!E30</f>
        <v>ONLINE TRANSFERRED TO MODERN AGRO</v>
      </c>
      <c r="G3894" s="210">
        <f>'BANK RECON'!G30</f>
        <v>8555</v>
      </c>
      <c r="H3894" s="210">
        <f>'BANK RECON'!H30</f>
        <v>0</v>
      </c>
      <c r="I3894" s="210">
        <f t="shared" si="61"/>
        <v>8555</v>
      </c>
      <c r="J3894" s="209"/>
      <c r="K3894" s="209" t="str" cm="1">
        <f t="array" ref="K3894">IF($C3894="","",IF(AND($C3894=Party_Statement!$C$5,$B3894&gt;=Party_Statement!$C$6,$B3894&lt;=Party_Statement!$E$6),SUMPRODUCT(($C$3:$C3894=Party_Statement!$C$5)*($B$3:$B3894&gt;=Party_Statement!$C$6)*($B$3:$B3894&lt;=Party_Statement!$E$6)),""))</f>
        <v/>
      </c>
    </row>
    <row r="3895" spans="1:11" x14ac:dyDescent="0.25">
      <c r="A3895" s="212">
        <f>'BANK RECON'!A31</f>
        <v>66958</v>
      </c>
      <c r="B3895" s="206">
        <f>'BANK RECON'!B31</f>
        <v>46246</v>
      </c>
      <c r="C3895" s="209" t="str">
        <f>'BANK RECON'!D31</f>
        <v>NEW FARM PHARSATIKAT</v>
      </c>
      <c r="D3895" s="209" t="str">
        <f>'BANK RECON'!D31</f>
        <v>NEW FARM PHARSATIKAT</v>
      </c>
      <c r="E3895" s="209" t="str">
        <f>'BANK RECON'!C31</f>
        <v>QR-029</v>
      </c>
      <c r="F3895" s="209" t="str">
        <f>'BANK RECON'!E31</f>
        <v>ONLINE TRANSFERRED TO NEW FARM PHARSHATIKAT</v>
      </c>
      <c r="G3895" s="210">
        <f>'BANK RECON'!G31</f>
        <v>47460</v>
      </c>
      <c r="H3895" s="210">
        <f>'BANK RECON'!H31</f>
        <v>0</v>
      </c>
      <c r="I3895" s="210">
        <f t="shared" si="61"/>
        <v>45861</v>
      </c>
      <c r="J3895" s="209"/>
      <c r="K3895" s="209" t="str" cm="1">
        <f t="array" ref="K3895">IF($C3895="","",IF(AND($C3895=Party_Statement!$C$5,$B3895&gt;=Party_Statement!$C$6,$B3895&lt;=Party_Statement!$E$6),SUMPRODUCT(($C$3:$C3895=Party_Statement!$C$5)*($B$3:$B3895&gt;=Party_Statement!$C$6)*($B$3:$B3895&lt;=Party_Statement!$E$6)),""))</f>
        <v/>
      </c>
    </row>
    <row r="3896" spans="1:11" x14ac:dyDescent="0.25">
      <c r="A3896" s="212">
        <f>'BANK RECON'!A32</f>
        <v>66958</v>
      </c>
      <c r="B3896" s="206">
        <f>'BANK RECON'!B32</f>
        <v>46246</v>
      </c>
      <c r="C3896" s="209" t="str">
        <f>'BANK RECON'!D32</f>
        <v>CHHATRABHUMI STORE</v>
      </c>
      <c r="D3896" s="209" t="str">
        <f>'BANK RECON'!D32</f>
        <v>CHHATRABHUMI STORE</v>
      </c>
      <c r="E3896" s="209" t="str">
        <f>'BANK RECON'!C32</f>
        <v>QR-030</v>
      </c>
      <c r="F3896" s="209" t="str">
        <f>'BANK RECON'!E32</f>
        <v>QR RECEIVED FROM CHHATRABHUMI</v>
      </c>
      <c r="G3896" s="210">
        <f>'BANK RECON'!G32</f>
        <v>0</v>
      </c>
      <c r="H3896" s="210">
        <f>'BANK RECON'!H32</f>
        <v>10000</v>
      </c>
      <c r="I3896" s="210">
        <f t="shared" si="61"/>
        <v>-10000</v>
      </c>
      <c r="J3896" s="209"/>
      <c r="K3896" s="209" t="str" cm="1">
        <f t="array" ref="K3896">IF($C3896="","",IF(AND($C3896=Party_Statement!$C$5,$B3896&gt;=Party_Statement!$C$6,$B3896&lt;=Party_Statement!$E$6),SUMPRODUCT(($C$3:$C3896=Party_Statement!$C$5)*($B$3:$B3896&gt;=Party_Statement!$C$6)*($B$3:$B3896&lt;=Party_Statement!$E$6)),""))</f>
        <v/>
      </c>
    </row>
    <row r="3897" spans="1:11" x14ac:dyDescent="0.25">
      <c r="A3897" s="212">
        <f>'BANK RECON'!A33</f>
        <v>66959</v>
      </c>
      <c r="B3897" s="206">
        <f>'BANK RECON'!B33</f>
        <v>46247</v>
      </c>
      <c r="C3897" s="209" t="str">
        <f>'BANK RECON'!D33</f>
        <v>BANK</v>
      </c>
      <c r="D3897" s="209" t="str">
        <f>'BANK RECON'!D33</f>
        <v>BANK</v>
      </c>
      <c r="E3897" s="209" t="str">
        <f>'BANK RECON'!C33</f>
        <v>QR-031</v>
      </c>
      <c r="F3897" s="209" t="str">
        <f>'BANK RECON'!E33</f>
        <v xml:space="preserve">CASH DEPOSIT BY KESHAB </v>
      </c>
      <c r="G3897" s="210">
        <f>'BANK RECON'!G33</f>
        <v>0</v>
      </c>
      <c r="H3897" s="210">
        <f>'BANK RECON'!H33</f>
        <v>422595</v>
      </c>
      <c r="I3897" s="210">
        <f t="shared" si="61"/>
        <v>-422595</v>
      </c>
      <c r="J3897" s="209"/>
      <c r="K3897" s="209" t="str" cm="1">
        <f t="array" ref="K3897">IF($C3897="","",IF(AND($C3897=Party_Statement!$C$5,$B3897&gt;=Party_Statement!$C$6,$B3897&lt;=Party_Statement!$E$6),SUMPRODUCT(($C$3:$C3897=Party_Statement!$C$5)*($B$3:$B3897&gt;=Party_Statement!$C$6)*($B$3:$B3897&lt;=Party_Statement!$E$6)),""))</f>
        <v/>
      </c>
    </row>
    <row r="3898" spans="1:11" x14ac:dyDescent="0.25">
      <c r="A3898" s="212">
        <f>'BANK RECON'!A34</f>
        <v>66961</v>
      </c>
      <c r="B3898" s="206">
        <f>'BANK RECON'!B34</f>
        <v>46249</v>
      </c>
      <c r="C3898" s="209" t="str">
        <f>'BANK RECON'!D34</f>
        <v>BANK</v>
      </c>
      <c r="D3898" s="209" t="str">
        <f>'BANK RECON'!D34</f>
        <v>BANK</v>
      </c>
      <c r="E3898" s="209" t="str">
        <f>'BANK RECON'!C34</f>
        <v>QR-032</v>
      </c>
      <c r="F3898" s="209" t="str">
        <f>'BANK RECON'!E34</f>
        <v>QR RECEIVED FROM SUSHIL FOR A/C CLERANCE</v>
      </c>
      <c r="G3898" s="210">
        <f>'BANK RECON'!G34</f>
        <v>0</v>
      </c>
      <c r="H3898" s="210">
        <f>'BANK RECON'!H34</f>
        <v>12800</v>
      </c>
      <c r="I3898" s="210">
        <f t="shared" si="61"/>
        <v>-12800</v>
      </c>
      <c r="J3898" s="209"/>
      <c r="K3898" s="209" t="str" cm="1">
        <f t="array" ref="K3898">IF($C3898="","",IF(AND($C3898=Party_Statement!$C$5,$B3898&gt;=Party_Statement!$C$6,$B3898&lt;=Party_Statement!$E$6),SUMPRODUCT(($C$3:$C3898=Party_Statement!$C$5)*($B$3:$B3898&gt;=Party_Statement!$C$6)*($B$3:$B3898&lt;=Party_Statement!$E$6)),""))</f>
        <v/>
      </c>
    </row>
    <row r="3899" spans="1:11" x14ac:dyDescent="0.25">
      <c r="A3899" s="212">
        <f>'BANK RECON'!A35</f>
        <v>66961</v>
      </c>
      <c r="B3899" s="206">
        <f>'BANK RECON'!B35</f>
        <v>46249</v>
      </c>
      <c r="C3899" s="209" t="str">
        <f>'BANK RECON'!D35</f>
        <v>BANK</v>
      </c>
      <c r="D3899" s="209" t="str">
        <f>'BANK RECON'!D35</f>
        <v>BANK</v>
      </c>
      <c r="E3899" s="209" t="str">
        <f>'BANK RECON'!C35</f>
        <v>QR-033</v>
      </c>
      <c r="F3899" s="209" t="str">
        <f>'BANK RECON'!E35</f>
        <v>QR RECEIVED FROM MADHU PUN</v>
      </c>
      <c r="G3899" s="210">
        <f>'BANK RECON'!G35</f>
        <v>0</v>
      </c>
      <c r="H3899" s="210">
        <f>'BANK RECON'!H35</f>
        <v>800</v>
      </c>
      <c r="I3899" s="210">
        <f t="shared" si="61"/>
        <v>-800</v>
      </c>
      <c r="J3899" s="209"/>
      <c r="K3899" s="209" t="str" cm="1">
        <f t="array" ref="K3899">IF($C3899="","",IF(AND($C3899=Party_Statement!$C$5,$B3899&gt;=Party_Statement!$C$6,$B3899&lt;=Party_Statement!$E$6),SUMPRODUCT(($C$3:$C3899=Party_Statement!$C$5)*($B$3:$B3899&gt;=Party_Statement!$C$6)*($B$3:$B3899&lt;=Party_Statement!$E$6)),""))</f>
        <v/>
      </c>
    </row>
    <row r="3900" spans="1:11" x14ac:dyDescent="0.25">
      <c r="A3900" s="212">
        <f>'BANK RECON'!A36</f>
        <v>66933</v>
      </c>
      <c r="B3900" s="206">
        <f>'BANK RECON'!B36</f>
        <v>46221</v>
      </c>
      <c r="C3900" s="209" t="str">
        <f>'BANK RECON'!D36</f>
        <v>NAWA DURGA -317</v>
      </c>
      <c r="D3900" s="209" t="str">
        <f>'BANK RECON'!D36</f>
        <v>NAWA DURGA -317</v>
      </c>
      <c r="E3900" s="209" t="str">
        <f>'BANK RECON'!C36</f>
        <v>QR-034</v>
      </c>
      <c r="F3900" s="209" t="str">
        <f>'BANK RECON'!E36</f>
        <v>ONLINE TRANSFERRED TO BEENA PAUDEL (NAWADURGA)</v>
      </c>
      <c r="G3900" s="210">
        <f>'BANK RECON'!G36</f>
        <v>50000</v>
      </c>
      <c r="H3900" s="210">
        <f>'BANK RECON'!H36</f>
        <v>0</v>
      </c>
      <c r="I3900" s="210">
        <f t="shared" si="61"/>
        <v>50000</v>
      </c>
      <c r="J3900" s="209"/>
      <c r="K3900" s="209" t="str" cm="1">
        <f t="array" ref="K3900">IF($C3900="","",IF(AND($C3900=Party_Statement!$C$5,$B3900&gt;=Party_Statement!$C$6,$B3900&lt;=Party_Statement!$E$6),SUMPRODUCT(($C$3:$C3900=Party_Statement!$C$5)*($B$3:$B3900&gt;=Party_Statement!$C$6)*($B$3:$B3900&lt;=Party_Statement!$E$6)),""))</f>
        <v/>
      </c>
    </row>
    <row r="3901" spans="1:11" x14ac:dyDescent="0.25">
      <c r="A3901" s="212">
        <f>'BANK RECON'!A37</f>
        <v>66963</v>
      </c>
      <c r="B3901" s="206">
        <f>'BANK RECON'!B37</f>
        <v>46252</v>
      </c>
      <c r="C3901" s="209" t="str">
        <f>'BANK RECON'!D37</f>
        <v>BANK</v>
      </c>
      <c r="D3901" s="209" t="str">
        <f>'BANK RECON'!D37</f>
        <v>BANK</v>
      </c>
      <c r="E3901" s="209" t="str">
        <f>'BANK RECON'!C37</f>
        <v>QR-035</v>
      </c>
      <c r="F3901" s="209" t="str">
        <f>'BANK RECON'!E37</f>
        <v xml:space="preserve">CASH DEPOSIT BY KESHAB </v>
      </c>
      <c r="G3901" s="210">
        <f>'BANK RECON'!G37</f>
        <v>0</v>
      </c>
      <c r="H3901" s="210">
        <f>'BANK RECON'!H37</f>
        <v>205200</v>
      </c>
      <c r="I3901" s="210">
        <f t="shared" si="61"/>
        <v>-205200</v>
      </c>
      <c r="J3901" s="209"/>
      <c r="K3901" s="209" t="str" cm="1">
        <f t="array" ref="K3901">IF($C3901="","",IF(AND($C3901=Party_Statement!$C$5,$B3901&gt;=Party_Statement!$C$6,$B3901&lt;=Party_Statement!$E$6),SUMPRODUCT(($C$3:$C3901=Party_Statement!$C$5)*($B$3:$B3901&gt;=Party_Statement!$C$6)*($B$3:$B3901&lt;=Party_Statement!$E$6)),""))</f>
        <v/>
      </c>
    </row>
    <row r="3902" spans="1:11" x14ac:dyDescent="0.25">
      <c r="A3902" s="212">
        <f>'BANK RECON'!A38</f>
        <v>66963</v>
      </c>
      <c r="B3902" s="206">
        <f>'BANK RECON'!B38</f>
        <v>46252</v>
      </c>
      <c r="C3902" s="209" t="str">
        <f>'BANK RECON'!D38</f>
        <v>SHREE PAROHA DAIRY UDHYOG</v>
      </c>
      <c r="D3902" s="209" t="str">
        <f>'BANK RECON'!D38</f>
        <v>SHREE PAROHA DAIRY UDHYOG</v>
      </c>
      <c r="E3902" s="209" t="str">
        <f>'BANK RECON'!C38</f>
        <v>QR-036</v>
      </c>
      <c r="F3902" s="209" t="str">
        <f>'BANK RECON'!E38</f>
        <v>ONLINE TRANSFERRED TO SHREE PAROHA DAIRY UDHYOG</v>
      </c>
      <c r="G3902" s="210">
        <f>'BANK RECON'!G38</f>
        <v>6720</v>
      </c>
      <c r="H3902" s="210">
        <f>'BANK RECON'!H38</f>
        <v>0</v>
      </c>
      <c r="I3902" s="210">
        <f t="shared" si="61"/>
        <v>6720</v>
      </c>
      <c r="J3902" s="209"/>
      <c r="K3902" s="209" t="str" cm="1">
        <f t="array" ref="K3902">IF($C3902="","",IF(AND($C3902=Party_Statement!$C$5,$B3902&gt;=Party_Statement!$C$6,$B3902&lt;=Party_Statement!$E$6),SUMPRODUCT(($C$3:$C3902=Party_Statement!$C$5)*($B$3:$B3902&gt;=Party_Statement!$C$6)*($B$3:$B3902&lt;=Party_Statement!$E$6)),""))</f>
        <v/>
      </c>
    </row>
    <row r="3903" spans="1:11" x14ac:dyDescent="0.25">
      <c r="A3903" s="212">
        <f>'BANK RECON'!A39</f>
        <v>66963</v>
      </c>
      <c r="B3903" s="206">
        <f>'BANK RECON'!B39</f>
        <v>46252</v>
      </c>
      <c r="C3903" s="209" t="str">
        <f>'BANK RECON'!D39</f>
        <v>BASUDEV DAIRY 316</v>
      </c>
      <c r="D3903" s="209" t="str">
        <f>'BANK RECON'!D39</f>
        <v>BASUDEV DAIRY 316</v>
      </c>
      <c r="E3903" s="209" t="str">
        <f>'BANK RECON'!C39</f>
        <v>QR-037</v>
      </c>
      <c r="F3903" s="209" t="str">
        <f>'BANK RECON'!E39</f>
        <v xml:space="preserve">ONLINE TRANSFERRED TO BASUDEV DAIRY FARM </v>
      </c>
      <c r="G3903" s="210">
        <f>'BANK RECON'!G39</f>
        <v>95933</v>
      </c>
      <c r="H3903" s="210">
        <f>'BANK RECON'!H39</f>
        <v>0</v>
      </c>
      <c r="I3903" s="210">
        <f t="shared" si="61"/>
        <v>95933</v>
      </c>
      <c r="J3903" s="209"/>
      <c r="K3903" s="209" t="str" cm="1">
        <f t="array" ref="K3903">IF($C3903="","",IF(AND($C3903=Party_Statement!$C$5,$B3903&gt;=Party_Statement!$C$6,$B3903&lt;=Party_Statement!$E$6),SUMPRODUCT(($C$3:$C3903=Party_Statement!$C$5)*($B$3:$B3903&gt;=Party_Statement!$C$6)*($B$3:$B3903&lt;=Party_Statement!$E$6)),""))</f>
        <v/>
      </c>
    </row>
    <row r="3904" spans="1:11" x14ac:dyDescent="0.25">
      <c r="A3904" s="212">
        <f>'BANK RECON'!A40</f>
        <v>66965</v>
      </c>
      <c r="B3904" s="206">
        <f>'BANK RECON'!B40</f>
        <v>46254</v>
      </c>
      <c r="C3904" s="209" t="str">
        <f>'BANK RECON'!D40</f>
        <v>BODESH 310</v>
      </c>
      <c r="D3904" s="209" t="str">
        <f>'BANK RECON'!D40</f>
        <v>BODESH 310</v>
      </c>
      <c r="E3904" s="209" t="str">
        <f>'BANK RECON'!C40</f>
        <v>QR-038</v>
      </c>
      <c r="F3904" s="209" t="str">
        <f>'BANK RECON'!E40</f>
        <v xml:space="preserve">ONLINE ADVANCE PAID TO BODESH </v>
      </c>
      <c r="G3904" s="210">
        <f>'BANK RECON'!G40</f>
        <v>50000</v>
      </c>
      <c r="H3904" s="210">
        <f>'BANK RECON'!H40</f>
        <v>0</v>
      </c>
      <c r="I3904" s="210">
        <f t="shared" si="61"/>
        <v>50000</v>
      </c>
      <c r="J3904" s="209"/>
      <c r="K3904" s="209" t="str" cm="1">
        <f t="array" ref="K3904">IF($C3904="","",IF(AND($C3904=Party_Statement!$C$5,$B3904&gt;=Party_Statement!$C$6,$B3904&lt;=Party_Statement!$E$6),SUMPRODUCT(($C$3:$C3904=Party_Statement!$C$5)*($B$3:$B3904&gt;=Party_Statement!$C$6)*($B$3:$B3904&lt;=Party_Statement!$E$6)),""))</f>
        <v/>
      </c>
    </row>
    <row r="3905" spans="1:11" x14ac:dyDescent="0.25">
      <c r="A3905" s="212">
        <f>'BANK RECON'!A41</f>
        <v>66966</v>
      </c>
      <c r="B3905" s="206">
        <f>'BANK RECON'!B41</f>
        <v>46255</v>
      </c>
      <c r="C3905" s="209" t="str">
        <f>'BANK RECON'!D41</f>
        <v>BANK</v>
      </c>
      <c r="D3905" s="209" t="str">
        <f>'BANK RECON'!D41</f>
        <v>BANK</v>
      </c>
      <c r="E3905" s="209" t="str">
        <f>'BANK RECON'!C41</f>
        <v>QR-039</v>
      </c>
      <c r="F3905" s="209" t="str">
        <f>'BANK RECON'!E41</f>
        <v xml:space="preserve">CASH DEPOSIT BY KESHAB </v>
      </c>
      <c r="G3905" s="210">
        <f>'BANK RECON'!G41</f>
        <v>0</v>
      </c>
      <c r="H3905" s="210">
        <f>'BANK RECON'!H41</f>
        <v>141920</v>
      </c>
      <c r="I3905" s="210">
        <f t="shared" si="61"/>
        <v>-141920</v>
      </c>
      <c r="J3905" s="209"/>
      <c r="K3905" s="209" t="str" cm="1">
        <f t="array" ref="K3905">IF($C3905="","",IF(AND($C3905=Party_Statement!$C$5,$B3905&gt;=Party_Statement!$C$6,$B3905&lt;=Party_Statement!$E$6),SUMPRODUCT(($C$3:$C3905=Party_Statement!$C$5)*($B$3:$B3905&gt;=Party_Statement!$C$6)*($B$3:$B3905&lt;=Party_Statement!$E$6)),""))</f>
        <v/>
      </c>
    </row>
    <row r="3906" spans="1:11" x14ac:dyDescent="0.25">
      <c r="A3906" s="212">
        <f>'BANK RECON'!A42</f>
        <v>66966</v>
      </c>
      <c r="B3906" s="206">
        <f>'BANK RECON'!B42</f>
        <v>46255</v>
      </c>
      <c r="C3906" s="209" t="str">
        <f>'BANK RECON'!D42</f>
        <v>MODERN AGRO  -315</v>
      </c>
      <c r="D3906" s="209" t="str">
        <f>'BANK RECON'!D42</f>
        <v>MODERN AGRO  -315</v>
      </c>
      <c r="E3906" s="209" t="str">
        <f>'BANK RECON'!C42</f>
        <v>QR-040</v>
      </c>
      <c r="F3906" s="209" t="str">
        <f>'BANK RECON'!E42</f>
        <v>ONLINE TRANSFERRED TO MODERN AGRO</v>
      </c>
      <c r="G3906" s="210">
        <f>'BANK RECON'!G42</f>
        <v>100000</v>
      </c>
      <c r="H3906" s="210">
        <f>'BANK RECON'!H42</f>
        <v>0</v>
      </c>
      <c r="I3906" s="210">
        <f t="shared" si="61"/>
        <v>100000</v>
      </c>
      <c r="J3906" s="209"/>
      <c r="K3906" s="209" t="str" cm="1">
        <f t="array" ref="K3906">IF($C3906="","",IF(AND($C3906=Party_Statement!$C$5,$B3906&gt;=Party_Statement!$C$6,$B3906&lt;=Party_Statement!$E$6),SUMPRODUCT(($C$3:$C3906=Party_Statement!$C$5)*($B$3:$B3906&gt;=Party_Statement!$C$6)*($B$3:$B3906&lt;=Party_Statement!$E$6)),""))</f>
        <v/>
      </c>
    </row>
    <row r="3907" spans="1:11" x14ac:dyDescent="0.25">
      <c r="A3907" s="212">
        <f>'BANK RECON'!A43</f>
        <v>66966</v>
      </c>
      <c r="B3907" s="206">
        <f>'BANK RECON'!B43</f>
        <v>46255</v>
      </c>
      <c r="C3907" s="209" t="str">
        <f>'BANK RECON'!D43</f>
        <v>MODERN AGRO  -315</v>
      </c>
      <c r="D3907" s="209" t="str">
        <f>'BANK RECON'!D43</f>
        <v>MODERN AGRO  -315</v>
      </c>
      <c r="E3907" s="209" t="str">
        <f>'BANK RECON'!C43</f>
        <v>QR-041</v>
      </c>
      <c r="F3907" s="209" t="str">
        <f>'BANK RECON'!E43</f>
        <v>ONLINE TRANSFERRED TO MODERN AGRO</v>
      </c>
      <c r="G3907" s="210">
        <f>'BANK RECON'!G43</f>
        <v>22068</v>
      </c>
      <c r="H3907" s="210">
        <f>'BANK RECON'!H43</f>
        <v>0</v>
      </c>
      <c r="I3907" s="210">
        <f t="shared" si="61"/>
        <v>22068</v>
      </c>
      <c r="J3907" s="209"/>
      <c r="K3907" s="209" t="str" cm="1">
        <f t="array" ref="K3907">IF($C3907="","",IF(AND($C3907=Party_Statement!$C$5,$B3907&gt;=Party_Statement!$C$6,$B3907&lt;=Party_Statement!$E$6),SUMPRODUCT(($C$3:$C3907=Party_Statement!$C$5)*($B$3:$B3907&gt;=Party_Statement!$C$6)*($B$3:$B3907&lt;=Party_Statement!$E$6)),""))</f>
        <v/>
      </c>
    </row>
    <row r="3908" spans="1:11" x14ac:dyDescent="0.25">
      <c r="A3908" s="212">
        <f>'BANK RECON'!A44</f>
        <v>66966</v>
      </c>
      <c r="B3908" s="206">
        <f>'BANK RECON'!B44</f>
        <v>46255</v>
      </c>
      <c r="C3908" s="209" t="str">
        <f>'BANK RECON'!D44</f>
        <v>NEW FARM PHARSATIKAT</v>
      </c>
      <c r="D3908" s="209" t="str">
        <f>'BANK RECON'!D44</f>
        <v>NEW FARM PHARSATIKAT</v>
      </c>
      <c r="E3908" s="209" t="str">
        <f>'BANK RECON'!C44</f>
        <v>QR-042</v>
      </c>
      <c r="F3908" s="209" t="str">
        <f>'BANK RECON'!E44</f>
        <v>ONLINE TRANSFERRED TO NEW FARM PHARSHATIKAT</v>
      </c>
      <c r="G3908" s="210">
        <f>'BANK RECON'!G44</f>
        <v>65138</v>
      </c>
      <c r="H3908" s="210">
        <f>'BANK RECON'!H44</f>
        <v>0</v>
      </c>
      <c r="I3908" s="210">
        <f t="shared" si="61"/>
        <v>63523</v>
      </c>
      <c r="J3908" s="209"/>
      <c r="K3908" s="209" t="str" cm="1">
        <f t="array" ref="K3908">IF($C3908="","",IF(AND($C3908=Party_Statement!$C$5,$B3908&gt;=Party_Statement!$C$6,$B3908&lt;=Party_Statement!$E$6),SUMPRODUCT(($C$3:$C3908=Party_Statement!$C$5)*($B$3:$B3908&gt;=Party_Statement!$C$6)*($B$3:$B3908&lt;=Party_Statement!$E$6)),""))</f>
        <v/>
      </c>
    </row>
    <row r="3909" spans="1:11" x14ac:dyDescent="0.25">
      <c r="A3909" s="212">
        <f>'BANK RECON'!A45</f>
        <v>66967</v>
      </c>
      <c r="B3909" s="206">
        <f>'BANK RECON'!B45</f>
        <v>46256</v>
      </c>
      <c r="C3909" s="209" t="str">
        <f>'BANK RECON'!D45</f>
        <v>MINA LAMICHHANE</v>
      </c>
      <c r="D3909" s="209" t="str">
        <f>'BANK RECON'!D45</f>
        <v>MINA LAMICHHANE</v>
      </c>
      <c r="E3909" s="209" t="str">
        <f>'BANK RECON'!C45</f>
        <v>QR-043</v>
      </c>
      <c r="F3909" s="209" t="str">
        <f>'BANK RECON'!E45</f>
        <v>ONLINE TRANSFER TO MINA LAMICHHANE (SHRAWAN-2083)</v>
      </c>
      <c r="G3909" s="210">
        <f>'BANK RECON'!G45</f>
        <v>3891</v>
      </c>
      <c r="H3909" s="210">
        <f>'BANK RECON'!H45</f>
        <v>0</v>
      </c>
      <c r="I3909" s="210">
        <f t="shared" si="61"/>
        <v>3891</v>
      </c>
      <c r="J3909" s="209"/>
      <c r="K3909" s="209" t="str" cm="1">
        <f t="array" ref="K3909">IF($C3909="","",IF(AND($C3909=Party_Statement!$C$5,$B3909&gt;=Party_Statement!$C$6,$B3909&lt;=Party_Statement!$E$6),SUMPRODUCT(($C$3:$C3909=Party_Statement!$C$5)*($B$3:$B3909&gt;=Party_Statement!$C$6)*($B$3:$B3909&lt;=Party_Statement!$E$6)),""))</f>
        <v/>
      </c>
    </row>
    <row r="3910" spans="1:11" x14ac:dyDescent="0.25">
      <c r="A3910" s="212">
        <f>'BANK RECON'!A46</f>
        <v>66967</v>
      </c>
      <c r="B3910" s="206">
        <f>'BANK RECON'!B46</f>
        <v>46256</v>
      </c>
      <c r="C3910" s="209" t="str">
        <f>'BANK RECON'!D46</f>
        <v>OFFICE EXPENSES</v>
      </c>
      <c r="D3910" s="209" t="str">
        <f>'BANK RECON'!D46</f>
        <v>OFFICE EXPENSES</v>
      </c>
      <c r="E3910" s="209" t="str">
        <f>'BANK RECON'!C46</f>
        <v>QR-044</v>
      </c>
      <c r="F3910" s="209" t="str">
        <f>'BANK RECON'!E46</f>
        <v>ONLINE PAYMENT FOR WATER SHRAWAN-2083</v>
      </c>
      <c r="G3910" s="210">
        <f>'BANK RECON'!G46</f>
        <v>2278</v>
      </c>
      <c r="H3910" s="210">
        <f>'BANK RECON'!H46</f>
        <v>0</v>
      </c>
      <c r="I3910" s="210">
        <f t="shared" si="61"/>
        <v>2278</v>
      </c>
      <c r="J3910" s="209"/>
      <c r="K3910" s="209" t="str" cm="1">
        <f t="array" ref="K3910">IF($C3910="","",IF(AND($C3910=Party_Statement!$C$5,$B3910&gt;=Party_Statement!$C$6,$B3910&lt;=Party_Statement!$E$6),SUMPRODUCT(($C$3:$C3910=Party_Statement!$C$5)*($B$3:$B3910&gt;=Party_Statement!$C$6)*($B$3:$B3910&lt;=Party_Statement!$E$6)),""))</f>
        <v/>
      </c>
    </row>
    <row r="3911" spans="1:11" x14ac:dyDescent="0.25">
      <c r="A3911" s="212">
        <f>'BANK RECON'!A47</f>
        <v>66969</v>
      </c>
      <c r="B3911" s="206">
        <f>'BANK RECON'!B47</f>
        <v>46258</v>
      </c>
      <c r="C3911" s="209" t="str">
        <f>'BANK RECON'!D47</f>
        <v>LOCAL</v>
      </c>
      <c r="D3911" s="209" t="str">
        <f>'BANK RECON'!D47</f>
        <v>LOCAL</v>
      </c>
      <c r="E3911" s="209" t="str">
        <f>'BANK RECON'!C47</f>
        <v>QR-045</v>
      </c>
      <c r="F3911" s="209" t="str">
        <f>'BANK RECON'!E47</f>
        <v>LOCAL SALES RECEIVED BY QR</v>
      </c>
      <c r="G3911" s="210">
        <f>'BANK RECON'!G47</f>
        <v>0</v>
      </c>
      <c r="H3911" s="210">
        <f>'BANK RECON'!H47</f>
        <v>2400</v>
      </c>
      <c r="I3911" s="210">
        <f t="shared" si="61"/>
        <v>-2400</v>
      </c>
      <c r="J3911" s="209"/>
      <c r="K3911" s="209" t="str" cm="1">
        <f t="array" ref="K3911">IF($C3911="","",IF(AND($C3911=Party_Statement!$C$5,$B3911&gt;=Party_Statement!$C$6,$B3911&lt;=Party_Statement!$E$6),SUMPRODUCT(($C$3:$C3911=Party_Statement!$C$5)*($B$3:$B3911&gt;=Party_Statement!$C$6)*($B$3:$B3911&lt;=Party_Statement!$E$6)),""))</f>
        <v/>
      </c>
    </row>
    <row r="3912" spans="1:11" x14ac:dyDescent="0.25">
      <c r="A3912" s="212">
        <f>'BANK RECON'!A48</f>
        <v>66970</v>
      </c>
      <c r="B3912" s="206">
        <f>'BANK RECON'!B48</f>
        <v>46259</v>
      </c>
      <c r="C3912" s="209" t="str">
        <f>'BANK RECON'!D48</f>
        <v>SANA KISAN -311</v>
      </c>
      <c r="D3912" s="209" t="str">
        <f>'BANK RECON'!D48</f>
        <v>SANA KISAN -311</v>
      </c>
      <c r="E3912" s="209" t="str">
        <f>'BANK RECON'!C48</f>
        <v>QR-046</v>
      </c>
      <c r="F3912" s="209" t="str">
        <f>'BANK RECON'!E48</f>
        <v>ONLINE TRANSFERRED TO SANA KISAN</v>
      </c>
      <c r="G3912" s="210">
        <f>'BANK RECON'!G48</f>
        <v>100000</v>
      </c>
      <c r="H3912" s="210">
        <f>'BANK RECON'!H48</f>
        <v>0</v>
      </c>
      <c r="I3912" s="210">
        <f t="shared" si="61"/>
        <v>100000</v>
      </c>
      <c r="J3912" s="209"/>
      <c r="K3912" s="209" t="str" cm="1">
        <f t="array" ref="K3912">IF($C3912="","",IF(AND($C3912=Party_Statement!$C$5,$B3912&gt;=Party_Statement!$C$6,$B3912&lt;=Party_Statement!$E$6),SUMPRODUCT(($C$3:$C3912=Party_Statement!$C$5)*($B$3:$B3912&gt;=Party_Statement!$C$6)*($B$3:$B3912&lt;=Party_Statement!$E$6)),""))</f>
        <v/>
      </c>
    </row>
    <row r="3913" spans="1:11" x14ac:dyDescent="0.25">
      <c r="A3913" s="212">
        <f>'BANK RECON'!A49</f>
        <v>66970</v>
      </c>
      <c r="B3913" s="206">
        <f>'BANK RECON'!B49</f>
        <v>46259</v>
      </c>
      <c r="C3913" s="209" t="str">
        <f>'BANK RECON'!D49</f>
        <v>SANA KISAN -311</v>
      </c>
      <c r="D3913" s="209" t="str">
        <f>'BANK RECON'!D49</f>
        <v>SANA KISAN -311</v>
      </c>
      <c r="E3913" s="209" t="str">
        <f>'BANK RECON'!C49</f>
        <v>QR-047</v>
      </c>
      <c r="F3913" s="209" t="str">
        <f>'BANK RECON'!E49</f>
        <v>ONLINE TRANSFERRED TO SANA KISAN</v>
      </c>
      <c r="G3913" s="210">
        <f>'BANK RECON'!G49</f>
        <v>100000</v>
      </c>
      <c r="H3913" s="210">
        <f>'BANK RECON'!H49</f>
        <v>0</v>
      </c>
      <c r="I3913" s="210">
        <f t="shared" si="61"/>
        <v>100000</v>
      </c>
      <c r="J3913" s="209"/>
      <c r="K3913" s="209" t="str" cm="1">
        <f t="array" ref="K3913">IF($C3913="","",IF(AND($C3913=Party_Statement!$C$5,$B3913&gt;=Party_Statement!$C$6,$B3913&lt;=Party_Statement!$E$6),SUMPRODUCT(($C$3:$C3913=Party_Statement!$C$5)*($B$3:$B3913&gt;=Party_Statement!$C$6)*($B$3:$B3913&lt;=Party_Statement!$E$6)),""))</f>
        <v/>
      </c>
    </row>
    <row r="3914" spans="1:11" x14ac:dyDescent="0.25">
      <c r="A3914" s="212">
        <f>'BANK RECON'!A50</f>
        <v>66972</v>
      </c>
      <c r="B3914" s="206">
        <f>'BANK RECON'!B50</f>
        <v>46261</v>
      </c>
      <c r="C3914" s="209" t="str">
        <f>'BANK RECON'!D50</f>
        <v>BANK</v>
      </c>
      <c r="D3914" s="209" t="str">
        <f>'BANK RECON'!D50</f>
        <v>BANK</v>
      </c>
      <c r="E3914" s="209" t="str">
        <f>'BANK RECON'!C50</f>
        <v>QR-051</v>
      </c>
      <c r="F3914" s="209" t="str">
        <f>'BANK RECON'!E50</f>
        <v>CASH DEPOSIT BY SUSHIL</v>
      </c>
      <c r="G3914" s="210">
        <f>'BANK RECON'!G50</f>
        <v>0</v>
      </c>
      <c r="H3914" s="210">
        <f>'BANK RECON'!H50</f>
        <v>163480</v>
      </c>
      <c r="I3914" s="210">
        <f t="shared" si="61"/>
        <v>-163480</v>
      </c>
      <c r="J3914" s="209"/>
      <c r="K3914" s="209" t="str" cm="1">
        <f t="array" ref="K3914">IF($C3914="","",IF(AND($C3914=Party_Statement!$C$5,$B3914&gt;=Party_Statement!$C$6,$B3914&lt;=Party_Statement!$E$6),SUMPRODUCT(($C$3:$C3914=Party_Statement!$C$5)*($B$3:$B3914&gt;=Party_Statement!$C$6)*($B$3:$B3914&lt;=Party_Statement!$E$6)),""))</f>
        <v/>
      </c>
    </row>
    <row r="3915" spans="1:11" x14ac:dyDescent="0.25">
      <c r="A3915" s="212">
        <f>'BANK RECON'!A51</f>
        <v>66972</v>
      </c>
      <c r="B3915" s="206">
        <f>'BANK RECON'!B51</f>
        <v>46261</v>
      </c>
      <c r="C3915" s="209" t="str">
        <f>'BANK RECON'!D51</f>
        <v>BANK</v>
      </c>
      <c r="D3915" s="209" t="str">
        <f>'BANK RECON'!D51</f>
        <v>BANK</v>
      </c>
      <c r="E3915" s="209" t="str">
        <f>'BANK RECON'!C51</f>
        <v>QR-052</v>
      </c>
      <c r="F3915" s="209" t="str">
        <f>'BANK RECON'!E51</f>
        <v>CASH DEPOSIT BY GEETU</v>
      </c>
      <c r="G3915" s="210">
        <f>'BANK RECON'!G51</f>
        <v>0</v>
      </c>
      <c r="H3915" s="210">
        <f>'BANK RECON'!H51</f>
        <v>13000</v>
      </c>
      <c r="I3915" s="210">
        <f t="shared" si="61"/>
        <v>-13000</v>
      </c>
      <c r="J3915" s="209"/>
      <c r="K3915" s="209" t="str" cm="1">
        <f t="array" ref="K3915">IF($C3915="","",IF(AND($C3915=Party_Statement!$C$5,$B3915&gt;=Party_Statement!$C$6,$B3915&lt;=Party_Statement!$E$6),SUMPRODUCT(($C$3:$C3915=Party_Statement!$C$5)*($B$3:$B3915&gt;=Party_Statement!$C$6)*($B$3:$B3915&lt;=Party_Statement!$E$6)),""))</f>
        <v/>
      </c>
    </row>
    <row r="3916" spans="1:11" x14ac:dyDescent="0.25">
      <c r="A3916" s="212">
        <f>'BANK RECON'!A52</f>
        <v>66972</v>
      </c>
      <c r="B3916" s="206">
        <f>'BANK RECON'!B52</f>
        <v>46261</v>
      </c>
      <c r="C3916" s="209" t="str">
        <f>'BANK RECON'!D52</f>
        <v>SANA KISAN -311</v>
      </c>
      <c r="D3916" s="209" t="str">
        <f>'BANK RECON'!D52</f>
        <v>SANA KISAN -311</v>
      </c>
      <c r="E3916" s="209" t="str">
        <f>'BANK RECON'!C52</f>
        <v>QR-049</v>
      </c>
      <c r="F3916" s="209" t="str">
        <f>'BANK RECON'!E52</f>
        <v>ONLINE TRANSFERRED TO SANA KISAN</v>
      </c>
      <c r="G3916" s="210">
        <f>'BANK RECON'!G52</f>
        <v>100000</v>
      </c>
      <c r="H3916" s="210">
        <f>'BANK RECON'!H52</f>
        <v>0</v>
      </c>
      <c r="I3916" s="210">
        <f t="shared" si="61"/>
        <v>100000</v>
      </c>
      <c r="J3916" s="209"/>
      <c r="K3916" s="209" t="str" cm="1">
        <f t="array" ref="K3916">IF($C3916="","",IF(AND($C3916=Party_Statement!$C$5,$B3916&gt;=Party_Statement!$C$6,$B3916&lt;=Party_Statement!$E$6),SUMPRODUCT(($C$3:$C3916=Party_Statement!$C$5)*($B$3:$B3916&gt;=Party_Statement!$C$6)*($B$3:$B3916&lt;=Party_Statement!$E$6)),""))</f>
        <v/>
      </c>
    </row>
    <row r="3917" spans="1:11" x14ac:dyDescent="0.25">
      <c r="A3917" s="212">
        <f>'BANK RECON'!A53</f>
        <v>66972</v>
      </c>
      <c r="B3917" s="206">
        <f>'BANK RECON'!B53</f>
        <v>46261</v>
      </c>
      <c r="C3917" s="209" t="str">
        <f>'BANK RECON'!D53</f>
        <v>SANA KISAN -311</v>
      </c>
      <c r="D3917" s="209" t="str">
        <f>'BANK RECON'!D53</f>
        <v>SANA KISAN -311</v>
      </c>
      <c r="E3917" s="209" t="str">
        <f>'BANK RECON'!C53</f>
        <v>QR-050</v>
      </c>
      <c r="F3917" s="209" t="str">
        <f>'BANK RECON'!E53</f>
        <v>ONLINE TRANSFERRED TO SANA KISAN</v>
      </c>
      <c r="G3917" s="210">
        <f>'BANK RECON'!G53</f>
        <v>51720</v>
      </c>
      <c r="H3917" s="210">
        <f>'BANK RECON'!H53</f>
        <v>0</v>
      </c>
      <c r="I3917" s="210">
        <f t="shared" si="61"/>
        <v>51720</v>
      </c>
      <c r="J3917" s="209"/>
      <c r="K3917" s="209" t="str" cm="1">
        <f t="array" ref="K3917">IF($C3917="","",IF(AND($C3917=Party_Statement!$C$5,$B3917&gt;=Party_Statement!$C$6,$B3917&lt;=Party_Statement!$E$6),SUMPRODUCT(($C$3:$C3917=Party_Statement!$C$5)*($B$3:$B3917&gt;=Party_Statement!$C$6)*($B$3:$B3917&lt;=Party_Statement!$E$6)),""))</f>
        <v/>
      </c>
    </row>
    <row r="3918" spans="1:11" x14ac:dyDescent="0.25">
      <c r="A3918" s="212">
        <f>'BANK RECON'!A54</f>
        <v>66977</v>
      </c>
      <c r="B3918" s="206">
        <f>'BANK RECON'!B54</f>
        <v>46266</v>
      </c>
      <c r="C3918" s="209" t="str">
        <f>'BANK RECON'!D54</f>
        <v>MUKTESHWOR ENTERPRISES</v>
      </c>
      <c r="D3918" s="209" t="str">
        <f>'BANK RECON'!D54</f>
        <v>MUKTESHWOR ENTERPRISES</v>
      </c>
      <c r="E3918" s="209" t="str">
        <f>'BANK RECON'!C54</f>
        <v>QR-051</v>
      </c>
      <c r="F3918" s="209" t="str">
        <f>'BANK RECON'!E54</f>
        <v>ONLINE TRANSFERRED MUKTESHWOR ENTERPRISES DISSEL</v>
      </c>
      <c r="G3918" s="210">
        <f>'BANK RECON'!G54</f>
        <v>143036</v>
      </c>
      <c r="H3918" s="210">
        <f>'BANK RECON'!H54</f>
        <v>0</v>
      </c>
      <c r="I3918" s="210">
        <f t="shared" si="61"/>
        <v>143036</v>
      </c>
      <c r="J3918" s="209"/>
      <c r="K3918" s="209" t="str" cm="1">
        <f t="array" ref="K3918">IF($C3918="","",IF(AND($C3918=Party_Statement!$C$5,$B3918&gt;=Party_Statement!$C$6,$B3918&lt;=Party_Statement!$E$6),SUMPRODUCT(($C$3:$C3918=Party_Statement!$C$5)*($B$3:$B3918&gt;=Party_Statement!$C$6)*($B$3:$B3918&lt;=Party_Statement!$E$6)),""))</f>
        <v/>
      </c>
    </row>
    <row r="3919" spans="1:11" x14ac:dyDescent="0.25">
      <c r="A3919" s="212">
        <f>'BANK RECON'!A55</f>
        <v>66977</v>
      </c>
      <c r="B3919" s="206">
        <f>'BANK RECON'!B55</f>
        <v>46266</v>
      </c>
      <c r="C3919" s="209" t="str">
        <f>'BANK RECON'!D55</f>
        <v>MODERN AGRO  -315</v>
      </c>
      <c r="D3919" s="209" t="str">
        <f>'BANK RECON'!D55</f>
        <v>MODERN AGRO  -315</v>
      </c>
      <c r="E3919" s="209" t="str">
        <f>'BANK RECON'!C55</f>
        <v>QR-052</v>
      </c>
      <c r="F3919" s="209" t="str">
        <f>'BANK RECON'!E55</f>
        <v xml:space="preserve">ONLINE TRANSFERRED TO MODERN AGRO </v>
      </c>
      <c r="G3919" s="210">
        <f>'BANK RECON'!G55</f>
        <v>100000</v>
      </c>
      <c r="H3919" s="210">
        <f>'BANK RECON'!H55</f>
        <v>0</v>
      </c>
      <c r="I3919" s="210">
        <f t="shared" si="61"/>
        <v>100000</v>
      </c>
      <c r="J3919" s="209"/>
      <c r="K3919" s="209" t="str" cm="1">
        <f t="array" ref="K3919">IF($C3919="","",IF(AND($C3919=Party_Statement!$C$5,$B3919&gt;=Party_Statement!$C$6,$B3919&lt;=Party_Statement!$E$6),SUMPRODUCT(($C$3:$C3919=Party_Statement!$C$5)*($B$3:$B3919&gt;=Party_Statement!$C$6)*($B$3:$B3919&lt;=Party_Statement!$E$6)),""))</f>
        <v/>
      </c>
    </row>
    <row r="3920" spans="1:11" x14ac:dyDescent="0.25">
      <c r="A3920" s="212">
        <f>'BANK RECON'!A56</f>
        <v>66979</v>
      </c>
      <c r="B3920" s="206">
        <f>'BANK RECON'!B56</f>
        <v>46268</v>
      </c>
      <c r="C3920" s="209" t="str">
        <f>'BANK RECON'!D56</f>
        <v>BANK</v>
      </c>
      <c r="D3920" s="209" t="str">
        <f>'BANK RECON'!D56</f>
        <v>BANK</v>
      </c>
      <c r="E3920" s="209" t="str">
        <f>'BANK RECON'!C56</f>
        <v>QR-053</v>
      </c>
      <c r="F3920" s="209" t="str">
        <f>'BANK RECON'!E56</f>
        <v xml:space="preserve">CASH DEPOSIT BY KESHAB </v>
      </c>
      <c r="G3920" s="210">
        <f>'BANK RECON'!G56</f>
        <v>0</v>
      </c>
      <c r="H3920" s="210">
        <f>'BANK RECON'!H56</f>
        <v>201190</v>
      </c>
      <c r="I3920" s="210">
        <f t="shared" si="61"/>
        <v>-201190</v>
      </c>
      <c r="J3920" s="209"/>
      <c r="K3920" s="209" t="str" cm="1">
        <f t="array" ref="K3920">IF($C3920="","",IF(AND($C3920=Party_Statement!$C$5,$B3920&gt;=Party_Statement!$C$6,$B3920&lt;=Party_Statement!$E$6),SUMPRODUCT(($C$3:$C3920=Party_Statement!$C$5)*($B$3:$B3920&gt;=Party_Statement!$C$6)*($B$3:$B3920&lt;=Party_Statement!$E$6)),""))</f>
        <v/>
      </c>
    </row>
    <row r="3921" spans="1:11" s="64" customFormat="1" x14ac:dyDescent="0.25">
      <c r="A3921" s="212">
        <f>'BANK RECON'!A57</f>
        <v>66979</v>
      </c>
      <c r="B3921" s="206">
        <f>'BANK RECON'!B57</f>
        <v>46268</v>
      </c>
      <c r="C3921" s="209" t="str">
        <f>'BANK RECON'!D57</f>
        <v>SAI KRIPA KSS LTD</v>
      </c>
      <c r="D3921" s="209" t="str">
        <f>'BANK RECON'!D57</f>
        <v>SAI KRIPA KSS LTD</v>
      </c>
      <c r="E3921" s="209" t="str">
        <f>'BANK RECON'!C57</f>
        <v>QR-054</v>
      </c>
      <c r="F3921" s="209" t="str">
        <f>'BANK RECON'!E57</f>
        <v xml:space="preserve">ONLINE PAID TO NEW GODAR FOR SS PIPE WELDING </v>
      </c>
      <c r="G3921" s="210">
        <f>'BANK RECON'!G57</f>
        <v>15820</v>
      </c>
      <c r="H3921" s="210">
        <f>'BANK RECON'!H57</f>
        <v>0</v>
      </c>
      <c r="I3921" s="210">
        <f t="shared" si="61"/>
        <v>15820</v>
      </c>
      <c r="J3921" s="211"/>
      <c r="K3921" s="209" cm="1">
        <f t="array" ref="K3921">IF($C3921="","",IF(AND($C3921=Party_Statement!$C$5,$B3921&gt;=Party_Statement!$C$6,$B3921&lt;=Party_Statement!$E$6),SUMPRODUCT(($C$3:$C3921=Party_Statement!$C$5)*($B$3:$B3921&gt;=Party_Statement!$C$6)*($B$3:$B3921&lt;=Party_Statement!$E$6)),""))</f>
        <v>34</v>
      </c>
    </row>
    <row r="3922" spans="1:11" x14ac:dyDescent="0.25">
      <c r="A3922" s="212">
        <f>'BANK RECON'!A58</f>
        <v>66979</v>
      </c>
      <c r="B3922" s="206">
        <f>'BANK RECON'!B58</f>
        <v>46268</v>
      </c>
      <c r="C3922" s="209" t="str">
        <f>'BANK RECON'!D58</f>
        <v>NEW FARM PHARSATIKAT</v>
      </c>
      <c r="D3922" s="209" t="str">
        <f>'BANK RECON'!D58</f>
        <v>NEW FARM PHARSATIKAT</v>
      </c>
      <c r="E3922" s="209" t="str">
        <f>'BANK RECON'!C58</f>
        <v>QR-055</v>
      </c>
      <c r="F3922" s="209" t="str">
        <f>'BANK RECON'!E58</f>
        <v>ONLINE PAID TO NEW FARM PHARSATIKAT FOR MILK SUPPLY</v>
      </c>
      <c r="G3922" s="210">
        <f>'BANK RECON'!G58</f>
        <v>75010</v>
      </c>
      <c r="H3922" s="210">
        <f>'BANK RECON'!H58</f>
        <v>0</v>
      </c>
      <c r="I3922" s="210">
        <f t="shared" si="61"/>
        <v>75010</v>
      </c>
      <c r="J3922" s="209"/>
      <c r="K3922" s="209" t="str" cm="1">
        <f t="array" ref="K3922">IF($C3922="","",IF(AND($C3922=Party_Statement!$C$5,$B3922&gt;=Party_Statement!$C$6,$B3922&lt;=Party_Statement!$E$6),SUMPRODUCT(($C$3:$C3922=Party_Statement!$C$5)*($B$3:$B3922&gt;=Party_Statement!$C$6)*($B$3:$B3922&lt;=Party_Statement!$E$6)),""))</f>
        <v/>
      </c>
    </row>
    <row r="3923" spans="1:11" x14ac:dyDescent="0.25">
      <c r="A3923" s="212">
        <f>'BANK RECON'!A59</f>
        <v>66979</v>
      </c>
      <c r="B3923" s="206">
        <f>'BANK RECON'!B59</f>
        <v>46268</v>
      </c>
      <c r="C3923" s="209" t="str">
        <f>'BANK RECON'!D59</f>
        <v>BASUDEV DAIRY 316</v>
      </c>
      <c r="D3923" s="209" t="str">
        <f>'BANK RECON'!D59</f>
        <v>BASUDEV DAIRY 316</v>
      </c>
      <c r="E3923" s="209" t="str">
        <f>'BANK RECON'!C59</f>
        <v>QR-055</v>
      </c>
      <c r="F3923" s="209" t="str">
        <f>'BANK RECON'!E59</f>
        <v>ONLINE PAID TO BASUDEV DAIRY FOR MILK SUPPLY</v>
      </c>
      <c r="G3923" s="210">
        <f>'BANK RECON'!G59</f>
        <v>103610.13</v>
      </c>
      <c r="H3923" s="210">
        <f>'BANK RECON'!H59</f>
        <v>0</v>
      </c>
      <c r="I3923" s="210">
        <f t="shared" si="61"/>
        <v>103610.13</v>
      </c>
      <c r="J3923" s="209"/>
      <c r="K3923" s="209" t="str" cm="1">
        <f t="array" ref="K3923">IF($C3923="","",IF(AND($C3923=Party_Statement!$C$5,$B3923&gt;=Party_Statement!$C$6,$B3923&lt;=Party_Statement!$E$6),SUMPRODUCT(($C$3:$C3923=Party_Statement!$C$5)*($B$3:$B3923&gt;=Party_Statement!$C$6)*($B$3:$B3923&lt;=Party_Statement!$E$6)),""))</f>
        <v/>
      </c>
    </row>
    <row r="3924" spans="1:11" x14ac:dyDescent="0.25">
      <c r="A3924" s="212">
        <f>'BANK RECON'!A60</f>
        <v>66981</v>
      </c>
      <c r="B3924" s="206">
        <f>'BANK RECON'!B60</f>
        <v>46270</v>
      </c>
      <c r="C3924" s="209" t="str">
        <f>'BANK RECON'!D60</f>
        <v>OFFICE EXPENSES</v>
      </c>
      <c r="D3924" s="209" t="str">
        <f>'BANK RECON'!D60</f>
        <v>OFFICE EXPENSES</v>
      </c>
      <c r="E3924" s="209" t="str">
        <f>'BANK RECON'!C60</f>
        <v>QR-056</v>
      </c>
      <c r="F3924" s="209" t="str">
        <f>'BANK RECON'!E60</f>
        <v>ONLINE PAID TO THAPA GRILL UDHYOG</v>
      </c>
      <c r="G3924" s="210">
        <f>'BANK RECON'!G60</f>
        <v>10000</v>
      </c>
      <c r="H3924" s="210">
        <f>'BANK RECON'!H60</f>
        <v>0</v>
      </c>
      <c r="I3924" s="210">
        <f t="shared" si="61"/>
        <v>10000</v>
      </c>
      <c r="J3924" s="209"/>
      <c r="K3924" s="209" t="str" cm="1">
        <f t="array" ref="K3924">IF($C3924="","",IF(AND($C3924=Party_Statement!$C$5,$B3924&gt;=Party_Statement!$C$6,$B3924&lt;=Party_Statement!$E$6),SUMPRODUCT(($C$3:$C3924=Party_Statement!$C$5)*($B$3:$B3924&gt;=Party_Statement!$C$6)*($B$3:$B3924&lt;=Party_Statement!$E$6)),""))</f>
        <v/>
      </c>
    </row>
    <row r="3925" spans="1:11" x14ac:dyDescent="0.25">
      <c r="A3925" s="212">
        <f>'BANK RECON'!A61</f>
        <v>66981</v>
      </c>
      <c r="B3925" s="206">
        <f>'BANK RECON'!B61</f>
        <v>46270</v>
      </c>
      <c r="C3925" s="209" t="str">
        <f>'BANK RECON'!D61</f>
        <v>LOCAL</v>
      </c>
      <c r="D3925" s="209" t="str">
        <f>'BANK RECON'!D61</f>
        <v>LOCAL</v>
      </c>
      <c r="E3925" s="209" t="str">
        <f>'BANK RECON'!C61</f>
        <v>QR-057</v>
      </c>
      <c r="F3925" s="209" t="str">
        <f>'BANK RECON'!E61</f>
        <v>LOCAL SALES RECEIVED BY QR</v>
      </c>
      <c r="G3925" s="210">
        <f>'BANK RECON'!G61</f>
        <v>0</v>
      </c>
      <c r="H3925" s="210">
        <f>'BANK RECON'!H61</f>
        <v>50</v>
      </c>
      <c r="I3925" s="210">
        <f t="shared" si="61"/>
        <v>-50</v>
      </c>
      <c r="J3925" s="209"/>
      <c r="K3925" s="209" t="str" cm="1">
        <f t="array" ref="K3925">IF($C3925="","",IF(AND($C3925=Party_Statement!$C$5,$B3925&gt;=Party_Statement!$C$6,$B3925&lt;=Party_Statement!$E$6),SUMPRODUCT(($C$3:$C3925=Party_Statement!$C$5)*($B$3:$B3925&gt;=Party_Statement!$C$6)*($B$3:$B3925&lt;=Party_Statement!$E$6)),""))</f>
        <v/>
      </c>
    </row>
    <row r="3926" spans="1:11" x14ac:dyDescent="0.25">
      <c r="A3926" s="212">
        <f>'BANK RECON'!A62</f>
        <v>66981</v>
      </c>
      <c r="B3926" s="206">
        <f>'BANK RECON'!B62</f>
        <v>46270</v>
      </c>
      <c r="C3926" s="209" t="str">
        <f>'BANK RECON'!D62</f>
        <v>LOCAL</v>
      </c>
      <c r="D3926" s="209" t="str">
        <f>'BANK RECON'!D62</f>
        <v>LOCAL</v>
      </c>
      <c r="E3926" s="209" t="str">
        <f>'BANK RECON'!C62</f>
        <v>QR-058</v>
      </c>
      <c r="F3926" s="209" t="str">
        <f>'BANK RECON'!E62</f>
        <v>LOCAL SALES RECEIVED BY QR</v>
      </c>
      <c r="G3926" s="210">
        <f>'BANK RECON'!G62</f>
        <v>0</v>
      </c>
      <c r="H3926" s="210">
        <f>'BANK RECON'!H62</f>
        <v>1100</v>
      </c>
      <c r="I3926" s="210">
        <f t="shared" si="61"/>
        <v>-1100</v>
      </c>
      <c r="J3926" s="209"/>
      <c r="K3926" s="209" t="str" cm="1">
        <f t="array" ref="K3926">IF($C3926="","",IF(AND($C3926=Party_Statement!$C$5,$B3926&gt;=Party_Statement!$C$6,$B3926&lt;=Party_Statement!$E$6),SUMPRODUCT(($C$3:$C3926=Party_Statement!$C$5)*($B$3:$B3926&gt;=Party_Statement!$C$6)*($B$3:$B3926&lt;=Party_Statement!$E$6)),""))</f>
        <v/>
      </c>
    </row>
    <row r="3927" spans="1:11" x14ac:dyDescent="0.25">
      <c r="A3927" s="212">
        <f>'BANK RECON'!A63</f>
        <v>66982</v>
      </c>
      <c r="B3927" s="206">
        <f>'BANK RECON'!B63</f>
        <v>46271</v>
      </c>
      <c r="C3927" s="209" t="str">
        <f>'BANK RECON'!D63</f>
        <v>J AND J SISTERS</v>
      </c>
      <c r="D3927" s="209" t="str">
        <f>'BANK RECON'!D63</f>
        <v>J AND J SISTERS</v>
      </c>
      <c r="E3927" s="209" t="str">
        <f>'BANK RECON'!C63</f>
        <v>QR-059</v>
      </c>
      <c r="F3927" s="209" t="str">
        <f>'BANK RECON'!E63</f>
        <v xml:space="preserve">QR RECEIVED FROM J AND J SISTERS </v>
      </c>
      <c r="G3927" s="210">
        <f>'BANK RECON'!G63</f>
        <v>0</v>
      </c>
      <c r="H3927" s="210">
        <f>'BANK RECON'!H63</f>
        <v>2825</v>
      </c>
      <c r="I3927" s="210">
        <f t="shared" si="61"/>
        <v>-2825</v>
      </c>
      <c r="J3927" s="209"/>
      <c r="K3927" s="209" t="str" cm="1">
        <f t="array" ref="K3927">IF($C3927="","",IF(AND($C3927=Party_Statement!$C$5,$B3927&gt;=Party_Statement!$C$6,$B3927&lt;=Party_Statement!$E$6),SUMPRODUCT(($C$3:$C3927=Party_Statement!$C$5)*($B$3:$B3927&gt;=Party_Statement!$C$6)*($B$3:$B3927&lt;=Party_Statement!$E$6)),""))</f>
        <v/>
      </c>
    </row>
    <row r="3928" spans="1:11" x14ac:dyDescent="0.25">
      <c r="A3928" s="212">
        <f>'BANK RECON'!A64</f>
        <v>66983</v>
      </c>
      <c r="B3928" s="206">
        <f>'BANK RECON'!B64</f>
        <v>46272</v>
      </c>
      <c r="C3928" s="209" t="str">
        <f>'BANK RECON'!D64</f>
        <v>SHANKAR KHAREL</v>
      </c>
      <c r="D3928" s="209" t="str">
        <f>'BANK RECON'!D64</f>
        <v>SHANKAR KHAREL</v>
      </c>
      <c r="E3928" s="209" t="str">
        <f>'BANK RECON'!C64</f>
        <v>QR-060</v>
      </c>
      <c r="F3928" s="209" t="str">
        <f>'BANK RECON'!E64</f>
        <v>QR RECEIVED FROM SHANKAR KHAREL</v>
      </c>
      <c r="G3928" s="210">
        <f>'BANK RECON'!G64</f>
        <v>0</v>
      </c>
      <c r="H3928" s="210">
        <f>'BANK RECON'!H64</f>
        <v>10000</v>
      </c>
      <c r="I3928" s="210">
        <f t="shared" si="61"/>
        <v>-10000</v>
      </c>
      <c r="J3928" s="209"/>
      <c r="K3928" s="209" t="str" cm="1">
        <f t="array" ref="K3928">IF($C3928="","",IF(AND($C3928=Party_Statement!$C$5,$B3928&gt;=Party_Statement!$C$6,$B3928&lt;=Party_Statement!$E$6),SUMPRODUCT(($C$3:$C3928=Party_Statement!$C$5)*($B$3:$B3928&gt;=Party_Statement!$C$6)*($B$3:$B3928&lt;=Party_Statement!$E$6)),""))</f>
        <v/>
      </c>
    </row>
    <row r="3929" spans="1:11" x14ac:dyDescent="0.25">
      <c r="A3929" s="212">
        <f>'BANK RECON'!A65</f>
        <v>66983</v>
      </c>
      <c r="B3929" s="206">
        <f>'BANK RECON'!B65</f>
        <v>46272</v>
      </c>
      <c r="C3929" s="209" t="str">
        <f>'BANK RECON'!D65</f>
        <v>BANK</v>
      </c>
      <c r="D3929" s="209" t="str">
        <f>'BANK RECON'!D65</f>
        <v>BANK</v>
      </c>
      <c r="E3929" s="209" t="str">
        <f>'BANK RECON'!C65</f>
        <v>QR-061</v>
      </c>
      <c r="F3929" s="209" t="str">
        <f>'BANK RECON'!E65</f>
        <v>LOCAL SALES RECEIVED BY QR</v>
      </c>
      <c r="G3929" s="210">
        <f>'BANK RECON'!G65</f>
        <v>0</v>
      </c>
      <c r="H3929" s="210">
        <f>'BANK RECON'!H65</f>
        <v>150</v>
      </c>
      <c r="I3929" s="210">
        <f t="shared" si="61"/>
        <v>-150</v>
      </c>
      <c r="J3929" s="209"/>
      <c r="K3929" s="209" t="str" cm="1">
        <f t="array" ref="K3929">IF($C3929="","",IF(AND($C3929=Party_Statement!$C$5,$B3929&gt;=Party_Statement!$C$6,$B3929&lt;=Party_Statement!$E$6),SUMPRODUCT(($C$3:$C3929=Party_Statement!$C$5)*($B$3:$B3929&gt;=Party_Statement!$C$6)*($B$3:$B3929&lt;=Party_Statement!$E$6)),""))</f>
        <v/>
      </c>
    </row>
    <row r="3930" spans="1:11" x14ac:dyDescent="0.25">
      <c r="A3930" s="212">
        <f>'BANK RECON'!A66</f>
        <v>66983</v>
      </c>
      <c r="B3930" s="206">
        <f>'BANK RECON'!B66</f>
        <v>46272</v>
      </c>
      <c r="C3930" s="209" t="str">
        <f>'BANK RECON'!D66</f>
        <v>CHHATRABHUMI STORE</v>
      </c>
      <c r="D3930" s="209" t="str">
        <f>'BANK RECON'!D66</f>
        <v>CHHATRABHUMI STORE</v>
      </c>
      <c r="E3930" s="209" t="str">
        <f>'BANK RECON'!C66</f>
        <v>QR-062</v>
      </c>
      <c r="F3930" s="209" t="str">
        <f>'BANK RECON'!E66</f>
        <v>OLINE RECEIVED FROM CHHATRABHUMI STORE</v>
      </c>
      <c r="G3930" s="210">
        <f>'BANK RECON'!G66</f>
        <v>0</v>
      </c>
      <c r="H3930" s="210">
        <f>'BANK RECON'!H66</f>
        <v>30000</v>
      </c>
      <c r="I3930" s="210">
        <f t="shared" si="61"/>
        <v>-30000</v>
      </c>
      <c r="J3930" s="209"/>
      <c r="K3930" s="209" t="str" cm="1">
        <f t="array" ref="K3930">IF($C3930="","",IF(AND($C3930=Party_Statement!$C$5,$B3930&gt;=Party_Statement!$C$6,$B3930&lt;=Party_Statement!$E$6),SUMPRODUCT(($C$3:$C3930=Party_Statement!$C$5)*($B$3:$B3930&gt;=Party_Statement!$C$6)*($B$3:$B3930&lt;=Party_Statement!$E$6)),""))</f>
        <v/>
      </c>
    </row>
    <row r="3931" spans="1:11" x14ac:dyDescent="0.25">
      <c r="A3931" s="212">
        <f>'BANK RECON'!A67</f>
        <v>66983</v>
      </c>
      <c r="B3931" s="206">
        <f>'BANK RECON'!B67</f>
        <v>46272</v>
      </c>
      <c r="C3931" s="209" t="str">
        <f>'BANK RECON'!D67</f>
        <v>OFFICE EXPENSES</v>
      </c>
      <c r="D3931" s="209" t="str">
        <f>'BANK RECON'!D67</f>
        <v>OFFICE EXPENSES</v>
      </c>
      <c r="E3931" s="209" t="str">
        <f>'BANK RECON'!C67</f>
        <v>QR-063</v>
      </c>
      <c r="F3931" s="209" t="str">
        <f>'BANK RECON'!E67</f>
        <v xml:space="preserve">PAYMENT FOR WATER PIPE BARAL TRADERS </v>
      </c>
      <c r="G3931" s="210">
        <f>'BANK RECON'!G67</f>
        <v>1273</v>
      </c>
      <c r="H3931" s="210">
        <f>'BANK RECON'!H67</f>
        <v>0</v>
      </c>
      <c r="I3931" s="210">
        <f t="shared" si="61"/>
        <v>1273</v>
      </c>
      <c r="J3931" s="209"/>
      <c r="K3931" s="209" t="str" cm="1">
        <f t="array" ref="K3931">IF($C3931="","",IF(AND($C3931=Party_Statement!$C$5,$B3931&gt;=Party_Statement!$C$6,$B3931&lt;=Party_Statement!$E$6),SUMPRODUCT(($C$3:$C3931=Party_Statement!$C$5)*($B$3:$B3931&gt;=Party_Statement!$C$6)*($B$3:$B3931&lt;=Party_Statement!$E$6)),""))</f>
        <v/>
      </c>
    </row>
    <row r="3932" spans="1:11" x14ac:dyDescent="0.25">
      <c r="A3932" s="212">
        <f>'BANK RECON'!A68</f>
        <v>66986</v>
      </c>
      <c r="B3932" s="206">
        <f>'BANK RECON'!B68</f>
        <v>46275</v>
      </c>
      <c r="C3932" s="209" t="str">
        <f>'BANK RECON'!D68</f>
        <v>BANK</v>
      </c>
      <c r="D3932" s="209" t="str">
        <f>'BANK RECON'!D68</f>
        <v>BANK</v>
      </c>
      <c r="E3932" s="209" t="str">
        <f>'BANK RECON'!C68</f>
        <v>QR-064</v>
      </c>
      <c r="F3932" s="209" t="str">
        <f>'BANK RECON'!E68</f>
        <v xml:space="preserve">CASH DEPOSIT BY KESHAB </v>
      </c>
      <c r="G3932" s="210">
        <f>'BANK RECON'!G68</f>
        <v>0</v>
      </c>
      <c r="H3932" s="210">
        <f>'BANK RECON'!H68</f>
        <v>193515</v>
      </c>
      <c r="I3932" s="210">
        <f t="shared" si="61"/>
        <v>-193515</v>
      </c>
      <c r="J3932" s="209"/>
      <c r="K3932" s="209" t="str" cm="1">
        <f t="array" ref="K3932">IF($C3932="","",IF(AND($C3932=Party_Statement!$C$5,$B3932&gt;=Party_Statement!$C$6,$B3932&lt;=Party_Statement!$E$6),SUMPRODUCT(($C$3:$C3932=Party_Statement!$C$5)*($B$3:$B3932&gt;=Party_Statement!$C$6)*($B$3:$B3932&lt;=Party_Statement!$E$6)),""))</f>
        <v/>
      </c>
    </row>
    <row r="3933" spans="1:11" x14ac:dyDescent="0.25">
      <c r="A3933" s="212">
        <f>'BANK RECON'!A69</f>
        <v>66986</v>
      </c>
      <c r="B3933" s="206">
        <f>'BANK RECON'!B69</f>
        <v>46275</v>
      </c>
      <c r="C3933" s="209" t="str">
        <f>'BANK RECON'!D69</f>
        <v>OFFICE EXPENSES</v>
      </c>
      <c r="D3933" s="209" t="str">
        <f>'BANK RECON'!D69</f>
        <v>OFFICE EXPENSES</v>
      </c>
      <c r="E3933" s="209" t="str">
        <f>'BANK RECON'!C69</f>
        <v>QR-065</v>
      </c>
      <c r="F3933" s="209" t="str">
        <f>'BANK RECON'!E69</f>
        <v>PAYMENT FOR WOOD</v>
      </c>
      <c r="G3933" s="210">
        <f>'BANK RECON'!G69</f>
        <v>0</v>
      </c>
      <c r="H3933" s="210">
        <f>'BANK RECON'!H69</f>
        <v>3600</v>
      </c>
      <c r="I3933" s="210">
        <f t="shared" ref="I3933:I3996" si="62">IF($C3933="","",IF($C3933=$C2489,$I2489+$G3933-$H3933,$G3933-$H3933))</f>
        <v>-3600</v>
      </c>
      <c r="J3933" s="209"/>
      <c r="K3933" s="209" t="str" cm="1">
        <f t="array" ref="K3933">IF($C3933="","",IF(AND($C3933=Party_Statement!$C$5,$B3933&gt;=Party_Statement!$C$6,$B3933&lt;=Party_Statement!$E$6),SUMPRODUCT(($C$3:$C3933=Party_Statement!$C$5)*($B$3:$B3933&gt;=Party_Statement!$C$6)*($B$3:$B3933&lt;=Party_Statement!$E$6)),""))</f>
        <v/>
      </c>
    </row>
    <row r="3934" spans="1:11" x14ac:dyDescent="0.25">
      <c r="A3934" s="212">
        <f>'BANK RECON'!A70</f>
        <v>66987</v>
      </c>
      <c r="B3934" s="206">
        <f>'BANK RECON'!B70</f>
        <v>46276</v>
      </c>
      <c r="C3934" s="209" t="str">
        <f>'BANK RECON'!D70</f>
        <v>OFFICE EXPENSES</v>
      </c>
      <c r="D3934" s="209" t="str">
        <f>'BANK RECON'!D70</f>
        <v>OFFICE EXPENSES</v>
      </c>
      <c r="E3934" s="209" t="str">
        <f>'BANK RECON'!C70</f>
        <v>QR-066</v>
      </c>
      <c r="F3934" s="209" t="str">
        <f>'BANK RECON'!E70</f>
        <v xml:space="preserve">LD PLASTIC DAUNNE DEVI SUPPLIERS </v>
      </c>
      <c r="G3934" s="210">
        <f>'BANK RECON'!G70</f>
        <v>7900</v>
      </c>
      <c r="H3934" s="210">
        <f>'BANK RECON'!H70</f>
        <v>0</v>
      </c>
      <c r="I3934" s="210">
        <f t="shared" si="62"/>
        <v>7900</v>
      </c>
      <c r="J3934" s="209"/>
      <c r="K3934" s="209" t="str" cm="1">
        <f t="array" ref="K3934">IF($C3934="","",IF(AND($C3934=Party_Statement!$C$5,$B3934&gt;=Party_Statement!$C$6,$B3934&lt;=Party_Statement!$E$6),SUMPRODUCT(($C$3:$C3934=Party_Statement!$C$5)*($B$3:$B3934&gt;=Party_Statement!$C$6)*($B$3:$B3934&lt;=Party_Statement!$E$6)),""))</f>
        <v/>
      </c>
    </row>
    <row r="3935" spans="1:11" x14ac:dyDescent="0.25">
      <c r="A3935" s="212">
        <f>'BANK RECON'!A71</f>
        <v>66987</v>
      </c>
      <c r="B3935" s="206">
        <f>'BANK RECON'!B71</f>
        <v>46276</v>
      </c>
      <c r="C3935" s="209" t="str">
        <f>'BANK RECON'!D71</f>
        <v>BODESH 310</v>
      </c>
      <c r="D3935" s="209" t="str">
        <f>'BANK RECON'!D71</f>
        <v>BODESH 310</v>
      </c>
      <c r="E3935" s="209" t="str">
        <f>'BANK RECON'!C71</f>
        <v>QR-067</v>
      </c>
      <c r="F3935" s="209" t="str">
        <f>'BANK RECON'!E71</f>
        <v>ADVANCE PAYMENT BY KESHAB TO BODESH CLEARANCE</v>
      </c>
      <c r="G3935" s="210">
        <f>'BANK RECON'!G71</f>
        <v>100000</v>
      </c>
      <c r="H3935" s="210">
        <f>'BANK RECON'!H71</f>
        <v>0</v>
      </c>
      <c r="I3935" s="210">
        <f t="shared" si="62"/>
        <v>100000</v>
      </c>
      <c r="J3935" s="209"/>
      <c r="K3935" s="209" t="str" cm="1">
        <f t="array" ref="K3935">IF($C3935="","",IF(AND($C3935=Party_Statement!$C$5,$B3935&gt;=Party_Statement!$C$6,$B3935&lt;=Party_Statement!$E$6),SUMPRODUCT(($C$3:$C3935=Party_Statement!$C$5)*($B$3:$B3935&gt;=Party_Statement!$C$6)*($B$3:$B3935&lt;=Party_Statement!$E$6)),""))</f>
        <v/>
      </c>
    </row>
    <row r="3936" spans="1:11" x14ac:dyDescent="0.25">
      <c r="A3936" s="212">
        <f>'BANK RECON'!A72</f>
        <v>66988</v>
      </c>
      <c r="B3936" s="206">
        <f>'BANK RECON'!B72</f>
        <v>46277</v>
      </c>
      <c r="C3936" s="209" t="str">
        <f>'BANK RECON'!D72</f>
        <v>SHIV GANGA DAIRY</v>
      </c>
      <c r="D3936" s="209" t="str">
        <f>'BANK RECON'!D72</f>
        <v>SHIV GANGA DAIRY</v>
      </c>
      <c r="E3936" s="209" t="str">
        <f>'BANK RECON'!C72</f>
        <v>QR-068</v>
      </c>
      <c r="F3936" s="209" t="str">
        <f>'BANK RECON'!E72</f>
        <v xml:space="preserve">PAYMENT FOR SMP PURCHASE </v>
      </c>
      <c r="G3936" s="210">
        <f>'BANK RECON'!G72</f>
        <v>20000</v>
      </c>
      <c r="H3936" s="210">
        <f>'BANK RECON'!H72</f>
        <v>0</v>
      </c>
      <c r="I3936" s="210">
        <f t="shared" si="62"/>
        <v>20000</v>
      </c>
      <c r="J3936" s="209"/>
      <c r="K3936" s="209" t="str" cm="1">
        <f t="array" ref="K3936">IF($C3936="","",IF(AND($C3936=Party_Statement!$C$5,$B3936&gt;=Party_Statement!$C$6,$B3936&lt;=Party_Statement!$E$6),SUMPRODUCT(($C$3:$C3936=Party_Statement!$C$5)*($B$3:$B3936&gt;=Party_Statement!$C$6)*($B$3:$B3936&lt;=Party_Statement!$E$6)),""))</f>
        <v/>
      </c>
    </row>
    <row r="3937" spans="1:11" x14ac:dyDescent="0.25">
      <c r="A3937" s="212">
        <f>'BANK RECON'!A73</f>
        <v>0</v>
      </c>
      <c r="B3937" s="206">
        <f>'BANK RECON'!B73</f>
        <v>0</v>
      </c>
      <c r="C3937" s="209">
        <f>'BANK RECON'!D73</f>
        <v>0</v>
      </c>
      <c r="D3937" s="209">
        <f>'BANK RECON'!D73</f>
        <v>0</v>
      </c>
      <c r="E3937" s="209">
        <f>'BANK RECON'!C73</f>
        <v>0</v>
      </c>
      <c r="F3937" s="209">
        <f>'BANK RECON'!E73</f>
        <v>0</v>
      </c>
      <c r="G3937" s="210">
        <f>'BANK RECON'!G73</f>
        <v>0</v>
      </c>
      <c r="H3937" s="210">
        <f>'BANK RECON'!H73</f>
        <v>0</v>
      </c>
      <c r="I3937" s="210">
        <f t="shared" si="62"/>
        <v>0</v>
      </c>
      <c r="J3937" s="209"/>
      <c r="K3937" s="209" t="str" cm="1">
        <f t="array" ref="K3937">IF($C3937="","",IF(AND($C3937=Party_Statement!$C$5,$B3937&gt;=Party_Statement!$C$6,$B3937&lt;=Party_Statement!$E$6),SUMPRODUCT(($C$3:$C3937=Party_Statement!$C$5)*($B$3:$B3937&gt;=Party_Statement!$C$6)*($B$3:$B3937&lt;=Party_Statement!$E$6)),""))</f>
        <v/>
      </c>
    </row>
    <row r="3938" spans="1:11" x14ac:dyDescent="0.25">
      <c r="A3938" s="212">
        <f>'BANK RECON'!A74</f>
        <v>0</v>
      </c>
      <c r="B3938" s="206">
        <f>'BANK RECON'!B74</f>
        <v>0</v>
      </c>
      <c r="C3938" s="209">
        <f>'BANK RECON'!D74</f>
        <v>0</v>
      </c>
      <c r="D3938" s="209">
        <f>'BANK RECON'!D74</f>
        <v>0</v>
      </c>
      <c r="E3938" s="209">
        <f>'BANK RECON'!C74</f>
        <v>0</v>
      </c>
      <c r="F3938" s="209">
        <f>'BANK RECON'!E74</f>
        <v>0</v>
      </c>
      <c r="G3938" s="210">
        <f>'BANK RECON'!G74</f>
        <v>0</v>
      </c>
      <c r="H3938" s="210">
        <f>'BANK RECON'!H74</f>
        <v>0</v>
      </c>
      <c r="I3938" s="210">
        <f t="shared" si="62"/>
        <v>0</v>
      </c>
      <c r="J3938" s="209"/>
      <c r="K3938" s="209" t="str" cm="1">
        <f t="array" ref="K3938">IF($C3938="","",IF(AND($C3938=Party_Statement!$C$5,$B3938&gt;=Party_Statement!$C$6,$B3938&lt;=Party_Statement!$E$6),SUMPRODUCT(($C$3:$C3938=Party_Statement!$C$5)*($B$3:$B3938&gt;=Party_Statement!$C$6)*($B$3:$B3938&lt;=Party_Statement!$E$6)),""))</f>
        <v/>
      </c>
    </row>
    <row r="3939" spans="1:11" x14ac:dyDescent="0.25">
      <c r="A3939" s="212">
        <f>'BANK RECON'!A75</f>
        <v>0</v>
      </c>
      <c r="B3939" s="206">
        <f>'BANK RECON'!B75</f>
        <v>0</v>
      </c>
      <c r="C3939" s="209">
        <f>'BANK RECON'!D75</f>
        <v>0</v>
      </c>
      <c r="D3939" s="209">
        <f>'BANK RECON'!D75</f>
        <v>0</v>
      </c>
      <c r="E3939" s="209">
        <f>'BANK RECON'!C75</f>
        <v>0</v>
      </c>
      <c r="F3939" s="209">
        <f>'BANK RECON'!E75</f>
        <v>0</v>
      </c>
      <c r="G3939" s="210">
        <f>'BANK RECON'!G75</f>
        <v>0</v>
      </c>
      <c r="H3939" s="210">
        <f>'BANK RECON'!H75</f>
        <v>0</v>
      </c>
      <c r="I3939" s="210">
        <f t="shared" si="62"/>
        <v>0</v>
      </c>
      <c r="J3939" s="209"/>
      <c r="K3939" s="209" t="str" cm="1">
        <f t="array" ref="K3939">IF($C3939="","",IF(AND($C3939=Party_Statement!$C$5,$B3939&gt;=Party_Statement!$C$6,$B3939&lt;=Party_Statement!$E$6),SUMPRODUCT(($C$3:$C3939=Party_Statement!$C$5)*($B$3:$B3939&gt;=Party_Statement!$C$6)*($B$3:$B3939&lt;=Party_Statement!$E$6)),""))</f>
        <v/>
      </c>
    </row>
    <row r="3940" spans="1:11" x14ac:dyDescent="0.25">
      <c r="A3940" s="212">
        <f>'BANK RECON'!A76</f>
        <v>0</v>
      </c>
      <c r="B3940" s="206">
        <f>'BANK RECON'!B76</f>
        <v>0</v>
      </c>
      <c r="C3940" s="209">
        <f>'BANK RECON'!D76</f>
        <v>0</v>
      </c>
      <c r="D3940" s="209">
        <f>'BANK RECON'!D76</f>
        <v>0</v>
      </c>
      <c r="E3940" s="209">
        <f>'BANK RECON'!C76</f>
        <v>0</v>
      </c>
      <c r="F3940" s="209">
        <f>'BANK RECON'!E76</f>
        <v>0</v>
      </c>
      <c r="G3940" s="210">
        <f>'BANK RECON'!G76</f>
        <v>0</v>
      </c>
      <c r="H3940" s="210">
        <f>'BANK RECON'!H76</f>
        <v>0</v>
      </c>
      <c r="I3940" s="210">
        <f t="shared" si="62"/>
        <v>0</v>
      </c>
      <c r="J3940" s="209"/>
      <c r="K3940" s="209" t="str" cm="1">
        <f t="array" ref="K3940">IF($C3940="","",IF(AND($C3940=Party_Statement!$C$5,$B3940&gt;=Party_Statement!$C$6,$B3940&lt;=Party_Statement!$E$6),SUMPRODUCT(($C$3:$C3940=Party_Statement!$C$5)*($B$3:$B3940&gt;=Party_Statement!$C$6)*($B$3:$B3940&lt;=Party_Statement!$E$6)),""))</f>
        <v/>
      </c>
    </row>
    <row r="3941" spans="1:11" x14ac:dyDescent="0.25">
      <c r="A3941" s="212">
        <f>'BANK RECON'!A77</f>
        <v>0</v>
      </c>
      <c r="B3941" s="206">
        <f>'BANK RECON'!B77</f>
        <v>0</v>
      </c>
      <c r="C3941" s="209">
        <f>'BANK RECON'!D77</f>
        <v>0</v>
      </c>
      <c r="D3941" s="209">
        <f>'BANK RECON'!D77</f>
        <v>0</v>
      </c>
      <c r="E3941" s="209">
        <f>'BANK RECON'!C77</f>
        <v>0</v>
      </c>
      <c r="F3941" s="209">
        <f>'BANK RECON'!E77</f>
        <v>0</v>
      </c>
      <c r="G3941" s="210">
        <f>'BANK RECON'!G77</f>
        <v>0</v>
      </c>
      <c r="H3941" s="210">
        <f>'BANK RECON'!H77</f>
        <v>0</v>
      </c>
      <c r="I3941" s="210">
        <f t="shared" si="62"/>
        <v>0</v>
      </c>
      <c r="J3941" s="209"/>
      <c r="K3941" s="209" t="str" cm="1">
        <f t="array" ref="K3941">IF($C3941="","",IF(AND($C3941=Party_Statement!$C$5,$B3941&gt;=Party_Statement!$C$6,$B3941&lt;=Party_Statement!$E$6),SUMPRODUCT(($C$3:$C3941=Party_Statement!$C$5)*($B$3:$B3941&gt;=Party_Statement!$C$6)*($B$3:$B3941&lt;=Party_Statement!$E$6)),""))</f>
        <v/>
      </c>
    </row>
    <row r="3942" spans="1:11" x14ac:dyDescent="0.25">
      <c r="A3942" s="212">
        <f>'BANK RECON'!A78</f>
        <v>0</v>
      </c>
      <c r="B3942" s="206">
        <f>'BANK RECON'!B78</f>
        <v>0</v>
      </c>
      <c r="C3942" s="209">
        <f>'BANK RECON'!D78</f>
        <v>0</v>
      </c>
      <c r="D3942" s="209">
        <f>'BANK RECON'!D78</f>
        <v>0</v>
      </c>
      <c r="E3942" s="209">
        <f>'BANK RECON'!C78</f>
        <v>0</v>
      </c>
      <c r="F3942" s="209">
        <f>'BANK RECON'!E78</f>
        <v>0</v>
      </c>
      <c r="G3942" s="210">
        <f>'BANK RECON'!G78</f>
        <v>0</v>
      </c>
      <c r="H3942" s="210">
        <f>'BANK RECON'!H78</f>
        <v>0</v>
      </c>
      <c r="I3942" s="210">
        <f t="shared" si="62"/>
        <v>0</v>
      </c>
      <c r="J3942" s="209"/>
      <c r="K3942" s="209" t="str" cm="1">
        <f t="array" ref="K3942">IF($C3942="","",IF(AND($C3942=Party_Statement!$C$5,$B3942&gt;=Party_Statement!$C$6,$B3942&lt;=Party_Statement!$E$6),SUMPRODUCT(($C$3:$C3942=Party_Statement!$C$5)*($B$3:$B3942&gt;=Party_Statement!$C$6)*($B$3:$B3942&lt;=Party_Statement!$E$6)),""))</f>
        <v/>
      </c>
    </row>
    <row r="3943" spans="1:11" x14ac:dyDescent="0.25">
      <c r="A3943" s="212">
        <f>'BANK RECON'!A79</f>
        <v>0</v>
      </c>
      <c r="B3943" s="206">
        <f>'BANK RECON'!B79</f>
        <v>0</v>
      </c>
      <c r="C3943" s="209">
        <f>'BANK RECON'!D79</f>
        <v>0</v>
      </c>
      <c r="D3943" s="209">
        <f>'BANK RECON'!D79</f>
        <v>0</v>
      </c>
      <c r="E3943" s="209">
        <f>'BANK RECON'!C79</f>
        <v>0</v>
      </c>
      <c r="F3943" s="209">
        <f>'BANK RECON'!E79</f>
        <v>0</v>
      </c>
      <c r="G3943" s="210">
        <f>'BANK RECON'!G79</f>
        <v>0</v>
      </c>
      <c r="H3943" s="210">
        <f>'BANK RECON'!H79</f>
        <v>0</v>
      </c>
      <c r="I3943" s="210">
        <f t="shared" si="62"/>
        <v>0</v>
      </c>
      <c r="J3943" s="209"/>
      <c r="K3943" s="209" t="str" cm="1">
        <f t="array" ref="K3943">IF($C3943="","",IF(AND($C3943=Party_Statement!$C$5,$B3943&gt;=Party_Statement!$C$6,$B3943&lt;=Party_Statement!$E$6),SUMPRODUCT(($C$3:$C3943=Party_Statement!$C$5)*($B$3:$B3943&gt;=Party_Statement!$C$6)*($B$3:$B3943&lt;=Party_Statement!$E$6)),""))</f>
        <v/>
      </c>
    </row>
    <row r="3944" spans="1:11" x14ac:dyDescent="0.25">
      <c r="A3944" s="212">
        <f>'BANK RECON'!A80</f>
        <v>0</v>
      </c>
      <c r="B3944" s="206">
        <f>'BANK RECON'!B80</f>
        <v>0</v>
      </c>
      <c r="C3944" s="209">
        <f>'BANK RECON'!D80</f>
        <v>0</v>
      </c>
      <c r="D3944" s="209">
        <f>'BANK RECON'!D80</f>
        <v>0</v>
      </c>
      <c r="E3944" s="209">
        <f>'BANK RECON'!C80</f>
        <v>0</v>
      </c>
      <c r="F3944" s="209">
        <f>'BANK RECON'!E80</f>
        <v>0</v>
      </c>
      <c r="G3944" s="210">
        <f>'BANK RECON'!G80</f>
        <v>0</v>
      </c>
      <c r="H3944" s="210">
        <f>'BANK RECON'!H80</f>
        <v>0</v>
      </c>
      <c r="I3944" s="210">
        <f t="shared" si="62"/>
        <v>0</v>
      </c>
      <c r="J3944" s="209"/>
      <c r="K3944" s="209" t="str" cm="1">
        <f t="array" ref="K3944">IF($C3944="","",IF(AND($C3944=Party_Statement!$C$5,$B3944&gt;=Party_Statement!$C$6,$B3944&lt;=Party_Statement!$E$6),SUMPRODUCT(($C$3:$C3944=Party_Statement!$C$5)*($B$3:$B3944&gt;=Party_Statement!$C$6)*($B$3:$B3944&lt;=Party_Statement!$E$6)),""))</f>
        <v/>
      </c>
    </row>
    <row r="3945" spans="1:11" x14ac:dyDescent="0.25">
      <c r="A3945" s="212">
        <f>'BANK RECON'!A81</f>
        <v>0</v>
      </c>
      <c r="B3945" s="206">
        <f>'BANK RECON'!B81</f>
        <v>0</v>
      </c>
      <c r="C3945" s="209">
        <f>'BANK RECON'!D81</f>
        <v>0</v>
      </c>
      <c r="D3945" s="209">
        <f>'BANK RECON'!D81</f>
        <v>0</v>
      </c>
      <c r="E3945" s="209">
        <f>'BANK RECON'!C81</f>
        <v>0</v>
      </c>
      <c r="F3945" s="209">
        <f>'BANK RECON'!E81</f>
        <v>0</v>
      </c>
      <c r="G3945" s="210">
        <f>'BANK RECON'!G81</f>
        <v>0</v>
      </c>
      <c r="H3945" s="210">
        <f>'BANK RECON'!H81</f>
        <v>0</v>
      </c>
      <c r="I3945" s="210">
        <f t="shared" si="62"/>
        <v>0</v>
      </c>
      <c r="J3945" s="209"/>
      <c r="K3945" s="209" t="str" cm="1">
        <f t="array" ref="K3945">IF($C3945="","",IF(AND($C3945=Party_Statement!$C$5,$B3945&gt;=Party_Statement!$C$6,$B3945&lt;=Party_Statement!$E$6),SUMPRODUCT(($C$3:$C3945=Party_Statement!$C$5)*($B$3:$B3945&gt;=Party_Statement!$C$6)*($B$3:$B3945&lt;=Party_Statement!$E$6)),""))</f>
        <v/>
      </c>
    </row>
    <row r="3946" spans="1:11" x14ac:dyDescent="0.25">
      <c r="A3946" s="212">
        <f>'BANK RECON'!A82</f>
        <v>0</v>
      </c>
      <c r="B3946" s="206">
        <f>'BANK RECON'!B82</f>
        <v>0</v>
      </c>
      <c r="C3946" s="209">
        <f>'BANK RECON'!D82</f>
        <v>0</v>
      </c>
      <c r="D3946" s="209">
        <f>'BANK RECON'!D82</f>
        <v>0</v>
      </c>
      <c r="E3946" s="209">
        <f>'BANK RECON'!C82</f>
        <v>0</v>
      </c>
      <c r="F3946" s="209">
        <f>'BANK RECON'!E82</f>
        <v>0</v>
      </c>
      <c r="G3946" s="210">
        <f>'BANK RECON'!G82</f>
        <v>0</v>
      </c>
      <c r="H3946" s="210">
        <f>'BANK RECON'!H82</f>
        <v>0</v>
      </c>
      <c r="I3946" s="210">
        <f t="shared" si="62"/>
        <v>0</v>
      </c>
      <c r="J3946" s="209"/>
      <c r="K3946" s="209" t="str" cm="1">
        <f t="array" ref="K3946">IF($C3946="","",IF(AND($C3946=Party_Statement!$C$5,$B3946&gt;=Party_Statement!$C$6,$B3946&lt;=Party_Statement!$E$6),SUMPRODUCT(($C$3:$C3946=Party_Statement!$C$5)*($B$3:$B3946&gt;=Party_Statement!$C$6)*($B$3:$B3946&lt;=Party_Statement!$E$6)),""))</f>
        <v/>
      </c>
    </row>
    <row r="3947" spans="1:11" x14ac:dyDescent="0.25">
      <c r="A3947" s="212">
        <f>'BANK RECON'!A83</f>
        <v>0</v>
      </c>
      <c r="B3947" s="206">
        <f>'BANK RECON'!B83</f>
        <v>0</v>
      </c>
      <c r="C3947" s="209">
        <f>'BANK RECON'!D83</f>
        <v>0</v>
      </c>
      <c r="D3947" s="209">
        <f>'BANK RECON'!D83</f>
        <v>0</v>
      </c>
      <c r="E3947" s="209">
        <f>'BANK RECON'!C83</f>
        <v>0</v>
      </c>
      <c r="F3947" s="209">
        <f>'BANK RECON'!E83</f>
        <v>0</v>
      </c>
      <c r="G3947" s="210">
        <f>'BANK RECON'!G83</f>
        <v>0</v>
      </c>
      <c r="H3947" s="210">
        <f>'BANK RECON'!H83</f>
        <v>0</v>
      </c>
      <c r="I3947" s="210">
        <f t="shared" si="62"/>
        <v>0</v>
      </c>
      <c r="J3947" s="209"/>
      <c r="K3947" s="209" t="str" cm="1">
        <f t="array" ref="K3947">IF($C3947="","",IF(AND($C3947=Party_Statement!$C$5,$B3947&gt;=Party_Statement!$C$6,$B3947&lt;=Party_Statement!$E$6),SUMPRODUCT(($C$3:$C3947=Party_Statement!$C$5)*($B$3:$B3947&gt;=Party_Statement!$C$6)*($B$3:$B3947&lt;=Party_Statement!$E$6)),""))</f>
        <v/>
      </c>
    </row>
    <row r="3948" spans="1:11" x14ac:dyDescent="0.25">
      <c r="A3948" s="212">
        <f>'BANK RECON'!A84</f>
        <v>0</v>
      </c>
      <c r="B3948" s="206">
        <f>'BANK RECON'!B84</f>
        <v>0</v>
      </c>
      <c r="C3948" s="209">
        <f>'BANK RECON'!D84</f>
        <v>0</v>
      </c>
      <c r="D3948" s="209">
        <f>'BANK RECON'!D84</f>
        <v>0</v>
      </c>
      <c r="E3948" s="209">
        <f>'BANK RECON'!C84</f>
        <v>0</v>
      </c>
      <c r="F3948" s="209">
        <f>'BANK RECON'!E84</f>
        <v>0</v>
      </c>
      <c r="G3948" s="210">
        <f>'BANK RECON'!G84</f>
        <v>0</v>
      </c>
      <c r="H3948" s="210">
        <f>'BANK RECON'!H84</f>
        <v>0</v>
      </c>
      <c r="I3948" s="210">
        <f t="shared" si="62"/>
        <v>0</v>
      </c>
      <c r="J3948" s="209"/>
      <c r="K3948" s="209" t="str" cm="1">
        <f t="array" ref="K3948">IF($C3948="","",IF(AND($C3948=Party_Statement!$C$5,$B3948&gt;=Party_Statement!$C$6,$B3948&lt;=Party_Statement!$E$6),SUMPRODUCT(($C$3:$C3948=Party_Statement!$C$5)*($B$3:$B3948&gt;=Party_Statement!$C$6)*($B$3:$B3948&lt;=Party_Statement!$E$6)),""))</f>
        <v/>
      </c>
    </row>
    <row r="3949" spans="1:11" x14ac:dyDescent="0.25">
      <c r="A3949" s="212">
        <f>'BANK RECON'!A85</f>
        <v>0</v>
      </c>
      <c r="B3949" s="206">
        <f>'BANK RECON'!B85</f>
        <v>0</v>
      </c>
      <c r="C3949" s="209">
        <f>'BANK RECON'!D85</f>
        <v>0</v>
      </c>
      <c r="D3949" s="209">
        <f>'BANK RECON'!D85</f>
        <v>0</v>
      </c>
      <c r="E3949" s="209">
        <f>'BANK RECON'!C85</f>
        <v>0</v>
      </c>
      <c r="F3949" s="209">
        <f>'BANK RECON'!E85</f>
        <v>0</v>
      </c>
      <c r="G3949" s="210">
        <f>'BANK RECON'!G85</f>
        <v>0</v>
      </c>
      <c r="H3949" s="210">
        <f>'BANK RECON'!H85</f>
        <v>0</v>
      </c>
      <c r="I3949" s="210">
        <f t="shared" si="62"/>
        <v>0</v>
      </c>
      <c r="J3949" s="209"/>
      <c r="K3949" s="209" t="str" cm="1">
        <f t="array" ref="K3949">IF($C3949="","",IF(AND($C3949=Party_Statement!$C$5,$B3949&gt;=Party_Statement!$C$6,$B3949&lt;=Party_Statement!$E$6),SUMPRODUCT(($C$3:$C3949=Party_Statement!$C$5)*($B$3:$B3949&gt;=Party_Statement!$C$6)*($B$3:$B3949&lt;=Party_Statement!$E$6)),""))</f>
        <v/>
      </c>
    </row>
    <row r="3950" spans="1:11" x14ac:dyDescent="0.25">
      <c r="A3950" s="212">
        <f>'BANK RECON'!A86</f>
        <v>0</v>
      </c>
      <c r="B3950" s="206">
        <f>'BANK RECON'!B86</f>
        <v>0</v>
      </c>
      <c r="C3950" s="209">
        <f>'BANK RECON'!D86</f>
        <v>0</v>
      </c>
      <c r="D3950" s="209">
        <f>'BANK RECON'!D86</f>
        <v>0</v>
      </c>
      <c r="E3950" s="209">
        <f>'BANK RECON'!C86</f>
        <v>0</v>
      </c>
      <c r="F3950" s="209">
        <f>'BANK RECON'!E86</f>
        <v>0</v>
      </c>
      <c r="G3950" s="210">
        <f>'BANK RECON'!G86</f>
        <v>0</v>
      </c>
      <c r="H3950" s="210">
        <f>'BANK RECON'!H86</f>
        <v>0</v>
      </c>
      <c r="I3950" s="210">
        <f t="shared" si="62"/>
        <v>0</v>
      </c>
      <c r="J3950" s="209"/>
      <c r="K3950" s="209" t="str" cm="1">
        <f t="array" ref="K3950">IF($C3950="","",IF(AND($C3950=Party_Statement!$C$5,$B3950&gt;=Party_Statement!$C$6,$B3950&lt;=Party_Statement!$E$6),SUMPRODUCT(($C$3:$C3950=Party_Statement!$C$5)*($B$3:$B3950&gt;=Party_Statement!$C$6)*($B$3:$B3950&lt;=Party_Statement!$E$6)),""))</f>
        <v/>
      </c>
    </row>
    <row r="3951" spans="1:11" x14ac:dyDescent="0.25">
      <c r="A3951" s="212">
        <f>'BANK RECON'!A87</f>
        <v>0</v>
      </c>
      <c r="B3951" s="206">
        <f>'BANK RECON'!B87</f>
        <v>0</v>
      </c>
      <c r="C3951" s="209">
        <f>'BANK RECON'!D87</f>
        <v>0</v>
      </c>
      <c r="D3951" s="209">
        <f>'BANK RECON'!D87</f>
        <v>0</v>
      </c>
      <c r="E3951" s="209">
        <f>'BANK RECON'!C87</f>
        <v>0</v>
      </c>
      <c r="F3951" s="209">
        <f>'BANK RECON'!E87</f>
        <v>0</v>
      </c>
      <c r="G3951" s="210">
        <f>'BANK RECON'!G87</f>
        <v>0</v>
      </c>
      <c r="H3951" s="210">
        <f>'BANK RECON'!H87</f>
        <v>0</v>
      </c>
      <c r="I3951" s="210">
        <f t="shared" si="62"/>
        <v>0</v>
      </c>
      <c r="J3951" s="209"/>
      <c r="K3951" s="209" t="str" cm="1">
        <f t="array" ref="K3951">IF($C3951="","",IF(AND($C3951=Party_Statement!$C$5,$B3951&gt;=Party_Statement!$C$6,$B3951&lt;=Party_Statement!$E$6),SUMPRODUCT(($C$3:$C3951=Party_Statement!$C$5)*($B$3:$B3951&gt;=Party_Statement!$C$6)*($B$3:$B3951&lt;=Party_Statement!$E$6)),""))</f>
        <v/>
      </c>
    </row>
    <row r="3952" spans="1:11" x14ac:dyDescent="0.25">
      <c r="A3952" s="212">
        <f>'BANK RECON'!A88</f>
        <v>0</v>
      </c>
      <c r="B3952" s="206">
        <f>'BANK RECON'!B88</f>
        <v>0</v>
      </c>
      <c r="C3952" s="209">
        <f>'BANK RECON'!D88</f>
        <v>0</v>
      </c>
      <c r="D3952" s="209">
        <f>'BANK RECON'!D88</f>
        <v>0</v>
      </c>
      <c r="E3952" s="209">
        <f>'BANK RECON'!C88</f>
        <v>0</v>
      </c>
      <c r="F3952" s="209">
        <f>'BANK RECON'!E88</f>
        <v>0</v>
      </c>
      <c r="G3952" s="210">
        <f>'BANK RECON'!G88</f>
        <v>0</v>
      </c>
      <c r="H3952" s="210">
        <f>'BANK RECON'!H88</f>
        <v>0</v>
      </c>
      <c r="I3952" s="210">
        <f t="shared" si="62"/>
        <v>0</v>
      </c>
      <c r="J3952" s="209"/>
      <c r="K3952" s="209" t="str" cm="1">
        <f t="array" ref="K3952">IF($C3952="","",IF(AND($C3952=Party_Statement!$C$5,$B3952&gt;=Party_Statement!$C$6,$B3952&lt;=Party_Statement!$E$6),SUMPRODUCT(($C$3:$C3952=Party_Statement!$C$5)*($B$3:$B3952&gt;=Party_Statement!$C$6)*($B$3:$B3952&lt;=Party_Statement!$E$6)),""))</f>
        <v/>
      </c>
    </row>
    <row r="3953" spans="1:11" x14ac:dyDescent="0.25">
      <c r="A3953" s="212">
        <f>'BANK RECON'!A89</f>
        <v>0</v>
      </c>
      <c r="B3953" s="206">
        <f>'BANK RECON'!B89</f>
        <v>0</v>
      </c>
      <c r="C3953" s="209">
        <f>'BANK RECON'!D89</f>
        <v>0</v>
      </c>
      <c r="D3953" s="209">
        <f>'BANK RECON'!D89</f>
        <v>0</v>
      </c>
      <c r="E3953" s="209">
        <f>'BANK RECON'!C89</f>
        <v>0</v>
      </c>
      <c r="F3953" s="209">
        <f>'BANK RECON'!E89</f>
        <v>0</v>
      </c>
      <c r="G3953" s="210">
        <f>'BANK RECON'!G89</f>
        <v>0</v>
      </c>
      <c r="H3953" s="210">
        <f>'BANK RECON'!H89</f>
        <v>0</v>
      </c>
      <c r="I3953" s="210">
        <f t="shared" si="62"/>
        <v>0</v>
      </c>
      <c r="J3953" s="209"/>
      <c r="K3953" s="209" t="str" cm="1">
        <f t="array" ref="K3953">IF($C3953="","",IF(AND($C3953=Party_Statement!$C$5,$B3953&gt;=Party_Statement!$C$6,$B3953&lt;=Party_Statement!$E$6),SUMPRODUCT(($C$3:$C3953=Party_Statement!$C$5)*($B$3:$B3953&gt;=Party_Statement!$C$6)*($B$3:$B3953&lt;=Party_Statement!$E$6)),""))</f>
        <v/>
      </c>
    </row>
    <row r="3954" spans="1:11" x14ac:dyDescent="0.25">
      <c r="A3954" s="212">
        <f>'BANK RECON'!A90</f>
        <v>0</v>
      </c>
      <c r="B3954" s="206">
        <f>'BANK RECON'!B90</f>
        <v>0</v>
      </c>
      <c r="C3954" s="209">
        <f>'BANK RECON'!D90</f>
        <v>0</v>
      </c>
      <c r="D3954" s="209">
        <f>'BANK RECON'!D90</f>
        <v>0</v>
      </c>
      <c r="E3954" s="209">
        <f>'BANK RECON'!C90</f>
        <v>0</v>
      </c>
      <c r="F3954" s="209">
        <f>'BANK RECON'!E90</f>
        <v>0</v>
      </c>
      <c r="G3954" s="210">
        <f>'BANK RECON'!G90</f>
        <v>0</v>
      </c>
      <c r="H3954" s="210">
        <f>'BANK RECON'!H90</f>
        <v>0</v>
      </c>
      <c r="I3954" s="210">
        <f t="shared" si="62"/>
        <v>0</v>
      </c>
      <c r="J3954" s="209"/>
      <c r="K3954" s="209" t="str" cm="1">
        <f t="array" ref="K3954">IF($C3954="","",IF(AND($C3954=Party_Statement!$C$5,$B3954&gt;=Party_Statement!$C$6,$B3954&lt;=Party_Statement!$E$6),SUMPRODUCT(($C$3:$C3954=Party_Statement!$C$5)*($B$3:$B3954&gt;=Party_Statement!$C$6)*($B$3:$B3954&lt;=Party_Statement!$E$6)),""))</f>
        <v/>
      </c>
    </row>
    <row r="3955" spans="1:11" x14ac:dyDescent="0.25">
      <c r="A3955" s="212">
        <f>'BANK RECON'!A91</f>
        <v>0</v>
      </c>
      <c r="B3955" s="206">
        <f>'BANK RECON'!B91</f>
        <v>0</v>
      </c>
      <c r="C3955" s="209">
        <f>'BANK RECON'!D91</f>
        <v>0</v>
      </c>
      <c r="D3955" s="209">
        <f>'BANK RECON'!D91</f>
        <v>0</v>
      </c>
      <c r="E3955" s="209">
        <f>'BANK RECON'!C91</f>
        <v>0</v>
      </c>
      <c r="F3955" s="209">
        <f>'BANK RECON'!E91</f>
        <v>0</v>
      </c>
      <c r="G3955" s="210">
        <f>'BANK RECON'!G91</f>
        <v>0</v>
      </c>
      <c r="H3955" s="210">
        <f>'BANK RECON'!H91</f>
        <v>0</v>
      </c>
      <c r="I3955" s="210">
        <f t="shared" si="62"/>
        <v>0</v>
      </c>
      <c r="J3955" s="209"/>
      <c r="K3955" s="209" t="str" cm="1">
        <f t="array" ref="K3955">IF($C3955="","",IF(AND($C3955=Party_Statement!$C$5,$B3955&gt;=Party_Statement!$C$6,$B3955&lt;=Party_Statement!$E$6),SUMPRODUCT(($C$3:$C3955=Party_Statement!$C$5)*($B$3:$B3955&gt;=Party_Statement!$C$6)*($B$3:$B3955&lt;=Party_Statement!$E$6)),""))</f>
        <v/>
      </c>
    </row>
    <row r="3956" spans="1:11" x14ac:dyDescent="0.25">
      <c r="A3956" s="212">
        <f>'BANK RECON'!A92</f>
        <v>0</v>
      </c>
      <c r="B3956" s="206">
        <f>'BANK RECON'!B92</f>
        <v>0</v>
      </c>
      <c r="C3956" s="209">
        <f>'BANK RECON'!D92</f>
        <v>0</v>
      </c>
      <c r="D3956" s="209">
        <f>'BANK RECON'!D92</f>
        <v>0</v>
      </c>
      <c r="E3956" s="209">
        <f>'BANK RECON'!C92</f>
        <v>0</v>
      </c>
      <c r="F3956" s="209">
        <f>'BANK RECON'!E92</f>
        <v>0</v>
      </c>
      <c r="G3956" s="210">
        <f>'BANK RECON'!G92</f>
        <v>0</v>
      </c>
      <c r="H3956" s="210">
        <f>'BANK RECON'!H92</f>
        <v>0</v>
      </c>
      <c r="I3956" s="210">
        <f t="shared" si="62"/>
        <v>0</v>
      </c>
      <c r="J3956" s="209"/>
      <c r="K3956" s="209" t="str" cm="1">
        <f t="array" ref="K3956">IF($C3956="","",IF(AND($C3956=Party_Statement!$C$5,$B3956&gt;=Party_Statement!$C$6,$B3956&lt;=Party_Statement!$E$6),SUMPRODUCT(($C$3:$C3956=Party_Statement!$C$5)*($B$3:$B3956&gt;=Party_Statement!$C$6)*($B$3:$B3956&lt;=Party_Statement!$E$6)),""))</f>
        <v/>
      </c>
    </row>
    <row r="3957" spans="1:11" s="64" customFormat="1" x14ac:dyDescent="0.25">
      <c r="A3957" s="212">
        <f>'BANK RECON'!A93</f>
        <v>0</v>
      </c>
      <c r="B3957" s="206">
        <f>'BANK RECON'!B93</f>
        <v>0</v>
      </c>
      <c r="C3957" s="209">
        <f>'BANK RECON'!D93</f>
        <v>0</v>
      </c>
      <c r="D3957" s="209">
        <f>'BANK RECON'!D93</f>
        <v>0</v>
      </c>
      <c r="E3957" s="209">
        <f>'BANK RECON'!C93</f>
        <v>0</v>
      </c>
      <c r="F3957" s="209">
        <f>'BANK RECON'!E93</f>
        <v>0</v>
      </c>
      <c r="G3957" s="210">
        <f>'BANK RECON'!G93</f>
        <v>0</v>
      </c>
      <c r="H3957" s="210">
        <f>'BANK RECON'!H93</f>
        <v>0</v>
      </c>
      <c r="I3957" s="210">
        <f t="shared" si="62"/>
        <v>0</v>
      </c>
      <c r="J3957" s="211"/>
      <c r="K3957" s="209" t="str" cm="1">
        <f t="array" ref="K3957">IF($C3957="","",IF(AND($C3957=Party_Statement!$C$5,$B3957&gt;=Party_Statement!$C$6,$B3957&lt;=Party_Statement!$E$6),SUMPRODUCT(($C$3:$C3957=Party_Statement!$C$5)*($B$3:$B3957&gt;=Party_Statement!$C$6)*($B$3:$B3957&lt;=Party_Statement!$E$6)),""))</f>
        <v/>
      </c>
    </row>
    <row r="3958" spans="1:11" x14ac:dyDescent="0.25">
      <c r="A3958" s="212">
        <f>'BANK RECON'!A94</f>
        <v>0</v>
      </c>
      <c r="B3958" s="206">
        <f>'BANK RECON'!B94</f>
        <v>0</v>
      </c>
      <c r="C3958" s="209">
        <f>'BANK RECON'!D94</f>
        <v>0</v>
      </c>
      <c r="D3958" s="209">
        <f>'BANK RECON'!D94</f>
        <v>0</v>
      </c>
      <c r="E3958" s="209">
        <f>'BANK RECON'!C94</f>
        <v>0</v>
      </c>
      <c r="F3958" s="209">
        <f>'BANK RECON'!E94</f>
        <v>0</v>
      </c>
      <c r="G3958" s="210">
        <f>'BANK RECON'!G94</f>
        <v>0</v>
      </c>
      <c r="H3958" s="210">
        <f>'BANK RECON'!H94</f>
        <v>0</v>
      </c>
      <c r="I3958" s="210">
        <f t="shared" si="62"/>
        <v>0</v>
      </c>
      <c r="J3958" s="209"/>
      <c r="K3958" s="209" t="str" cm="1">
        <f t="array" ref="K3958">IF($C3958="","",IF(AND($C3958=Party_Statement!$C$5,$B3958&gt;=Party_Statement!$C$6,$B3958&lt;=Party_Statement!$E$6),SUMPRODUCT(($C$3:$C3958=Party_Statement!$C$5)*($B$3:$B3958&gt;=Party_Statement!$C$6)*($B$3:$B3958&lt;=Party_Statement!$E$6)),""))</f>
        <v/>
      </c>
    </row>
    <row r="3959" spans="1:11" x14ac:dyDescent="0.25">
      <c r="A3959" s="212">
        <f>'BANK RECON'!A95</f>
        <v>0</v>
      </c>
      <c r="B3959" s="206">
        <f>'BANK RECON'!B95</f>
        <v>0</v>
      </c>
      <c r="C3959" s="209">
        <f>'BANK RECON'!D95</f>
        <v>0</v>
      </c>
      <c r="D3959" s="209">
        <f>'BANK RECON'!D95</f>
        <v>0</v>
      </c>
      <c r="E3959" s="209">
        <f>'BANK RECON'!C95</f>
        <v>0</v>
      </c>
      <c r="F3959" s="209">
        <f>'BANK RECON'!E95</f>
        <v>0</v>
      </c>
      <c r="G3959" s="210">
        <f>'BANK RECON'!G95</f>
        <v>0</v>
      </c>
      <c r="H3959" s="210">
        <f>'BANK RECON'!H95</f>
        <v>0</v>
      </c>
      <c r="I3959" s="210">
        <f t="shared" si="62"/>
        <v>0</v>
      </c>
      <c r="J3959" s="209"/>
      <c r="K3959" s="209" t="str" cm="1">
        <f t="array" ref="K3959">IF($C3959="","",IF(AND($C3959=Party_Statement!$C$5,$B3959&gt;=Party_Statement!$C$6,$B3959&lt;=Party_Statement!$E$6),SUMPRODUCT(($C$3:$C3959=Party_Statement!$C$5)*($B$3:$B3959&gt;=Party_Statement!$C$6)*($B$3:$B3959&lt;=Party_Statement!$E$6)),""))</f>
        <v/>
      </c>
    </row>
    <row r="3960" spans="1:11" x14ac:dyDescent="0.25">
      <c r="A3960" s="212">
        <f>'BANK RECON'!A96</f>
        <v>0</v>
      </c>
      <c r="B3960" s="206">
        <f>'BANK RECON'!B96</f>
        <v>0</v>
      </c>
      <c r="C3960" s="209">
        <f>'BANK RECON'!D96</f>
        <v>0</v>
      </c>
      <c r="D3960" s="209">
        <f>'BANK RECON'!D96</f>
        <v>0</v>
      </c>
      <c r="E3960" s="209">
        <f>'BANK RECON'!C96</f>
        <v>0</v>
      </c>
      <c r="F3960" s="209">
        <f>'BANK RECON'!E96</f>
        <v>0</v>
      </c>
      <c r="G3960" s="210">
        <f>'BANK RECON'!G96</f>
        <v>0</v>
      </c>
      <c r="H3960" s="210">
        <f>'BANK RECON'!H96</f>
        <v>0</v>
      </c>
      <c r="I3960" s="210">
        <f t="shared" si="62"/>
        <v>0</v>
      </c>
      <c r="J3960" s="209"/>
      <c r="K3960" s="209" t="str" cm="1">
        <f t="array" ref="K3960">IF($C3960="","",IF(AND($C3960=Party_Statement!$C$5,$B3960&gt;=Party_Statement!$C$6,$B3960&lt;=Party_Statement!$E$6),SUMPRODUCT(($C$3:$C3960=Party_Statement!$C$5)*($B$3:$B3960&gt;=Party_Statement!$C$6)*($B$3:$B3960&lt;=Party_Statement!$E$6)),""))</f>
        <v/>
      </c>
    </row>
    <row r="3961" spans="1:11" x14ac:dyDescent="0.25">
      <c r="A3961" s="212">
        <f>'BANK RECON'!A97</f>
        <v>0</v>
      </c>
      <c r="B3961" s="206">
        <f>'BANK RECON'!B97</f>
        <v>0</v>
      </c>
      <c r="C3961" s="209">
        <f>'BANK RECON'!D97</f>
        <v>0</v>
      </c>
      <c r="D3961" s="209">
        <f>'BANK RECON'!D97</f>
        <v>0</v>
      </c>
      <c r="E3961" s="209">
        <f>'BANK RECON'!C97</f>
        <v>0</v>
      </c>
      <c r="F3961" s="209">
        <f>'BANK RECON'!E97</f>
        <v>0</v>
      </c>
      <c r="G3961" s="210">
        <f>'BANK RECON'!G97</f>
        <v>0</v>
      </c>
      <c r="H3961" s="210">
        <f>'BANK RECON'!H97</f>
        <v>0</v>
      </c>
      <c r="I3961" s="210">
        <f t="shared" si="62"/>
        <v>0</v>
      </c>
      <c r="J3961" s="209"/>
      <c r="K3961" s="209" t="str" cm="1">
        <f t="array" ref="K3961">IF($C3961="","",IF(AND($C3961=Party_Statement!$C$5,$B3961&gt;=Party_Statement!$C$6,$B3961&lt;=Party_Statement!$E$6),SUMPRODUCT(($C$3:$C3961=Party_Statement!$C$5)*($B$3:$B3961&gt;=Party_Statement!$C$6)*($B$3:$B3961&lt;=Party_Statement!$E$6)),""))</f>
        <v/>
      </c>
    </row>
    <row r="3962" spans="1:11" x14ac:dyDescent="0.25">
      <c r="A3962" s="212">
        <f>'BANK RECON'!A98</f>
        <v>0</v>
      </c>
      <c r="B3962" s="206">
        <f>'BANK RECON'!B98</f>
        <v>0</v>
      </c>
      <c r="C3962" s="209">
        <f>'BANK RECON'!D98</f>
        <v>0</v>
      </c>
      <c r="D3962" s="209">
        <f>'BANK RECON'!D98</f>
        <v>0</v>
      </c>
      <c r="E3962" s="209">
        <f>'BANK RECON'!C98</f>
        <v>0</v>
      </c>
      <c r="F3962" s="209">
        <f>'BANK RECON'!E98</f>
        <v>0</v>
      </c>
      <c r="G3962" s="210">
        <f>'BANK RECON'!G98</f>
        <v>0</v>
      </c>
      <c r="H3962" s="210">
        <f>'BANK RECON'!H98</f>
        <v>0</v>
      </c>
      <c r="I3962" s="210">
        <f t="shared" si="62"/>
        <v>0</v>
      </c>
      <c r="J3962" s="209"/>
      <c r="K3962" s="209" t="str" cm="1">
        <f t="array" ref="K3962">IF($C3962="","",IF(AND($C3962=Party_Statement!$C$5,$B3962&gt;=Party_Statement!$C$6,$B3962&lt;=Party_Statement!$E$6),SUMPRODUCT(($C$3:$C3962=Party_Statement!$C$5)*($B$3:$B3962&gt;=Party_Statement!$C$6)*($B$3:$B3962&lt;=Party_Statement!$E$6)),""))</f>
        <v/>
      </c>
    </row>
    <row r="3963" spans="1:11" x14ac:dyDescent="0.25">
      <c r="A3963" s="212">
        <f>'BANK RECON'!A99</f>
        <v>0</v>
      </c>
      <c r="B3963" s="206">
        <f>'BANK RECON'!B99</f>
        <v>0</v>
      </c>
      <c r="C3963" s="209">
        <f>'BANK RECON'!D99</f>
        <v>0</v>
      </c>
      <c r="D3963" s="209">
        <f>'BANK RECON'!D99</f>
        <v>0</v>
      </c>
      <c r="E3963" s="209">
        <f>'BANK RECON'!C99</f>
        <v>0</v>
      </c>
      <c r="F3963" s="209">
        <f>'BANK RECON'!E99</f>
        <v>0</v>
      </c>
      <c r="G3963" s="210">
        <f>'BANK RECON'!G99</f>
        <v>0</v>
      </c>
      <c r="H3963" s="210">
        <f>'BANK RECON'!H99</f>
        <v>0</v>
      </c>
      <c r="I3963" s="210">
        <f t="shared" si="62"/>
        <v>0</v>
      </c>
      <c r="J3963" s="209"/>
      <c r="K3963" s="209" t="str" cm="1">
        <f t="array" ref="K3963">IF($C3963="","",IF(AND($C3963=Party_Statement!$C$5,$B3963&gt;=Party_Statement!$C$6,$B3963&lt;=Party_Statement!$E$6),SUMPRODUCT(($C$3:$C3963=Party_Statement!$C$5)*($B$3:$B3963&gt;=Party_Statement!$C$6)*($B$3:$B3963&lt;=Party_Statement!$E$6)),""))</f>
        <v/>
      </c>
    </row>
    <row r="3964" spans="1:11" x14ac:dyDescent="0.25">
      <c r="A3964" s="212">
        <f>'BANK RECON'!A100</f>
        <v>0</v>
      </c>
      <c r="B3964" s="206">
        <f>'BANK RECON'!B100</f>
        <v>0</v>
      </c>
      <c r="C3964" s="209">
        <f>'BANK RECON'!D100</f>
        <v>0</v>
      </c>
      <c r="D3964" s="209">
        <f>'BANK RECON'!D100</f>
        <v>0</v>
      </c>
      <c r="E3964" s="209">
        <f>'BANK RECON'!C100</f>
        <v>0</v>
      </c>
      <c r="F3964" s="209">
        <f>'BANK RECON'!E100</f>
        <v>0</v>
      </c>
      <c r="G3964" s="210">
        <f>'BANK RECON'!G100</f>
        <v>0</v>
      </c>
      <c r="H3964" s="210">
        <f>'BANK RECON'!H100</f>
        <v>0</v>
      </c>
      <c r="I3964" s="210">
        <f t="shared" si="62"/>
        <v>0</v>
      </c>
      <c r="J3964" s="209"/>
      <c r="K3964" s="209" t="str" cm="1">
        <f t="array" ref="K3964">IF($C3964="","",IF(AND($C3964=Party_Statement!$C$5,$B3964&gt;=Party_Statement!$C$6,$B3964&lt;=Party_Statement!$E$6),SUMPRODUCT(($C$3:$C3964=Party_Statement!$C$5)*($B$3:$B3964&gt;=Party_Statement!$C$6)*($B$3:$B3964&lt;=Party_Statement!$E$6)),""))</f>
        <v/>
      </c>
    </row>
    <row r="3965" spans="1:11" x14ac:dyDescent="0.25">
      <c r="A3965" s="212">
        <f>'BANK RECON'!A101</f>
        <v>0</v>
      </c>
      <c r="B3965" s="206">
        <f>'BANK RECON'!B101</f>
        <v>0</v>
      </c>
      <c r="C3965" s="209">
        <f>'BANK RECON'!D101</f>
        <v>0</v>
      </c>
      <c r="D3965" s="209">
        <f>'BANK RECON'!D101</f>
        <v>0</v>
      </c>
      <c r="E3965" s="209">
        <f>'BANK RECON'!C101</f>
        <v>0</v>
      </c>
      <c r="F3965" s="209">
        <f>'BANK RECON'!E101</f>
        <v>0</v>
      </c>
      <c r="G3965" s="210">
        <f>'BANK RECON'!G101</f>
        <v>0</v>
      </c>
      <c r="H3965" s="210">
        <f>'BANK RECON'!H101</f>
        <v>0</v>
      </c>
      <c r="I3965" s="210">
        <f t="shared" si="62"/>
        <v>0</v>
      </c>
      <c r="J3965" s="209"/>
      <c r="K3965" s="209" t="str" cm="1">
        <f t="array" ref="K3965">IF($C3965="","",IF(AND($C3965=Party_Statement!$C$5,$B3965&gt;=Party_Statement!$C$6,$B3965&lt;=Party_Statement!$E$6),SUMPRODUCT(($C$3:$C3965=Party_Statement!$C$5)*($B$3:$B3965&gt;=Party_Statement!$C$6)*($B$3:$B3965&lt;=Party_Statement!$E$6)),""))</f>
        <v/>
      </c>
    </row>
    <row r="3966" spans="1:11" x14ac:dyDescent="0.25">
      <c r="A3966" s="212">
        <f>'BANK RECON'!A102</f>
        <v>0</v>
      </c>
      <c r="B3966" s="206">
        <f>'BANK RECON'!B102</f>
        <v>0</v>
      </c>
      <c r="C3966" s="209">
        <f>'BANK RECON'!D102</f>
        <v>0</v>
      </c>
      <c r="D3966" s="209">
        <f>'BANK RECON'!D102</f>
        <v>0</v>
      </c>
      <c r="E3966" s="209">
        <f>'BANK RECON'!C102</f>
        <v>0</v>
      </c>
      <c r="F3966" s="209">
        <f>'BANK RECON'!E102</f>
        <v>0</v>
      </c>
      <c r="G3966" s="210">
        <f>'BANK RECON'!G102</f>
        <v>0</v>
      </c>
      <c r="H3966" s="210">
        <f>'BANK RECON'!H102</f>
        <v>0</v>
      </c>
      <c r="I3966" s="210">
        <f t="shared" si="62"/>
        <v>0</v>
      </c>
      <c r="J3966" s="209"/>
      <c r="K3966" s="209" t="str" cm="1">
        <f t="array" ref="K3966">IF($C3966="","",IF(AND($C3966=Party_Statement!$C$5,$B3966&gt;=Party_Statement!$C$6,$B3966&lt;=Party_Statement!$E$6),SUMPRODUCT(($C$3:$C3966=Party_Statement!$C$5)*($B$3:$B3966&gt;=Party_Statement!$C$6)*($B$3:$B3966&lt;=Party_Statement!$E$6)),""))</f>
        <v/>
      </c>
    </row>
    <row r="3967" spans="1:11" x14ac:dyDescent="0.25">
      <c r="A3967" s="212">
        <f>'BANK RECON'!A103</f>
        <v>0</v>
      </c>
      <c r="B3967" s="206">
        <f>'BANK RECON'!B103</f>
        <v>0</v>
      </c>
      <c r="C3967" s="209">
        <f>'BANK RECON'!D103</f>
        <v>0</v>
      </c>
      <c r="D3967" s="209">
        <f>'BANK RECON'!D103</f>
        <v>0</v>
      </c>
      <c r="E3967" s="209">
        <f>'BANK RECON'!C103</f>
        <v>0</v>
      </c>
      <c r="F3967" s="209">
        <f>'BANK RECON'!E103</f>
        <v>0</v>
      </c>
      <c r="G3967" s="210">
        <f>'BANK RECON'!G103</f>
        <v>0</v>
      </c>
      <c r="H3967" s="210">
        <f>'BANK RECON'!H103</f>
        <v>0</v>
      </c>
      <c r="I3967" s="210">
        <f t="shared" si="62"/>
        <v>0</v>
      </c>
      <c r="J3967" s="209"/>
      <c r="K3967" s="209" t="str" cm="1">
        <f t="array" ref="K3967">IF($C3967="","",IF(AND($C3967=Party_Statement!$C$5,$B3967&gt;=Party_Statement!$C$6,$B3967&lt;=Party_Statement!$E$6),SUMPRODUCT(($C$3:$C3967=Party_Statement!$C$5)*($B$3:$B3967&gt;=Party_Statement!$C$6)*($B$3:$B3967&lt;=Party_Statement!$E$6)),""))</f>
        <v/>
      </c>
    </row>
    <row r="3968" spans="1:11" x14ac:dyDescent="0.25">
      <c r="A3968" s="212">
        <f>'BANK RECON'!A104</f>
        <v>0</v>
      </c>
      <c r="B3968" s="206">
        <f>'BANK RECON'!B104</f>
        <v>0</v>
      </c>
      <c r="C3968" s="209">
        <f>'BANK RECON'!D104</f>
        <v>0</v>
      </c>
      <c r="D3968" s="209">
        <f>'BANK RECON'!D104</f>
        <v>0</v>
      </c>
      <c r="E3968" s="209">
        <f>'BANK RECON'!C104</f>
        <v>0</v>
      </c>
      <c r="F3968" s="209">
        <f>'BANK RECON'!E104</f>
        <v>0</v>
      </c>
      <c r="G3968" s="210">
        <f>'BANK RECON'!G104</f>
        <v>0</v>
      </c>
      <c r="H3968" s="210">
        <f>'BANK RECON'!H104</f>
        <v>0</v>
      </c>
      <c r="I3968" s="210">
        <f t="shared" si="62"/>
        <v>0</v>
      </c>
      <c r="J3968" s="209"/>
      <c r="K3968" s="209" t="str" cm="1">
        <f t="array" ref="K3968">IF($C3968="","",IF(AND($C3968=Party_Statement!$C$5,$B3968&gt;=Party_Statement!$C$6,$B3968&lt;=Party_Statement!$E$6),SUMPRODUCT(($C$3:$C3968=Party_Statement!$C$5)*($B$3:$B3968&gt;=Party_Statement!$C$6)*($B$3:$B3968&lt;=Party_Statement!$E$6)),""))</f>
        <v/>
      </c>
    </row>
    <row r="3969" spans="1:11" x14ac:dyDescent="0.25">
      <c r="A3969" s="212">
        <f>'BANK RECON'!A105</f>
        <v>0</v>
      </c>
      <c r="B3969" s="206">
        <f>'BANK RECON'!B105</f>
        <v>0</v>
      </c>
      <c r="C3969" s="209">
        <f>'BANK RECON'!D105</f>
        <v>0</v>
      </c>
      <c r="D3969" s="209">
        <f>'BANK RECON'!D105</f>
        <v>0</v>
      </c>
      <c r="E3969" s="209">
        <f>'BANK RECON'!C105</f>
        <v>0</v>
      </c>
      <c r="F3969" s="209">
        <f>'BANK RECON'!E105</f>
        <v>0</v>
      </c>
      <c r="G3969" s="210">
        <f>'BANK RECON'!G105</f>
        <v>0</v>
      </c>
      <c r="H3969" s="210">
        <f>'BANK RECON'!H105</f>
        <v>0</v>
      </c>
      <c r="I3969" s="210">
        <f t="shared" si="62"/>
        <v>0</v>
      </c>
      <c r="J3969" s="209"/>
      <c r="K3969" s="209" t="str" cm="1">
        <f t="array" ref="K3969">IF($C3969="","",IF(AND($C3969=Party_Statement!$C$5,$B3969&gt;=Party_Statement!$C$6,$B3969&lt;=Party_Statement!$E$6),SUMPRODUCT(($C$3:$C3969=Party_Statement!$C$5)*($B$3:$B3969&gt;=Party_Statement!$C$6)*($B$3:$B3969&lt;=Party_Statement!$E$6)),""))</f>
        <v/>
      </c>
    </row>
    <row r="3970" spans="1:11" x14ac:dyDescent="0.25">
      <c r="A3970" s="212">
        <f>'BANK RECON'!A106</f>
        <v>0</v>
      </c>
      <c r="B3970" s="206">
        <f>'BANK RECON'!B106</f>
        <v>0</v>
      </c>
      <c r="C3970" s="209">
        <f>'BANK RECON'!D106</f>
        <v>0</v>
      </c>
      <c r="D3970" s="209">
        <f>'BANK RECON'!D106</f>
        <v>0</v>
      </c>
      <c r="E3970" s="209">
        <f>'BANK RECON'!C106</f>
        <v>0</v>
      </c>
      <c r="F3970" s="209">
        <f>'BANK RECON'!E106</f>
        <v>0</v>
      </c>
      <c r="G3970" s="210">
        <f>'BANK RECON'!G106</f>
        <v>0</v>
      </c>
      <c r="H3970" s="210">
        <f>'BANK RECON'!H106</f>
        <v>0</v>
      </c>
      <c r="I3970" s="210">
        <f t="shared" si="62"/>
        <v>0</v>
      </c>
      <c r="J3970" s="209"/>
      <c r="K3970" s="209" t="str" cm="1">
        <f t="array" ref="K3970">IF($C3970="","",IF(AND($C3970=Party_Statement!$C$5,$B3970&gt;=Party_Statement!$C$6,$B3970&lt;=Party_Statement!$E$6),SUMPRODUCT(($C$3:$C3970=Party_Statement!$C$5)*($B$3:$B3970&gt;=Party_Statement!$C$6)*($B$3:$B3970&lt;=Party_Statement!$E$6)),""))</f>
        <v/>
      </c>
    </row>
    <row r="3971" spans="1:11" x14ac:dyDescent="0.25">
      <c r="A3971" s="212">
        <f>'BANK RECON'!A107</f>
        <v>0</v>
      </c>
      <c r="B3971" s="206">
        <f>'BANK RECON'!B107</f>
        <v>0</v>
      </c>
      <c r="C3971" s="209">
        <f>'BANK RECON'!D107</f>
        <v>0</v>
      </c>
      <c r="D3971" s="209">
        <f>'BANK RECON'!D107</f>
        <v>0</v>
      </c>
      <c r="E3971" s="209">
        <f>'BANK RECON'!C107</f>
        <v>0</v>
      </c>
      <c r="F3971" s="209">
        <f>'BANK RECON'!E107</f>
        <v>0</v>
      </c>
      <c r="G3971" s="210">
        <f>'BANK RECON'!G107</f>
        <v>0</v>
      </c>
      <c r="H3971" s="210">
        <f>'BANK RECON'!H107</f>
        <v>0</v>
      </c>
      <c r="I3971" s="210">
        <f t="shared" si="62"/>
        <v>0</v>
      </c>
      <c r="J3971" s="209"/>
      <c r="K3971" s="209" t="str" cm="1">
        <f t="array" ref="K3971">IF($C3971="","",IF(AND($C3971=Party_Statement!$C$5,$B3971&gt;=Party_Statement!$C$6,$B3971&lt;=Party_Statement!$E$6),SUMPRODUCT(($C$3:$C3971=Party_Statement!$C$5)*($B$3:$B3971&gt;=Party_Statement!$C$6)*($B$3:$B3971&lt;=Party_Statement!$E$6)),""))</f>
        <v/>
      </c>
    </row>
    <row r="3972" spans="1:11" x14ac:dyDescent="0.25">
      <c r="A3972" s="212">
        <f>'BANK RECON'!A108</f>
        <v>0</v>
      </c>
      <c r="B3972" s="206">
        <f>'BANK RECON'!B108</f>
        <v>0</v>
      </c>
      <c r="C3972" s="209">
        <f>'BANK RECON'!D108</f>
        <v>0</v>
      </c>
      <c r="D3972" s="209">
        <f>'BANK RECON'!D108</f>
        <v>0</v>
      </c>
      <c r="E3972" s="209">
        <f>'BANK RECON'!C108</f>
        <v>0</v>
      </c>
      <c r="F3972" s="209">
        <f>'BANK RECON'!E108</f>
        <v>0</v>
      </c>
      <c r="G3972" s="210">
        <f>'BANK RECON'!G108</f>
        <v>0</v>
      </c>
      <c r="H3972" s="210">
        <f>'BANK RECON'!H108</f>
        <v>0</v>
      </c>
      <c r="I3972" s="210">
        <f t="shared" si="62"/>
        <v>0</v>
      </c>
      <c r="J3972" s="209"/>
      <c r="K3972" s="209" t="str" cm="1">
        <f t="array" ref="K3972">IF($C3972="","",IF(AND($C3972=Party_Statement!$C$5,$B3972&gt;=Party_Statement!$C$6,$B3972&lt;=Party_Statement!$E$6),SUMPRODUCT(($C$3:$C3972=Party_Statement!$C$5)*($B$3:$B3972&gt;=Party_Statement!$C$6)*($B$3:$B3972&lt;=Party_Statement!$E$6)),""))</f>
        <v/>
      </c>
    </row>
    <row r="3973" spans="1:11" x14ac:dyDescent="0.25">
      <c r="A3973" s="212">
        <f>'BANK RECON'!A109</f>
        <v>0</v>
      </c>
      <c r="B3973" s="206">
        <f>'BANK RECON'!B109</f>
        <v>0</v>
      </c>
      <c r="C3973" s="209">
        <f>'BANK RECON'!D109</f>
        <v>0</v>
      </c>
      <c r="D3973" s="209">
        <f>'BANK RECON'!D109</f>
        <v>0</v>
      </c>
      <c r="E3973" s="209">
        <f>'BANK RECON'!C109</f>
        <v>0</v>
      </c>
      <c r="F3973" s="209">
        <f>'BANK RECON'!E109</f>
        <v>0</v>
      </c>
      <c r="G3973" s="210">
        <f>'BANK RECON'!G109</f>
        <v>0</v>
      </c>
      <c r="H3973" s="210">
        <f>'BANK RECON'!H109</f>
        <v>0</v>
      </c>
      <c r="I3973" s="210">
        <f t="shared" si="62"/>
        <v>0</v>
      </c>
      <c r="J3973" s="209"/>
      <c r="K3973" s="209" t="str" cm="1">
        <f t="array" ref="K3973">IF($C3973="","",IF(AND($C3973=Party_Statement!$C$5,$B3973&gt;=Party_Statement!$C$6,$B3973&lt;=Party_Statement!$E$6),SUMPRODUCT(($C$3:$C3973=Party_Statement!$C$5)*($B$3:$B3973&gt;=Party_Statement!$C$6)*($B$3:$B3973&lt;=Party_Statement!$E$6)),""))</f>
        <v/>
      </c>
    </row>
    <row r="3974" spans="1:11" x14ac:dyDescent="0.25">
      <c r="A3974" s="212">
        <f>'BANK RECON'!A110</f>
        <v>0</v>
      </c>
      <c r="B3974" s="206">
        <f>'BANK RECON'!B110</f>
        <v>0</v>
      </c>
      <c r="C3974" s="209">
        <f>'BANK RECON'!D110</f>
        <v>0</v>
      </c>
      <c r="D3974" s="209">
        <f>'BANK RECON'!D110</f>
        <v>0</v>
      </c>
      <c r="E3974" s="209">
        <f>'BANK RECON'!C110</f>
        <v>0</v>
      </c>
      <c r="F3974" s="209">
        <f>'BANK RECON'!E110</f>
        <v>0</v>
      </c>
      <c r="G3974" s="210">
        <f>'BANK RECON'!G110</f>
        <v>0</v>
      </c>
      <c r="H3974" s="210">
        <f>'BANK RECON'!H110</f>
        <v>0</v>
      </c>
      <c r="I3974" s="210">
        <f t="shared" si="62"/>
        <v>0</v>
      </c>
      <c r="J3974" s="209"/>
      <c r="K3974" s="209" t="str" cm="1">
        <f t="array" ref="K3974">IF($C3974="","",IF(AND($C3974=Party_Statement!$C$5,$B3974&gt;=Party_Statement!$C$6,$B3974&lt;=Party_Statement!$E$6),SUMPRODUCT(($C$3:$C3974=Party_Statement!$C$5)*($B$3:$B3974&gt;=Party_Statement!$C$6)*($B$3:$B3974&lt;=Party_Statement!$E$6)),""))</f>
        <v/>
      </c>
    </row>
    <row r="3975" spans="1:11" x14ac:dyDescent="0.25">
      <c r="A3975" s="212">
        <f>'BANK RECON'!A111</f>
        <v>0</v>
      </c>
      <c r="B3975" s="206">
        <f>'BANK RECON'!B111</f>
        <v>0</v>
      </c>
      <c r="C3975" s="209">
        <f>'BANK RECON'!D111</f>
        <v>0</v>
      </c>
      <c r="D3975" s="209">
        <f>'BANK RECON'!D111</f>
        <v>0</v>
      </c>
      <c r="E3975" s="209">
        <f>'BANK RECON'!C111</f>
        <v>0</v>
      </c>
      <c r="F3975" s="209">
        <f>'BANK RECON'!E111</f>
        <v>0</v>
      </c>
      <c r="G3975" s="210">
        <f>'BANK RECON'!G111</f>
        <v>0</v>
      </c>
      <c r="H3975" s="210">
        <f>'BANK RECON'!H111</f>
        <v>0</v>
      </c>
      <c r="I3975" s="210">
        <f t="shared" si="62"/>
        <v>0</v>
      </c>
      <c r="J3975" s="209"/>
      <c r="K3975" s="209" t="str" cm="1">
        <f t="array" ref="K3975">IF($C3975="","",IF(AND($C3975=Party_Statement!$C$5,$B3975&gt;=Party_Statement!$C$6,$B3975&lt;=Party_Statement!$E$6),SUMPRODUCT(($C$3:$C3975=Party_Statement!$C$5)*($B$3:$B3975&gt;=Party_Statement!$C$6)*($B$3:$B3975&lt;=Party_Statement!$E$6)),""))</f>
        <v/>
      </c>
    </row>
    <row r="3976" spans="1:11" x14ac:dyDescent="0.25">
      <c r="A3976" s="212">
        <f>'BANK RECON'!A112</f>
        <v>0</v>
      </c>
      <c r="B3976" s="206">
        <f>'BANK RECON'!B112</f>
        <v>0</v>
      </c>
      <c r="C3976" s="209">
        <f>'BANK RECON'!D112</f>
        <v>0</v>
      </c>
      <c r="D3976" s="209">
        <f>'BANK RECON'!D112</f>
        <v>0</v>
      </c>
      <c r="E3976" s="209">
        <f>'BANK RECON'!C112</f>
        <v>0</v>
      </c>
      <c r="F3976" s="209">
        <f>'BANK RECON'!E112</f>
        <v>0</v>
      </c>
      <c r="G3976" s="210">
        <f>'BANK RECON'!G112</f>
        <v>0</v>
      </c>
      <c r="H3976" s="210">
        <f>'BANK RECON'!H112</f>
        <v>0</v>
      </c>
      <c r="I3976" s="210">
        <f t="shared" si="62"/>
        <v>0</v>
      </c>
      <c r="J3976" s="209"/>
      <c r="K3976" s="209" t="str" cm="1">
        <f t="array" ref="K3976">IF($C3976="","",IF(AND($C3976=Party_Statement!$C$5,$B3976&gt;=Party_Statement!$C$6,$B3976&lt;=Party_Statement!$E$6),SUMPRODUCT(($C$3:$C3976=Party_Statement!$C$5)*($B$3:$B3976&gt;=Party_Statement!$C$6)*($B$3:$B3976&lt;=Party_Statement!$E$6)),""))</f>
        <v/>
      </c>
    </row>
    <row r="3977" spans="1:11" x14ac:dyDescent="0.25">
      <c r="A3977" s="212">
        <f>'BANK RECON'!A113</f>
        <v>0</v>
      </c>
      <c r="B3977" s="206">
        <f>'BANK RECON'!B113</f>
        <v>0</v>
      </c>
      <c r="C3977" s="209">
        <f>'BANK RECON'!D113</f>
        <v>0</v>
      </c>
      <c r="D3977" s="209">
        <f>'BANK RECON'!D113</f>
        <v>0</v>
      </c>
      <c r="E3977" s="209">
        <f>'BANK RECON'!C113</f>
        <v>0</v>
      </c>
      <c r="F3977" s="209">
        <f>'BANK RECON'!E113</f>
        <v>0</v>
      </c>
      <c r="G3977" s="210">
        <f>'BANK RECON'!G113</f>
        <v>0</v>
      </c>
      <c r="H3977" s="210">
        <f>'BANK RECON'!H113</f>
        <v>0</v>
      </c>
      <c r="I3977" s="210">
        <f t="shared" si="62"/>
        <v>0</v>
      </c>
      <c r="J3977" s="209"/>
      <c r="K3977" s="209" t="str" cm="1">
        <f t="array" ref="K3977">IF($C3977="","",IF(AND($C3977=Party_Statement!$C$5,$B3977&gt;=Party_Statement!$C$6,$B3977&lt;=Party_Statement!$E$6),SUMPRODUCT(($C$3:$C3977=Party_Statement!$C$5)*($B$3:$B3977&gt;=Party_Statement!$C$6)*($B$3:$B3977&lt;=Party_Statement!$E$6)),""))</f>
        <v/>
      </c>
    </row>
    <row r="3978" spans="1:11" x14ac:dyDescent="0.25">
      <c r="A3978" s="212">
        <f>'BANK RECON'!A114</f>
        <v>0</v>
      </c>
      <c r="B3978" s="206">
        <f>'BANK RECON'!B114</f>
        <v>0</v>
      </c>
      <c r="C3978" s="209">
        <f>'BANK RECON'!D114</f>
        <v>0</v>
      </c>
      <c r="D3978" s="209">
        <f>'BANK RECON'!D114</f>
        <v>0</v>
      </c>
      <c r="E3978" s="209">
        <f>'BANK RECON'!C114</f>
        <v>0</v>
      </c>
      <c r="F3978" s="209">
        <f>'BANK RECON'!E114</f>
        <v>0</v>
      </c>
      <c r="G3978" s="210">
        <f>'BANK RECON'!G114</f>
        <v>0</v>
      </c>
      <c r="H3978" s="210">
        <f>'BANK RECON'!H114</f>
        <v>0</v>
      </c>
      <c r="I3978" s="210">
        <f t="shared" si="62"/>
        <v>0</v>
      </c>
      <c r="J3978" s="209"/>
      <c r="K3978" s="209" t="str" cm="1">
        <f t="array" ref="K3978">IF($C3978="","",IF(AND($C3978=Party_Statement!$C$5,$B3978&gt;=Party_Statement!$C$6,$B3978&lt;=Party_Statement!$E$6),SUMPRODUCT(($C$3:$C3978=Party_Statement!$C$5)*($B$3:$B3978&gt;=Party_Statement!$C$6)*($B$3:$B3978&lt;=Party_Statement!$E$6)),""))</f>
        <v/>
      </c>
    </row>
    <row r="3979" spans="1:11" x14ac:dyDescent="0.25">
      <c r="A3979" s="212">
        <f>'BANK RECON'!A115</f>
        <v>0</v>
      </c>
      <c r="B3979" s="206">
        <f>'BANK RECON'!B115</f>
        <v>0</v>
      </c>
      <c r="C3979" s="209">
        <f>'BANK RECON'!D115</f>
        <v>0</v>
      </c>
      <c r="D3979" s="209">
        <f>'BANK RECON'!D115</f>
        <v>0</v>
      </c>
      <c r="E3979" s="209">
        <f>'BANK RECON'!C115</f>
        <v>0</v>
      </c>
      <c r="F3979" s="209">
        <f>'BANK RECON'!E115</f>
        <v>0</v>
      </c>
      <c r="G3979" s="210">
        <f>'BANK RECON'!G115</f>
        <v>0</v>
      </c>
      <c r="H3979" s="210">
        <f>'BANK RECON'!H115</f>
        <v>0</v>
      </c>
      <c r="I3979" s="210">
        <f t="shared" si="62"/>
        <v>0</v>
      </c>
      <c r="J3979" s="209"/>
      <c r="K3979" s="209" t="str" cm="1">
        <f t="array" ref="K3979">IF($C3979="","",IF(AND($C3979=Party_Statement!$C$5,$B3979&gt;=Party_Statement!$C$6,$B3979&lt;=Party_Statement!$E$6),SUMPRODUCT(($C$3:$C3979=Party_Statement!$C$5)*($B$3:$B3979&gt;=Party_Statement!$C$6)*($B$3:$B3979&lt;=Party_Statement!$E$6)),""))</f>
        <v/>
      </c>
    </row>
    <row r="3980" spans="1:11" x14ac:dyDescent="0.25">
      <c r="A3980" s="212">
        <f>'BANK RECON'!A116</f>
        <v>0</v>
      </c>
      <c r="B3980" s="206">
        <f>'BANK RECON'!B116</f>
        <v>0</v>
      </c>
      <c r="C3980" s="209">
        <f>'BANK RECON'!D116</f>
        <v>0</v>
      </c>
      <c r="D3980" s="209">
        <f>'BANK RECON'!D116</f>
        <v>0</v>
      </c>
      <c r="E3980" s="209">
        <f>'BANK RECON'!C116</f>
        <v>0</v>
      </c>
      <c r="F3980" s="209">
        <f>'BANK RECON'!E116</f>
        <v>0</v>
      </c>
      <c r="G3980" s="210">
        <f>'BANK RECON'!G116</f>
        <v>0</v>
      </c>
      <c r="H3980" s="210">
        <f>'BANK RECON'!H116</f>
        <v>0</v>
      </c>
      <c r="I3980" s="210">
        <f t="shared" si="62"/>
        <v>0</v>
      </c>
      <c r="J3980" s="209"/>
      <c r="K3980" s="209" t="str" cm="1">
        <f t="array" ref="K3980">IF($C3980="","",IF(AND($C3980=Party_Statement!$C$5,$B3980&gt;=Party_Statement!$C$6,$B3980&lt;=Party_Statement!$E$6),SUMPRODUCT(($C$3:$C3980=Party_Statement!$C$5)*($B$3:$B3980&gt;=Party_Statement!$C$6)*($B$3:$B3980&lt;=Party_Statement!$E$6)),""))</f>
        <v/>
      </c>
    </row>
    <row r="3981" spans="1:11" x14ac:dyDescent="0.25">
      <c r="A3981" s="212">
        <f>'BANK RECON'!A117</f>
        <v>0</v>
      </c>
      <c r="B3981" s="206">
        <f>'BANK RECON'!B117</f>
        <v>0</v>
      </c>
      <c r="C3981" s="209">
        <f>'BANK RECON'!D117</f>
        <v>0</v>
      </c>
      <c r="D3981" s="209">
        <f>'BANK RECON'!D117</f>
        <v>0</v>
      </c>
      <c r="E3981" s="209">
        <f>'BANK RECON'!C117</f>
        <v>0</v>
      </c>
      <c r="F3981" s="209">
        <f>'BANK RECON'!E117</f>
        <v>0</v>
      </c>
      <c r="G3981" s="210">
        <f>'BANK RECON'!G117</f>
        <v>0</v>
      </c>
      <c r="H3981" s="210">
        <f>'BANK RECON'!H117</f>
        <v>0</v>
      </c>
      <c r="I3981" s="210">
        <f t="shared" si="62"/>
        <v>0</v>
      </c>
      <c r="J3981" s="209"/>
      <c r="K3981" s="209" t="str" cm="1">
        <f t="array" ref="K3981">IF($C3981="","",IF(AND($C3981=Party_Statement!$C$5,$B3981&gt;=Party_Statement!$C$6,$B3981&lt;=Party_Statement!$E$6),SUMPRODUCT(($C$3:$C3981=Party_Statement!$C$5)*($B$3:$B3981&gt;=Party_Statement!$C$6)*($B$3:$B3981&lt;=Party_Statement!$E$6)),""))</f>
        <v/>
      </c>
    </row>
    <row r="3982" spans="1:11" x14ac:dyDescent="0.25">
      <c r="A3982" s="212">
        <f>'BANK RECON'!A118</f>
        <v>0</v>
      </c>
      <c r="B3982" s="206">
        <f>'BANK RECON'!B118</f>
        <v>0</v>
      </c>
      <c r="C3982" s="209">
        <f>'BANK RECON'!D118</f>
        <v>0</v>
      </c>
      <c r="D3982" s="209">
        <f>'BANK RECON'!D118</f>
        <v>0</v>
      </c>
      <c r="E3982" s="209">
        <f>'BANK RECON'!C118</f>
        <v>0</v>
      </c>
      <c r="F3982" s="209">
        <f>'BANK RECON'!E118</f>
        <v>0</v>
      </c>
      <c r="G3982" s="210">
        <f>'BANK RECON'!G118</f>
        <v>0</v>
      </c>
      <c r="H3982" s="210">
        <f>'BANK RECON'!H118</f>
        <v>0</v>
      </c>
      <c r="I3982" s="210">
        <f t="shared" si="62"/>
        <v>0</v>
      </c>
      <c r="J3982" s="209"/>
      <c r="K3982" s="209" t="str" cm="1">
        <f t="array" ref="K3982">IF($C3982="","",IF(AND($C3982=Party_Statement!$C$5,$B3982&gt;=Party_Statement!$C$6,$B3982&lt;=Party_Statement!$E$6),SUMPRODUCT(($C$3:$C3982=Party_Statement!$C$5)*($B$3:$B3982&gt;=Party_Statement!$C$6)*($B$3:$B3982&lt;=Party_Statement!$E$6)),""))</f>
        <v/>
      </c>
    </row>
    <row r="3983" spans="1:11" x14ac:dyDescent="0.25">
      <c r="A3983" s="212">
        <f>'BANK RECON'!A119</f>
        <v>0</v>
      </c>
      <c r="B3983" s="206">
        <f>'BANK RECON'!B119</f>
        <v>0</v>
      </c>
      <c r="C3983" s="209">
        <f>'BANK RECON'!D119</f>
        <v>0</v>
      </c>
      <c r="D3983" s="209">
        <f>'BANK RECON'!D119</f>
        <v>0</v>
      </c>
      <c r="E3983" s="209">
        <f>'BANK RECON'!C119</f>
        <v>0</v>
      </c>
      <c r="F3983" s="209">
        <f>'BANK RECON'!E119</f>
        <v>0</v>
      </c>
      <c r="G3983" s="210">
        <f>'BANK RECON'!G119</f>
        <v>0</v>
      </c>
      <c r="H3983" s="210">
        <f>'BANK RECON'!H119</f>
        <v>0</v>
      </c>
      <c r="I3983" s="210">
        <f t="shared" si="62"/>
        <v>0</v>
      </c>
      <c r="J3983" s="209"/>
      <c r="K3983" s="209" t="str" cm="1">
        <f t="array" ref="K3983">IF($C3983="","",IF(AND($C3983=Party_Statement!$C$5,$B3983&gt;=Party_Statement!$C$6,$B3983&lt;=Party_Statement!$E$6),SUMPRODUCT(($C$3:$C3983=Party_Statement!$C$5)*($B$3:$B3983&gt;=Party_Statement!$C$6)*($B$3:$B3983&lt;=Party_Statement!$E$6)),""))</f>
        <v/>
      </c>
    </row>
    <row r="3984" spans="1:11" x14ac:dyDescent="0.25">
      <c r="A3984" s="212">
        <f>'BANK RECON'!A120</f>
        <v>0</v>
      </c>
      <c r="B3984" s="206">
        <f>'BANK RECON'!B120</f>
        <v>0</v>
      </c>
      <c r="C3984" s="209">
        <f>'BANK RECON'!D120</f>
        <v>0</v>
      </c>
      <c r="D3984" s="209">
        <f>'BANK RECON'!D120</f>
        <v>0</v>
      </c>
      <c r="E3984" s="209">
        <f>'BANK RECON'!C120</f>
        <v>0</v>
      </c>
      <c r="F3984" s="209">
        <f>'BANK RECON'!E120</f>
        <v>0</v>
      </c>
      <c r="G3984" s="210">
        <f>'BANK RECON'!G120</f>
        <v>0</v>
      </c>
      <c r="H3984" s="210">
        <f>'BANK RECON'!H120</f>
        <v>0</v>
      </c>
      <c r="I3984" s="210">
        <f t="shared" si="62"/>
        <v>0</v>
      </c>
      <c r="J3984" s="209"/>
      <c r="K3984" s="209" t="str" cm="1">
        <f t="array" ref="K3984">IF($C3984="","",IF(AND($C3984=Party_Statement!$C$5,$B3984&gt;=Party_Statement!$C$6,$B3984&lt;=Party_Statement!$E$6),SUMPRODUCT(($C$3:$C3984=Party_Statement!$C$5)*($B$3:$B3984&gt;=Party_Statement!$C$6)*($B$3:$B3984&lt;=Party_Statement!$E$6)),""))</f>
        <v/>
      </c>
    </row>
    <row r="3985" spans="1:11" x14ac:dyDescent="0.25">
      <c r="A3985" s="212">
        <f>'BANK RECON'!A121</f>
        <v>0</v>
      </c>
      <c r="B3985" s="206">
        <f>'BANK RECON'!B121</f>
        <v>0</v>
      </c>
      <c r="C3985" s="209">
        <f>'BANK RECON'!D121</f>
        <v>0</v>
      </c>
      <c r="D3985" s="209">
        <f>'BANK RECON'!D121</f>
        <v>0</v>
      </c>
      <c r="E3985" s="209">
        <f>'BANK RECON'!C121</f>
        <v>0</v>
      </c>
      <c r="F3985" s="209">
        <f>'BANK RECON'!E121</f>
        <v>0</v>
      </c>
      <c r="G3985" s="210">
        <f>'BANK RECON'!G121</f>
        <v>0</v>
      </c>
      <c r="H3985" s="210">
        <f>'BANK RECON'!H121</f>
        <v>0</v>
      </c>
      <c r="I3985" s="210">
        <f t="shared" si="62"/>
        <v>0</v>
      </c>
      <c r="J3985" s="209"/>
      <c r="K3985" s="209" t="str" cm="1">
        <f t="array" ref="K3985">IF($C3985="","",IF(AND($C3985=Party_Statement!$C$5,$B3985&gt;=Party_Statement!$C$6,$B3985&lt;=Party_Statement!$E$6),SUMPRODUCT(($C$3:$C3985=Party_Statement!$C$5)*($B$3:$B3985&gt;=Party_Statement!$C$6)*($B$3:$B3985&lt;=Party_Statement!$E$6)),""))</f>
        <v/>
      </c>
    </row>
    <row r="3986" spans="1:11" x14ac:dyDescent="0.25">
      <c r="A3986" s="212">
        <f>'BANK RECON'!A122</f>
        <v>0</v>
      </c>
      <c r="B3986" s="206">
        <f>'BANK RECON'!B122</f>
        <v>0</v>
      </c>
      <c r="C3986" s="209">
        <f>'BANK RECON'!D122</f>
        <v>0</v>
      </c>
      <c r="D3986" s="209">
        <f>'BANK RECON'!D122</f>
        <v>0</v>
      </c>
      <c r="E3986" s="209">
        <f>'BANK RECON'!C122</f>
        <v>0</v>
      </c>
      <c r="F3986" s="209">
        <f>'BANK RECON'!E122</f>
        <v>0</v>
      </c>
      <c r="G3986" s="210">
        <f>'BANK RECON'!G122</f>
        <v>0</v>
      </c>
      <c r="H3986" s="210">
        <f>'BANK RECON'!H122</f>
        <v>0</v>
      </c>
      <c r="I3986" s="210">
        <f t="shared" si="62"/>
        <v>0</v>
      </c>
      <c r="J3986" s="209"/>
      <c r="K3986" s="209" t="str" cm="1">
        <f t="array" ref="K3986">IF($C3986="","",IF(AND($C3986=Party_Statement!$C$5,$B3986&gt;=Party_Statement!$C$6,$B3986&lt;=Party_Statement!$E$6),SUMPRODUCT(($C$3:$C3986=Party_Statement!$C$5)*($B$3:$B3986&gt;=Party_Statement!$C$6)*($B$3:$B3986&lt;=Party_Statement!$E$6)),""))</f>
        <v/>
      </c>
    </row>
    <row r="3987" spans="1:11" x14ac:dyDescent="0.25">
      <c r="A3987" s="212">
        <f>'BANK RECON'!A123</f>
        <v>0</v>
      </c>
      <c r="B3987" s="206">
        <f>'BANK RECON'!B123</f>
        <v>0</v>
      </c>
      <c r="C3987" s="209">
        <f>'BANK RECON'!D123</f>
        <v>0</v>
      </c>
      <c r="D3987" s="209">
        <f>'BANK RECON'!D123</f>
        <v>0</v>
      </c>
      <c r="E3987" s="209">
        <f>'BANK RECON'!C123</f>
        <v>0</v>
      </c>
      <c r="F3987" s="209">
        <f>'BANK RECON'!E123</f>
        <v>0</v>
      </c>
      <c r="G3987" s="210">
        <f>'BANK RECON'!G123</f>
        <v>0</v>
      </c>
      <c r="H3987" s="210">
        <f>'BANK RECON'!H123</f>
        <v>0</v>
      </c>
      <c r="I3987" s="210">
        <f t="shared" si="62"/>
        <v>0</v>
      </c>
      <c r="J3987" s="209"/>
      <c r="K3987" s="209" t="str" cm="1">
        <f t="array" ref="K3987">IF($C3987="","",IF(AND($C3987=Party_Statement!$C$5,$B3987&gt;=Party_Statement!$C$6,$B3987&lt;=Party_Statement!$E$6),SUMPRODUCT(($C$3:$C3987=Party_Statement!$C$5)*($B$3:$B3987&gt;=Party_Statement!$C$6)*($B$3:$B3987&lt;=Party_Statement!$E$6)),""))</f>
        <v/>
      </c>
    </row>
    <row r="3988" spans="1:11" x14ac:dyDescent="0.25">
      <c r="A3988" s="212">
        <f>'BANK RECON'!A124</f>
        <v>0</v>
      </c>
      <c r="B3988" s="206">
        <f>'BANK RECON'!B124</f>
        <v>0</v>
      </c>
      <c r="C3988" s="209">
        <f>'BANK RECON'!D124</f>
        <v>0</v>
      </c>
      <c r="D3988" s="209">
        <f>'BANK RECON'!D124</f>
        <v>0</v>
      </c>
      <c r="E3988" s="209">
        <f>'BANK RECON'!C124</f>
        <v>0</v>
      </c>
      <c r="F3988" s="209">
        <f>'BANK RECON'!E124</f>
        <v>0</v>
      </c>
      <c r="G3988" s="210">
        <f>'BANK RECON'!G124</f>
        <v>0</v>
      </c>
      <c r="H3988" s="210">
        <f>'BANK RECON'!H124</f>
        <v>0</v>
      </c>
      <c r="I3988" s="210">
        <f t="shared" si="62"/>
        <v>0</v>
      </c>
      <c r="J3988" s="209"/>
      <c r="K3988" s="209" t="str" cm="1">
        <f t="array" ref="K3988">IF($C3988="","",IF(AND($C3988=Party_Statement!$C$5,$B3988&gt;=Party_Statement!$C$6,$B3988&lt;=Party_Statement!$E$6),SUMPRODUCT(($C$3:$C3988=Party_Statement!$C$5)*($B$3:$B3988&gt;=Party_Statement!$C$6)*($B$3:$B3988&lt;=Party_Statement!$E$6)),""))</f>
        <v/>
      </c>
    </row>
    <row r="3989" spans="1:11" x14ac:dyDescent="0.25">
      <c r="A3989" s="212">
        <f>'BANK RECON'!A125</f>
        <v>0</v>
      </c>
      <c r="B3989" s="206">
        <f>'BANK RECON'!B125</f>
        <v>0</v>
      </c>
      <c r="C3989" s="209">
        <f>'BANK RECON'!D125</f>
        <v>0</v>
      </c>
      <c r="D3989" s="209">
        <f>'BANK RECON'!D125</f>
        <v>0</v>
      </c>
      <c r="E3989" s="209">
        <f>'BANK RECON'!C125</f>
        <v>0</v>
      </c>
      <c r="F3989" s="209">
        <f>'BANK RECON'!E125</f>
        <v>0</v>
      </c>
      <c r="G3989" s="210">
        <f>'BANK RECON'!G125</f>
        <v>0</v>
      </c>
      <c r="H3989" s="210">
        <f>'BANK RECON'!H125</f>
        <v>0</v>
      </c>
      <c r="I3989" s="210">
        <f t="shared" si="62"/>
        <v>0</v>
      </c>
      <c r="J3989" s="209"/>
      <c r="K3989" s="209" t="str" cm="1">
        <f t="array" ref="K3989">IF($C3989="","",IF(AND($C3989=Party_Statement!$C$5,$B3989&gt;=Party_Statement!$C$6,$B3989&lt;=Party_Statement!$E$6),SUMPRODUCT(($C$3:$C3989=Party_Statement!$C$5)*($B$3:$B3989&gt;=Party_Statement!$C$6)*($B$3:$B3989&lt;=Party_Statement!$E$6)),""))</f>
        <v/>
      </c>
    </row>
    <row r="3990" spans="1:11" x14ac:dyDescent="0.25">
      <c r="A3990" s="212">
        <f>'BANK RECON'!A126</f>
        <v>0</v>
      </c>
      <c r="B3990" s="206">
        <f>'BANK RECON'!B126</f>
        <v>0</v>
      </c>
      <c r="C3990" s="209">
        <f>'BANK RECON'!D126</f>
        <v>0</v>
      </c>
      <c r="D3990" s="209">
        <f>'BANK RECON'!D126</f>
        <v>0</v>
      </c>
      <c r="E3990" s="209">
        <f>'BANK RECON'!C126</f>
        <v>0</v>
      </c>
      <c r="F3990" s="209">
        <f>'BANK RECON'!E126</f>
        <v>0</v>
      </c>
      <c r="G3990" s="210">
        <f>'BANK RECON'!G126</f>
        <v>0</v>
      </c>
      <c r="H3990" s="210">
        <f>'BANK RECON'!H126</f>
        <v>0</v>
      </c>
      <c r="I3990" s="210">
        <f t="shared" si="62"/>
        <v>0</v>
      </c>
      <c r="J3990" s="209"/>
      <c r="K3990" s="209" t="str" cm="1">
        <f t="array" ref="K3990">IF($C3990="","",IF(AND($C3990=Party_Statement!$C$5,$B3990&gt;=Party_Statement!$C$6,$B3990&lt;=Party_Statement!$E$6),SUMPRODUCT(($C$3:$C3990=Party_Statement!$C$5)*($B$3:$B3990&gt;=Party_Statement!$C$6)*($B$3:$B3990&lt;=Party_Statement!$E$6)),""))</f>
        <v/>
      </c>
    </row>
    <row r="3991" spans="1:11" x14ac:dyDescent="0.25">
      <c r="A3991" s="212">
        <f>'BANK RECON'!A127</f>
        <v>0</v>
      </c>
      <c r="B3991" s="206">
        <f>'BANK RECON'!B127</f>
        <v>0</v>
      </c>
      <c r="C3991" s="209">
        <f>'BANK RECON'!D127</f>
        <v>0</v>
      </c>
      <c r="D3991" s="209">
        <f>'BANK RECON'!D127</f>
        <v>0</v>
      </c>
      <c r="E3991" s="209">
        <f>'BANK RECON'!C127</f>
        <v>0</v>
      </c>
      <c r="F3991" s="209">
        <f>'BANK RECON'!E127</f>
        <v>0</v>
      </c>
      <c r="G3991" s="210">
        <f>'BANK RECON'!G127</f>
        <v>0</v>
      </c>
      <c r="H3991" s="210">
        <f>'BANK RECON'!H127</f>
        <v>0</v>
      </c>
      <c r="I3991" s="210">
        <f t="shared" si="62"/>
        <v>0</v>
      </c>
      <c r="J3991" s="209"/>
      <c r="K3991" s="209" t="str" cm="1">
        <f t="array" ref="K3991">IF($C3991="","",IF(AND($C3991=Party_Statement!$C$5,$B3991&gt;=Party_Statement!$C$6,$B3991&lt;=Party_Statement!$E$6),SUMPRODUCT(($C$3:$C3991=Party_Statement!$C$5)*($B$3:$B3991&gt;=Party_Statement!$C$6)*($B$3:$B3991&lt;=Party_Statement!$E$6)),""))</f>
        <v/>
      </c>
    </row>
    <row r="3992" spans="1:11" x14ac:dyDescent="0.25">
      <c r="A3992" s="212">
        <f>'BANK RECON'!A128</f>
        <v>0</v>
      </c>
      <c r="B3992" s="206">
        <f>'BANK RECON'!B128</f>
        <v>0</v>
      </c>
      <c r="C3992" s="209">
        <f>'BANK RECON'!D128</f>
        <v>0</v>
      </c>
      <c r="D3992" s="209">
        <f>'BANK RECON'!D128</f>
        <v>0</v>
      </c>
      <c r="E3992" s="209">
        <f>'BANK RECON'!C128</f>
        <v>0</v>
      </c>
      <c r="F3992" s="209">
        <f>'BANK RECON'!E128</f>
        <v>0</v>
      </c>
      <c r="G3992" s="210">
        <f>'BANK RECON'!G128</f>
        <v>0</v>
      </c>
      <c r="H3992" s="210">
        <f>'BANK RECON'!H128</f>
        <v>0</v>
      </c>
      <c r="I3992" s="210">
        <f t="shared" si="62"/>
        <v>0</v>
      </c>
      <c r="J3992" s="209"/>
      <c r="K3992" s="209" t="str" cm="1">
        <f t="array" ref="K3992">IF($C3992="","",IF(AND($C3992=Party_Statement!$C$5,$B3992&gt;=Party_Statement!$C$6,$B3992&lt;=Party_Statement!$E$6),SUMPRODUCT(($C$3:$C3992=Party_Statement!$C$5)*($B$3:$B3992&gt;=Party_Statement!$C$6)*($B$3:$B3992&lt;=Party_Statement!$E$6)),""))</f>
        <v/>
      </c>
    </row>
    <row r="3993" spans="1:11" s="64" customFormat="1" x14ac:dyDescent="0.25">
      <c r="A3993" s="212">
        <f>'BANK RECON'!A129</f>
        <v>0</v>
      </c>
      <c r="B3993" s="206">
        <f>'BANK RECON'!B129</f>
        <v>0</v>
      </c>
      <c r="C3993" s="209">
        <f>'BANK RECON'!D129</f>
        <v>0</v>
      </c>
      <c r="D3993" s="209">
        <f>'BANK RECON'!D129</f>
        <v>0</v>
      </c>
      <c r="E3993" s="209">
        <f>'BANK RECON'!C129</f>
        <v>0</v>
      </c>
      <c r="F3993" s="209">
        <f>'BANK RECON'!E129</f>
        <v>0</v>
      </c>
      <c r="G3993" s="210">
        <f>'BANK RECON'!G129</f>
        <v>0</v>
      </c>
      <c r="H3993" s="210">
        <f>'BANK RECON'!H129</f>
        <v>0</v>
      </c>
      <c r="I3993" s="210">
        <f t="shared" si="62"/>
        <v>0</v>
      </c>
      <c r="J3993" s="211"/>
      <c r="K3993" s="209" t="str" cm="1">
        <f t="array" ref="K3993">IF($C3993="","",IF(AND($C3993=Party_Statement!$C$5,$B3993&gt;=Party_Statement!$C$6,$B3993&lt;=Party_Statement!$E$6),SUMPRODUCT(($C$3:$C3993=Party_Statement!$C$5)*($B$3:$B3993&gt;=Party_Statement!$C$6)*($B$3:$B3993&lt;=Party_Statement!$E$6)),""))</f>
        <v/>
      </c>
    </row>
    <row r="3994" spans="1:11" x14ac:dyDescent="0.25">
      <c r="A3994" s="212">
        <f>'BANK RECON'!A130</f>
        <v>0</v>
      </c>
      <c r="B3994" s="206">
        <f>'BANK RECON'!B130</f>
        <v>0</v>
      </c>
      <c r="C3994" s="209">
        <f>'BANK RECON'!D130</f>
        <v>0</v>
      </c>
      <c r="D3994" s="209">
        <f>'BANK RECON'!D130</f>
        <v>0</v>
      </c>
      <c r="E3994" s="209">
        <f>'BANK RECON'!C130</f>
        <v>0</v>
      </c>
      <c r="F3994" s="209">
        <f>'BANK RECON'!E130</f>
        <v>0</v>
      </c>
      <c r="G3994" s="210">
        <f>'BANK RECON'!G130</f>
        <v>0</v>
      </c>
      <c r="H3994" s="210">
        <f>'BANK RECON'!H130</f>
        <v>0</v>
      </c>
      <c r="I3994" s="210">
        <f t="shared" si="62"/>
        <v>0</v>
      </c>
      <c r="J3994" s="209"/>
      <c r="K3994" s="209" t="str" cm="1">
        <f t="array" ref="K3994">IF($C3994="","",IF(AND($C3994=Party_Statement!$C$5,$B3994&gt;=Party_Statement!$C$6,$B3994&lt;=Party_Statement!$E$6),SUMPRODUCT(($C$3:$C3994=Party_Statement!$C$5)*($B$3:$B3994&gt;=Party_Statement!$C$6)*($B$3:$B3994&lt;=Party_Statement!$E$6)),""))</f>
        <v/>
      </c>
    </row>
    <row r="3995" spans="1:11" x14ac:dyDescent="0.25">
      <c r="A3995" s="212">
        <f>'BANK RECON'!A131</f>
        <v>0</v>
      </c>
      <c r="B3995" s="206">
        <f>'BANK RECON'!B131</f>
        <v>0</v>
      </c>
      <c r="C3995" s="209">
        <f>'BANK RECON'!D131</f>
        <v>0</v>
      </c>
      <c r="D3995" s="209">
        <f>'BANK RECON'!D131</f>
        <v>0</v>
      </c>
      <c r="E3995" s="209">
        <f>'BANK RECON'!C131</f>
        <v>0</v>
      </c>
      <c r="F3995" s="209">
        <f>'BANK RECON'!E131</f>
        <v>0</v>
      </c>
      <c r="G3995" s="210">
        <f>'BANK RECON'!G131</f>
        <v>0</v>
      </c>
      <c r="H3995" s="210">
        <f>'BANK RECON'!H131</f>
        <v>0</v>
      </c>
      <c r="I3995" s="210">
        <f t="shared" si="62"/>
        <v>0</v>
      </c>
      <c r="J3995" s="209"/>
      <c r="K3995" s="209" t="str" cm="1">
        <f t="array" ref="K3995">IF($C3995="","",IF(AND($C3995=Party_Statement!$C$5,$B3995&gt;=Party_Statement!$C$6,$B3995&lt;=Party_Statement!$E$6),SUMPRODUCT(($C$3:$C3995=Party_Statement!$C$5)*($B$3:$B3995&gt;=Party_Statement!$C$6)*($B$3:$B3995&lt;=Party_Statement!$E$6)),""))</f>
        <v/>
      </c>
    </row>
    <row r="3996" spans="1:11" x14ac:dyDescent="0.25">
      <c r="A3996" s="212">
        <f>'BANK RECON'!A132</f>
        <v>0</v>
      </c>
      <c r="B3996" s="206">
        <f>'BANK RECON'!B132</f>
        <v>0</v>
      </c>
      <c r="C3996" s="209">
        <f>'BANK RECON'!D132</f>
        <v>0</v>
      </c>
      <c r="D3996" s="209">
        <f>'BANK RECON'!D132</f>
        <v>0</v>
      </c>
      <c r="E3996" s="209">
        <f>'BANK RECON'!C132</f>
        <v>0</v>
      </c>
      <c r="F3996" s="209">
        <f>'BANK RECON'!E132</f>
        <v>0</v>
      </c>
      <c r="G3996" s="210">
        <f>'BANK RECON'!G132</f>
        <v>0</v>
      </c>
      <c r="H3996" s="210">
        <f>'BANK RECON'!H132</f>
        <v>0</v>
      </c>
      <c r="I3996" s="210">
        <f t="shared" si="62"/>
        <v>0</v>
      </c>
      <c r="J3996" s="209"/>
      <c r="K3996" s="209" t="str" cm="1">
        <f t="array" ref="K3996">IF($C3996="","",IF(AND($C3996=Party_Statement!$C$5,$B3996&gt;=Party_Statement!$C$6,$B3996&lt;=Party_Statement!$E$6),SUMPRODUCT(($C$3:$C3996=Party_Statement!$C$5)*($B$3:$B3996&gt;=Party_Statement!$C$6)*($B$3:$B3996&lt;=Party_Statement!$E$6)),""))</f>
        <v/>
      </c>
    </row>
    <row r="3997" spans="1:11" x14ac:dyDescent="0.25">
      <c r="A3997" s="212">
        <f>'BANK RECON'!A133</f>
        <v>0</v>
      </c>
      <c r="B3997" s="206">
        <f>'BANK RECON'!B133</f>
        <v>0</v>
      </c>
      <c r="C3997" s="209">
        <f>'BANK RECON'!D133</f>
        <v>0</v>
      </c>
      <c r="D3997" s="209">
        <f>'BANK RECON'!D133</f>
        <v>0</v>
      </c>
      <c r="E3997" s="209">
        <f>'BANK RECON'!C133</f>
        <v>0</v>
      </c>
      <c r="F3997" s="209">
        <f>'BANK RECON'!E133</f>
        <v>0</v>
      </c>
      <c r="G3997" s="210">
        <f>'BANK RECON'!G133</f>
        <v>0</v>
      </c>
      <c r="H3997" s="210">
        <f>'BANK RECON'!H133</f>
        <v>0</v>
      </c>
      <c r="I3997" s="210">
        <f t="shared" ref="I3997:I4060" si="63">IF($C3997="","",IF($C3997=$C2553,$I2553+$G3997-$H3997,$G3997-$H3997))</f>
        <v>0</v>
      </c>
      <c r="J3997" s="209"/>
      <c r="K3997" s="209" t="str" cm="1">
        <f t="array" ref="K3997">IF($C3997="","",IF(AND($C3997=Party_Statement!$C$5,$B3997&gt;=Party_Statement!$C$6,$B3997&lt;=Party_Statement!$E$6),SUMPRODUCT(($C$3:$C3997=Party_Statement!$C$5)*($B$3:$B3997&gt;=Party_Statement!$C$6)*($B$3:$B3997&lt;=Party_Statement!$E$6)),""))</f>
        <v/>
      </c>
    </row>
    <row r="3998" spans="1:11" x14ac:dyDescent="0.25">
      <c r="A3998" s="212">
        <f>'BANK RECON'!A134</f>
        <v>0</v>
      </c>
      <c r="B3998" s="206">
        <f>'BANK RECON'!B134</f>
        <v>0</v>
      </c>
      <c r="C3998" s="209">
        <f>'BANK RECON'!D134</f>
        <v>0</v>
      </c>
      <c r="D3998" s="209">
        <f>'BANK RECON'!D134</f>
        <v>0</v>
      </c>
      <c r="E3998" s="209">
        <f>'BANK RECON'!C134</f>
        <v>0</v>
      </c>
      <c r="F3998" s="209">
        <f>'BANK RECON'!E134</f>
        <v>0</v>
      </c>
      <c r="G3998" s="210">
        <f>'BANK RECON'!G134</f>
        <v>0</v>
      </c>
      <c r="H3998" s="210">
        <f>'BANK RECON'!H134</f>
        <v>0</v>
      </c>
      <c r="I3998" s="210">
        <f t="shared" si="63"/>
        <v>0</v>
      </c>
      <c r="J3998" s="209"/>
      <c r="K3998" s="209" t="str" cm="1">
        <f t="array" ref="K3998">IF($C3998="","",IF(AND($C3998=Party_Statement!$C$5,$B3998&gt;=Party_Statement!$C$6,$B3998&lt;=Party_Statement!$E$6),SUMPRODUCT(($C$3:$C3998=Party_Statement!$C$5)*($B$3:$B3998&gt;=Party_Statement!$C$6)*($B$3:$B3998&lt;=Party_Statement!$E$6)),""))</f>
        <v/>
      </c>
    </row>
    <row r="3999" spans="1:11" x14ac:dyDescent="0.25">
      <c r="A3999" s="212">
        <f>'BANK RECON'!A135</f>
        <v>0</v>
      </c>
      <c r="B3999" s="206">
        <f>'BANK RECON'!B135</f>
        <v>0</v>
      </c>
      <c r="C3999" s="209">
        <f>'BANK RECON'!D135</f>
        <v>0</v>
      </c>
      <c r="D3999" s="209">
        <f>'BANK RECON'!D135</f>
        <v>0</v>
      </c>
      <c r="E3999" s="209">
        <f>'BANK RECON'!C135</f>
        <v>0</v>
      </c>
      <c r="F3999" s="209">
        <f>'BANK RECON'!E135</f>
        <v>0</v>
      </c>
      <c r="G3999" s="210">
        <f>'BANK RECON'!G135</f>
        <v>0</v>
      </c>
      <c r="H3999" s="210">
        <f>'BANK RECON'!H135</f>
        <v>0</v>
      </c>
      <c r="I3999" s="210">
        <f t="shared" si="63"/>
        <v>0</v>
      </c>
      <c r="J3999" s="209"/>
      <c r="K3999" s="209" t="str" cm="1">
        <f t="array" ref="K3999">IF($C3999="","",IF(AND($C3999=Party_Statement!$C$5,$B3999&gt;=Party_Statement!$C$6,$B3999&lt;=Party_Statement!$E$6),SUMPRODUCT(($C$3:$C3999=Party_Statement!$C$5)*($B$3:$B3999&gt;=Party_Statement!$C$6)*($B$3:$B3999&lt;=Party_Statement!$E$6)),""))</f>
        <v/>
      </c>
    </row>
    <row r="4000" spans="1:11" x14ac:dyDescent="0.25">
      <c r="A4000" s="212">
        <f>'BANK RECON'!A136</f>
        <v>0</v>
      </c>
      <c r="B4000" s="206">
        <f>'BANK RECON'!B136</f>
        <v>0</v>
      </c>
      <c r="C4000" s="209">
        <f>'BANK RECON'!D136</f>
        <v>0</v>
      </c>
      <c r="D4000" s="209">
        <f>'BANK RECON'!D136</f>
        <v>0</v>
      </c>
      <c r="E4000" s="209">
        <f>'BANK RECON'!C136</f>
        <v>0</v>
      </c>
      <c r="F4000" s="209">
        <f>'BANK RECON'!E136</f>
        <v>0</v>
      </c>
      <c r="G4000" s="210">
        <f>'BANK RECON'!G136</f>
        <v>0</v>
      </c>
      <c r="H4000" s="210">
        <f>'BANK RECON'!H136</f>
        <v>0</v>
      </c>
      <c r="I4000" s="210">
        <f t="shared" si="63"/>
        <v>0</v>
      </c>
      <c r="J4000" s="209"/>
      <c r="K4000" s="209" t="str" cm="1">
        <f t="array" ref="K4000">IF($C4000="","",IF(AND($C4000=Party_Statement!$C$5,$B4000&gt;=Party_Statement!$C$6,$B4000&lt;=Party_Statement!$E$6),SUMPRODUCT(($C$3:$C4000=Party_Statement!$C$5)*($B$3:$B4000&gt;=Party_Statement!$C$6)*($B$3:$B4000&lt;=Party_Statement!$E$6)),""))</f>
        <v/>
      </c>
    </row>
    <row r="4001" spans="1:11" x14ac:dyDescent="0.25">
      <c r="A4001" s="212">
        <f>'BANK RECON'!A137</f>
        <v>0</v>
      </c>
      <c r="B4001" s="206">
        <f>'BANK RECON'!B137</f>
        <v>0</v>
      </c>
      <c r="C4001" s="209">
        <f>'BANK RECON'!D137</f>
        <v>0</v>
      </c>
      <c r="D4001" s="209">
        <f>'BANK RECON'!D137</f>
        <v>0</v>
      </c>
      <c r="E4001" s="209">
        <f>'BANK RECON'!C137</f>
        <v>0</v>
      </c>
      <c r="F4001" s="209">
        <f>'BANK RECON'!E137</f>
        <v>0</v>
      </c>
      <c r="G4001" s="210">
        <f>'BANK RECON'!G137</f>
        <v>0</v>
      </c>
      <c r="H4001" s="210">
        <f>'BANK RECON'!H137</f>
        <v>0</v>
      </c>
      <c r="I4001" s="210">
        <f t="shared" si="63"/>
        <v>0</v>
      </c>
      <c r="J4001" s="209"/>
      <c r="K4001" s="209" t="str" cm="1">
        <f t="array" ref="K4001">IF($C4001="","",IF(AND($C4001=Party_Statement!$C$5,$B4001&gt;=Party_Statement!$C$6,$B4001&lt;=Party_Statement!$E$6),SUMPRODUCT(($C$3:$C4001=Party_Statement!$C$5)*($B$3:$B4001&gt;=Party_Statement!$C$6)*($B$3:$B4001&lt;=Party_Statement!$E$6)),""))</f>
        <v/>
      </c>
    </row>
    <row r="4002" spans="1:11" x14ac:dyDescent="0.25">
      <c r="A4002" s="212">
        <f>'BANK RECON'!A138</f>
        <v>0</v>
      </c>
      <c r="B4002" s="206">
        <f>'BANK RECON'!B138</f>
        <v>0</v>
      </c>
      <c r="C4002" s="209">
        <f>'BANK RECON'!D138</f>
        <v>0</v>
      </c>
      <c r="D4002" s="209">
        <f>'BANK RECON'!D138</f>
        <v>0</v>
      </c>
      <c r="E4002" s="209">
        <f>'BANK RECON'!C138</f>
        <v>0</v>
      </c>
      <c r="F4002" s="209">
        <f>'BANK RECON'!E138</f>
        <v>0</v>
      </c>
      <c r="G4002" s="210">
        <f>'BANK RECON'!G138</f>
        <v>0</v>
      </c>
      <c r="H4002" s="210">
        <f>'BANK RECON'!H138</f>
        <v>0</v>
      </c>
      <c r="I4002" s="210">
        <f t="shared" si="63"/>
        <v>0</v>
      </c>
      <c r="J4002" s="209"/>
      <c r="K4002" s="209" t="str" cm="1">
        <f t="array" ref="K4002">IF($C4002="","",IF(AND($C4002=Party_Statement!$C$5,$B4002&gt;=Party_Statement!$C$6,$B4002&lt;=Party_Statement!$E$6),SUMPRODUCT(($C$3:$C4002=Party_Statement!$C$5)*($B$3:$B4002&gt;=Party_Statement!$C$6)*($B$3:$B4002&lt;=Party_Statement!$E$6)),""))</f>
        <v/>
      </c>
    </row>
    <row r="4003" spans="1:11" x14ac:dyDescent="0.25">
      <c r="A4003" s="212">
        <f>'BANK RECON'!A139</f>
        <v>0</v>
      </c>
      <c r="B4003" s="206">
        <f>'BANK RECON'!B139</f>
        <v>0</v>
      </c>
      <c r="C4003" s="209">
        <f>'BANK RECON'!D139</f>
        <v>0</v>
      </c>
      <c r="D4003" s="209">
        <f>'BANK RECON'!D139</f>
        <v>0</v>
      </c>
      <c r="E4003" s="209">
        <f>'BANK RECON'!C139</f>
        <v>0</v>
      </c>
      <c r="F4003" s="209">
        <f>'BANK RECON'!E139</f>
        <v>0</v>
      </c>
      <c r="G4003" s="210">
        <f>'BANK RECON'!G139</f>
        <v>0</v>
      </c>
      <c r="H4003" s="210">
        <f>'BANK RECON'!H139</f>
        <v>0</v>
      </c>
      <c r="I4003" s="210">
        <f t="shared" si="63"/>
        <v>0</v>
      </c>
      <c r="J4003" s="209"/>
      <c r="K4003" s="209" t="str" cm="1">
        <f t="array" ref="K4003">IF($C4003="","",IF(AND($C4003=Party_Statement!$C$5,$B4003&gt;=Party_Statement!$C$6,$B4003&lt;=Party_Statement!$E$6),SUMPRODUCT(($C$3:$C4003=Party_Statement!$C$5)*($B$3:$B4003&gt;=Party_Statement!$C$6)*($B$3:$B4003&lt;=Party_Statement!$E$6)),""))</f>
        <v/>
      </c>
    </row>
    <row r="4004" spans="1:11" x14ac:dyDescent="0.25">
      <c r="A4004" s="212">
        <f>'BANK RECON'!A140</f>
        <v>0</v>
      </c>
      <c r="B4004" s="206">
        <f>'BANK RECON'!B140</f>
        <v>0</v>
      </c>
      <c r="C4004" s="209">
        <f>'BANK RECON'!D140</f>
        <v>0</v>
      </c>
      <c r="D4004" s="209">
        <f>'BANK RECON'!D140</f>
        <v>0</v>
      </c>
      <c r="E4004" s="209">
        <f>'BANK RECON'!C140</f>
        <v>0</v>
      </c>
      <c r="F4004" s="209">
        <f>'BANK RECON'!E140</f>
        <v>0</v>
      </c>
      <c r="G4004" s="210">
        <f>'BANK RECON'!G140</f>
        <v>0</v>
      </c>
      <c r="H4004" s="210">
        <f>'BANK RECON'!H140</f>
        <v>0</v>
      </c>
      <c r="I4004" s="210">
        <f t="shared" si="63"/>
        <v>0</v>
      </c>
      <c r="J4004" s="209"/>
      <c r="K4004" s="209" t="str" cm="1">
        <f t="array" ref="K4004">IF($C4004="","",IF(AND($C4004=Party_Statement!$C$5,$B4004&gt;=Party_Statement!$C$6,$B4004&lt;=Party_Statement!$E$6),SUMPRODUCT(($C$3:$C4004=Party_Statement!$C$5)*($B$3:$B4004&gt;=Party_Statement!$C$6)*($B$3:$B4004&lt;=Party_Statement!$E$6)),""))</f>
        <v/>
      </c>
    </row>
    <row r="4005" spans="1:11" x14ac:dyDescent="0.25">
      <c r="A4005" s="212">
        <f>'BANK RECON'!A141</f>
        <v>0</v>
      </c>
      <c r="B4005" s="206">
        <f>'BANK RECON'!B141</f>
        <v>0</v>
      </c>
      <c r="C4005" s="209">
        <f>'BANK RECON'!D141</f>
        <v>0</v>
      </c>
      <c r="D4005" s="209">
        <f>'BANK RECON'!D141</f>
        <v>0</v>
      </c>
      <c r="E4005" s="209">
        <f>'BANK RECON'!C141</f>
        <v>0</v>
      </c>
      <c r="F4005" s="209">
        <f>'BANK RECON'!E141</f>
        <v>0</v>
      </c>
      <c r="G4005" s="210">
        <f>'BANK RECON'!G141</f>
        <v>0</v>
      </c>
      <c r="H4005" s="210">
        <f>'BANK RECON'!H141</f>
        <v>0</v>
      </c>
      <c r="I4005" s="210">
        <f t="shared" si="63"/>
        <v>0</v>
      </c>
      <c r="J4005" s="209"/>
      <c r="K4005" s="209" t="str" cm="1">
        <f t="array" ref="K4005">IF($C4005="","",IF(AND($C4005=Party_Statement!$C$5,$B4005&gt;=Party_Statement!$C$6,$B4005&lt;=Party_Statement!$E$6),SUMPRODUCT(($C$3:$C4005=Party_Statement!$C$5)*($B$3:$B4005&gt;=Party_Statement!$C$6)*($B$3:$B4005&lt;=Party_Statement!$E$6)),""))</f>
        <v/>
      </c>
    </row>
    <row r="4006" spans="1:11" x14ac:dyDescent="0.25">
      <c r="A4006" s="212">
        <f>'BANK RECON'!A142</f>
        <v>0</v>
      </c>
      <c r="B4006" s="206">
        <f>'BANK RECON'!B142</f>
        <v>0</v>
      </c>
      <c r="C4006" s="209">
        <f>'BANK RECON'!D142</f>
        <v>0</v>
      </c>
      <c r="D4006" s="209">
        <f>'BANK RECON'!D142</f>
        <v>0</v>
      </c>
      <c r="E4006" s="209">
        <f>'BANK RECON'!C142</f>
        <v>0</v>
      </c>
      <c r="F4006" s="209">
        <f>'BANK RECON'!E142</f>
        <v>0</v>
      </c>
      <c r="G4006" s="210">
        <f>'BANK RECON'!G142</f>
        <v>0</v>
      </c>
      <c r="H4006" s="210">
        <f>'BANK RECON'!H142</f>
        <v>0</v>
      </c>
      <c r="I4006" s="210">
        <f t="shared" si="63"/>
        <v>0</v>
      </c>
      <c r="J4006" s="209"/>
      <c r="K4006" s="209" t="str" cm="1">
        <f t="array" ref="K4006">IF($C4006="","",IF(AND($C4006=Party_Statement!$C$5,$B4006&gt;=Party_Statement!$C$6,$B4006&lt;=Party_Statement!$E$6),SUMPRODUCT(($C$3:$C4006=Party_Statement!$C$5)*($B$3:$B4006&gt;=Party_Statement!$C$6)*($B$3:$B4006&lt;=Party_Statement!$E$6)),""))</f>
        <v/>
      </c>
    </row>
    <row r="4007" spans="1:11" x14ac:dyDescent="0.25">
      <c r="A4007" s="212">
        <f>'BANK RECON'!A143</f>
        <v>0</v>
      </c>
      <c r="B4007" s="206">
        <f>'BANK RECON'!B143</f>
        <v>0</v>
      </c>
      <c r="C4007" s="209">
        <f>'BANK RECON'!D143</f>
        <v>0</v>
      </c>
      <c r="D4007" s="209">
        <f>'BANK RECON'!D143</f>
        <v>0</v>
      </c>
      <c r="E4007" s="209">
        <f>'BANK RECON'!C143</f>
        <v>0</v>
      </c>
      <c r="F4007" s="209">
        <f>'BANK RECON'!E143</f>
        <v>0</v>
      </c>
      <c r="G4007" s="210">
        <f>'BANK RECON'!G143</f>
        <v>0</v>
      </c>
      <c r="H4007" s="210">
        <f>'BANK RECON'!H143</f>
        <v>0</v>
      </c>
      <c r="I4007" s="210">
        <f t="shared" si="63"/>
        <v>0</v>
      </c>
      <c r="J4007" s="209"/>
      <c r="K4007" s="209" t="str" cm="1">
        <f t="array" ref="K4007">IF($C4007="","",IF(AND($C4007=Party_Statement!$C$5,$B4007&gt;=Party_Statement!$C$6,$B4007&lt;=Party_Statement!$E$6),SUMPRODUCT(($C$3:$C4007=Party_Statement!$C$5)*($B$3:$B4007&gt;=Party_Statement!$C$6)*($B$3:$B4007&lt;=Party_Statement!$E$6)),""))</f>
        <v/>
      </c>
    </row>
    <row r="4008" spans="1:11" x14ac:dyDescent="0.25">
      <c r="A4008" s="212">
        <f>'BANK RECON'!A144</f>
        <v>0</v>
      </c>
      <c r="B4008" s="206">
        <f>'BANK RECON'!B144</f>
        <v>0</v>
      </c>
      <c r="C4008" s="209">
        <f>'BANK RECON'!D144</f>
        <v>0</v>
      </c>
      <c r="D4008" s="209">
        <f>'BANK RECON'!D144</f>
        <v>0</v>
      </c>
      <c r="E4008" s="209">
        <f>'BANK RECON'!C144</f>
        <v>0</v>
      </c>
      <c r="F4008" s="209">
        <f>'BANK RECON'!E144</f>
        <v>0</v>
      </c>
      <c r="G4008" s="210">
        <f>'BANK RECON'!G144</f>
        <v>0</v>
      </c>
      <c r="H4008" s="210">
        <f>'BANK RECON'!H144</f>
        <v>0</v>
      </c>
      <c r="I4008" s="210">
        <f t="shared" si="63"/>
        <v>0</v>
      </c>
      <c r="J4008" s="209"/>
      <c r="K4008" s="209" t="str" cm="1">
        <f t="array" ref="K4008">IF($C4008="","",IF(AND($C4008=Party_Statement!$C$5,$B4008&gt;=Party_Statement!$C$6,$B4008&lt;=Party_Statement!$E$6),SUMPRODUCT(($C$3:$C4008=Party_Statement!$C$5)*($B$3:$B4008&gt;=Party_Statement!$C$6)*($B$3:$B4008&lt;=Party_Statement!$E$6)),""))</f>
        <v/>
      </c>
    </row>
    <row r="4009" spans="1:11" x14ac:dyDescent="0.25">
      <c r="A4009" s="212">
        <f>'BANK RECON'!A145</f>
        <v>0</v>
      </c>
      <c r="B4009" s="206">
        <f>'BANK RECON'!B145</f>
        <v>0</v>
      </c>
      <c r="C4009" s="209">
        <f>'BANK RECON'!D145</f>
        <v>0</v>
      </c>
      <c r="D4009" s="209">
        <f>'BANK RECON'!D145</f>
        <v>0</v>
      </c>
      <c r="E4009" s="209">
        <f>'BANK RECON'!C145</f>
        <v>0</v>
      </c>
      <c r="F4009" s="209">
        <f>'BANK RECON'!E145</f>
        <v>0</v>
      </c>
      <c r="G4009" s="210">
        <f>'BANK RECON'!G145</f>
        <v>0</v>
      </c>
      <c r="H4009" s="210">
        <f>'BANK RECON'!H145</f>
        <v>0</v>
      </c>
      <c r="I4009" s="210">
        <f t="shared" si="63"/>
        <v>0</v>
      </c>
      <c r="J4009" s="209"/>
      <c r="K4009" s="209" t="str" cm="1">
        <f t="array" ref="K4009">IF($C4009="","",IF(AND($C4009=Party_Statement!$C$5,$B4009&gt;=Party_Statement!$C$6,$B4009&lt;=Party_Statement!$E$6),SUMPRODUCT(($C$3:$C4009=Party_Statement!$C$5)*($B$3:$B4009&gt;=Party_Statement!$C$6)*($B$3:$B4009&lt;=Party_Statement!$E$6)),""))</f>
        <v/>
      </c>
    </row>
    <row r="4010" spans="1:11" x14ac:dyDescent="0.25">
      <c r="A4010" s="212">
        <f>'BANK RECON'!A146</f>
        <v>0</v>
      </c>
      <c r="B4010" s="206">
        <f>'BANK RECON'!B146</f>
        <v>0</v>
      </c>
      <c r="C4010" s="209">
        <f>'BANK RECON'!D146</f>
        <v>0</v>
      </c>
      <c r="D4010" s="209">
        <f>'BANK RECON'!D146</f>
        <v>0</v>
      </c>
      <c r="E4010" s="209">
        <f>'BANK RECON'!C146</f>
        <v>0</v>
      </c>
      <c r="F4010" s="209">
        <f>'BANK RECON'!E146</f>
        <v>0</v>
      </c>
      <c r="G4010" s="210">
        <f>'BANK RECON'!G146</f>
        <v>0</v>
      </c>
      <c r="H4010" s="210">
        <f>'BANK RECON'!H146</f>
        <v>0</v>
      </c>
      <c r="I4010" s="210">
        <f t="shared" si="63"/>
        <v>0</v>
      </c>
      <c r="J4010" s="209"/>
      <c r="K4010" s="209" t="str" cm="1">
        <f t="array" ref="K4010">IF($C4010="","",IF(AND($C4010=Party_Statement!$C$5,$B4010&gt;=Party_Statement!$C$6,$B4010&lt;=Party_Statement!$E$6),SUMPRODUCT(($C$3:$C4010=Party_Statement!$C$5)*($B$3:$B4010&gt;=Party_Statement!$C$6)*($B$3:$B4010&lt;=Party_Statement!$E$6)),""))</f>
        <v/>
      </c>
    </row>
    <row r="4011" spans="1:11" x14ac:dyDescent="0.25">
      <c r="A4011" s="212">
        <f>'BANK RECON'!A147</f>
        <v>0</v>
      </c>
      <c r="B4011" s="206">
        <f>'BANK RECON'!B147</f>
        <v>0</v>
      </c>
      <c r="C4011" s="209">
        <f>'BANK RECON'!D147</f>
        <v>0</v>
      </c>
      <c r="D4011" s="209">
        <f>'BANK RECON'!D147</f>
        <v>0</v>
      </c>
      <c r="E4011" s="209">
        <f>'BANK RECON'!C147</f>
        <v>0</v>
      </c>
      <c r="F4011" s="209">
        <f>'BANK RECON'!E147</f>
        <v>0</v>
      </c>
      <c r="G4011" s="210">
        <f>'BANK RECON'!G147</f>
        <v>0</v>
      </c>
      <c r="H4011" s="210">
        <f>'BANK RECON'!H147</f>
        <v>0</v>
      </c>
      <c r="I4011" s="210">
        <f t="shared" si="63"/>
        <v>0</v>
      </c>
      <c r="J4011" s="209"/>
      <c r="K4011" s="209" t="str" cm="1">
        <f t="array" ref="K4011">IF($C4011="","",IF(AND($C4011=Party_Statement!$C$5,$B4011&gt;=Party_Statement!$C$6,$B4011&lt;=Party_Statement!$E$6),SUMPRODUCT(($C$3:$C4011=Party_Statement!$C$5)*($B$3:$B4011&gt;=Party_Statement!$C$6)*($B$3:$B4011&lt;=Party_Statement!$E$6)),""))</f>
        <v/>
      </c>
    </row>
    <row r="4012" spans="1:11" x14ac:dyDescent="0.25">
      <c r="A4012" s="212">
        <f>'BANK RECON'!A148</f>
        <v>0</v>
      </c>
      <c r="B4012" s="206">
        <f>'BANK RECON'!B148</f>
        <v>0</v>
      </c>
      <c r="C4012" s="209">
        <f>'BANK RECON'!D148</f>
        <v>0</v>
      </c>
      <c r="D4012" s="209">
        <f>'BANK RECON'!D148</f>
        <v>0</v>
      </c>
      <c r="E4012" s="209">
        <f>'BANK RECON'!C148</f>
        <v>0</v>
      </c>
      <c r="F4012" s="209">
        <f>'BANK RECON'!E148</f>
        <v>0</v>
      </c>
      <c r="G4012" s="210">
        <f>'BANK RECON'!G148</f>
        <v>0</v>
      </c>
      <c r="H4012" s="210">
        <f>'BANK RECON'!H148</f>
        <v>0</v>
      </c>
      <c r="I4012" s="210">
        <f t="shared" si="63"/>
        <v>0</v>
      </c>
      <c r="J4012" s="209"/>
      <c r="K4012" s="209" t="str" cm="1">
        <f t="array" ref="K4012">IF($C4012="","",IF(AND($C4012=Party_Statement!$C$5,$B4012&gt;=Party_Statement!$C$6,$B4012&lt;=Party_Statement!$E$6),SUMPRODUCT(($C$3:$C4012=Party_Statement!$C$5)*($B$3:$B4012&gt;=Party_Statement!$C$6)*($B$3:$B4012&lt;=Party_Statement!$E$6)),""))</f>
        <v/>
      </c>
    </row>
    <row r="4013" spans="1:11" x14ac:dyDescent="0.25">
      <c r="A4013" s="212">
        <f>'BANK RECON'!A149</f>
        <v>0</v>
      </c>
      <c r="B4013" s="206">
        <f>'BANK RECON'!B149</f>
        <v>0</v>
      </c>
      <c r="C4013" s="209">
        <f>'BANK RECON'!D149</f>
        <v>0</v>
      </c>
      <c r="D4013" s="209">
        <f>'BANK RECON'!D149</f>
        <v>0</v>
      </c>
      <c r="E4013" s="209">
        <f>'BANK RECON'!C149</f>
        <v>0</v>
      </c>
      <c r="F4013" s="209">
        <f>'BANK RECON'!E149</f>
        <v>0</v>
      </c>
      <c r="G4013" s="210">
        <f>'BANK RECON'!G149</f>
        <v>0</v>
      </c>
      <c r="H4013" s="210">
        <f>'BANK RECON'!H149</f>
        <v>0</v>
      </c>
      <c r="I4013" s="210">
        <f t="shared" si="63"/>
        <v>0</v>
      </c>
      <c r="J4013" s="209"/>
      <c r="K4013" s="209" t="str" cm="1">
        <f t="array" ref="K4013">IF($C4013="","",IF(AND($C4013=Party_Statement!$C$5,$B4013&gt;=Party_Statement!$C$6,$B4013&lt;=Party_Statement!$E$6),SUMPRODUCT(($C$3:$C4013=Party_Statement!$C$5)*($B$3:$B4013&gt;=Party_Statement!$C$6)*($B$3:$B4013&lt;=Party_Statement!$E$6)),""))</f>
        <v/>
      </c>
    </row>
    <row r="4014" spans="1:11" x14ac:dyDescent="0.25">
      <c r="A4014" s="212">
        <f>'BANK RECON'!A150</f>
        <v>0</v>
      </c>
      <c r="B4014" s="206">
        <f>'BANK RECON'!B150</f>
        <v>0</v>
      </c>
      <c r="C4014" s="209">
        <f>'BANK RECON'!D150</f>
        <v>0</v>
      </c>
      <c r="D4014" s="209">
        <f>'BANK RECON'!D150</f>
        <v>0</v>
      </c>
      <c r="E4014" s="209">
        <f>'BANK RECON'!C150</f>
        <v>0</v>
      </c>
      <c r="F4014" s="209">
        <f>'BANK RECON'!E150</f>
        <v>0</v>
      </c>
      <c r="G4014" s="210">
        <f>'BANK RECON'!G150</f>
        <v>0</v>
      </c>
      <c r="H4014" s="210">
        <f>'BANK RECON'!H150</f>
        <v>0</v>
      </c>
      <c r="I4014" s="210">
        <f t="shared" si="63"/>
        <v>0</v>
      </c>
      <c r="J4014" s="209"/>
      <c r="K4014" s="209" t="str" cm="1">
        <f t="array" ref="K4014">IF($C4014="","",IF(AND($C4014=Party_Statement!$C$5,$B4014&gt;=Party_Statement!$C$6,$B4014&lt;=Party_Statement!$E$6),SUMPRODUCT(($C$3:$C4014=Party_Statement!$C$5)*($B$3:$B4014&gt;=Party_Statement!$C$6)*($B$3:$B4014&lt;=Party_Statement!$E$6)),""))</f>
        <v/>
      </c>
    </row>
    <row r="4015" spans="1:11" x14ac:dyDescent="0.25">
      <c r="A4015" s="212">
        <f>'BANK RECON'!A151</f>
        <v>0</v>
      </c>
      <c r="B4015" s="206">
        <f>'BANK RECON'!B151</f>
        <v>0</v>
      </c>
      <c r="C4015" s="209">
        <f>'BANK RECON'!D151</f>
        <v>0</v>
      </c>
      <c r="D4015" s="209">
        <f>'BANK RECON'!D151</f>
        <v>0</v>
      </c>
      <c r="E4015" s="209">
        <f>'BANK RECON'!C151</f>
        <v>0</v>
      </c>
      <c r="F4015" s="209">
        <f>'BANK RECON'!E151</f>
        <v>0</v>
      </c>
      <c r="G4015" s="210">
        <f>'BANK RECON'!G151</f>
        <v>0</v>
      </c>
      <c r="H4015" s="210">
        <f>'BANK RECON'!H151</f>
        <v>0</v>
      </c>
      <c r="I4015" s="210">
        <f t="shared" si="63"/>
        <v>0</v>
      </c>
      <c r="J4015" s="209"/>
      <c r="K4015" s="209" t="str" cm="1">
        <f t="array" ref="K4015">IF($C4015="","",IF(AND($C4015=Party_Statement!$C$5,$B4015&gt;=Party_Statement!$C$6,$B4015&lt;=Party_Statement!$E$6),SUMPRODUCT(($C$3:$C4015=Party_Statement!$C$5)*($B$3:$B4015&gt;=Party_Statement!$C$6)*($B$3:$B4015&lt;=Party_Statement!$E$6)),""))</f>
        <v/>
      </c>
    </row>
    <row r="4016" spans="1:11" x14ac:dyDescent="0.25">
      <c r="A4016" s="212">
        <f>'BANK RECON'!A152</f>
        <v>0</v>
      </c>
      <c r="B4016" s="206">
        <f>'BANK RECON'!B152</f>
        <v>0</v>
      </c>
      <c r="C4016" s="209">
        <f>'BANK RECON'!D152</f>
        <v>0</v>
      </c>
      <c r="D4016" s="209">
        <f>'BANK RECON'!D152</f>
        <v>0</v>
      </c>
      <c r="E4016" s="209">
        <f>'BANK RECON'!C152</f>
        <v>0</v>
      </c>
      <c r="F4016" s="209">
        <f>'BANK RECON'!E152</f>
        <v>0</v>
      </c>
      <c r="G4016" s="210">
        <f>'BANK RECON'!G152</f>
        <v>0</v>
      </c>
      <c r="H4016" s="210">
        <f>'BANK RECON'!H152</f>
        <v>0</v>
      </c>
      <c r="I4016" s="210">
        <f t="shared" si="63"/>
        <v>0</v>
      </c>
      <c r="J4016" s="209"/>
      <c r="K4016" s="209" t="str" cm="1">
        <f t="array" ref="K4016">IF($C4016="","",IF(AND($C4016=Party_Statement!$C$5,$B4016&gt;=Party_Statement!$C$6,$B4016&lt;=Party_Statement!$E$6),SUMPRODUCT(($C$3:$C4016=Party_Statement!$C$5)*($B$3:$B4016&gt;=Party_Statement!$C$6)*($B$3:$B4016&lt;=Party_Statement!$E$6)),""))</f>
        <v/>
      </c>
    </row>
    <row r="4017" spans="1:11" x14ac:dyDescent="0.25">
      <c r="A4017" s="212">
        <f>'BANK RECON'!A153</f>
        <v>0</v>
      </c>
      <c r="B4017" s="206">
        <f>'BANK RECON'!B153</f>
        <v>0</v>
      </c>
      <c r="C4017" s="209">
        <f>'BANK RECON'!D153</f>
        <v>0</v>
      </c>
      <c r="D4017" s="209">
        <f>'BANK RECON'!D153</f>
        <v>0</v>
      </c>
      <c r="E4017" s="209">
        <f>'BANK RECON'!C153</f>
        <v>0</v>
      </c>
      <c r="F4017" s="209">
        <f>'BANK RECON'!E153</f>
        <v>0</v>
      </c>
      <c r="G4017" s="210">
        <f>'BANK RECON'!G153</f>
        <v>0</v>
      </c>
      <c r="H4017" s="210">
        <f>'BANK RECON'!H153</f>
        <v>0</v>
      </c>
      <c r="I4017" s="210">
        <f t="shared" si="63"/>
        <v>0</v>
      </c>
      <c r="J4017" s="209"/>
      <c r="K4017" s="209" t="str" cm="1">
        <f t="array" ref="K4017">IF($C4017="","",IF(AND($C4017=Party_Statement!$C$5,$B4017&gt;=Party_Statement!$C$6,$B4017&lt;=Party_Statement!$E$6),SUMPRODUCT(($C$3:$C4017=Party_Statement!$C$5)*($B$3:$B4017&gt;=Party_Statement!$C$6)*($B$3:$B4017&lt;=Party_Statement!$E$6)),""))</f>
        <v/>
      </c>
    </row>
    <row r="4018" spans="1:11" x14ac:dyDescent="0.25">
      <c r="A4018" s="212">
        <f>'BANK RECON'!A154</f>
        <v>0</v>
      </c>
      <c r="B4018" s="206">
        <f>'BANK RECON'!B154</f>
        <v>0</v>
      </c>
      <c r="C4018" s="209">
        <f>'BANK RECON'!D154</f>
        <v>0</v>
      </c>
      <c r="D4018" s="209">
        <f>'BANK RECON'!D154</f>
        <v>0</v>
      </c>
      <c r="E4018" s="209">
        <f>'BANK RECON'!C154</f>
        <v>0</v>
      </c>
      <c r="F4018" s="209">
        <f>'BANK RECON'!E154</f>
        <v>0</v>
      </c>
      <c r="G4018" s="210">
        <f>'BANK RECON'!G154</f>
        <v>0</v>
      </c>
      <c r="H4018" s="210">
        <f>'BANK RECON'!H154</f>
        <v>0</v>
      </c>
      <c r="I4018" s="210">
        <f t="shared" si="63"/>
        <v>0</v>
      </c>
      <c r="J4018" s="209"/>
      <c r="K4018" s="209" t="str" cm="1">
        <f t="array" ref="K4018">IF($C4018="","",IF(AND($C4018=Party_Statement!$C$5,$B4018&gt;=Party_Statement!$C$6,$B4018&lt;=Party_Statement!$E$6),SUMPRODUCT(($C$3:$C4018=Party_Statement!$C$5)*($B$3:$B4018&gt;=Party_Statement!$C$6)*($B$3:$B4018&lt;=Party_Statement!$E$6)),""))</f>
        <v/>
      </c>
    </row>
    <row r="4019" spans="1:11" x14ac:dyDescent="0.25">
      <c r="A4019" s="212">
        <f>'BANK RECON'!A155</f>
        <v>0</v>
      </c>
      <c r="B4019" s="206">
        <f>'BANK RECON'!B155</f>
        <v>0</v>
      </c>
      <c r="C4019" s="209">
        <f>'BANK RECON'!D155</f>
        <v>0</v>
      </c>
      <c r="D4019" s="209">
        <f>'BANK RECON'!D155</f>
        <v>0</v>
      </c>
      <c r="E4019" s="209">
        <f>'BANK RECON'!C155</f>
        <v>0</v>
      </c>
      <c r="F4019" s="209">
        <f>'BANK RECON'!E155</f>
        <v>0</v>
      </c>
      <c r="G4019" s="210">
        <f>'BANK RECON'!G155</f>
        <v>0</v>
      </c>
      <c r="H4019" s="210">
        <f>'BANK RECON'!H155</f>
        <v>0</v>
      </c>
      <c r="I4019" s="210">
        <f t="shared" si="63"/>
        <v>0</v>
      </c>
      <c r="J4019" s="209"/>
      <c r="K4019" s="209" t="str" cm="1">
        <f t="array" ref="K4019">IF($C4019="","",IF(AND($C4019=Party_Statement!$C$5,$B4019&gt;=Party_Statement!$C$6,$B4019&lt;=Party_Statement!$E$6),SUMPRODUCT(($C$3:$C4019=Party_Statement!$C$5)*($B$3:$B4019&gt;=Party_Statement!$C$6)*($B$3:$B4019&lt;=Party_Statement!$E$6)),""))</f>
        <v/>
      </c>
    </row>
    <row r="4020" spans="1:11" x14ac:dyDescent="0.25">
      <c r="A4020" s="212">
        <f>'BANK RECON'!A156</f>
        <v>0</v>
      </c>
      <c r="B4020" s="206">
        <f>'BANK RECON'!B156</f>
        <v>0</v>
      </c>
      <c r="C4020" s="209">
        <f>'BANK RECON'!D156</f>
        <v>0</v>
      </c>
      <c r="D4020" s="209">
        <f>'BANK RECON'!D156</f>
        <v>0</v>
      </c>
      <c r="E4020" s="209">
        <f>'BANK RECON'!C156</f>
        <v>0</v>
      </c>
      <c r="F4020" s="209">
        <f>'BANK RECON'!E156</f>
        <v>0</v>
      </c>
      <c r="G4020" s="210">
        <f>'BANK RECON'!G156</f>
        <v>0</v>
      </c>
      <c r="H4020" s="210">
        <f>'BANK RECON'!H156</f>
        <v>0</v>
      </c>
      <c r="I4020" s="210">
        <f t="shared" si="63"/>
        <v>0</v>
      </c>
      <c r="J4020" s="209"/>
      <c r="K4020" s="209" t="str" cm="1">
        <f t="array" ref="K4020">IF($C4020="","",IF(AND($C4020=Party_Statement!$C$5,$B4020&gt;=Party_Statement!$C$6,$B4020&lt;=Party_Statement!$E$6),SUMPRODUCT(($C$3:$C4020=Party_Statement!$C$5)*($B$3:$B4020&gt;=Party_Statement!$C$6)*($B$3:$B4020&lt;=Party_Statement!$E$6)),""))</f>
        <v/>
      </c>
    </row>
    <row r="4021" spans="1:11" x14ac:dyDescent="0.25">
      <c r="A4021" s="212">
        <f>'BANK RECON'!A157</f>
        <v>0</v>
      </c>
      <c r="B4021" s="206">
        <f>'BANK RECON'!B157</f>
        <v>0</v>
      </c>
      <c r="C4021" s="209">
        <f>'BANK RECON'!D157</f>
        <v>0</v>
      </c>
      <c r="D4021" s="209">
        <f>'BANK RECON'!D157</f>
        <v>0</v>
      </c>
      <c r="E4021" s="209">
        <f>'BANK RECON'!C157</f>
        <v>0</v>
      </c>
      <c r="F4021" s="209">
        <f>'BANK RECON'!E157</f>
        <v>0</v>
      </c>
      <c r="G4021" s="210">
        <f>'BANK RECON'!G157</f>
        <v>0</v>
      </c>
      <c r="H4021" s="210">
        <f>'BANK RECON'!H157</f>
        <v>0</v>
      </c>
      <c r="I4021" s="210">
        <f t="shared" si="63"/>
        <v>0</v>
      </c>
      <c r="J4021" s="209"/>
      <c r="K4021" s="209" t="str" cm="1">
        <f t="array" ref="K4021">IF($C4021="","",IF(AND($C4021=Party_Statement!$C$5,$B4021&gt;=Party_Statement!$C$6,$B4021&lt;=Party_Statement!$E$6),SUMPRODUCT(($C$3:$C4021=Party_Statement!$C$5)*($B$3:$B4021&gt;=Party_Statement!$C$6)*($B$3:$B4021&lt;=Party_Statement!$E$6)),""))</f>
        <v/>
      </c>
    </row>
    <row r="4022" spans="1:11" x14ac:dyDescent="0.25">
      <c r="A4022" s="212">
        <f>'BANK RECON'!A158</f>
        <v>0</v>
      </c>
      <c r="B4022" s="206">
        <f>'BANK RECON'!B158</f>
        <v>0</v>
      </c>
      <c r="C4022" s="209">
        <f>'BANK RECON'!D158</f>
        <v>0</v>
      </c>
      <c r="D4022" s="209">
        <f>'BANK RECON'!D158</f>
        <v>0</v>
      </c>
      <c r="E4022" s="209">
        <f>'BANK RECON'!C158</f>
        <v>0</v>
      </c>
      <c r="F4022" s="209">
        <f>'BANK RECON'!E158</f>
        <v>0</v>
      </c>
      <c r="G4022" s="210">
        <f>'BANK RECON'!G158</f>
        <v>0</v>
      </c>
      <c r="H4022" s="210">
        <f>'BANK RECON'!H158</f>
        <v>0</v>
      </c>
      <c r="I4022" s="210">
        <f t="shared" si="63"/>
        <v>0</v>
      </c>
      <c r="J4022" s="209"/>
      <c r="K4022" s="209" t="str" cm="1">
        <f t="array" ref="K4022">IF($C4022="","",IF(AND($C4022=Party_Statement!$C$5,$B4022&gt;=Party_Statement!$C$6,$B4022&lt;=Party_Statement!$E$6),SUMPRODUCT(($C$3:$C4022=Party_Statement!$C$5)*($B$3:$B4022&gt;=Party_Statement!$C$6)*($B$3:$B4022&lt;=Party_Statement!$E$6)),""))</f>
        <v/>
      </c>
    </row>
    <row r="4023" spans="1:11" x14ac:dyDescent="0.25">
      <c r="A4023" s="212">
        <f>'BANK RECON'!A159</f>
        <v>0</v>
      </c>
      <c r="B4023" s="206">
        <f>'BANK RECON'!B159</f>
        <v>0</v>
      </c>
      <c r="C4023" s="209">
        <f>'BANK RECON'!D159</f>
        <v>0</v>
      </c>
      <c r="D4023" s="209">
        <f>'BANK RECON'!D159</f>
        <v>0</v>
      </c>
      <c r="E4023" s="209">
        <f>'BANK RECON'!C159</f>
        <v>0</v>
      </c>
      <c r="F4023" s="209">
        <f>'BANK RECON'!E159</f>
        <v>0</v>
      </c>
      <c r="G4023" s="210">
        <f>'BANK RECON'!G159</f>
        <v>0</v>
      </c>
      <c r="H4023" s="210">
        <f>'BANK RECON'!H159</f>
        <v>0</v>
      </c>
      <c r="I4023" s="210">
        <f t="shared" si="63"/>
        <v>0</v>
      </c>
      <c r="J4023" s="209"/>
      <c r="K4023" s="209" t="str" cm="1">
        <f t="array" ref="K4023">IF($C4023="","",IF(AND($C4023=Party_Statement!$C$5,$B4023&gt;=Party_Statement!$C$6,$B4023&lt;=Party_Statement!$E$6),SUMPRODUCT(($C$3:$C4023=Party_Statement!$C$5)*($B$3:$B4023&gt;=Party_Statement!$C$6)*($B$3:$B4023&lt;=Party_Statement!$E$6)),""))</f>
        <v/>
      </c>
    </row>
    <row r="4024" spans="1:11" x14ac:dyDescent="0.25">
      <c r="A4024" s="212">
        <f>'BANK RECON'!A160</f>
        <v>0</v>
      </c>
      <c r="B4024" s="206">
        <f>'BANK RECON'!B160</f>
        <v>0</v>
      </c>
      <c r="C4024" s="209">
        <f>'BANK RECON'!D160</f>
        <v>0</v>
      </c>
      <c r="D4024" s="209">
        <f>'BANK RECON'!D160</f>
        <v>0</v>
      </c>
      <c r="E4024" s="209">
        <f>'BANK RECON'!C160</f>
        <v>0</v>
      </c>
      <c r="F4024" s="209">
        <f>'BANK RECON'!E160</f>
        <v>0</v>
      </c>
      <c r="G4024" s="210">
        <f>'BANK RECON'!G160</f>
        <v>0</v>
      </c>
      <c r="H4024" s="210">
        <f>'BANK RECON'!H160</f>
        <v>0</v>
      </c>
      <c r="I4024" s="210">
        <f t="shared" si="63"/>
        <v>0</v>
      </c>
      <c r="J4024" s="209"/>
      <c r="K4024" s="209" t="str" cm="1">
        <f t="array" ref="K4024">IF($C4024="","",IF(AND($C4024=Party_Statement!$C$5,$B4024&gt;=Party_Statement!$C$6,$B4024&lt;=Party_Statement!$E$6),SUMPRODUCT(($C$3:$C4024=Party_Statement!$C$5)*($B$3:$B4024&gt;=Party_Statement!$C$6)*($B$3:$B4024&lt;=Party_Statement!$E$6)),""))</f>
        <v/>
      </c>
    </row>
    <row r="4025" spans="1:11" x14ac:dyDescent="0.25">
      <c r="A4025" s="212">
        <f>'BANK RECON'!A161</f>
        <v>0</v>
      </c>
      <c r="B4025" s="206">
        <f>'BANK RECON'!B161</f>
        <v>0</v>
      </c>
      <c r="C4025" s="209">
        <f>'BANK RECON'!D161</f>
        <v>0</v>
      </c>
      <c r="D4025" s="209">
        <f>'BANK RECON'!D161</f>
        <v>0</v>
      </c>
      <c r="E4025" s="209">
        <f>'BANK RECON'!C161</f>
        <v>0</v>
      </c>
      <c r="F4025" s="209">
        <f>'BANK RECON'!E161</f>
        <v>0</v>
      </c>
      <c r="G4025" s="210">
        <f>'BANK RECON'!G161</f>
        <v>0</v>
      </c>
      <c r="H4025" s="210">
        <f>'BANK RECON'!H161</f>
        <v>0</v>
      </c>
      <c r="I4025" s="210">
        <f t="shared" si="63"/>
        <v>0</v>
      </c>
      <c r="J4025" s="209"/>
      <c r="K4025" s="209" t="str" cm="1">
        <f t="array" ref="K4025">IF($C4025="","",IF(AND($C4025=Party_Statement!$C$5,$B4025&gt;=Party_Statement!$C$6,$B4025&lt;=Party_Statement!$E$6),SUMPRODUCT(($C$3:$C4025=Party_Statement!$C$5)*($B$3:$B4025&gt;=Party_Statement!$C$6)*($B$3:$B4025&lt;=Party_Statement!$E$6)),""))</f>
        <v/>
      </c>
    </row>
    <row r="4026" spans="1:11" x14ac:dyDescent="0.25">
      <c r="A4026" s="212">
        <f>'BANK RECON'!A162</f>
        <v>0</v>
      </c>
      <c r="B4026" s="206">
        <f>'BANK RECON'!B162</f>
        <v>0</v>
      </c>
      <c r="C4026" s="209">
        <f>'BANK RECON'!D162</f>
        <v>0</v>
      </c>
      <c r="D4026" s="209">
        <f>'BANK RECON'!D162</f>
        <v>0</v>
      </c>
      <c r="E4026" s="209">
        <f>'BANK RECON'!C162</f>
        <v>0</v>
      </c>
      <c r="F4026" s="209">
        <f>'BANK RECON'!E162</f>
        <v>0</v>
      </c>
      <c r="G4026" s="210">
        <f>'BANK RECON'!G162</f>
        <v>0</v>
      </c>
      <c r="H4026" s="210">
        <f>'BANK RECON'!H162</f>
        <v>0</v>
      </c>
      <c r="I4026" s="210">
        <f t="shared" si="63"/>
        <v>0</v>
      </c>
      <c r="J4026" s="209"/>
      <c r="K4026" s="209" t="str" cm="1">
        <f t="array" ref="K4026">IF($C4026="","",IF(AND($C4026=Party_Statement!$C$5,$B4026&gt;=Party_Statement!$C$6,$B4026&lt;=Party_Statement!$E$6),SUMPRODUCT(($C$3:$C4026=Party_Statement!$C$5)*($B$3:$B4026&gt;=Party_Statement!$C$6)*($B$3:$B4026&lt;=Party_Statement!$E$6)),""))</f>
        <v/>
      </c>
    </row>
    <row r="4027" spans="1:11" x14ac:dyDescent="0.25">
      <c r="A4027" s="212">
        <f>'BANK RECON'!A163</f>
        <v>0</v>
      </c>
      <c r="B4027" s="206">
        <f>'BANK RECON'!B163</f>
        <v>0</v>
      </c>
      <c r="C4027" s="209">
        <f>'BANK RECON'!D163</f>
        <v>0</v>
      </c>
      <c r="D4027" s="209">
        <f>'BANK RECON'!D163</f>
        <v>0</v>
      </c>
      <c r="E4027" s="209">
        <f>'BANK RECON'!C163</f>
        <v>0</v>
      </c>
      <c r="F4027" s="209">
        <f>'BANK RECON'!E163</f>
        <v>0</v>
      </c>
      <c r="G4027" s="210">
        <f>'BANK RECON'!G163</f>
        <v>0</v>
      </c>
      <c r="H4027" s="210">
        <f>'BANK RECON'!H163</f>
        <v>0</v>
      </c>
      <c r="I4027" s="210">
        <f t="shared" si="63"/>
        <v>0</v>
      </c>
      <c r="J4027" s="209"/>
      <c r="K4027" s="209" t="str" cm="1">
        <f t="array" ref="K4027">IF($C4027="","",IF(AND($C4027=Party_Statement!$C$5,$B4027&gt;=Party_Statement!$C$6,$B4027&lt;=Party_Statement!$E$6),SUMPRODUCT(($C$3:$C4027=Party_Statement!$C$5)*($B$3:$B4027&gt;=Party_Statement!$C$6)*($B$3:$B4027&lt;=Party_Statement!$E$6)),""))</f>
        <v/>
      </c>
    </row>
    <row r="4028" spans="1:11" x14ac:dyDescent="0.25">
      <c r="A4028" s="212">
        <f>'BANK RECON'!A164</f>
        <v>0</v>
      </c>
      <c r="B4028" s="206">
        <f>'BANK RECON'!B164</f>
        <v>0</v>
      </c>
      <c r="C4028" s="209">
        <f>'BANK RECON'!D164</f>
        <v>0</v>
      </c>
      <c r="D4028" s="209">
        <f>'BANK RECON'!D164</f>
        <v>0</v>
      </c>
      <c r="E4028" s="209">
        <f>'BANK RECON'!C164</f>
        <v>0</v>
      </c>
      <c r="F4028" s="209">
        <f>'BANK RECON'!E164</f>
        <v>0</v>
      </c>
      <c r="G4028" s="210">
        <f>'BANK RECON'!G164</f>
        <v>0</v>
      </c>
      <c r="H4028" s="210">
        <f>'BANK RECON'!H164</f>
        <v>0</v>
      </c>
      <c r="I4028" s="210">
        <f t="shared" si="63"/>
        <v>0</v>
      </c>
      <c r="J4028" s="209"/>
      <c r="K4028" s="209" t="str" cm="1">
        <f t="array" ref="K4028">IF($C4028="","",IF(AND($C4028=Party_Statement!$C$5,$B4028&gt;=Party_Statement!$C$6,$B4028&lt;=Party_Statement!$E$6),SUMPRODUCT(($C$3:$C4028=Party_Statement!$C$5)*($B$3:$B4028&gt;=Party_Statement!$C$6)*($B$3:$B4028&lt;=Party_Statement!$E$6)),""))</f>
        <v/>
      </c>
    </row>
    <row r="4029" spans="1:11" s="64" customFormat="1" x14ac:dyDescent="0.25">
      <c r="A4029" s="212">
        <f>'BANK RECON'!A165</f>
        <v>0</v>
      </c>
      <c r="B4029" s="206">
        <f>'BANK RECON'!B165</f>
        <v>0</v>
      </c>
      <c r="C4029" s="209">
        <f>'BANK RECON'!D165</f>
        <v>0</v>
      </c>
      <c r="D4029" s="209">
        <f>'BANK RECON'!D165</f>
        <v>0</v>
      </c>
      <c r="E4029" s="209">
        <f>'BANK RECON'!C165</f>
        <v>0</v>
      </c>
      <c r="F4029" s="209">
        <f>'BANK RECON'!E165</f>
        <v>0</v>
      </c>
      <c r="G4029" s="210">
        <f>'BANK RECON'!G165</f>
        <v>0</v>
      </c>
      <c r="H4029" s="210">
        <f>'BANK RECON'!H165</f>
        <v>0</v>
      </c>
      <c r="I4029" s="210">
        <f t="shared" si="63"/>
        <v>0</v>
      </c>
      <c r="J4029" s="211"/>
      <c r="K4029" s="209" t="str" cm="1">
        <f t="array" ref="K4029">IF($C4029="","",IF(AND($C4029=Party_Statement!$C$5,$B4029&gt;=Party_Statement!$C$6,$B4029&lt;=Party_Statement!$E$6),SUMPRODUCT(($C$3:$C4029=Party_Statement!$C$5)*($B$3:$B4029&gt;=Party_Statement!$C$6)*($B$3:$B4029&lt;=Party_Statement!$E$6)),""))</f>
        <v/>
      </c>
    </row>
    <row r="4030" spans="1:11" x14ac:dyDescent="0.25">
      <c r="A4030" s="212">
        <f>'BANK RECON'!A166</f>
        <v>0</v>
      </c>
      <c r="B4030" s="206">
        <f>'BANK RECON'!B166</f>
        <v>0</v>
      </c>
      <c r="C4030" s="209">
        <f>'BANK RECON'!D166</f>
        <v>0</v>
      </c>
      <c r="D4030" s="209">
        <f>'BANK RECON'!D166</f>
        <v>0</v>
      </c>
      <c r="E4030" s="209">
        <f>'BANK RECON'!C166</f>
        <v>0</v>
      </c>
      <c r="F4030" s="209">
        <f>'BANK RECON'!E166</f>
        <v>0</v>
      </c>
      <c r="G4030" s="210">
        <f>'BANK RECON'!G166</f>
        <v>0</v>
      </c>
      <c r="H4030" s="210">
        <f>'BANK RECON'!H166</f>
        <v>0</v>
      </c>
      <c r="I4030" s="210">
        <f t="shared" si="63"/>
        <v>0</v>
      </c>
      <c r="J4030" s="209"/>
      <c r="K4030" s="209" t="str" cm="1">
        <f t="array" ref="K4030">IF($C4030="","",IF(AND($C4030=Party_Statement!$C$5,$B4030&gt;=Party_Statement!$C$6,$B4030&lt;=Party_Statement!$E$6),SUMPRODUCT(($C$3:$C4030=Party_Statement!$C$5)*($B$3:$B4030&gt;=Party_Statement!$C$6)*($B$3:$B4030&lt;=Party_Statement!$E$6)),""))</f>
        <v/>
      </c>
    </row>
    <row r="4031" spans="1:11" x14ac:dyDescent="0.25">
      <c r="A4031" s="212">
        <f>'BANK RECON'!A167</f>
        <v>0</v>
      </c>
      <c r="B4031" s="206">
        <f>'BANK RECON'!B167</f>
        <v>0</v>
      </c>
      <c r="C4031" s="209">
        <f>'BANK RECON'!D167</f>
        <v>0</v>
      </c>
      <c r="D4031" s="209">
        <f>'BANK RECON'!D167</f>
        <v>0</v>
      </c>
      <c r="E4031" s="209">
        <f>'BANK RECON'!C167</f>
        <v>0</v>
      </c>
      <c r="F4031" s="209">
        <f>'BANK RECON'!E167</f>
        <v>0</v>
      </c>
      <c r="G4031" s="210">
        <f>'BANK RECON'!G167</f>
        <v>0</v>
      </c>
      <c r="H4031" s="210">
        <f>'BANK RECON'!H167</f>
        <v>0</v>
      </c>
      <c r="I4031" s="210">
        <f t="shared" si="63"/>
        <v>0</v>
      </c>
      <c r="J4031" s="209"/>
      <c r="K4031" s="209" t="str" cm="1">
        <f t="array" ref="K4031">IF($C4031="","",IF(AND($C4031=Party_Statement!$C$5,$B4031&gt;=Party_Statement!$C$6,$B4031&lt;=Party_Statement!$E$6),SUMPRODUCT(($C$3:$C4031=Party_Statement!$C$5)*($B$3:$B4031&gt;=Party_Statement!$C$6)*($B$3:$B4031&lt;=Party_Statement!$E$6)),""))</f>
        <v/>
      </c>
    </row>
    <row r="4032" spans="1:11" x14ac:dyDescent="0.25">
      <c r="A4032" s="212">
        <f>'BANK RECON'!A168</f>
        <v>0</v>
      </c>
      <c r="B4032" s="206">
        <f>'BANK RECON'!B168</f>
        <v>0</v>
      </c>
      <c r="C4032" s="209">
        <f>'BANK RECON'!D168</f>
        <v>0</v>
      </c>
      <c r="D4032" s="209">
        <f>'BANK RECON'!D168</f>
        <v>0</v>
      </c>
      <c r="E4032" s="209">
        <f>'BANK RECON'!C168</f>
        <v>0</v>
      </c>
      <c r="F4032" s="209">
        <f>'BANK RECON'!E168</f>
        <v>0</v>
      </c>
      <c r="G4032" s="210">
        <f>'BANK RECON'!G168</f>
        <v>0</v>
      </c>
      <c r="H4032" s="210">
        <f>'BANK RECON'!H168</f>
        <v>0</v>
      </c>
      <c r="I4032" s="210">
        <f t="shared" si="63"/>
        <v>0</v>
      </c>
      <c r="J4032" s="209"/>
      <c r="K4032" s="209" t="str" cm="1">
        <f t="array" ref="K4032">IF($C4032="","",IF(AND($C4032=Party_Statement!$C$5,$B4032&gt;=Party_Statement!$C$6,$B4032&lt;=Party_Statement!$E$6),SUMPRODUCT(($C$3:$C4032=Party_Statement!$C$5)*($B$3:$B4032&gt;=Party_Statement!$C$6)*($B$3:$B4032&lt;=Party_Statement!$E$6)),""))</f>
        <v/>
      </c>
    </row>
    <row r="4033" spans="1:11" x14ac:dyDescent="0.25">
      <c r="A4033" s="212">
        <f>'BANK RECON'!A169</f>
        <v>0</v>
      </c>
      <c r="B4033" s="206">
        <f>'BANK RECON'!B169</f>
        <v>0</v>
      </c>
      <c r="C4033" s="209">
        <f>'BANK RECON'!D169</f>
        <v>0</v>
      </c>
      <c r="D4033" s="209">
        <f>'BANK RECON'!D169</f>
        <v>0</v>
      </c>
      <c r="E4033" s="209">
        <f>'BANK RECON'!C169</f>
        <v>0</v>
      </c>
      <c r="F4033" s="209">
        <f>'BANK RECON'!E169</f>
        <v>0</v>
      </c>
      <c r="G4033" s="210">
        <f>'BANK RECON'!G169</f>
        <v>0</v>
      </c>
      <c r="H4033" s="210">
        <f>'BANK RECON'!H169</f>
        <v>0</v>
      </c>
      <c r="I4033" s="210">
        <f t="shared" si="63"/>
        <v>0</v>
      </c>
      <c r="J4033" s="209"/>
      <c r="K4033" s="209" t="str" cm="1">
        <f t="array" ref="K4033">IF($C4033="","",IF(AND($C4033=Party_Statement!$C$5,$B4033&gt;=Party_Statement!$C$6,$B4033&lt;=Party_Statement!$E$6),SUMPRODUCT(($C$3:$C4033=Party_Statement!$C$5)*($B$3:$B4033&gt;=Party_Statement!$C$6)*($B$3:$B4033&lt;=Party_Statement!$E$6)),""))</f>
        <v/>
      </c>
    </row>
    <row r="4034" spans="1:11" x14ac:dyDescent="0.25">
      <c r="A4034" s="212">
        <f>'BANK RECON'!A170</f>
        <v>0</v>
      </c>
      <c r="B4034" s="206">
        <f>'BANK RECON'!B170</f>
        <v>0</v>
      </c>
      <c r="C4034" s="209">
        <f>'BANK RECON'!D170</f>
        <v>0</v>
      </c>
      <c r="D4034" s="209">
        <f>'BANK RECON'!D170</f>
        <v>0</v>
      </c>
      <c r="E4034" s="209">
        <f>'BANK RECON'!C170</f>
        <v>0</v>
      </c>
      <c r="F4034" s="209">
        <f>'BANK RECON'!E170</f>
        <v>0</v>
      </c>
      <c r="G4034" s="210">
        <f>'BANK RECON'!G170</f>
        <v>0</v>
      </c>
      <c r="H4034" s="210">
        <f>'BANK RECON'!H170</f>
        <v>0</v>
      </c>
      <c r="I4034" s="210">
        <f t="shared" si="63"/>
        <v>0</v>
      </c>
      <c r="J4034" s="209"/>
      <c r="K4034" s="209" t="str" cm="1">
        <f t="array" ref="K4034">IF($C4034="","",IF(AND($C4034=Party_Statement!$C$5,$B4034&gt;=Party_Statement!$C$6,$B4034&lt;=Party_Statement!$E$6),SUMPRODUCT(($C$3:$C4034=Party_Statement!$C$5)*($B$3:$B4034&gt;=Party_Statement!$C$6)*($B$3:$B4034&lt;=Party_Statement!$E$6)),""))</f>
        <v/>
      </c>
    </row>
    <row r="4035" spans="1:11" x14ac:dyDescent="0.25">
      <c r="A4035" s="212">
        <f>'BANK RECON'!A171</f>
        <v>0</v>
      </c>
      <c r="B4035" s="206">
        <f>'BANK RECON'!B171</f>
        <v>0</v>
      </c>
      <c r="C4035" s="209">
        <f>'BANK RECON'!D171</f>
        <v>0</v>
      </c>
      <c r="D4035" s="209">
        <f>'BANK RECON'!D171</f>
        <v>0</v>
      </c>
      <c r="E4035" s="209">
        <f>'BANK RECON'!C171</f>
        <v>0</v>
      </c>
      <c r="F4035" s="209">
        <f>'BANK RECON'!E171</f>
        <v>0</v>
      </c>
      <c r="G4035" s="210">
        <f>'BANK RECON'!G171</f>
        <v>0</v>
      </c>
      <c r="H4035" s="210">
        <f>'BANK RECON'!H171</f>
        <v>0</v>
      </c>
      <c r="I4035" s="210">
        <f t="shared" si="63"/>
        <v>0</v>
      </c>
      <c r="J4035" s="209"/>
      <c r="K4035" s="209" t="str" cm="1">
        <f t="array" ref="K4035">IF($C4035="","",IF(AND($C4035=Party_Statement!$C$5,$B4035&gt;=Party_Statement!$C$6,$B4035&lt;=Party_Statement!$E$6),SUMPRODUCT(($C$3:$C4035=Party_Statement!$C$5)*($B$3:$B4035&gt;=Party_Statement!$C$6)*($B$3:$B4035&lt;=Party_Statement!$E$6)),""))</f>
        <v/>
      </c>
    </row>
    <row r="4036" spans="1:11" x14ac:dyDescent="0.25">
      <c r="A4036" s="212">
        <f>'BANK RECON'!A172</f>
        <v>0</v>
      </c>
      <c r="B4036" s="206">
        <f>'BANK RECON'!B172</f>
        <v>0</v>
      </c>
      <c r="C4036" s="209">
        <f>'BANK RECON'!D172</f>
        <v>0</v>
      </c>
      <c r="D4036" s="209">
        <f>'BANK RECON'!D172</f>
        <v>0</v>
      </c>
      <c r="E4036" s="209">
        <f>'BANK RECON'!C172</f>
        <v>0</v>
      </c>
      <c r="F4036" s="209">
        <f>'BANK RECON'!E172</f>
        <v>0</v>
      </c>
      <c r="G4036" s="210">
        <f>'BANK RECON'!G172</f>
        <v>0</v>
      </c>
      <c r="H4036" s="210">
        <f>'BANK RECON'!H172</f>
        <v>0</v>
      </c>
      <c r="I4036" s="210">
        <f t="shared" si="63"/>
        <v>0</v>
      </c>
      <c r="J4036" s="209"/>
      <c r="K4036" s="209" t="str" cm="1">
        <f t="array" ref="K4036">IF($C4036="","",IF(AND($C4036=Party_Statement!$C$5,$B4036&gt;=Party_Statement!$C$6,$B4036&lt;=Party_Statement!$E$6),SUMPRODUCT(($C$3:$C4036=Party_Statement!$C$5)*($B$3:$B4036&gt;=Party_Statement!$C$6)*($B$3:$B4036&lt;=Party_Statement!$E$6)),""))</f>
        <v/>
      </c>
    </row>
    <row r="4037" spans="1:11" x14ac:dyDescent="0.25">
      <c r="A4037" s="212">
        <f>'BANK RECON'!A173</f>
        <v>0</v>
      </c>
      <c r="B4037" s="206">
        <f>'BANK RECON'!B173</f>
        <v>0</v>
      </c>
      <c r="C4037" s="209">
        <f>'BANK RECON'!D173</f>
        <v>0</v>
      </c>
      <c r="D4037" s="209">
        <f>'BANK RECON'!D173</f>
        <v>0</v>
      </c>
      <c r="E4037" s="209">
        <f>'BANK RECON'!C173</f>
        <v>0</v>
      </c>
      <c r="F4037" s="209">
        <f>'BANK RECON'!E173</f>
        <v>0</v>
      </c>
      <c r="G4037" s="210">
        <f>'BANK RECON'!G173</f>
        <v>0</v>
      </c>
      <c r="H4037" s="210">
        <f>'BANK RECON'!H173</f>
        <v>0</v>
      </c>
      <c r="I4037" s="210">
        <f t="shared" si="63"/>
        <v>0</v>
      </c>
      <c r="J4037" s="209"/>
      <c r="K4037" s="209" t="str" cm="1">
        <f t="array" ref="K4037">IF($C4037="","",IF(AND($C4037=Party_Statement!$C$5,$B4037&gt;=Party_Statement!$C$6,$B4037&lt;=Party_Statement!$E$6),SUMPRODUCT(($C$3:$C4037=Party_Statement!$C$5)*($B$3:$B4037&gt;=Party_Statement!$C$6)*($B$3:$B4037&lt;=Party_Statement!$E$6)),""))</f>
        <v/>
      </c>
    </row>
    <row r="4038" spans="1:11" x14ac:dyDescent="0.25">
      <c r="A4038" s="212">
        <f>'BANK RECON'!A174</f>
        <v>0</v>
      </c>
      <c r="B4038" s="206">
        <f>'BANK RECON'!B174</f>
        <v>0</v>
      </c>
      <c r="C4038" s="209">
        <f>'BANK RECON'!D174</f>
        <v>0</v>
      </c>
      <c r="D4038" s="209">
        <f>'BANK RECON'!D174</f>
        <v>0</v>
      </c>
      <c r="E4038" s="209">
        <f>'BANK RECON'!C174</f>
        <v>0</v>
      </c>
      <c r="F4038" s="209">
        <f>'BANK RECON'!E174</f>
        <v>0</v>
      </c>
      <c r="G4038" s="210">
        <f>'BANK RECON'!G174</f>
        <v>0</v>
      </c>
      <c r="H4038" s="210">
        <f>'BANK RECON'!H174</f>
        <v>0</v>
      </c>
      <c r="I4038" s="210">
        <f t="shared" si="63"/>
        <v>0</v>
      </c>
      <c r="J4038" s="209"/>
      <c r="K4038" s="209" t="str" cm="1">
        <f t="array" ref="K4038">IF($C4038="","",IF(AND($C4038=Party_Statement!$C$5,$B4038&gt;=Party_Statement!$C$6,$B4038&lt;=Party_Statement!$E$6),SUMPRODUCT(($C$3:$C4038=Party_Statement!$C$5)*($B$3:$B4038&gt;=Party_Statement!$C$6)*($B$3:$B4038&lt;=Party_Statement!$E$6)),""))</f>
        <v/>
      </c>
    </row>
    <row r="4039" spans="1:11" x14ac:dyDescent="0.25">
      <c r="A4039" s="212">
        <f>'BANK RECON'!A175</f>
        <v>0</v>
      </c>
      <c r="B4039" s="206">
        <f>'BANK RECON'!B175</f>
        <v>0</v>
      </c>
      <c r="C4039" s="209">
        <f>'BANK RECON'!D175</f>
        <v>0</v>
      </c>
      <c r="D4039" s="209">
        <f>'BANK RECON'!D175</f>
        <v>0</v>
      </c>
      <c r="E4039" s="209">
        <f>'BANK RECON'!C175</f>
        <v>0</v>
      </c>
      <c r="F4039" s="209">
        <f>'BANK RECON'!E175</f>
        <v>0</v>
      </c>
      <c r="G4039" s="210">
        <f>'BANK RECON'!G175</f>
        <v>0</v>
      </c>
      <c r="H4039" s="210">
        <f>'BANK RECON'!H175</f>
        <v>0</v>
      </c>
      <c r="I4039" s="210">
        <f t="shared" si="63"/>
        <v>0</v>
      </c>
      <c r="J4039" s="209"/>
      <c r="K4039" s="209" t="str" cm="1">
        <f t="array" ref="K4039">IF($C4039="","",IF(AND($C4039=Party_Statement!$C$5,$B4039&gt;=Party_Statement!$C$6,$B4039&lt;=Party_Statement!$E$6),SUMPRODUCT(($C$3:$C4039=Party_Statement!$C$5)*($B$3:$B4039&gt;=Party_Statement!$C$6)*($B$3:$B4039&lt;=Party_Statement!$E$6)),""))</f>
        <v/>
      </c>
    </row>
    <row r="4040" spans="1:11" x14ac:dyDescent="0.25">
      <c r="A4040" s="212">
        <f>'BANK RECON'!A176</f>
        <v>0</v>
      </c>
      <c r="B4040" s="206">
        <f>'BANK RECON'!B176</f>
        <v>0</v>
      </c>
      <c r="C4040" s="209">
        <f>'BANK RECON'!D176</f>
        <v>0</v>
      </c>
      <c r="D4040" s="209">
        <f>'BANK RECON'!D176</f>
        <v>0</v>
      </c>
      <c r="E4040" s="209">
        <f>'BANK RECON'!C176</f>
        <v>0</v>
      </c>
      <c r="F4040" s="209">
        <f>'BANK RECON'!E176</f>
        <v>0</v>
      </c>
      <c r="G4040" s="210">
        <f>'BANK RECON'!G176</f>
        <v>0</v>
      </c>
      <c r="H4040" s="210">
        <f>'BANK RECON'!H176</f>
        <v>0</v>
      </c>
      <c r="I4040" s="210">
        <f t="shared" si="63"/>
        <v>0</v>
      </c>
      <c r="J4040" s="209"/>
      <c r="K4040" s="209" t="str" cm="1">
        <f t="array" ref="K4040">IF($C4040="","",IF(AND($C4040=Party_Statement!$C$5,$B4040&gt;=Party_Statement!$C$6,$B4040&lt;=Party_Statement!$E$6),SUMPRODUCT(($C$3:$C4040=Party_Statement!$C$5)*($B$3:$B4040&gt;=Party_Statement!$C$6)*($B$3:$B4040&lt;=Party_Statement!$E$6)),""))</f>
        <v/>
      </c>
    </row>
    <row r="4041" spans="1:11" x14ac:dyDescent="0.25">
      <c r="A4041" s="212">
        <f>'BANK RECON'!A177</f>
        <v>0</v>
      </c>
      <c r="B4041" s="206">
        <f>'BANK RECON'!B177</f>
        <v>0</v>
      </c>
      <c r="C4041" s="209">
        <f>'BANK RECON'!D177</f>
        <v>0</v>
      </c>
      <c r="D4041" s="209">
        <f>'BANK RECON'!D177</f>
        <v>0</v>
      </c>
      <c r="E4041" s="209">
        <f>'BANK RECON'!C177</f>
        <v>0</v>
      </c>
      <c r="F4041" s="209">
        <f>'BANK RECON'!E177</f>
        <v>0</v>
      </c>
      <c r="G4041" s="210">
        <f>'BANK RECON'!G177</f>
        <v>0</v>
      </c>
      <c r="H4041" s="210">
        <f>'BANK RECON'!H177</f>
        <v>0</v>
      </c>
      <c r="I4041" s="210">
        <f t="shared" si="63"/>
        <v>0</v>
      </c>
      <c r="J4041" s="209"/>
      <c r="K4041" s="209" t="str" cm="1">
        <f t="array" ref="K4041">IF($C4041="","",IF(AND($C4041=Party_Statement!$C$5,$B4041&gt;=Party_Statement!$C$6,$B4041&lt;=Party_Statement!$E$6),SUMPRODUCT(($C$3:$C4041=Party_Statement!$C$5)*($B$3:$B4041&gt;=Party_Statement!$C$6)*($B$3:$B4041&lt;=Party_Statement!$E$6)),""))</f>
        <v/>
      </c>
    </row>
    <row r="4042" spans="1:11" x14ac:dyDescent="0.25">
      <c r="A4042" s="212">
        <f>'BANK RECON'!A178</f>
        <v>0</v>
      </c>
      <c r="B4042" s="206">
        <f>'BANK RECON'!B178</f>
        <v>0</v>
      </c>
      <c r="C4042" s="209">
        <f>'BANK RECON'!D178</f>
        <v>0</v>
      </c>
      <c r="D4042" s="209">
        <f>'BANK RECON'!D178</f>
        <v>0</v>
      </c>
      <c r="E4042" s="209">
        <f>'BANK RECON'!C178</f>
        <v>0</v>
      </c>
      <c r="F4042" s="209">
        <f>'BANK RECON'!E178</f>
        <v>0</v>
      </c>
      <c r="G4042" s="210">
        <f>'BANK RECON'!G178</f>
        <v>0</v>
      </c>
      <c r="H4042" s="210">
        <f>'BANK RECON'!H178</f>
        <v>0</v>
      </c>
      <c r="I4042" s="210">
        <f t="shared" si="63"/>
        <v>0</v>
      </c>
      <c r="J4042" s="209"/>
      <c r="K4042" s="209" t="str" cm="1">
        <f t="array" ref="K4042">IF($C4042="","",IF(AND($C4042=Party_Statement!$C$5,$B4042&gt;=Party_Statement!$C$6,$B4042&lt;=Party_Statement!$E$6),SUMPRODUCT(($C$3:$C4042=Party_Statement!$C$5)*($B$3:$B4042&gt;=Party_Statement!$C$6)*($B$3:$B4042&lt;=Party_Statement!$E$6)),""))</f>
        <v/>
      </c>
    </row>
    <row r="4043" spans="1:11" x14ac:dyDescent="0.25">
      <c r="A4043" s="212">
        <f>'BANK RECON'!A179</f>
        <v>0</v>
      </c>
      <c r="B4043" s="206">
        <f>'BANK RECON'!B179</f>
        <v>0</v>
      </c>
      <c r="C4043" s="209">
        <f>'BANK RECON'!D179</f>
        <v>0</v>
      </c>
      <c r="D4043" s="209">
        <f>'BANK RECON'!D179</f>
        <v>0</v>
      </c>
      <c r="E4043" s="209">
        <f>'BANK RECON'!C179</f>
        <v>0</v>
      </c>
      <c r="F4043" s="209">
        <f>'BANK RECON'!E179</f>
        <v>0</v>
      </c>
      <c r="G4043" s="210">
        <f>'BANK RECON'!G179</f>
        <v>0</v>
      </c>
      <c r="H4043" s="210">
        <f>'BANK RECON'!H179</f>
        <v>0</v>
      </c>
      <c r="I4043" s="210">
        <f t="shared" si="63"/>
        <v>0</v>
      </c>
      <c r="J4043" s="209"/>
      <c r="K4043" s="209" t="str" cm="1">
        <f t="array" ref="K4043">IF($C4043="","",IF(AND($C4043=Party_Statement!$C$5,$B4043&gt;=Party_Statement!$C$6,$B4043&lt;=Party_Statement!$E$6),SUMPRODUCT(($C$3:$C4043=Party_Statement!$C$5)*($B$3:$B4043&gt;=Party_Statement!$C$6)*($B$3:$B4043&lt;=Party_Statement!$E$6)),""))</f>
        <v/>
      </c>
    </row>
    <row r="4044" spans="1:11" x14ac:dyDescent="0.25">
      <c r="A4044" s="212">
        <f>'BANK RECON'!A180</f>
        <v>0</v>
      </c>
      <c r="B4044" s="206">
        <f>'BANK RECON'!B180</f>
        <v>0</v>
      </c>
      <c r="C4044" s="209">
        <f>'BANK RECON'!D180</f>
        <v>0</v>
      </c>
      <c r="D4044" s="209">
        <f>'BANK RECON'!D180</f>
        <v>0</v>
      </c>
      <c r="E4044" s="209">
        <f>'BANK RECON'!C180</f>
        <v>0</v>
      </c>
      <c r="F4044" s="209">
        <f>'BANK RECON'!E180</f>
        <v>0</v>
      </c>
      <c r="G4044" s="210">
        <f>'BANK RECON'!G180</f>
        <v>0</v>
      </c>
      <c r="H4044" s="210">
        <f>'BANK RECON'!H180</f>
        <v>0</v>
      </c>
      <c r="I4044" s="210">
        <f t="shared" si="63"/>
        <v>0</v>
      </c>
      <c r="J4044" s="209"/>
      <c r="K4044" s="209" t="str" cm="1">
        <f t="array" ref="K4044">IF($C4044="","",IF(AND($C4044=Party_Statement!$C$5,$B4044&gt;=Party_Statement!$C$6,$B4044&lt;=Party_Statement!$E$6),SUMPRODUCT(($C$3:$C4044=Party_Statement!$C$5)*($B$3:$B4044&gt;=Party_Statement!$C$6)*($B$3:$B4044&lt;=Party_Statement!$E$6)),""))</f>
        <v/>
      </c>
    </row>
    <row r="4045" spans="1:11" x14ac:dyDescent="0.25">
      <c r="A4045" s="212">
        <f>'BANK RECON'!A181</f>
        <v>0</v>
      </c>
      <c r="B4045" s="206">
        <f>'BANK RECON'!B181</f>
        <v>0</v>
      </c>
      <c r="C4045" s="209">
        <f>'BANK RECON'!D181</f>
        <v>0</v>
      </c>
      <c r="D4045" s="209">
        <f>'BANK RECON'!D181</f>
        <v>0</v>
      </c>
      <c r="E4045" s="209">
        <f>'BANK RECON'!C181</f>
        <v>0</v>
      </c>
      <c r="F4045" s="209">
        <f>'BANK RECON'!E181</f>
        <v>0</v>
      </c>
      <c r="G4045" s="210">
        <f>'BANK RECON'!G181</f>
        <v>0</v>
      </c>
      <c r="H4045" s="210">
        <f>'BANK RECON'!H181</f>
        <v>0</v>
      </c>
      <c r="I4045" s="210">
        <f t="shared" si="63"/>
        <v>0</v>
      </c>
      <c r="J4045" s="209"/>
      <c r="K4045" s="209" t="str" cm="1">
        <f t="array" ref="K4045">IF($C4045="","",IF(AND($C4045=Party_Statement!$C$5,$B4045&gt;=Party_Statement!$C$6,$B4045&lt;=Party_Statement!$E$6),SUMPRODUCT(($C$3:$C4045=Party_Statement!$C$5)*($B$3:$B4045&gt;=Party_Statement!$C$6)*($B$3:$B4045&lt;=Party_Statement!$E$6)),""))</f>
        <v/>
      </c>
    </row>
    <row r="4046" spans="1:11" x14ac:dyDescent="0.25">
      <c r="A4046" s="212">
        <f>'BANK RECON'!A182</f>
        <v>0</v>
      </c>
      <c r="B4046" s="206">
        <f>'BANK RECON'!B182</f>
        <v>0</v>
      </c>
      <c r="C4046" s="209">
        <f>'BANK RECON'!D182</f>
        <v>0</v>
      </c>
      <c r="D4046" s="209">
        <f>'BANK RECON'!D182</f>
        <v>0</v>
      </c>
      <c r="E4046" s="209">
        <f>'BANK RECON'!C182</f>
        <v>0</v>
      </c>
      <c r="F4046" s="209">
        <f>'BANK RECON'!E182</f>
        <v>0</v>
      </c>
      <c r="G4046" s="210">
        <f>'BANK RECON'!G182</f>
        <v>0</v>
      </c>
      <c r="H4046" s="210">
        <f>'BANK RECON'!H182</f>
        <v>0</v>
      </c>
      <c r="I4046" s="210">
        <f t="shared" si="63"/>
        <v>0</v>
      </c>
      <c r="J4046" s="209"/>
      <c r="K4046" s="209" t="str" cm="1">
        <f t="array" ref="K4046">IF($C4046="","",IF(AND($C4046=Party_Statement!$C$5,$B4046&gt;=Party_Statement!$C$6,$B4046&lt;=Party_Statement!$E$6),SUMPRODUCT(($C$3:$C4046=Party_Statement!$C$5)*($B$3:$B4046&gt;=Party_Statement!$C$6)*($B$3:$B4046&lt;=Party_Statement!$E$6)),""))</f>
        <v/>
      </c>
    </row>
    <row r="4047" spans="1:11" x14ac:dyDescent="0.25">
      <c r="A4047" s="212">
        <f>'BANK RECON'!A183</f>
        <v>0</v>
      </c>
      <c r="B4047" s="206">
        <f>'BANK RECON'!B183</f>
        <v>0</v>
      </c>
      <c r="C4047" s="209">
        <f>'BANK RECON'!D183</f>
        <v>0</v>
      </c>
      <c r="D4047" s="209">
        <f>'BANK RECON'!D183</f>
        <v>0</v>
      </c>
      <c r="E4047" s="209">
        <f>'BANK RECON'!C183</f>
        <v>0</v>
      </c>
      <c r="F4047" s="209">
        <f>'BANK RECON'!E183</f>
        <v>0</v>
      </c>
      <c r="G4047" s="210">
        <f>'BANK RECON'!G183</f>
        <v>0</v>
      </c>
      <c r="H4047" s="210">
        <f>'BANK RECON'!H183</f>
        <v>0</v>
      </c>
      <c r="I4047" s="210">
        <f t="shared" si="63"/>
        <v>0</v>
      </c>
      <c r="J4047" s="209"/>
      <c r="K4047" s="209" t="str" cm="1">
        <f t="array" ref="K4047">IF($C4047="","",IF(AND($C4047=Party_Statement!$C$5,$B4047&gt;=Party_Statement!$C$6,$B4047&lt;=Party_Statement!$E$6),SUMPRODUCT(($C$3:$C4047=Party_Statement!$C$5)*($B$3:$B4047&gt;=Party_Statement!$C$6)*($B$3:$B4047&lt;=Party_Statement!$E$6)),""))</f>
        <v/>
      </c>
    </row>
    <row r="4048" spans="1:11" x14ac:dyDescent="0.25">
      <c r="A4048" s="212">
        <f>'BANK RECON'!A184</f>
        <v>0</v>
      </c>
      <c r="B4048" s="206">
        <f>'BANK RECON'!B184</f>
        <v>0</v>
      </c>
      <c r="C4048" s="209">
        <f>'BANK RECON'!D184</f>
        <v>0</v>
      </c>
      <c r="D4048" s="209">
        <f>'BANK RECON'!D184</f>
        <v>0</v>
      </c>
      <c r="E4048" s="209">
        <f>'BANK RECON'!C184</f>
        <v>0</v>
      </c>
      <c r="F4048" s="209">
        <f>'BANK RECON'!E184</f>
        <v>0</v>
      </c>
      <c r="G4048" s="210">
        <f>'BANK RECON'!G184</f>
        <v>0</v>
      </c>
      <c r="H4048" s="210">
        <f>'BANK RECON'!H184</f>
        <v>0</v>
      </c>
      <c r="I4048" s="210">
        <f t="shared" si="63"/>
        <v>0</v>
      </c>
      <c r="J4048" s="209"/>
      <c r="K4048" s="209" t="str" cm="1">
        <f t="array" ref="K4048">IF($C4048="","",IF(AND($C4048=Party_Statement!$C$5,$B4048&gt;=Party_Statement!$C$6,$B4048&lt;=Party_Statement!$E$6),SUMPRODUCT(($C$3:$C4048=Party_Statement!$C$5)*($B$3:$B4048&gt;=Party_Statement!$C$6)*($B$3:$B4048&lt;=Party_Statement!$E$6)),""))</f>
        <v/>
      </c>
    </row>
    <row r="4049" spans="1:11" x14ac:dyDescent="0.25">
      <c r="A4049" s="212">
        <f>'BANK RECON'!A185</f>
        <v>0</v>
      </c>
      <c r="B4049" s="206">
        <f>'BANK RECON'!B185</f>
        <v>0</v>
      </c>
      <c r="C4049" s="209">
        <f>'BANK RECON'!D185</f>
        <v>0</v>
      </c>
      <c r="D4049" s="209">
        <f>'BANK RECON'!D185</f>
        <v>0</v>
      </c>
      <c r="E4049" s="209">
        <f>'BANK RECON'!C185</f>
        <v>0</v>
      </c>
      <c r="F4049" s="209">
        <f>'BANK RECON'!E185</f>
        <v>0</v>
      </c>
      <c r="G4049" s="210">
        <f>'BANK RECON'!G185</f>
        <v>0</v>
      </c>
      <c r="H4049" s="210">
        <f>'BANK RECON'!H185</f>
        <v>0</v>
      </c>
      <c r="I4049" s="210">
        <f t="shared" si="63"/>
        <v>0</v>
      </c>
      <c r="J4049" s="209"/>
      <c r="K4049" s="209" t="str" cm="1">
        <f t="array" ref="K4049">IF($C4049="","",IF(AND($C4049=Party_Statement!$C$5,$B4049&gt;=Party_Statement!$C$6,$B4049&lt;=Party_Statement!$E$6),SUMPRODUCT(($C$3:$C4049=Party_Statement!$C$5)*($B$3:$B4049&gt;=Party_Statement!$C$6)*($B$3:$B4049&lt;=Party_Statement!$E$6)),""))</f>
        <v/>
      </c>
    </row>
    <row r="4050" spans="1:11" x14ac:dyDescent="0.25">
      <c r="A4050" s="212">
        <f>'BANK RECON'!A186</f>
        <v>0</v>
      </c>
      <c r="B4050" s="206">
        <f>'BANK RECON'!B186</f>
        <v>0</v>
      </c>
      <c r="C4050" s="209">
        <f>'BANK RECON'!D186</f>
        <v>0</v>
      </c>
      <c r="D4050" s="209">
        <f>'BANK RECON'!D186</f>
        <v>0</v>
      </c>
      <c r="E4050" s="209">
        <f>'BANK RECON'!C186</f>
        <v>0</v>
      </c>
      <c r="F4050" s="209">
        <f>'BANK RECON'!E186</f>
        <v>0</v>
      </c>
      <c r="G4050" s="210">
        <f>'BANK RECON'!G186</f>
        <v>0</v>
      </c>
      <c r="H4050" s="210">
        <f>'BANK RECON'!H186</f>
        <v>0</v>
      </c>
      <c r="I4050" s="210">
        <f t="shared" si="63"/>
        <v>0</v>
      </c>
      <c r="J4050" s="209"/>
      <c r="K4050" s="209" t="str" cm="1">
        <f t="array" ref="K4050">IF($C4050="","",IF(AND($C4050=Party_Statement!$C$5,$B4050&gt;=Party_Statement!$C$6,$B4050&lt;=Party_Statement!$E$6),SUMPRODUCT(($C$3:$C4050=Party_Statement!$C$5)*($B$3:$B4050&gt;=Party_Statement!$C$6)*($B$3:$B4050&lt;=Party_Statement!$E$6)),""))</f>
        <v/>
      </c>
    </row>
    <row r="4051" spans="1:11" x14ac:dyDescent="0.25">
      <c r="A4051" s="212">
        <f>'BANK RECON'!A187</f>
        <v>0</v>
      </c>
      <c r="B4051" s="206">
        <f>'BANK RECON'!B187</f>
        <v>0</v>
      </c>
      <c r="C4051" s="209">
        <f>'BANK RECON'!D187</f>
        <v>0</v>
      </c>
      <c r="D4051" s="209">
        <f>'BANK RECON'!D187</f>
        <v>0</v>
      </c>
      <c r="E4051" s="209">
        <f>'BANK RECON'!C187</f>
        <v>0</v>
      </c>
      <c r="F4051" s="209">
        <f>'BANK RECON'!E187</f>
        <v>0</v>
      </c>
      <c r="G4051" s="210">
        <f>'BANK RECON'!G187</f>
        <v>0</v>
      </c>
      <c r="H4051" s="210">
        <f>'BANK RECON'!H187</f>
        <v>0</v>
      </c>
      <c r="I4051" s="210">
        <f t="shared" si="63"/>
        <v>0</v>
      </c>
      <c r="J4051" s="209"/>
      <c r="K4051" s="209" t="str" cm="1">
        <f t="array" ref="K4051">IF($C4051="","",IF(AND($C4051=Party_Statement!$C$5,$B4051&gt;=Party_Statement!$C$6,$B4051&lt;=Party_Statement!$E$6),SUMPRODUCT(($C$3:$C4051=Party_Statement!$C$5)*($B$3:$B4051&gt;=Party_Statement!$C$6)*($B$3:$B4051&lt;=Party_Statement!$E$6)),""))</f>
        <v/>
      </c>
    </row>
    <row r="4052" spans="1:11" x14ac:dyDescent="0.25">
      <c r="A4052" s="212">
        <f>'BANK RECON'!A188</f>
        <v>0</v>
      </c>
      <c r="B4052" s="206">
        <f>'BANK RECON'!B188</f>
        <v>0</v>
      </c>
      <c r="C4052" s="209">
        <f>'BANK RECON'!D188</f>
        <v>0</v>
      </c>
      <c r="D4052" s="209">
        <f>'BANK RECON'!D188</f>
        <v>0</v>
      </c>
      <c r="E4052" s="209">
        <f>'BANK RECON'!C188</f>
        <v>0</v>
      </c>
      <c r="F4052" s="209">
        <f>'BANK RECON'!E188</f>
        <v>0</v>
      </c>
      <c r="G4052" s="210">
        <f>'BANK RECON'!G188</f>
        <v>0</v>
      </c>
      <c r="H4052" s="210">
        <f>'BANK RECON'!H188</f>
        <v>0</v>
      </c>
      <c r="I4052" s="210">
        <f t="shared" si="63"/>
        <v>0</v>
      </c>
      <c r="J4052" s="209"/>
      <c r="K4052" s="209" t="str" cm="1">
        <f t="array" ref="K4052">IF($C4052="","",IF(AND($C4052=Party_Statement!$C$5,$B4052&gt;=Party_Statement!$C$6,$B4052&lt;=Party_Statement!$E$6),SUMPRODUCT(($C$3:$C4052=Party_Statement!$C$5)*($B$3:$B4052&gt;=Party_Statement!$C$6)*($B$3:$B4052&lt;=Party_Statement!$E$6)),""))</f>
        <v/>
      </c>
    </row>
    <row r="4053" spans="1:11" x14ac:dyDescent="0.25">
      <c r="A4053" s="212">
        <f>'BANK RECON'!A189</f>
        <v>0</v>
      </c>
      <c r="B4053" s="206">
        <f>'BANK RECON'!B189</f>
        <v>0</v>
      </c>
      <c r="C4053" s="209">
        <f>'BANK RECON'!D189</f>
        <v>0</v>
      </c>
      <c r="D4053" s="209">
        <f>'BANK RECON'!D189</f>
        <v>0</v>
      </c>
      <c r="E4053" s="209">
        <f>'BANK RECON'!C189</f>
        <v>0</v>
      </c>
      <c r="F4053" s="209">
        <f>'BANK RECON'!E189</f>
        <v>0</v>
      </c>
      <c r="G4053" s="210">
        <f>'BANK RECON'!G189</f>
        <v>0</v>
      </c>
      <c r="H4053" s="210">
        <f>'BANK RECON'!H189</f>
        <v>0</v>
      </c>
      <c r="I4053" s="210">
        <f t="shared" si="63"/>
        <v>0</v>
      </c>
      <c r="J4053" s="209"/>
      <c r="K4053" s="209" t="str" cm="1">
        <f t="array" ref="K4053">IF($C4053="","",IF(AND($C4053=Party_Statement!$C$5,$B4053&gt;=Party_Statement!$C$6,$B4053&lt;=Party_Statement!$E$6),SUMPRODUCT(($C$3:$C4053=Party_Statement!$C$5)*($B$3:$B4053&gt;=Party_Statement!$C$6)*($B$3:$B4053&lt;=Party_Statement!$E$6)),""))</f>
        <v/>
      </c>
    </row>
    <row r="4054" spans="1:11" x14ac:dyDescent="0.25">
      <c r="A4054" s="212">
        <f>'BANK RECON'!A190</f>
        <v>0</v>
      </c>
      <c r="B4054" s="206">
        <f>'BANK RECON'!B190</f>
        <v>0</v>
      </c>
      <c r="C4054" s="209">
        <f>'BANK RECON'!D190</f>
        <v>0</v>
      </c>
      <c r="D4054" s="209">
        <f>'BANK RECON'!D190</f>
        <v>0</v>
      </c>
      <c r="E4054" s="209">
        <f>'BANK RECON'!C190</f>
        <v>0</v>
      </c>
      <c r="F4054" s="209">
        <f>'BANK RECON'!E190</f>
        <v>0</v>
      </c>
      <c r="G4054" s="210">
        <f>'BANK RECON'!G190</f>
        <v>0</v>
      </c>
      <c r="H4054" s="210">
        <f>'BANK RECON'!H190</f>
        <v>0</v>
      </c>
      <c r="I4054" s="210">
        <f t="shared" si="63"/>
        <v>0</v>
      </c>
      <c r="J4054" s="209"/>
      <c r="K4054" s="209" t="str" cm="1">
        <f t="array" ref="K4054">IF($C4054="","",IF(AND($C4054=Party_Statement!$C$5,$B4054&gt;=Party_Statement!$C$6,$B4054&lt;=Party_Statement!$E$6),SUMPRODUCT(($C$3:$C4054=Party_Statement!$C$5)*($B$3:$B4054&gt;=Party_Statement!$C$6)*($B$3:$B4054&lt;=Party_Statement!$E$6)),""))</f>
        <v/>
      </c>
    </row>
    <row r="4055" spans="1:11" x14ac:dyDescent="0.25">
      <c r="A4055" s="212">
        <f>'BANK RECON'!A191</f>
        <v>0</v>
      </c>
      <c r="B4055" s="206">
        <f>'BANK RECON'!B191</f>
        <v>0</v>
      </c>
      <c r="C4055" s="209">
        <f>'BANK RECON'!D191</f>
        <v>0</v>
      </c>
      <c r="D4055" s="209">
        <f>'BANK RECON'!D191</f>
        <v>0</v>
      </c>
      <c r="E4055" s="209">
        <f>'BANK RECON'!C191</f>
        <v>0</v>
      </c>
      <c r="F4055" s="209">
        <f>'BANK RECON'!E191</f>
        <v>0</v>
      </c>
      <c r="G4055" s="210">
        <f>'BANK RECON'!G191</f>
        <v>0</v>
      </c>
      <c r="H4055" s="210">
        <f>'BANK RECON'!H191</f>
        <v>0</v>
      </c>
      <c r="I4055" s="210">
        <f t="shared" si="63"/>
        <v>0</v>
      </c>
      <c r="J4055" s="209"/>
      <c r="K4055" s="209" t="str" cm="1">
        <f t="array" ref="K4055">IF($C4055="","",IF(AND($C4055=Party_Statement!$C$5,$B4055&gt;=Party_Statement!$C$6,$B4055&lt;=Party_Statement!$E$6),SUMPRODUCT(($C$3:$C4055=Party_Statement!$C$5)*($B$3:$B4055&gt;=Party_Statement!$C$6)*($B$3:$B4055&lt;=Party_Statement!$E$6)),""))</f>
        <v/>
      </c>
    </row>
    <row r="4056" spans="1:11" x14ac:dyDescent="0.25">
      <c r="A4056" s="212">
        <f>'BANK RECON'!A192</f>
        <v>0</v>
      </c>
      <c r="B4056" s="206">
        <f>'BANK RECON'!B192</f>
        <v>0</v>
      </c>
      <c r="C4056" s="209">
        <f>'BANK RECON'!D192</f>
        <v>0</v>
      </c>
      <c r="D4056" s="209">
        <f>'BANK RECON'!D192</f>
        <v>0</v>
      </c>
      <c r="E4056" s="209">
        <f>'BANK RECON'!C192</f>
        <v>0</v>
      </c>
      <c r="F4056" s="209">
        <f>'BANK RECON'!E192</f>
        <v>0</v>
      </c>
      <c r="G4056" s="210">
        <f>'BANK RECON'!G192</f>
        <v>0</v>
      </c>
      <c r="H4056" s="210">
        <f>'BANK RECON'!H192</f>
        <v>0</v>
      </c>
      <c r="I4056" s="210">
        <f t="shared" si="63"/>
        <v>0</v>
      </c>
      <c r="J4056" s="209"/>
      <c r="K4056" s="209" t="str" cm="1">
        <f t="array" ref="K4056">IF($C4056="","",IF(AND($C4056=Party_Statement!$C$5,$B4056&gt;=Party_Statement!$C$6,$B4056&lt;=Party_Statement!$E$6),SUMPRODUCT(($C$3:$C4056=Party_Statement!$C$5)*($B$3:$B4056&gt;=Party_Statement!$C$6)*($B$3:$B4056&lt;=Party_Statement!$E$6)),""))</f>
        <v/>
      </c>
    </row>
    <row r="4057" spans="1:11" x14ac:dyDescent="0.25">
      <c r="A4057" s="212">
        <f>'BANK RECON'!A193</f>
        <v>0</v>
      </c>
      <c r="B4057" s="206">
        <f>'BANK RECON'!B193</f>
        <v>0</v>
      </c>
      <c r="C4057" s="209">
        <f>'BANK RECON'!D193</f>
        <v>0</v>
      </c>
      <c r="D4057" s="209">
        <f>'BANK RECON'!D193</f>
        <v>0</v>
      </c>
      <c r="E4057" s="209">
        <f>'BANK RECON'!C193</f>
        <v>0</v>
      </c>
      <c r="F4057" s="209">
        <f>'BANK RECON'!E193</f>
        <v>0</v>
      </c>
      <c r="G4057" s="210">
        <f>'BANK RECON'!G193</f>
        <v>0</v>
      </c>
      <c r="H4057" s="210">
        <f>'BANK RECON'!H193</f>
        <v>0</v>
      </c>
      <c r="I4057" s="210">
        <f t="shared" si="63"/>
        <v>0</v>
      </c>
      <c r="J4057" s="209"/>
      <c r="K4057" s="209" t="str" cm="1">
        <f t="array" ref="K4057">IF($C4057="","",IF(AND($C4057=Party_Statement!$C$5,$B4057&gt;=Party_Statement!$C$6,$B4057&lt;=Party_Statement!$E$6),SUMPRODUCT(($C$3:$C4057=Party_Statement!$C$5)*($B$3:$B4057&gt;=Party_Statement!$C$6)*($B$3:$B4057&lt;=Party_Statement!$E$6)),""))</f>
        <v/>
      </c>
    </row>
    <row r="4058" spans="1:11" x14ac:dyDescent="0.25">
      <c r="A4058" s="212">
        <f>'BANK RECON'!A194</f>
        <v>0</v>
      </c>
      <c r="B4058" s="206">
        <f>'BANK RECON'!B194</f>
        <v>0</v>
      </c>
      <c r="C4058" s="209">
        <f>'BANK RECON'!D194</f>
        <v>0</v>
      </c>
      <c r="D4058" s="209">
        <f>'BANK RECON'!D194</f>
        <v>0</v>
      </c>
      <c r="E4058" s="209">
        <f>'BANK RECON'!C194</f>
        <v>0</v>
      </c>
      <c r="F4058" s="209">
        <f>'BANK RECON'!E194</f>
        <v>0</v>
      </c>
      <c r="G4058" s="210">
        <f>'BANK RECON'!G194</f>
        <v>0</v>
      </c>
      <c r="H4058" s="210">
        <f>'BANK RECON'!H194</f>
        <v>0</v>
      </c>
      <c r="I4058" s="210">
        <f t="shared" si="63"/>
        <v>0</v>
      </c>
      <c r="J4058" s="209"/>
      <c r="K4058" s="209" t="str" cm="1">
        <f t="array" ref="K4058">IF($C4058="","",IF(AND($C4058=Party_Statement!$C$5,$B4058&gt;=Party_Statement!$C$6,$B4058&lt;=Party_Statement!$E$6),SUMPRODUCT(($C$3:$C4058=Party_Statement!$C$5)*($B$3:$B4058&gt;=Party_Statement!$C$6)*($B$3:$B4058&lt;=Party_Statement!$E$6)),""))</f>
        <v/>
      </c>
    </row>
    <row r="4059" spans="1:11" x14ac:dyDescent="0.25">
      <c r="A4059" s="212">
        <f>'BANK RECON'!A195</f>
        <v>0</v>
      </c>
      <c r="B4059" s="206">
        <f>'BANK RECON'!B195</f>
        <v>0</v>
      </c>
      <c r="C4059" s="209">
        <f>'BANK RECON'!D195</f>
        <v>0</v>
      </c>
      <c r="D4059" s="209">
        <f>'BANK RECON'!D195</f>
        <v>0</v>
      </c>
      <c r="E4059" s="209">
        <f>'BANK RECON'!C195</f>
        <v>0</v>
      </c>
      <c r="F4059" s="209">
        <f>'BANK RECON'!E195</f>
        <v>0</v>
      </c>
      <c r="G4059" s="210">
        <f>'BANK RECON'!G195</f>
        <v>0</v>
      </c>
      <c r="H4059" s="210">
        <f>'BANK RECON'!H195</f>
        <v>0</v>
      </c>
      <c r="I4059" s="210">
        <f t="shared" si="63"/>
        <v>0</v>
      </c>
      <c r="J4059" s="209"/>
      <c r="K4059" s="209" t="str" cm="1">
        <f t="array" ref="K4059">IF($C4059="","",IF(AND($C4059=Party_Statement!$C$5,$B4059&gt;=Party_Statement!$C$6,$B4059&lt;=Party_Statement!$E$6),SUMPRODUCT(($C$3:$C4059=Party_Statement!$C$5)*($B$3:$B4059&gt;=Party_Statement!$C$6)*($B$3:$B4059&lt;=Party_Statement!$E$6)),""))</f>
        <v/>
      </c>
    </row>
    <row r="4060" spans="1:11" x14ac:dyDescent="0.25">
      <c r="A4060" s="212">
        <f>'BANK RECON'!A196</f>
        <v>0</v>
      </c>
      <c r="B4060" s="206">
        <f>'BANK RECON'!B196</f>
        <v>0</v>
      </c>
      <c r="C4060" s="209">
        <f>'BANK RECON'!D196</f>
        <v>0</v>
      </c>
      <c r="D4060" s="209">
        <f>'BANK RECON'!D196</f>
        <v>0</v>
      </c>
      <c r="E4060" s="209">
        <f>'BANK RECON'!C196</f>
        <v>0</v>
      </c>
      <c r="F4060" s="209">
        <f>'BANK RECON'!E196</f>
        <v>0</v>
      </c>
      <c r="G4060" s="210">
        <f>'BANK RECON'!G196</f>
        <v>0</v>
      </c>
      <c r="H4060" s="210">
        <f>'BANK RECON'!H196</f>
        <v>0</v>
      </c>
      <c r="I4060" s="210">
        <f t="shared" si="63"/>
        <v>0</v>
      </c>
      <c r="J4060" s="209"/>
      <c r="K4060" s="209" t="str" cm="1">
        <f t="array" ref="K4060">IF($C4060="","",IF(AND($C4060=Party_Statement!$C$5,$B4060&gt;=Party_Statement!$C$6,$B4060&lt;=Party_Statement!$E$6),SUMPRODUCT(($C$3:$C4060=Party_Statement!$C$5)*($B$3:$B4060&gt;=Party_Statement!$C$6)*($B$3:$B4060&lt;=Party_Statement!$E$6)),""))</f>
        <v/>
      </c>
    </row>
    <row r="4061" spans="1:11" x14ac:dyDescent="0.25">
      <c r="A4061" s="212">
        <f>'BANK RECON'!A197</f>
        <v>0</v>
      </c>
      <c r="B4061" s="206">
        <f>'BANK RECON'!B197</f>
        <v>0</v>
      </c>
      <c r="C4061" s="209">
        <f>'BANK RECON'!D197</f>
        <v>0</v>
      </c>
      <c r="D4061" s="209">
        <f>'BANK RECON'!D197</f>
        <v>0</v>
      </c>
      <c r="E4061" s="209">
        <f>'BANK RECON'!C197</f>
        <v>0</v>
      </c>
      <c r="F4061" s="209">
        <f>'BANK RECON'!E197</f>
        <v>0</v>
      </c>
      <c r="G4061" s="210">
        <f>'BANK RECON'!G197</f>
        <v>0</v>
      </c>
      <c r="H4061" s="210">
        <f>'BANK RECON'!H197</f>
        <v>0</v>
      </c>
      <c r="I4061" s="210">
        <f t="shared" ref="I4061:I4124" si="64">IF($C4061="","",IF($C4061=$C2617,$I2617+$G4061-$H4061,$G4061-$H4061))</f>
        <v>0</v>
      </c>
      <c r="J4061" s="209"/>
      <c r="K4061" s="209" t="str" cm="1">
        <f t="array" ref="K4061">IF($C4061="","",IF(AND($C4061=Party_Statement!$C$5,$B4061&gt;=Party_Statement!$C$6,$B4061&lt;=Party_Statement!$E$6),SUMPRODUCT(($C$3:$C4061=Party_Statement!$C$5)*($B$3:$B4061&gt;=Party_Statement!$C$6)*($B$3:$B4061&lt;=Party_Statement!$E$6)),""))</f>
        <v/>
      </c>
    </row>
    <row r="4062" spans="1:11" x14ac:dyDescent="0.25">
      <c r="A4062" s="212">
        <f>'BANK RECON'!A198</f>
        <v>0</v>
      </c>
      <c r="B4062" s="206">
        <f>'BANK RECON'!B198</f>
        <v>0</v>
      </c>
      <c r="C4062" s="209">
        <f>'BANK RECON'!D198</f>
        <v>0</v>
      </c>
      <c r="D4062" s="209">
        <f>'BANK RECON'!D198</f>
        <v>0</v>
      </c>
      <c r="E4062" s="209">
        <f>'BANK RECON'!C198</f>
        <v>0</v>
      </c>
      <c r="F4062" s="209">
        <f>'BANK RECON'!E198</f>
        <v>0</v>
      </c>
      <c r="G4062" s="210">
        <f>'BANK RECON'!G198</f>
        <v>0</v>
      </c>
      <c r="H4062" s="210">
        <f>'BANK RECON'!H198</f>
        <v>0</v>
      </c>
      <c r="I4062" s="210">
        <f t="shared" si="64"/>
        <v>0</v>
      </c>
      <c r="J4062" s="209"/>
      <c r="K4062" s="209" t="str" cm="1">
        <f t="array" ref="K4062">IF($C4062="","",IF(AND($C4062=Party_Statement!$C$5,$B4062&gt;=Party_Statement!$C$6,$B4062&lt;=Party_Statement!$E$6),SUMPRODUCT(($C$3:$C4062=Party_Statement!$C$5)*($B$3:$B4062&gt;=Party_Statement!$C$6)*($B$3:$B4062&lt;=Party_Statement!$E$6)),""))</f>
        <v/>
      </c>
    </row>
    <row r="4063" spans="1:11" x14ac:dyDescent="0.25">
      <c r="A4063" s="212">
        <f>'BANK RECON'!A199</f>
        <v>0</v>
      </c>
      <c r="B4063" s="206">
        <f>'BANK RECON'!B199</f>
        <v>0</v>
      </c>
      <c r="C4063" s="209">
        <f>'BANK RECON'!D199</f>
        <v>0</v>
      </c>
      <c r="D4063" s="209">
        <f>'BANK RECON'!D199</f>
        <v>0</v>
      </c>
      <c r="E4063" s="209">
        <f>'BANK RECON'!C199</f>
        <v>0</v>
      </c>
      <c r="F4063" s="209">
        <f>'BANK RECON'!E199</f>
        <v>0</v>
      </c>
      <c r="G4063" s="210">
        <f>'BANK RECON'!G199</f>
        <v>0</v>
      </c>
      <c r="H4063" s="210">
        <f>'BANK RECON'!H199</f>
        <v>0</v>
      </c>
      <c r="I4063" s="210">
        <f t="shared" si="64"/>
        <v>0</v>
      </c>
      <c r="J4063" s="209"/>
      <c r="K4063" s="209" t="str" cm="1">
        <f t="array" ref="K4063">IF($C4063="","",IF(AND($C4063=Party_Statement!$C$5,$B4063&gt;=Party_Statement!$C$6,$B4063&lt;=Party_Statement!$E$6),SUMPRODUCT(($C$3:$C4063=Party_Statement!$C$5)*($B$3:$B4063&gt;=Party_Statement!$C$6)*($B$3:$B4063&lt;=Party_Statement!$E$6)),""))</f>
        <v/>
      </c>
    </row>
    <row r="4064" spans="1:11" x14ac:dyDescent="0.25">
      <c r="A4064" s="212">
        <f>'BANK RECON'!A200</f>
        <v>0</v>
      </c>
      <c r="B4064" s="206">
        <f>'BANK RECON'!B200</f>
        <v>0</v>
      </c>
      <c r="C4064" s="209">
        <f>'BANK RECON'!D200</f>
        <v>0</v>
      </c>
      <c r="D4064" s="209">
        <f>'BANK RECON'!D200</f>
        <v>0</v>
      </c>
      <c r="E4064" s="209">
        <f>'BANK RECON'!C200</f>
        <v>0</v>
      </c>
      <c r="F4064" s="209">
        <f>'BANK RECON'!E200</f>
        <v>0</v>
      </c>
      <c r="G4064" s="210">
        <f>'BANK RECON'!G200</f>
        <v>0</v>
      </c>
      <c r="H4064" s="210">
        <f>'BANK RECON'!H200</f>
        <v>0</v>
      </c>
      <c r="I4064" s="210">
        <f t="shared" si="64"/>
        <v>0</v>
      </c>
      <c r="J4064" s="209"/>
      <c r="K4064" s="209" t="str" cm="1">
        <f t="array" ref="K4064">IF($C4064="","",IF(AND($C4064=Party_Statement!$C$5,$B4064&gt;=Party_Statement!$C$6,$B4064&lt;=Party_Statement!$E$6),SUMPRODUCT(($C$3:$C4064=Party_Statement!$C$5)*($B$3:$B4064&gt;=Party_Statement!$C$6)*($B$3:$B4064&lt;=Party_Statement!$E$6)),""))</f>
        <v/>
      </c>
    </row>
    <row r="4065" spans="1:11" s="64" customFormat="1" x14ac:dyDescent="0.25">
      <c r="A4065" s="212">
        <f>'BANK RECON'!A201</f>
        <v>0</v>
      </c>
      <c r="B4065" s="206">
        <f>'BANK RECON'!B201</f>
        <v>0</v>
      </c>
      <c r="C4065" s="209">
        <f>'BANK RECON'!D201</f>
        <v>0</v>
      </c>
      <c r="D4065" s="209">
        <f>'BANK RECON'!D201</f>
        <v>0</v>
      </c>
      <c r="E4065" s="209">
        <f>'BANK RECON'!C201</f>
        <v>0</v>
      </c>
      <c r="F4065" s="209">
        <f>'BANK RECON'!E201</f>
        <v>0</v>
      </c>
      <c r="G4065" s="210">
        <f>'BANK RECON'!G201</f>
        <v>0</v>
      </c>
      <c r="H4065" s="210">
        <f>'BANK RECON'!H201</f>
        <v>0</v>
      </c>
      <c r="I4065" s="210">
        <f t="shared" si="64"/>
        <v>0</v>
      </c>
      <c r="J4065" s="211"/>
      <c r="K4065" s="209" t="str" cm="1">
        <f t="array" ref="K4065">IF($C4065="","",IF(AND($C4065=Party_Statement!$C$5,$B4065&gt;=Party_Statement!$C$6,$B4065&lt;=Party_Statement!$E$6),SUMPRODUCT(($C$3:$C4065=Party_Statement!$C$5)*($B$3:$B4065&gt;=Party_Statement!$C$6)*($B$3:$B4065&lt;=Party_Statement!$E$6)),""))</f>
        <v/>
      </c>
    </row>
    <row r="4066" spans="1:11" x14ac:dyDescent="0.25">
      <c r="A4066" s="212">
        <f>'BANK RECON'!A202</f>
        <v>0</v>
      </c>
      <c r="B4066" s="206">
        <f>'BANK RECON'!B202</f>
        <v>0</v>
      </c>
      <c r="C4066" s="209">
        <f>'BANK RECON'!D202</f>
        <v>0</v>
      </c>
      <c r="D4066" s="209">
        <f>'BANK RECON'!D202</f>
        <v>0</v>
      </c>
      <c r="E4066" s="209">
        <f>'BANK RECON'!C202</f>
        <v>0</v>
      </c>
      <c r="F4066" s="209">
        <f>'BANK RECON'!E202</f>
        <v>0</v>
      </c>
      <c r="G4066" s="210">
        <f>'BANK RECON'!G202</f>
        <v>0</v>
      </c>
      <c r="H4066" s="210">
        <f>'BANK RECON'!H202</f>
        <v>0</v>
      </c>
      <c r="I4066" s="210">
        <f t="shared" si="64"/>
        <v>0</v>
      </c>
      <c r="J4066" s="209"/>
      <c r="K4066" s="209" t="str" cm="1">
        <f t="array" ref="K4066">IF($C4066="","",IF(AND($C4066=Party_Statement!$C$5,$B4066&gt;=Party_Statement!$C$6,$B4066&lt;=Party_Statement!$E$6),SUMPRODUCT(($C$3:$C4066=Party_Statement!$C$5)*($B$3:$B4066&gt;=Party_Statement!$C$6)*($B$3:$B4066&lt;=Party_Statement!$E$6)),""))</f>
        <v/>
      </c>
    </row>
    <row r="4067" spans="1:11" x14ac:dyDescent="0.25">
      <c r="A4067" s="212">
        <f>'BANK RECON'!A203</f>
        <v>0</v>
      </c>
      <c r="B4067" s="206">
        <f>'BANK RECON'!B203</f>
        <v>0</v>
      </c>
      <c r="C4067" s="209">
        <f>'BANK RECON'!D203</f>
        <v>0</v>
      </c>
      <c r="D4067" s="209">
        <f>'BANK RECON'!D203</f>
        <v>0</v>
      </c>
      <c r="E4067" s="209">
        <f>'BANK RECON'!C203</f>
        <v>0</v>
      </c>
      <c r="F4067" s="209">
        <f>'BANK RECON'!E203</f>
        <v>0</v>
      </c>
      <c r="G4067" s="210">
        <f>'BANK RECON'!G203</f>
        <v>0</v>
      </c>
      <c r="H4067" s="210">
        <f>'BANK RECON'!H203</f>
        <v>0</v>
      </c>
      <c r="I4067" s="210">
        <f t="shared" si="64"/>
        <v>0</v>
      </c>
      <c r="J4067" s="209"/>
      <c r="K4067" s="209" t="str" cm="1">
        <f t="array" ref="K4067">IF($C4067="","",IF(AND($C4067=Party_Statement!$C$5,$B4067&gt;=Party_Statement!$C$6,$B4067&lt;=Party_Statement!$E$6),SUMPRODUCT(($C$3:$C4067=Party_Statement!$C$5)*($B$3:$B4067&gt;=Party_Statement!$C$6)*($B$3:$B4067&lt;=Party_Statement!$E$6)),""))</f>
        <v/>
      </c>
    </row>
    <row r="4068" spans="1:11" x14ac:dyDescent="0.25">
      <c r="A4068" s="212">
        <f>'BANK RECON'!A204</f>
        <v>0</v>
      </c>
      <c r="B4068" s="206">
        <f>'BANK RECON'!B204</f>
        <v>0</v>
      </c>
      <c r="C4068" s="209">
        <f>'BANK RECON'!D204</f>
        <v>0</v>
      </c>
      <c r="D4068" s="209">
        <f>'BANK RECON'!D204</f>
        <v>0</v>
      </c>
      <c r="E4068" s="209">
        <f>'BANK RECON'!C204</f>
        <v>0</v>
      </c>
      <c r="F4068" s="209">
        <f>'BANK RECON'!E204</f>
        <v>0</v>
      </c>
      <c r="G4068" s="210">
        <f>'BANK RECON'!G204</f>
        <v>0</v>
      </c>
      <c r="H4068" s="210">
        <f>'BANK RECON'!H204</f>
        <v>0</v>
      </c>
      <c r="I4068" s="210">
        <f t="shared" si="64"/>
        <v>0</v>
      </c>
      <c r="J4068" s="209"/>
      <c r="K4068" s="209" t="str" cm="1">
        <f t="array" ref="K4068">IF($C4068="","",IF(AND($C4068=Party_Statement!$C$5,$B4068&gt;=Party_Statement!$C$6,$B4068&lt;=Party_Statement!$E$6),SUMPRODUCT(($C$3:$C4068=Party_Statement!$C$5)*($B$3:$B4068&gt;=Party_Statement!$C$6)*($B$3:$B4068&lt;=Party_Statement!$E$6)),""))</f>
        <v/>
      </c>
    </row>
    <row r="4069" spans="1:11" x14ac:dyDescent="0.25">
      <c r="A4069" s="212">
        <f>'BANK RECON'!A205</f>
        <v>0</v>
      </c>
      <c r="B4069" s="206">
        <f>'BANK RECON'!B205</f>
        <v>0</v>
      </c>
      <c r="C4069" s="209">
        <f>'BANK RECON'!D205</f>
        <v>0</v>
      </c>
      <c r="D4069" s="209">
        <f>'BANK RECON'!D205</f>
        <v>0</v>
      </c>
      <c r="E4069" s="209">
        <f>'BANK RECON'!C205</f>
        <v>0</v>
      </c>
      <c r="F4069" s="209">
        <f>'BANK RECON'!E205</f>
        <v>0</v>
      </c>
      <c r="G4069" s="210">
        <f>'BANK RECON'!G205</f>
        <v>0</v>
      </c>
      <c r="H4069" s="210">
        <f>'BANK RECON'!H205</f>
        <v>0</v>
      </c>
      <c r="I4069" s="210">
        <f t="shared" si="64"/>
        <v>0</v>
      </c>
      <c r="J4069" s="209"/>
      <c r="K4069" s="209" t="str" cm="1">
        <f t="array" ref="K4069">IF($C4069="","",IF(AND($C4069=Party_Statement!$C$5,$B4069&gt;=Party_Statement!$C$6,$B4069&lt;=Party_Statement!$E$6),SUMPRODUCT(($C$3:$C4069=Party_Statement!$C$5)*($B$3:$B4069&gt;=Party_Statement!$C$6)*($B$3:$B4069&lt;=Party_Statement!$E$6)),""))</f>
        <v/>
      </c>
    </row>
    <row r="4070" spans="1:11" x14ac:dyDescent="0.25">
      <c r="A4070" s="212">
        <f>'BANK RECON'!A206</f>
        <v>0</v>
      </c>
      <c r="B4070" s="206">
        <f>'BANK RECON'!B206</f>
        <v>0</v>
      </c>
      <c r="C4070" s="209">
        <f>'BANK RECON'!D206</f>
        <v>0</v>
      </c>
      <c r="D4070" s="209">
        <f>'BANK RECON'!D206</f>
        <v>0</v>
      </c>
      <c r="E4070" s="209">
        <f>'BANK RECON'!C206</f>
        <v>0</v>
      </c>
      <c r="F4070" s="209">
        <f>'BANK RECON'!E206</f>
        <v>0</v>
      </c>
      <c r="G4070" s="210">
        <f>'BANK RECON'!G206</f>
        <v>0</v>
      </c>
      <c r="H4070" s="210">
        <f>'BANK RECON'!H206</f>
        <v>0</v>
      </c>
      <c r="I4070" s="210">
        <f t="shared" si="64"/>
        <v>0</v>
      </c>
      <c r="J4070" s="209"/>
      <c r="K4070" s="209" t="str" cm="1">
        <f t="array" ref="K4070">IF($C4070="","",IF(AND($C4070=Party_Statement!$C$5,$B4070&gt;=Party_Statement!$C$6,$B4070&lt;=Party_Statement!$E$6),SUMPRODUCT(($C$3:$C4070=Party_Statement!$C$5)*($B$3:$B4070&gt;=Party_Statement!$C$6)*($B$3:$B4070&lt;=Party_Statement!$E$6)),""))</f>
        <v/>
      </c>
    </row>
    <row r="4071" spans="1:11" x14ac:dyDescent="0.25">
      <c r="A4071" s="212">
        <f>'BANK RECON'!A207</f>
        <v>0</v>
      </c>
      <c r="B4071" s="206">
        <f>'BANK RECON'!B207</f>
        <v>0</v>
      </c>
      <c r="C4071" s="209">
        <f>'BANK RECON'!D207</f>
        <v>0</v>
      </c>
      <c r="D4071" s="209">
        <f>'BANK RECON'!D207</f>
        <v>0</v>
      </c>
      <c r="E4071" s="209">
        <f>'BANK RECON'!C207</f>
        <v>0</v>
      </c>
      <c r="F4071" s="209">
        <f>'BANK RECON'!E207</f>
        <v>0</v>
      </c>
      <c r="G4071" s="210">
        <f>'BANK RECON'!G207</f>
        <v>0</v>
      </c>
      <c r="H4071" s="210">
        <f>'BANK RECON'!H207</f>
        <v>0</v>
      </c>
      <c r="I4071" s="210">
        <f t="shared" si="64"/>
        <v>0</v>
      </c>
      <c r="J4071" s="209"/>
      <c r="K4071" s="209" t="str" cm="1">
        <f t="array" ref="K4071">IF($C4071="","",IF(AND($C4071=Party_Statement!$C$5,$B4071&gt;=Party_Statement!$C$6,$B4071&lt;=Party_Statement!$E$6),SUMPRODUCT(($C$3:$C4071=Party_Statement!$C$5)*($B$3:$B4071&gt;=Party_Statement!$C$6)*($B$3:$B4071&lt;=Party_Statement!$E$6)),""))</f>
        <v/>
      </c>
    </row>
    <row r="4072" spans="1:11" x14ac:dyDescent="0.25">
      <c r="A4072" s="212">
        <f>'BANK RECON'!A208</f>
        <v>0</v>
      </c>
      <c r="B4072" s="206">
        <f>'BANK RECON'!B208</f>
        <v>0</v>
      </c>
      <c r="C4072" s="209">
        <f>'BANK RECON'!D208</f>
        <v>0</v>
      </c>
      <c r="D4072" s="209">
        <f>'BANK RECON'!D208</f>
        <v>0</v>
      </c>
      <c r="E4072" s="209">
        <f>'BANK RECON'!C208</f>
        <v>0</v>
      </c>
      <c r="F4072" s="209">
        <f>'BANK RECON'!E208</f>
        <v>0</v>
      </c>
      <c r="G4072" s="210">
        <f>'BANK RECON'!G208</f>
        <v>0</v>
      </c>
      <c r="H4072" s="210">
        <f>'BANK RECON'!H208</f>
        <v>0</v>
      </c>
      <c r="I4072" s="210">
        <f t="shared" si="64"/>
        <v>0</v>
      </c>
      <c r="J4072" s="209"/>
      <c r="K4072" s="209" t="str" cm="1">
        <f t="array" ref="K4072">IF($C4072="","",IF(AND($C4072=Party_Statement!$C$5,$B4072&gt;=Party_Statement!$C$6,$B4072&lt;=Party_Statement!$E$6),SUMPRODUCT(($C$3:$C4072=Party_Statement!$C$5)*($B$3:$B4072&gt;=Party_Statement!$C$6)*($B$3:$B4072&lt;=Party_Statement!$E$6)),""))</f>
        <v/>
      </c>
    </row>
    <row r="4073" spans="1:11" x14ac:dyDescent="0.25">
      <c r="A4073" s="212">
        <f>'BANK RECON'!A209</f>
        <v>0</v>
      </c>
      <c r="B4073" s="206">
        <f>'BANK RECON'!B209</f>
        <v>0</v>
      </c>
      <c r="C4073" s="209">
        <f>'BANK RECON'!D209</f>
        <v>0</v>
      </c>
      <c r="D4073" s="209">
        <f>'BANK RECON'!D209</f>
        <v>0</v>
      </c>
      <c r="E4073" s="209">
        <f>'BANK RECON'!C209</f>
        <v>0</v>
      </c>
      <c r="F4073" s="209">
        <f>'BANK RECON'!E209</f>
        <v>0</v>
      </c>
      <c r="G4073" s="210">
        <f>'BANK RECON'!G209</f>
        <v>0</v>
      </c>
      <c r="H4073" s="210">
        <f>'BANK RECON'!H209</f>
        <v>0</v>
      </c>
      <c r="I4073" s="210">
        <f t="shared" si="64"/>
        <v>0</v>
      </c>
      <c r="J4073" s="209"/>
      <c r="K4073" s="209" t="str" cm="1">
        <f t="array" ref="K4073">IF($C4073="","",IF(AND($C4073=Party_Statement!$C$5,$B4073&gt;=Party_Statement!$C$6,$B4073&lt;=Party_Statement!$E$6),SUMPRODUCT(($C$3:$C4073=Party_Statement!$C$5)*($B$3:$B4073&gt;=Party_Statement!$C$6)*($B$3:$B4073&lt;=Party_Statement!$E$6)),""))</f>
        <v/>
      </c>
    </row>
    <row r="4074" spans="1:11" x14ac:dyDescent="0.25">
      <c r="A4074" s="212">
        <f>'BANK RECON'!A210</f>
        <v>0</v>
      </c>
      <c r="B4074" s="206">
        <f>'BANK RECON'!B210</f>
        <v>0</v>
      </c>
      <c r="C4074" s="209">
        <f>'BANK RECON'!D210</f>
        <v>0</v>
      </c>
      <c r="D4074" s="209">
        <f>'BANK RECON'!D210</f>
        <v>0</v>
      </c>
      <c r="E4074" s="209">
        <f>'BANK RECON'!C210</f>
        <v>0</v>
      </c>
      <c r="F4074" s="209">
        <f>'BANK RECON'!E210</f>
        <v>0</v>
      </c>
      <c r="G4074" s="210">
        <f>'BANK RECON'!G210</f>
        <v>0</v>
      </c>
      <c r="H4074" s="210">
        <f>'BANK RECON'!H210</f>
        <v>0</v>
      </c>
      <c r="I4074" s="210">
        <f t="shared" si="64"/>
        <v>0</v>
      </c>
      <c r="J4074" s="209"/>
      <c r="K4074" s="209" t="str" cm="1">
        <f t="array" ref="K4074">IF($C4074="","",IF(AND($C4074=Party_Statement!$C$5,$B4074&gt;=Party_Statement!$C$6,$B4074&lt;=Party_Statement!$E$6),SUMPRODUCT(($C$3:$C4074=Party_Statement!$C$5)*($B$3:$B4074&gt;=Party_Statement!$C$6)*($B$3:$B4074&lt;=Party_Statement!$E$6)),""))</f>
        <v/>
      </c>
    </row>
    <row r="4075" spans="1:11" x14ac:dyDescent="0.25">
      <c r="A4075" s="212">
        <f>'BANK RECON'!A211</f>
        <v>0</v>
      </c>
      <c r="B4075" s="206">
        <f>'BANK RECON'!B211</f>
        <v>0</v>
      </c>
      <c r="C4075" s="209">
        <f>'BANK RECON'!D211</f>
        <v>0</v>
      </c>
      <c r="D4075" s="209">
        <f>'BANK RECON'!D211</f>
        <v>0</v>
      </c>
      <c r="E4075" s="209">
        <f>'BANK RECON'!C211</f>
        <v>0</v>
      </c>
      <c r="F4075" s="209">
        <f>'BANK RECON'!E211</f>
        <v>0</v>
      </c>
      <c r="G4075" s="210">
        <f>'BANK RECON'!G211</f>
        <v>0</v>
      </c>
      <c r="H4075" s="210">
        <f>'BANK RECON'!H211</f>
        <v>0</v>
      </c>
      <c r="I4075" s="210">
        <f t="shared" si="64"/>
        <v>0</v>
      </c>
      <c r="J4075" s="209"/>
      <c r="K4075" s="209" t="str" cm="1">
        <f t="array" ref="K4075">IF($C4075="","",IF(AND($C4075=Party_Statement!$C$5,$B4075&gt;=Party_Statement!$C$6,$B4075&lt;=Party_Statement!$E$6),SUMPRODUCT(($C$3:$C4075=Party_Statement!$C$5)*($B$3:$B4075&gt;=Party_Statement!$C$6)*($B$3:$B4075&lt;=Party_Statement!$E$6)),""))</f>
        <v/>
      </c>
    </row>
    <row r="4076" spans="1:11" x14ac:dyDescent="0.25">
      <c r="A4076" s="212">
        <f>'BANK RECON'!A212</f>
        <v>0</v>
      </c>
      <c r="B4076" s="206">
        <f>'BANK RECON'!B212</f>
        <v>0</v>
      </c>
      <c r="C4076" s="209">
        <f>'BANK RECON'!D212</f>
        <v>0</v>
      </c>
      <c r="D4076" s="209">
        <f>'BANK RECON'!D212</f>
        <v>0</v>
      </c>
      <c r="E4076" s="209">
        <f>'BANK RECON'!C212</f>
        <v>0</v>
      </c>
      <c r="F4076" s="209">
        <f>'BANK RECON'!E212</f>
        <v>0</v>
      </c>
      <c r="G4076" s="210">
        <f>'BANK RECON'!G212</f>
        <v>0</v>
      </c>
      <c r="H4076" s="210">
        <f>'BANK RECON'!H212</f>
        <v>0</v>
      </c>
      <c r="I4076" s="210">
        <f t="shared" si="64"/>
        <v>0</v>
      </c>
      <c r="J4076" s="209"/>
      <c r="K4076" s="209" t="str" cm="1">
        <f t="array" ref="K4076">IF($C4076="","",IF(AND($C4076=Party_Statement!$C$5,$B4076&gt;=Party_Statement!$C$6,$B4076&lt;=Party_Statement!$E$6),SUMPRODUCT(($C$3:$C4076=Party_Statement!$C$5)*($B$3:$B4076&gt;=Party_Statement!$C$6)*($B$3:$B4076&lt;=Party_Statement!$E$6)),""))</f>
        <v/>
      </c>
    </row>
    <row r="4077" spans="1:11" x14ac:dyDescent="0.25">
      <c r="A4077" s="212">
        <f>'BANK RECON'!A213</f>
        <v>0</v>
      </c>
      <c r="B4077" s="206">
        <f>'BANK RECON'!B213</f>
        <v>0</v>
      </c>
      <c r="C4077" s="209">
        <f>'BANK RECON'!D213</f>
        <v>0</v>
      </c>
      <c r="D4077" s="209">
        <f>'BANK RECON'!D213</f>
        <v>0</v>
      </c>
      <c r="E4077" s="209">
        <f>'BANK RECON'!C213</f>
        <v>0</v>
      </c>
      <c r="F4077" s="209">
        <f>'BANK RECON'!E213</f>
        <v>0</v>
      </c>
      <c r="G4077" s="210">
        <f>'BANK RECON'!G213</f>
        <v>0</v>
      </c>
      <c r="H4077" s="210">
        <f>'BANK RECON'!H213</f>
        <v>0</v>
      </c>
      <c r="I4077" s="210">
        <f t="shared" si="64"/>
        <v>0</v>
      </c>
      <c r="J4077" s="209"/>
      <c r="K4077" s="209" t="str" cm="1">
        <f t="array" ref="K4077">IF($C4077="","",IF(AND($C4077=Party_Statement!$C$5,$B4077&gt;=Party_Statement!$C$6,$B4077&lt;=Party_Statement!$E$6),SUMPRODUCT(($C$3:$C4077=Party_Statement!$C$5)*($B$3:$B4077&gt;=Party_Statement!$C$6)*($B$3:$B4077&lt;=Party_Statement!$E$6)),""))</f>
        <v/>
      </c>
    </row>
    <row r="4078" spans="1:11" x14ac:dyDescent="0.25">
      <c r="A4078" s="212">
        <f>'BANK RECON'!A214</f>
        <v>0</v>
      </c>
      <c r="B4078" s="206">
        <f>'BANK RECON'!B214</f>
        <v>0</v>
      </c>
      <c r="C4078" s="209">
        <f>'BANK RECON'!D214</f>
        <v>0</v>
      </c>
      <c r="D4078" s="209">
        <f>'BANK RECON'!D214</f>
        <v>0</v>
      </c>
      <c r="E4078" s="209">
        <f>'BANK RECON'!C214</f>
        <v>0</v>
      </c>
      <c r="F4078" s="209">
        <f>'BANK RECON'!E214</f>
        <v>0</v>
      </c>
      <c r="G4078" s="210">
        <f>'BANK RECON'!G214</f>
        <v>0</v>
      </c>
      <c r="H4078" s="210">
        <f>'BANK RECON'!H214</f>
        <v>0</v>
      </c>
      <c r="I4078" s="210">
        <f t="shared" si="64"/>
        <v>0</v>
      </c>
      <c r="J4078" s="209"/>
      <c r="K4078" s="209" t="str" cm="1">
        <f t="array" ref="K4078">IF($C4078="","",IF(AND($C4078=Party_Statement!$C$5,$B4078&gt;=Party_Statement!$C$6,$B4078&lt;=Party_Statement!$E$6),SUMPRODUCT(($C$3:$C4078=Party_Statement!$C$5)*($B$3:$B4078&gt;=Party_Statement!$C$6)*($B$3:$B4078&lt;=Party_Statement!$E$6)),""))</f>
        <v/>
      </c>
    </row>
    <row r="4079" spans="1:11" x14ac:dyDescent="0.25">
      <c r="A4079" s="212">
        <f>'BANK RECON'!A215</f>
        <v>0</v>
      </c>
      <c r="B4079" s="206">
        <f>'BANK RECON'!B215</f>
        <v>0</v>
      </c>
      <c r="C4079" s="209">
        <f>'BANK RECON'!D215</f>
        <v>0</v>
      </c>
      <c r="D4079" s="209">
        <f>'BANK RECON'!D215</f>
        <v>0</v>
      </c>
      <c r="E4079" s="209">
        <f>'BANK RECON'!C215</f>
        <v>0</v>
      </c>
      <c r="F4079" s="209">
        <f>'BANK RECON'!E215</f>
        <v>0</v>
      </c>
      <c r="G4079" s="210">
        <f>'BANK RECON'!G215</f>
        <v>0</v>
      </c>
      <c r="H4079" s="210">
        <f>'BANK RECON'!H215</f>
        <v>0</v>
      </c>
      <c r="I4079" s="210">
        <f t="shared" si="64"/>
        <v>0</v>
      </c>
      <c r="J4079" s="209"/>
      <c r="K4079" s="209" t="str" cm="1">
        <f t="array" ref="K4079">IF($C4079="","",IF(AND($C4079=Party_Statement!$C$5,$B4079&gt;=Party_Statement!$C$6,$B4079&lt;=Party_Statement!$E$6),SUMPRODUCT(($C$3:$C4079=Party_Statement!$C$5)*($B$3:$B4079&gt;=Party_Statement!$C$6)*($B$3:$B4079&lt;=Party_Statement!$E$6)),""))</f>
        <v/>
      </c>
    </row>
    <row r="4080" spans="1:11" x14ac:dyDescent="0.25">
      <c r="A4080" s="212">
        <f>'BANK RECON'!A216</f>
        <v>0</v>
      </c>
      <c r="B4080" s="206">
        <f>'BANK RECON'!B216</f>
        <v>0</v>
      </c>
      <c r="C4080" s="209">
        <f>'BANK RECON'!D216</f>
        <v>0</v>
      </c>
      <c r="D4080" s="209">
        <f>'BANK RECON'!D216</f>
        <v>0</v>
      </c>
      <c r="E4080" s="209">
        <f>'BANK RECON'!C216</f>
        <v>0</v>
      </c>
      <c r="F4080" s="209">
        <f>'BANK RECON'!E216</f>
        <v>0</v>
      </c>
      <c r="G4080" s="210">
        <f>'BANK RECON'!G216</f>
        <v>0</v>
      </c>
      <c r="H4080" s="210">
        <f>'BANK RECON'!H216</f>
        <v>0</v>
      </c>
      <c r="I4080" s="210">
        <f t="shared" si="64"/>
        <v>0</v>
      </c>
      <c r="J4080" s="209"/>
      <c r="K4080" s="209" t="str" cm="1">
        <f t="array" ref="K4080">IF($C4080="","",IF(AND($C4080=Party_Statement!$C$5,$B4080&gt;=Party_Statement!$C$6,$B4080&lt;=Party_Statement!$E$6),SUMPRODUCT(($C$3:$C4080=Party_Statement!$C$5)*($B$3:$B4080&gt;=Party_Statement!$C$6)*($B$3:$B4080&lt;=Party_Statement!$E$6)),""))</f>
        <v/>
      </c>
    </row>
    <row r="4081" spans="1:11" x14ac:dyDescent="0.25">
      <c r="A4081" s="212">
        <f>'BANK RECON'!A217</f>
        <v>0</v>
      </c>
      <c r="B4081" s="206">
        <f>'BANK RECON'!B217</f>
        <v>0</v>
      </c>
      <c r="C4081" s="209">
        <f>'BANK RECON'!D217</f>
        <v>0</v>
      </c>
      <c r="D4081" s="209">
        <f>'BANK RECON'!D217</f>
        <v>0</v>
      </c>
      <c r="E4081" s="209">
        <f>'BANK RECON'!C217</f>
        <v>0</v>
      </c>
      <c r="F4081" s="209">
        <f>'BANK RECON'!E217</f>
        <v>0</v>
      </c>
      <c r="G4081" s="210">
        <f>'BANK RECON'!G217</f>
        <v>0</v>
      </c>
      <c r="H4081" s="210">
        <f>'BANK RECON'!H217</f>
        <v>0</v>
      </c>
      <c r="I4081" s="210">
        <f t="shared" si="64"/>
        <v>0</v>
      </c>
      <c r="J4081" s="209"/>
      <c r="K4081" s="209" t="str" cm="1">
        <f t="array" ref="K4081">IF($C4081="","",IF(AND($C4081=Party_Statement!$C$5,$B4081&gt;=Party_Statement!$C$6,$B4081&lt;=Party_Statement!$E$6),SUMPRODUCT(($C$3:$C4081=Party_Statement!$C$5)*($B$3:$B4081&gt;=Party_Statement!$C$6)*($B$3:$B4081&lt;=Party_Statement!$E$6)),""))</f>
        <v/>
      </c>
    </row>
    <row r="4082" spans="1:11" x14ac:dyDescent="0.25">
      <c r="A4082" s="212">
        <f>'BANK RECON'!A218</f>
        <v>0</v>
      </c>
      <c r="B4082" s="206">
        <f>'BANK RECON'!B218</f>
        <v>0</v>
      </c>
      <c r="C4082" s="209">
        <f>'BANK RECON'!D218</f>
        <v>0</v>
      </c>
      <c r="D4082" s="209">
        <f>'BANK RECON'!D218</f>
        <v>0</v>
      </c>
      <c r="E4082" s="209">
        <f>'BANK RECON'!C218</f>
        <v>0</v>
      </c>
      <c r="F4082" s="209">
        <f>'BANK RECON'!E218</f>
        <v>0</v>
      </c>
      <c r="G4082" s="210">
        <f>'BANK RECON'!G218</f>
        <v>0</v>
      </c>
      <c r="H4082" s="210">
        <f>'BANK RECON'!H218</f>
        <v>0</v>
      </c>
      <c r="I4082" s="210">
        <f t="shared" si="64"/>
        <v>0</v>
      </c>
      <c r="J4082" s="209"/>
      <c r="K4082" s="209" t="str" cm="1">
        <f t="array" ref="K4082">IF($C4082="","",IF(AND($C4082=Party_Statement!$C$5,$B4082&gt;=Party_Statement!$C$6,$B4082&lt;=Party_Statement!$E$6),SUMPRODUCT(($C$3:$C4082=Party_Statement!$C$5)*($B$3:$B4082&gt;=Party_Statement!$C$6)*($B$3:$B4082&lt;=Party_Statement!$E$6)),""))</f>
        <v/>
      </c>
    </row>
    <row r="4083" spans="1:11" x14ac:dyDescent="0.25">
      <c r="A4083" s="212">
        <f>'BANK RECON'!A219</f>
        <v>0</v>
      </c>
      <c r="B4083" s="206">
        <f>'BANK RECON'!B219</f>
        <v>0</v>
      </c>
      <c r="C4083" s="209">
        <f>'BANK RECON'!D219</f>
        <v>0</v>
      </c>
      <c r="D4083" s="209">
        <f>'BANK RECON'!D219</f>
        <v>0</v>
      </c>
      <c r="E4083" s="209">
        <f>'BANK RECON'!C219</f>
        <v>0</v>
      </c>
      <c r="F4083" s="209">
        <f>'BANK RECON'!E219</f>
        <v>0</v>
      </c>
      <c r="G4083" s="210">
        <f>'BANK RECON'!G219</f>
        <v>0</v>
      </c>
      <c r="H4083" s="210">
        <f>'BANK RECON'!H219</f>
        <v>0</v>
      </c>
      <c r="I4083" s="210">
        <f t="shared" si="64"/>
        <v>0</v>
      </c>
      <c r="J4083" s="209"/>
      <c r="K4083" s="209" t="str" cm="1">
        <f t="array" ref="K4083">IF($C4083="","",IF(AND($C4083=Party_Statement!$C$5,$B4083&gt;=Party_Statement!$C$6,$B4083&lt;=Party_Statement!$E$6),SUMPRODUCT(($C$3:$C4083=Party_Statement!$C$5)*($B$3:$B4083&gt;=Party_Statement!$C$6)*($B$3:$B4083&lt;=Party_Statement!$E$6)),""))</f>
        <v/>
      </c>
    </row>
    <row r="4084" spans="1:11" x14ac:dyDescent="0.25">
      <c r="A4084" s="212">
        <f>'BANK RECON'!A220</f>
        <v>0</v>
      </c>
      <c r="B4084" s="206">
        <f>'BANK RECON'!B220</f>
        <v>0</v>
      </c>
      <c r="C4084" s="209">
        <f>'BANK RECON'!D220</f>
        <v>0</v>
      </c>
      <c r="D4084" s="209">
        <f>'BANK RECON'!D220</f>
        <v>0</v>
      </c>
      <c r="E4084" s="209">
        <f>'BANK RECON'!C220</f>
        <v>0</v>
      </c>
      <c r="F4084" s="209">
        <f>'BANK RECON'!E220</f>
        <v>0</v>
      </c>
      <c r="G4084" s="210">
        <f>'BANK RECON'!G220</f>
        <v>0</v>
      </c>
      <c r="H4084" s="210">
        <f>'BANK RECON'!H220</f>
        <v>0</v>
      </c>
      <c r="I4084" s="210">
        <f t="shared" si="64"/>
        <v>0</v>
      </c>
      <c r="J4084" s="209"/>
      <c r="K4084" s="209" t="str" cm="1">
        <f t="array" ref="K4084">IF($C4084="","",IF(AND($C4084=Party_Statement!$C$5,$B4084&gt;=Party_Statement!$C$6,$B4084&lt;=Party_Statement!$E$6),SUMPRODUCT(($C$3:$C4084=Party_Statement!$C$5)*($B$3:$B4084&gt;=Party_Statement!$C$6)*($B$3:$B4084&lt;=Party_Statement!$E$6)),""))</f>
        <v/>
      </c>
    </row>
    <row r="4085" spans="1:11" x14ac:dyDescent="0.25">
      <c r="A4085" s="212">
        <f>'BANK RECON'!A221</f>
        <v>0</v>
      </c>
      <c r="B4085" s="206">
        <f>'BANK RECON'!B221</f>
        <v>0</v>
      </c>
      <c r="C4085" s="209">
        <f>'BANK RECON'!D221</f>
        <v>0</v>
      </c>
      <c r="D4085" s="209">
        <f>'BANK RECON'!D221</f>
        <v>0</v>
      </c>
      <c r="E4085" s="209">
        <f>'BANK RECON'!C221</f>
        <v>0</v>
      </c>
      <c r="F4085" s="209">
        <f>'BANK RECON'!E221</f>
        <v>0</v>
      </c>
      <c r="G4085" s="210">
        <f>'BANK RECON'!G221</f>
        <v>0</v>
      </c>
      <c r="H4085" s="210">
        <f>'BANK RECON'!H221</f>
        <v>0</v>
      </c>
      <c r="I4085" s="210">
        <f t="shared" si="64"/>
        <v>0</v>
      </c>
      <c r="J4085" s="209"/>
      <c r="K4085" s="209" t="str" cm="1">
        <f t="array" ref="K4085">IF($C4085="","",IF(AND($C4085=Party_Statement!$C$5,$B4085&gt;=Party_Statement!$C$6,$B4085&lt;=Party_Statement!$E$6),SUMPRODUCT(($C$3:$C4085=Party_Statement!$C$5)*($B$3:$B4085&gt;=Party_Statement!$C$6)*($B$3:$B4085&lt;=Party_Statement!$E$6)),""))</f>
        <v/>
      </c>
    </row>
    <row r="4086" spans="1:11" x14ac:dyDescent="0.25">
      <c r="A4086" s="212">
        <f>'BANK RECON'!A222</f>
        <v>0</v>
      </c>
      <c r="B4086" s="206">
        <f>'BANK RECON'!B222</f>
        <v>0</v>
      </c>
      <c r="C4086" s="209">
        <f>'BANK RECON'!D222</f>
        <v>0</v>
      </c>
      <c r="D4086" s="209">
        <f>'BANK RECON'!D222</f>
        <v>0</v>
      </c>
      <c r="E4086" s="209">
        <f>'BANK RECON'!C222</f>
        <v>0</v>
      </c>
      <c r="F4086" s="209">
        <f>'BANK RECON'!E222</f>
        <v>0</v>
      </c>
      <c r="G4086" s="210">
        <f>'BANK RECON'!G222</f>
        <v>0</v>
      </c>
      <c r="H4086" s="210">
        <f>'BANK RECON'!H222</f>
        <v>0</v>
      </c>
      <c r="I4086" s="210">
        <f t="shared" si="64"/>
        <v>0</v>
      </c>
      <c r="J4086" s="209"/>
      <c r="K4086" s="209" t="str" cm="1">
        <f t="array" ref="K4086">IF($C4086="","",IF(AND($C4086=Party_Statement!$C$5,$B4086&gt;=Party_Statement!$C$6,$B4086&lt;=Party_Statement!$E$6),SUMPRODUCT(($C$3:$C4086=Party_Statement!$C$5)*($B$3:$B4086&gt;=Party_Statement!$C$6)*($B$3:$B4086&lt;=Party_Statement!$E$6)),""))</f>
        <v/>
      </c>
    </row>
    <row r="4087" spans="1:11" x14ac:dyDescent="0.25">
      <c r="A4087" s="212">
        <f>'BANK RECON'!A223</f>
        <v>0</v>
      </c>
      <c r="B4087" s="206">
        <f>'BANK RECON'!B223</f>
        <v>0</v>
      </c>
      <c r="C4087" s="209">
        <f>'BANK RECON'!D223</f>
        <v>0</v>
      </c>
      <c r="D4087" s="209">
        <f>'BANK RECON'!D223</f>
        <v>0</v>
      </c>
      <c r="E4087" s="209">
        <f>'BANK RECON'!C223</f>
        <v>0</v>
      </c>
      <c r="F4087" s="209">
        <f>'BANK RECON'!E223</f>
        <v>0</v>
      </c>
      <c r="G4087" s="210">
        <f>'BANK RECON'!G223</f>
        <v>0</v>
      </c>
      <c r="H4087" s="210">
        <f>'BANK RECON'!H223</f>
        <v>0</v>
      </c>
      <c r="I4087" s="210">
        <f t="shared" si="64"/>
        <v>0</v>
      </c>
      <c r="J4087" s="209"/>
      <c r="K4087" s="209" t="str" cm="1">
        <f t="array" ref="K4087">IF($C4087="","",IF(AND($C4087=Party_Statement!$C$5,$B4087&gt;=Party_Statement!$C$6,$B4087&lt;=Party_Statement!$E$6),SUMPRODUCT(($C$3:$C4087=Party_Statement!$C$5)*($B$3:$B4087&gt;=Party_Statement!$C$6)*($B$3:$B4087&lt;=Party_Statement!$E$6)),""))</f>
        <v/>
      </c>
    </row>
    <row r="4088" spans="1:11" x14ac:dyDescent="0.25">
      <c r="A4088" s="212">
        <f>'BANK RECON'!A224</f>
        <v>0</v>
      </c>
      <c r="B4088" s="206">
        <f>'BANK RECON'!B224</f>
        <v>0</v>
      </c>
      <c r="C4088" s="209">
        <f>'BANK RECON'!D224</f>
        <v>0</v>
      </c>
      <c r="D4088" s="209">
        <f>'BANK RECON'!D224</f>
        <v>0</v>
      </c>
      <c r="E4088" s="209">
        <f>'BANK RECON'!C224</f>
        <v>0</v>
      </c>
      <c r="F4088" s="209">
        <f>'BANK RECON'!E224</f>
        <v>0</v>
      </c>
      <c r="G4088" s="210">
        <f>'BANK RECON'!G224</f>
        <v>0</v>
      </c>
      <c r="H4088" s="210">
        <f>'BANK RECON'!H224</f>
        <v>0</v>
      </c>
      <c r="I4088" s="210">
        <f t="shared" si="64"/>
        <v>0</v>
      </c>
      <c r="J4088" s="209"/>
      <c r="K4088" s="209" t="str" cm="1">
        <f t="array" ref="K4088">IF($C4088="","",IF(AND($C4088=Party_Statement!$C$5,$B4088&gt;=Party_Statement!$C$6,$B4088&lt;=Party_Statement!$E$6),SUMPRODUCT(($C$3:$C4088=Party_Statement!$C$5)*($B$3:$B4088&gt;=Party_Statement!$C$6)*($B$3:$B4088&lt;=Party_Statement!$E$6)),""))</f>
        <v/>
      </c>
    </row>
    <row r="4089" spans="1:11" x14ac:dyDescent="0.25">
      <c r="A4089" s="212">
        <f>'BANK RECON'!A225</f>
        <v>0</v>
      </c>
      <c r="B4089" s="206">
        <f>'BANK RECON'!B225</f>
        <v>0</v>
      </c>
      <c r="C4089" s="209">
        <f>'BANK RECON'!D225</f>
        <v>0</v>
      </c>
      <c r="D4089" s="209">
        <f>'BANK RECON'!D225</f>
        <v>0</v>
      </c>
      <c r="E4089" s="209">
        <f>'BANK RECON'!C225</f>
        <v>0</v>
      </c>
      <c r="F4089" s="209">
        <f>'BANK RECON'!E225</f>
        <v>0</v>
      </c>
      <c r="G4089" s="210">
        <f>'BANK RECON'!G225</f>
        <v>0</v>
      </c>
      <c r="H4089" s="210">
        <f>'BANK RECON'!H225</f>
        <v>0</v>
      </c>
      <c r="I4089" s="210">
        <f t="shared" si="64"/>
        <v>0</v>
      </c>
      <c r="J4089" s="209"/>
      <c r="K4089" s="209" t="str" cm="1">
        <f t="array" ref="K4089">IF($C4089="","",IF(AND($C4089=Party_Statement!$C$5,$B4089&gt;=Party_Statement!$C$6,$B4089&lt;=Party_Statement!$E$6),SUMPRODUCT(($C$3:$C4089=Party_Statement!$C$5)*($B$3:$B4089&gt;=Party_Statement!$C$6)*($B$3:$B4089&lt;=Party_Statement!$E$6)),""))</f>
        <v/>
      </c>
    </row>
    <row r="4090" spans="1:11" x14ac:dyDescent="0.25">
      <c r="A4090" s="212">
        <f>'BANK RECON'!A226</f>
        <v>0</v>
      </c>
      <c r="B4090" s="206">
        <f>'BANK RECON'!B226</f>
        <v>0</v>
      </c>
      <c r="C4090" s="209">
        <f>'BANK RECON'!D226</f>
        <v>0</v>
      </c>
      <c r="D4090" s="209">
        <f>'BANK RECON'!D226</f>
        <v>0</v>
      </c>
      <c r="E4090" s="209">
        <f>'BANK RECON'!C226</f>
        <v>0</v>
      </c>
      <c r="F4090" s="209">
        <f>'BANK RECON'!E226</f>
        <v>0</v>
      </c>
      <c r="G4090" s="210">
        <f>'BANK RECON'!G226</f>
        <v>0</v>
      </c>
      <c r="H4090" s="210">
        <f>'BANK RECON'!H226</f>
        <v>0</v>
      </c>
      <c r="I4090" s="210">
        <f t="shared" si="64"/>
        <v>0</v>
      </c>
      <c r="J4090" s="209"/>
      <c r="K4090" s="209" t="str" cm="1">
        <f t="array" ref="K4090">IF($C4090="","",IF(AND($C4090=Party_Statement!$C$5,$B4090&gt;=Party_Statement!$C$6,$B4090&lt;=Party_Statement!$E$6),SUMPRODUCT(($C$3:$C4090=Party_Statement!$C$5)*($B$3:$B4090&gt;=Party_Statement!$C$6)*($B$3:$B4090&lt;=Party_Statement!$E$6)),""))</f>
        <v/>
      </c>
    </row>
    <row r="4091" spans="1:11" x14ac:dyDescent="0.25">
      <c r="A4091" s="212">
        <f>'BANK RECON'!A227</f>
        <v>0</v>
      </c>
      <c r="B4091" s="206">
        <f>'BANK RECON'!B227</f>
        <v>0</v>
      </c>
      <c r="C4091" s="209">
        <f>'BANK RECON'!D227</f>
        <v>0</v>
      </c>
      <c r="D4091" s="209">
        <f>'BANK RECON'!D227</f>
        <v>0</v>
      </c>
      <c r="E4091" s="209">
        <f>'BANK RECON'!C227</f>
        <v>0</v>
      </c>
      <c r="F4091" s="209">
        <f>'BANK RECON'!E227</f>
        <v>0</v>
      </c>
      <c r="G4091" s="210">
        <f>'BANK RECON'!G227</f>
        <v>0</v>
      </c>
      <c r="H4091" s="210">
        <f>'BANK RECON'!H227</f>
        <v>0</v>
      </c>
      <c r="I4091" s="210">
        <f t="shared" si="64"/>
        <v>0</v>
      </c>
      <c r="J4091" s="209"/>
      <c r="K4091" s="209" t="str" cm="1">
        <f t="array" ref="K4091">IF($C4091="","",IF(AND($C4091=Party_Statement!$C$5,$B4091&gt;=Party_Statement!$C$6,$B4091&lt;=Party_Statement!$E$6),SUMPRODUCT(($C$3:$C4091=Party_Statement!$C$5)*($B$3:$B4091&gt;=Party_Statement!$C$6)*($B$3:$B4091&lt;=Party_Statement!$E$6)),""))</f>
        <v/>
      </c>
    </row>
    <row r="4092" spans="1:11" x14ac:dyDescent="0.25">
      <c r="A4092" s="212">
        <f>'BANK RECON'!A228</f>
        <v>0</v>
      </c>
      <c r="B4092" s="206">
        <f>'BANK RECON'!B228</f>
        <v>0</v>
      </c>
      <c r="C4092" s="209">
        <f>'BANK RECON'!D228</f>
        <v>0</v>
      </c>
      <c r="D4092" s="209">
        <f>'BANK RECON'!D228</f>
        <v>0</v>
      </c>
      <c r="E4092" s="209">
        <f>'BANK RECON'!C228</f>
        <v>0</v>
      </c>
      <c r="F4092" s="209">
        <f>'BANK RECON'!E228</f>
        <v>0</v>
      </c>
      <c r="G4092" s="210">
        <f>'BANK RECON'!G228</f>
        <v>0</v>
      </c>
      <c r="H4092" s="210">
        <f>'BANK RECON'!H228</f>
        <v>0</v>
      </c>
      <c r="I4092" s="210">
        <f t="shared" si="64"/>
        <v>0</v>
      </c>
      <c r="J4092" s="209"/>
      <c r="K4092" s="209" t="str" cm="1">
        <f t="array" ref="K4092">IF($C4092="","",IF(AND($C4092=Party_Statement!$C$5,$B4092&gt;=Party_Statement!$C$6,$B4092&lt;=Party_Statement!$E$6),SUMPRODUCT(($C$3:$C4092=Party_Statement!$C$5)*($B$3:$B4092&gt;=Party_Statement!$C$6)*($B$3:$B4092&lt;=Party_Statement!$E$6)),""))</f>
        <v/>
      </c>
    </row>
    <row r="4093" spans="1:11" x14ac:dyDescent="0.25">
      <c r="A4093" s="212">
        <f>'BANK RECON'!A229</f>
        <v>0</v>
      </c>
      <c r="B4093" s="206">
        <f>'BANK RECON'!B229</f>
        <v>0</v>
      </c>
      <c r="C4093" s="209">
        <f>'BANK RECON'!D229</f>
        <v>0</v>
      </c>
      <c r="D4093" s="209">
        <f>'BANK RECON'!D229</f>
        <v>0</v>
      </c>
      <c r="E4093" s="209">
        <f>'BANK RECON'!C229</f>
        <v>0</v>
      </c>
      <c r="F4093" s="209">
        <f>'BANK RECON'!E229</f>
        <v>0</v>
      </c>
      <c r="G4093" s="210">
        <f>'BANK RECON'!G229</f>
        <v>0</v>
      </c>
      <c r="H4093" s="210">
        <f>'BANK RECON'!H229</f>
        <v>0</v>
      </c>
      <c r="I4093" s="210">
        <f t="shared" si="64"/>
        <v>0</v>
      </c>
      <c r="J4093" s="209"/>
      <c r="K4093" s="209" t="str" cm="1">
        <f t="array" ref="K4093">IF($C4093="","",IF(AND($C4093=Party_Statement!$C$5,$B4093&gt;=Party_Statement!$C$6,$B4093&lt;=Party_Statement!$E$6),SUMPRODUCT(($C$3:$C4093=Party_Statement!$C$5)*($B$3:$B4093&gt;=Party_Statement!$C$6)*($B$3:$B4093&lt;=Party_Statement!$E$6)),""))</f>
        <v/>
      </c>
    </row>
    <row r="4094" spans="1:11" x14ac:dyDescent="0.25">
      <c r="A4094" s="212">
        <f>'BANK RECON'!A230</f>
        <v>0</v>
      </c>
      <c r="B4094" s="206">
        <f>'BANK RECON'!B230</f>
        <v>0</v>
      </c>
      <c r="C4094" s="209">
        <f>'BANK RECON'!D230</f>
        <v>0</v>
      </c>
      <c r="D4094" s="209">
        <f>'BANK RECON'!D230</f>
        <v>0</v>
      </c>
      <c r="E4094" s="209">
        <f>'BANK RECON'!C230</f>
        <v>0</v>
      </c>
      <c r="F4094" s="209">
        <f>'BANK RECON'!E230</f>
        <v>0</v>
      </c>
      <c r="G4094" s="210">
        <f>'BANK RECON'!G230</f>
        <v>0</v>
      </c>
      <c r="H4094" s="210">
        <f>'BANK RECON'!H230</f>
        <v>0</v>
      </c>
      <c r="I4094" s="210">
        <f t="shared" si="64"/>
        <v>0</v>
      </c>
      <c r="J4094" s="209"/>
      <c r="K4094" s="209" t="str" cm="1">
        <f t="array" ref="K4094">IF($C4094="","",IF(AND($C4094=Party_Statement!$C$5,$B4094&gt;=Party_Statement!$C$6,$B4094&lt;=Party_Statement!$E$6),SUMPRODUCT(($C$3:$C4094=Party_Statement!$C$5)*($B$3:$B4094&gt;=Party_Statement!$C$6)*($B$3:$B4094&lt;=Party_Statement!$E$6)),""))</f>
        <v/>
      </c>
    </row>
    <row r="4095" spans="1:11" x14ac:dyDescent="0.25">
      <c r="A4095" s="212">
        <f>'BANK RECON'!A231</f>
        <v>0</v>
      </c>
      <c r="B4095" s="206">
        <f>'BANK RECON'!B231</f>
        <v>0</v>
      </c>
      <c r="C4095" s="209">
        <f>'BANK RECON'!D231</f>
        <v>0</v>
      </c>
      <c r="D4095" s="209">
        <f>'BANK RECON'!D231</f>
        <v>0</v>
      </c>
      <c r="E4095" s="209">
        <f>'BANK RECON'!C231</f>
        <v>0</v>
      </c>
      <c r="F4095" s="209">
        <f>'BANK RECON'!E231</f>
        <v>0</v>
      </c>
      <c r="G4095" s="210">
        <f>'BANK RECON'!G231</f>
        <v>0</v>
      </c>
      <c r="H4095" s="210">
        <f>'BANK RECON'!H231</f>
        <v>0</v>
      </c>
      <c r="I4095" s="210">
        <f t="shared" si="64"/>
        <v>0</v>
      </c>
      <c r="J4095" s="209"/>
      <c r="K4095" s="209" t="str" cm="1">
        <f t="array" ref="K4095">IF($C4095="","",IF(AND($C4095=Party_Statement!$C$5,$B4095&gt;=Party_Statement!$C$6,$B4095&lt;=Party_Statement!$E$6),SUMPRODUCT(($C$3:$C4095=Party_Statement!$C$5)*($B$3:$B4095&gt;=Party_Statement!$C$6)*($B$3:$B4095&lt;=Party_Statement!$E$6)),""))</f>
        <v/>
      </c>
    </row>
    <row r="4096" spans="1:11" x14ac:dyDescent="0.25">
      <c r="A4096" s="212">
        <f>'BANK RECON'!A232</f>
        <v>0</v>
      </c>
      <c r="B4096" s="206">
        <f>'BANK RECON'!B232</f>
        <v>0</v>
      </c>
      <c r="C4096" s="209">
        <f>'BANK RECON'!D232</f>
        <v>0</v>
      </c>
      <c r="D4096" s="209">
        <f>'BANK RECON'!D232</f>
        <v>0</v>
      </c>
      <c r="E4096" s="209">
        <f>'BANK RECON'!C232</f>
        <v>0</v>
      </c>
      <c r="F4096" s="209">
        <f>'BANK RECON'!E232</f>
        <v>0</v>
      </c>
      <c r="G4096" s="210">
        <f>'BANK RECON'!G232</f>
        <v>0</v>
      </c>
      <c r="H4096" s="210">
        <f>'BANK RECON'!H232</f>
        <v>0</v>
      </c>
      <c r="I4096" s="210">
        <f t="shared" si="64"/>
        <v>0</v>
      </c>
      <c r="J4096" s="209"/>
      <c r="K4096" s="209" t="str" cm="1">
        <f t="array" ref="K4096">IF($C4096="","",IF(AND($C4096=Party_Statement!$C$5,$B4096&gt;=Party_Statement!$C$6,$B4096&lt;=Party_Statement!$E$6),SUMPRODUCT(($C$3:$C4096=Party_Statement!$C$5)*($B$3:$B4096&gt;=Party_Statement!$C$6)*($B$3:$B4096&lt;=Party_Statement!$E$6)),""))</f>
        <v/>
      </c>
    </row>
    <row r="4097" spans="1:11" x14ac:dyDescent="0.25">
      <c r="A4097" s="212">
        <f>'BANK RECON'!A233</f>
        <v>0</v>
      </c>
      <c r="B4097" s="206">
        <f>'BANK RECON'!B233</f>
        <v>0</v>
      </c>
      <c r="C4097" s="209">
        <f>'BANK RECON'!D233</f>
        <v>0</v>
      </c>
      <c r="D4097" s="209">
        <f>'BANK RECON'!D233</f>
        <v>0</v>
      </c>
      <c r="E4097" s="209">
        <f>'BANK RECON'!C233</f>
        <v>0</v>
      </c>
      <c r="F4097" s="209">
        <f>'BANK RECON'!E233</f>
        <v>0</v>
      </c>
      <c r="G4097" s="210">
        <f>'BANK RECON'!G233</f>
        <v>0</v>
      </c>
      <c r="H4097" s="210">
        <f>'BANK RECON'!H233</f>
        <v>0</v>
      </c>
      <c r="I4097" s="210">
        <f t="shared" si="64"/>
        <v>0</v>
      </c>
      <c r="J4097" s="209"/>
      <c r="K4097" s="209" t="str" cm="1">
        <f t="array" ref="K4097">IF($C4097="","",IF(AND($C4097=Party_Statement!$C$5,$B4097&gt;=Party_Statement!$C$6,$B4097&lt;=Party_Statement!$E$6),SUMPRODUCT(($C$3:$C4097=Party_Statement!$C$5)*($B$3:$B4097&gt;=Party_Statement!$C$6)*($B$3:$B4097&lt;=Party_Statement!$E$6)),""))</f>
        <v/>
      </c>
    </row>
    <row r="4098" spans="1:11" x14ac:dyDescent="0.25">
      <c r="A4098" s="212">
        <f>'BANK RECON'!A234</f>
        <v>0</v>
      </c>
      <c r="B4098" s="206">
        <f>'BANK RECON'!B234</f>
        <v>0</v>
      </c>
      <c r="C4098" s="209">
        <f>'BANK RECON'!D234</f>
        <v>0</v>
      </c>
      <c r="D4098" s="209">
        <f>'BANK RECON'!D234</f>
        <v>0</v>
      </c>
      <c r="E4098" s="209">
        <f>'BANK RECON'!C234</f>
        <v>0</v>
      </c>
      <c r="F4098" s="209">
        <f>'BANK RECON'!E234</f>
        <v>0</v>
      </c>
      <c r="G4098" s="210">
        <f>'BANK RECON'!G234</f>
        <v>0</v>
      </c>
      <c r="H4098" s="210">
        <f>'BANK RECON'!H234</f>
        <v>0</v>
      </c>
      <c r="I4098" s="210">
        <f t="shared" si="64"/>
        <v>0</v>
      </c>
      <c r="J4098" s="209"/>
      <c r="K4098" s="209" t="str" cm="1">
        <f t="array" ref="K4098">IF($C4098="","",IF(AND($C4098=Party_Statement!$C$5,$B4098&gt;=Party_Statement!$C$6,$B4098&lt;=Party_Statement!$E$6),SUMPRODUCT(($C$3:$C4098=Party_Statement!$C$5)*($B$3:$B4098&gt;=Party_Statement!$C$6)*($B$3:$B4098&lt;=Party_Statement!$E$6)),""))</f>
        <v/>
      </c>
    </row>
    <row r="4099" spans="1:11" x14ac:dyDescent="0.25">
      <c r="A4099" s="212">
        <f>'BANK RECON'!A235</f>
        <v>0</v>
      </c>
      <c r="B4099" s="206">
        <f>'BANK RECON'!B235</f>
        <v>0</v>
      </c>
      <c r="C4099" s="209">
        <f>'BANK RECON'!D235</f>
        <v>0</v>
      </c>
      <c r="D4099" s="209">
        <f>'BANK RECON'!D235</f>
        <v>0</v>
      </c>
      <c r="E4099" s="209">
        <f>'BANK RECON'!C235</f>
        <v>0</v>
      </c>
      <c r="F4099" s="209">
        <f>'BANK RECON'!E235</f>
        <v>0</v>
      </c>
      <c r="G4099" s="210">
        <f>'BANK RECON'!G235</f>
        <v>0</v>
      </c>
      <c r="H4099" s="210">
        <f>'BANK RECON'!H235</f>
        <v>0</v>
      </c>
      <c r="I4099" s="210">
        <f t="shared" si="64"/>
        <v>0</v>
      </c>
      <c r="J4099" s="209"/>
      <c r="K4099" s="209" t="str" cm="1">
        <f t="array" ref="K4099">IF($C4099="","",IF(AND($C4099=Party_Statement!$C$5,$B4099&gt;=Party_Statement!$C$6,$B4099&lt;=Party_Statement!$E$6),SUMPRODUCT(($C$3:$C4099=Party_Statement!$C$5)*($B$3:$B4099&gt;=Party_Statement!$C$6)*($B$3:$B4099&lt;=Party_Statement!$E$6)),""))</f>
        <v/>
      </c>
    </row>
    <row r="4100" spans="1:11" x14ac:dyDescent="0.25">
      <c r="A4100" s="212">
        <f>'BANK RECON'!A236</f>
        <v>0</v>
      </c>
      <c r="B4100" s="206">
        <f>'BANK RECON'!B236</f>
        <v>0</v>
      </c>
      <c r="C4100" s="209">
        <f>'BANK RECON'!D236</f>
        <v>0</v>
      </c>
      <c r="D4100" s="209">
        <f>'BANK RECON'!D236</f>
        <v>0</v>
      </c>
      <c r="E4100" s="209">
        <f>'BANK RECON'!C236</f>
        <v>0</v>
      </c>
      <c r="F4100" s="209">
        <f>'BANK RECON'!E236</f>
        <v>0</v>
      </c>
      <c r="G4100" s="210">
        <f>'BANK RECON'!G236</f>
        <v>0</v>
      </c>
      <c r="H4100" s="210">
        <f>'BANK RECON'!H236</f>
        <v>0</v>
      </c>
      <c r="I4100" s="210">
        <f t="shared" si="64"/>
        <v>0</v>
      </c>
      <c r="J4100" s="209"/>
      <c r="K4100" s="209" t="str" cm="1">
        <f t="array" ref="K4100">IF($C4100="","",IF(AND($C4100=Party_Statement!$C$5,$B4100&gt;=Party_Statement!$C$6,$B4100&lt;=Party_Statement!$E$6),SUMPRODUCT(($C$3:$C4100=Party_Statement!$C$5)*($B$3:$B4100&gt;=Party_Statement!$C$6)*($B$3:$B4100&lt;=Party_Statement!$E$6)),""))</f>
        <v/>
      </c>
    </row>
    <row r="4101" spans="1:11" s="64" customFormat="1" x14ac:dyDescent="0.25">
      <c r="A4101" s="212">
        <f>'BANK RECON'!A237</f>
        <v>0</v>
      </c>
      <c r="B4101" s="206">
        <f>'BANK RECON'!B237</f>
        <v>0</v>
      </c>
      <c r="C4101" s="209">
        <f>'BANK RECON'!D237</f>
        <v>0</v>
      </c>
      <c r="D4101" s="209">
        <f>'BANK RECON'!D237</f>
        <v>0</v>
      </c>
      <c r="E4101" s="209">
        <f>'BANK RECON'!C237</f>
        <v>0</v>
      </c>
      <c r="F4101" s="209">
        <f>'BANK RECON'!E237</f>
        <v>0</v>
      </c>
      <c r="G4101" s="210">
        <f>'BANK RECON'!G237</f>
        <v>0</v>
      </c>
      <c r="H4101" s="210">
        <f>'BANK RECON'!H237</f>
        <v>0</v>
      </c>
      <c r="I4101" s="210">
        <f t="shared" si="64"/>
        <v>0</v>
      </c>
      <c r="J4101" s="211"/>
      <c r="K4101" s="209" t="str" cm="1">
        <f t="array" ref="K4101">IF($C4101="","",IF(AND($C4101=Party_Statement!$C$5,$B4101&gt;=Party_Statement!$C$6,$B4101&lt;=Party_Statement!$E$6),SUMPRODUCT(($C$3:$C4101=Party_Statement!$C$5)*($B$3:$B4101&gt;=Party_Statement!$C$6)*($B$3:$B4101&lt;=Party_Statement!$E$6)),""))</f>
        <v/>
      </c>
    </row>
    <row r="4102" spans="1:11" x14ac:dyDescent="0.25">
      <c r="A4102" s="212">
        <f>'BANK RECON'!A238</f>
        <v>0</v>
      </c>
      <c r="B4102" s="206">
        <f>'BANK RECON'!B238</f>
        <v>0</v>
      </c>
      <c r="C4102" s="209">
        <f>'BANK RECON'!D238</f>
        <v>0</v>
      </c>
      <c r="D4102" s="209">
        <f>'BANK RECON'!D238</f>
        <v>0</v>
      </c>
      <c r="E4102" s="209">
        <f>'BANK RECON'!C238</f>
        <v>0</v>
      </c>
      <c r="F4102" s="209">
        <f>'BANK RECON'!E238</f>
        <v>0</v>
      </c>
      <c r="G4102" s="210">
        <f>'BANK RECON'!G238</f>
        <v>0</v>
      </c>
      <c r="H4102" s="210">
        <f>'BANK RECON'!H238</f>
        <v>0</v>
      </c>
      <c r="I4102" s="210">
        <f t="shared" si="64"/>
        <v>0</v>
      </c>
      <c r="J4102" s="209"/>
      <c r="K4102" s="209" t="str" cm="1">
        <f t="array" ref="K4102">IF($C4102="","",IF(AND($C4102=Party_Statement!$C$5,$B4102&gt;=Party_Statement!$C$6,$B4102&lt;=Party_Statement!$E$6),SUMPRODUCT(($C$3:$C4102=Party_Statement!$C$5)*($B$3:$B4102&gt;=Party_Statement!$C$6)*($B$3:$B4102&lt;=Party_Statement!$E$6)),""))</f>
        <v/>
      </c>
    </row>
    <row r="4103" spans="1:11" x14ac:dyDescent="0.25">
      <c r="A4103" s="212">
        <f>'BANK RECON'!A239</f>
        <v>0</v>
      </c>
      <c r="B4103" s="206">
        <f>'BANK RECON'!B239</f>
        <v>0</v>
      </c>
      <c r="C4103" s="209">
        <f>'BANK RECON'!D239</f>
        <v>0</v>
      </c>
      <c r="D4103" s="209">
        <f>'BANK RECON'!D239</f>
        <v>0</v>
      </c>
      <c r="E4103" s="209">
        <f>'BANK RECON'!C239</f>
        <v>0</v>
      </c>
      <c r="F4103" s="209">
        <f>'BANK RECON'!E239</f>
        <v>0</v>
      </c>
      <c r="G4103" s="210">
        <f>'BANK RECON'!G239</f>
        <v>0</v>
      </c>
      <c r="H4103" s="210">
        <f>'BANK RECON'!H239</f>
        <v>0</v>
      </c>
      <c r="I4103" s="210">
        <f t="shared" si="64"/>
        <v>0</v>
      </c>
      <c r="J4103" s="209"/>
      <c r="K4103" s="209" t="str" cm="1">
        <f t="array" ref="K4103">IF($C4103="","",IF(AND($C4103=Party_Statement!$C$5,$B4103&gt;=Party_Statement!$C$6,$B4103&lt;=Party_Statement!$E$6),SUMPRODUCT(($C$3:$C4103=Party_Statement!$C$5)*($B$3:$B4103&gt;=Party_Statement!$C$6)*($B$3:$B4103&lt;=Party_Statement!$E$6)),""))</f>
        <v/>
      </c>
    </row>
    <row r="4104" spans="1:11" x14ac:dyDescent="0.25">
      <c r="A4104" s="212">
        <f>'BANK RECON'!A240</f>
        <v>0</v>
      </c>
      <c r="B4104" s="206">
        <f>'BANK RECON'!B240</f>
        <v>0</v>
      </c>
      <c r="C4104" s="209">
        <f>'BANK RECON'!D240</f>
        <v>0</v>
      </c>
      <c r="D4104" s="209">
        <f>'BANK RECON'!D240</f>
        <v>0</v>
      </c>
      <c r="E4104" s="209">
        <f>'BANK RECON'!C240</f>
        <v>0</v>
      </c>
      <c r="F4104" s="209">
        <f>'BANK RECON'!E240</f>
        <v>0</v>
      </c>
      <c r="G4104" s="210">
        <f>'BANK RECON'!G240</f>
        <v>0</v>
      </c>
      <c r="H4104" s="210">
        <f>'BANK RECON'!H240</f>
        <v>0</v>
      </c>
      <c r="I4104" s="210">
        <f t="shared" si="64"/>
        <v>0</v>
      </c>
      <c r="J4104" s="209"/>
      <c r="K4104" s="209" t="str" cm="1">
        <f t="array" ref="K4104">IF($C4104="","",IF(AND($C4104=Party_Statement!$C$5,$B4104&gt;=Party_Statement!$C$6,$B4104&lt;=Party_Statement!$E$6),SUMPRODUCT(($C$3:$C4104=Party_Statement!$C$5)*($B$3:$B4104&gt;=Party_Statement!$C$6)*($B$3:$B4104&lt;=Party_Statement!$E$6)),""))</f>
        <v/>
      </c>
    </row>
    <row r="4105" spans="1:11" x14ac:dyDescent="0.25">
      <c r="A4105" s="212">
        <f>'BANK RECON'!A241</f>
        <v>0</v>
      </c>
      <c r="B4105" s="206">
        <f>'BANK RECON'!B241</f>
        <v>0</v>
      </c>
      <c r="C4105" s="209">
        <f>'BANK RECON'!D241</f>
        <v>0</v>
      </c>
      <c r="D4105" s="209">
        <f>'BANK RECON'!D241</f>
        <v>0</v>
      </c>
      <c r="E4105" s="209">
        <f>'BANK RECON'!C241</f>
        <v>0</v>
      </c>
      <c r="F4105" s="209">
        <f>'BANK RECON'!E241</f>
        <v>0</v>
      </c>
      <c r="G4105" s="210">
        <f>'BANK RECON'!G241</f>
        <v>0</v>
      </c>
      <c r="H4105" s="210">
        <f>'BANK RECON'!H241</f>
        <v>0</v>
      </c>
      <c r="I4105" s="210">
        <f t="shared" si="64"/>
        <v>0</v>
      </c>
      <c r="J4105" s="209"/>
      <c r="K4105" s="209" t="str" cm="1">
        <f t="array" ref="K4105">IF($C4105="","",IF(AND($C4105=Party_Statement!$C$5,$B4105&gt;=Party_Statement!$C$6,$B4105&lt;=Party_Statement!$E$6),SUMPRODUCT(($C$3:$C4105=Party_Statement!$C$5)*($B$3:$B4105&gt;=Party_Statement!$C$6)*($B$3:$B4105&lt;=Party_Statement!$E$6)),""))</f>
        <v/>
      </c>
    </row>
    <row r="4106" spans="1:11" x14ac:dyDescent="0.25">
      <c r="A4106" s="212">
        <f>'BANK RECON'!A242</f>
        <v>0</v>
      </c>
      <c r="B4106" s="206">
        <f>'BANK RECON'!B242</f>
        <v>0</v>
      </c>
      <c r="C4106" s="209">
        <f>'BANK RECON'!D242</f>
        <v>0</v>
      </c>
      <c r="D4106" s="209">
        <f>'BANK RECON'!D242</f>
        <v>0</v>
      </c>
      <c r="E4106" s="209">
        <f>'BANK RECON'!C242</f>
        <v>0</v>
      </c>
      <c r="F4106" s="209">
        <f>'BANK RECON'!E242</f>
        <v>0</v>
      </c>
      <c r="G4106" s="210">
        <f>'BANK RECON'!G242</f>
        <v>0</v>
      </c>
      <c r="H4106" s="210">
        <f>'BANK RECON'!H242</f>
        <v>0</v>
      </c>
      <c r="I4106" s="210">
        <f t="shared" si="64"/>
        <v>0</v>
      </c>
      <c r="J4106" s="209"/>
      <c r="K4106" s="209" t="str" cm="1">
        <f t="array" ref="K4106">IF($C4106="","",IF(AND($C4106=Party_Statement!$C$5,$B4106&gt;=Party_Statement!$C$6,$B4106&lt;=Party_Statement!$E$6),SUMPRODUCT(($C$3:$C4106=Party_Statement!$C$5)*($B$3:$B4106&gt;=Party_Statement!$C$6)*($B$3:$B4106&lt;=Party_Statement!$E$6)),""))</f>
        <v/>
      </c>
    </row>
    <row r="4107" spans="1:11" x14ac:dyDescent="0.25">
      <c r="A4107" s="212">
        <f>'BANK RECON'!A243</f>
        <v>0</v>
      </c>
      <c r="B4107" s="206">
        <f>'BANK RECON'!B243</f>
        <v>0</v>
      </c>
      <c r="C4107" s="209">
        <f>'BANK RECON'!D243</f>
        <v>0</v>
      </c>
      <c r="D4107" s="209">
        <f>'BANK RECON'!D243</f>
        <v>0</v>
      </c>
      <c r="E4107" s="209">
        <f>'BANK RECON'!C243</f>
        <v>0</v>
      </c>
      <c r="F4107" s="209">
        <f>'BANK RECON'!E243</f>
        <v>0</v>
      </c>
      <c r="G4107" s="210">
        <f>'BANK RECON'!G243</f>
        <v>0</v>
      </c>
      <c r="H4107" s="210">
        <f>'BANK RECON'!H243</f>
        <v>0</v>
      </c>
      <c r="I4107" s="210">
        <f t="shared" si="64"/>
        <v>0</v>
      </c>
      <c r="J4107" s="209"/>
      <c r="K4107" s="209" t="str" cm="1">
        <f t="array" ref="K4107">IF($C4107="","",IF(AND($C4107=Party_Statement!$C$5,$B4107&gt;=Party_Statement!$C$6,$B4107&lt;=Party_Statement!$E$6),SUMPRODUCT(($C$3:$C4107=Party_Statement!$C$5)*($B$3:$B4107&gt;=Party_Statement!$C$6)*($B$3:$B4107&lt;=Party_Statement!$E$6)),""))</f>
        <v/>
      </c>
    </row>
    <row r="4108" spans="1:11" x14ac:dyDescent="0.25">
      <c r="A4108" s="212">
        <f>'BANK RECON'!A244</f>
        <v>0</v>
      </c>
      <c r="B4108" s="206">
        <f>'BANK RECON'!B244</f>
        <v>0</v>
      </c>
      <c r="C4108" s="209">
        <f>'BANK RECON'!D244</f>
        <v>0</v>
      </c>
      <c r="D4108" s="209">
        <f>'BANK RECON'!D244</f>
        <v>0</v>
      </c>
      <c r="E4108" s="209">
        <f>'BANK RECON'!C244</f>
        <v>0</v>
      </c>
      <c r="F4108" s="209">
        <f>'BANK RECON'!E244</f>
        <v>0</v>
      </c>
      <c r="G4108" s="210">
        <f>'BANK RECON'!G244</f>
        <v>0</v>
      </c>
      <c r="H4108" s="210">
        <f>'BANK RECON'!H244</f>
        <v>0</v>
      </c>
      <c r="I4108" s="210">
        <f t="shared" si="64"/>
        <v>0</v>
      </c>
      <c r="J4108" s="209"/>
      <c r="K4108" s="209" t="str" cm="1">
        <f t="array" ref="K4108">IF($C4108="","",IF(AND($C4108=Party_Statement!$C$5,$B4108&gt;=Party_Statement!$C$6,$B4108&lt;=Party_Statement!$E$6),SUMPRODUCT(($C$3:$C4108=Party_Statement!$C$5)*($B$3:$B4108&gt;=Party_Statement!$C$6)*($B$3:$B4108&lt;=Party_Statement!$E$6)),""))</f>
        <v/>
      </c>
    </row>
    <row r="4109" spans="1:11" x14ac:dyDescent="0.25">
      <c r="A4109" s="212">
        <f>'BANK RECON'!A245</f>
        <v>0</v>
      </c>
      <c r="B4109" s="206">
        <f>'BANK RECON'!B245</f>
        <v>0</v>
      </c>
      <c r="C4109" s="209">
        <f>'BANK RECON'!D245</f>
        <v>0</v>
      </c>
      <c r="D4109" s="209">
        <f>'BANK RECON'!D245</f>
        <v>0</v>
      </c>
      <c r="E4109" s="209">
        <f>'BANK RECON'!C245</f>
        <v>0</v>
      </c>
      <c r="F4109" s="209">
        <f>'BANK RECON'!E245</f>
        <v>0</v>
      </c>
      <c r="G4109" s="210">
        <f>'BANK RECON'!G245</f>
        <v>0</v>
      </c>
      <c r="H4109" s="210">
        <f>'BANK RECON'!H245</f>
        <v>0</v>
      </c>
      <c r="I4109" s="210">
        <f t="shared" si="64"/>
        <v>0</v>
      </c>
      <c r="J4109" s="209"/>
      <c r="K4109" s="209" t="str" cm="1">
        <f t="array" ref="K4109">IF($C4109="","",IF(AND($C4109=Party_Statement!$C$5,$B4109&gt;=Party_Statement!$C$6,$B4109&lt;=Party_Statement!$E$6),SUMPRODUCT(($C$3:$C4109=Party_Statement!$C$5)*($B$3:$B4109&gt;=Party_Statement!$C$6)*($B$3:$B4109&lt;=Party_Statement!$E$6)),""))</f>
        <v/>
      </c>
    </row>
    <row r="4110" spans="1:11" x14ac:dyDescent="0.25">
      <c r="A4110" s="212">
        <f>'BANK RECON'!A246</f>
        <v>0</v>
      </c>
      <c r="B4110" s="206">
        <f>'BANK RECON'!B246</f>
        <v>0</v>
      </c>
      <c r="C4110" s="209">
        <f>'BANK RECON'!D246</f>
        <v>0</v>
      </c>
      <c r="D4110" s="209">
        <f>'BANK RECON'!D246</f>
        <v>0</v>
      </c>
      <c r="E4110" s="209">
        <f>'BANK RECON'!C246</f>
        <v>0</v>
      </c>
      <c r="F4110" s="209">
        <f>'BANK RECON'!E246</f>
        <v>0</v>
      </c>
      <c r="G4110" s="210">
        <f>'BANK RECON'!G246</f>
        <v>0</v>
      </c>
      <c r="H4110" s="210">
        <f>'BANK RECON'!H246</f>
        <v>0</v>
      </c>
      <c r="I4110" s="210">
        <f t="shared" si="64"/>
        <v>0</v>
      </c>
      <c r="J4110" s="209"/>
      <c r="K4110" s="209" t="str" cm="1">
        <f t="array" ref="K4110">IF($C4110="","",IF(AND($C4110=Party_Statement!$C$5,$B4110&gt;=Party_Statement!$C$6,$B4110&lt;=Party_Statement!$E$6),SUMPRODUCT(($C$3:$C4110=Party_Statement!$C$5)*($B$3:$B4110&gt;=Party_Statement!$C$6)*($B$3:$B4110&lt;=Party_Statement!$E$6)),""))</f>
        <v/>
      </c>
    </row>
    <row r="4111" spans="1:11" x14ac:dyDescent="0.25">
      <c r="A4111" s="212">
        <f>'BANK RECON'!A247</f>
        <v>0</v>
      </c>
      <c r="B4111" s="206">
        <f>'BANK RECON'!B247</f>
        <v>0</v>
      </c>
      <c r="C4111" s="209">
        <f>'BANK RECON'!D247</f>
        <v>0</v>
      </c>
      <c r="D4111" s="209">
        <f>'BANK RECON'!D247</f>
        <v>0</v>
      </c>
      <c r="E4111" s="209">
        <f>'BANK RECON'!C247</f>
        <v>0</v>
      </c>
      <c r="F4111" s="209">
        <f>'BANK RECON'!E247</f>
        <v>0</v>
      </c>
      <c r="G4111" s="210">
        <f>'BANK RECON'!G247</f>
        <v>0</v>
      </c>
      <c r="H4111" s="210">
        <f>'BANK RECON'!H247</f>
        <v>0</v>
      </c>
      <c r="I4111" s="210">
        <f t="shared" si="64"/>
        <v>0</v>
      </c>
      <c r="J4111" s="209"/>
      <c r="K4111" s="209" t="str" cm="1">
        <f t="array" ref="K4111">IF($C4111="","",IF(AND($C4111=Party_Statement!$C$5,$B4111&gt;=Party_Statement!$C$6,$B4111&lt;=Party_Statement!$E$6),SUMPRODUCT(($C$3:$C4111=Party_Statement!$C$5)*($B$3:$B4111&gt;=Party_Statement!$C$6)*($B$3:$B4111&lt;=Party_Statement!$E$6)),""))</f>
        <v/>
      </c>
    </row>
    <row r="4112" spans="1:11" x14ac:dyDescent="0.25">
      <c r="A4112" s="212">
        <f>'BANK RECON'!A248</f>
        <v>0</v>
      </c>
      <c r="B4112" s="206">
        <f>'BANK RECON'!B248</f>
        <v>0</v>
      </c>
      <c r="C4112" s="209">
        <f>'BANK RECON'!D248</f>
        <v>0</v>
      </c>
      <c r="D4112" s="209">
        <f>'BANK RECON'!D248</f>
        <v>0</v>
      </c>
      <c r="E4112" s="209">
        <f>'BANK RECON'!C248</f>
        <v>0</v>
      </c>
      <c r="F4112" s="209">
        <f>'BANK RECON'!E248</f>
        <v>0</v>
      </c>
      <c r="G4112" s="210">
        <f>'BANK RECON'!G248</f>
        <v>0</v>
      </c>
      <c r="H4112" s="210">
        <f>'BANK RECON'!H248</f>
        <v>0</v>
      </c>
      <c r="I4112" s="210">
        <f t="shared" si="64"/>
        <v>0</v>
      </c>
      <c r="J4112" s="209"/>
      <c r="K4112" s="209" t="str" cm="1">
        <f t="array" ref="K4112">IF($C4112="","",IF(AND($C4112=Party_Statement!$C$5,$B4112&gt;=Party_Statement!$C$6,$B4112&lt;=Party_Statement!$E$6),SUMPRODUCT(($C$3:$C4112=Party_Statement!$C$5)*($B$3:$B4112&gt;=Party_Statement!$C$6)*($B$3:$B4112&lt;=Party_Statement!$E$6)),""))</f>
        <v/>
      </c>
    </row>
    <row r="4113" spans="1:11" x14ac:dyDescent="0.25">
      <c r="A4113" s="212">
        <f>'BANK RECON'!A249</f>
        <v>0</v>
      </c>
      <c r="B4113" s="206">
        <f>'BANK RECON'!B249</f>
        <v>0</v>
      </c>
      <c r="C4113" s="209">
        <f>'BANK RECON'!D249</f>
        <v>0</v>
      </c>
      <c r="D4113" s="209">
        <f>'BANK RECON'!D249</f>
        <v>0</v>
      </c>
      <c r="E4113" s="209">
        <f>'BANK RECON'!C249</f>
        <v>0</v>
      </c>
      <c r="F4113" s="209">
        <f>'BANK RECON'!E249</f>
        <v>0</v>
      </c>
      <c r="G4113" s="210">
        <f>'BANK RECON'!G249</f>
        <v>0</v>
      </c>
      <c r="H4113" s="210">
        <f>'BANK RECON'!H249</f>
        <v>0</v>
      </c>
      <c r="I4113" s="210">
        <f t="shared" si="64"/>
        <v>0</v>
      </c>
      <c r="J4113" s="209"/>
      <c r="K4113" s="209" t="str" cm="1">
        <f t="array" ref="K4113">IF($C4113="","",IF(AND($C4113=Party_Statement!$C$5,$B4113&gt;=Party_Statement!$C$6,$B4113&lt;=Party_Statement!$E$6),SUMPRODUCT(($C$3:$C4113=Party_Statement!$C$5)*($B$3:$B4113&gt;=Party_Statement!$C$6)*($B$3:$B4113&lt;=Party_Statement!$E$6)),""))</f>
        <v/>
      </c>
    </row>
    <row r="4114" spans="1:11" x14ac:dyDescent="0.25">
      <c r="A4114" s="212">
        <f>'BANK RECON'!A250</f>
        <v>0</v>
      </c>
      <c r="B4114" s="206">
        <f>'BANK RECON'!B250</f>
        <v>0</v>
      </c>
      <c r="C4114" s="209">
        <f>'BANK RECON'!D250</f>
        <v>0</v>
      </c>
      <c r="D4114" s="209">
        <f>'BANK RECON'!D250</f>
        <v>0</v>
      </c>
      <c r="E4114" s="209">
        <f>'BANK RECON'!C250</f>
        <v>0</v>
      </c>
      <c r="F4114" s="209">
        <f>'BANK RECON'!E250</f>
        <v>0</v>
      </c>
      <c r="G4114" s="210">
        <f>'BANK RECON'!G250</f>
        <v>0</v>
      </c>
      <c r="H4114" s="210">
        <f>'BANK RECON'!H250</f>
        <v>0</v>
      </c>
      <c r="I4114" s="210">
        <f t="shared" si="64"/>
        <v>0</v>
      </c>
      <c r="J4114" s="209"/>
      <c r="K4114" s="209" t="str" cm="1">
        <f t="array" ref="K4114">IF($C4114="","",IF(AND($C4114=Party_Statement!$C$5,$B4114&gt;=Party_Statement!$C$6,$B4114&lt;=Party_Statement!$E$6),SUMPRODUCT(($C$3:$C4114=Party_Statement!$C$5)*($B$3:$B4114&gt;=Party_Statement!$C$6)*($B$3:$B4114&lt;=Party_Statement!$E$6)),""))</f>
        <v/>
      </c>
    </row>
    <row r="4115" spans="1:11" x14ac:dyDescent="0.25">
      <c r="A4115" s="212">
        <f>'BANK RECON'!A251</f>
        <v>0</v>
      </c>
      <c r="B4115" s="206">
        <f>'BANK RECON'!B251</f>
        <v>0</v>
      </c>
      <c r="C4115" s="209">
        <f>'BANK RECON'!D251</f>
        <v>0</v>
      </c>
      <c r="D4115" s="209">
        <f>'BANK RECON'!D251</f>
        <v>0</v>
      </c>
      <c r="E4115" s="209">
        <f>'BANK RECON'!C251</f>
        <v>0</v>
      </c>
      <c r="F4115" s="209">
        <f>'BANK RECON'!E251</f>
        <v>0</v>
      </c>
      <c r="G4115" s="210">
        <f>'BANK RECON'!G251</f>
        <v>0</v>
      </c>
      <c r="H4115" s="210">
        <f>'BANK RECON'!H251</f>
        <v>0</v>
      </c>
      <c r="I4115" s="210">
        <f t="shared" si="64"/>
        <v>0</v>
      </c>
      <c r="J4115" s="209"/>
      <c r="K4115" s="209" t="str" cm="1">
        <f t="array" ref="K4115">IF($C4115="","",IF(AND($C4115=Party_Statement!$C$5,$B4115&gt;=Party_Statement!$C$6,$B4115&lt;=Party_Statement!$E$6),SUMPRODUCT(($C$3:$C4115=Party_Statement!$C$5)*($B$3:$B4115&gt;=Party_Statement!$C$6)*($B$3:$B4115&lt;=Party_Statement!$E$6)),""))</f>
        <v/>
      </c>
    </row>
    <row r="4116" spans="1:11" x14ac:dyDescent="0.25">
      <c r="A4116" s="212">
        <f>'BANK RECON'!A252</f>
        <v>0</v>
      </c>
      <c r="B4116" s="206">
        <f>'BANK RECON'!B252</f>
        <v>0</v>
      </c>
      <c r="C4116" s="209">
        <f>'BANK RECON'!D252</f>
        <v>0</v>
      </c>
      <c r="D4116" s="209">
        <f>'BANK RECON'!D252</f>
        <v>0</v>
      </c>
      <c r="E4116" s="209">
        <f>'BANK RECON'!C252</f>
        <v>0</v>
      </c>
      <c r="F4116" s="209">
        <f>'BANK RECON'!E252</f>
        <v>0</v>
      </c>
      <c r="G4116" s="210">
        <f>'BANK RECON'!G252</f>
        <v>0</v>
      </c>
      <c r="H4116" s="210">
        <f>'BANK RECON'!H252</f>
        <v>0</v>
      </c>
      <c r="I4116" s="210">
        <f t="shared" si="64"/>
        <v>0</v>
      </c>
      <c r="J4116" s="209"/>
      <c r="K4116" s="209" t="str" cm="1">
        <f t="array" ref="K4116">IF($C4116="","",IF(AND($C4116=Party_Statement!$C$5,$B4116&gt;=Party_Statement!$C$6,$B4116&lt;=Party_Statement!$E$6),SUMPRODUCT(($C$3:$C4116=Party_Statement!$C$5)*($B$3:$B4116&gt;=Party_Statement!$C$6)*($B$3:$B4116&lt;=Party_Statement!$E$6)),""))</f>
        <v/>
      </c>
    </row>
    <row r="4117" spans="1:11" x14ac:dyDescent="0.25">
      <c r="A4117" s="212">
        <f>'BANK RECON'!A253</f>
        <v>0</v>
      </c>
      <c r="B4117" s="206">
        <f>'BANK RECON'!B253</f>
        <v>0</v>
      </c>
      <c r="C4117" s="209">
        <f>'BANK RECON'!D253</f>
        <v>0</v>
      </c>
      <c r="D4117" s="209">
        <f>'BANK RECON'!D253</f>
        <v>0</v>
      </c>
      <c r="E4117" s="209">
        <f>'BANK RECON'!C253</f>
        <v>0</v>
      </c>
      <c r="F4117" s="209">
        <f>'BANK RECON'!E253</f>
        <v>0</v>
      </c>
      <c r="G4117" s="210">
        <f>'BANK RECON'!G253</f>
        <v>0</v>
      </c>
      <c r="H4117" s="210">
        <f>'BANK RECON'!H253</f>
        <v>0</v>
      </c>
      <c r="I4117" s="210">
        <f t="shared" si="64"/>
        <v>0</v>
      </c>
      <c r="J4117" s="209"/>
      <c r="K4117" s="209" t="str" cm="1">
        <f t="array" ref="K4117">IF($C4117="","",IF(AND($C4117=Party_Statement!$C$5,$B4117&gt;=Party_Statement!$C$6,$B4117&lt;=Party_Statement!$E$6),SUMPRODUCT(($C$3:$C4117=Party_Statement!$C$5)*($B$3:$B4117&gt;=Party_Statement!$C$6)*($B$3:$B4117&lt;=Party_Statement!$E$6)),""))</f>
        <v/>
      </c>
    </row>
    <row r="4118" spans="1:11" x14ac:dyDescent="0.25">
      <c r="A4118" s="212">
        <f>'BANK RECON'!A254</f>
        <v>0</v>
      </c>
      <c r="B4118" s="206">
        <f>'BANK RECON'!B254</f>
        <v>0</v>
      </c>
      <c r="C4118" s="209">
        <f>'BANK RECON'!D254</f>
        <v>0</v>
      </c>
      <c r="D4118" s="209">
        <f>'BANK RECON'!D254</f>
        <v>0</v>
      </c>
      <c r="E4118" s="209">
        <f>'BANK RECON'!C254</f>
        <v>0</v>
      </c>
      <c r="F4118" s="209">
        <f>'BANK RECON'!E254</f>
        <v>0</v>
      </c>
      <c r="G4118" s="210">
        <f>'BANK RECON'!G254</f>
        <v>0</v>
      </c>
      <c r="H4118" s="210">
        <f>'BANK RECON'!H254</f>
        <v>0</v>
      </c>
      <c r="I4118" s="210">
        <f t="shared" si="64"/>
        <v>0</v>
      </c>
      <c r="J4118" s="209"/>
      <c r="K4118" s="209" t="str" cm="1">
        <f t="array" ref="K4118">IF($C4118="","",IF(AND($C4118=Party_Statement!$C$5,$B4118&gt;=Party_Statement!$C$6,$B4118&lt;=Party_Statement!$E$6),SUMPRODUCT(($C$3:$C4118=Party_Statement!$C$5)*($B$3:$B4118&gt;=Party_Statement!$C$6)*($B$3:$B4118&lt;=Party_Statement!$E$6)),""))</f>
        <v/>
      </c>
    </row>
    <row r="4119" spans="1:11" x14ac:dyDescent="0.25">
      <c r="A4119" s="212">
        <f>'BANK RECON'!A255</f>
        <v>0</v>
      </c>
      <c r="B4119" s="206">
        <f>'BANK RECON'!B255</f>
        <v>0</v>
      </c>
      <c r="C4119" s="209">
        <f>'BANK RECON'!D255</f>
        <v>0</v>
      </c>
      <c r="D4119" s="209">
        <f>'BANK RECON'!D255</f>
        <v>0</v>
      </c>
      <c r="E4119" s="209">
        <f>'BANK RECON'!C255</f>
        <v>0</v>
      </c>
      <c r="F4119" s="209">
        <f>'BANK RECON'!E255</f>
        <v>0</v>
      </c>
      <c r="G4119" s="210">
        <f>'BANK RECON'!G255</f>
        <v>0</v>
      </c>
      <c r="H4119" s="210">
        <f>'BANK RECON'!H255</f>
        <v>0</v>
      </c>
      <c r="I4119" s="210">
        <f t="shared" si="64"/>
        <v>0</v>
      </c>
      <c r="J4119" s="209"/>
      <c r="K4119" s="209" t="str" cm="1">
        <f t="array" ref="K4119">IF($C4119="","",IF(AND($C4119=Party_Statement!$C$5,$B4119&gt;=Party_Statement!$C$6,$B4119&lt;=Party_Statement!$E$6),SUMPRODUCT(($C$3:$C4119=Party_Statement!$C$5)*($B$3:$B4119&gt;=Party_Statement!$C$6)*($B$3:$B4119&lt;=Party_Statement!$E$6)),""))</f>
        <v/>
      </c>
    </row>
    <row r="4120" spans="1:11" x14ac:dyDescent="0.25">
      <c r="A4120" s="212">
        <f>'BANK RECON'!A256</f>
        <v>0</v>
      </c>
      <c r="B4120" s="206">
        <f>'BANK RECON'!B256</f>
        <v>0</v>
      </c>
      <c r="C4120" s="209">
        <f>'BANK RECON'!D256</f>
        <v>0</v>
      </c>
      <c r="D4120" s="209">
        <f>'BANK RECON'!D256</f>
        <v>0</v>
      </c>
      <c r="E4120" s="209">
        <f>'BANK RECON'!C256</f>
        <v>0</v>
      </c>
      <c r="F4120" s="209">
        <f>'BANK RECON'!E256</f>
        <v>0</v>
      </c>
      <c r="G4120" s="210">
        <f>'BANK RECON'!G256</f>
        <v>0</v>
      </c>
      <c r="H4120" s="210">
        <f>'BANK RECON'!H256</f>
        <v>0</v>
      </c>
      <c r="I4120" s="210">
        <f t="shared" si="64"/>
        <v>0</v>
      </c>
      <c r="J4120" s="209"/>
      <c r="K4120" s="209" t="str" cm="1">
        <f t="array" ref="K4120">IF($C4120="","",IF(AND($C4120=Party_Statement!$C$5,$B4120&gt;=Party_Statement!$C$6,$B4120&lt;=Party_Statement!$E$6),SUMPRODUCT(($C$3:$C4120=Party_Statement!$C$5)*($B$3:$B4120&gt;=Party_Statement!$C$6)*($B$3:$B4120&lt;=Party_Statement!$E$6)),""))</f>
        <v/>
      </c>
    </row>
    <row r="4121" spans="1:11" x14ac:dyDescent="0.25">
      <c r="A4121" s="212">
        <f>'BANK RECON'!A257</f>
        <v>0</v>
      </c>
      <c r="B4121" s="206">
        <f>'BANK RECON'!B257</f>
        <v>0</v>
      </c>
      <c r="C4121" s="209">
        <f>'BANK RECON'!D257</f>
        <v>0</v>
      </c>
      <c r="D4121" s="209">
        <f>'BANK RECON'!D257</f>
        <v>0</v>
      </c>
      <c r="E4121" s="209">
        <f>'BANK RECON'!C257</f>
        <v>0</v>
      </c>
      <c r="F4121" s="209">
        <f>'BANK RECON'!E257</f>
        <v>0</v>
      </c>
      <c r="G4121" s="210">
        <f>'BANK RECON'!G257</f>
        <v>0</v>
      </c>
      <c r="H4121" s="210">
        <f>'BANK RECON'!H257</f>
        <v>0</v>
      </c>
      <c r="I4121" s="210">
        <f t="shared" si="64"/>
        <v>0</v>
      </c>
      <c r="J4121" s="209"/>
      <c r="K4121" s="209" t="str" cm="1">
        <f t="array" ref="K4121">IF($C4121="","",IF(AND($C4121=Party_Statement!$C$5,$B4121&gt;=Party_Statement!$C$6,$B4121&lt;=Party_Statement!$E$6),SUMPRODUCT(($C$3:$C4121=Party_Statement!$C$5)*($B$3:$B4121&gt;=Party_Statement!$C$6)*($B$3:$B4121&lt;=Party_Statement!$E$6)),""))</f>
        <v/>
      </c>
    </row>
    <row r="4122" spans="1:11" x14ac:dyDescent="0.25">
      <c r="A4122" s="212">
        <f>'BANK RECON'!A258</f>
        <v>0</v>
      </c>
      <c r="B4122" s="206">
        <f>'BANK RECON'!B258</f>
        <v>0</v>
      </c>
      <c r="C4122" s="209">
        <f>'BANK RECON'!D258</f>
        <v>0</v>
      </c>
      <c r="D4122" s="209">
        <f>'BANK RECON'!D258</f>
        <v>0</v>
      </c>
      <c r="E4122" s="209">
        <f>'BANK RECON'!C258</f>
        <v>0</v>
      </c>
      <c r="F4122" s="209">
        <f>'BANK RECON'!E258</f>
        <v>0</v>
      </c>
      <c r="G4122" s="210">
        <f>'BANK RECON'!G258</f>
        <v>0</v>
      </c>
      <c r="H4122" s="210">
        <f>'BANK RECON'!H258</f>
        <v>0</v>
      </c>
      <c r="I4122" s="210">
        <f t="shared" si="64"/>
        <v>0</v>
      </c>
      <c r="J4122" s="209"/>
      <c r="K4122" s="209" t="str" cm="1">
        <f t="array" ref="K4122">IF($C4122="","",IF(AND($C4122=Party_Statement!$C$5,$B4122&gt;=Party_Statement!$C$6,$B4122&lt;=Party_Statement!$E$6),SUMPRODUCT(($C$3:$C4122=Party_Statement!$C$5)*($B$3:$B4122&gt;=Party_Statement!$C$6)*($B$3:$B4122&lt;=Party_Statement!$E$6)),""))</f>
        <v/>
      </c>
    </row>
    <row r="4123" spans="1:11" x14ac:dyDescent="0.25">
      <c r="A4123" s="212">
        <f>'BANK RECON'!A259</f>
        <v>0</v>
      </c>
      <c r="B4123" s="206">
        <f>'BANK RECON'!B259</f>
        <v>0</v>
      </c>
      <c r="C4123" s="209">
        <f>'BANK RECON'!D259</f>
        <v>0</v>
      </c>
      <c r="D4123" s="209">
        <f>'BANK RECON'!D259</f>
        <v>0</v>
      </c>
      <c r="E4123" s="209">
        <f>'BANK RECON'!C259</f>
        <v>0</v>
      </c>
      <c r="F4123" s="209">
        <f>'BANK RECON'!E259</f>
        <v>0</v>
      </c>
      <c r="G4123" s="210">
        <f>'BANK RECON'!G259</f>
        <v>0</v>
      </c>
      <c r="H4123" s="210">
        <f>'BANK RECON'!H259</f>
        <v>0</v>
      </c>
      <c r="I4123" s="210">
        <f t="shared" si="64"/>
        <v>0</v>
      </c>
      <c r="J4123" s="209"/>
      <c r="K4123" s="209" t="str" cm="1">
        <f t="array" ref="K4123">IF($C4123="","",IF(AND($C4123=Party_Statement!$C$5,$B4123&gt;=Party_Statement!$C$6,$B4123&lt;=Party_Statement!$E$6),SUMPRODUCT(($C$3:$C4123=Party_Statement!$C$5)*($B$3:$B4123&gt;=Party_Statement!$C$6)*($B$3:$B4123&lt;=Party_Statement!$E$6)),""))</f>
        <v/>
      </c>
    </row>
    <row r="4124" spans="1:11" x14ac:dyDescent="0.25">
      <c r="A4124" s="212">
        <f>'BANK RECON'!A260</f>
        <v>0</v>
      </c>
      <c r="B4124" s="206">
        <f>'BANK RECON'!B260</f>
        <v>0</v>
      </c>
      <c r="C4124" s="209">
        <f>'BANK RECON'!D260</f>
        <v>0</v>
      </c>
      <c r="D4124" s="209">
        <f>'BANK RECON'!D260</f>
        <v>0</v>
      </c>
      <c r="E4124" s="209">
        <f>'BANK RECON'!C260</f>
        <v>0</v>
      </c>
      <c r="F4124" s="209">
        <f>'BANK RECON'!E260</f>
        <v>0</v>
      </c>
      <c r="G4124" s="210">
        <f>'BANK RECON'!G260</f>
        <v>0</v>
      </c>
      <c r="H4124" s="210">
        <f>'BANK RECON'!H260</f>
        <v>0</v>
      </c>
      <c r="I4124" s="210">
        <f t="shared" si="64"/>
        <v>0</v>
      </c>
      <c r="J4124" s="209"/>
      <c r="K4124" s="209" t="str" cm="1">
        <f t="array" ref="K4124">IF($C4124="","",IF(AND($C4124=Party_Statement!$C$5,$B4124&gt;=Party_Statement!$C$6,$B4124&lt;=Party_Statement!$E$6),SUMPRODUCT(($C$3:$C4124=Party_Statement!$C$5)*($B$3:$B4124&gt;=Party_Statement!$C$6)*($B$3:$B4124&lt;=Party_Statement!$E$6)),""))</f>
        <v/>
      </c>
    </row>
    <row r="4125" spans="1:11" x14ac:dyDescent="0.25">
      <c r="A4125" s="212">
        <f>'BANK RECON'!A261</f>
        <v>0</v>
      </c>
      <c r="B4125" s="206">
        <f>'BANK RECON'!B261</f>
        <v>0</v>
      </c>
      <c r="C4125" s="209">
        <f>'BANK RECON'!D261</f>
        <v>0</v>
      </c>
      <c r="D4125" s="209">
        <f>'BANK RECON'!D261</f>
        <v>0</v>
      </c>
      <c r="E4125" s="209">
        <f>'BANK RECON'!C261</f>
        <v>0</v>
      </c>
      <c r="F4125" s="209">
        <f>'BANK RECON'!E261</f>
        <v>0</v>
      </c>
      <c r="G4125" s="210">
        <f>'BANK RECON'!G261</f>
        <v>0</v>
      </c>
      <c r="H4125" s="210">
        <f>'BANK RECON'!H261</f>
        <v>0</v>
      </c>
      <c r="I4125" s="210">
        <f t="shared" ref="I4125:I4134" si="65">IF($C4125="","",IF($C4125=$C2681,$I2681+$G4125-$H4125,$G4125-$H4125))</f>
        <v>0</v>
      </c>
      <c r="J4125" s="209"/>
      <c r="K4125" s="209" t="str" cm="1">
        <f t="array" ref="K4125">IF($C4125="","",IF(AND($C4125=Party_Statement!$C$5,$B4125&gt;=Party_Statement!$C$6,$B4125&lt;=Party_Statement!$E$6),SUMPRODUCT(($C$3:$C4125=Party_Statement!$C$5)*($B$3:$B4125&gt;=Party_Statement!$C$6)*($B$3:$B4125&lt;=Party_Statement!$E$6)),""))</f>
        <v/>
      </c>
    </row>
    <row r="4126" spans="1:11" x14ac:dyDescent="0.25">
      <c r="A4126" s="212">
        <f>'BANK RECON'!A262</f>
        <v>0</v>
      </c>
      <c r="B4126" s="206">
        <f>'BANK RECON'!B262</f>
        <v>0</v>
      </c>
      <c r="C4126" s="209">
        <f>'BANK RECON'!D262</f>
        <v>0</v>
      </c>
      <c r="D4126" s="209">
        <f>'BANK RECON'!D262</f>
        <v>0</v>
      </c>
      <c r="E4126" s="209">
        <f>'BANK RECON'!C262</f>
        <v>0</v>
      </c>
      <c r="F4126" s="209">
        <f>'BANK RECON'!E262</f>
        <v>0</v>
      </c>
      <c r="G4126" s="210">
        <f>'BANK RECON'!G262</f>
        <v>0</v>
      </c>
      <c r="H4126" s="210">
        <f>'BANK RECON'!H262</f>
        <v>0</v>
      </c>
      <c r="I4126" s="210">
        <f t="shared" si="65"/>
        <v>0</v>
      </c>
      <c r="J4126" s="209"/>
      <c r="K4126" s="209" t="str" cm="1">
        <f t="array" ref="K4126">IF($C4126="","",IF(AND($C4126=Party_Statement!$C$5,$B4126&gt;=Party_Statement!$C$6,$B4126&lt;=Party_Statement!$E$6),SUMPRODUCT(($C$3:$C4126=Party_Statement!$C$5)*($B$3:$B4126&gt;=Party_Statement!$C$6)*($B$3:$B4126&lt;=Party_Statement!$E$6)),""))</f>
        <v/>
      </c>
    </row>
    <row r="4127" spans="1:11" x14ac:dyDescent="0.25">
      <c r="A4127" s="212">
        <f>'BANK RECON'!A263</f>
        <v>0</v>
      </c>
      <c r="B4127" s="206">
        <f>'BANK RECON'!B263</f>
        <v>0</v>
      </c>
      <c r="C4127" s="209">
        <f>'BANK RECON'!D263</f>
        <v>0</v>
      </c>
      <c r="D4127" s="209">
        <f>'BANK RECON'!D263</f>
        <v>0</v>
      </c>
      <c r="E4127" s="209">
        <f>'BANK RECON'!C263</f>
        <v>0</v>
      </c>
      <c r="F4127" s="209">
        <f>'BANK RECON'!E263</f>
        <v>0</v>
      </c>
      <c r="G4127" s="210">
        <f>'BANK RECON'!G263</f>
        <v>0</v>
      </c>
      <c r="H4127" s="210">
        <f>'BANK RECON'!H263</f>
        <v>0</v>
      </c>
      <c r="I4127" s="210">
        <f t="shared" si="65"/>
        <v>0</v>
      </c>
      <c r="J4127" s="209"/>
      <c r="K4127" s="209" t="str" cm="1">
        <f t="array" ref="K4127">IF($C4127="","",IF(AND($C4127=Party_Statement!$C$5,$B4127&gt;=Party_Statement!$C$6,$B4127&lt;=Party_Statement!$E$6),SUMPRODUCT(($C$3:$C4127=Party_Statement!$C$5)*($B$3:$B4127&gt;=Party_Statement!$C$6)*($B$3:$B4127&lt;=Party_Statement!$E$6)),""))</f>
        <v/>
      </c>
    </row>
    <row r="4128" spans="1:11" x14ac:dyDescent="0.25">
      <c r="A4128" s="212">
        <f>'BANK RECON'!A264</f>
        <v>0</v>
      </c>
      <c r="B4128" s="206">
        <f>'BANK RECON'!B264</f>
        <v>0</v>
      </c>
      <c r="C4128" s="209">
        <f>'BANK RECON'!D264</f>
        <v>0</v>
      </c>
      <c r="D4128" s="209">
        <f>'BANK RECON'!D264</f>
        <v>0</v>
      </c>
      <c r="E4128" s="209">
        <f>'BANK RECON'!C264</f>
        <v>0</v>
      </c>
      <c r="F4128" s="209">
        <f>'BANK RECON'!E264</f>
        <v>0</v>
      </c>
      <c r="G4128" s="210">
        <f>'BANK RECON'!G264</f>
        <v>0</v>
      </c>
      <c r="H4128" s="210">
        <f>'BANK RECON'!H264</f>
        <v>0</v>
      </c>
      <c r="I4128" s="210">
        <f t="shared" si="65"/>
        <v>0</v>
      </c>
      <c r="J4128" s="209"/>
      <c r="K4128" s="209" t="str" cm="1">
        <f t="array" ref="K4128">IF($C4128="","",IF(AND($C4128=Party_Statement!$C$5,$B4128&gt;=Party_Statement!$C$6,$B4128&lt;=Party_Statement!$E$6),SUMPRODUCT(($C$3:$C4128=Party_Statement!$C$5)*($B$3:$B4128&gt;=Party_Statement!$C$6)*($B$3:$B4128&lt;=Party_Statement!$E$6)),""))</f>
        <v/>
      </c>
    </row>
    <row r="4129" spans="1:11" x14ac:dyDescent="0.25">
      <c r="A4129" s="212">
        <f>'BANK RECON'!A265</f>
        <v>0</v>
      </c>
      <c r="B4129" s="206">
        <f>'BANK RECON'!B265</f>
        <v>0</v>
      </c>
      <c r="C4129" s="209">
        <f>'BANK RECON'!D265</f>
        <v>0</v>
      </c>
      <c r="D4129" s="209">
        <f>'BANK RECON'!D265</f>
        <v>0</v>
      </c>
      <c r="E4129" s="209">
        <f>'BANK RECON'!C265</f>
        <v>0</v>
      </c>
      <c r="F4129" s="209">
        <f>'BANK RECON'!E265</f>
        <v>0</v>
      </c>
      <c r="G4129" s="210">
        <f>'BANK RECON'!G265</f>
        <v>0</v>
      </c>
      <c r="H4129" s="210">
        <f>'BANK RECON'!H265</f>
        <v>0</v>
      </c>
      <c r="I4129" s="210">
        <f t="shared" si="65"/>
        <v>0</v>
      </c>
      <c r="J4129" s="209"/>
      <c r="K4129" s="209" t="str" cm="1">
        <f t="array" ref="K4129">IF($C4129="","",IF(AND($C4129=Party_Statement!$C$5,$B4129&gt;=Party_Statement!$C$6,$B4129&lt;=Party_Statement!$E$6),SUMPRODUCT(($C$3:$C4129=Party_Statement!$C$5)*($B$3:$B4129&gt;=Party_Statement!$C$6)*($B$3:$B4129&lt;=Party_Statement!$E$6)),""))</f>
        <v/>
      </c>
    </row>
    <row r="4130" spans="1:11" x14ac:dyDescent="0.25">
      <c r="A4130" s="212">
        <f>'BANK RECON'!A266</f>
        <v>0</v>
      </c>
      <c r="B4130" s="206">
        <f>'BANK RECON'!B266</f>
        <v>0</v>
      </c>
      <c r="C4130" s="209">
        <f>'BANK RECON'!D266</f>
        <v>0</v>
      </c>
      <c r="D4130" s="209">
        <f>'BANK RECON'!D266</f>
        <v>0</v>
      </c>
      <c r="E4130" s="209">
        <f>'BANK RECON'!C266</f>
        <v>0</v>
      </c>
      <c r="F4130" s="209">
        <f>'BANK RECON'!E266</f>
        <v>0</v>
      </c>
      <c r="G4130" s="210">
        <f>'BANK RECON'!G266</f>
        <v>0</v>
      </c>
      <c r="H4130" s="210">
        <f>'BANK RECON'!H266</f>
        <v>0</v>
      </c>
      <c r="I4130" s="210">
        <f t="shared" si="65"/>
        <v>0</v>
      </c>
      <c r="J4130" s="209"/>
      <c r="K4130" s="209" t="str" cm="1">
        <f t="array" ref="K4130">IF($C4130="","",IF(AND($C4130=Party_Statement!$C$5,$B4130&gt;=Party_Statement!$C$6,$B4130&lt;=Party_Statement!$E$6),SUMPRODUCT(($C$3:$C4130=Party_Statement!$C$5)*($B$3:$B4130&gt;=Party_Statement!$C$6)*($B$3:$B4130&lt;=Party_Statement!$E$6)),""))</f>
        <v/>
      </c>
    </row>
    <row r="4131" spans="1:11" x14ac:dyDescent="0.25">
      <c r="A4131" s="212">
        <f>'BANK RECON'!A267</f>
        <v>0</v>
      </c>
      <c r="B4131" s="206">
        <f>'BANK RECON'!B267</f>
        <v>0</v>
      </c>
      <c r="C4131" s="209">
        <f>'BANK RECON'!D267</f>
        <v>0</v>
      </c>
      <c r="D4131" s="209">
        <f>'BANK RECON'!D267</f>
        <v>0</v>
      </c>
      <c r="E4131" s="209">
        <f>'BANK RECON'!C267</f>
        <v>0</v>
      </c>
      <c r="F4131" s="209">
        <f>'BANK RECON'!E267</f>
        <v>0</v>
      </c>
      <c r="G4131" s="210">
        <f>'BANK RECON'!G267</f>
        <v>0</v>
      </c>
      <c r="H4131" s="210">
        <f>'BANK RECON'!H267</f>
        <v>0</v>
      </c>
      <c r="I4131" s="210">
        <f t="shared" si="65"/>
        <v>0</v>
      </c>
      <c r="J4131" s="209"/>
      <c r="K4131" s="209" t="str" cm="1">
        <f t="array" ref="K4131">IF($C4131="","",IF(AND($C4131=Party_Statement!$C$5,$B4131&gt;=Party_Statement!$C$6,$B4131&lt;=Party_Statement!$E$6),SUMPRODUCT(($C$3:$C4131=Party_Statement!$C$5)*($B$3:$B4131&gt;=Party_Statement!$C$6)*($B$3:$B4131&lt;=Party_Statement!$E$6)),""))</f>
        <v/>
      </c>
    </row>
    <row r="4132" spans="1:11" x14ac:dyDescent="0.25">
      <c r="A4132" s="212">
        <f>'BANK RECON'!A268</f>
        <v>0</v>
      </c>
      <c r="B4132" s="206">
        <f>'BANK RECON'!B268</f>
        <v>0</v>
      </c>
      <c r="C4132" s="209">
        <f>'BANK RECON'!D268</f>
        <v>0</v>
      </c>
      <c r="D4132" s="209">
        <f>'BANK RECON'!D268</f>
        <v>0</v>
      </c>
      <c r="E4132" s="209">
        <f>'BANK RECON'!C268</f>
        <v>0</v>
      </c>
      <c r="F4132" s="209">
        <f>'BANK RECON'!E268</f>
        <v>0</v>
      </c>
      <c r="G4132" s="210">
        <f>'BANK RECON'!G268</f>
        <v>0</v>
      </c>
      <c r="H4132" s="210">
        <f>'BANK RECON'!H268</f>
        <v>0</v>
      </c>
      <c r="I4132" s="210">
        <f t="shared" si="65"/>
        <v>0</v>
      </c>
      <c r="J4132" s="209"/>
      <c r="K4132" s="209" t="str" cm="1">
        <f t="array" ref="K4132">IF($C4132="","",IF(AND($C4132=Party_Statement!$C$5,$B4132&gt;=Party_Statement!$C$6,$B4132&lt;=Party_Statement!$E$6),SUMPRODUCT(($C$3:$C4132=Party_Statement!$C$5)*($B$3:$B4132&gt;=Party_Statement!$C$6)*($B$3:$B4132&lt;=Party_Statement!$E$6)),""))</f>
        <v/>
      </c>
    </row>
    <row r="4133" spans="1:11" x14ac:dyDescent="0.25">
      <c r="A4133" s="212">
        <f>'BANK RECON'!A269</f>
        <v>0</v>
      </c>
      <c r="B4133" s="206">
        <f>'BANK RECON'!B269</f>
        <v>0</v>
      </c>
      <c r="C4133" s="209">
        <f>'BANK RECON'!D269</f>
        <v>0</v>
      </c>
      <c r="D4133" s="209">
        <f>'BANK RECON'!D269</f>
        <v>0</v>
      </c>
      <c r="E4133" s="209">
        <f>'BANK RECON'!C269</f>
        <v>0</v>
      </c>
      <c r="F4133" s="209">
        <f>'BANK RECON'!E269</f>
        <v>0</v>
      </c>
      <c r="G4133" s="210">
        <f>'BANK RECON'!G269</f>
        <v>0</v>
      </c>
      <c r="H4133" s="210">
        <f>'BANK RECON'!H269</f>
        <v>0</v>
      </c>
      <c r="I4133" s="210">
        <f t="shared" si="65"/>
        <v>0</v>
      </c>
      <c r="J4133" s="209"/>
      <c r="K4133" s="209" t="str" cm="1">
        <f t="array" ref="K4133">IF($C4133="","",IF(AND($C4133=Party_Statement!$C$5,$B4133&gt;=Party_Statement!$C$6,$B4133&lt;=Party_Statement!$E$6),SUMPRODUCT(($C$3:$C4133=Party_Statement!$C$5)*($B$3:$B4133&gt;=Party_Statement!$C$6)*($B$3:$B4133&lt;=Party_Statement!$E$6)),""))</f>
        <v/>
      </c>
    </row>
    <row r="4134" spans="1:11" x14ac:dyDescent="0.25">
      <c r="A4134" s="212">
        <f>'BANK RECON'!A270</f>
        <v>0</v>
      </c>
      <c r="B4134" s="206">
        <f>'BANK RECON'!B270</f>
        <v>0</v>
      </c>
      <c r="C4134" s="209">
        <f>'BANK RECON'!D270</f>
        <v>0</v>
      </c>
      <c r="D4134" s="209">
        <f>'BANK RECON'!D270</f>
        <v>0</v>
      </c>
      <c r="E4134" s="209">
        <f>'BANK RECON'!C270</f>
        <v>0</v>
      </c>
      <c r="F4134" s="209">
        <f>'BANK RECON'!E270</f>
        <v>0</v>
      </c>
      <c r="G4134" s="210">
        <f>'BANK RECON'!G270</f>
        <v>0</v>
      </c>
      <c r="H4134" s="210">
        <f>'BANK RECON'!H270</f>
        <v>0</v>
      </c>
      <c r="I4134" s="210">
        <f t="shared" si="65"/>
        <v>0</v>
      </c>
      <c r="J4134" s="209"/>
      <c r="K4134" s="209" t="str" cm="1">
        <f t="array" ref="K4134">IF($C4134="","",IF(AND($C4134=Party_Statement!$C$5,$B4134&gt;=Party_Statement!$C$6,$B4134&lt;=Party_Statement!$E$6),SUMPRODUCT(($C$3:$C4134=Party_Statement!$C$5)*($B$3:$B4134&gt;=Party_Statement!$C$6)*($B$3:$B4134&lt;=Party_Statement!$E$6)),""))</f>
        <v/>
      </c>
    </row>
    <row r="4135" spans="1:11" x14ac:dyDescent="0.25">
      <c r="A4135" s="212"/>
      <c r="B4135" s="206"/>
      <c r="C4135" s="209"/>
      <c r="D4135" s="209"/>
      <c r="E4135" s="209"/>
      <c r="F4135" s="209"/>
      <c r="G4135" s="210"/>
      <c r="H4135" s="210"/>
      <c r="I4135" s="210"/>
      <c r="J4135" s="209"/>
      <c r="K4135" s="209" t="str" cm="1">
        <f t="array" ref="K4135">IF($C4135="","",IF(AND($C4135=Party_Statement!$C$5,$B4135&gt;=Party_Statement!$C$6,$B4135&lt;=Party_Statement!$E$6),SUMPRODUCT(($C$3:$C4135=Party_Statement!$C$5)*($B$3:$B4135&gt;=Party_Statement!$C$6)*($B$3:$B4135&lt;=Party_Statement!$E$6)),""))</f>
        <v/>
      </c>
    </row>
    <row r="4136" spans="1:11" x14ac:dyDescent="0.25">
      <c r="A4136" s="216"/>
      <c r="B4136" s="213"/>
      <c r="C4136" s="214" t="s">
        <v>8836</v>
      </c>
      <c r="D4136" s="214"/>
      <c r="E4136" s="214"/>
      <c r="F4136" s="214"/>
      <c r="G4136" s="215">
        <f>SUBTOTAL(9,G3:G4135)</f>
        <v>7058277.3975</v>
      </c>
      <c r="H4136" s="215">
        <f>SUBTOTAL(9,H3:H4135)</f>
        <v>11386582.747570455</v>
      </c>
      <c r="I4136" s="215">
        <f>SUBTOTAL(9,I3:I4135)</f>
        <v>-4311664.4300704515</v>
      </c>
      <c r="J4136" s="214"/>
      <c r="K4136" s="209" t="str" cm="1">
        <f t="array" ref="K4136">IF($C4136="","",IF(AND($C4136=Party_Statement!$C$5,$B4136&gt;=Party_Statement!$C$6,$B4136&lt;=Party_Statement!$E$6),SUMPRODUCT(($C$3:$C4136=Party_Statement!$C$5)*($B$3:$B4136&gt;=Party_Statement!$C$6)*($B$3:$B4136&lt;=Party_Statement!$E$6)),""))</f>
        <v/>
      </c>
    </row>
  </sheetData>
  <autoFilter ref="A2:K4135" xr:uid="{00000000-0001-0000-0A00-000000000000}"/>
  <mergeCells count="1">
    <mergeCell ref="A1:J1"/>
  </mergeCells>
  <conditionalFormatting sqref="A3697">
    <cfRule type="expression" dxfId="26" priority="1">
      <formula>AND($A3697&lt;&gt;"",MOD(ROW(),2)=0)</formula>
    </cfRule>
  </conditionalFormatting>
  <conditionalFormatting sqref="A3:J3 J4:J502 A4:I1857 B1858:B4136">
    <cfRule type="expression" dxfId="25" priority="6">
      <formula>AND($A3&lt;&gt;"",MOD(ROW(),2)=0)</formula>
    </cfRule>
  </conditionalFormatting>
  <printOptions horizontalCentered="1"/>
  <pageMargins left="0.75" right="0.75" top="1" bottom="1" header="0.5" footer="0.5"/>
  <pageSetup scale="90" fitToHeight="0" orientation="landscape" r:id="rId1"/>
  <headerFooter>
    <oddHeader>&amp;C&amp;"Calibri,Bold"&amp;12 &amp;K1F3864[Your Dairy Plant Name]</oddHeader>
    <oddFooter>&amp;LPrinted &amp;D&amp;RPage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  <pageSetUpPr fitToPage="1"/>
  </sheetPr>
  <dimension ref="A1:M1860"/>
  <sheetViews>
    <sheetView showGridLines="0" zoomScale="98" zoomScaleNormal="98" workbookViewId="0">
      <pane ySplit="2" topLeftCell="A1828" activePane="bottomLeft" state="frozen"/>
      <selection pane="bottomLeft" activeCell="G1842" sqref="G1842"/>
    </sheetView>
  </sheetViews>
  <sheetFormatPr defaultColWidth="8.85546875" defaultRowHeight="15" x14ac:dyDescent="0.25"/>
  <cols>
    <col min="1" max="1" width="11.42578125" customWidth="1"/>
    <col min="2" max="2" width="11.42578125" style="183" customWidth="1"/>
    <col min="3" max="3" width="10.42578125" customWidth="1"/>
    <col min="4" max="4" width="25.42578125" customWidth="1"/>
    <col min="6" max="6" width="8.85546875" customWidth="1"/>
    <col min="7" max="7" width="13.85546875" bestFit="1" customWidth="1"/>
    <col min="8" max="8" width="15.7109375" bestFit="1" customWidth="1"/>
    <col min="9" max="9" width="8.85546875" customWidth="1"/>
    <col min="10" max="10" width="16.42578125" bestFit="1" customWidth="1"/>
    <col min="11" max="12" width="8.85546875" customWidth="1"/>
    <col min="13" max="13" width="20" customWidth="1"/>
  </cols>
  <sheetData>
    <row r="1" spans="1:13" ht="32.1" customHeight="1" x14ac:dyDescent="0.25">
      <c r="A1" s="264" t="str">
        <f>D33</f>
        <v>CHHATRABHUMI STORE</v>
      </c>
      <c r="B1" s="265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</row>
    <row r="2" spans="1:13" ht="27.95" customHeight="1" x14ac:dyDescent="0.25">
      <c r="A2" s="3" t="s">
        <v>3</v>
      </c>
      <c r="B2" s="184" t="s">
        <v>4</v>
      </c>
      <c r="C2" s="3" t="s">
        <v>118</v>
      </c>
      <c r="D2" s="3" t="s">
        <v>109</v>
      </c>
      <c r="E2" s="3" t="s">
        <v>119</v>
      </c>
      <c r="F2" s="3" t="s">
        <v>120</v>
      </c>
      <c r="G2" s="3" t="s">
        <v>121</v>
      </c>
      <c r="H2" s="3" t="s">
        <v>84</v>
      </c>
      <c r="I2" s="3" t="s">
        <v>122</v>
      </c>
      <c r="J2" s="3" t="s">
        <v>81</v>
      </c>
      <c r="K2" s="3" t="s">
        <v>13</v>
      </c>
      <c r="L2" s="3" t="s">
        <v>82</v>
      </c>
      <c r="M2" s="3" t="s">
        <v>15</v>
      </c>
    </row>
    <row r="3" spans="1:13" x14ac:dyDescent="0.25">
      <c r="A3" s="120">
        <v>66915</v>
      </c>
      <c r="B3" s="187">
        <f t="shared" ref="B3:B14" si="0">IF(A3="","",IF(ISNUMBER(A3),IFERROR(VLOOKUP(TEXT(A3,"yyyy/mm/dd"),BSAD,2,FALSE),""),IFERROR(VLOOKUP(A3,BSAD,2,FALSE),"")))</f>
        <v>46202</v>
      </c>
      <c r="C3" s="4" t="s">
        <v>8925</v>
      </c>
      <c r="D3" s="4" t="s">
        <v>674</v>
      </c>
      <c r="E3" s="4" t="s">
        <v>8922</v>
      </c>
      <c r="F3" s="36">
        <v>1</v>
      </c>
      <c r="G3" s="5">
        <v>81953</v>
      </c>
      <c r="H3" s="5">
        <f t="shared" ref="H3:H21" si="1">IF($F3="","",$F3*$G3)</f>
        <v>81953</v>
      </c>
      <c r="I3" s="37">
        <v>0</v>
      </c>
      <c r="J3" s="5">
        <f t="shared" ref="J3:J21" si="2">IF($F3="","",$H3*(1-$I3/100))</f>
        <v>81953</v>
      </c>
      <c r="K3" s="4" t="s">
        <v>126</v>
      </c>
      <c r="L3" s="4" t="s">
        <v>127</v>
      </c>
      <c r="M3" s="152"/>
    </row>
    <row r="4" spans="1:13" x14ac:dyDescent="0.25">
      <c r="A4" s="120">
        <v>66915</v>
      </c>
      <c r="B4" s="187">
        <f t="shared" si="0"/>
        <v>46202</v>
      </c>
      <c r="C4" s="4" t="s">
        <v>8926</v>
      </c>
      <c r="D4" s="219" t="s">
        <v>324</v>
      </c>
      <c r="E4" s="4" t="s">
        <v>8922</v>
      </c>
      <c r="F4" s="220">
        <v>1</v>
      </c>
      <c r="G4" s="221">
        <v>28322</v>
      </c>
      <c r="H4" s="221">
        <f t="shared" si="1"/>
        <v>28322</v>
      </c>
      <c r="I4" s="37">
        <v>0</v>
      </c>
      <c r="J4" s="5">
        <f t="shared" si="2"/>
        <v>28322</v>
      </c>
      <c r="K4" s="4" t="s">
        <v>126</v>
      </c>
      <c r="L4" s="4" t="s">
        <v>127</v>
      </c>
      <c r="M4" s="222"/>
    </row>
    <row r="5" spans="1:13" x14ac:dyDescent="0.25">
      <c r="A5" s="120">
        <v>66915</v>
      </c>
      <c r="B5" s="187">
        <f t="shared" si="0"/>
        <v>46202</v>
      </c>
      <c r="C5" s="4" t="s">
        <v>8927</v>
      </c>
      <c r="D5" s="219" t="s">
        <v>1303</v>
      </c>
      <c r="E5" s="4" t="s">
        <v>8922</v>
      </c>
      <c r="F5" s="220">
        <v>1</v>
      </c>
      <c r="G5" s="221">
        <v>6950</v>
      </c>
      <c r="H5" s="221">
        <f t="shared" si="1"/>
        <v>6950</v>
      </c>
      <c r="I5" s="37">
        <v>0</v>
      </c>
      <c r="J5" s="5">
        <f t="shared" si="2"/>
        <v>6950</v>
      </c>
      <c r="K5" s="4" t="s">
        <v>126</v>
      </c>
      <c r="L5" s="4" t="s">
        <v>127</v>
      </c>
      <c r="M5" s="222"/>
    </row>
    <row r="6" spans="1:13" x14ac:dyDescent="0.25">
      <c r="A6" s="120">
        <v>66915</v>
      </c>
      <c r="B6" s="187">
        <f t="shared" si="0"/>
        <v>46202</v>
      </c>
      <c r="C6" s="4" t="s">
        <v>8928</v>
      </c>
      <c r="D6" s="219" t="s">
        <v>1306</v>
      </c>
      <c r="E6" s="4" t="s">
        <v>8922</v>
      </c>
      <c r="F6" s="220">
        <v>1</v>
      </c>
      <c r="G6" s="221">
        <v>3400</v>
      </c>
      <c r="H6" s="221">
        <f t="shared" si="1"/>
        <v>3400</v>
      </c>
      <c r="I6" s="37">
        <v>0</v>
      </c>
      <c r="J6" s="5">
        <f t="shared" si="2"/>
        <v>3400</v>
      </c>
      <c r="K6" s="4" t="s">
        <v>126</v>
      </c>
      <c r="L6" s="4" t="s">
        <v>127</v>
      </c>
      <c r="M6" s="222"/>
    </row>
    <row r="7" spans="1:13" x14ac:dyDescent="0.25">
      <c r="A7" s="120">
        <v>66915</v>
      </c>
      <c r="B7" s="187">
        <f t="shared" si="0"/>
        <v>46202</v>
      </c>
      <c r="C7" s="4" t="s">
        <v>8929</v>
      </c>
      <c r="D7" s="219" t="s">
        <v>141</v>
      </c>
      <c r="E7" s="4" t="s">
        <v>8922</v>
      </c>
      <c r="F7" s="220">
        <v>1</v>
      </c>
      <c r="G7" s="221">
        <v>44495</v>
      </c>
      <c r="H7" s="221">
        <f t="shared" si="1"/>
        <v>44495</v>
      </c>
      <c r="I7" s="37">
        <v>0</v>
      </c>
      <c r="J7" s="5">
        <f t="shared" si="2"/>
        <v>44495</v>
      </c>
      <c r="K7" s="4" t="s">
        <v>126</v>
      </c>
      <c r="L7" s="4" t="s">
        <v>127</v>
      </c>
      <c r="M7" s="222"/>
    </row>
    <row r="8" spans="1:13" x14ac:dyDescent="0.25">
      <c r="A8" s="120">
        <v>66915</v>
      </c>
      <c r="B8" s="187">
        <f t="shared" si="0"/>
        <v>46202</v>
      </c>
      <c r="C8" s="4" t="s">
        <v>8930</v>
      </c>
      <c r="D8" s="219" t="s">
        <v>1308</v>
      </c>
      <c r="E8" s="4" t="s">
        <v>8922</v>
      </c>
      <c r="F8" s="220">
        <v>1</v>
      </c>
      <c r="G8" s="221">
        <v>208022</v>
      </c>
      <c r="H8" s="221">
        <f t="shared" si="1"/>
        <v>208022</v>
      </c>
      <c r="I8" s="37">
        <v>0</v>
      </c>
      <c r="J8" s="5">
        <f t="shared" si="2"/>
        <v>208022</v>
      </c>
      <c r="K8" s="4" t="s">
        <v>126</v>
      </c>
      <c r="L8" s="4" t="s">
        <v>127</v>
      </c>
      <c r="M8" s="222"/>
    </row>
    <row r="9" spans="1:13" x14ac:dyDescent="0.25">
      <c r="A9" s="120">
        <v>66915</v>
      </c>
      <c r="B9" s="187">
        <f t="shared" si="0"/>
        <v>46202</v>
      </c>
      <c r="C9" s="4" t="s">
        <v>8931</v>
      </c>
      <c r="D9" s="219" t="s">
        <v>145</v>
      </c>
      <c r="E9" s="4" t="s">
        <v>8922</v>
      </c>
      <c r="F9" s="220">
        <v>1</v>
      </c>
      <c r="G9" s="221">
        <v>9310</v>
      </c>
      <c r="H9" s="221">
        <f t="shared" si="1"/>
        <v>9310</v>
      </c>
      <c r="I9" s="37">
        <v>0</v>
      </c>
      <c r="J9" s="5">
        <f t="shared" si="2"/>
        <v>9310</v>
      </c>
      <c r="K9" s="4" t="s">
        <v>126</v>
      </c>
      <c r="L9" s="4" t="s">
        <v>127</v>
      </c>
      <c r="M9" s="222"/>
    </row>
    <row r="10" spans="1:13" x14ac:dyDescent="0.25">
      <c r="A10" s="120">
        <v>66915</v>
      </c>
      <c r="B10" s="187">
        <f t="shared" si="0"/>
        <v>46202</v>
      </c>
      <c r="C10" s="4" t="s">
        <v>8932</v>
      </c>
      <c r="D10" s="219" t="s">
        <v>147</v>
      </c>
      <c r="E10" s="4" t="s">
        <v>8922</v>
      </c>
      <c r="F10" s="220">
        <v>1</v>
      </c>
      <c r="G10" s="221">
        <v>39602</v>
      </c>
      <c r="H10" s="221">
        <f t="shared" si="1"/>
        <v>39602</v>
      </c>
      <c r="I10" s="37">
        <v>0</v>
      </c>
      <c r="J10" s="5">
        <f t="shared" si="2"/>
        <v>39602</v>
      </c>
      <c r="K10" s="4" t="s">
        <v>126</v>
      </c>
      <c r="L10" s="4" t="s">
        <v>127</v>
      </c>
      <c r="M10" s="222"/>
    </row>
    <row r="11" spans="1:13" x14ac:dyDescent="0.25">
      <c r="A11" s="120">
        <v>66915</v>
      </c>
      <c r="B11" s="187">
        <f t="shared" si="0"/>
        <v>46202</v>
      </c>
      <c r="C11" s="4" t="s">
        <v>8933</v>
      </c>
      <c r="D11" s="219" t="s">
        <v>151</v>
      </c>
      <c r="E11" s="4" t="s">
        <v>8922</v>
      </c>
      <c r="F11" s="220">
        <v>1</v>
      </c>
      <c r="G11" s="221">
        <v>14507</v>
      </c>
      <c r="H11" s="221">
        <f t="shared" si="1"/>
        <v>14507</v>
      </c>
      <c r="I11" s="37">
        <v>0</v>
      </c>
      <c r="J11" s="5">
        <f t="shared" si="2"/>
        <v>14507</v>
      </c>
      <c r="K11" s="4" t="s">
        <v>126</v>
      </c>
      <c r="L11" s="4" t="s">
        <v>127</v>
      </c>
      <c r="M11" s="222"/>
    </row>
    <row r="12" spans="1:13" x14ac:dyDescent="0.25">
      <c r="A12" s="120">
        <v>66915</v>
      </c>
      <c r="B12" s="187">
        <f t="shared" si="0"/>
        <v>46202</v>
      </c>
      <c r="C12" s="4" t="s">
        <v>8934</v>
      </c>
      <c r="D12" s="219" t="s">
        <v>1313</v>
      </c>
      <c r="E12" s="4" t="s">
        <v>8922</v>
      </c>
      <c r="F12" s="220">
        <v>1</v>
      </c>
      <c r="G12" s="221">
        <v>2550</v>
      </c>
      <c r="H12" s="221">
        <f t="shared" si="1"/>
        <v>2550</v>
      </c>
      <c r="I12" s="37">
        <v>0</v>
      </c>
      <c r="J12" s="5">
        <f t="shared" si="2"/>
        <v>2550</v>
      </c>
      <c r="K12" s="4" t="s">
        <v>126</v>
      </c>
      <c r="L12" s="4" t="s">
        <v>127</v>
      </c>
      <c r="M12" s="222"/>
    </row>
    <row r="13" spans="1:13" x14ac:dyDescent="0.25">
      <c r="A13" s="120">
        <v>66915</v>
      </c>
      <c r="B13" s="187">
        <f t="shared" si="0"/>
        <v>46202</v>
      </c>
      <c r="C13" s="4" t="s">
        <v>8935</v>
      </c>
      <c r="D13" s="148" t="s">
        <v>1403</v>
      </c>
      <c r="E13" s="4" t="s">
        <v>8922</v>
      </c>
      <c r="F13" s="220">
        <v>1</v>
      </c>
      <c r="G13" s="150">
        <v>8117.5</v>
      </c>
      <c r="H13" s="150">
        <f t="shared" si="1"/>
        <v>8117.5</v>
      </c>
      <c r="I13" s="37">
        <v>0</v>
      </c>
      <c r="J13" s="5">
        <f t="shared" si="2"/>
        <v>8117.5</v>
      </c>
      <c r="K13" s="4" t="s">
        <v>126</v>
      </c>
      <c r="L13" s="4" t="s">
        <v>127</v>
      </c>
      <c r="M13" s="157"/>
    </row>
    <row r="14" spans="1:13" x14ac:dyDescent="0.25">
      <c r="A14" s="120">
        <v>66915</v>
      </c>
      <c r="B14" s="187">
        <f t="shared" si="0"/>
        <v>46202</v>
      </c>
      <c r="C14" s="4" t="s">
        <v>8936</v>
      </c>
      <c r="D14" s="148" t="s">
        <v>1323</v>
      </c>
      <c r="E14" s="4" t="s">
        <v>8922</v>
      </c>
      <c r="F14" s="149">
        <v>1</v>
      </c>
      <c r="G14" s="150">
        <v>2750</v>
      </c>
      <c r="H14" s="150">
        <f t="shared" si="1"/>
        <v>2750</v>
      </c>
      <c r="I14" s="37">
        <v>0</v>
      </c>
      <c r="J14" s="5">
        <f t="shared" si="2"/>
        <v>2750</v>
      </c>
      <c r="K14" s="4" t="s">
        <v>126</v>
      </c>
      <c r="L14" s="4" t="s">
        <v>127</v>
      </c>
      <c r="M14" s="157"/>
    </row>
    <row r="15" spans="1:13" x14ac:dyDescent="0.25">
      <c r="A15" s="120">
        <v>66915</v>
      </c>
      <c r="B15" s="187">
        <f t="shared" ref="B15:B21" si="3">IF(A15="","",IF(ISNUMBER(A15),IFERROR(VLOOKUP(TEXT(A15,"yyyy/mm/dd"),BSAD,2,FALSE),""),IFERROR(VLOOKUP(A15,BSAD,2,FALSE),"")))</f>
        <v>46202</v>
      </c>
      <c r="C15" s="4" t="s">
        <v>8937</v>
      </c>
      <c r="D15" s="148" t="s">
        <v>1411</v>
      </c>
      <c r="E15" s="4" t="s">
        <v>8922</v>
      </c>
      <c r="F15" s="149">
        <v>1</v>
      </c>
      <c r="G15" s="150">
        <v>550</v>
      </c>
      <c r="H15" s="150">
        <f t="shared" si="1"/>
        <v>550</v>
      </c>
      <c r="I15" s="37">
        <v>0</v>
      </c>
      <c r="J15" s="5">
        <f t="shared" si="2"/>
        <v>550</v>
      </c>
      <c r="K15" s="4" t="s">
        <v>126</v>
      </c>
      <c r="L15" s="4" t="s">
        <v>127</v>
      </c>
      <c r="M15" s="157"/>
    </row>
    <row r="16" spans="1:13" x14ac:dyDescent="0.25">
      <c r="A16" s="120">
        <v>66915</v>
      </c>
      <c r="B16" s="187">
        <f t="shared" si="3"/>
        <v>46202</v>
      </c>
      <c r="C16" s="4" t="s">
        <v>8938</v>
      </c>
      <c r="D16" s="148" t="s">
        <v>210</v>
      </c>
      <c r="E16" s="4" t="s">
        <v>8922</v>
      </c>
      <c r="F16" s="149">
        <v>1</v>
      </c>
      <c r="G16" s="150">
        <v>821.5</v>
      </c>
      <c r="H16" s="150">
        <f t="shared" si="1"/>
        <v>821.5</v>
      </c>
      <c r="I16" s="37">
        <v>0</v>
      </c>
      <c r="J16" s="5">
        <f t="shared" si="2"/>
        <v>821.5</v>
      </c>
      <c r="K16" s="4" t="s">
        <v>126</v>
      </c>
      <c r="L16" s="4" t="s">
        <v>127</v>
      </c>
      <c r="M16" s="157"/>
    </row>
    <row r="17" spans="1:13" x14ac:dyDescent="0.25">
      <c r="A17" s="120">
        <v>66915</v>
      </c>
      <c r="B17" s="187">
        <f t="shared" si="3"/>
        <v>46202</v>
      </c>
      <c r="C17" s="4" t="s">
        <v>8939</v>
      </c>
      <c r="D17" s="148" t="s">
        <v>8923</v>
      </c>
      <c r="E17" s="4" t="s">
        <v>8922</v>
      </c>
      <c r="F17" s="149">
        <v>1</v>
      </c>
      <c r="G17" s="150">
        <v>15725</v>
      </c>
      <c r="H17" s="150">
        <f t="shared" si="1"/>
        <v>15725</v>
      </c>
      <c r="I17" s="37">
        <v>0</v>
      </c>
      <c r="J17" s="5">
        <f t="shared" si="2"/>
        <v>15725</v>
      </c>
      <c r="K17" s="4" t="s">
        <v>126</v>
      </c>
      <c r="L17" s="4" t="s">
        <v>127</v>
      </c>
      <c r="M17" s="157"/>
    </row>
    <row r="18" spans="1:13" x14ac:dyDescent="0.25">
      <c r="A18" s="120">
        <v>66915</v>
      </c>
      <c r="B18" s="187">
        <f t="shared" si="3"/>
        <v>46202</v>
      </c>
      <c r="C18" s="4" t="s">
        <v>8940</v>
      </c>
      <c r="D18" s="148" t="s">
        <v>260</v>
      </c>
      <c r="E18" s="4" t="s">
        <v>8922</v>
      </c>
      <c r="F18" s="149">
        <v>1</v>
      </c>
      <c r="G18" s="150">
        <v>16500</v>
      </c>
      <c r="H18" s="150">
        <f t="shared" si="1"/>
        <v>16500</v>
      </c>
      <c r="I18" s="37">
        <v>0</v>
      </c>
      <c r="J18" s="5">
        <f t="shared" si="2"/>
        <v>16500</v>
      </c>
      <c r="K18" s="4" t="s">
        <v>126</v>
      </c>
      <c r="L18" s="4" t="s">
        <v>127</v>
      </c>
      <c r="M18" s="157"/>
    </row>
    <row r="19" spans="1:13" x14ac:dyDescent="0.25">
      <c r="A19" s="120">
        <v>66915</v>
      </c>
      <c r="B19" s="187">
        <f t="shared" si="3"/>
        <v>46202</v>
      </c>
      <c r="C19" s="4" t="s">
        <v>8941</v>
      </c>
      <c r="D19" s="148" t="s">
        <v>1341</v>
      </c>
      <c r="E19" s="4" t="s">
        <v>8922</v>
      </c>
      <c r="F19" s="149">
        <v>1</v>
      </c>
      <c r="G19" s="150">
        <v>2160</v>
      </c>
      <c r="H19" s="150">
        <f t="shared" si="1"/>
        <v>2160</v>
      </c>
      <c r="I19" s="37">
        <v>0</v>
      </c>
      <c r="J19" s="5">
        <f t="shared" si="2"/>
        <v>2160</v>
      </c>
      <c r="K19" s="4" t="s">
        <v>126</v>
      </c>
      <c r="L19" s="4" t="s">
        <v>127</v>
      </c>
      <c r="M19" s="157"/>
    </row>
    <row r="20" spans="1:13" x14ac:dyDescent="0.25">
      <c r="A20" s="120">
        <v>66915</v>
      </c>
      <c r="B20" s="187">
        <f t="shared" si="3"/>
        <v>46202</v>
      </c>
      <c r="C20" s="4" t="s">
        <v>8942</v>
      </c>
      <c r="D20" s="148" t="s">
        <v>610</v>
      </c>
      <c r="E20" s="4" t="s">
        <v>8922</v>
      </c>
      <c r="F20" s="149">
        <v>1</v>
      </c>
      <c r="G20" s="150">
        <v>34300</v>
      </c>
      <c r="H20" s="150">
        <f t="shared" si="1"/>
        <v>34300</v>
      </c>
      <c r="I20" s="37">
        <v>0</v>
      </c>
      <c r="J20" s="5">
        <f t="shared" si="2"/>
        <v>34300</v>
      </c>
      <c r="K20" s="4" t="s">
        <v>126</v>
      </c>
      <c r="L20" s="4" t="s">
        <v>127</v>
      </c>
      <c r="M20" s="157"/>
    </row>
    <row r="21" spans="1:13" x14ac:dyDescent="0.25">
      <c r="A21" s="120">
        <v>66915</v>
      </c>
      <c r="B21" s="187">
        <f t="shared" si="3"/>
        <v>46202</v>
      </c>
      <c r="C21" s="4" t="s">
        <v>8943</v>
      </c>
      <c r="D21" s="4" t="s">
        <v>1416</v>
      </c>
      <c r="E21" s="4" t="s">
        <v>8922</v>
      </c>
      <c r="F21" s="149">
        <v>1</v>
      </c>
      <c r="G21" s="150">
        <v>11950</v>
      </c>
      <c r="H21" s="150">
        <f t="shared" si="1"/>
        <v>11950</v>
      </c>
      <c r="I21" s="37">
        <v>0</v>
      </c>
      <c r="J21" s="5">
        <f t="shared" si="2"/>
        <v>11950</v>
      </c>
      <c r="K21" s="4" t="s">
        <v>126</v>
      </c>
      <c r="L21" s="4" t="s">
        <v>127</v>
      </c>
      <c r="M21" s="157"/>
    </row>
    <row r="22" spans="1:13" x14ac:dyDescent="0.25">
      <c r="A22" s="120">
        <v>66916</v>
      </c>
      <c r="B22" s="187">
        <f t="shared" ref="B22:B85" si="4">IF(A22="","",IF(ISNUMBER(A22),IFERROR(VLOOKUP(TEXT(A22,"yyyy/mm/dd"),BSAD,2,FALSE),""),IFERROR(VLOOKUP(A22,BSAD,2,FALSE),"")))</f>
        <v>46203</v>
      </c>
      <c r="C22" s="4" t="s">
        <v>123</v>
      </c>
      <c r="D22" s="4" t="s">
        <v>1303</v>
      </c>
      <c r="E22" s="4" t="s">
        <v>125</v>
      </c>
      <c r="F22" s="36">
        <v>60</v>
      </c>
      <c r="G22" s="5">
        <v>85</v>
      </c>
      <c r="H22" s="5">
        <f t="shared" ref="H22:H85" si="5">IF($F22="","",$F22*$G22)</f>
        <v>5100</v>
      </c>
      <c r="I22" s="37">
        <v>0</v>
      </c>
      <c r="J22" s="5">
        <f t="shared" ref="J22:J85" si="6">IF($F22="","",$H22*(1-$I22/100))</f>
        <v>5100</v>
      </c>
      <c r="K22" s="4" t="s">
        <v>126</v>
      </c>
      <c r="L22" s="4" t="s">
        <v>127</v>
      </c>
      <c r="M22" s="152"/>
    </row>
    <row r="23" spans="1:13" x14ac:dyDescent="0.25">
      <c r="A23" s="120">
        <v>66916</v>
      </c>
      <c r="B23" s="187">
        <f t="shared" si="4"/>
        <v>46203</v>
      </c>
      <c r="C23" s="4" t="s">
        <v>128</v>
      </c>
      <c r="D23" s="4" t="s">
        <v>1306</v>
      </c>
      <c r="E23" s="4" t="s">
        <v>125</v>
      </c>
      <c r="F23" s="36">
        <v>15</v>
      </c>
      <c r="G23" s="5">
        <v>85</v>
      </c>
      <c r="H23" s="5">
        <f t="shared" si="5"/>
        <v>1275</v>
      </c>
      <c r="I23" s="37">
        <v>0</v>
      </c>
      <c r="J23" s="5">
        <f t="shared" si="6"/>
        <v>1275</v>
      </c>
      <c r="K23" s="4" t="s">
        <v>126</v>
      </c>
      <c r="L23" s="4" t="s">
        <v>127</v>
      </c>
      <c r="M23" s="152"/>
    </row>
    <row r="24" spans="1:13" x14ac:dyDescent="0.25">
      <c r="A24" s="120">
        <v>66916</v>
      </c>
      <c r="B24" s="187">
        <f t="shared" si="4"/>
        <v>46203</v>
      </c>
      <c r="C24" s="4" t="s">
        <v>129</v>
      </c>
      <c r="D24" s="4" t="s">
        <v>1307</v>
      </c>
      <c r="E24" s="4" t="s">
        <v>125</v>
      </c>
      <c r="F24" s="36">
        <v>25</v>
      </c>
      <c r="G24" s="5">
        <v>85</v>
      </c>
      <c r="H24" s="5">
        <f t="shared" si="5"/>
        <v>2125</v>
      </c>
      <c r="I24" s="37">
        <v>0</v>
      </c>
      <c r="J24" s="5">
        <f t="shared" si="6"/>
        <v>2125</v>
      </c>
      <c r="K24" s="4" t="s">
        <v>126</v>
      </c>
      <c r="L24" s="4" t="s">
        <v>127</v>
      </c>
      <c r="M24" s="152"/>
    </row>
    <row r="25" spans="1:13" x14ac:dyDescent="0.25">
      <c r="A25" s="120">
        <v>66916</v>
      </c>
      <c r="B25" s="187">
        <f t="shared" si="4"/>
        <v>46203</v>
      </c>
      <c r="C25" s="4" t="s">
        <v>130</v>
      </c>
      <c r="D25" s="4" t="s">
        <v>1308</v>
      </c>
      <c r="E25" s="4" t="s">
        <v>125</v>
      </c>
      <c r="F25" s="36">
        <v>60</v>
      </c>
      <c r="G25" s="5">
        <v>85</v>
      </c>
      <c r="H25" s="5">
        <f t="shared" si="5"/>
        <v>5100</v>
      </c>
      <c r="I25" s="37">
        <v>0</v>
      </c>
      <c r="J25" s="5">
        <f t="shared" si="6"/>
        <v>5100</v>
      </c>
      <c r="K25" s="4" t="s">
        <v>126</v>
      </c>
      <c r="L25" s="4" t="s">
        <v>127</v>
      </c>
      <c r="M25" s="152"/>
    </row>
    <row r="26" spans="1:13" x14ac:dyDescent="0.25">
      <c r="A26" s="120">
        <v>66916</v>
      </c>
      <c r="B26" s="187">
        <f t="shared" si="4"/>
        <v>46203</v>
      </c>
      <c r="C26" s="4" t="s">
        <v>130</v>
      </c>
      <c r="D26" s="4" t="s">
        <v>1308</v>
      </c>
      <c r="E26" s="4" t="s">
        <v>131</v>
      </c>
      <c r="F26" s="36">
        <v>1</v>
      </c>
      <c r="G26" s="5">
        <v>80</v>
      </c>
      <c r="H26" s="5">
        <f t="shared" si="5"/>
        <v>80</v>
      </c>
      <c r="I26" s="37">
        <v>0</v>
      </c>
      <c r="J26" s="5">
        <f t="shared" si="6"/>
        <v>80</v>
      </c>
      <c r="K26" s="4" t="s">
        <v>126</v>
      </c>
      <c r="L26" s="4" t="s">
        <v>127</v>
      </c>
      <c r="M26" s="152"/>
    </row>
    <row r="27" spans="1:13" x14ac:dyDescent="0.25">
      <c r="A27" s="120">
        <v>66916</v>
      </c>
      <c r="B27" s="187">
        <f t="shared" si="4"/>
        <v>46203</v>
      </c>
      <c r="C27" s="4" t="s">
        <v>132</v>
      </c>
      <c r="D27" s="4" t="s">
        <v>1326</v>
      </c>
      <c r="E27" s="4" t="s">
        <v>125</v>
      </c>
      <c r="F27" s="36">
        <v>15</v>
      </c>
      <c r="G27" s="5">
        <v>86</v>
      </c>
      <c r="H27" s="5">
        <f t="shared" si="5"/>
        <v>1290</v>
      </c>
      <c r="I27" s="37">
        <v>0</v>
      </c>
      <c r="J27" s="5">
        <f t="shared" si="6"/>
        <v>1290</v>
      </c>
      <c r="K27" s="4" t="s">
        <v>126</v>
      </c>
      <c r="L27" s="4" t="s">
        <v>127</v>
      </c>
      <c r="M27" s="152"/>
    </row>
    <row r="28" spans="1:13" x14ac:dyDescent="0.25">
      <c r="A28" s="120">
        <v>66916</v>
      </c>
      <c r="B28" s="187">
        <f t="shared" si="4"/>
        <v>46203</v>
      </c>
      <c r="C28" s="4" t="s">
        <v>133</v>
      </c>
      <c r="D28" s="4" t="s">
        <v>134</v>
      </c>
      <c r="E28" s="4" t="s">
        <v>125</v>
      </c>
      <c r="F28" s="36">
        <v>10</v>
      </c>
      <c r="G28" s="5">
        <v>85</v>
      </c>
      <c r="H28" s="5">
        <f t="shared" si="5"/>
        <v>850</v>
      </c>
      <c r="I28" s="37">
        <v>0</v>
      </c>
      <c r="J28" s="5">
        <f t="shared" si="6"/>
        <v>850</v>
      </c>
      <c r="K28" s="4" t="s">
        <v>126</v>
      </c>
      <c r="L28" s="4" t="s">
        <v>127</v>
      </c>
      <c r="M28" s="152"/>
    </row>
    <row r="29" spans="1:13" x14ac:dyDescent="0.25">
      <c r="A29" s="120">
        <v>66916</v>
      </c>
      <c r="B29" s="187">
        <f t="shared" si="4"/>
        <v>46203</v>
      </c>
      <c r="C29" s="4" t="s">
        <v>135</v>
      </c>
      <c r="D29" s="4" t="s">
        <v>1309</v>
      </c>
      <c r="E29" s="4" t="s">
        <v>125</v>
      </c>
      <c r="F29" s="36">
        <v>7</v>
      </c>
      <c r="G29" s="5">
        <v>85</v>
      </c>
      <c r="H29" s="5">
        <f t="shared" si="5"/>
        <v>595</v>
      </c>
      <c r="I29" s="37">
        <v>0</v>
      </c>
      <c r="J29" s="5">
        <f t="shared" si="6"/>
        <v>595</v>
      </c>
      <c r="K29" s="4" t="s">
        <v>126</v>
      </c>
      <c r="L29" s="4" t="s">
        <v>127</v>
      </c>
      <c r="M29" s="152"/>
    </row>
    <row r="30" spans="1:13" x14ac:dyDescent="0.25">
      <c r="A30" s="120">
        <v>66916</v>
      </c>
      <c r="B30" s="187">
        <f t="shared" si="4"/>
        <v>46203</v>
      </c>
      <c r="C30" s="4" t="s">
        <v>136</v>
      </c>
      <c r="D30" s="4" t="s">
        <v>1310</v>
      </c>
      <c r="E30" s="4" t="s">
        <v>125</v>
      </c>
      <c r="F30" s="36">
        <v>20</v>
      </c>
      <c r="G30" s="5">
        <v>85</v>
      </c>
      <c r="H30" s="5">
        <f t="shared" si="5"/>
        <v>1700</v>
      </c>
      <c r="I30" s="37">
        <v>0</v>
      </c>
      <c r="J30" s="5">
        <f t="shared" si="6"/>
        <v>1700</v>
      </c>
      <c r="K30" s="4" t="s">
        <v>126</v>
      </c>
      <c r="L30" s="4" t="s">
        <v>127</v>
      </c>
      <c r="M30" s="152"/>
    </row>
    <row r="31" spans="1:13" x14ac:dyDescent="0.25">
      <c r="A31" s="120">
        <v>66916</v>
      </c>
      <c r="B31" s="187">
        <f t="shared" si="4"/>
        <v>46203</v>
      </c>
      <c r="C31" s="4" t="s">
        <v>137</v>
      </c>
      <c r="D31" s="4" t="s">
        <v>1311</v>
      </c>
      <c r="E31" s="4" t="s">
        <v>125</v>
      </c>
      <c r="F31" s="36">
        <v>10</v>
      </c>
      <c r="G31" s="5">
        <v>85</v>
      </c>
      <c r="H31" s="5">
        <f t="shared" si="5"/>
        <v>850</v>
      </c>
      <c r="I31" s="37">
        <v>0</v>
      </c>
      <c r="J31" s="5">
        <f t="shared" si="6"/>
        <v>850</v>
      </c>
      <c r="K31" s="4" t="s">
        <v>126</v>
      </c>
      <c r="L31" s="4" t="s">
        <v>127</v>
      </c>
      <c r="M31" s="152"/>
    </row>
    <row r="32" spans="1:13" x14ac:dyDescent="0.25">
      <c r="A32" s="120">
        <v>66916</v>
      </c>
      <c r="B32" s="187">
        <f t="shared" si="4"/>
        <v>46203</v>
      </c>
      <c r="C32" s="4" t="s">
        <v>138</v>
      </c>
      <c r="D32" s="4" t="s">
        <v>139</v>
      </c>
      <c r="E32" s="4" t="s">
        <v>125</v>
      </c>
      <c r="F32" s="36">
        <v>4</v>
      </c>
      <c r="G32" s="5">
        <v>86</v>
      </c>
      <c r="H32" s="5">
        <f t="shared" si="5"/>
        <v>344</v>
      </c>
      <c r="I32" s="37">
        <v>0</v>
      </c>
      <c r="J32" s="5">
        <f t="shared" si="6"/>
        <v>344</v>
      </c>
      <c r="K32" s="4" t="s">
        <v>126</v>
      </c>
      <c r="L32" s="4" t="s">
        <v>127</v>
      </c>
      <c r="M32" s="152"/>
    </row>
    <row r="33" spans="1:13" x14ac:dyDescent="0.25">
      <c r="A33" s="120">
        <v>66916</v>
      </c>
      <c r="B33" s="187">
        <f t="shared" si="4"/>
        <v>46203</v>
      </c>
      <c r="C33" s="4" t="s">
        <v>140</v>
      </c>
      <c r="D33" s="4" t="s">
        <v>141</v>
      </c>
      <c r="E33" s="4" t="s">
        <v>125</v>
      </c>
      <c r="F33" s="36">
        <v>20</v>
      </c>
      <c r="G33" s="5">
        <v>86</v>
      </c>
      <c r="H33" s="5">
        <f t="shared" si="5"/>
        <v>1720</v>
      </c>
      <c r="I33" s="37">
        <v>0</v>
      </c>
      <c r="J33" s="5">
        <f t="shared" si="6"/>
        <v>1720</v>
      </c>
      <c r="K33" s="4" t="s">
        <v>126</v>
      </c>
      <c r="L33" s="4" t="s">
        <v>127</v>
      </c>
      <c r="M33" s="152"/>
    </row>
    <row r="34" spans="1:13" x14ac:dyDescent="0.25">
      <c r="A34" s="120">
        <v>66916</v>
      </c>
      <c r="B34" s="187">
        <f t="shared" si="4"/>
        <v>46203</v>
      </c>
      <c r="C34" s="4" t="s">
        <v>142</v>
      </c>
      <c r="D34" s="4" t="s">
        <v>1312</v>
      </c>
      <c r="E34" s="4" t="s">
        <v>125</v>
      </c>
      <c r="F34" s="36">
        <v>5</v>
      </c>
      <c r="G34" s="5">
        <v>85</v>
      </c>
      <c r="H34" s="5">
        <f t="shared" si="5"/>
        <v>425</v>
      </c>
      <c r="I34" s="37">
        <v>0</v>
      </c>
      <c r="J34" s="5">
        <f t="shared" si="6"/>
        <v>425</v>
      </c>
      <c r="K34" s="4" t="s">
        <v>126</v>
      </c>
      <c r="L34" s="4" t="s">
        <v>127</v>
      </c>
      <c r="M34" s="152"/>
    </row>
    <row r="35" spans="1:13" x14ac:dyDescent="0.25">
      <c r="A35" s="120">
        <v>66916</v>
      </c>
      <c r="B35" s="187">
        <f t="shared" si="4"/>
        <v>46203</v>
      </c>
      <c r="C35" s="4" t="s">
        <v>143</v>
      </c>
      <c r="D35" s="4" t="s">
        <v>1313</v>
      </c>
      <c r="E35" s="4" t="s">
        <v>125</v>
      </c>
      <c r="F35" s="36">
        <v>15</v>
      </c>
      <c r="G35" s="5">
        <v>85</v>
      </c>
      <c r="H35" s="5">
        <f t="shared" si="5"/>
        <v>1275</v>
      </c>
      <c r="I35" s="37">
        <v>0</v>
      </c>
      <c r="J35" s="5">
        <f t="shared" si="6"/>
        <v>1275</v>
      </c>
      <c r="K35" s="4" t="s">
        <v>126</v>
      </c>
      <c r="L35" s="4" t="s">
        <v>127</v>
      </c>
      <c r="M35" s="152"/>
    </row>
    <row r="36" spans="1:13" x14ac:dyDescent="0.25">
      <c r="A36" s="120">
        <v>66916</v>
      </c>
      <c r="B36" s="187">
        <f t="shared" si="4"/>
        <v>46203</v>
      </c>
      <c r="C36" s="4" t="s">
        <v>144</v>
      </c>
      <c r="D36" s="4" t="s">
        <v>145</v>
      </c>
      <c r="E36" s="4" t="s">
        <v>125</v>
      </c>
      <c r="F36" s="36">
        <v>30</v>
      </c>
      <c r="G36" s="5">
        <v>95</v>
      </c>
      <c r="H36" s="5">
        <f t="shared" si="5"/>
        <v>2850</v>
      </c>
      <c r="I36" s="37">
        <v>0</v>
      </c>
      <c r="J36" s="5">
        <f t="shared" si="6"/>
        <v>2850</v>
      </c>
      <c r="K36" s="4" t="s">
        <v>126</v>
      </c>
      <c r="L36" s="4" t="s">
        <v>127</v>
      </c>
      <c r="M36" s="152"/>
    </row>
    <row r="37" spans="1:13" x14ac:dyDescent="0.25">
      <c r="A37" s="120">
        <v>66916</v>
      </c>
      <c r="B37" s="187">
        <f t="shared" si="4"/>
        <v>46203</v>
      </c>
      <c r="C37" s="4" t="s">
        <v>146</v>
      </c>
      <c r="D37" s="4" t="s">
        <v>147</v>
      </c>
      <c r="E37" s="4" t="s">
        <v>125</v>
      </c>
      <c r="F37" s="36">
        <v>25</v>
      </c>
      <c r="G37" s="5">
        <v>84</v>
      </c>
      <c r="H37" s="5">
        <f t="shared" si="5"/>
        <v>2100</v>
      </c>
      <c r="I37" s="37">
        <v>0</v>
      </c>
      <c r="J37" s="5">
        <f t="shared" si="6"/>
        <v>2100</v>
      </c>
      <c r="K37" s="4" t="s">
        <v>126</v>
      </c>
      <c r="L37" s="4" t="s">
        <v>127</v>
      </c>
      <c r="M37" s="152"/>
    </row>
    <row r="38" spans="1:13" x14ac:dyDescent="0.25">
      <c r="A38" s="120">
        <v>66916</v>
      </c>
      <c r="B38" s="187">
        <f t="shared" si="4"/>
        <v>46203</v>
      </c>
      <c r="C38" s="4" t="s">
        <v>146</v>
      </c>
      <c r="D38" s="4" t="s">
        <v>147</v>
      </c>
      <c r="E38" s="4" t="s">
        <v>148</v>
      </c>
      <c r="F38" s="36">
        <v>0.5</v>
      </c>
      <c r="G38" s="5">
        <v>1100</v>
      </c>
      <c r="H38" s="5">
        <f t="shared" si="5"/>
        <v>550</v>
      </c>
      <c r="I38" s="37">
        <v>0</v>
      </c>
      <c r="J38" s="5">
        <f t="shared" si="6"/>
        <v>550</v>
      </c>
      <c r="K38" s="4" t="s">
        <v>126</v>
      </c>
      <c r="L38" s="4" t="s">
        <v>127</v>
      </c>
      <c r="M38" s="152"/>
    </row>
    <row r="39" spans="1:13" x14ac:dyDescent="0.25">
      <c r="A39" s="120">
        <v>66916</v>
      </c>
      <c r="B39" s="187">
        <f t="shared" si="4"/>
        <v>46203</v>
      </c>
      <c r="C39" s="4" t="s">
        <v>146</v>
      </c>
      <c r="D39" s="4" t="s">
        <v>147</v>
      </c>
      <c r="E39" s="4" t="s">
        <v>149</v>
      </c>
      <c r="F39" s="36">
        <v>1</v>
      </c>
      <c r="G39" s="5">
        <v>800</v>
      </c>
      <c r="H39" s="5">
        <f t="shared" si="5"/>
        <v>800</v>
      </c>
      <c r="I39" s="37">
        <v>0</v>
      </c>
      <c r="J39" s="5">
        <f t="shared" si="6"/>
        <v>800</v>
      </c>
      <c r="K39" s="4" t="s">
        <v>126</v>
      </c>
      <c r="L39" s="4" t="s">
        <v>127</v>
      </c>
      <c r="M39" s="152"/>
    </row>
    <row r="40" spans="1:13" x14ac:dyDescent="0.25">
      <c r="A40" s="120">
        <v>66916</v>
      </c>
      <c r="B40" s="187">
        <f t="shared" si="4"/>
        <v>46203</v>
      </c>
      <c r="C40" s="4" t="s">
        <v>150</v>
      </c>
      <c r="D40" s="4" t="s">
        <v>151</v>
      </c>
      <c r="E40" s="4" t="s">
        <v>125</v>
      </c>
      <c r="F40" s="36">
        <v>7</v>
      </c>
      <c r="G40" s="5">
        <v>85</v>
      </c>
      <c r="H40" s="5">
        <f t="shared" si="5"/>
        <v>595</v>
      </c>
      <c r="I40" s="37">
        <v>0</v>
      </c>
      <c r="J40" s="5">
        <f t="shared" si="6"/>
        <v>595</v>
      </c>
      <c r="K40" s="4" t="s">
        <v>126</v>
      </c>
      <c r="L40" s="4" t="s">
        <v>127</v>
      </c>
      <c r="M40" s="152"/>
    </row>
    <row r="41" spans="1:13" x14ac:dyDescent="0.25">
      <c r="A41" s="120">
        <v>66916</v>
      </c>
      <c r="B41" s="187">
        <f t="shared" si="4"/>
        <v>46203</v>
      </c>
      <c r="C41" s="4" t="s">
        <v>152</v>
      </c>
      <c r="D41" s="4" t="s">
        <v>153</v>
      </c>
      <c r="E41" s="4" t="s">
        <v>125</v>
      </c>
      <c r="F41" s="36">
        <v>2.5</v>
      </c>
      <c r="G41" s="5">
        <v>96</v>
      </c>
      <c r="H41" s="5">
        <f t="shared" si="5"/>
        <v>240</v>
      </c>
      <c r="I41" s="37">
        <v>0</v>
      </c>
      <c r="J41" s="5">
        <f t="shared" si="6"/>
        <v>240</v>
      </c>
      <c r="K41" s="4" t="s">
        <v>126</v>
      </c>
      <c r="L41" s="4" t="s">
        <v>127</v>
      </c>
      <c r="M41" s="152"/>
    </row>
    <row r="42" spans="1:13" x14ac:dyDescent="0.25">
      <c r="A42" s="120">
        <v>66916</v>
      </c>
      <c r="B42" s="187">
        <f t="shared" si="4"/>
        <v>46203</v>
      </c>
      <c r="C42" s="4" t="s">
        <v>154</v>
      </c>
      <c r="D42" s="4" t="s">
        <v>8835</v>
      </c>
      <c r="E42" s="4" t="s">
        <v>125</v>
      </c>
      <c r="F42" s="36">
        <v>5</v>
      </c>
      <c r="G42" s="5">
        <v>86</v>
      </c>
      <c r="H42" s="5">
        <f t="shared" si="5"/>
        <v>430</v>
      </c>
      <c r="I42" s="37">
        <v>0</v>
      </c>
      <c r="J42" s="5">
        <f t="shared" si="6"/>
        <v>430</v>
      </c>
      <c r="K42" s="4" t="s">
        <v>126</v>
      </c>
      <c r="L42" s="4" t="s">
        <v>127</v>
      </c>
      <c r="M42" s="152"/>
    </row>
    <row r="43" spans="1:13" x14ac:dyDescent="0.25">
      <c r="A43" s="120">
        <v>66917</v>
      </c>
      <c r="B43" s="187">
        <f t="shared" si="4"/>
        <v>46204</v>
      </c>
      <c r="C43" s="4" t="s">
        <v>155</v>
      </c>
      <c r="D43" s="4" t="s">
        <v>1303</v>
      </c>
      <c r="E43" s="4" t="s">
        <v>125</v>
      </c>
      <c r="F43" s="36">
        <v>60</v>
      </c>
      <c r="G43" s="5">
        <v>85</v>
      </c>
      <c r="H43" s="5">
        <f t="shared" si="5"/>
        <v>5100</v>
      </c>
      <c r="I43" s="37">
        <v>0</v>
      </c>
      <c r="J43" s="5">
        <f t="shared" si="6"/>
        <v>5100</v>
      </c>
      <c r="K43" s="4" t="s">
        <v>126</v>
      </c>
      <c r="L43" s="4" t="s">
        <v>127</v>
      </c>
      <c r="M43" s="152"/>
    </row>
    <row r="44" spans="1:13" x14ac:dyDescent="0.25">
      <c r="A44" s="120">
        <v>66917</v>
      </c>
      <c r="B44" s="187">
        <f t="shared" si="4"/>
        <v>46204</v>
      </c>
      <c r="C44" s="4" t="s">
        <v>156</v>
      </c>
      <c r="D44" s="4" t="s">
        <v>1306</v>
      </c>
      <c r="E44" s="4" t="s">
        <v>125</v>
      </c>
      <c r="F44" s="36">
        <v>25</v>
      </c>
      <c r="G44" s="5">
        <v>85</v>
      </c>
      <c r="H44" s="5">
        <f t="shared" si="5"/>
        <v>2125</v>
      </c>
      <c r="I44" s="37">
        <v>0</v>
      </c>
      <c r="J44" s="5">
        <f t="shared" si="6"/>
        <v>2125</v>
      </c>
      <c r="K44" s="4" t="s">
        <v>126</v>
      </c>
      <c r="L44" s="4" t="s">
        <v>127</v>
      </c>
      <c r="M44" s="152"/>
    </row>
    <row r="45" spans="1:13" x14ac:dyDescent="0.25">
      <c r="A45" s="120">
        <v>66917</v>
      </c>
      <c r="B45" s="187">
        <f t="shared" si="4"/>
        <v>46204</v>
      </c>
      <c r="C45" s="4" t="s">
        <v>157</v>
      </c>
      <c r="D45" s="4" t="s">
        <v>134</v>
      </c>
      <c r="E45" s="4" t="s">
        <v>125</v>
      </c>
      <c r="F45" s="36">
        <v>10</v>
      </c>
      <c r="G45" s="5">
        <v>85</v>
      </c>
      <c r="H45" s="5">
        <f t="shared" si="5"/>
        <v>850</v>
      </c>
      <c r="I45" s="37">
        <v>0</v>
      </c>
      <c r="J45" s="5">
        <f t="shared" si="6"/>
        <v>850</v>
      </c>
      <c r="K45" s="4" t="s">
        <v>126</v>
      </c>
      <c r="L45" s="4" t="s">
        <v>127</v>
      </c>
      <c r="M45" s="152"/>
    </row>
    <row r="46" spans="1:13" x14ac:dyDescent="0.25">
      <c r="A46" s="120">
        <v>66917</v>
      </c>
      <c r="B46" s="187">
        <f t="shared" si="4"/>
        <v>46204</v>
      </c>
      <c r="C46" s="4" t="s">
        <v>158</v>
      </c>
      <c r="D46" s="4" t="s">
        <v>1311</v>
      </c>
      <c r="E46" s="4" t="s">
        <v>125</v>
      </c>
      <c r="F46" s="36">
        <v>10</v>
      </c>
      <c r="G46" s="5">
        <v>85</v>
      </c>
      <c r="H46" s="5">
        <f t="shared" si="5"/>
        <v>850</v>
      </c>
      <c r="I46" s="37">
        <v>0</v>
      </c>
      <c r="J46" s="5">
        <f t="shared" si="6"/>
        <v>850</v>
      </c>
      <c r="K46" s="4" t="s">
        <v>126</v>
      </c>
      <c r="L46" s="4" t="s">
        <v>127</v>
      </c>
      <c r="M46" s="152"/>
    </row>
    <row r="47" spans="1:13" x14ac:dyDescent="0.25">
      <c r="A47" s="120">
        <v>66917</v>
      </c>
      <c r="B47" s="187">
        <f t="shared" si="4"/>
        <v>46204</v>
      </c>
      <c r="C47" s="4" t="s">
        <v>159</v>
      </c>
      <c r="D47" s="4" t="s">
        <v>139</v>
      </c>
      <c r="E47" s="4" t="s">
        <v>125</v>
      </c>
      <c r="F47" s="36">
        <v>4</v>
      </c>
      <c r="G47" s="5">
        <v>86</v>
      </c>
      <c r="H47" s="5">
        <f t="shared" si="5"/>
        <v>344</v>
      </c>
      <c r="I47" s="37">
        <v>0</v>
      </c>
      <c r="J47" s="5">
        <f t="shared" si="6"/>
        <v>344</v>
      </c>
      <c r="K47" s="4" t="s">
        <v>126</v>
      </c>
      <c r="L47" s="4" t="s">
        <v>127</v>
      </c>
      <c r="M47" s="152"/>
    </row>
    <row r="48" spans="1:13" x14ac:dyDescent="0.25">
      <c r="A48" s="120">
        <v>66917</v>
      </c>
      <c r="B48" s="187">
        <f t="shared" si="4"/>
        <v>46204</v>
      </c>
      <c r="C48" s="4" t="s">
        <v>160</v>
      </c>
      <c r="D48" s="4" t="s">
        <v>141</v>
      </c>
      <c r="E48" s="4" t="s">
        <v>125</v>
      </c>
      <c r="F48" s="36">
        <v>20</v>
      </c>
      <c r="G48" s="5">
        <v>86</v>
      </c>
      <c r="H48" s="5">
        <f t="shared" si="5"/>
        <v>1720</v>
      </c>
      <c r="I48" s="37">
        <v>0</v>
      </c>
      <c r="J48" s="5">
        <f t="shared" si="6"/>
        <v>1720</v>
      </c>
      <c r="K48" s="4" t="s">
        <v>126</v>
      </c>
      <c r="L48" s="4" t="s">
        <v>127</v>
      </c>
      <c r="M48" s="152"/>
    </row>
    <row r="49" spans="1:13" x14ac:dyDescent="0.25">
      <c r="A49" s="120">
        <v>66917</v>
      </c>
      <c r="B49" s="187">
        <f t="shared" si="4"/>
        <v>46204</v>
      </c>
      <c r="C49" s="4" t="s">
        <v>161</v>
      </c>
      <c r="D49" s="4" t="s">
        <v>1307</v>
      </c>
      <c r="E49" s="4" t="s">
        <v>125</v>
      </c>
      <c r="F49" s="36">
        <v>20</v>
      </c>
      <c r="G49" s="5">
        <v>85</v>
      </c>
      <c r="H49" s="5">
        <f t="shared" si="5"/>
        <v>1700</v>
      </c>
      <c r="I49" s="37">
        <v>0</v>
      </c>
      <c r="J49" s="5">
        <f t="shared" si="6"/>
        <v>1700</v>
      </c>
      <c r="K49" s="4" t="s">
        <v>126</v>
      </c>
      <c r="L49" s="4" t="s">
        <v>127</v>
      </c>
      <c r="M49" s="152"/>
    </row>
    <row r="50" spans="1:13" x14ac:dyDescent="0.25">
      <c r="A50" s="120">
        <v>66917</v>
      </c>
      <c r="B50" s="187">
        <f t="shared" si="4"/>
        <v>46204</v>
      </c>
      <c r="C50" s="4" t="s">
        <v>162</v>
      </c>
      <c r="D50" s="4" t="s">
        <v>1308</v>
      </c>
      <c r="E50" s="4" t="s">
        <v>125</v>
      </c>
      <c r="F50" s="36">
        <v>70</v>
      </c>
      <c r="G50" s="5">
        <v>85</v>
      </c>
      <c r="H50" s="5">
        <f t="shared" si="5"/>
        <v>5950</v>
      </c>
      <c r="I50" s="37">
        <v>0</v>
      </c>
      <c r="J50" s="5">
        <f t="shared" si="6"/>
        <v>5950</v>
      </c>
      <c r="K50" s="4" t="s">
        <v>126</v>
      </c>
      <c r="L50" s="4" t="s">
        <v>127</v>
      </c>
      <c r="M50" s="152"/>
    </row>
    <row r="51" spans="1:13" x14ac:dyDescent="0.25">
      <c r="A51" s="120">
        <v>66917</v>
      </c>
      <c r="B51" s="187">
        <f t="shared" si="4"/>
        <v>46204</v>
      </c>
      <c r="C51" s="4" t="s">
        <v>162</v>
      </c>
      <c r="D51" s="4" t="s">
        <v>1308</v>
      </c>
      <c r="E51" s="4" t="s">
        <v>131</v>
      </c>
      <c r="F51" s="36">
        <v>40</v>
      </c>
      <c r="G51" s="5">
        <v>86</v>
      </c>
      <c r="H51" s="5">
        <f t="shared" si="5"/>
        <v>3440</v>
      </c>
      <c r="I51" s="37">
        <v>0</v>
      </c>
      <c r="J51" s="5">
        <f t="shared" si="6"/>
        <v>3440</v>
      </c>
      <c r="K51" s="4" t="s">
        <v>126</v>
      </c>
      <c r="L51" s="4" t="s">
        <v>127</v>
      </c>
      <c r="M51" s="152"/>
    </row>
    <row r="52" spans="1:13" x14ac:dyDescent="0.25">
      <c r="A52" s="120">
        <v>66917</v>
      </c>
      <c r="B52" s="187">
        <f t="shared" si="4"/>
        <v>46204</v>
      </c>
      <c r="C52" s="4" t="s">
        <v>163</v>
      </c>
      <c r="D52" s="4" t="s">
        <v>1312</v>
      </c>
      <c r="E52" s="4" t="s">
        <v>125</v>
      </c>
      <c r="F52" s="36">
        <v>5</v>
      </c>
      <c r="G52" s="5">
        <v>85</v>
      </c>
      <c r="H52" s="5">
        <f t="shared" si="5"/>
        <v>425</v>
      </c>
      <c r="I52" s="37">
        <v>0</v>
      </c>
      <c r="J52" s="5">
        <f t="shared" si="6"/>
        <v>425</v>
      </c>
      <c r="K52" s="4" t="s">
        <v>126</v>
      </c>
      <c r="L52" s="4" t="s">
        <v>127</v>
      </c>
      <c r="M52" s="152"/>
    </row>
    <row r="53" spans="1:13" x14ac:dyDescent="0.25">
      <c r="A53" s="120">
        <v>66917</v>
      </c>
      <c r="B53" s="187">
        <f t="shared" si="4"/>
        <v>46204</v>
      </c>
      <c r="C53" s="4" t="s">
        <v>164</v>
      </c>
      <c r="D53" s="4" t="s">
        <v>1313</v>
      </c>
      <c r="E53" s="4" t="s">
        <v>125</v>
      </c>
      <c r="F53" s="36">
        <v>15</v>
      </c>
      <c r="G53" s="5">
        <v>85</v>
      </c>
      <c r="H53" s="5">
        <f t="shared" si="5"/>
        <v>1275</v>
      </c>
      <c r="I53" s="37">
        <v>0</v>
      </c>
      <c r="J53" s="5">
        <f t="shared" si="6"/>
        <v>1275</v>
      </c>
      <c r="K53" s="4" t="s">
        <v>126</v>
      </c>
      <c r="L53" s="4" t="s">
        <v>127</v>
      </c>
      <c r="M53" s="152"/>
    </row>
    <row r="54" spans="1:13" x14ac:dyDescent="0.25">
      <c r="A54" s="120">
        <v>66917</v>
      </c>
      <c r="B54" s="187">
        <f t="shared" si="4"/>
        <v>46204</v>
      </c>
      <c r="C54" s="4" t="s">
        <v>165</v>
      </c>
      <c r="D54" s="4" t="s">
        <v>1310</v>
      </c>
      <c r="E54" s="4" t="s">
        <v>125</v>
      </c>
      <c r="F54" s="36">
        <v>15</v>
      </c>
      <c r="G54" s="5">
        <v>85</v>
      </c>
      <c r="H54" s="5">
        <f t="shared" si="5"/>
        <v>1275</v>
      </c>
      <c r="I54" s="37">
        <v>0</v>
      </c>
      <c r="J54" s="5">
        <f t="shared" si="6"/>
        <v>1275</v>
      </c>
      <c r="K54" s="4" t="s">
        <v>126</v>
      </c>
      <c r="L54" s="4" t="s">
        <v>127</v>
      </c>
      <c r="M54" s="152"/>
    </row>
    <row r="55" spans="1:13" x14ac:dyDescent="0.25">
      <c r="A55" s="120">
        <v>66917</v>
      </c>
      <c r="B55" s="187">
        <f t="shared" si="4"/>
        <v>46204</v>
      </c>
      <c r="C55" s="4" t="s">
        <v>166</v>
      </c>
      <c r="D55" s="4" t="s">
        <v>1309</v>
      </c>
      <c r="E55" s="4" t="s">
        <v>125</v>
      </c>
      <c r="F55" s="36">
        <v>5</v>
      </c>
      <c r="G55" s="5">
        <v>85</v>
      </c>
      <c r="H55" s="5">
        <f t="shared" si="5"/>
        <v>425</v>
      </c>
      <c r="I55" s="37">
        <v>0</v>
      </c>
      <c r="J55" s="5">
        <f t="shared" si="6"/>
        <v>425</v>
      </c>
      <c r="K55" s="4" t="s">
        <v>126</v>
      </c>
      <c r="L55" s="4" t="s">
        <v>127</v>
      </c>
      <c r="M55" s="152"/>
    </row>
    <row r="56" spans="1:13" x14ac:dyDescent="0.25">
      <c r="A56" s="120">
        <v>66917</v>
      </c>
      <c r="B56" s="187">
        <f t="shared" si="4"/>
        <v>46204</v>
      </c>
      <c r="C56" s="4" t="s">
        <v>167</v>
      </c>
      <c r="D56" s="4" t="s">
        <v>168</v>
      </c>
      <c r="E56" s="4" t="s">
        <v>148</v>
      </c>
      <c r="F56" s="36">
        <v>15</v>
      </c>
      <c r="G56" s="5">
        <v>1100</v>
      </c>
      <c r="H56" s="5">
        <f t="shared" si="5"/>
        <v>16500</v>
      </c>
      <c r="I56" s="37">
        <v>0</v>
      </c>
      <c r="J56" s="5">
        <f t="shared" si="6"/>
        <v>16500</v>
      </c>
      <c r="K56" s="4" t="s">
        <v>126</v>
      </c>
      <c r="L56" s="4" t="s">
        <v>127</v>
      </c>
      <c r="M56" s="152"/>
    </row>
    <row r="57" spans="1:13" x14ac:dyDescent="0.25">
      <c r="A57" s="120">
        <v>66917</v>
      </c>
      <c r="B57" s="187">
        <f t="shared" si="4"/>
        <v>46204</v>
      </c>
      <c r="C57" s="4" t="s">
        <v>169</v>
      </c>
      <c r="D57" s="4" t="s">
        <v>1326</v>
      </c>
      <c r="E57" s="4" t="s">
        <v>125</v>
      </c>
      <c r="F57" s="36">
        <v>18</v>
      </c>
      <c r="G57" s="5">
        <v>86</v>
      </c>
      <c r="H57" s="5">
        <f t="shared" si="5"/>
        <v>1548</v>
      </c>
      <c r="I57" s="37">
        <v>0</v>
      </c>
      <c r="J57" s="5">
        <f t="shared" si="6"/>
        <v>1548</v>
      </c>
      <c r="K57" s="4" t="s">
        <v>126</v>
      </c>
      <c r="L57" s="4" t="s">
        <v>127</v>
      </c>
      <c r="M57" s="152"/>
    </row>
    <row r="58" spans="1:13" x14ac:dyDescent="0.25">
      <c r="A58" s="120">
        <v>66917</v>
      </c>
      <c r="B58" s="187">
        <f t="shared" si="4"/>
        <v>46204</v>
      </c>
      <c r="C58" s="4" t="s">
        <v>169</v>
      </c>
      <c r="D58" s="4" t="s">
        <v>1326</v>
      </c>
      <c r="E58" s="4" t="s">
        <v>149</v>
      </c>
      <c r="F58" s="36">
        <v>1</v>
      </c>
      <c r="G58" s="5">
        <v>775</v>
      </c>
      <c r="H58" s="5">
        <f t="shared" si="5"/>
        <v>775</v>
      </c>
      <c r="I58" s="37">
        <v>0</v>
      </c>
      <c r="J58" s="5">
        <f t="shared" si="6"/>
        <v>775</v>
      </c>
      <c r="K58" s="4" t="s">
        <v>126</v>
      </c>
      <c r="L58" s="4" t="s">
        <v>127</v>
      </c>
      <c r="M58" s="152"/>
    </row>
    <row r="59" spans="1:13" x14ac:dyDescent="0.25">
      <c r="A59" s="120">
        <v>66917</v>
      </c>
      <c r="B59" s="187">
        <f t="shared" si="4"/>
        <v>46204</v>
      </c>
      <c r="C59" s="4" t="s">
        <v>170</v>
      </c>
      <c r="D59" s="4" t="s">
        <v>8924</v>
      </c>
      <c r="E59" s="4" t="s">
        <v>125</v>
      </c>
      <c r="F59" s="36">
        <v>35</v>
      </c>
      <c r="G59" s="5">
        <v>85</v>
      </c>
      <c r="H59" s="5">
        <f t="shared" si="5"/>
        <v>2975</v>
      </c>
      <c r="I59" s="37">
        <v>0</v>
      </c>
      <c r="J59" s="5">
        <f t="shared" si="6"/>
        <v>2975</v>
      </c>
      <c r="K59" s="4" t="s">
        <v>126</v>
      </c>
      <c r="L59" s="4" t="s">
        <v>127</v>
      </c>
      <c r="M59" s="152"/>
    </row>
    <row r="60" spans="1:13" x14ac:dyDescent="0.25">
      <c r="A60" s="120">
        <v>66917</v>
      </c>
      <c r="B60" s="187">
        <f t="shared" si="4"/>
        <v>46204</v>
      </c>
      <c r="C60" s="4" t="s">
        <v>172</v>
      </c>
      <c r="D60" s="4" t="s">
        <v>8923</v>
      </c>
      <c r="E60" s="4" t="s">
        <v>125</v>
      </c>
      <c r="F60" s="36">
        <v>30</v>
      </c>
      <c r="G60" s="5">
        <v>85</v>
      </c>
      <c r="H60" s="5">
        <f t="shared" si="5"/>
        <v>2550</v>
      </c>
      <c r="I60" s="37">
        <v>0</v>
      </c>
      <c r="J60" s="5">
        <f t="shared" si="6"/>
        <v>2550</v>
      </c>
      <c r="K60" s="4" t="s">
        <v>126</v>
      </c>
      <c r="L60" s="4" t="s">
        <v>127</v>
      </c>
      <c r="M60" s="152"/>
    </row>
    <row r="61" spans="1:13" x14ac:dyDescent="0.25">
      <c r="A61" s="120">
        <v>66917</v>
      </c>
      <c r="B61" s="187">
        <f t="shared" si="4"/>
        <v>46204</v>
      </c>
      <c r="C61" s="4" t="s">
        <v>174</v>
      </c>
      <c r="D61" s="4" t="s">
        <v>145</v>
      </c>
      <c r="E61" s="4" t="s">
        <v>125</v>
      </c>
      <c r="F61" s="36">
        <v>20</v>
      </c>
      <c r="G61" s="5">
        <v>95</v>
      </c>
      <c r="H61" s="5">
        <f t="shared" si="5"/>
        <v>1900</v>
      </c>
      <c r="I61" s="37">
        <v>0</v>
      </c>
      <c r="J61" s="5">
        <f t="shared" si="6"/>
        <v>1900</v>
      </c>
      <c r="K61" s="4" t="s">
        <v>126</v>
      </c>
      <c r="L61" s="4" t="s">
        <v>127</v>
      </c>
      <c r="M61" s="152"/>
    </row>
    <row r="62" spans="1:13" x14ac:dyDescent="0.25">
      <c r="A62" s="120">
        <v>66917</v>
      </c>
      <c r="B62" s="187">
        <f t="shared" si="4"/>
        <v>46204</v>
      </c>
      <c r="C62" s="4" t="s">
        <v>174</v>
      </c>
      <c r="D62" s="4" t="s">
        <v>145</v>
      </c>
      <c r="E62" s="4" t="s">
        <v>125</v>
      </c>
      <c r="F62" s="36">
        <v>7</v>
      </c>
      <c r="G62" s="5">
        <v>85</v>
      </c>
      <c r="H62" s="5">
        <f t="shared" si="5"/>
        <v>595</v>
      </c>
      <c r="I62" s="37">
        <v>0</v>
      </c>
      <c r="J62" s="5">
        <f t="shared" si="6"/>
        <v>595</v>
      </c>
      <c r="K62" s="4" t="s">
        <v>126</v>
      </c>
      <c r="L62" s="4" t="s">
        <v>127</v>
      </c>
      <c r="M62" s="152"/>
    </row>
    <row r="63" spans="1:13" x14ac:dyDescent="0.25">
      <c r="A63" s="120">
        <v>66917</v>
      </c>
      <c r="B63" s="187">
        <f t="shared" si="4"/>
        <v>46204</v>
      </c>
      <c r="C63" s="4" t="s">
        <v>175</v>
      </c>
      <c r="D63" s="4" t="s">
        <v>147</v>
      </c>
      <c r="E63" s="4" t="s">
        <v>125</v>
      </c>
      <c r="F63" s="36">
        <v>25</v>
      </c>
      <c r="G63" s="5">
        <v>84</v>
      </c>
      <c r="H63" s="5">
        <f t="shared" si="5"/>
        <v>2100</v>
      </c>
      <c r="I63" s="37">
        <v>0</v>
      </c>
      <c r="J63" s="5">
        <f t="shared" si="6"/>
        <v>2100</v>
      </c>
      <c r="K63" s="4" t="s">
        <v>126</v>
      </c>
      <c r="L63" s="4" t="s">
        <v>127</v>
      </c>
      <c r="M63" s="152"/>
    </row>
    <row r="64" spans="1:13" x14ac:dyDescent="0.25">
      <c r="A64" s="120">
        <v>66917</v>
      </c>
      <c r="B64" s="187">
        <f t="shared" si="4"/>
        <v>46204</v>
      </c>
      <c r="C64" s="4" t="s">
        <v>176</v>
      </c>
      <c r="D64" s="4" t="s">
        <v>151</v>
      </c>
      <c r="E64" s="4" t="s">
        <v>125</v>
      </c>
      <c r="F64" s="36">
        <v>8</v>
      </c>
      <c r="G64" s="5">
        <v>85</v>
      </c>
      <c r="H64" s="5">
        <f t="shared" si="5"/>
        <v>680</v>
      </c>
      <c r="I64" s="37">
        <v>0</v>
      </c>
      <c r="J64" s="5">
        <f t="shared" si="6"/>
        <v>680</v>
      </c>
      <c r="K64" s="4" t="s">
        <v>126</v>
      </c>
      <c r="L64" s="4" t="s">
        <v>127</v>
      </c>
      <c r="M64" s="152"/>
    </row>
    <row r="65" spans="1:13" x14ac:dyDescent="0.25">
      <c r="A65" s="120">
        <v>66917</v>
      </c>
      <c r="B65" s="187">
        <f t="shared" si="4"/>
        <v>46204</v>
      </c>
      <c r="C65" s="4" t="s">
        <v>177</v>
      </c>
      <c r="D65" s="4" t="s">
        <v>153</v>
      </c>
      <c r="E65" s="4" t="s">
        <v>125</v>
      </c>
      <c r="F65" s="36">
        <v>4</v>
      </c>
      <c r="G65" s="5">
        <v>85</v>
      </c>
      <c r="H65" s="5">
        <f t="shared" si="5"/>
        <v>340</v>
      </c>
      <c r="I65" s="37">
        <v>0</v>
      </c>
      <c r="J65" s="5">
        <f t="shared" si="6"/>
        <v>340</v>
      </c>
      <c r="K65" s="4" t="s">
        <v>126</v>
      </c>
      <c r="L65" s="4" t="s">
        <v>127</v>
      </c>
      <c r="M65" s="152"/>
    </row>
    <row r="66" spans="1:13" x14ac:dyDescent="0.25">
      <c r="A66" s="120">
        <v>66917</v>
      </c>
      <c r="B66" s="187">
        <f t="shared" si="4"/>
        <v>46204</v>
      </c>
      <c r="C66" s="4" t="s">
        <v>177</v>
      </c>
      <c r="D66" s="4" t="s">
        <v>153</v>
      </c>
      <c r="E66" s="4" t="s">
        <v>148</v>
      </c>
      <c r="F66" s="36">
        <v>1</v>
      </c>
      <c r="G66" s="5">
        <v>1100</v>
      </c>
      <c r="H66" s="5">
        <f t="shared" si="5"/>
        <v>1100</v>
      </c>
      <c r="I66" s="37">
        <v>0</v>
      </c>
      <c r="J66" s="5">
        <f t="shared" si="6"/>
        <v>1100</v>
      </c>
      <c r="K66" s="4" t="s">
        <v>126</v>
      </c>
      <c r="L66" s="4" t="s">
        <v>127</v>
      </c>
      <c r="M66" s="152"/>
    </row>
    <row r="67" spans="1:13" x14ac:dyDescent="0.25">
      <c r="A67" s="120">
        <v>66918</v>
      </c>
      <c r="B67" s="187">
        <f t="shared" si="4"/>
        <v>46205</v>
      </c>
      <c r="C67" s="4" t="s">
        <v>178</v>
      </c>
      <c r="D67" s="4" t="s">
        <v>134</v>
      </c>
      <c r="E67" s="4" t="s">
        <v>125</v>
      </c>
      <c r="F67" s="36">
        <v>10</v>
      </c>
      <c r="G67" s="5">
        <v>85</v>
      </c>
      <c r="H67" s="5">
        <f t="shared" si="5"/>
        <v>850</v>
      </c>
      <c r="I67" s="37">
        <v>0</v>
      </c>
      <c r="J67" s="5">
        <f t="shared" si="6"/>
        <v>850</v>
      </c>
      <c r="K67" s="4" t="s">
        <v>126</v>
      </c>
      <c r="L67" s="4" t="s">
        <v>127</v>
      </c>
      <c r="M67" s="152"/>
    </row>
    <row r="68" spans="1:13" x14ac:dyDescent="0.25">
      <c r="A68" s="120">
        <v>66918</v>
      </c>
      <c r="B68" s="187">
        <f t="shared" si="4"/>
        <v>46205</v>
      </c>
      <c r="C68" s="4" t="s">
        <v>179</v>
      </c>
      <c r="D68" s="4" t="s">
        <v>1310</v>
      </c>
      <c r="E68" s="4" t="s">
        <v>125</v>
      </c>
      <c r="F68" s="36">
        <v>20</v>
      </c>
      <c r="G68" s="5">
        <v>85</v>
      </c>
      <c r="H68" s="5">
        <f t="shared" si="5"/>
        <v>1700</v>
      </c>
      <c r="I68" s="37">
        <v>0</v>
      </c>
      <c r="J68" s="5">
        <f t="shared" si="6"/>
        <v>1700</v>
      </c>
      <c r="K68" s="4" t="s">
        <v>126</v>
      </c>
      <c r="L68" s="4" t="s">
        <v>127</v>
      </c>
      <c r="M68" s="152"/>
    </row>
    <row r="69" spans="1:13" x14ac:dyDescent="0.25">
      <c r="A69" s="120">
        <v>66918</v>
      </c>
      <c r="B69" s="187">
        <f t="shared" si="4"/>
        <v>46205</v>
      </c>
      <c r="C69" s="4" t="s">
        <v>180</v>
      </c>
      <c r="D69" s="4" t="s">
        <v>139</v>
      </c>
      <c r="E69" s="4" t="s">
        <v>125</v>
      </c>
      <c r="F69" s="36">
        <v>4</v>
      </c>
      <c r="G69" s="5">
        <v>86</v>
      </c>
      <c r="H69" s="5">
        <f t="shared" si="5"/>
        <v>344</v>
      </c>
      <c r="I69" s="37">
        <v>0</v>
      </c>
      <c r="J69" s="5">
        <f t="shared" si="6"/>
        <v>344</v>
      </c>
      <c r="K69" s="4" t="s">
        <v>126</v>
      </c>
      <c r="L69" s="4" t="s">
        <v>127</v>
      </c>
      <c r="M69" s="152"/>
    </row>
    <row r="70" spans="1:13" x14ac:dyDescent="0.25">
      <c r="A70" s="120">
        <v>66918</v>
      </c>
      <c r="B70" s="187">
        <f t="shared" si="4"/>
        <v>46205</v>
      </c>
      <c r="C70" s="4" t="s">
        <v>181</v>
      </c>
      <c r="D70" s="4" t="s">
        <v>141</v>
      </c>
      <c r="E70" s="4" t="s">
        <v>125</v>
      </c>
      <c r="F70" s="36">
        <v>40</v>
      </c>
      <c r="G70" s="5">
        <v>86</v>
      </c>
      <c r="H70" s="5">
        <f t="shared" si="5"/>
        <v>3440</v>
      </c>
      <c r="I70" s="37">
        <v>0</v>
      </c>
      <c r="J70" s="5">
        <f t="shared" si="6"/>
        <v>3440</v>
      </c>
      <c r="K70" s="4" t="s">
        <v>126</v>
      </c>
      <c r="L70" s="4" t="s">
        <v>127</v>
      </c>
      <c r="M70" s="152"/>
    </row>
    <row r="71" spans="1:13" x14ac:dyDescent="0.25">
      <c r="A71" s="120">
        <v>66918</v>
      </c>
      <c r="B71" s="187">
        <f t="shared" si="4"/>
        <v>46205</v>
      </c>
      <c r="C71" s="4" t="s">
        <v>182</v>
      </c>
      <c r="D71" s="4" t="s">
        <v>1308</v>
      </c>
      <c r="E71" s="4" t="s">
        <v>125</v>
      </c>
      <c r="F71" s="36">
        <v>40</v>
      </c>
      <c r="G71" s="5">
        <v>86</v>
      </c>
      <c r="H71" s="5">
        <f t="shared" si="5"/>
        <v>3440</v>
      </c>
      <c r="I71" s="37">
        <v>0</v>
      </c>
      <c r="J71" s="5">
        <f t="shared" si="6"/>
        <v>3440</v>
      </c>
      <c r="K71" s="4" t="s">
        <v>126</v>
      </c>
      <c r="L71" s="4" t="s">
        <v>127</v>
      </c>
      <c r="M71" s="152"/>
    </row>
    <row r="72" spans="1:13" x14ac:dyDescent="0.25">
      <c r="A72" s="120">
        <v>66918</v>
      </c>
      <c r="B72" s="187">
        <f t="shared" si="4"/>
        <v>46205</v>
      </c>
      <c r="C72" s="4" t="s">
        <v>182</v>
      </c>
      <c r="D72" s="4" t="s">
        <v>1308</v>
      </c>
      <c r="E72" s="4" t="s">
        <v>125</v>
      </c>
      <c r="F72" s="36">
        <v>30</v>
      </c>
      <c r="G72" s="5">
        <v>85</v>
      </c>
      <c r="H72" s="5">
        <f t="shared" si="5"/>
        <v>2550</v>
      </c>
      <c r="I72" s="37">
        <v>0</v>
      </c>
      <c r="J72" s="5">
        <f t="shared" si="6"/>
        <v>2550</v>
      </c>
      <c r="K72" s="4" t="s">
        <v>126</v>
      </c>
      <c r="L72" s="4" t="s">
        <v>127</v>
      </c>
      <c r="M72" s="152"/>
    </row>
    <row r="73" spans="1:13" x14ac:dyDescent="0.25">
      <c r="A73" s="120">
        <v>66918</v>
      </c>
      <c r="B73" s="187">
        <f t="shared" si="4"/>
        <v>46205</v>
      </c>
      <c r="C73" s="4" t="s">
        <v>182</v>
      </c>
      <c r="D73" s="4" t="s">
        <v>1308</v>
      </c>
      <c r="E73" s="4" t="s">
        <v>131</v>
      </c>
      <c r="F73" s="36">
        <v>1</v>
      </c>
      <c r="G73" s="5">
        <v>80</v>
      </c>
      <c r="H73" s="5">
        <f t="shared" si="5"/>
        <v>80</v>
      </c>
      <c r="I73" s="37">
        <v>0</v>
      </c>
      <c r="J73" s="5">
        <f t="shared" si="6"/>
        <v>80</v>
      </c>
      <c r="K73" s="4" t="s">
        <v>126</v>
      </c>
      <c r="L73" s="4" t="s">
        <v>127</v>
      </c>
      <c r="M73" s="152"/>
    </row>
    <row r="74" spans="1:13" x14ac:dyDescent="0.25">
      <c r="A74" s="120">
        <v>66918</v>
      </c>
      <c r="B74" s="187">
        <f t="shared" si="4"/>
        <v>46205</v>
      </c>
      <c r="C74" s="4" t="s">
        <v>183</v>
      </c>
      <c r="D74" s="4" t="s">
        <v>1326</v>
      </c>
      <c r="E74" s="4" t="s">
        <v>125</v>
      </c>
      <c r="F74" s="36">
        <v>15</v>
      </c>
      <c r="G74" s="5">
        <v>86</v>
      </c>
      <c r="H74" s="5">
        <f t="shared" si="5"/>
        <v>1290</v>
      </c>
      <c r="I74" s="37">
        <v>0</v>
      </c>
      <c r="J74" s="5">
        <f t="shared" si="6"/>
        <v>1290</v>
      </c>
      <c r="K74" s="4" t="s">
        <v>126</v>
      </c>
      <c r="L74" s="4" t="s">
        <v>127</v>
      </c>
      <c r="M74" s="152"/>
    </row>
    <row r="75" spans="1:13" x14ac:dyDescent="0.25">
      <c r="A75" s="120">
        <v>66918</v>
      </c>
      <c r="B75" s="187">
        <f t="shared" si="4"/>
        <v>46205</v>
      </c>
      <c r="C75" s="4" t="s">
        <v>184</v>
      </c>
      <c r="D75" s="4" t="s">
        <v>1306</v>
      </c>
      <c r="E75" s="4" t="s">
        <v>125</v>
      </c>
      <c r="F75" s="36">
        <v>30</v>
      </c>
      <c r="G75" s="5">
        <v>85</v>
      </c>
      <c r="H75" s="5">
        <f t="shared" si="5"/>
        <v>2550</v>
      </c>
      <c r="I75" s="37">
        <v>0</v>
      </c>
      <c r="J75" s="5">
        <f t="shared" si="6"/>
        <v>2550</v>
      </c>
      <c r="K75" s="4" t="s">
        <v>126</v>
      </c>
      <c r="L75" s="4" t="s">
        <v>127</v>
      </c>
      <c r="M75" s="152"/>
    </row>
    <row r="76" spans="1:13" x14ac:dyDescent="0.25">
      <c r="A76" s="120">
        <v>66918</v>
      </c>
      <c r="B76" s="187">
        <f t="shared" si="4"/>
        <v>46205</v>
      </c>
      <c r="C76" s="4" t="s">
        <v>185</v>
      </c>
      <c r="D76" s="4" t="s">
        <v>1309</v>
      </c>
      <c r="E76" s="4" t="s">
        <v>125</v>
      </c>
      <c r="F76" s="36">
        <v>5</v>
      </c>
      <c r="G76" s="5">
        <v>85</v>
      </c>
      <c r="H76" s="5">
        <f t="shared" si="5"/>
        <v>425</v>
      </c>
      <c r="I76" s="37">
        <v>0</v>
      </c>
      <c r="J76" s="5">
        <f t="shared" si="6"/>
        <v>425</v>
      </c>
      <c r="K76" s="4" t="s">
        <v>126</v>
      </c>
      <c r="L76" s="4" t="s">
        <v>127</v>
      </c>
      <c r="M76" s="152"/>
    </row>
    <row r="77" spans="1:13" x14ac:dyDescent="0.25">
      <c r="A77" s="120">
        <v>66918</v>
      </c>
      <c r="B77" s="187">
        <f t="shared" si="4"/>
        <v>46205</v>
      </c>
      <c r="C77" s="4" t="s">
        <v>186</v>
      </c>
      <c r="D77" s="4" t="s">
        <v>1311</v>
      </c>
      <c r="E77" s="4" t="s">
        <v>125</v>
      </c>
      <c r="F77" s="36">
        <v>10</v>
      </c>
      <c r="G77" s="5">
        <v>85</v>
      </c>
      <c r="H77" s="5">
        <f t="shared" si="5"/>
        <v>850</v>
      </c>
      <c r="I77" s="37">
        <v>0</v>
      </c>
      <c r="J77" s="5">
        <f t="shared" si="6"/>
        <v>850</v>
      </c>
      <c r="K77" s="4" t="s">
        <v>126</v>
      </c>
      <c r="L77" s="4" t="s">
        <v>127</v>
      </c>
      <c r="M77" s="152"/>
    </row>
    <row r="78" spans="1:13" x14ac:dyDescent="0.25">
      <c r="A78" s="120">
        <v>66918</v>
      </c>
      <c r="B78" s="187">
        <f t="shared" si="4"/>
        <v>46205</v>
      </c>
      <c r="C78" s="4" t="s">
        <v>187</v>
      </c>
      <c r="D78" s="4" t="s">
        <v>1313</v>
      </c>
      <c r="E78" s="4" t="s">
        <v>125</v>
      </c>
      <c r="F78" s="36">
        <v>15</v>
      </c>
      <c r="G78" s="5">
        <v>85</v>
      </c>
      <c r="H78" s="5">
        <f t="shared" si="5"/>
        <v>1275</v>
      </c>
      <c r="I78" s="37">
        <v>0</v>
      </c>
      <c r="J78" s="5">
        <f t="shared" si="6"/>
        <v>1275</v>
      </c>
      <c r="K78" s="4" t="s">
        <v>126</v>
      </c>
      <c r="L78" s="4" t="s">
        <v>127</v>
      </c>
      <c r="M78" s="152"/>
    </row>
    <row r="79" spans="1:13" x14ac:dyDescent="0.25">
      <c r="A79" s="120">
        <v>66918</v>
      </c>
      <c r="B79" s="187">
        <f t="shared" si="4"/>
        <v>46205</v>
      </c>
      <c r="C79" s="4" t="s">
        <v>188</v>
      </c>
      <c r="D79" s="4" t="s">
        <v>1312</v>
      </c>
      <c r="E79" s="4" t="s">
        <v>125</v>
      </c>
      <c r="F79" s="36">
        <v>5</v>
      </c>
      <c r="G79" s="5">
        <v>85</v>
      </c>
      <c r="H79" s="5">
        <f t="shared" si="5"/>
        <v>425</v>
      </c>
      <c r="I79" s="37">
        <v>0</v>
      </c>
      <c r="J79" s="5">
        <f t="shared" si="6"/>
        <v>425</v>
      </c>
      <c r="K79" s="4" t="s">
        <v>126</v>
      </c>
      <c r="L79" s="4" t="s">
        <v>127</v>
      </c>
      <c r="M79" s="152"/>
    </row>
    <row r="80" spans="1:13" x14ac:dyDescent="0.25">
      <c r="A80" s="120">
        <v>66918</v>
      </c>
      <c r="B80" s="187">
        <f t="shared" si="4"/>
        <v>46205</v>
      </c>
      <c r="C80" s="4" t="s">
        <v>189</v>
      </c>
      <c r="D80" s="4" t="s">
        <v>1307</v>
      </c>
      <c r="E80" s="4" t="s">
        <v>125</v>
      </c>
      <c r="F80" s="36">
        <v>20</v>
      </c>
      <c r="G80" s="5">
        <v>85</v>
      </c>
      <c r="H80" s="5">
        <f t="shared" si="5"/>
        <v>1700</v>
      </c>
      <c r="I80" s="37">
        <v>0</v>
      </c>
      <c r="J80" s="5">
        <f t="shared" si="6"/>
        <v>1700</v>
      </c>
      <c r="K80" s="4" t="s">
        <v>126</v>
      </c>
      <c r="L80" s="4" t="s">
        <v>127</v>
      </c>
      <c r="M80" s="152"/>
    </row>
    <row r="81" spans="1:13" x14ac:dyDescent="0.25">
      <c r="A81" s="120">
        <v>66918</v>
      </c>
      <c r="B81" s="187">
        <f t="shared" si="4"/>
        <v>46205</v>
      </c>
      <c r="C81" s="4" t="s">
        <v>190</v>
      </c>
      <c r="D81" s="4" t="s">
        <v>145</v>
      </c>
      <c r="E81" s="4" t="s">
        <v>125</v>
      </c>
      <c r="F81" s="36">
        <v>26</v>
      </c>
      <c r="G81" s="5">
        <v>95</v>
      </c>
      <c r="H81" s="5">
        <f t="shared" si="5"/>
        <v>2470</v>
      </c>
      <c r="I81" s="37">
        <v>0</v>
      </c>
      <c r="J81" s="5">
        <f t="shared" si="6"/>
        <v>2470</v>
      </c>
      <c r="K81" s="4" t="s">
        <v>126</v>
      </c>
      <c r="L81" s="4" t="s">
        <v>127</v>
      </c>
      <c r="M81" s="152"/>
    </row>
    <row r="82" spans="1:13" x14ac:dyDescent="0.25">
      <c r="A82" s="120">
        <v>66918</v>
      </c>
      <c r="B82" s="187">
        <f t="shared" si="4"/>
        <v>46205</v>
      </c>
      <c r="C82" s="4" t="s">
        <v>190</v>
      </c>
      <c r="D82" s="4" t="s">
        <v>145</v>
      </c>
      <c r="E82" s="4" t="s">
        <v>125</v>
      </c>
      <c r="F82" s="36">
        <v>5</v>
      </c>
      <c r="G82" s="5">
        <v>85</v>
      </c>
      <c r="H82" s="5">
        <f t="shared" si="5"/>
        <v>425</v>
      </c>
      <c r="I82" s="37">
        <v>0</v>
      </c>
      <c r="J82" s="5">
        <f t="shared" si="6"/>
        <v>425</v>
      </c>
      <c r="K82" s="4" t="s">
        <v>126</v>
      </c>
      <c r="L82" s="4" t="s">
        <v>127</v>
      </c>
      <c r="M82" s="152"/>
    </row>
    <row r="83" spans="1:13" x14ac:dyDescent="0.25">
      <c r="A83" s="120">
        <v>66918</v>
      </c>
      <c r="B83" s="187">
        <f t="shared" si="4"/>
        <v>46205</v>
      </c>
      <c r="C83" s="4" t="s">
        <v>191</v>
      </c>
      <c r="D83" s="4" t="s">
        <v>145</v>
      </c>
      <c r="E83" s="4" t="s">
        <v>125</v>
      </c>
      <c r="F83" s="36">
        <v>25</v>
      </c>
      <c r="G83" s="5">
        <v>95</v>
      </c>
      <c r="H83" s="5">
        <f t="shared" si="5"/>
        <v>2375</v>
      </c>
      <c r="I83" s="37">
        <v>0</v>
      </c>
      <c r="J83" s="5">
        <f t="shared" si="6"/>
        <v>2375</v>
      </c>
      <c r="K83" s="4" t="s">
        <v>126</v>
      </c>
      <c r="L83" s="4" t="s">
        <v>127</v>
      </c>
      <c r="M83" s="152"/>
    </row>
    <row r="84" spans="1:13" x14ac:dyDescent="0.25">
      <c r="A84" s="120">
        <v>66918</v>
      </c>
      <c r="B84" s="187">
        <f t="shared" si="4"/>
        <v>46205</v>
      </c>
      <c r="C84" s="4" t="s">
        <v>191</v>
      </c>
      <c r="D84" s="4" t="s">
        <v>145</v>
      </c>
      <c r="E84" s="4" t="s">
        <v>125</v>
      </c>
      <c r="F84" s="36">
        <v>12</v>
      </c>
      <c r="G84" s="5">
        <v>85</v>
      </c>
      <c r="H84" s="5">
        <f t="shared" si="5"/>
        <v>1020</v>
      </c>
      <c r="I84" s="37">
        <v>0</v>
      </c>
      <c r="J84" s="5">
        <f t="shared" si="6"/>
        <v>1020</v>
      </c>
      <c r="K84" s="4" t="s">
        <v>126</v>
      </c>
      <c r="L84" s="4" t="s">
        <v>127</v>
      </c>
      <c r="M84" s="152"/>
    </row>
    <row r="85" spans="1:13" x14ac:dyDescent="0.25">
      <c r="A85" s="120">
        <v>66918</v>
      </c>
      <c r="B85" s="187">
        <f t="shared" si="4"/>
        <v>46205</v>
      </c>
      <c r="C85" s="4" t="s">
        <v>192</v>
      </c>
      <c r="D85" s="4" t="s">
        <v>147</v>
      </c>
      <c r="E85" s="4" t="s">
        <v>125</v>
      </c>
      <c r="F85" s="36">
        <v>25</v>
      </c>
      <c r="G85" s="5">
        <v>84</v>
      </c>
      <c r="H85" s="5">
        <f t="shared" si="5"/>
        <v>2100</v>
      </c>
      <c r="I85" s="37">
        <v>0</v>
      </c>
      <c r="J85" s="5">
        <f t="shared" si="6"/>
        <v>2100</v>
      </c>
      <c r="K85" s="4" t="s">
        <v>126</v>
      </c>
      <c r="L85" s="4" t="s">
        <v>127</v>
      </c>
      <c r="M85" s="152"/>
    </row>
    <row r="86" spans="1:13" x14ac:dyDescent="0.25">
      <c r="A86" s="120">
        <v>66918</v>
      </c>
      <c r="B86" s="187">
        <f t="shared" ref="B86:B149" si="7">IF(A86="","",IF(ISNUMBER(A86),IFERROR(VLOOKUP(TEXT(A86,"yyyy/mm/dd"),BSAD,2,FALSE),""),IFERROR(VLOOKUP(A86,BSAD,2,FALSE),"")))</f>
        <v>46205</v>
      </c>
      <c r="C86" s="4" t="s">
        <v>193</v>
      </c>
      <c r="D86" s="4" t="s">
        <v>151</v>
      </c>
      <c r="E86" s="4" t="s">
        <v>125</v>
      </c>
      <c r="F86" s="36">
        <v>8</v>
      </c>
      <c r="G86" s="5">
        <v>85</v>
      </c>
      <c r="H86" s="5">
        <f t="shared" ref="H86:H149" si="8">IF($F86="","",$F86*$G86)</f>
        <v>680</v>
      </c>
      <c r="I86" s="37">
        <v>0</v>
      </c>
      <c r="J86" s="5">
        <f t="shared" ref="J86:J149" si="9">IF($F86="","",$H86*(1-$I86/100))</f>
        <v>680</v>
      </c>
      <c r="K86" s="4" t="s">
        <v>126</v>
      </c>
      <c r="L86" s="4" t="s">
        <v>127</v>
      </c>
      <c r="M86" s="152"/>
    </row>
    <row r="87" spans="1:13" x14ac:dyDescent="0.25">
      <c r="A87" s="120">
        <v>66918</v>
      </c>
      <c r="B87" s="187">
        <f t="shared" si="7"/>
        <v>46205</v>
      </c>
      <c r="C87" s="4" t="s">
        <v>194</v>
      </c>
      <c r="D87" s="4" t="s">
        <v>153</v>
      </c>
      <c r="E87" s="4" t="s">
        <v>125</v>
      </c>
      <c r="F87" s="36">
        <v>5</v>
      </c>
      <c r="G87" s="5">
        <v>90</v>
      </c>
      <c r="H87" s="5">
        <f t="shared" si="8"/>
        <v>450</v>
      </c>
      <c r="I87" s="37">
        <v>0</v>
      </c>
      <c r="J87" s="5">
        <f t="shared" si="9"/>
        <v>450</v>
      </c>
      <c r="K87" s="4" t="s">
        <v>126</v>
      </c>
      <c r="L87" s="4" t="s">
        <v>127</v>
      </c>
      <c r="M87" s="152"/>
    </row>
    <row r="88" spans="1:13" x14ac:dyDescent="0.25">
      <c r="A88" s="120">
        <v>66918</v>
      </c>
      <c r="B88" s="187">
        <f t="shared" si="7"/>
        <v>46205</v>
      </c>
      <c r="C88" s="4" t="s">
        <v>195</v>
      </c>
      <c r="D88" s="4" t="s">
        <v>196</v>
      </c>
      <c r="E88" s="4" t="s">
        <v>125</v>
      </c>
      <c r="F88" s="36">
        <v>3</v>
      </c>
      <c r="G88" s="5">
        <v>85</v>
      </c>
      <c r="H88" s="5">
        <f t="shared" si="8"/>
        <v>255</v>
      </c>
      <c r="I88" s="37">
        <v>0</v>
      </c>
      <c r="J88" s="5">
        <f t="shared" si="9"/>
        <v>255</v>
      </c>
      <c r="K88" s="4" t="s">
        <v>126</v>
      </c>
      <c r="L88" s="4" t="s">
        <v>127</v>
      </c>
      <c r="M88" s="152"/>
    </row>
    <row r="89" spans="1:13" x14ac:dyDescent="0.25">
      <c r="A89" s="120">
        <v>66918</v>
      </c>
      <c r="B89" s="187">
        <f t="shared" si="7"/>
        <v>46205</v>
      </c>
      <c r="C89" s="4" t="s">
        <v>195</v>
      </c>
      <c r="D89" s="4" t="s">
        <v>196</v>
      </c>
      <c r="E89" s="4" t="s">
        <v>148</v>
      </c>
      <c r="F89" s="36">
        <v>0.5</v>
      </c>
      <c r="G89" s="5">
        <v>1100</v>
      </c>
      <c r="H89" s="5">
        <f t="shared" si="8"/>
        <v>550</v>
      </c>
      <c r="I89" s="37">
        <v>0</v>
      </c>
      <c r="J89" s="5">
        <f t="shared" si="9"/>
        <v>550</v>
      </c>
      <c r="K89" s="4" t="s">
        <v>126</v>
      </c>
      <c r="L89" s="4" t="s">
        <v>127</v>
      </c>
      <c r="M89" s="152"/>
    </row>
    <row r="90" spans="1:13" x14ac:dyDescent="0.25">
      <c r="A90" s="120">
        <v>66919</v>
      </c>
      <c r="B90" s="187">
        <f t="shared" si="7"/>
        <v>46206</v>
      </c>
      <c r="C90" s="4" t="s">
        <v>197</v>
      </c>
      <c r="D90" s="4" t="s">
        <v>1303</v>
      </c>
      <c r="E90" s="4" t="s">
        <v>125</v>
      </c>
      <c r="F90" s="36">
        <v>50</v>
      </c>
      <c r="G90" s="5">
        <v>85</v>
      </c>
      <c r="H90" s="5">
        <f t="shared" si="8"/>
        <v>4250</v>
      </c>
      <c r="I90" s="37">
        <v>0</v>
      </c>
      <c r="J90" s="5">
        <f t="shared" si="9"/>
        <v>4250</v>
      </c>
      <c r="K90" s="4" t="s">
        <v>126</v>
      </c>
      <c r="L90" s="4" t="s">
        <v>127</v>
      </c>
      <c r="M90" s="152"/>
    </row>
    <row r="91" spans="1:13" x14ac:dyDescent="0.25">
      <c r="A91" s="120">
        <v>66919</v>
      </c>
      <c r="B91" s="187">
        <f t="shared" si="7"/>
        <v>46206</v>
      </c>
      <c r="C91" s="4" t="s">
        <v>198</v>
      </c>
      <c r="D91" s="4" t="s">
        <v>1306</v>
      </c>
      <c r="E91" s="4" t="s">
        <v>125</v>
      </c>
      <c r="F91" s="36">
        <v>25</v>
      </c>
      <c r="G91" s="5">
        <v>85</v>
      </c>
      <c r="H91" s="5">
        <f t="shared" si="8"/>
        <v>2125</v>
      </c>
      <c r="I91" s="37">
        <v>0</v>
      </c>
      <c r="J91" s="5">
        <f t="shared" si="9"/>
        <v>2125</v>
      </c>
      <c r="K91" s="4" t="s">
        <v>126</v>
      </c>
      <c r="L91" s="4" t="s">
        <v>127</v>
      </c>
      <c r="M91" s="152"/>
    </row>
    <row r="92" spans="1:13" x14ac:dyDescent="0.25">
      <c r="A92" s="120">
        <v>66919</v>
      </c>
      <c r="B92" s="187">
        <f t="shared" si="7"/>
        <v>46206</v>
      </c>
      <c r="C92" s="4" t="s">
        <v>199</v>
      </c>
      <c r="D92" s="4" t="s">
        <v>1308</v>
      </c>
      <c r="E92" s="4" t="s">
        <v>125</v>
      </c>
      <c r="F92" s="36">
        <v>40</v>
      </c>
      <c r="G92" s="5">
        <v>86</v>
      </c>
      <c r="H92" s="5">
        <f t="shared" si="8"/>
        <v>3440</v>
      </c>
      <c r="I92" s="37">
        <v>0</v>
      </c>
      <c r="J92" s="5">
        <f t="shared" si="9"/>
        <v>3440</v>
      </c>
      <c r="K92" s="4" t="s">
        <v>126</v>
      </c>
      <c r="L92" s="4" t="s">
        <v>127</v>
      </c>
      <c r="M92" s="152"/>
    </row>
    <row r="93" spans="1:13" x14ac:dyDescent="0.25">
      <c r="A93" s="120">
        <v>66919</v>
      </c>
      <c r="B93" s="187">
        <f t="shared" si="7"/>
        <v>46206</v>
      </c>
      <c r="C93" s="4" t="s">
        <v>199</v>
      </c>
      <c r="D93" s="4" t="s">
        <v>1308</v>
      </c>
      <c r="E93" s="4" t="s">
        <v>125</v>
      </c>
      <c r="F93" s="36">
        <v>50</v>
      </c>
      <c r="G93" s="5">
        <v>85</v>
      </c>
      <c r="H93" s="5">
        <f t="shared" si="8"/>
        <v>4250</v>
      </c>
      <c r="I93" s="37">
        <v>0</v>
      </c>
      <c r="J93" s="5">
        <f t="shared" si="9"/>
        <v>4250</v>
      </c>
      <c r="K93" s="4" t="s">
        <v>126</v>
      </c>
      <c r="L93" s="4" t="s">
        <v>127</v>
      </c>
      <c r="M93" s="152"/>
    </row>
    <row r="94" spans="1:13" x14ac:dyDescent="0.25">
      <c r="A94" s="120">
        <v>66919</v>
      </c>
      <c r="B94" s="187">
        <f t="shared" si="7"/>
        <v>46206</v>
      </c>
      <c r="C94" s="4" t="s">
        <v>199</v>
      </c>
      <c r="D94" s="4" t="s">
        <v>1308</v>
      </c>
      <c r="E94" s="4" t="s">
        <v>131</v>
      </c>
      <c r="F94" s="36">
        <v>1</v>
      </c>
      <c r="G94" s="5">
        <v>80</v>
      </c>
      <c r="H94" s="5">
        <f t="shared" si="8"/>
        <v>80</v>
      </c>
      <c r="I94" s="37">
        <v>0</v>
      </c>
      <c r="J94" s="5">
        <f t="shared" si="9"/>
        <v>80</v>
      </c>
      <c r="K94" s="4" t="s">
        <v>126</v>
      </c>
      <c r="L94" s="4" t="s">
        <v>127</v>
      </c>
      <c r="M94" s="152"/>
    </row>
    <row r="95" spans="1:13" x14ac:dyDescent="0.25">
      <c r="A95" s="120">
        <v>66919</v>
      </c>
      <c r="B95" s="187">
        <f t="shared" si="7"/>
        <v>46206</v>
      </c>
      <c r="C95" s="4" t="s">
        <v>200</v>
      </c>
      <c r="D95" s="4" t="s">
        <v>1307</v>
      </c>
      <c r="E95" s="4" t="s">
        <v>125</v>
      </c>
      <c r="F95" s="36">
        <v>25</v>
      </c>
      <c r="G95" s="5">
        <v>85</v>
      </c>
      <c r="H95" s="5">
        <f t="shared" si="8"/>
        <v>2125</v>
      </c>
      <c r="I95" s="37">
        <v>0</v>
      </c>
      <c r="J95" s="5">
        <f t="shared" si="9"/>
        <v>2125</v>
      </c>
      <c r="K95" s="4" t="s">
        <v>126</v>
      </c>
      <c r="L95" s="4" t="s">
        <v>127</v>
      </c>
      <c r="M95" s="152"/>
    </row>
    <row r="96" spans="1:13" x14ac:dyDescent="0.25">
      <c r="A96" s="120">
        <v>66919</v>
      </c>
      <c r="B96" s="187">
        <f t="shared" si="7"/>
        <v>46206</v>
      </c>
      <c r="C96" s="4" t="s">
        <v>201</v>
      </c>
      <c r="D96" s="4" t="s">
        <v>1313</v>
      </c>
      <c r="E96" s="4" t="s">
        <v>125</v>
      </c>
      <c r="F96" s="36">
        <v>15</v>
      </c>
      <c r="G96" s="5">
        <v>85</v>
      </c>
      <c r="H96" s="5">
        <f t="shared" si="8"/>
        <v>1275</v>
      </c>
      <c r="I96" s="37">
        <v>0</v>
      </c>
      <c r="J96" s="5">
        <f t="shared" si="9"/>
        <v>1275</v>
      </c>
      <c r="K96" s="4" t="s">
        <v>126</v>
      </c>
      <c r="L96" s="4" t="s">
        <v>127</v>
      </c>
      <c r="M96" s="152"/>
    </row>
    <row r="97" spans="1:13" x14ac:dyDescent="0.25">
      <c r="A97" s="120">
        <v>66919</v>
      </c>
      <c r="B97" s="187">
        <f t="shared" si="7"/>
        <v>46206</v>
      </c>
      <c r="C97" s="4" t="s">
        <v>202</v>
      </c>
      <c r="D97" s="4" t="s">
        <v>141</v>
      </c>
      <c r="E97" s="4" t="s">
        <v>125</v>
      </c>
      <c r="F97" s="36">
        <v>20</v>
      </c>
      <c r="G97" s="5">
        <v>86</v>
      </c>
      <c r="H97" s="5">
        <f t="shared" si="8"/>
        <v>1720</v>
      </c>
      <c r="I97" s="37">
        <v>0</v>
      </c>
      <c r="J97" s="5">
        <f t="shared" si="9"/>
        <v>1720</v>
      </c>
      <c r="K97" s="4" t="s">
        <v>126</v>
      </c>
      <c r="L97" s="4" t="s">
        <v>127</v>
      </c>
      <c r="M97" s="152"/>
    </row>
    <row r="98" spans="1:13" x14ac:dyDescent="0.25">
      <c r="A98" s="120">
        <v>66919</v>
      </c>
      <c r="B98" s="187">
        <f t="shared" si="7"/>
        <v>46206</v>
      </c>
      <c r="C98" s="4" t="s">
        <v>203</v>
      </c>
      <c r="D98" s="4" t="s">
        <v>139</v>
      </c>
      <c r="E98" s="4" t="s">
        <v>125</v>
      </c>
      <c r="F98" s="36">
        <v>4</v>
      </c>
      <c r="G98" s="5">
        <v>86</v>
      </c>
      <c r="H98" s="5">
        <f t="shared" si="8"/>
        <v>344</v>
      </c>
      <c r="I98" s="37">
        <v>0</v>
      </c>
      <c r="J98" s="5">
        <f t="shared" si="9"/>
        <v>344</v>
      </c>
      <c r="K98" s="4" t="s">
        <v>126</v>
      </c>
      <c r="L98" s="4" t="s">
        <v>127</v>
      </c>
      <c r="M98" s="152"/>
    </row>
    <row r="99" spans="1:13" x14ac:dyDescent="0.25">
      <c r="A99" s="120">
        <v>66919</v>
      </c>
      <c r="B99" s="187">
        <f t="shared" si="7"/>
        <v>46206</v>
      </c>
      <c r="C99" s="4" t="s">
        <v>204</v>
      </c>
      <c r="D99" s="4" t="s">
        <v>1312</v>
      </c>
      <c r="E99" s="4" t="s">
        <v>125</v>
      </c>
      <c r="F99" s="36">
        <v>5</v>
      </c>
      <c r="G99" s="5">
        <v>85</v>
      </c>
      <c r="H99" s="5">
        <f t="shared" si="8"/>
        <v>425</v>
      </c>
      <c r="I99" s="37">
        <v>0</v>
      </c>
      <c r="J99" s="5">
        <f t="shared" si="9"/>
        <v>425</v>
      </c>
      <c r="K99" s="4" t="s">
        <v>126</v>
      </c>
      <c r="L99" s="4" t="s">
        <v>127</v>
      </c>
      <c r="M99" s="152"/>
    </row>
    <row r="100" spans="1:13" x14ac:dyDescent="0.25">
      <c r="A100" s="120">
        <v>66919</v>
      </c>
      <c r="B100" s="187">
        <f t="shared" si="7"/>
        <v>46206</v>
      </c>
      <c r="C100" s="4" t="s">
        <v>205</v>
      </c>
      <c r="D100" s="4" t="s">
        <v>1311</v>
      </c>
      <c r="E100" s="4" t="s">
        <v>125</v>
      </c>
      <c r="F100" s="36">
        <v>10</v>
      </c>
      <c r="G100" s="5">
        <v>85</v>
      </c>
      <c r="H100" s="5">
        <f t="shared" si="8"/>
        <v>850</v>
      </c>
      <c r="I100" s="37">
        <v>0</v>
      </c>
      <c r="J100" s="5">
        <f t="shared" si="9"/>
        <v>850</v>
      </c>
      <c r="K100" s="4" t="s">
        <v>126</v>
      </c>
      <c r="L100" s="4" t="s">
        <v>127</v>
      </c>
      <c r="M100" s="152"/>
    </row>
    <row r="101" spans="1:13" x14ac:dyDescent="0.25">
      <c r="A101" s="120">
        <v>66919</v>
      </c>
      <c r="B101" s="187">
        <f t="shared" si="7"/>
        <v>46206</v>
      </c>
      <c r="C101" s="4" t="s">
        <v>206</v>
      </c>
      <c r="D101" s="4" t="s">
        <v>1310</v>
      </c>
      <c r="E101" s="4" t="s">
        <v>125</v>
      </c>
      <c r="F101" s="36">
        <v>15</v>
      </c>
      <c r="G101" s="5">
        <v>85</v>
      </c>
      <c r="H101" s="5">
        <f t="shared" si="8"/>
        <v>1275</v>
      </c>
      <c r="I101" s="37">
        <v>0</v>
      </c>
      <c r="J101" s="5">
        <f t="shared" si="9"/>
        <v>1275</v>
      </c>
      <c r="K101" s="4" t="s">
        <v>126</v>
      </c>
      <c r="L101" s="4" t="s">
        <v>127</v>
      </c>
      <c r="M101" s="152"/>
    </row>
    <row r="102" spans="1:13" x14ac:dyDescent="0.25">
      <c r="A102" s="120">
        <v>66919</v>
      </c>
      <c r="B102" s="187">
        <f t="shared" si="7"/>
        <v>46206</v>
      </c>
      <c r="C102" s="4" t="s">
        <v>207</v>
      </c>
      <c r="D102" s="4" t="s">
        <v>134</v>
      </c>
      <c r="E102" s="4" t="s">
        <v>125</v>
      </c>
      <c r="F102" s="36">
        <v>10</v>
      </c>
      <c r="G102" s="5">
        <v>85</v>
      </c>
      <c r="H102" s="5">
        <f t="shared" si="8"/>
        <v>850</v>
      </c>
      <c r="I102" s="37">
        <v>0</v>
      </c>
      <c r="J102" s="5">
        <f t="shared" si="9"/>
        <v>850</v>
      </c>
      <c r="K102" s="4" t="s">
        <v>126</v>
      </c>
      <c r="L102" s="4" t="s">
        <v>127</v>
      </c>
      <c r="M102" s="152"/>
    </row>
    <row r="103" spans="1:13" x14ac:dyDescent="0.25">
      <c r="A103" s="120">
        <v>66919</v>
      </c>
      <c r="B103" s="187">
        <f t="shared" si="7"/>
        <v>46206</v>
      </c>
      <c r="C103" s="4" t="s">
        <v>208</v>
      </c>
      <c r="D103" s="4" t="s">
        <v>1326</v>
      </c>
      <c r="E103" s="4" t="s">
        <v>125</v>
      </c>
      <c r="F103" s="36">
        <v>20</v>
      </c>
      <c r="G103" s="5">
        <v>86</v>
      </c>
      <c r="H103" s="5">
        <f t="shared" si="8"/>
        <v>1720</v>
      </c>
      <c r="I103" s="37">
        <v>0</v>
      </c>
      <c r="J103" s="5">
        <f t="shared" si="9"/>
        <v>1720</v>
      </c>
      <c r="K103" s="4" t="s">
        <v>126</v>
      </c>
      <c r="L103" s="4" t="s">
        <v>127</v>
      </c>
      <c r="M103" s="152"/>
    </row>
    <row r="104" spans="1:13" x14ac:dyDescent="0.25">
      <c r="A104" s="120">
        <v>66919</v>
      </c>
      <c r="B104" s="187">
        <f t="shared" si="7"/>
        <v>46206</v>
      </c>
      <c r="C104" s="4" t="s">
        <v>208</v>
      </c>
      <c r="D104" s="4" t="s">
        <v>1326</v>
      </c>
      <c r="E104" s="4" t="s">
        <v>149</v>
      </c>
      <c r="F104" s="36">
        <v>1</v>
      </c>
      <c r="G104" s="5">
        <v>775</v>
      </c>
      <c r="H104" s="5">
        <f t="shared" si="8"/>
        <v>775</v>
      </c>
      <c r="I104" s="37">
        <v>0</v>
      </c>
      <c r="J104" s="5">
        <f t="shared" si="9"/>
        <v>775</v>
      </c>
      <c r="K104" s="4" t="s">
        <v>126</v>
      </c>
      <c r="L104" s="4" t="s">
        <v>127</v>
      </c>
      <c r="M104" s="152"/>
    </row>
    <row r="105" spans="1:13" x14ac:dyDescent="0.25">
      <c r="A105" s="120">
        <v>66919</v>
      </c>
      <c r="B105" s="187">
        <f t="shared" si="7"/>
        <v>46206</v>
      </c>
      <c r="C105" s="4" t="s">
        <v>209</v>
      </c>
      <c r="D105" s="4" t="s">
        <v>210</v>
      </c>
      <c r="E105" s="4" t="s">
        <v>149</v>
      </c>
      <c r="F105" s="36">
        <v>3</v>
      </c>
      <c r="G105" s="5">
        <v>800</v>
      </c>
      <c r="H105" s="5">
        <f t="shared" si="8"/>
        <v>2400</v>
      </c>
      <c r="I105" s="37">
        <v>0</v>
      </c>
      <c r="J105" s="5">
        <f t="shared" si="9"/>
        <v>2400</v>
      </c>
      <c r="K105" s="4" t="s">
        <v>126</v>
      </c>
      <c r="L105" s="4" t="s">
        <v>127</v>
      </c>
      <c r="M105" s="152"/>
    </row>
    <row r="106" spans="1:13" x14ac:dyDescent="0.25">
      <c r="A106" s="120">
        <v>66919</v>
      </c>
      <c r="B106" s="187">
        <f t="shared" si="7"/>
        <v>46206</v>
      </c>
      <c r="C106" s="4" t="s">
        <v>211</v>
      </c>
      <c r="D106" s="4" t="s">
        <v>147</v>
      </c>
      <c r="E106" s="4" t="s">
        <v>125</v>
      </c>
      <c r="F106" s="36">
        <v>25</v>
      </c>
      <c r="G106" s="5">
        <v>84</v>
      </c>
      <c r="H106" s="5">
        <f t="shared" si="8"/>
        <v>2100</v>
      </c>
      <c r="I106" s="37">
        <v>0</v>
      </c>
      <c r="J106" s="5">
        <f t="shared" si="9"/>
        <v>2100</v>
      </c>
      <c r="K106" s="4" t="s">
        <v>126</v>
      </c>
      <c r="L106" s="4" t="s">
        <v>127</v>
      </c>
      <c r="M106" s="152"/>
    </row>
    <row r="107" spans="1:13" x14ac:dyDescent="0.25">
      <c r="A107" s="120">
        <v>66919</v>
      </c>
      <c r="B107" s="187">
        <f t="shared" si="7"/>
        <v>46206</v>
      </c>
      <c r="C107" s="4" t="s">
        <v>212</v>
      </c>
      <c r="D107" s="4" t="s">
        <v>151</v>
      </c>
      <c r="E107" s="4" t="s">
        <v>125</v>
      </c>
      <c r="F107" s="36">
        <v>8</v>
      </c>
      <c r="G107" s="5">
        <v>85</v>
      </c>
      <c r="H107" s="5">
        <f t="shared" si="8"/>
        <v>680</v>
      </c>
      <c r="I107" s="37">
        <v>0</v>
      </c>
      <c r="J107" s="5">
        <f t="shared" si="9"/>
        <v>680</v>
      </c>
      <c r="K107" s="4" t="s">
        <v>126</v>
      </c>
      <c r="L107" s="4" t="s">
        <v>127</v>
      </c>
      <c r="M107" s="152"/>
    </row>
    <row r="108" spans="1:13" x14ac:dyDescent="0.25">
      <c r="A108" s="120">
        <v>66919</v>
      </c>
      <c r="B108" s="187">
        <f t="shared" si="7"/>
        <v>46206</v>
      </c>
      <c r="C108" s="4" t="s">
        <v>213</v>
      </c>
      <c r="D108" s="4" t="s">
        <v>145</v>
      </c>
      <c r="E108" s="4" t="s">
        <v>125</v>
      </c>
      <c r="F108" s="36">
        <v>25</v>
      </c>
      <c r="G108" s="5">
        <v>95</v>
      </c>
      <c r="H108" s="5">
        <f t="shared" si="8"/>
        <v>2375</v>
      </c>
      <c r="I108" s="37">
        <v>0</v>
      </c>
      <c r="J108" s="5">
        <f t="shared" si="9"/>
        <v>2375</v>
      </c>
      <c r="K108" s="4" t="s">
        <v>126</v>
      </c>
      <c r="L108" s="4" t="s">
        <v>127</v>
      </c>
      <c r="M108" s="152"/>
    </row>
    <row r="109" spans="1:13" x14ac:dyDescent="0.25">
      <c r="A109" s="120">
        <v>66919</v>
      </c>
      <c r="B109" s="187">
        <f t="shared" si="7"/>
        <v>46206</v>
      </c>
      <c r="C109" s="4" t="s">
        <v>213</v>
      </c>
      <c r="D109" s="4" t="s">
        <v>145</v>
      </c>
      <c r="E109" s="4" t="s">
        <v>125</v>
      </c>
      <c r="F109" s="36">
        <v>12</v>
      </c>
      <c r="G109" s="5">
        <v>85</v>
      </c>
      <c r="H109" s="5">
        <f t="shared" si="8"/>
        <v>1020</v>
      </c>
      <c r="I109" s="37">
        <v>0</v>
      </c>
      <c r="J109" s="5">
        <f t="shared" si="9"/>
        <v>1020</v>
      </c>
      <c r="K109" s="4" t="s">
        <v>126</v>
      </c>
      <c r="L109" s="4" t="s">
        <v>127</v>
      </c>
      <c r="M109" s="152"/>
    </row>
    <row r="110" spans="1:13" x14ac:dyDescent="0.25">
      <c r="A110" s="120">
        <v>66919</v>
      </c>
      <c r="B110" s="187">
        <f t="shared" si="7"/>
        <v>46206</v>
      </c>
      <c r="C110" s="4" t="s">
        <v>214</v>
      </c>
      <c r="D110" s="4" t="s">
        <v>8835</v>
      </c>
      <c r="E110" s="4" t="s">
        <v>125</v>
      </c>
      <c r="F110" s="36">
        <v>5</v>
      </c>
      <c r="G110" s="5">
        <v>86</v>
      </c>
      <c r="H110" s="5">
        <f t="shared" si="8"/>
        <v>430</v>
      </c>
      <c r="I110" s="37">
        <v>0</v>
      </c>
      <c r="J110" s="5">
        <f t="shared" si="9"/>
        <v>430</v>
      </c>
      <c r="K110" s="4" t="s">
        <v>126</v>
      </c>
      <c r="L110" s="4" t="s">
        <v>127</v>
      </c>
      <c r="M110" s="152"/>
    </row>
    <row r="111" spans="1:13" x14ac:dyDescent="0.25">
      <c r="A111" s="120">
        <v>66919</v>
      </c>
      <c r="B111" s="187">
        <f t="shared" si="7"/>
        <v>46206</v>
      </c>
      <c r="C111" s="4" t="s">
        <v>215</v>
      </c>
      <c r="D111" s="4" t="s">
        <v>153</v>
      </c>
      <c r="E111" s="4" t="s">
        <v>125</v>
      </c>
      <c r="F111" s="36">
        <v>4.5</v>
      </c>
      <c r="G111" s="5">
        <v>93.33</v>
      </c>
      <c r="H111" s="5">
        <f t="shared" si="8"/>
        <v>419.98500000000001</v>
      </c>
      <c r="I111" s="37">
        <v>0</v>
      </c>
      <c r="J111" s="5">
        <f t="shared" si="9"/>
        <v>419.98500000000001</v>
      </c>
      <c r="K111" s="4" t="s">
        <v>126</v>
      </c>
      <c r="L111" s="4" t="s">
        <v>127</v>
      </c>
      <c r="M111" s="152"/>
    </row>
    <row r="112" spans="1:13" x14ac:dyDescent="0.25">
      <c r="A112" s="120">
        <v>66919</v>
      </c>
      <c r="B112" s="187">
        <f t="shared" si="7"/>
        <v>46206</v>
      </c>
      <c r="C112" s="4" t="s">
        <v>215</v>
      </c>
      <c r="D112" s="4" t="s">
        <v>153</v>
      </c>
      <c r="E112" s="4" t="s">
        <v>216</v>
      </c>
      <c r="F112" s="36">
        <v>0.5</v>
      </c>
      <c r="G112" s="5">
        <v>800</v>
      </c>
      <c r="H112" s="5">
        <f t="shared" si="8"/>
        <v>400</v>
      </c>
      <c r="I112" s="37">
        <v>0</v>
      </c>
      <c r="J112" s="5">
        <f t="shared" si="9"/>
        <v>400</v>
      </c>
      <c r="K112" s="4" t="s">
        <v>126</v>
      </c>
      <c r="L112" s="4" t="s">
        <v>127</v>
      </c>
      <c r="M112" s="152"/>
    </row>
    <row r="113" spans="1:13" x14ac:dyDescent="0.25">
      <c r="A113" s="120">
        <v>66919</v>
      </c>
      <c r="B113" s="187">
        <f t="shared" si="7"/>
        <v>46206</v>
      </c>
      <c r="C113" s="4" t="s">
        <v>217</v>
      </c>
      <c r="D113" s="4" t="s">
        <v>1403</v>
      </c>
      <c r="E113" s="4" t="s">
        <v>125</v>
      </c>
      <c r="F113" s="36">
        <v>6</v>
      </c>
      <c r="G113" s="5">
        <v>85</v>
      </c>
      <c r="H113" s="5">
        <f t="shared" si="8"/>
        <v>510</v>
      </c>
      <c r="I113" s="37">
        <v>0</v>
      </c>
      <c r="J113" s="5">
        <f t="shared" si="9"/>
        <v>510</v>
      </c>
      <c r="K113" s="4" t="s">
        <v>126</v>
      </c>
      <c r="L113" s="4" t="s">
        <v>127</v>
      </c>
      <c r="M113" s="152"/>
    </row>
    <row r="114" spans="1:13" x14ac:dyDescent="0.25">
      <c r="A114" s="120">
        <v>66919</v>
      </c>
      <c r="B114" s="187">
        <f t="shared" si="7"/>
        <v>46206</v>
      </c>
      <c r="C114" s="4" t="s">
        <v>219</v>
      </c>
      <c r="D114" s="4" t="s">
        <v>141</v>
      </c>
      <c r="E114" s="4" t="s">
        <v>125</v>
      </c>
      <c r="F114" s="36">
        <v>10</v>
      </c>
      <c r="G114" s="5">
        <v>86</v>
      </c>
      <c r="H114" s="5">
        <f t="shared" si="8"/>
        <v>860</v>
      </c>
      <c r="I114" s="37">
        <v>0</v>
      </c>
      <c r="J114" s="5">
        <f t="shared" si="9"/>
        <v>860</v>
      </c>
      <c r="K114" s="4" t="s">
        <v>126</v>
      </c>
      <c r="L114" s="4" t="s">
        <v>127</v>
      </c>
      <c r="M114" s="152"/>
    </row>
    <row r="115" spans="1:13" x14ac:dyDescent="0.25">
      <c r="A115" s="120">
        <v>66920</v>
      </c>
      <c r="B115" s="187">
        <f t="shared" si="7"/>
        <v>46207</v>
      </c>
      <c r="C115" s="4" t="s">
        <v>220</v>
      </c>
      <c r="D115" s="4" t="s">
        <v>1303</v>
      </c>
      <c r="E115" s="4" t="s">
        <v>125</v>
      </c>
      <c r="F115" s="36">
        <v>60</v>
      </c>
      <c r="G115" s="5">
        <v>85</v>
      </c>
      <c r="H115" s="5">
        <f t="shared" si="8"/>
        <v>5100</v>
      </c>
      <c r="I115" s="37">
        <v>0</v>
      </c>
      <c r="J115" s="5">
        <f t="shared" si="9"/>
        <v>5100</v>
      </c>
      <c r="K115" s="4" t="s">
        <v>126</v>
      </c>
      <c r="L115" s="4" t="s">
        <v>127</v>
      </c>
      <c r="M115" s="152"/>
    </row>
    <row r="116" spans="1:13" x14ac:dyDescent="0.25">
      <c r="A116" s="120">
        <v>66920</v>
      </c>
      <c r="B116" s="187">
        <f t="shared" si="7"/>
        <v>46207</v>
      </c>
      <c r="C116" s="4" t="s">
        <v>221</v>
      </c>
      <c r="D116" s="4" t="s">
        <v>1306</v>
      </c>
      <c r="E116" s="4" t="s">
        <v>125</v>
      </c>
      <c r="F116" s="36">
        <v>30</v>
      </c>
      <c r="G116" s="5">
        <v>85</v>
      </c>
      <c r="H116" s="5">
        <f t="shared" si="8"/>
        <v>2550</v>
      </c>
      <c r="I116" s="37">
        <v>0</v>
      </c>
      <c r="J116" s="5">
        <f t="shared" si="9"/>
        <v>2550</v>
      </c>
      <c r="K116" s="4" t="s">
        <v>126</v>
      </c>
      <c r="L116" s="4" t="s">
        <v>127</v>
      </c>
      <c r="M116" s="152"/>
    </row>
    <row r="117" spans="1:13" x14ac:dyDescent="0.25">
      <c r="A117" s="120">
        <v>66920</v>
      </c>
      <c r="B117" s="187">
        <f t="shared" si="7"/>
        <v>46207</v>
      </c>
      <c r="C117" s="4" t="s">
        <v>222</v>
      </c>
      <c r="D117" s="4" t="s">
        <v>134</v>
      </c>
      <c r="E117" s="4" t="s">
        <v>125</v>
      </c>
      <c r="F117" s="36">
        <v>10</v>
      </c>
      <c r="G117" s="5">
        <v>85</v>
      </c>
      <c r="H117" s="5">
        <f t="shared" si="8"/>
        <v>850</v>
      </c>
      <c r="I117" s="37">
        <v>0</v>
      </c>
      <c r="J117" s="5">
        <f t="shared" si="9"/>
        <v>850</v>
      </c>
      <c r="K117" s="4" t="s">
        <v>126</v>
      </c>
      <c r="L117" s="4" t="s">
        <v>127</v>
      </c>
      <c r="M117" s="152"/>
    </row>
    <row r="118" spans="1:13" x14ac:dyDescent="0.25">
      <c r="A118" s="120">
        <v>66920</v>
      </c>
      <c r="B118" s="187">
        <f t="shared" si="7"/>
        <v>46207</v>
      </c>
      <c r="C118" s="4" t="s">
        <v>223</v>
      </c>
      <c r="D118" s="4" t="s">
        <v>1311</v>
      </c>
      <c r="E118" s="4" t="s">
        <v>125</v>
      </c>
      <c r="F118" s="36">
        <v>10</v>
      </c>
      <c r="G118" s="5">
        <v>85</v>
      </c>
      <c r="H118" s="5">
        <f t="shared" si="8"/>
        <v>850</v>
      </c>
      <c r="I118" s="37">
        <v>0</v>
      </c>
      <c r="J118" s="5">
        <f t="shared" si="9"/>
        <v>850</v>
      </c>
      <c r="K118" s="4" t="s">
        <v>126</v>
      </c>
      <c r="L118" s="4" t="s">
        <v>127</v>
      </c>
      <c r="M118" s="152"/>
    </row>
    <row r="119" spans="1:13" x14ac:dyDescent="0.25">
      <c r="A119" s="120">
        <v>66920</v>
      </c>
      <c r="B119" s="187">
        <f t="shared" si="7"/>
        <v>46207</v>
      </c>
      <c r="C119" s="4" t="s">
        <v>224</v>
      </c>
      <c r="D119" s="4" t="s">
        <v>139</v>
      </c>
      <c r="E119" s="4" t="s">
        <v>125</v>
      </c>
      <c r="F119" s="36">
        <v>4</v>
      </c>
      <c r="G119" s="5">
        <v>86</v>
      </c>
      <c r="H119" s="5">
        <f t="shared" si="8"/>
        <v>344</v>
      </c>
      <c r="I119" s="37">
        <v>0</v>
      </c>
      <c r="J119" s="5">
        <f t="shared" si="9"/>
        <v>344</v>
      </c>
      <c r="K119" s="4" t="s">
        <v>126</v>
      </c>
      <c r="L119" s="4" t="s">
        <v>127</v>
      </c>
      <c r="M119" s="152"/>
    </row>
    <row r="120" spans="1:13" x14ac:dyDescent="0.25">
      <c r="A120" s="120">
        <v>66920</v>
      </c>
      <c r="B120" s="187">
        <f t="shared" si="7"/>
        <v>46207</v>
      </c>
      <c r="C120" s="4" t="s">
        <v>225</v>
      </c>
      <c r="D120" s="4" t="s">
        <v>141</v>
      </c>
      <c r="E120" s="4" t="s">
        <v>125</v>
      </c>
      <c r="F120" s="36">
        <v>20</v>
      </c>
      <c r="G120" s="5">
        <v>86</v>
      </c>
      <c r="H120" s="5">
        <f t="shared" si="8"/>
        <v>1720</v>
      </c>
      <c r="I120" s="37">
        <v>0</v>
      </c>
      <c r="J120" s="5">
        <f t="shared" si="9"/>
        <v>1720</v>
      </c>
      <c r="K120" s="4" t="s">
        <v>126</v>
      </c>
      <c r="L120" s="4" t="s">
        <v>127</v>
      </c>
      <c r="M120" s="152"/>
    </row>
    <row r="121" spans="1:13" x14ac:dyDescent="0.25">
      <c r="A121" s="120">
        <v>66920</v>
      </c>
      <c r="B121" s="187">
        <f t="shared" si="7"/>
        <v>46207</v>
      </c>
      <c r="C121" s="4" t="s">
        <v>226</v>
      </c>
      <c r="D121" s="4" t="s">
        <v>1307</v>
      </c>
      <c r="E121" s="4" t="s">
        <v>125</v>
      </c>
      <c r="F121" s="36">
        <v>20</v>
      </c>
      <c r="G121" s="5">
        <v>85</v>
      </c>
      <c r="H121" s="5">
        <f t="shared" si="8"/>
        <v>1700</v>
      </c>
      <c r="I121" s="37">
        <v>0</v>
      </c>
      <c r="J121" s="5">
        <f t="shared" si="9"/>
        <v>1700</v>
      </c>
      <c r="K121" s="4" t="s">
        <v>126</v>
      </c>
      <c r="L121" s="4" t="s">
        <v>127</v>
      </c>
      <c r="M121" s="152"/>
    </row>
    <row r="122" spans="1:13" x14ac:dyDescent="0.25">
      <c r="A122" s="120">
        <v>66920</v>
      </c>
      <c r="B122" s="187">
        <f t="shared" si="7"/>
        <v>46207</v>
      </c>
      <c r="C122" s="4" t="s">
        <v>227</v>
      </c>
      <c r="D122" s="4" t="s">
        <v>1308</v>
      </c>
      <c r="E122" s="4" t="s">
        <v>125</v>
      </c>
      <c r="F122" s="36">
        <v>40</v>
      </c>
      <c r="G122" s="5">
        <v>86</v>
      </c>
      <c r="H122" s="5">
        <f t="shared" si="8"/>
        <v>3440</v>
      </c>
      <c r="I122" s="37">
        <v>0</v>
      </c>
      <c r="J122" s="5">
        <f t="shared" si="9"/>
        <v>3440</v>
      </c>
      <c r="K122" s="4" t="s">
        <v>126</v>
      </c>
      <c r="L122" s="4" t="s">
        <v>127</v>
      </c>
      <c r="M122" s="152"/>
    </row>
    <row r="123" spans="1:13" x14ac:dyDescent="0.25">
      <c r="A123" s="120">
        <v>66920</v>
      </c>
      <c r="B123" s="187">
        <f t="shared" si="7"/>
        <v>46207</v>
      </c>
      <c r="C123" s="4" t="s">
        <v>227</v>
      </c>
      <c r="D123" s="4" t="s">
        <v>1308</v>
      </c>
      <c r="E123" s="4" t="s">
        <v>125</v>
      </c>
      <c r="F123" s="36">
        <v>35</v>
      </c>
      <c r="G123" s="5">
        <v>85</v>
      </c>
      <c r="H123" s="5">
        <f t="shared" si="8"/>
        <v>2975</v>
      </c>
      <c r="I123" s="37">
        <v>0</v>
      </c>
      <c r="J123" s="5">
        <f t="shared" si="9"/>
        <v>2975</v>
      </c>
      <c r="K123" s="4" t="s">
        <v>126</v>
      </c>
      <c r="L123" s="4" t="s">
        <v>127</v>
      </c>
      <c r="M123" s="152"/>
    </row>
    <row r="124" spans="1:13" x14ac:dyDescent="0.25">
      <c r="A124" s="120">
        <v>66920</v>
      </c>
      <c r="B124" s="187">
        <f t="shared" si="7"/>
        <v>46207</v>
      </c>
      <c r="C124" s="4" t="s">
        <v>227</v>
      </c>
      <c r="D124" s="4" t="s">
        <v>1308</v>
      </c>
      <c r="E124" s="4" t="s">
        <v>131</v>
      </c>
      <c r="F124" s="36">
        <v>1</v>
      </c>
      <c r="G124" s="5">
        <v>80</v>
      </c>
      <c r="H124" s="5">
        <f t="shared" si="8"/>
        <v>80</v>
      </c>
      <c r="I124" s="37">
        <v>0</v>
      </c>
      <c r="J124" s="5">
        <f t="shared" si="9"/>
        <v>80</v>
      </c>
      <c r="K124" s="4" t="s">
        <v>126</v>
      </c>
      <c r="L124" s="4" t="s">
        <v>127</v>
      </c>
      <c r="M124" s="152"/>
    </row>
    <row r="125" spans="1:13" x14ac:dyDescent="0.25">
      <c r="A125" s="120">
        <v>66920</v>
      </c>
      <c r="B125" s="187">
        <f t="shared" si="7"/>
        <v>46207</v>
      </c>
      <c r="C125" s="4" t="s">
        <v>228</v>
      </c>
      <c r="D125" s="4" t="s">
        <v>1312</v>
      </c>
      <c r="E125" s="4" t="s">
        <v>125</v>
      </c>
      <c r="F125" s="36">
        <v>5</v>
      </c>
      <c r="G125" s="5">
        <v>85</v>
      </c>
      <c r="H125" s="5">
        <f t="shared" si="8"/>
        <v>425</v>
      </c>
      <c r="I125" s="37">
        <v>0</v>
      </c>
      <c r="J125" s="5">
        <f t="shared" si="9"/>
        <v>425</v>
      </c>
      <c r="K125" s="4" t="s">
        <v>126</v>
      </c>
      <c r="L125" s="4" t="s">
        <v>127</v>
      </c>
      <c r="M125" s="152"/>
    </row>
    <row r="126" spans="1:13" x14ac:dyDescent="0.25">
      <c r="A126" s="120">
        <v>66920</v>
      </c>
      <c r="B126" s="187">
        <f t="shared" si="7"/>
        <v>46207</v>
      </c>
      <c r="C126" s="4" t="s">
        <v>229</v>
      </c>
      <c r="D126" s="4" t="s">
        <v>1313</v>
      </c>
      <c r="E126" s="4" t="s">
        <v>125</v>
      </c>
      <c r="F126" s="36">
        <v>15</v>
      </c>
      <c r="G126" s="5">
        <v>85</v>
      </c>
      <c r="H126" s="5">
        <f t="shared" si="8"/>
        <v>1275</v>
      </c>
      <c r="I126" s="37">
        <v>0</v>
      </c>
      <c r="J126" s="5">
        <f t="shared" si="9"/>
        <v>1275</v>
      </c>
      <c r="K126" s="4" t="s">
        <v>126</v>
      </c>
      <c r="L126" s="4" t="s">
        <v>127</v>
      </c>
      <c r="M126" s="152"/>
    </row>
    <row r="127" spans="1:13" x14ac:dyDescent="0.25">
      <c r="A127" s="120">
        <v>66920</v>
      </c>
      <c r="B127" s="187">
        <f t="shared" si="7"/>
        <v>46207</v>
      </c>
      <c r="C127" s="4" t="s">
        <v>230</v>
      </c>
      <c r="D127" s="4" t="s">
        <v>1309</v>
      </c>
      <c r="E127" s="4" t="s">
        <v>125</v>
      </c>
      <c r="F127" s="36">
        <v>5</v>
      </c>
      <c r="G127" s="5">
        <v>85</v>
      </c>
      <c r="H127" s="5">
        <f t="shared" si="8"/>
        <v>425</v>
      </c>
      <c r="I127" s="37">
        <v>0</v>
      </c>
      <c r="J127" s="5">
        <f t="shared" si="9"/>
        <v>425</v>
      </c>
      <c r="K127" s="4" t="s">
        <v>126</v>
      </c>
      <c r="L127" s="4" t="s">
        <v>127</v>
      </c>
      <c r="M127" s="152"/>
    </row>
    <row r="128" spans="1:13" x14ac:dyDescent="0.25">
      <c r="A128" s="120">
        <v>66920</v>
      </c>
      <c r="B128" s="187">
        <f t="shared" si="7"/>
        <v>46207</v>
      </c>
      <c r="C128" s="4" t="s">
        <v>231</v>
      </c>
      <c r="D128" s="4" t="s">
        <v>1310</v>
      </c>
      <c r="E128" s="4" t="s">
        <v>125</v>
      </c>
      <c r="F128" s="36">
        <v>12</v>
      </c>
      <c r="G128" s="5">
        <v>85</v>
      </c>
      <c r="H128" s="5">
        <f t="shared" si="8"/>
        <v>1020</v>
      </c>
      <c r="I128" s="37">
        <v>0</v>
      </c>
      <c r="J128" s="5">
        <f t="shared" si="9"/>
        <v>1020</v>
      </c>
      <c r="K128" s="4" t="s">
        <v>126</v>
      </c>
      <c r="L128" s="4" t="s">
        <v>127</v>
      </c>
      <c r="M128" s="152"/>
    </row>
    <row r="129" spans="1:13" x14ac:dyDescent="0.25">
      <c r="A129" s="120">
        <v>66920</v>
      </c>
      <c r="B129" s="187">
        <f t="shared" si="7"/>
        <v>46207</v>
      </c>
      <c r="C129" s="4" t="s">
        <v>232</v>
      </c>
      <c r="D129" s="4" t="s">
        <v>1326</v>
      </c>
      <c r="E129" s="4" t="s">
        <v>125</v>
      </c>
      <c r="F129" s="36">
        <v>20</v>
      </c>
      <c r="G129" s="5">
        <v>86</v>
      </c>
      <c r="H129" s="5">
        <f t="shared" si="8"/>
        <v>1720</v>
      </c>
      <c r="I129" s="37">
        <v>0</v>
      </c>
      <c r="J129" s="5">
        <f t="shared" si="9"/>
        <v>1720</v>
      </c>
      <c r="K129" s="4" t="s">
        <v>126</v>
      </c>
      <c r="L129" s="4" t="s">
        <v>127</v>
      </c>
      <c r="M129" s="152"/>
    </row>
    <row r="130" spans="1:13" x14ac:dyDescent="0.25">
      <c r="A130" s="120">
        <v>66920</v>
      </c>
      <c r="B130" s="187">
        <f t="shared" si="7"/>
        <v>46207</v>
      </c>
      <c r="C130" s="4" t="s">
        <v>233</v>
      </c>
      <c r="D130" s="4" t="s">
        <v>145</v>
      </c>
      <c r="E130" s="4" t="s">
        <v>125</v>
      </c>
      <c r="F130" s="36">
        <v>25</v>
      </c>
      <c r="G130" s="5">
        <v>95</v>
      </c>
      <c r="H130" s="5">
        <f t="shared" si="8"/>
        <v>2375</v>
      </c>
      <c r="I130" s="37">
        <v>0</v>
      </c>
      <c r="J130" s="5">
        <f t="shared" si="9"/>
        <v>2375</v>
      </c>
      <c r="K130" s="4" t="s">
        <v>126</v>
      </c>
      <c r="L130" s="4" t="s">
        <v>127</v>
      </c>
      <c r="M130" s="152"/>
    </row>
    <row r="131" spans="1:13" x14ac:dyDescent="0.25">
      <c r="A131" s="120">
        <v>66920</v>
      </c>
      <c r="B131" s="187">
        <f t="shared" si="7"/>
        <v>46207</v>
      </c>
      <c r="C131" s="4" t="s">
        <v>233</v>
      </c>
      <c r="D131" s="4" t="s">
        <v>145</v>
      </c>
      <c r="E131" s="4" t="s">
        <v>125</v>
      </c>
      <c r="F131" s="36">
        <v>12</v>
      </c>
      <c r="G131" s="5">
        <v>85</v>
      </c>
      <c r="H131" s="5">
        <f t="shared" si="8"/>
        <v>1020</v>
      </c>
      <c r="I131" s="37">
        <v>0</v>
      </c>
      <c r="J131" s="5">
        <f t="shared" si="9"/>
        <v>1020</v>
      </c>
      <c r="K131" s="4" t="s">
        <v>126</v>
      </c>
      <c r="L131" s="4" t="s">
        <v>127</v>
      </c>
      <c r="M131" s="152"/>
    </row>
    <row r="132" spans="1:13" x14ac:dyDescent="0.25">
      <c r="A132" s="120">
        <v>66920</v>
      </c>
      <c r="B132" s="187">
        <f t="shared" si="7"/>
        <v>46207</v>
      </c>
      <c r="C132" s="4" t="s">
        <v>234</v>
      </c>
      <c r="D132" s="4" t="s">
        <v>147</v>
      </c>
      <c r="E132" s="4" t="s">
        <v>125</v>
      </c>
      <c r="F132" s="36">
        <v>25</v>
      </c>
      <c r="G132" s="5">
        <v>84</v>
      </c>
      <c r="H132" s="5">
        <f t="shared" si="8"/>
        <v>2100</v>
      </c>
      <c r="I132" s="37">
        <v>0</v>
      </c>
      <c r="J132" s="5">
        <f t="shared" si="9"/>
        <v>2100</v>
      </c>
      <c r="K132" s="4" t="s">
        <v>126</v>
      </c>
      <c r="L132" s="4" t="s">
        <v>127</v>
      </c>
      <c r="M132" s="152"/>
    </row>
    <row r="133" spans="1:13" x14ac:dyDescent="0.25">
      <c r="A133" s="120">
        <v>66920</v>
      </c>
      <c r="B133" s="187">
        <f t="shared" si="7"/>
        <v>46207</v>
      </c>
      <c r="C133" s="4" t="s">
        <v>235</v>
      </c>
      <c r="D133" s="4" t="s">
        <v>151</v>
      </c>
      <c r="E133" s="4" t="s">
        <v>125</v>
      </c>
      <c r="F133" s="36">
        <v>8</v>
      </c>
      <c r="G133" s="5">
        <v>85</v>
      </c>
      <c r="H133" s="5">
        <f t="shared" si="8"/>
        <v>680</v>
      </c>
      <c r="I133" s="37">
        <v>0</v>
      </c>
      <c r="J133" s="5">
        <f t="shared" si="9"/>
        <v>680</v>
      </c>
      <c r="K133" s="4" t="s">
        <v>126</v>
      </c>
      <c r="L133" s="4" t="s">
        <v>127</v>
      </c>
      <c r="M133" s="152"/>
    </row>
    <row r="134" spans="1:13" x14ac:dyDescent="0.25">
      <c r="A134" s="120">
        <v>66920</v>
      </c>
      <c r="B134" s="187">
        <f t="shared" si="7"/>
        <v>46207</v>
      </c>
      <c r="C134" s="4" t="s">
        <v>236</v>
      </c>
      <c r="D134" s="4" t="s">
        <v>153</v>
      </c>
      <c r="E134" s="4" t="s">
        <v>125</v>
      </c>
      <c r="F134" s="36">
        <v>11.75</v>
      </c>
      <c r="G134" s="5">
        <v>93.2</v>
      </c>
      <c r="H134" s="5">
        <f t="shared" si="8"/>
        <v>1095.1000000000001</v>
      </c>
      <c r="I134" s="37">
        <v>0</v>
      </c>
      <c r="J134" s="5">
        <f t="shared" si="9"/>
        <v>1095.1000000000001</v>
      </c>
      <c r="K134" s="4" t="s">
        <v>126</v>
      </c>
      <c r="L134" s="4" t="s">
        <v>127</v>
      </c>
      <c r="M134" s="152"/>
    </row>
    <row r="135" spans="1:13" x14ac:dyDescent="0.25">
      <c r="A135" s="120">
        <v>66920</v>
      </c>
      <c r="B135" s="187">
        <f t="shared" si="7"/>
        <v>46207</v>
      </c>
      <c r="C135" s="4" t="s">
        <v>237</v>
      </c>
      <c r="D135" s="4" t="s">
        <v>141</v>
      </c>
      <c r="E135" s="4" t="s">
        <v>125</v>
      </c>
      <c r="F135" s="36">
        <v>10</v>
      </c>
      <c r="G135" s="5">
        <v>86</v>
      </c>
      <c r="H135" s="5">
        <f t="shared" si="8"/>
        <v>860</v>
      </c>
      <c r="I135" s="37">
        <v>0</v>
      </c>
      <c r="J135" s="5">
        <f t="shared" si="9"/>
        <v>860</v>
      </c>
      <c r="K135" s="4" t="s">
        <v>126</v>
      </c>
      <c r="L135" s="4" t="s">
        <v>127</v>
      </c>
      <c r="M135" s="152"/>
    </row>
    <row r="136" spans="1:13" x14ac:dyDescent="0.25">
      <c r="A136" s="120">
        <v>66921</v>
      </c>
      <c r="B136" s="187">
        <f t="shared" si="7"/>
        <v>46208</v>
      </c>
      <c r="C136" s="4" t="s">
        <v>238</v>
      </c>
      <c r="D136" s="4" t="s">
        <v>1303</v>
      </c>
      <c r="E136" s="4" t="s">
        <v>125</v>
      </c>
      <c r="F136" s="36">
        <v>60</v>
      </c>
      <c r="G136" s="5">
        <v>85</v>
      </c>
      <c r="H136" s="5">
        <f t="shared" si="8"/>
        <v>5100</v>
      </c>
      <c r="I136" s="37">
        <v>0</v>
      </c>
      <c r="J136" s="5">
        <f t="shared" si="9"/>
        <v>5100</v>
      </c>
      <c r="K136" s="4" t="s">
        <v>126</v>
      </c>
      <c r="L136" s="4" t="s">
        <v>127</v>
      </c>
      <c r="M136" s="152"/>
    </row>
    <row r="137" spans="1:13" x14ac:dyDescent="0.25">
      <c r="A137" s="120">
        <v>66921</v>
      </c>
      <c r="B137" s="187">
        <f t="shared" si="7"/>
        <v>46208</v>
      </c>
      <c r="C137" s="4" t="s">
        <v>239</v>
      </c>
      <c r="D137" s="4" t="s">
        <v>1306</v>
      </c>
      <c r="E137" s="4" t="s">
        <v>125</v>
      </c>
      <c r="F137" s="36">
        <v>30</v>
      </c>
      <c r="G137" s="5">
        <v>85</v>
      </c>
      <c r="H137" s="5">
        <f t="shared" si="8"/>
        <v>2550</v>
      </c>
      <c r="I137" s="37">
        <v>0</v>
      </c>
      <c r="J137" s="5">
        <f t="shared" si="9"/>
        <v>2550</v>
      </c>
      <c r="K137" s="4" t="s">
        <v>126</v>
      </c>
      <c r="L137" s="4" t="s">
        <v>127</v>
      </c>
      <c r="M137" s="152"/>
    </row>
    <row r="138" spans="1:13" x14ac:dyDescent="0.25">
      <c r="A138" s="120">
        <v>66921</v>
      </c>
      <c r="B138" s="187">
        <f t="shared" si="7"/>
        <v>46208</v>
      </c>
      <c r="C138" s="4" t="s">
        <v>240</v>
      </c>
      <c r="D138" s="4" t="s">
        <v>134</v>
      </c>
      <c r="E138" s="4" t="s">
        <v>125</v>
      </c>
      <c r="F138" s="36">
        <v>10</v>
      </c>
      <c r="G138" s="5">
        <v>85</v>
      </c>
      <c r="H138" s="5">
        <f t="shared" si="8"/>
        <v>850</v>
      </c>
      <c r="I138" s="37">
        <v>0</v>
      </c>
      <c r="J138" s="5">
        <f t="shared" si="9"/>
        <v>850</v>
      </c>
      <c r="K138" s="4" t="s">
        <v>126</v>
      </c>
      <c r="L138" s="4" t="s">
        <v>127</v>
      </c>
      <c r="M138" s="152"/>
    </row>
    <row r="139" spans="1:13" x14ac:dyDescent="0.25">
      <c r="A139" s="120">
        <v>66921</v>
      </c>
      <c r="B139" s="187">
        <f t="shared" si="7"/>
        <v>46208</v>
      </c>
      <c r="C139" s="4" t="s">
        <v>241</v>
      </c>
      <c r="D139" s="4" t="s">
        <v>1311</v>
      </c>
      <c r="E139" s="4" t="s">
        <v>125</v>
      </c>
      <c r="F139" s="36">
        <v>10</v>
      </c>
      <c r="G139" s="5">
        <v>85</v>
      </c>
      <c r="H139" s="5">
        <f t="shared" si="8"/>
        <v>850</v>
      </c>
      <c r="I139" s="37">
        <v>0</v>
      </c>
      <c r="J139" s="5">
        <f t="shared" si="9"/>
        <v>850</v>
      </c>
      <c r="K139" s="4" t="s">
        <v>126</v>
      </c>
      <c r="L139" s="4" t="s">
        <v>127</v>
      </c>
      <c r="M139" s="152"/>
    </row>
    <row r="140" spans="1:13" x14ac:dyDescent="0.25">
      <c r="A140" s="120">
        <v>66921</v>
      </c>
      <c r="B140" s="187">
        <f t="shared" si="7"/>
        <v>46208</v>
      </c>
      <c r="C140" s="4" t="s">
        <v>242</v>
      </c>
      <c r="D140" s="4" t="s">
        <v>139</v>
      </c>
      <c r="E140" s="4" t="s">
        <v>125</v>
      </c>
      <c r="F140" s="36">
        <v>4</v>
      </c>
      <c r="G140" s="5">
        <v>86</v>
      </c>
      <c r="H140" s="5">
        <f t="shared" si="8"/>
        <v>344</v>
      </c>
      <c r="I140" s="37">
        <v>0</v>
      </c>
      <c r="J140" s="5">
        <f t="shared" si="9"/>
        <v>344</v>
      </c>
      <c r="K140" s="4" t="s">
        <v>126</v>
      </c>
      <c r="L140" s="4" t="s">
        <v>127</v>
      </c>
      <c r="M140" s="152"/>
    </row>
    <row r="141" spans="1:13" x14ac:dyDescent="0.25">
      <c r="A141" s="120">
        <v>66921</v>
      </c>
      <c r="B141" s="187">
        <f t="shared" si="7"/>
        <v>46208</v>
      </c>
      <c r="C141" s="4" t="s">
        <v>243</v>
      </c>
      <c r="D141" s="4" t="s">
        <v>141</v>
      </c>
      <c r="E141" s="4" t="s">
        <v>125</v>
      </c>
      <c r="F141" s="36">
        <v>25</v>
      </c>
      <c r="G141" s="5">
        <v>86</v>
      </c>
      <c r="H141" s="5">
        <f t="shared" si="8"/>
        <v>2150</v>
      </c>
      <c r="I141" s="37">
        <v>0</v>
      </c>
      <c r="J141" s="5">
        <f t="shared" si="9"/>
        <v>2150</v>
      </c>
      <c r="K141" s="4" t="s">
        <v>126</v>
      </c>
      <c r="L141" s="4" t="s">
        <v>127</v>
      </c>
      <c r="M141" s="152"/>
    </row>
    <row r="142" spans="1:13" x14ac:dyDescent="0.25">
      <c r="A142" s="120">
        <v>66921</v>
      </c>
      <c r="B142" s="187">
        <f t="shared" si="7"/>
        <v>46208</v>
      </c>
      <c r="C142" s="4" t="s">
        <v>244</v>
      </c>
      <c r="D142" s="4" t="s">
        <v>1307</v>
      </c>
      <c r="E142" s="4" t="s">
        <v>125</v>
      </c>
      <c r="F142" s="36">
        <v>35</v>
      </c>
      <c r="G142" s="5">
        <v>85</v>
      </c>
      <c r="H142" s="5">
        <f t="shared" si="8"/>
        <v>2975</v>
      </c>
      <c r="I142" s="37">
        <v>0</v>
      </c>
      <c r="J142" s="5">
        <f t="shared" si="9"/>
        <v>2975</v>
      </c>
      <c r="K142" s="4" t="s">
        <v>126</v>
      </c>
      <c r="L142" s="4" t="s">
        <v>127</v>
      </c>
      <c r="M142" s="152"/>
    </row>
    <row r="143" spans="1:13" x14ac:dyDescent="0.25">
      <c r="A143" s="120">
        <v>66921</v>
      </c>
      <c r="B143" s="187">
        <f t="shared" si="7"/>
        <v>46208</v>
      </c>
      <c r="C143" s="4" t="s">
        <v>245</v>
      </c>
      <c r="D143" s="4" t="s">
        <v>1308</v>
      </c>
      <c r="E143" s="4" t="s">
        <v>125</v>
      </c>
      <c r="F143" s="36">
        <v>40</v>
      </c>
      <c r="G143" s="5">
        <v>86</v>
      </c>
      <c r="H143" s="5">
        <f t="shared" si="8"/>
        <v>3440</v>
      </c>
      <c r="I143" s="37">
        <v>0</v>
      </c>
      <c r="J143" s="5">
        <f t="shared" si="9"/>
        <v>3440</v>
      </c>
      <c r="K143" s="4" t="s">
        <v>126</v>
      </c>
      <c r="L143" s="4" t="s">
        <v>127</v>
      </c>
      <c r="M143" s="152"/>
    </row>
    <row r="144" spans="1:13" x14ac:dyDescent="0.25">
      <c r="A144" s="120">
        <v>66921</v>
      </c>
      <c r="B144" s="187">
        <f t="shared" si="7"/>
        <v>46208</v>
      </c>
      <c r="C144" s="4" t="s">
        <v>245</v>
      </c>
      <c r="D144" s="4" t="s">
        <v>1308</v>
      </c>
      <c r="E144" s="4" t="s">
        <v>125</v>
      </c>
      <c r="F144" s="36">
        <v>50</v>
      </c>
      <c r="G144" s="5">
        <v>85</v>
      </c>
      <c r="H144" s="5">
        <f t="shared" si="8"/>
        <v>4250</v>
      </c>
      <c r="I144" s="37">
        <v>0</v>
      </c>
      <c r="J144" s="5">
        <f t="shared" si="9"/>
        <v>4250</v>
      </c>
      <c r="K144" s="4" t="s">
        <v>126</v>
      </c>
      <c r="L144" s="4" t="s">
        <v>127</v>
      </c>
      <c r="M144" s="152"/>
    </row>
    <row r="145" spans="1:13" x14ac:dyDescent="0.25">
      <c r="A145" s="120">
        <v>66921</v>
      </c>
      <c r="B145" s="187">
        <f t="shared" si="7"/>
        <v>46208</v>
      </c>
      <c r="C145" s="4" t="s">
        <v>246</v>
      </c>
      <c r="D145" s="4" t="s">
        <v>247</v>
      </c>
      <c r="E145" s="4" t="s">
        <v>149</v>
      </c>
      <c r="F145" s="36">
        <v>1</v>
      </c>
      <c r="G145" s="5">
        <v>800</v>
      </c>
      <c r="H145" s="5">
        <f t="shared" si="8"/>
        <v>800</v>
      </c>
      <c r="I145" s="37">
        <v>0</v>
      </c>
      <c r="J145" s="5">
        <f t="shared" si="9"/>
        <v>800</v>
      </c>
      <c r="K145" s="4" t="s">
        <v>126</v>
      </c>
      <c r="L145" s="4" t="s">
        <v>127</v>
      </c>
      <c r="M145" s="152"/>
    </row>
    <row r="146" spans="1:13" x14ac:dyDescent="0.25">
      <c r="A146" s="120">
        <v>66921</v>
      </c>
      <c r="B146" s="187">
        <f t="shared" si="7"/>
        <v>46208</v>
      </c>
      <c r="C146" s="4" t="s">
        <v>248</v>
      </c>
      <c r="D146" s="4" t="s">
        <v>1312</v>
      </c>
      <c r="E146" s="4" t="s">
        <v>125</v>
      </c>
      <c r="F146" s="36">
        <v>5</v>
      </c>
      <c r="G146" s="5">
        <v>85</v>
      </c>
      <c r="H146" s="5">
        <f t="shared" si="8"/>
        <v>425</v>
      </c>
      <c r="I146" s="37">
        <v>0</v>
      </c>
      <c r="J146" s="5">
        <f t="shared" si="9"/>
        <v>425</v>
      </c>
      <c r="K146" s="4" t="s">
        <v>126</v>
      </c>
      <c r="L146" s="4" t="s">
        <v>127</v>
      </c>
      <c r="M146" s="152"/>
    </row>
    <row r="147" spans="1:13" x14ac:dyDescent="0.25">
      <c r="A147" s="120">
        <v>66921</v>
      </c>
      <c r="B147" s="187">
        <f t="shared" si="7"/>
        <v>46208</v>
      </c>
      <c r="C147" s="4" t="s">
        <v>249</v>
      </c>
      <c r="D147" s="4" t="s">
        <v>1313</v>
      </c>
      <c r="E147" s="4" t="s">
        <v>125</v>
      </c>
      <c r="F147" s="36">
        <v>15</v>
      </c>
      <c r="G147" s="5">
        <v>85</v>
      </c>
      <c r="H147" s="5">
        <f t="shared" si="8"/>
        <v>1275</v>
      </c>
      <c r="I147" s="37">
        <v>0</v>
      </c>
      <c r="J147" s="5">
        <f t="shared" si="9"/>
        <v>1275</v>
      </c>
      <c r="K147" s="4" t="s">
        <v>126</v>
      </c>
      <c r="L147" s="4" t="s">
        <v>127</v>
      </c>
      <c r="M147" s="152"/>
    </row>
    <row r="148" spans="1:13" x14ac:dyDescent="0.25">
      <c r="A148" s="120">
        <v>66921</v>
      </c>
      <c r="B148" s="187">
        <f t="shared" si="7"/>
        <v>46208</v>
      </c>
      <c r="C148" s="4" t="s">
        <v>250</v>
      </c>
      <c r="D148" s="4" t="s">
        <v>1310</v>
      </c>
      <c r="E148" s="4" t="s">
        <v>125</v>
      </c>
      <c r="F148" s="36">
        <v>20</v>
      </c>
      <c r="G148" s="5">
        <v>85</v>
      </c>
      <c r="H148" s="5">
        <f t="shared" si="8"/>
        <v>1700</v>
      </c>
      <c r="I148" s="37">
        <v>0</v>
      </c>
      <c r="J148" s="5">
        <f t="shared" si="9"/>
        <v>1700</v>
      </c>
      <c r="K148" s="4" t="s">
        <v>126</v>
      </c>
      <c r="L148" s="4" t="s">
        <v>127</v>
      </c>
      <c r="M148" s="152"/>
    </row>
    <row r="149" spans="1:13" x14ac:dyDescent="0.25">
      <c r="A149" s="120">
        <v>66921</v>
      </c>
      <c r="B149" s="187">
        <f t="shared" si="7"/>
        <v>46208</v>
      </c>
      <c r="C149" s="4" t="s">
        <v>251</v>
      </c>
      <c r="D149" s="4" t="s">
        <v>1309</v>
      </c>
      <c r="E149" s="4" t="s">
        <v>125</v>
      </c>
      <c r="F149" s="36">
        <v>5</v>
      </c>
      <c r="G149" s="5">
        <v>85</v>
      </c>
      <c r="H149" s="5">
        <f t="shared" si="8"/>
        <v>425</v>
      </c>
      <c r="I149" s="37">
        <v>0</v>
      </c>
      <c r="J149" s="5">
        <f t="shared" si="9"/>
        <v>425</v>
      </c>
      <c r="K149" s="4" t="s">
        <v>126</v>
      </c>
      <c r="L149" s="4" t="s">
        <v>127</v>
      </c>
      <c r="M149" s="152"/>
    </row>
    <row r="150" spans="1:13" x14ac:dyDescent="0.25">
      <c r="A150" s="120">
        <v>66921</v>
      </c>
      <c r="B150" s="187">
        <f t="shared" ref="B150:B213" si="10">IF(A150="","",IF(ISNUMBER(A150),IFERROR(VLOOKUP(TEXT(A150,"yyyy/mm/dd"),BSAD,2,FALSE),""),IFERROR(VLOOKUP(A150,BSAD,2,FALSE),"")))</f>
        <v>46208</v>
      </c>
      <c r="C150" s="4" t="s">
        <v>252</v>
      </c>
      <c r="D150" s="4" t="s">
        <v>1326</v>
      </c>
      <c r="E150" s="4" t="s">
        <v>125</v>
      </c>
      <c r="F150" s="36">
        <v>15</v>
      </c>
      <c r="G150" s="5">
        <v>85</v>
      </c>
      <c r="H150" s="5">
        <f t="shared" ref="H150:H213" si="11">IF($F150="","",$F150*$G150)</f>
        <v>1275</v>
      </c>
      <c r="I150" s="37">
        <v>0</v>
      </c>
      <c r="J150" s="5">
        <f t="shared" ref="J150:J213" si="12">IF($F150="","",$H150*(1-$I150/100))</f>
        <v>1275</v>
      </c>
      <c r="K150" s="4" t="s">
        <v>126</v>
      </c>
      <c r="L150" s="4" t="s">
        <v>127</v>
      </c>
      <c r="M150" s="152"/>
    </row>
    <row r="151" spans="1:13" x14ac:dyDescent="0.25">
      <c r="A151" s="120">
        <v>66921</v>
      </c>
      <c r="B151" s="187">
        <f t="shared" si="10"/>
        <v>46208</v>
      </c>
      <c r="C151" s="4" t="s">
        <v>253</v>
      </c>
      <c r="D151" s="4" t="s">
        <v>145</v>
      </c>
      <c r="E151" s="4" t="s">
        <v>125</v>
      </c>
      <c r="F151" s="36">
        <v>12</v>
      </c>
      <c r="G151" s="5">
        <v>95</v>
      </c>
      <c r="H151" s="5">
        <f t="shared" si="11"/>
        <v>1140</v>
      </c>
      <c r="I151" s="37">
        <v>0</v>
      </c>
      <c r="J151" s="5">
        <f t="shared" si="12"/>
        <v>1140</v>
      </c>
      <c r="K151" s="4" t="s">
        <v>126</v>
      </c>
      <c r="L151" s="4" t="s">
        <v>127</v>
      </c>
      <c r="M151" s="152"/>
    </row>
    <row r="152" spans="1:13" x14ac:dyDescent="0.25">
      <c r="A152" s="120">
        <v>66921</v>
      </c>
      <c r="B152" s="187">
        <f t="shared" si="10"/>
        <v>46208</v>
      </c>
      <c r="C152" s="4" t="s">
        <v>254</v>
      </c>
      <c r="D152" s="4" t="s">
        <v>145</v>
      </c>
      <c r="E152" s="4" t="s">
        <v>125</v>
      </c>
      <c r="F152" s="36">
        <v>25</v>
      </c>
      <c r="G152" s="5">
        <v>95</v>
      </c>
      <c r="H152" s="5">
        <f t="shared" si="11"/>
        <v>2375</v>
      </c>
      <c r="I152" s="37">
        <v>0</v>
      </c>
      <c r="J152" s="5">
        <f t="shared" si="12"/>
        <v>2375</v>
      </c>
      <c r="K152" s="4" t="s">
        <v>126</v>
      </c>
      <c r="L152" s="4" t="s">
        <v>127</v>
      </c>
      <c r="M152" s="152"/>
    </row>
    <row r="153" spans="1:13" x14ac:dyDescent="0.25">
      <c r="A153" s="120">
        <v>66921</v>
      </c>
      <c r="B153" s="187">
        <f t="shared" si="10"/>
        <v>46208</v>
      </c>
      <c r="C153" s="4" t="s">
        <v>254</v>
      </c>
      <c r="D153" s="4" t="s">
        <v>145</v>
      </c>
      <c r="E153" s="4" t="s">
        <v>125</v>
      </c>
      <c r="F153" s="36">
        <v>12</v>
      </c>
      <c r="G153" s="5">
        <v>85</v>
      </c>
      <c r="H153" s="5">
        <f t="shared" si="11"/>
        <v>1020</v>
      </c>
      <c r="I153" s="37">
        <v>0</v>
      </c>
      <c r="J153" s="5">
        <f t="shared" si="12"/>
        <v>1020</v>
      </c>
      <c r="K153" s="4" t="s">
        <v>126</v>
      </c>
      <c r="L153" s="4" t="s">
        <v>127</v>
      </c>
      <c r="M153" s="152"/>
    </row>
    <row r="154" spans="1:13" x14ac:dyDescent="0.25">
      <c r="A154" s="120">
        <v>66921</v>
      </c>
      <c r="B154" s="187">
        <f t="shared" si="10"/>
        <v>46208</v>
      </c>
      <c r="C154" s="4" t="s">
        <v>255</v>
      </c>
      <c r="D154" s="4" t="s">
        <v>147</v>
      </c>
      <c r="E154" s="4" t="s">
        <v>125</v>
      </c>
      <c r="F154" s="36">
        <v>28</v>
      </c>
      <c r="G154" s="5">
        <v>84</v>
      </c>
      <c r="H154" s="5">
        <f t="shared" si="11"/>
        <v>2352</v>
      </c>
      <c r="I154" s="37">
        <v>0</v>
      </c>
      <c r="J154" s="5">
        <f t="shared" si="12"/>
        <v>2352</v>
      </c>
      <c r="K154" s="4" t="s">
        <v>126</v>
      </c>
      <c r="L154" s="4" t="s">
        <v>127</v>
      </c>
      <c r="M154" s="152"/>
    </row>
    <row r="155" spans="1:13" x14ac:dyDescent="0.25">
      <c r="A155" s="120">
        <v>66921</v>
      </c>
      <c r="B155" s="187">
        <f t="shared" si="10"/>
        <v>46208</v>
      </c>
      <c r="C155" s="4" t="s">
        <v>256</v>
      </c>
      <c r="D155" s="4" t="s">
        <v>151</v>
      </c>
      <c r="E155" s="4" t="s">
        <v>125</v>
      </c>
      <c r="F155" s="36">
        <v>8</v>
      </c>
      <c r="G155" s="5">
        <v>85</v>
      </c>
      <c r="H155" s="5">
        <f t="shared" si="11"/>
        <v>680</v>
      </c>
      <c r="I155" s="37">
        <v>0</v>
      </c>
      <c r="J155" s="5">
        <f t="shared" si="12"/>
        <v>680</v>
      </c>
      <c r="K155" s="4" t="s">
        <v>126</v>
      </c>
      <c r="L155" s="4" t="s">
        <v>127</v>
      </c>
      <c r="M155" s="152"/>
    </row>
    <row r="156" spans="1:13" x14ac:dyDescent="0.25">
      <c r="A156" s="120">
        <v>66921</v>
      </c>
      <c r="B156" s="187">
        <f t="shared" si="10"/>
        <v>46208</v>
      </c>
      <c r="C156" s="4" t="s">
        <v>257</v>
      </c>
      <c r="D156" s="4" t="s">
        <v>1402</v>
      </c>
      <c r="E156" s="4" t="s">
        <v>148</v>
      </c>
      <c r="F156" s="36">
        <v>1</v>
      </c>
      <c r="G156" s="5">
        <v>1100</v>
      </c>
      <c r="H156" s="5">
        <f t="shared" si="11"/>
        <v>1100</v>
      </c>
      <c r="I156" s="37">
        <v>0</v>
      </c>
      <c r="J156" s="5">
        <f t="shared" si="12"/>
        <v>1100</v>
      </c>
      <c r="K156" s="4" t="s">
        <v>126</v>
      </c>
      <c r="L156" s="4" t="s">
        <v>127</v>
      </c>
      <c r="M156" s="152"/>
    </row>
    <row r="157" spans="1:13" x14ac:dyDescent="0.25">
      <c r="A157" s="120">
        <v>66921</v>
      </c>
      <c r="B157" s="187">
        <f t="shared" si="10"/>
        <v>46208</v>
      </c>
      <c r="C157" s="4" t="s">
        <v>258</v>
      </c>
      <c r="D157" s="4" t="s">
        <v>153</v>
      </c>
      <c r="E157" s="4" t="s">
        <v>125</v>
      </c>
      <c r="F157" s="36">
        <v>5</v>
      </c>
      <c r="G157" s="5">
        <v>95</v>
      </c>
      <c r="H157" s="5">
        <f t="shared" si="11"/>
        <v>475</v>
      </c>
      <c r="I157" s="37">
        <v>0</v>
      </c>
      <c r="J157" s="5">
        <f t="shared" si="12"/>
        <v>475</v>
      </c>
      <c r="K157" s="4" t="s">
        <v>126</v>
      </c>
      <c r="L157" s="4" t="s">
        <v>127</v>
      </c>
      <c r="M157" s="152"/>
    </row>
    <row r="158" spans="1:13" x14ac:dyDescent="0.25">
      <c r="A158" s="120">
        <v>66921</v>
      </c>
      <c r="B158" s="187">
        <f t="shared" si="10"/>
        <v>46208</v>
      </c>
      <c r="C158" s="4" t="s">
        <v>259</v>
      </c>
      <c r="D158" s="4" t="s">
        <v>260</v>
      </c>
      <c r="E158" s="4" t="s">
        <v>148</v>
      </c>
      <c r="F158" s="36">
        <v>10</v>
      </c>
      <c r="G158" s="5">
        <v>1100</v>
      </c>
      <c r="H158" s="5">
        <f t="shared" si="11"/>
        <v>11000</v>
      </c>
      <c r="I158" s="37">
        <v>0</v>
      </c>
      <c r="J158" s="5">
        <f t="shared" si="12"/>
        <v>11000</v>
      </c>
      <c r="K158" s="4" t="s">
        <v>126</v>
      </c>
      <c r="L158" s="4" t="s">
        <v>127</v>
      </c>
      <c r="M158" s="152"/>
    </row>
    <row r="159" spans="1:13" x14ac:dyDescent="0.25">
      <c r="A159" s="120">
        <v>66921</v>
      </c>
      <c r="B159" s="187">
        <f t="shared" si="10"/>
        <v>46208</v>
      </c>
      <c r="C159" s="4" t="s">
        <v>261</v>
      </c>
      <c r="D159" s="4" t="s">
        <v>141</v>
      </c>
      <c r="E159" s="4" t="s">
        <v>125</v>
      </c>
      <c r="F159" s="36">
        <v>10</v>
      </c>
      <c r="G159" s="5">
        <v>86</v>
      </c>
      <c r="H159" s="5">
        <f t="shared" si="11"/>
        <v>860</v>
      </c>
      <c r="I159" s="37">
        <v>0</v>
      </c>
      <c r="J159" s="5">
        <f t="shared" si="12"/>
        <v>860</v>
      </c>
      <c r="K159" s="4" t="s">
        <v>126</v>
      </c>
      <c r="L159" s="4" t="s">
        <v>127</v>
      </c>
      <c r="M159" s="152"/>
    </row>
    <row r="160" spans="1:13" x14ac:dyDescent="0.25">
      <c r="A160" s="120">
        <v>66921</v>
      </c>
      <c r="B160" s="187">
        <f t="shared" si="10"/>
        <v>46208</v>
      </c>
      <c r="C160" s="4" t="s">
        <v>262</v>
      </c>
      <c r="D160" s="4" t="s">
        <v>263</v>
      </c>
      <c r="E160" s="4" t="s">
        <v>148</v>
      </c>
      <c r="F160" s="36">
        <v>2</v>
      </c>
      <c r="G160" s="5">
        <v>1100</v>
      </c>
      <c r="H160" s="5">
        <f t="shared" si="11"/>
        <v>2200</v>
      </c>
      <c r="I160" s="37">
        <v>0</v>
      </c>
      <c r="J160" s="5">
        <f t="shared" si="12"/>
        <v>2200</v>
      </c>
      <c r="K160" s="4" t="s">
        <v>126</v>
      </c>
      <c r="L160" s="4" t="s">
        <v>127</v>
      </c>
      <c r="M160" s="152"/>
    </row>
    <row r="161" spans="1:13" x14ac:dyDescent="0.25">
      <c r="A161" s="120">
        <v>66921</v>
      </c>
      <c r="B161" s="187">
        <f t="shared" si="10"/>
        <v>46208</v>
      </c>
      <c r="C161" s="4" t="s">
        <v>264</v>
      </c>
      <c r="D161" s="4" t="s">
        <v>265</v>
      </c>
      <c r="E161" s="4" t="s">
        <v>125</v>
      </c>
      <c r="F161" s="36">
        <v>2</v>
      </c>
      <c r="G161" s="5">
        <v>90</v>
      </c>
      <c r="H161" s="5">
        <f t="shared" si="11"/>
        <v>180</v>
      </c>
      <c r="I161" s="37">
        <v>0</v>
      </c>
      <c r="J161" s="5">
        <f t="shared" si="12"/>
        <v>180</v>
      </c>
      <c r="K161" s="4" t="s">
        <v>126</v>
      </c>
      <c r="L161" s="4" t="s">
        <v>127</v>
      </c>
      <c r="M161" s="152"/>
    </row>
    <row r="162" spans="1:13" x14ac:dyDescent="0.25">
      <c r="A162" s="120">
        <v>66922</v>
      </c>
      <c r="B162" s="187">
        <f t="shared" si="10"/>
        <v>46209</v>
      </c>
      <c r="C162" s="4" t="s">
        <v>266</v>
      </c>
      <c r="D162" s="4" t="s">
        <v>1303</v>
      </c>
      <c r="E162" s="4" t="s">
        <v>125</v>
      </c>
      <c r="F162" s="36">
        <v>60</v>
      </c>
      <c r="G162" s="5">
        <v>85</v>
      </c>
      <c r="H162" s="5">
        <f t="shared" si="11"/>
        <v>5100</v>
      </c>
      <c r="I162" s="37">
        <v>0</v>
      </c>
      <c r="J162" s="5">
        <f t="shared" si="12"/>
        <v>5100</v>
      </c>
      <c r="K162" s="4" t="s">
        <v>126</v>
      </c>
      <c r="L162" s="4" t="s">
        <v>127</v>
      </c>
      <c r="M162" s="152"/>
    </row>
    <row r="163" spans="1:13" x14ac:dyDescent="0.25">
      <c r="A163" s="120">
        <v>66922</v>
      </c>
      <c r="B163" s="187">
        <f t="shared" si="10"/>
        <v>46209</v>
      </c>
      <c r="C163" s="4" t="s">
        <v>266</v>
      </c>
      <c r="D163" s="4" t="s">
        <v>1303</v>
      </c>
      <c r="E163" s="4" t="s">
        <v>125</v>
      </c>
      <c r="F163" s="36">
        <v>1</v>
      </c>
      <c r="G163" s="5">
        <v>80</v>
      </c>
      <c r="H163" s="5">
        <f t="shared" si="11"/>
        <v>80</v>
      </c>
      <c r="I163" s="37">
        <v>0</v>
      </c>
      <c r="J163" s="5">
        <f t="shared" si="12"/>
        <v>80</v>
      </c>
      <c r="K163" s="4" t="s">
        <v>126</v>
      </c>
      <c r="L163" s="4" t="s">
        <v>127</v>
      </c>
      <c r="M163" s="152"/>
    </row>
    <row r="164" spans="1:13" x14ac:dyDescent="0.25">
      <c r="A164" s="120">
        <v>66922</v>
      </c>
      <c r="B164" s="187">
        <f t="shared" si="10"/>
        <v>46209</v>
      </c>
      <c r="C164" s="4" t="s">
        <v>267</v>
      </c>
      <c r="D164" s="4" t="s">
        <v>1306</v>
      </c>
      <c r="E164" s="4" t="s">
        <v>125</v>
      </c>
      <c r="F164" s="36">
        <v>40</v>
      </c>
      <c r="G164" s="5">
        <v>85</v>
      </c>
      <c r="H164" s="5">
        <f t="shared" si="11"/>
        <v>3400</v>
      </c>
      <c r="I164" s="37">
        <v>0</v>
      </c>
      <c r="J164" s="5">
        <f t="shared" si="12"/>
        <v>3400</v>
      </c>
      <c r="K164" s="4" t="s">
        <v>126</v>
      </c>
      <c r="L164" s="4" t="s">
        <v>127</v>
      </c>
      <c r="M164" s="152"/>
    </row>
    <row r="165" spans="1:13" x14ac:dyDescent="0.25">
      <c r="A165" s="120">
        <v>66922</v>
      </c>
      <c r="B165" s="187">
        <f t="shared" si="10"/>
        <v>46209</v>
      </c>
      <c r="C165" s="4" t="s">
        <v>268</v>
      </c>
      <c r="D165" s="4" t="s">
        <v>1308</v>
      </c>
      <c r="E165" s="4" t="s">
        <v>125</v>
      </c>
      <c r="F165" s="36">
        <v>40</v>
      </c>
      <c r="G165" s="5">
        <v>86</v>
      </c>
      <c r="H165" s="5">
        <f t="shared" si="11"/>
        <v>3440</v>
      </c>
      <c r="I165" s="37">
        <v>0</v>
      </c>
      <c r="J165" s="5">
        <f t="shared" si="12"/>
        <v>3440</v>
      </c>
      <c r="K165" s="4" t="s">
        <v>126</v>
      </c>
      <c r="L165" s="4" t="s">
        <v>127</v>
      </c>
      <c r="M165" s="152"/>
    </row>
    <row r="166" spans="1:13" x14ac:dyDescent="0.25">
      <c r="A166" s="120">
        <v>66922</v>
      </c>
      <c r="B166" s="187">
        <f t="shared" si="10"/>
        <v>46209</v>
      </c>
      <c r="C166" s="4" t="s">
        <v>268</v>
      </c>
      <c r="D166" s="4" t="s">
        <v>1308</v>
      </c>
      <c r="E166" s="4" t="s">
        <v>125</v>
      </c>
      <c r="F166" s="36">
        <v>50</v>
      </c>
      <c r="G166" s="5">
        <v>85</v>
      </c>
      <c r="H166" s="5">
        <f t="shared" si="11"/>
        <v>4250</v>
      </c>
      <c r="I166" s="37">
        <v>0</v>
      </c>
      <c r="J166" s="5">
        <f t="shared" si="12"/>
        <v>4250</v>
      </c>
      <c r="K166" s="4" t="s">
        <v>126</v>
      </c>
      <c r="L166" s="4" t="s">
        <v>127</v>
      </c>
      <c r="M166" s="152"/>
    </row>
    <row r="167" spans="1:13" x14ac:dyDescent="0.25">
      <c r="A167" s="120">
        <v>66922</v>
      </c>
      <c r="B167" s="187">
        <f t="shared" si="10"/>
        <v>46209</v>
      </c>
      <c r="C167" s="4" t="s">
        <v>268</v>
      </c>
      <c r="D167" s="4" t="s">
        <v>1308</v>
      </c>
      <c r="E167" s="4" t="s">
        <v>131</v>
      </c>
      <c r="F167" s="36">
        <v>2</v>
      </c>
      <c r="G167" s="5">
        <v>80</v>
      </c>
      <c r="H167" s="5">
        <f t="shared" si="11"/>
        <v>160</v>
      </c>
      <c r="I167" s="37">
        <v>0</v>
      </c>
      <c r="J167" s="5">
        <f t="shared" si="12"/>
        <v>160</v>
      </c>
      <c r="K167" s="4" t="s">
        <v>126</v>
      </c>
      <c r="L167" s="4" t="s">
        <v>127</v>
      </c>
      <c r="M167" s="152"/>
    </row>
    <row r="168" spans="1:13" x14ac:dyDescent="0.25">
      <c r="A168" s="120">
        <v>66922</v>
      </c>
      <c r="B168" s="187">
        <f t="shared" si="10"/>
        <v>46209</v>
      </c>
      <c r="C168" s="4" t="s">
        <v>269</v>
      </c>
      <c r="D168" s="4" t="s">
        <v>147</v>
      </c>
      <c r="E168" s="4" t="s">
        <v>125</v>
      </c>
      <c r="F168" s="36">
        <v>28</v>
      </c>
      <c r="G168" s="5">
        <v>84</v>
      </c>
      <c r="H168" s="5">
        <f t="shared" si="11"/>
        <v>2352</v>
      </c>
      <c r="I168" s="37">
        <v>0</v>
      </c>
      <c r="J168" s="5">
        <f t="shared" si="12"/>
        <v>2352</v>
      </c>
      <c r="K168" s="4" t="s">
        <v>126</v>
      </c>
      <c r="L168" s="4" t="s">
        <v>127</v>
      </c>
      <c r="M168" s="152"/>
    </row>
    <row r="169" spans="1:13" x14ac:dyDescent="0.25">
      <c r="A169" s="120">
        <v>66922</v>
      </c>
      <c r="B169" s="187">
        <f t="shared" si="10"/>
        <v>46209</v>
      </c>
      <c r="C169" s="4" t="s">
        <v>270</v>
      </c>
      <c r="D169" s="4" t="s">
        <v>1312</v>
      </c>
      <c r="E169" s="4" t="s">
        <v>125</v>
      </c>
      <c r="F169" s="36">
        <v>5</v>
      </c>
      <c r="G169" s="5">
        <v>85</v>
      </c>
      <c r="H169" s="5">
        <f t="shared" si="11"/>
        <v>425</v>
      </c>
      <c r="I169" s="37">
        <v>0</v>
      </c>
      <c r="J169" s="5">
        <f t="shared" si="12"/>
        <v>425</v>
      </c>
      <c r="K169" s="4" t="s">
        <v>126</v>
      </c>
      <c r="L169" s="4" t="s">
        <v>127</v>
      </c>
      <c r="M169" s="152"/>
    </row>
    <row r="170" spans="1:13" x14ac:dyDescent="0.25">
      <c r="A170" s="120">
        <v>66922</v>
      </c>
      <c r="B170" s="187">
        <f t="shared" si="10"/>
        <v>46209</v>
      </c>
      <c r="C170" s="4" t="s">
        <v>271</v>
      </c>
      <c r="D170" s="4" t="s">
        <v>141</v>
      </c>
      <c r="E170" s="4" t="s">
        <v>125</v>
      </c>
      <c r="F170" s="36">
        <v>30</v>
      </c>
      <c r="G170" s="5">
        <v>86</v>
      </c>
      <c r="H170" s="5">
        <f t="shared" si="11"/>
        <v>2580</v>
      </c>
      <c r="I170" s="37">
        <v>0</v>
      </c>
      <c r="J170" s="5">
        <f t="shared" si="12"/>
        <v>2580</v>
      </c>
      <c r="K170" s="4" t="s">
        <v>126</v>
      </c>
      <c r="L170" s="4" t="s">
        <v>127</v>
      </c>
      <c r="M170" s="152"/>
    </row>
    <row r="171" spans="1:13" x14ac:dyDescent="0.25">
      <c r="A171" s="120">
        <v>66922</v>
      </c>
      <c r="B171" s="187">
        <f t="shared" si="10"/>
        <v>46209</v>
      </c>
      <c r="C171" s="4" t="s">
        <v>272</v>
      </c>
      <c r="D171" s="4" t="s">
        <v>139</v>
      </c>
      <c r="E171" s="4" t="s">
        <v>125</v>
      </c>
      <c r="F171" s="36">
        <v>4</v>
      </c>
      <c r="G171" s="5">
        <v>86</v>
      </c>
      <c r="H171" s="5">
        <f t="shared" si="11"/>
        <v>344</v>
      </c>
      <c r="I171" s="37">
        <v>0</v>
      </c>
      <c r="J171" s="5">
        <f t="shared" si="12"/>
        <v>344</v>
      </c>
      <c r="K171" s="4" t="s">
        <v>126</v>
      </c>
      <c r="L171" s="4" t="s">
        <v>127</v>
      </c>
      <c r="M171" s="152"/>
    </row>
    <row r="172" spans="1:13" x14ac:dyDescent="0.25">
      <c r="A172" s="120">
        <v>66922</v>
      </c>
      <c r="B172" s="187">
        <f t="shared" si="10"/>
        <v>46209</v>
      </c>
      <c r="C172" s="4" t="s">
        <v>273</v>
      </c>
      <c r="D172" s="4" t="s">
        <v>1311</v>
      </c>
      <c r="E172" s="4" t="s">
        <v>125</v>
      </c>
      <c r="F172" s="36">
        <v>10</v>
      </c>
      <c r="G172" s="5">
        <v>85</v>
      </c>
      <c r="H172" s="5">
        <f t="shared" si="11"/>
        <v>850</v>
      </c>
      <c r="I172" s="37">
        <v>0</v>
      </c>
      <c r="J172" s="5">
        <f t="shared" si="12"/>
        <v>850</v>
      </c>
      <c r="K172" s="4" t="s">
        <v>126</v>
      </c>
      <c r="L172" s="4" t="s">
        <v>127</v>
      </c>
      <c r="M172" s="152"/>
    </row>
    <row r="173" spans="1:13" x14ac:dyDescent="0.25">
      <c r="A173" s="120">
        <v>66922</v>
      </c>
      <c r="B173" s="187">
        <f t="shared" si="10"/>
        <v>46209</v>
      </c>
      <c r="C173" s="4" t="s">
        <v>274</v>
      </c>
      <c r="D173" s="4" t="s">
        <v>134</v>
      </c>
      <c r="E173" s="4" t="s">
        <v>125</v>
      </c>
      <c r="F173" s="36">
        <v>10</v>
      </c>
      <c r="G173" s="5">
        <v>85</v>
      </c>
      <c r="H173" s="5">
        <f t="shared" si="11"/>
        <v>850</v>
      </c>
      <c r="I173" s="37">
        <v>0</v>
      </c>
      <c r="J173" s="5">
        <f t="shared" si="12"/>
        <v>850</v>
      </c>
      <c r="K173" s="4" t="s">
        <v>126</v>
      </c>
      <c r="L173" s="4" t="s">
        <v>127</v>
      </c>
      <c r="M173" s="152"/>
    </row>
    <row r="174" spans="1:13" x14ac:dyDescent="0.25">
      <c r="A174" s="120">
        <v>66922</v>
      </c>
      <c r="B174" s="187">
        <f t="shared" si="10"/>
        <v>46209</v>
      </c>
      <c r="C174" s="4" t="s">
        <v>275</v>
      </c>
      <c r="D174" s="4" t="s">
        <v>1326</v>
      </c>
      <c r="E174" s="4" t="s">
        <v>125</v>
      </c>
      <c r="F174" s="36">
        <v>20</v>
      </c>
      <c r="G174" s="5">
        <v>86</v>
      </c>
      <c r="H174" s="5">
        <f t="shared" si="11"/>
        <v>1720</v>
      </c>
      <c r="I174" s="37">
        <v>0</v>
      </c>
      <c r="J174" s="5">
        <f t="shared" si="12"/>
        <v>1720</v>
      </c>
      <c r="K174" s="4" t="s">
        <v>126</v>
      </c>
      <c r="L174" s="4" t="s">
        <v>127</v>
      </c>
      <c r="M174" s="152"/>
    </row>
    <row r="175" spans="1:13" x14ac:dyDescent="0.25">
      <c r="A175" s="120">
        <v>66922</v>
      </c>
      <c r="B175" s="187">
        <f t="shared" si="10"/>
        <v>46209</v>
      </c>
      <c r="C175" s="4" t="s">
        <v>276</v>
      </c>
      <c r="D175" s="4" t="s">
        <v>1309</v>
      </c>
      <c r="E175" s="4" t="s">
        <v>125</v>
      </c>
      <c r="F175" s="36">
        <v>3</v>
      </c>
      <c r="G175" s="5">
        <v>85</v>
      </c>
      <c r="H175" s="5">
        <f t="shared" si="11"/>
        <v>255</v>
      </c>
      <c r="I175" s="37">
        <v>0</v>
      </c>
      <c r="J175" s="5">
        <f t="shared" si="12"/>
        <v>255</v>
      </c>
      <c r="K175" s="4" t="s">
        <v>126</v>
      </c>
      <c r="L175" s="4" t="s">
        <v>127</v>
      </c>
      <c r="M175" s="152"/>
    </row>
    <row r="176" spans="1:13" x14ac:dyDescent="0.25">
      <c r="A176" s="120">
        <v>66922</v>
      </c>
      <c r="B176" s="187">
        <f t="shared" si="10"/>
        <v>46209</v>
      </c>
      <c r="C176" s="4" t="s">
        <v>277</v>
      </c>
      <c r="D176" s="4" t="s">
        <v>1310</v>
      </c>
      <c r="E176" s="4" t="s">
        <v>125</v>
      </c>
      <c r="F176" s="36">
        <v>6</v>
      </c>
      <c r="G176" s="5">
        <v>85</v>
      </c>
      <c r="H176" s="5">
        <f t="shared" si="11"/>
        <v>510</v>
      </c>
      <c r="I176" s="37">
        <v>0</v>
      </c>
      <c r="J176" s="5">
        <f t="shared" si="12"/>
        <v>510</v>
      </c>
      <c r="K176" s="4" t="s">
        <v>126</v>
      </c>
      <c r="L176" s="4" t="s">
        <v>127</v>
      </c>
      <c r="M176" s="152"/>
    </row>
    <row r="177" spans="1:13" x14ac:dyDescent="0.25">
      <c r="A177" s="120">
        <v>66922</v>
      </c>
      <c r="B177" s="187">
        <f t="shared" si="10"/>
        <v>46209</v>
      </c>
      <c r="C177" s="4" t="s">
        <v>278</v>
      </c>
      <c r="D177" s="4" t="s">
        <v>1307</v>
      </c>
      <c r="E177" s="4" t="s">
        <v>125</v>
      </c>
      <c r="F177" s="36">
        <v>20</v>
      </c>
      <c r="G177" s="5">
        <v>85</v>
      </c>
      <c r="H177" s="5">
        <f t="shared" si="11"/>
        <v>1700</v>
      </c>
      <c r="I177" s="37">
        <v>0</v>
      </c>
      <c r="J177" s="5">
        <f t="shared" si="12"/>
        <v>1700</v>
      </c>
      <c r="K177" s="4" t="s">
        <v>126</v>
      </c>
      <c r="L177" s="4" t="s">
        <v>127</v>
      </c>
      <c r="M177" s="152"/>
    </row>
    <row r="178" spans="1:13" x14ac:dyDescent="0.25">
      <c r="A178" s="120">
        <v>66922</v>
      </c>
      <c r="B178" s="187">
        <f t="shared" si="10"/>
        <v>46209</v>
      </c>
      <c r="C178" s="4" t="s">
        <v>279</v>
      </c>
      <c r="D178" s="4" t="s">
        <v>1313</v>
      </c>
      <c r="E178" s="4" t="s">
        <v>125</v>
      </c>
      <c r="F178" s="36">
        <v>15</v>
      </c>
      <c r="G178" s="5">
        <v>85</v>
      </c>
      <c r="H178" s="5">
        <f t="shared" si="11"/>
        <v>1275</v>
      </c>
      <c r="I178" s="37">
        <v>0</v>
      </c>
      <c r="J178" s="5">
        <f t="shared" si="12"/>
        <v>1275</v>
      </c>
      <c r="K178" s="4" t="s">
        <v>126</v>
      </c>
      <c r="L178" s="4" t="s">
        <v>127</v>
      </c>
      <c r="M178" s="152"/>
    </row>
    <row r="179" spans="1:13" x14ac:dyDescent="0.25">
      <c r="A179" s="120">
        <v>66922</v>
      </c>
      <c r="B179" s="187">
        <f t="shared" si="10"/>
        <v>46209</v>
      </c>
      <c r="C179" s="4" t="s">
        <v>280</v>
      </c>
      <c r="D179" s="4" t="s">
        <v>145</v>
      </c>
      <c r="E179" s="4" t="s">
        <v>125</v>
      </c>
      <c r="F179" s="36">
        <v>20</v>
      </c>
      <c r="G179" s="5">
        <v>95</v>
      </c>
      <c r="H179" s="5">
        <f t="shared" si="11"/>
        <v>1900</v>
      </c>
      <c r="I179" s="37">
        <v>0</v>
      </c>
      <c r="J179" s="5">
        <f t="shared" si="12"/>
        <v>1900</v>
      </c>
      <c r="K179" s="4" t="s">
        <v>126</v>
      </c>
      <c r="L179" s="4" t="s">
        <v>127</v>
      </c>
      <c r="M179" s="152"/>
    </row>
    <row r="180" spans="1:13" x14ac:dyDescent="0.25">
      <c r="A180" s="120">
        <v>66922</v>
      </c>
      <c r="B180" s="187">
        <f t="shared" si="10"/>
        <v>46209</v>
      </c>
      <c r="C180" s="4" t="s">
        <v>281</v>
      </c>
      <c r="D180" s="4" t="s">
        <v>151</v>
      </c>
      <c r="E180" s="4" t="s">
        <v>125</v>
      </c>
      <c r="F180" s="36">
        <v>8</v>
      </c>
      <c r="G180" s="5">
        <v>85</v>
      </c>
      <c r="H180" s="5">
        <f t="shared" si="11"/>
        <v>680</v>
      </c>
      <c r="I180" s="37">
        <v>0</v>
      </c>
      <c r="J180" s="5">
        <f t="shared" si="12"/>
        <v>680</v>
      </c>
      <c r="K180" s="4" t="s">
        <v>126</v>
      </c>
      <c r="L180" s="4" t="s">
        <v>127</v>
      </c>
      <c r="M180" s="152"/>
    </row>
    <row r="181" spans="1:13" x14ac:dyDescent="0.25">
      <c r="A181" s="120">
        <v>66922</v>
      </c>
      <c r="B181" s="187">
        <f t="shared" si="10"/>
        <v>46209</v>
      </c>
      <c r="C181" s="4" t="s">
        <v>282</v>
      </c>
      <c r="D181" s="4" t="s">
        <v>153</v>
      </c>
      <c r="E181" s="4" t="s">
        <v>125</v>
      </c>
      <c r="F181" s="36">
        <v>4.5</v>
      </c>
      <c r="G181" s="5">
        <v>95.56</v>
      </c>
      <c r="H181" s="5">
        <f t="shared" si="11"/>
        <v>430.02</v>
      </c>
      <c r="I181" s="37">
        <v>0</v>
      </c>
      <c r="J181" s="5">
        <f t="shared" si="12"/>
        <v>430.02</v>
      </c>
      <c r="K181" s="4" t="s">
        <v>126</v>
      </c>
      <c r="L181" s="4" t="s">
        <v>127</v>
      </c>
      <c r="M181" s="152"/>
    </row>
    <row r="182" spans="1:13" x14ac:dyDescent="0.25">
      <c r="A182" s="120">
        <v>66922</v>
      </c>
      <c r="B182" s="187">
        <f t="shared" si="10"/>
        <v>46209</v>
      </c>
      <c r="C182" s="4" t="s">
        <v>283</v>
      </c>
      <c r="D182" s="4" t="s">
        <v>8835</v>
      </c>
      <c r="E182" s="4" t="s">
        <v>125</v>
      </c>
      <c r="F182" s="36">
        <v>10</v>
      </c>
      <c r="G182" s="5">
        <v>86</v>
      </c>
      <c r="H182" s="5">
        <f t="shared" si="11"/>
        <v>860</v>
      </c>
      <c r="I182" s="37">
        <v>0</v>
      </c>
      <c r="J182" s="5">
        <f t="shared" si="12"/>
        <v>860</v>
      </c>
      <c r="K182" s="4" t="s">
        <v>126</v>
      </c>
      <c r="L182" s="4" t="s">
        <v>127</v>
      </c>
      <c r="M182" s="152"/>
    </row>
    <row r="183" spans="1:13" x14ac:dyDescent="0.25">
      <c r="A183" s="120">
        <v>66922</v>
      </c>
      <c r="B183" s="187">
        <f t="shared" si="10"/>
        <v>46209</v>
      </c>
      <c r="C183" s="4" t="s">
        <v>284</v>
      </c>
      <c r="D183" s="4" t="s">
        <v>265</v>
      </c>
      <c r="E183" s="4" t="s">
        <v>125</v>
      </c>
      <c r="F183" s="36">
        <v>2</v>
      </c>
      <c r="G183" s="5">
        <v>90</v>
      </c>
      <c r="H183" s="5">
        <f t="shared" si="11"/>
        <v>180</v>
      </c>
      <c r="I183" s="37">
        <v>0</v>
      </c>
      <c r="J183" s="5">
        <f t="shared" si="12"/>
        <v>180</v>
      </c>
      <c r="K183" s="4" t="s">
        <v>126</v>
      </c>
      <c r="L183" s="4" t="s">
        <v>127</v>
      </c>
      <c r="M183" s="152"/>
    </row>
    <row r="184" spans="1:13" x14ac:dyDescent="0.25">
      <c r="A184" s="120">
        <v>66923</v>
      </c>
      <c r="B184" s="187">
        <f t="shared" si="10"/>
        <v>46210</v>
      </c>
      <c r="C184" s="4" t="s">
        <v>285</v>
      </c>
      <c r="D184" s="4" t="s">
        <v>1303</v>
      </c>
      <c r="E184" s="4" t="s">
        <v>125</v>
      </c>
      <c r="F184" s="36">
        <v>60</v>
      </c>
      <c r="G184" s="5">
        <v>85</v>
      </c>
      <c r="H184" s="5">
        <f t="shared" si="11"/>
        <v>5100</v>
      </c>
      <c r="I184" s="37">
        <v>0</v>
      </c>
      <c r="J184" s="5">
        <f t="shared" si="12"/>
        <v>5100</v>
      </c>
      <c r="K184" s="4" t="s">
        <v>126</v>
      </c>
      <c r="L184" s="4" t="s">
        <v>127</v>
      </c>
      <c r="M184" s="152"/>
    </row>
    <row r="185" spans="1:13" x14ac:dyDescent="0.25">
      <c r="A185" s="120">
        <v>66923</v>
      </c>
      <c r="B185" s="187">
        <f t="shared" si="10"/>
        <v>46210</v>
      </c>
      <c r="C185" s="4" t="s">
        <v>285</v>
      </c>
      <c r="D185" s="4" t="s">
        <v>1303</v>
      </c>
      <c r="E185" s="4" t="s">
        <v>131</v>
      </c>
      <c r="F185" s="36">
        <v>1</v>
      </c>
      <c r="G185" s="5">
        <v>80</v>
      </c>
      <c r="H185" s="5">
        <f t="shared" si="11"/>
        <v>80</v>
      </c>
      <c r="I185" s="37">
        <v>0</v>
      </c>
      <c r="J185" s="5">
        <f t="shared" si="12"/>
        <v>80</v>
      </c>
      <c r="K185" s="4" t="s">
        <v>126</v>
      </c>
      <c r="L185" s="4" t="s">
        <v>127</v>
      </c>
      <c r="M185" s="152"/>
    </row>
    <row r="186" spans="1:13" x14ac:dyDescent="0.25">
      <c r="A186" s="120">
        <v>66923</v>
      </c>
      <c r="B186" s="187">
        <f t="shared" si="10"/>
        <v>46210</v>
      </c>
      <c r="C186" s="4" t="s">
        <v>286</v>
      </c>
      <c r="D186" s="4" t="s">
        <v>1306</v>
      </c>
      <c r="E186" s="4" t="s">
        <v>125</v>
      </c>
      <c r="F186" s="36">
        <v>30</v>
      </c>
      <c r="G186" s="5">
        <v>85</v>
      </c>
      <c r="H186" s="5">
        <f t="shared" si="11"/>
        <v>2550</v>
      </c>
      <c r="I186" s="37">
        <v>0</v>
      </c>
      <c r="J186" s="5">
        <f t="shared" si="12"/>
        <v>2550</v>
      </c>
      <c r="K186" s="4" t="s">
        <v>126</v>
      </c>
      <c r="L186" s="4" t="s">
        <v>127</v>
      </c>
      <c r="M186" s="152"/>
    </row>
    <row r="187" spans="1:13" x14ac:dyDescent="0.25">
      <c r="A187" s="120">
        <v>66923</v>
      </c>
      <c r="B187" s="187">
        <f t="shared" si="10"/>
        <v>46210</v>
      </c>
      <c r="C187" s="4" t="s">
        <v>287</v>
      </c>
      <c r="D187" s="4" t="s">
        <v>134</v>
      </c>
      <c r="E187" s="4" t="s">
        <v>125</v>
      </c>
      <c r="F187" s="36">
        <v>20</v>
      </c>
      <c r="G187" s="5">
        <v>85</v>
      </c>
      <c r="H187" s="5">
        <f t="shared" si="11"/>
        <v>1700</v>
      </c>
      <c r="I187" s="37">
        <v>0</v>
      </c>
      <c r="J187" s="5">
        <f t="shared" si="12"/>
        <v>1700</v>
      </c>
      <c r="K187" s="4" t="s">
        <v>126</v>
      </c>
      <c r="L187" s="4" t="s">
        <v>127</v>
      </c>
      <c r="M187" s="152"/>
    </row>
    <row r="188" spans="1:13" x14ac:dyDescent="0.25">
      <c r="A188" s="120">
        <v>66923</v>
      </c>
      <c r="B188" s="187">
        <f t="shared" si="10"/>
        <v>46210</v>
      </c>
      <c r="C188" s="4" t="s">
        <v>288</v>
      </c>
      <c r="D188" s="4" t="s">
        <v>1310</v>
      </c>
      <c r="E188" s="4" t="s">
        <v>125</v>
      </c>
      <c r="F188" s="36">
        <v>15</v>
      </c>
      <c r="G188" s="5">
        <v>85</v>
      </c>
      <c r="H188" s="5">
        <f t="shared" si="11"/>
        <v>1275</v>
      </c>
      <c r="I188" s="37">
        <v>0</v>
      </c>
      <c r="J188" s="5">
        <f t="shared" si="12"/>
        <v>1275</v>
      </c>
      <c r="K188" s="4" t="s">
        <v>126</v>
      </c>
      <c r="L188" s="4" t="s">
        <v>127</v>
      </c>
      <c r="M188" s="152"/>
    </row>
    <row r="189" spans="1:13" x14ac:dyDescent="0.25">
      <c r="A189" s="120">
        <v>66923</v>
      </c>
      <c r="B189" s="187">
        <f t="shared" si="10"/>
        <v>46210</v>
      </c>
      <c r="C189" s="4" t="s">
        <v>289</v>
      </c>
      <c r="D189" s="4" t="s">
        <v>1311</v>
      </c>
      <c r="E189" s="4" t="s">
        <v>125</v>
      </c>
      <c r="F189" s="36">
        <v>5</v>
      </c>
      <c r="G189" s="5">
        <v>85</v>
      </c>
      <c r="H189" s="5">
        <f t="shared" si="11"/>
        <v>425</v>
      </c>
      <c r="I189" s="37">
        <v>0</v>
      </c>
      <c r="J189" s="5">
        <f t="shared" si="12"/>
        <v>425</v>
      </c>
      <c r="K189" s="4" t="s">
        <v>126</v>
      </c>
      <c r="L189" s="4" t="s">
        <v>127</v>
      </c>
      <c r="M189" s="152"/>
    </row>
    <row r="190" spans="1:13" x14ac:dyDescent="0.25">
      <c r="A190" s="120">
        <v>66923</v>
      </c>
      <c r="B190" s="187">
        <f t="shared" si="10"/>
        <v>46210</v>
      </c>
      <c r="C190" s="4" t="s">
        <v>290</v>
      </c>
      <c r="D190" s="4" t="s">
        <v>139</v>
      </c>
      <c r="E190" s="4" t="s">
        <v>125</v>
      </c>
      <c r="F190" s="36">
        <v>4</v>
      </c>
      <c r="G190" s="5">
        <v>86</v>
      </c>
      <c r="H190" s="5">
        <f t="shared" si="11"/>
        <v>344</v>
      </c>
      <c r="I190" s="37">
        <v>0</v>
      </c>
      <c r="J190" s="5">
        <f t="shared" si="12"/>
        <v>344</v>
      </c>
      <c r="K190" s="4" t="s">
        <v>126</v>
      </c>
      <c r="L190" s="4" t="s">
        <v>127</v>
      </c>
      <c r="M190" s="152"/>
    </row>
    <row r="191" spans="1:13" x14ac:dyDescent="0.25">
      <c r="A191" s="120">
        <v>66923</v>
      </c>
      <c r="B191" s="187">
        <f t="shared" si="10"/>
        <v>46210</v>
      </c>
      <c r="C191" s="4" t="s">
        <v>291</v>
      </c>
      <c r="D191" s="4" t="s">
        <v>141</v>
      </c>
      <c r="E191" s="4" t="s">
        <v>125</v>
      </c>
      <c r="F191" s="36">
        <v>25</v>
      </c>
      <c r="G191" s="5">
        <v>86</v>
      </c>
      <c r="H191" s="5">
        <f t="shared" si="11"/>
        <v>2150</v>
      </c>
      <c r="I191" s="37">
        <v>0</v>
      </c>
      <c r="J191" s="5">
        <f t="shared" si="12"/>
        <v>2150</v>
      </c>
      <c r="K191" s="4" t="s">
        <v>126</v>
      </c>
      <c r="L191" s="4" t="s">
        <v>127</v>
      </c>
      <c r="M191" s="152"/>
    </row>
    <row r="192" spans="1:13" x14ac:dyDescent="0.25">
      <c r="A192" s="120">
        <v>66923</v>
      </c>
      <c r="B192" s="187">
        <f t="shared" si="10"/>
        <v>46210</v>
      </c>
      <c r="C192" s="4" t="s">
        <v>292</v>
      </c>
      <c r="D192" s="4" t="s">
        <v>1307</v>
      </c>
      <c r="E192" s="4" t="s">
        <v>125</v>
      </c>
      <c r="F192" s="36">
        <v>30</v>
      </c>
      <c r="G192" s="5">
        <v>85</v>
      </c>
      <c r="H192" s="5">
        <f t="shared" si="11"/>
        <v>2550</v>
      </c>
      <c r="I192" s="37">
        <v>0</v>
      </c>
      <c r="J192" s="5">
        <f t="shared" si="12"/>
        <v>2550</v>
      </c>
      <c r="K192" s="4" t="s">
        <v>126</v>
      </c>
      <c r="L192" s="4" t="s">
        <v>127</v>
      </c>
      <c r="M192" s="152"/>
    </row>
    <row r="193" spans="1:13" x14ac:dyDescent="0.25">
      <c r="A193" s="120">
        <v>66923</v>
      </c>
      <c r="B193" s="187">
        <f t="shared" si="10"/>
        <v>46210</v>
      </c>
      <c r="C193" s="4" t="s">
        <v>293</v>
      </c>
      <c r="D193" s="4" t="s">
        <v>1313</v>
      </c>
      <c r="E193" s="4" t="s">
        <v>125</v>
      </c>
      <c r="F193" s="36">
        <v>15</v>
      </c>
      <c r="G193" s="5">
        <v>85</v>
      </c>
      <c r="H193" s="5">
        <f t="shared" si="11"/>
        <v>1275</v>
      </c>
      <c r="I193" s="37">
        <v>0</v>
      </c>
      <c r="J193" s="5">
        <f t="shared" si="12"/>
        <v>1275</v>
      </c>
      <c r="K193" s="4" t="s">
        <v>126</v>
      </c>
      <c r="L193" s="4" t="s">
        <v>127</v>
      </c>
      <c r="M193" s="152"/>
    </row>
    <row r="194" spans="1:13" x14ac:dyDescent="0.25">
      <c r="A194" s="120">
        <v>66923</v>
      </c>
      <c r="B194" s="187">
        <f t="shared" si="10"/>
        <v>46210</v>
      </c>
      <c r="C194" s="4" t="s">
        <v>294</v>
      </c>
      <c r="D194" s="4" t="s">
        <v>247</v>
      </c>
      <c r="E194" s="4" t="s">
        <v>149</v>
      </c>
      <c r="F194" s="36">
        <v>1</v>
      </c>
      <c r="G194" s="5">
        <v>800</v>
      </c>
      <c r="H194" s="5">
        <f t="shared" si="11"/>
        <v>800</v>
      </c>
      <c r="I194" s="37">
        <v>0</v>
      </c>
      <c r="J194" s="5">
        <f t="shared" si="12"/>
        <v>800</v>
      </c>
      <c r="K194" s="4" t="s">
        <v>126</v>
      </c>
      <c r="L194" s="4" t="s">
        <v>127</v>
      </c>
      <c r="M194" s="152"/>
    </row>
    <row r="195" spans="1:13" x14ac:dyDescent="0.25">
      <c r="A195" s="120">
        <v>66923</v>
      </c>
      <c r="B195" s="187">
        <f t="shared" si="10"/>
        <v>46210</v>
      </c>
      <c r="C195" s="4" t="s">
        <v>295</v>
      </c>
      <c r="D195" s="4" t="s">
        <v>1308</v>
      </c>
      <c r="E195" s="4" t="s">
        <v>125</v>
      </c>
      <c r="F195" s="36">
        <v>40</v>
      </c>
      <c r="G195" s="5">
        <v>86</v>
      </c>
      <c r="H195" s="5">
        <f t="shared" si="11"/>
        <v>3440</v>
      </c>
      <c r="I195" s="37">
        <v>0</v>
      </c>
      <c r="J195" s="5">
        <f t="shared" si="12"/>
        <v>3440</v>
      </c>
      <c r="K195" s="4" t="s">
        <v>126</v>
      </c>
      <c r="L195" s="4" t="s">
        <v>127</v>
      </c>
      <c r="M195" s="152"/>
    </row>
    <row r="196" spans="1:13" x14ac:dyDescent="0.25">
      <c r="A196" s="120">
        <v>66923</v>
      </c>
      <c r="B196" s="187">
        <f t="shared" si="10"/>
        <v>46210</v>
      </c>
      <c r="C196" s="4" t="s">
        <v>295</v>
      </c>
      <c r="D196" s="4" t="s">
        <v>1308</v>
      </c>
      <c r="E196" s="4" t="s">
        <v>125</v>
      </c>
      <c r="F196" s="36">
        <v>50</v>
      </c>
      <c r="G196" s="5">
        <v>85</v>
      </c>
      <c r="H196" s="5">
        <f t="shared" si="11"/>
        <v>4250</v>
      </c>
      <c r="I196" s="37">
        <v>0</v>
      </c>
      <c r="J196" s="5">
        <f t="shared" si="12"/>
        <v>4250</v>
      </c>
      <c r="K196" s="4" t="s">
        <v>126</v>
      </c>
      <c r="L196" s="4" t="s">
        <v>127</v>
      </c>
      <c r="M196" s="152"/>
    </row>
    <row r="197" spans="1:13" x14ac:dyDescent="0.25">
      <c r="A197" s="120">
        <v>66923</v>
      </c>
      <c r="B197" s="187">
        <f t="shared" si="10"/>
        <v>46210</v>
      </c>
      <c r="C197" s="4" t="s">
        <v>295</v>
      </c>
      <c r="D197" s="4" t="s">
        <v>1308</v>
      </c>
      <c r="E197" s="4" t="s">
        <v>131</v>
      </c>
      <c r="F197" s="36">
        <v>1</v>
      </c>
      <c r="G197" s="5">
        <v>80</v>
      </c>
      <c r="H197" s="5">
        <f t="shared" si="11"/>
        <v>80</v>
      </c>
      <c r="I197" s="37">
        <v>0</v>
      </c>
      <c r="J197" s="5">
        <f t="shared" si="12"/>
        <v>80</v>
      </c>
      <c r="K197" s="4" t="s">
        <v>126</v>
      </c>
      <c r="L197" s="4" t="s">
        <v>127</v>
      </c>
      <c r="M197" s="152"/>
    </row>
    <row r="198" spans="1:13" x14ac:dyDescent="0.25">
      <c r="A198" s="120">
        <v>66923</v>
      </c>
      <c r="B198" s="187">
        <f t="shared" si="10"/>
        <v>46210</v>
      </c>
      <c r="C198" s="4" t="s">
        <v>296</v>
      </c>
      <c r="D198" s="4" t="s">
        <v>1326</v>
      </c>
      <c r="E198" s="4" t="s">
        <v>125</v>
      </c>
      <c r="F198" s="36">
        <v>15</v>
      </c>
      <c r="G198" s="5">
        <v>86</v>
      </c>
      <c r="H198" s="5">
        <f t="shared" si="11"/>
        <v>1290</v>
      </c>
      <c r="I198" s="37">
        <v>0</v>
      </c>
      <c r="J198" s="5">
        <f t="shared" si="12"/>
        <v>1290</v>
      </c>
      <c r="K198" s="4" t="s">
        <v>126</v>
      </c>
      <c r="L198" s="4" t="s">
        <v>127</v>
      </c>
      <c r="M198" s="152"/>
    </row>
    <row r="199" spans="1:13" x14ac:dyDescent="0.25">
      <c r="A199" s="120">
        <v>66923</v>
      </c>
      <c r="B199" s="187">
        <f t="shared" si="10"/>
        <v>46210</v>
      </c>
      <c r="C199" s="4" t="s">
        <v>296</v>
      </c>
      <c r="D199" s="4" t="s">
        <v>1326</v>
      </c>
      <c r="E199" s="4" t="s">
        <v>149</v>
      </c>
      <c r="F199" s="36">
        <v>2.5</v>
      </c>
      <c r="G199" s="5">
        <v>775</v>
      </c>
      <c r="H199" s="5">
        <f t="shared" si="11"/>
        <v>1937.5</v>
      </c>
      <c r="I199" s="37">
        <v>0</v>
      </c>
      <c r="J199" s="5">
        <f t="shared" si="12"/>
        <v>1937.5</v>
      </c>
      <c r="K199" s="4" t="s">
        <v>126</v>
      </c>
      <c r="L199" s="4" t="s">
        <v>127</v>
      </c>
      <c r="M199" s="152"/>
    </row>
    <row r="200" spans="1:13" x14ac:dyDescent="0.25">
      <c r="A200" s="120">
        <v>66923</v>
      </c>
      <c r="B200" s="187">
        <f t="shared" si="10"/>
        <v>46210</v>
      </c>
      <c r="C200" s="4" t="s">
        <v>297</v>
      </c>
      <c r="D200" s="4" t="s">
        <v>145</v>
      </c>
      <c r="E200" s="4" t="s">
        <v>125</v>
      </c>
      <c r="F200" s="36">
        <v>25</v>
      </c>
      <c r="G200" s="5">
        <v>95</v>
      </c>
      <c r="H200" s="5">
        <f t="shared" si="11"/>
        <v>2375</v>
      </c>
      <c r="I200" s="37">
        <v>0</v>
      </c>
      <c r="J200" s="5">
        <f t="shared" si="12"/>
        <v>2375</v>
      </c>
      <c r="K200" s="4" t="s">
        <v>126</v>
      </c>
      <c r="L200" s="4" t="s">
        <v>127</v>
      </c>
      <c r="M200" s="152"/>
    </row>
    <row r="201" spans="1:13" x14ac:dyDescent="0.25">
      <c r="A201" s="120">
        <v>66923</v>
      </c>
      <c r="B201" s="187">
        <f t="shared" si="10"/>
        <v>46210</v>
      </c>
      <c r="C201" s="4" t="s">
        <v>298</v>
      </c>
      <c r="D201" s="4" t="s">
        <v>147</v>
      </c>
      <c r="E201" s="4" t="s">
        <v>125</v>
      </c>
      <c r="F201" s="36">
        <v>25</v>
      </c>
      <c r="G201" s="5">
        <v>84</v>
      </c>
      <c r="H201" s="5">
        <f t="shared" si="11"/>
        <v>2100</v>
      </c>
      <c r="I201" s="37">
        <v>0</v>
      </c>
      <c r="J201" s="5">
        <f t="shared" si="12"/>
        <v>2100</v>
      </c>
      <c r="K201" s="4" t="s">
        <v>126</v>
      </c>
      <c r="L201" s="4" t="s">
        <v>127</v>
      </c>
      <c r="M201" s="152"/>
    </row>
    <row r="202" spans="1:13" x14ac:dyDescent="0.25">
      <c r="A202" s="120">
        <v>66923</v>
      </c>
      <c r="B202" s="187">
        <f t="shared" si="10"/>
        <v>46210</v>
      </c>
      <c r="C202" s="4" t="s">
        <v>299</v>
      </c>
      <c r="D202" s="4" t="s">
        <v>151</v>
      </c>
      <c r="E202" s="4" t="s">
        <v>125</v>
      </c>
      <c r="F202" s="36">
        <v>8</v>
      </c>
      <c r="G202" s="5">
        <v>85</v>
      </c>
      <c r="H202" s="5">
        <f t="shared" si="11"/>
        <v>680</v>
      </c>
      <c r="I202" s="37">
        <v>0</v>
      </c>
      <c r="J202" s="5">
        <f t="shared" si="12"/>
        <v>680</v>
      </c>
      <c r="K202" s="4" t="s">
        <v>126</v>
      </c>
      <c r="L202" s="4" t="s">
        <v>127</v>
      </c>
      <c r="M202" s="152"/>
    </row>
    <row r="203" spans="1:13" x14ac:dyDescent="0.25">
      <c r="A203" s="120">
        <v>66923</v>
      </c>
      <c r="B203" s="187">
        <f t="shared" si="10"/>
        <v>46210</v>
      </c>
      <c r="C203" s="4" t="s">
        <v>300</v>
      </c>
      <c r="D203" s="4" t="s">
        <v>1312</v>
      </c>
      <c r="E203" s="4" t="s">
        <v>125</v>
      </c>
      <c r="F203" s="36">
        <v>5</v>
      </c>
      <c r="G203" s="5">
        <v>85</v>
      </c>
      <c r="H203" s="5">
        <f t="shared" si="11"/>
        <v>425</v>
      </c>
      <c r="I203" s="37">
        <v>0</v>
      </c>
      <c r="J203" s="5">
        <f t="shared" si="12"/>
        <v>425</v>
      </c>
      <c r="K203" s="4" t="s">
        <v>126</v>
      </c>
      <c r="L203" s="4" t="s">
        <v>127</v>
      </c>
      <c r="M203" s="152"/>
    </row>
    <row r="204" spans="1:13" x14ac:dyDescent="0.25">
      <c r="A204" s="120">
        <v>66923</v>
      </c>
      <c r="B204" s="187">
        <f t="shared" si="10"/>
        <v>46210</v>
      </c>
      <c r="C204" s="4" t="s">
        <v>301</v>
      </c>
      <c r="D204" s="4" t="s">
        <v>265</v>
      </c>
      <c r="E204" s="4" t="s">
        <v>125</v>
      </c>
      <c r="F204" s="36">
        <v>2</v>
      </c>
      <c r="G204" s="5">
        <v>90</v>
      </c>
      <c r="H204" s="5">
        <f t="shared" si="11"/>
        <v>180</v>
      </c>
      <c r="I204" s="37">
        <v>0</v>
      </c>
      <c r="J204" s="5">
        <f t="shared" si="12"/>
        <v>180</v>
      </c>
      <c r="K204" s="4" t="s">
        <v>126</v>
      </c>
      <c r="L204" s="4" t="s">
        <v>127</v>
      </c>
      <c r="M204" s="152"/>
    </row>
    <row r="205" spans="1:13" x14ac:dyDescent="0.25">
      <c r="A205" s="120">
        <v>66923</v>
      </c>
      <c r="B205" s="187">
        <f t="shared" si="10"/>
        <v>46210</v>
      </c>
      <c r="C205" s="4" t="s">
        <v>302</v>
      </c>
      <c r="D205" s="4" t="s">
        <v>153</v>
      </c>
      <c r="E205" s="4" t="s">
        <v>125</v>
      </c>
      <c r="F205" s="36">
        <v>4</v>
      </c>
      <c r="G205" s="5">
        <v>92.5</v>
      </c>
      <c r="H205" s="66">
        <f t="shared" si="11"/>
        <v>370</v>
      </c>
      <c r="I205" s="37">
        <v>0</v>
      </c>
      <c r="J205" s="5">
        <f t="shared" si="12"/>
        <v>370</v>
      </c>
      <c r="K205" s="4" t="s">
        <v>126</v>
      </c>
      <c r="L205" s="4" t="s">
        <v>127</v>
      </c>
      <c r="M205" s="152"/>
    </row>
    <row r="206" spans="1:13" x14ac:dyDescent="0.25">
      <c r="A206" s="120">
        <v>66924</v>
      </c>
      <c r="B206" s="187">
        <f t="shared" si="10"/>
        <v>46211</v>
      </c>
      <c r="C206" s="4" t="s">
        <v>303</v>
      </c>
      <c r="D206" s="4" t="s">
        <v>1303</v>
      </c>
      <c r="E206" s="4" t="s">
        <v>125</v>
      </c>
      <c r="F206" s="36">
        <v>60</v>
      </c>
      <c r="G206" s="5">
        <v>85</v>
      </c>
      <c r="H206" s="5">
        <f t="shared" si="11"/>
        <v>5100</v>
      </c>
      <c r="I206" s="37">
        <v>0</v>
      </c>
      <c r="J206" s="5">
        <f t="shared" si="12"/>
        <v>5100</v>
      </c>
      <c r="K206" s="4" t="s">
        <v>126</v>
      </c>
      <c r="L206" s="4" t="s">
        <v>127</v>
      </c>
      <c r="M206" s="152"/>
    </row>
    <row r="207" spans="1:13" x14ac:dyDescent="0.25">
      <c r="A207" s="120">
        <v>66924</v>
      </c>
      <c r="B207" s="187">
        <f t="shared" si="10"/>
        <v>46211</v>
      </c>
      <c r="C207" s="4" t="s">
        <v>303</v>
      </c>
      <c r="D207" s="4" t="s">
        <v>1303</v>
      </c>
      <c r="E207" s="4" t="s">
        <v>131</v>
      </c>
      <c r="F207" s="36">
        <v>1</v>
      </c>
      <c r="G207" s="5">
        <v>80</v>
      </c>
      <c r="H207" s="5">
        <f t="shared" si="11"/>
        <v>80</v>
      </c>
      <c r="I207" s="37">
        <v>0</v>
      </c>
      <c r="J207" s="5">
        <f t="shared" si="12"/>
        <v>80</v>
      </c>
      <c r="K207" s="4" t="s">
        <v>126</v>
      </c>
      <c r="L207" s="4" t="s">
        <v>127</v>
      </c>
      <c r="M207" s="152"/>
    </row>
    <row r="208" spans="1:13" x14ac:dyDescent="0.25">
      <c r="A208" s="120">
        <v>66924</v>
      </c>
      <c r="B208" s="187">
        <f t="shared" si="10"/>
        <v>46211</v>
      </c>
      <c r="C208" s="4" t="s">
        <v>304</v>
      </c>
      <c r="D208" s="4" t="s">
        <v>1306</v>
      </c>
      <c r="E208" s="4" t="s">
        <v>125</v>
      </c>
      <c r="F208" s="36">
        <v>15</v>
      </c>
      <c r="G208" s="5">
        <v>85</v>
      </c>
      <c r="H208" s="5">
        <f t="shared" si="11"/>
        <v>1275</v>
      </c>
      <c r="I208" s="37">
        <v>0</v>
      </c>
      <c r="J208" s="5">
        <f t="shared" si="12"/>
        <v>1275</v>
      </c>
      <c r="K208" s="4" t="s">
        <v>126</v>
      </c>
      <c r="L208" s="4" t="s">
        <v>127</v>
      </c>
      <c r="M208" s="152"/>
    </row>
    <row r="209" spans="1:13" x14ac:dyDescent="0.25">
      <c r="A209" s="120">
        <v>66924</v>
      </c>
      <c r="B209" s="187">
        <f t="shared" si="10"/>
        <v>46211</v>
      </c>
      <c r="C209" s="4" t="s">
        <v>305</v>
      </c>
      <c r="D209" s="4" t="s">
        <v>610</v>
      </c>
      <c r="E209" s="4" t="s">
        <v>125</v>
      </c>
      <c r="F209" s="36">
        <v>40</v>
      </c>
      <c r="G209" s="5">
        <v>85</v>
      </c>
      <c r="H209" s="5">
        <f t="shared" si="11"/>
        <v>3400</v>
      </c>
      <c r="I209" s="37">
        <v>0</v>
      </c>
      <c r="J209" s="5">
        <f t="shared" si="12"/>
        <v>3400</v>
      </c>
      <c r="K209" s="4" t="s">
        <v>126</v>
      </c>
      <c r="L209" s="4" t="s">
        <v>127</v>
      </c>
      <c r="M209" s="152"/>
    </row>
    <row r="210" spans="1:13" x14ac:dyDescent="0.25">
      <c r="A210" s="120">
        <v>66924</v>
      </c>
      <c r="B210" s="187">
        <f t="shared" si="10"/>
        <v>46211</v>
      </c>
      <c r="C210" s="4" t="s">
        <v>307</v>
      </c>
      <c r="D210" s="4" t="s">
        <v>1311</v>
      </c>
      <c r="E210" s="4" t="s">
        <v>125</v>
      </c>
      <c r="F210" s="36">
        <v>8</v>
      </c>
      <c r="G210" s="5">
        <v>85</v>
      </c>
      <c r="H210" s="5">
        <f t="shared" si="11"/>
        <v>680</v>
      </c>
      <c r="I210" s="37">
        <v>0</v>
      </c>
      <c r="J210" s="5">
        <f t="shared" si="12"/>
        <v>680</v>
      </c>
      <c r="K210" s="4" t="s">
        <v>126</v>
      </c>
      <c r="L210" s="4" t="s">
        <v>127</v>
      </c>
      <c r="M210" s="152"/>
    </row>
    <row r="211" spans="1:13" x14ac:dyDescent="0.25">
      <c r="A211" s="120">
        <v>66924</v>
      </c>
      <c r="B211" s="187">
        <f t="shared" si="10"/>
        <v>46211</v>
      </c>
      <c r="C211" s="4" t="s">
        <v>308</v>
      </c>
      <c r="D211" s="4" t="s">
        <v>139</v>
      </c>
      <c r="E211" s="4" t="s">
        <v>125</v>
      </c>
      <c r="F211" s="36">
        <v>4</v>
      </c>
      <c r="G211" s="5">
        <v>86</v>
      </c>
      <c r="H211" s="5">
        <f t="shared" si="11"/>
        <v>344</v>
      </c>
      <c r="I211" s="37">
        <v>0</v>
      </c>
      <c r="J211" s="5">
        <f t="shared" si="12"/>
        <v>344</v>
      </c>
      <c r="K211" s="4" t="s">
        <v>126</v>
      </c>
      <c r="L211" s="4" t="s">
        <v>127</v>
      </c>
      <c r="M211" s="152"/>
    </row>
    <row r="212" spans="1:13" x14ac:dyDescent="0.25">
      <c r="A212" s="120">
        <v>66924</v>
      </c>
      <c r="B212" s="187">
        <f t="shared" si="10"/>
        <v>46211</v>
      </c>
      <c r="C212" s="4" t="s">
        <v>309</v>
      </c>
      <c r="D212" s="4" t="s">
        <v>141</v>
      </c>
      <c r="E212" s="4" t="s">
        <v>125</v>
      </c>
      <c r="F212" s="36">
        <v>30</v>
      </c>
      <c r="G212" s="5">
        <v>86</v>
      </c>
      <c r="H212" s="5">
        <f t="shared" si="11"/>
        <v>2580</v>
      </c>
      <c r="I212" s="37">
        <v>0</v>
      </c>
      <c r="J212" s="5">
        <f t="shared" si="12"/>
        <v>2580</v>
      </c>
      <c r="K212" s="4" t="s">
        <v>126</v>
      </c>
      <c r="L212" s="4" t="s">
        <v>127</v>
      </c>
      <c r="M212" s="152"/>
    </row>
    <row r="213" spans="1:13" x14ac:dyDescent="0.25">
      <c r="A213" s="120">
        <v>66924</v>
      </c>
      <c r="B213" s="187">
        <f t="shared" si="10"/>
        <v>46211</v>
      </c>
      <c r="C213" s="4" t="s">
        <v>310</v>
      </c>
      <c r="D213" s="4" t="s">
        <v>134</v>
      </c>
      <c r="E213" s="4" t="s">
        <v>125</v>
      </c>
      <c r="F213" s="36">
        <v>10</v>
      </c>
      <c r="G213" s="5">
        <v>85</v>
      </c>
      <c r="H213" s="5">
        <f t="shared" si="11"/>
        <v>850</v>
      </c>
      <c r="I213" s="37">
        <v>0</v>
      </c>
      <c r="J213" s="5">
        <f t="shared" si="12"/>
        <v>850</v>
      </c>
      <c r="K213" s="4" t="s">
        <v>126</v>
      </c>
      <c r="L213" s="4" t="s">
        <v>127</v>
      </c>
      <c r="M213" s="152"/>
    </row>
    <row r="214" spans="1:13" x14ac:dyDescent="0.25">
      <c r="A214" s="120">
        <v>66924</v>
      </c>
      <c r="B214" s="187">
        <f t="shared" ref="B214:B277" si="13">IF(A214="","",IF(ISNUMBER(A214),IFERROR(VLOOKUP(TEXT(A214,"yyyy/mm/dd"),BSAD,2,FALSE),""),IFERROR(VLOOKUP(A214,BSAD,2,FALSE),"")))</f>
        <v>46211</v>
      </c>
      <c r="C214" s="4" t="s">
        <v>311</v>
      </c>
      <c r="D214" s="4" t="s">
        <v>1312</v>
      </c>
      <c r="E214" s="4" t="s">
        <v>125</v>
      </c>
      <c r="F214" s="36">
        <v>5</v>
      </c>
      <c r="G214" s="5">
        <v>85</v>
      </c>
      <c r="H214" s="5">
        <f t="shared" ref="H214:H277" si="14">IF($F214="","",$F214*$G214)</f>
        <v>425</v>
      </c>
      <c r="I214" s="37">
        <v>0</v>
      </c>
      <c r="J214" s="5">
        <f t="shared" ref="J214:J277" si="15">IF($F214="","",$H214*(1-$I214/100))</f>
        <v>425</v>
      </c>
      <c r="K214" s="4" t="s">
        <v>126</v>
      </c>
      <c r="L214" s="4" t="s">
        <v>127</v>
      </c>
      <c r="M214" s="152"/>
    </row>
    <row r="215" spans="1:13" x14ac:dyDescent="0.25">
      <c r="A215" s="120">
        <v>66924</v>
      </c>
      <c r="B215" s="187">
        <f t="shared" si="13"/>
        <v>46211</v>
      </c>
      <c r="C215" s="4" t="s">
        <v>312</v>
      </c>
      <c r="D215" s="4" t="s">
        <v>1308</v>
      </c>
      <c r="E215" s="4" t="s">
        <v>125</v>
      </c>
      <c r="F215" s="36">
        <v>40</v>
      </c>
      <c r="G215" s="5">
        <v>86</v>
      </c>
      <c r="H215" s="5">
        <f t="shared" si="14"/>
        <v>3440</v>
      </c>
      <c r="I215" s="37">
        <v>0</v>
      </c>
      <c r="J215" s="5">
        <f t="shared" si="15"/>
        <v>3440</v>
      </c>
      <c r="K215" s="4" t="s">
        <v>126</v>
      </c>
      <c r="L215" s="4" t="s">
        <v>127</v>
      </c>
      <c r="M215" s="152"/>
    </row>
    <row r="216" spans="1:13" x14ac:dyDescent="0.25">
      <c r="A216" s="120">
        <v>66924</v>
      </c>
      <c r="B216" s="187">
        <f t="shared" si="13"/>
        <v>46211</v>
      </c>
      <c r="C216" s="4" t="s">
        <v>312</v>
      </c>
      <c r="D216" s="4" t="s">
        <v>1308</v>
      </c>
      <c r="E216" s="4" t="s">
        <v>125</v>
      </c>
      <c r="F216" s="36">
        <v>50</v>
      </c>
      <c r="G216" s="5">
        <v>85</v>
      </c>
      <c r="H216" s="5">
        <f t="shared" si="14"/>
        <v>4250</v>
      </c>
      <c r="I216" s="37">
        <v>0</v>
      </c>
      <c r="J216" s="5">
        <f t="shared" si="15"/>
        <v>4250</v>
      </c>
      <c r="K216" s="4" t="s">
        <v>126</v>
      </c>
      <c r="L216" s="4" t="s">
        <v>127</v>
      </c>
      <c r="M216" s="152"/>
    </row>
    <row r="217" spans="1:13" x14ac:dyDescent="0.25">
      <c r="A217" s="120">
        <v>66924</v>
      </c>
      <c r="B217" s="187">
        <f t="shared" si="13"/>
        <v>46211</v>
      </c>
      <c r="C217" s="4" t="s">
        <v>312</v>
      </c>
      <c r="D217" s="4" t="s">
        <v>1308</v>
      </c>
      <c r="E217" s="4" t="s">
        <v>131</v>
      </c>
      <c r="F217" s="36">
        <v>1</v>
      </c>
      <c r="G217" s="5">
        <v>80</v>
      </c>
      <c r="H217" s="5">
        <f t="shared" si="14"/>
        <v>80</v>
      </c>
      <c r="I217" s="37">
        <v>0</v>
      </c>
      <c r="J217" s="5">
        <f t="shared" si="15"/>
        <v>80</v>
      </c>
      <c r="K217" s="4" t="s">
        <v>126</v>
      </c>
      <c r="L217" s="4" t="s">
        <v>127</v>
      </c>
      <c r="M217" s="152"/>
    </row>
    <row r="218" spans="1:13" x14ac:dyDescent="0.25">
      <c r="A218" s="120">
        <v>66924</v>
      </c>
      <c r="B218" s="187">
        <f t="shared" si="13"/>
        <v>46211</v>
      </c>
      <c r="C218" s="4" t="s">
        <v>312</v>
      </c>
      <c r="D218" s="4" t="s">
        <v>1308</v>
      </c>
      <c r="E218" s="4" t="s">
        <v>148</v>
      </c>
      <c r="F218" s="36">
        <v>2</v>
      </c>
      <c r="G218" s="5">
        <v>1100</v>
      </c>
      <c r="H218" s="5">
        <f t="shared" si="14"/>
        <v>2200</v>
      </c>
      <c r="I218" s="37">
        <v>0</v>
      </c>
      <c r="J218" s="5">
        <f t="shared" si="15"/>
        <v>2200</v>
      </c>
      <c r="K218" s="4" t="s">
        <v>126</v>
      </c>
      <c r="L218" s="4" t="s">
        <v>127</v>
      </c>
      <c r="M218" s="152"/>
    </row>
    <row r="219" spans="1:13" x14ac:dyDescent="0.25">
      <c r="A219" s="120">
        <v>66924</v>
      </c>
      <c r="B219" s="187">
        <f t="shared" si="13"/>
        <v>46211</v>
      </c>
      <c r="C219" s="4" t="s">
        <v>313</v>
      </c>
      <c r="D219" s="4" t="s">
        <v>1310</v>
      </c>
      <c r="E219" s="4" t="s">
        <v>125</v>
      </c>
      <c r="F219" s="36">
        <v>12</v>
      </c>
      <c r="G219" s="5">
        <v>85</v>
      </c>
      <c r="H219" s="5">
        <f t="shared" si="14"/>
        <v>1020</v>
      </c>
      <c r="I219" s="37">
        <v>0</v>
      </c>
      <c r="J219" s="5">
        <f t="shared" si="15"/>
        <v>1020</v>
      </c>
      <c r="K219" s="4" t="s">
        <v>126</v>
      </c>
      <c r="L219" s="4" t="s">
        <v>127</v>
      </c>
      <c r="M219" s="152"/>
    </row>
    <row r="220" spans="1:13" x14ac:dyDescent="0.25">
      <c r="A220" s="120">
        <v>66924</v>
      </c>
      <c r="B220" s="187">
        <f t="shared" si="13"/>
        <v>46211</v>
      </c>
      <c r="C220" s="4" t="s">
        <v>314</v>
      </c>
      <c r="D220" s="4" t="s">
        <v>1309</v>
      </c>
      <c r="E220" s="4" t="s">
        <v>125</v>
      </c>
      <c r="F220" s="36">
        <v>5</v>
      </c>
      <c r="G220" s="5">
        <v>85</v>
      </c>
      <c r="H220" s="5">
        <f t="shared" si="14"/>
        <v>425</v>
      </c>
      <c r="I220" s="37">
        <v>0</v>
      </c>
      <c r="J220" s="5">
        <f t="shared" si="15"/>
        <v>425</v>
      </c>
      <c r="K220" s="4" t="s">
        <v>126</v>
      </c>
      <c r="L220" s="4" t="s">
        <v>127</v>
      </c>
      <c r="M220" s="152"/>
    </row>
    <row r="221" spans="1:13" x14ac:dyDescent="0.25">
      <c r="A221" s="120">
        <v>66924</v>
      </c>
      <c r="B221" s="187">
        <f t="shared" si="13"/>
        <v>46211</v>
      </c>
      <c r="C221" s="4" t="s">
        <v>315</v>
      </c>
      <c r="D221" s="4" t="s">
        <v>1307</v>
      </c>
      <c r="E221" s="4" t="s">
        <v>125</v>
      </c>
      <c r="F221" s="36">
        <v>20</v>
      </c>
      <c r="G221" s="5">
        <v>85</v>
      </c>
      <c r="H221" s="5">
        <f t="shared" si="14"/>
        <v>1700</v>
      </c>
      <c r="I221" s="37">
        <v>0</v>
      </c>
      <c r="J221" s="5">
        <f t="shared" si="15"/>
        <v>1700</v>
      </c>
      <c r="K221" s="4" t="s">
        <v>126</v>
      </c>
      <c r="L221" s="4" t="s">
        <v>127</v>
      </c>
      <c r="M221" s="152"/>
    </row>
    <row r="222" spans="1:13" x14ac:dyDescent="0.25">
      <c r="A222" s="120">
        <v>66924</v>
      </c>
      <c r="B222" s="187">
        <f t="shared" si="13"/>
        <v>46211</v>
      </c>
      <c r="C222" s="4" t="s">
        <v>316</v>
      </c>
      <c r="D222" s="4" t="s">
        <v>1313</v>
      </c>
      <c r="E222" s="4" t="s">
        <v>125</v>
      </c>
      <c r="F222" s="36">
        <v>15</v>
      </c>
      <c r="G222" s="5">
        <v>85</v>
      </c>
      <c r="H222" s="5">
        <f t="shared" si="14"/>
        <v>1275</v>
      </c>
      <c r="I222" s="37">
        <v>0</v>
      </c>
      <c r="J222" s="5">
        <f t="shared" si="15"/>
        <v>1275</v>
      </c>
      <c r="K222" s="4" t="s">
        <v>126</v>
      </c>
      <c r="L222" s="4" t="s">
        <v>127</v>
      </c>
      <c r="M222" s="152"/>
    </row>
    <row r="223" spans="1:13" x14ac:dyDescent="0.25">
      <c r="A223" s="120">
        <v>66924</v>
      </c>
      <c r="B223" s="187">
        <f t="shared" si="13"/>
        <v>46211</v>
      </c>
      <c r="C223" s="4" t="s">
        <v>317</v>
      </c>
      <c r="D223" s="4" t="s">
        <v>318</v>
      </c>
      <c r="E223" s="4" t="s">
        <v>319</v>
      </c>
      <c r="F223" s="36">
        <v>2</v>
      </c>
      <c r="G223" s="5">
        <v>1100</v>
      </c>
      <c r="H223" s="5">
        <f t="shared" si="14"/>
        <v>2200</v>
      </c>
      <c r="I223" s="37">
        <v>0</v>
      </c>
      <c r="J223" s="5">
        <f t="shared" si="15"/>
        <v>2200</v>
      </c>
      <c r="K223" s="4" t="s">
        <v>126</v>
      </c>
      <c r="L223" s="4" t="s">
        <v>127</v>
      </c>
      <c r="M223" s="152"/>
    </row>
    <row r="224" spans="1:13" x14ac:dyDescent="0.25">
      <c r="A224" s="120">
        <v>66924</v>
      </c>
      <c r="B224" s="187">
        <f t="shared" si="13"/>
        <v>46211</v>
      </c>
      <c r="C224" s="4" t="s">
        <v>320</v>
      </c>
      <c r="D224" s="4" t="s">
        <v>1326</v>
      </c>
      <c r="E224" s="4" t="s">
        <v>125</v>
      </c>
      <c r="F224" s="36">
        <v>15</v>
      </c>
      <c r="G224" s="5">
        <v>86</v>
      </c>
      <c r="H224" s="5">
        <f t="shared" si="14"/>
        <v>1290</v>
      </c>
      <c r="I224" s="37">
        <v>0</v>
      </c>
      <c r="J224" s="5">
        <f t="shared" si="15"/>
        <v>1290</v>
      </c>
      <c r="K224" s="4" t="s">
        <v>126</v>
      </c>
      <c r="L224" s="4" t="s">
        <v>127</v>
      </c>
      <c r="M224" s="152"/>
    </row>
    <row r="225" spans="1:13" x14ac:dyDescent="0.25">
      <c r="A225" s="120">
        <v>66924</v>
      </c>
      <c r="B225" s="187">
        <f t="shared" si="13"/>
        <v>46211</v>
      </c>
      <c r="C225" s="4" t="s">
        <v>321</v>
      </c>
      <c r="D225" s="4" t="s">
        <v>8924</v>
      </c>
      <c r="E225" s="4" t="s">
        <v>125</v>
      </c>
      <c r="F225" s="36">
        <v>35</v>
      </c>
      <c r="G225" s="5">
        <v>85</v>
      </c>
      <c r="H225" s="5">
        <f t="shared" si="14"/>
        <v>2975</v>
      </c>
      <c r="I225" s="37">
        <v>0</v>
      </c>
      <c r="J225" s="5">
        <f t="shared" si="15"/>
        <v>2975</v>
      </c>
      <c r="K225" s="4" t="s">
        <v>126</v>
      </c>
      <c r="L225" s="4" t="s">
        <v>127</v>
      </c>
      <c r="M225" s="152"/>
    </row>
    <row r="226" spans="1:13" x14ac:dyDescent="0.25">
      <c r="A226" s="120">
        <v>66924</v>
      </c>
      <c r="B226" s="187">
        <f t="shared" si="13"/>
        <v>46211</v>
      </c>
      <c r="C226" s="4" t="s">
        <v>322</v>
      </c>
      <c r="D226" s="4" t="s">
        <v>8923</v>
      </c>
      <c r="E226" s="4" t="s">
        <v>125</v>
      </c>
      <c r="F226" s="36">
        <v>30</v>
      </c>
      <c r="G226" s="5">
        <v>85</v>
      </c>
      <c r="H226" s="5">
        <f t="shared" si="14"/>
        <v>2550</v>
      </c>
      <c r="I226" s="37">
        <v>0</v>
      </c>
      <c r="J226" s="5">
        <f t="shared" si="15"/>
        <v>2550</v>
      </c>
      <c r="K226" s="4" t="s">
        <v>126</v>
      </c>
      <c r="L226" s="4" t="s">
        <v>127</v>
      </c>
      <c r="M226" s="152"/>
    </row>
    <row r="227" spans="1:13" x14ac:dyDescent="0.25">
      <c r="A227" s="120">
        <v>66924</v>
      </c>
      <c r="B227" s="187">
        <f t="shared" si="13"/>
        <v>46211</v>
      </c>
      <c r="C227" s="4" t="s">
        <v>323</v>
      </c>
      <c r="D227" s="148" t="s">
        <v>324</v>
      </c>
      <c r="E227" s="4" t="s">
        <v>125</v>
      </c>
      <c r="F227" s="36">
        <v>50</v>
      </c>
      <c r="G227" s="5">
        <v>90</v>
      </c>
      <c r="H227" s="5">
        <f t="shared" si="14"/>
        <v>4500</v>
      </c>
      <c r="I227" s="37">
        <v>0</v>
      </c>
      <c r="J227" s="5">
        <f t="shared" si="15"/>
        <v>4500</v>
      </c>
      <c r="K227" s="4" t="s">
        <v>126</v>
      </c>
      <c r="L227" s="4" t="s">
        <v>127</v>
      </c>
      <c r="M227" s="152"/>
    </row>
    <row r="228" spans="1:13" x14ac:dyDescent="0.25">
      <c r="A228" s="120">
        <v>66924</v>
      </c>
      <c r="B228" s="187">
        <f t="shared" si="13"/>
        <v>46211</v>
      </c>
      <c r="C228" s="4" t="s">
        <v>323</v>
      </c>
      <c r="D228" s="148" t="s">
        <v>324</v>
      </c>
      <c r="E228" s="4" t="s">
        <v>148</v>
      </c>
      <c r="F228" s="36">
        <v>2</v>
      </c>
      <c r="G228" s="5">
        <v>1150</v>
      </c>
      <c r="H228" s="5">
        <f t="shared" si="14"/>
        <v>2300</v>
      </c>
      <c r="I228" s="37">
        <v>0</v>
      </c>
      <c r="J228" s="5">
        <f t="shared" si="15"/>
        <v>2300</v>
      </c>
      <c r="K228" s="4" t="s">
        <v>126</v>
      </c>
      <c r="L228" s="4" t="s">
        <v>127</v>
      </c>
      <c r="M228" s="152"/>
    </row>
    <row r="229" spans="1:13" x14ac:dyDescent="0.25">
      <c r="A229" s="120">
        <v>66924</v>
      </c>
      <c r="B229" s="187">
        <f t="shared" si="13"/>
        <v>46211</v>
      </c>
      <c r="C229" s="4" t="s">
        <v>323</v>
      </c>
      <c r="D229" s="148" t="s">
        <v>324</v>
      </c>
      <c r="E229" s="4" t="s">
        <v>216</v>
      </c>
      <c r="F229" s="36">
        <v>8</v>
      </c>
      <c r="G229" s="5">
        <v>800</v>
      </c>
      <c r="H229" s="5">
        <f t="shared" si="14"/>
        <v>6400</v>
      </c>
      <c r="I229" s="37">
        <v>0</v>
      </c>
      <c r="J229" s="5">
        <f t="shared" si="15"/>
        <v>6400</v>
      </c>
      <c r="K229" s="4" t="s">
        <v>126</v>
      </c>
      <c r="L229" s="4" t="s">
        <v>127</v>
      </c>
      <c r="M229" s="152"/>
    </row>
    <row r="230" spans="1:13" x14ac:dyDescent="0.25">
      <c r="A230" s="120">
        <v>66924</v>
      </c>
      <c r="B230" s="187">
        <f t="shared" si="13"/>
        <v>46211</v>
      </c>
      <c r="C230" s="4" t="s">
        <v>325</v>
      </c>
      <c r="D230" s="4" t="s">
        <v>145</v>
      </c>
      <c r="E230" s="4" t="s">
        <v>125</v>
      </c>
      <c r="F230" s="36">
        <v>30</v>
      </c>
      <c r="G230" s="5">
        <v>95</v>
      </c>
      <c r="H230" s="5">
        <f t="shared" si="14"/>
        <v>2850</v>
      </c>
      <c r="I230" s="37">
        <v>0</v>
      </c>
      <c r="J230" s="5">
        <f t="shared" si="15"/>
        <v>2850</v>
      </c>
      <c r="K230" s="4" t="s">
        <v>126</v>
      </c>
      <c r="L230" s="4" t="s">
        <v>127</v>
      </c>
      <c r="M230" s="152"/>
    </row>
    <row r="231" spans="1:13" x14ac:dyDescent="0.25">
      <c r="A231" s="120">
        <v>66924</v>
      </c>
      <c r="B231" s="187">
        <f t="shared" si="13"/>
        <v>46211</v>
      </c>
      <c r="C231" s="4" t="s">
        <v>326</v>
      </c>
      <c r="D231" s="4" t="s">
        <v>147</v>
      </c>
      <c r="E231" s="4" t="s">
        <v>125</v>
      </c>
      <c r="F231" s="36">
        <v>25</v>
      </c>
      <c r="G231" s="5">
        <v>84</v>
      </c>
      <c r="H231" s="5">
        <f t="shared" si="14"/>
        <v>2100</v>
      </c>
      <c r="I231" s="37">
        <v>0</v>
      </c>
      <c r="J231" s="5">
        <f t="shared" si="15"/>
        <v>2100</v>
      </c>
      <c r="K231" s="4" t="s">
        <v>126</v>
      </c>
      <c r="L231" s="4" t="s">
        <v>127</v>
      </c>
      <c r="M231" s="152"/>
    </row>
    <row r="232" spans="1:13" x14ac:dyDescent="0.25">
      <c r="A232" s="120">
        <v>66924</v>
      </c>
      <c r="B232" s="187">
        <f t="shared" si="13"/>
        <v>46211</v>
      </c>
      <c r="C232" s="4" t="s">
        <v>327</v>
      </c>
      <c r="D232" s="4" t="s">
        <v>151</v>
      </c>
      <c r="E232" s="4" t="s">
        <v>125</v>
      </c>
      <c r="F232" s="36">
        <v>8</v>
      </c>
      <c r="G232" s="5">
        <v>85</v>
      </c>
      <c r="H232" s="5">
        <f t="shared" si="14"/>
        <v>680</v>
      </c>
      <c r="I232" s="37">
        <v>0</v>
      </c>
      <c r="J232" s="5">
        <f t="shared" si="15"/>
        <v>680</v>
      </c>
      <c r="K232" s="4" t="s">
        <v>126</v>
      </c>
      <c r="L232" s="4" t="s">
        <v>127</v>
      </c>
      <c r="M232" s="152"/>
    </row>
    <row r="233" spans="1:13" x14ac:dyDescent="0.25">
      <c r="A233" s="120">
        <v>66924</v>
      </c>
      <c r="B233" s="187">
        <f t="shared" si="13"/>
        <v>46211</v>
      </c>
      <c r="C233" s="4" t="s">
        <v>328</v>
      </c>
      <c r="D233" s="4" t="s">
        <v>8835</v>
      </c>
      <c r="E233" s="4" t="s">
        <v>125</v>
      </c>
      <c r="F233" s="36">
        <v>10</v>
      </c>
      <c r="G233" s="5">
        <v>86</v>
      </c>
      <c r="H233" s="5">
        <f t="shared" si="14"/>
        <v>860</v>
      </c>
      <c r="I233" s="37">
        <v>0</v>
      </c>
      <c r="J233" s="5">
        <f t="shared" si="15"/>
        <v>860</v>
      </c>
      <c r="K233" s="4" t="s">
        <v>126</v>
      </c>
      <c r="L233" s="4" t="s">
        <v>127</v>
      </c>
      <c r="M233" s="152"/>
    </row>
    <row r="234" spans="1:13" x14ac:dyDescent="0.25">
      <c r="A234" s="120">
        <v>66924</v>
      </c>
      <c r="B234" s="187">
        <f t="shared" si="13"/>
        <v>46211</v>
      </c>
      <c r="C234" s="4" t="s">
        <v>329</v>
      </c>
      <c r="D234" s="4" t="s">
        <v>153</v>
      </c>
      <c r="E234" s="4" t="s">
        <v>125</v>
      </c>
      <c r="F234" s="36">
        <v>5.5</v>
      </c>
      <c r="G234" s="5">
        <v>92.73</v>
      </c>
      <c r="H234" s="5">
        <f t="shared" si="14"/>
        <v>510.01500000000004</v>
      </c>
      <c r="I234" s="37">
        <v>0</v>
      </c>
      <c r="J234" s="5">
        <f t="shared" si="15"/>
        <v>510.01500000000004</v>
      </c>
      <c r="K234" s="4" t="s">
        <v>126</v>
      </c>
      <c r="L234" s="4" t="s">
        <v>127</v>
      </c>
      <c r="M234" s="152"/>
    </row>
    <row r="235" spans="1:13" x14ac:dyDescent="0.25">
      <c r="A235" s="120">
        <v>66924</v>
      </c>
      <c r="B235" s="187">
        <f t="shared" si="13"/>
        <v>46211</v>
      </c>
      <c r="C235" s="4" t="s">
        <v>330</v>
      </c>
      <c r="D235" s="4" t="s">
        <v>265</v>
      </c>
      <c r="E235" s="4" t="s">
        <v>125</v>
      </c>
      <c r="F235" s="36">
        <v>2</v>
      </c>
      <c r="G235" s="5">
        <v>90</v>
      </c>
      <c r="H235" s="5">
        <f t="shared" si="14"/>
        <v>180</v>
      </c>
      <c r="I235" s="37">
        <v>0</v>
      </c>
      <c r="J235" s="5">
        <f t="shared" si="15"/>
        <v>180</v>
      </c>
      <c r="K235" s="4" t="s">
        <v>126</v>
      </c>
      <c r="L235" s="4" t="s">
        <v>127</v>
      </c>
      <c r="M235" s="152"/>
    </row>
    <row r="236" spans="1:13" x14ac:dyDescent="0.25">
      <c r="A236" s="120">
        <v>66925</v>
      </c>
      <c r="B236" s="187">
        <f t="shared" si="13"/>
        <v>46212</v>
      </c>
      <c r="C236" s="4" t="s">
        <v>331</v>
      </c>
      <c r="D236" s="4" t="s">
        <v>1303</v>
      </c>
      <c r="E236" s="4" t="s">
        <v>125</v>
      </c>
      <c r="F236" s="36">
        <v>60</v>
      </c>
      <c r="G236" s="5">
        <v>85</v>
      </c>
      <c r="H236" s="5">
        <f t="shared" si="14"/>
        <v>5100</v>
      </c>
      <c r="I236" s="37">
        <v>0</v>
      </c>
      <c r="J236" s="5">
        <f t="shared" si="15"/>
        <v>5100</v>
      </c>
      <c r="K236" s="4" t="s">
        <v>126</v>
      </c>
      <c r="L236" s="4" t="s">
        <v>127</v>
      </c>
      <c r="M236" s="152"/>
    </row>
    <row r="237" spans="1:13" x14ac:dyDescent="0.25">
      <c r="A237" s="120">
        <v>66925</v>
      </c>
      <c r="B237" s="187">
        <f t="shared" si="13"/>
        <v>46212</v>
      </c>
      <c r="C237" s="4" t="s">
        <v>331</v>
      </c>
      <c r="D237" s="4" t="s">
        <v>1303</v>
      </c>
      <c r="E237" s="4" t="s">
        <v>131</v>
      </c>
      <c r="F237" s="36">
        <v>1</v>
      </c>
      <c r="G237" s="5">
        <v>80</v>
      </c>
      <c r="H237" s="5">
        <f t="shared" si="14"/>
        <v>80</v>
      </c>
      <c r="I237" s="37">
        <v>0</v>
      </c>
      <c r="J237" s="5">
        <f t="shared" si="15"/>
        <v>80</v>
      </c>
      <c r="K237" s="4" t="s">
        <v>126</v>
      </c>
      <c r="L237" s="4" t="s">
        <v>127</v>
      </c>
      <c r="M237" s="152"/>
    </row>
    <row r="238" spans="1:13" x14ac:dyDescent="0.25">
      <c r="A238" s="120">
        <v>66925</v>
      </c>
      <c r="B238" s="187">
        <f t="shared" si="13"/>
        <v>46212</v>
      </c>
      <c r="C238" s="4" t="s">
        <v>332</v>
      </c>
      <c r="D238" s="4" t="s">
        <v>1306</v>
      </c>
      <c r="E238" s="4" t="s">
        <v>125</v>
      </c>
      <c r="F238" s="36">
        <v>30</v>
      </c>
      <c r="G238" s="5">
        <v>85</v>
      </c>
      <c r="H238" s="5">
        <f t="shared" si="14"/>
        <v>2550</v>
      </c>
      <c r="I238" s="37">
        <v>0</v>
      </c>
      <c r="J238" s="5">
        <f t="shared" si="15"/>
        <v>2550</v>
      </c>
      <c r="K238" s="4" t="s">
        <v>126</v>
      </c>
      <c r="L238" s="4" t="s">
        <v>127</v>
      </c>
      <c r="M238" s="152"/>
    </row>
    <row r="239" spans="1:13" x14ac:dyDescent="0.25">
      <c r="A239" s="120">
        <v>66925</v>
      </c>
      <c r="B239" s="187">
        <f t="shared" si="13"/>
        <v>46212</v>
      </c>
      <c r="C239" s="4" t="s">
        <v>333</v>
      </c>
      <c r="D239" s="4" t="s">
        <v>134</v>
      </c>
      <c r="E239" s="4" t="s">
        <v>125</v>
      </c>
      <c r="F239" s="36">
        <v>10</v>
      </c>
      <c r="G239" s="5">
        <v>85</v>
      </c>
      <c r="H239" s="5">
        <f t="shared" si="14"/>
        <v>850</v>
      </c>
      <c r="I239" s="37">
        <v>0</v>
      </c>
      <c r="J239" s="5">
        <f t="shared" si="15"/>
        <v>850</v>
      </c>
      <c r="K239" s="4" t="s">
        <v>126</v>
      </c>
      <c r="L239" s="4" t="s">
        <v>127</v>
      </c>
      <c r="M239" s="152"/>
    </row>
    <row r="240" spans="1:13" x14ac:dyDescent="0.25">
      <c r="A240" s="120">
        <v>66925</v>
      </c>
      <c r="B240" s="187">
        <f t="shared" si="13"/>
        <v>46212</v>
      </c>
      <c r="C240" s="4" t="s">
        <v>334</v>
      </c>
      <c r="D240" s="4" t="s">
        <v>1311</v>
      </c>
      <c r="E240" s="4" t="s">
        <v>125</v>
      </c>
      <c r="F240" s="36">
        <v>8</v>
      </c>
      <c r="G240" s="5">
        <v>85</v>
      </c>
      <c r="H240" s="5">
        <f t="shared" si="14"/>
        <v>680</v>
      </c>
      <c r="I240" s="37">
        <v>0</v>
      </c>
      <c r="J240" s="5">
        <f t="shared" si="15"/>
        <v>680</v>
      </c>
      <c r="K240" s="4" t="s">
        <v>126</v>
      </c>
      <c r="L240" s="4" t="s">
        <v>127</v>
      </c>
      <c r="M240" s="152"/>
    </row>
    <row r="241" spans="1:13" x14ac:dyDescent="0.25">
      <c r="A241" s="120">
        <v>66925</v>
      </c>
      <c r="B241" s="187">
        <f t="shared" si="13"/>
        <v>46212</v>
      </c>
      <c r="C241" s="4" t="s">
        <v>335</v>
      </c>
      <c r="D241" s="4" t="s">
        <v>139</v>
      </c>
      <c r="E241" s="4" t="s">
        <v>125</v>
      </c>
      <c r="F241" s="36">
        <v>4</v>
      </c>
      <c r="G241" s="5">
        <v>86</v>
      </c>
      <c r="H241" s="5">
        <f t="shared" si="14"/>
        <v>344</v>
      </c>
      <c r="I241" s="37">
        <v>0</v>
      </c>
      <c r="J241" s="5">
        <f t="shared" si="15"/>
        <v>344</v>
      </c>
      <c r="K241" s="4" t="s">
        <v>126</v>
      </c>
      <c r="L241" s="4" t="s">
        <v>127</v>
      </c>
      <c r="M241" s="152"/>
    </row>
    <row r="242" spans="1:13" x14ac:dyDescent="0.25">
      <c r="A242" s="120">
        <v>66925</v>
      </c>
      <c r="B242" s="187">
        <f t="shared" si="13"/>
        <v>46212</v>
      </c>
      <c r="C242" s="4" t="s">
        <v>335</v>
      </c>
      <c r="D242" s="4" t="s">
        <v>139</v>
      </c>
      <c r="E242" s="4" t="s">
        <v>149</v>
      </c>
      <c r="F242" s="36">
        <v>3</v>
      </c>
      <c r="G242" s="5">
        <v>800</v>
      </c>
      <c r="H242" s="5">
        <f t="shared" si="14"/>
        <v>2400</v>
      </c>
      <c r="I242" s="37">
        <v>0</v>
      </c>
      <c r="J242" s="5">
        <f t="shared" si="15"/>
        <v>2400</v>
      </c>
      <c r="K242" s="4" t="s">
        <v>126</v>
      </c>
      <c r="L242" s="4" t="s">
        <v>127</v>
      </c>
      <c r="M242" s="152"/>
    </row>
    <row r="243" spans="1:13" x14ac:dyDescent="0.25">
      <c r="A243" s="120">
        <v>66925</v>
      </c>
      <c r="B243" s="187">
        <f t="shared" si="13"/>
        <v>46212</v>
      </c>
      <c r="C243" s="4" t="s">
        <v>336</v>
      </c>
      <c r="D243" s="4" t="s">
        <v>141</v>
      </c>
      <c r="E243" s="4" t="s">
        <v>125</v>
      </c>
      <c r="F243" s="36">
        <v>30</v>
      </c>
      <c r="G243" s="5">
        <v>86</v>
      </c>
      <c r="H243" s="5">
        <f t="shared" si="14"/>
        <v>2580</v>
      </c>
      <c r="I243" s="37">
        <v>0</v>
      </c>
      <c r="J243" s="5">
        <f t="shared" si="15"/>
        <v>2580</v>
      </c>
      <c r="K243" s="4" t="s">
        <v>126</v>
      </c>
      <c r="L243" s="4" t="s">
        <v>127</v>
      </c>
      <c r="M243" s="152"/>
    </row>
    <row r="244" spans="1:13" x14ac:dyDescent="0.25">
      <c r="A244" s="120">
        <v>66925</v>
      </c>
      <c r="B244" s="187">
        <f t="shared" si="13"/>
        <v>46212</v>
      </c>
      <c r="C244" s="4" t="s">
        <v>337</v>
      </c>
      <c r="D244" s="4" t="s">
        <v>1307</v>
      </c>
      <c r="E244" s="4" t="s">
        <v>125</v>
      </c>
      <c r="F244" s="36">
        <v>20</v>
      </c>
      <c r="G244" s="5">
        <v>85</v>
      </c>
      <c r="H244" s="5">
        <f t="shared" si="14"/>
        <v>1700</v>
      </c>
      <c r="I244" s="37">
        <v>0</v>
      </c>
      <c r="J244" s="5">
        <f t="shared" si="15"/>
        <v>1700</v>
      </c>
      <c r="K244" s="4" t="s">
        <v>126</v>
      </c>
      <c r="L244" s="4" t="s">
        <v>127</v>
      </c>
      <c r="M244" s="152"/>
    </row>
    <row r="245" spans="1:13" x14ac:dyDescent="0.25">
      <c r="A245" s="120">
        <v>66925</v>
      </c>
      <c r="B245" s="187">
        <f t="shared" si="13"/>
        <v>46212</v>
      </c>
      <c r="C245" s="4" t="s">
        <v>338</v>
      </c>
      <c r="D245" s="4" t="s">
        <v>1308</v>
      </c>
      <c r="E245" s="4" t="s">
        <v>125</v>
      </c>
      <c r="F245" s="36">
        <v>40</v>
      </c>
      <c r="G245" s="5">
        <v>86</v>
      </c>
      <c r="H245" s="5">
        <f t="shared" si="14"/>
        <v>3440</v>
      </c>
      <c r="I245" s="37">
        <v>0</v>
      </c>
      <c r="J245" s="5">
        <f t="shared" si="15"/>
        <v>3440</v>
      </c>
      <c r="K245" s="4" t="s">
        <v>126</v>
      </c>
      <c r="L245" s="4" t="s">
        <v>127</v>
      </c>
      <c r="M245" s="152"/>
    </row>
    <row r="246" spans="1:13" x14ac:dyDescent="0.25">
      <c r="A246" s="120">
        <v>66925</v>
      </c>
      <c r="B246" s="187">
        <f t="shared" si="13"/>
        <v>46212</v>
      </c>
      <c r="C246" s="4" t="s">
        <v>338</v>
      </c>
      <c r="D246" s="4" t="s">
        <v>1308</v>
      </c>
      <c r="E246" s="4" t="s">
        <v>125</v>
      </c>
      <c r="F246" s="36">
        <v>45</v>
      </c>
      <c r="G246" s="5">
        <v>85</v>
      </c>
      <c r="H246" s="5">
        <f t="shared" si="14"/>
        <v>3825</v>
      </c>
      <c r="I246" s="37">
        <v>0</v>
      </c>
      <c r="J246" s="5">
        <f t="shared" si="15"/>
        <v>3825</v>
      </c>
      <c r="K246" s="4" t="s">
        <v>126</v>
      </c>
      <c r="L246" s="4" t="s">
        <v>127</v>
      </c>
      <c r="M246" s="152"/>
    </row>
    <row r="247" spans="1:13" x14ac:dyDescent="0.25">
      <c r="A247" s="120">
        <v>66925</v>
      </c>
      <c r="B247" s="187">
        <f t="shared" si="13"/>
        <v>46212</v>
      </c>
      <c r="C247" s="4" t="s">
        <v>338</v>
      </c>
      <c r="D247" s="4" t="s">
        <v>1308</v>
      </c>
      <c r="E247" s="4" t="s">
        <v>131</v>
      </c>
      <c r="F247" s="36">
        <v>1</v>
      </c>
      <c r="G247" s="5">
        <v>80</v>
      </c>
      <c r="H247" s="5">
        <f t="shared" si="14"/>
        <v>80</v>
      </c>
      <c r="I247" s="37">
        <v>0</v>
      </c>
      <c r="J247" s="5">
        <f t="shared" si="15"/>
        <v>80</v>
      </c>
      <c r="K247" s="4" t="s">
        <v>126</v>
      </c>
      <c r="L247" s="4" t="s">
        <v>127</v>
      </c>
      <c r="M247" s="152"/>
    </row>
    <row r="248" spans="1:13" x14ac:dyDescent="0.25">
      <c r="A248" s="120">
        <v>66925</v>
      </c>
      <c r="B248" s="187">
        <f t="shared" si="13"/>
        <v>46212</v>
      </c>
      <c r="C248" s="4" t="s">
        <v>339</v>
      </c>
      <c r="D248" s="4" t="s">
        <v>1312</v>
      </c>
      <c r="E248" s="4" t="s">
        <v>125</v>
      </c>
      <c r="F248" s="36">
        <v>5</v>
      </c>
      <c r="G248" s="5">
        <v>85</v>
      </c>
      <c r="H248" s="5">
        <f t="shared" si="14"/>
        <v>425</v>
      </c>
      <c r="I248" s="37">
        <v>0</v>
      </c>
      <c r="J248" s="5">
        <f t="shared" si="15"/>
        <v>425</v>
      </c>
      <c r="K248" s="4" t="s">
        <v>126</v>
      </c>
      <c r="L248" s="4" t="s">
        <v>127</v>
      </c>
      <c r="M248" s="152"/>
    </row>
    <row r="249" spans="1:13" x14ac:dyDescent="0.25">
      <c r="A249" s="120">
        <v>66925</v>
      </c>
      <c r="B249" s="187">
        <f t="shared" si="13"/>
        <v>46212</v>
      </c>
      <c r="C249" s="4" t="s">
        <v>340</v>
      </c>
      <c r="D249" s="4" t="s">
        <v>1313</v>
      </c>
      <c r="E249" s="4" t="s">
        <v>125</v>
      </c>
      <c r="F249" s="36">
        <v>15</v>
      </c>
      <c r="G249" s="5">
        <v>85</v>
      </c>
      <c r="H249" s="5">
        <f t="shared" si="14"/>
        <v>1275</v>
      </c>
      <c r="I249" s="37">
        <v>0</v>
      </c>
      <c r="J249" s="5">
        <f t="shared" si="15"/>
        <v>1275</v>
      </c>
      <c r="K249" s="4" t="s">
        <v>126</v>
      </c>
      <c r="L249" s="4" t="s">
        <v>127</v>
      </c>
      <c r="M249" s="152"/>
    </row>
    <row r="250" spans="1:13" x14ac:dyDescent="0.25">
      <c r="A250" s="120">
        <v>66925</v>
      </c>
      <c r="B250" s="187">
        <f t="shared" si="13"/>
        <v>46212</v>
      </c>
      <c r="C250" s="4" t="s">
        <v>341</v>
      </c>
      <c r="D250" s="4" t="s">
        <v>1310</v>
      </c>
      <c r="E250" s="4" t="s">
        <v>125</v>
      </c>
      <c r="F250" s="36">
        <v>12</v>
      </c>
      <c r="G250" s="5">
        <v>85</v>
      </c>
      <c r="H250" s="5">
        <f t="shared" si="14"/>
        <v>1020</v>
      </c>
      <c r="I250" s="37">
        <v>0</v>
      </c>
      <c r="J250" s="5">
        <f t="shared" si="15"/>
        <v>1020</v>
      </c>
      <c r="K250" s="4" t="s">
        <v>126</v>
      </c>
      <c r="L250" s="4" t="s">
        <v>127</v>
      </c>
      <c r="M250" s="152"/>
    </row>
    <row r="251" spans="1:13" x14ac:dyDescent="0.25">
      <c r="A251" s="120">
        <v>66925</v>
      </c>
      <c r="B251" s="187">
        <f t="shared" si="13"/>
        <v>46212</v>
      </c>
      <c r="C251" s="4" t="s">
        <v>342</v>
      </c>
      <c r="D251" s="4" t="s">
        <v>1309</v>
      </c>
      <c r="E251" s="4" t="s">
        <v>125</v>
      </c>
      <c r="F251" s="36">
        <v>8</v>
      </c>
      <c r="G251" s="5">
        <v>85</v>
      </c>
      <c r="H251" s="5">
        <f t="shared" si="14"/>
        <v>680</v>
      </c>
      <c r="I251" s="37">
        <v>0</v>
      </c>
      <c r="J251" s="5">
        <f t="shared" si="15"/>
        <v>680</v>
      </c>
      <c r="K251" s="4" t="s">
        <v>126</v>
      </c>
      <c r="L251" s="4" t="s">
        <v>127</v>
      </c>
      <c r="M251" s="152"/>
    </row>
    <row r="252" spans="1:13" x14ac:dyDescent="0.25">
      <c r="A252" s="120">
        <v>66925</v>
      </c>
      <c r="B252" s="187">
        <f t="shared" si="13"/>
        <v>46212</v>
      </c>
      <c r="C252" s="4" t="s">
        <v>343</v>
      </c>
      <c r="D252" s="4" t="s">
        <v>344</v>
      </c>
      <c r="E252" s="4" t="s">
        <v>125</v>
      </c>
      <c r="F252" s="36">
        <v>2</v>
      </c>
      <c r="G252" s="5">
        <v>85</v>
      </c>
      <c r="H252" s="5">
        <f t="shared" si="14"/>
        <v>170</v>
      </c>
      <c r="I252" s="37">
        <v>0</v>
      </c>
      <c r="J252" s="5">
        <f t="shared" si="15"/>
        <v>170</v>
      </c>
      <c r="K252" s="4" t="s">
        <v>126</v>
      </c>
      <c r="L252" s="4" t="s">
        <v>127</v>
      </c>
      <c r="M252" s="152"/>
    </row>
    <row r="253" spans="1:13" x14ac:dyDescent="0.25">
      <c r="A253" s="120">
        <v>66925</v>
      </c>
      <c r="B253" s="187">
        <f t="shared" si="13"/>
        <v>46212</v>
      </c>
      <c r="C253" s="4" t="s">
        <v>343</v>
      </c>
      <c r="D253" s="4" t="s">
        <v>344</v>
      </c>
      <c r="E253" s="4" t="s">
        <v>148</v>
      </c>
      <c r="F253" s="36">
        <v>1</v>
      </c>
      <c r="G253" s="5">
        <v>1100</v>
      </c>
      <c r="H253" s="5">
        <f t="shared" si="14"/>
        <v>1100</v>
      </c>
      <c r="I253" s="37">
        <v>0</v>
      </c>
      <c r="J253" s="5">
        <f t="shared" si="15"/>
        <v>1100</v>
      </c>
      <c r="K253" s="4" t="s">
        <v>126</v>
      </c>
      <c r="L253" s="4" t="s">
        <v>127</v>
      </c>
      <c r="M253" s="152"/>
    </row>
    <row r="254" spans="1:13" x14ac:dyDescent="0.25">
      <c r="A254" s="120">
        <v>66925</v>
      </c>
      <c r="B254" s="187">
        <f t="shared" si="13"/>
        <v>46212</v>
      </c>
      <c r="C254" s="4" t="s">
        <v>345</v>
      </c>
      <c r="D254" s="4" t="s">
        <v>1326</v>
      </c>
      <c r="E254" s="4" t="s">
        <v>125</v>
      </c>
      <c r="F254" s="36">
        <v>15</v>
      </c>
      <c r="G254" s="5">
        <v>86</v>
      </c>
      <c r="H254" s="5">
        <f t="shared" si="14"/>
        <v>1290</v>
      </c>
      <c r="I254" s="37">
        <v>0</v>
      </c>
      <c r="J254" s="5">
        <f t="shared" si="15"/>
        <v>1290</v>
      </c>
      <c r="K254" s="4" t="s">
        <v>126</v>
      </c>
      <c r="L254" s="4" t="s">
        <v>127</v>
      </c>
      <c r="M254" s="152"/>
    </row>
    <row r="255" spans="1:13" x14ac:dyDescent="0.25">
      <c r="A255" s="120">
        <v>66925</v>
      </c>
      <c r="B255" s="187">
        <f t="shared" si="13"/>
        <v>46212</v>
      </c>
      <c r="C255" s="4" t="s">
        <v>346</v>
      </c>
      <c r="D255" s="4" t="s">
        <v>145</v>
      </c>
      <c r="E255" s="4" t="s">
        <v>125</v>
      </c>
      <c r="F255" s="36">
        <v>20</v>
      </c>
      <c r="G255" s="5">
        <v>95</v>
      </c>
      <c r="H255" s="5">
        <f t="shared" si="14"/>
        <v>1900</v>
      </c>
      <c r="I255" s="37">
        <v>0</v>
      </c>
      <c r="J255" s="5">
        <f t="shared" si="15"/>
        <v>1900</v>
      </c>
      <c r="K255" s="4" t="s">
        <v>126</v>
      </c>
      <c r="L255" s="4" t="s">
        <v>127</v>
      </c>
      <c r="M255" s="152"/>
    </row>
    <row r="256" spans="1:13" x14ac:dyDescent="0.25">
      <c r="A256" s="120">
        <v>66925</v>
      </c>
      <c r="B256" s="187">
        <f t="shared" si="13"/>
        <v>46212</v>
      </c>
      <c r="C256" s="4" t="s">
        <v>346</v>
      </c>
      <c r="D256" s="4" t="s">
        <v>145</v>
      </c>
      <c r="E256" s="4" t="s">
        <v>125</v>
      </c>
      <c r="F256" s="36">
        <v>12</v>
      </c>
      <c r="G256" s="5">
        <v>85</v>
      </c>
      <c r="H256" s="5">
        <f t="shared" si="14"/>
        <v>1020</v>
      </c>
      <c r="I256" s="37">
        <v>0</v>
      </c>
      <c r="J256" s="5">
        <f t="shared" si="15"/>
        <v>1020</v>
      </c>
      <c r="K256" s="4" t="s">
        <v>126</v>
      </c>
      <c r="L256" s="4" t="s">
        <v>127</v>
      </c>
      <c r="M256" s="152"/>
    </row>
    <row r="257" spans="1:13" x14ac:dyDescent="0.25">
      <c r="A257" s="120">
        <v>66925</v>
      </c>
      <c r="B257" s="187">
        <f t="shared" si="13"/>
        <v>46212</v>
      </c>
      <c r="C257" s="4" t="s">
        <v>346</v>
      </c>
      <c r="D257" s="4" t="s">
        <v>145</v>
      </c>
      <c r="E257" s="4" t="s">
        <v>148</v>
      </c>
      <c r="F257" s="36">
        <v>1</v>
      </c>
      <c r="G257" s="5">
        <v>1100</v>
      </c>
      <c r="H257" s="5">
        <f t="shared" si="14"/>
        <v>1100</v>
      </c>
      <c r="I257" s="37">
        <v>0</v>
      </c>
      <c r="J257" s="5">
        <f t="shared" si="15"/>
        <v>1100</v>
      </c>
      <c r="K257" s="4" t="s">
        <v>126</v>
      </c>
      <c r="L257" s="4" t="s">
        <v>127</v>
      </c>
      <c r="M257" s="152"/>
    </row>
    <row r="258" spans="1:13" x14ac:dyDescent="0.25">
      <c r="A258" s="120">
        <v>66925</v>
      </c>
      <c r="B258" s="187">
        <f t="shared" si="13"/>
        <v>46212</v>
      </c>
      <c r="C258" s="4" t="s">
        <v>347</v>
      </c>
      <c r="D258" s="4" t="s">
        <v>147</v>
      </c>
      <c r="E258" s="4" t="s">
        <v>125</v>
      </c>
      <c r="F258" s="36">
        <v>25</v>
      </c>
      <c r="G258" s="5">
        <v>84</v>
      </c>
      <c r="H258" s="5">
        <f t="shared" si="14"/>
        <v>2100</v>
      </c>
      <c r="I258" s="37">
        <v>0</v>
      </c>
      <c r="J258" s="5">
        <f t="shared" si="15"/>
        <v>2100</v>
      </c>
      <c r="K258" s="4" t="s">
        <v>126</v>
      </c>
      <c r="L258" s="4" t="s">
        <v>127</v>
      </c>
      <c r="M258" s="152"/>
    </row>
    <row r="259" spans="1:13" x14ac:dyDescent="0.25">
      <c r="A259" s="120">
        <v>66925</v>
      </c>
      <c r="B259" s="187">
        <f t="shared" si="13"/>
        <v>46212</v>
      </c>
      <c r="C259" s="4" t="s">
        <v>348</v>
      </c>
      <c r="D259" s="4" t="s">
        <v>151</v>
      </c>
      <c r="E259" s="4" t="s">
        <v>125</v>
      </c>
      <c r="F259" s="36">
        <v>8</v>
      </c>
      <c r="G259" s="5">
        <v>85</v>
      </c>
      <c r="H259" s="5">
        <f t="shared" si="14"/>
        <v>680</v>
      </c>
      <c r="I259" s="37">
        <v>0</v>
      </c>
      <c r="J259" s="5">
        <f t="shared" si="15"/>
        <v>680</v>
      </c>
      <c r="K259" s="4" t="s">
        <v>126</v>
      </c>
      <c r="L259" s="4" t="s">
        <v>127</v>
      </c>
      <c r="M259" s="152"/>
    </row>
    <row r="260" spans="1:13" x14ac:dyDescent="0.25">
      <c r="A260" s="120">
        <v>66925</v>
      </c>
      <c r="B260" s="187">
        <f t="shared" si="13"/>
        <v>46212</v>
      </c>
      <c r="C260" s="4" t="s">
        <v>349</v>
      </c>
      <c r="D260" s="4" t="s">
        <v>153</v>
      </c>
      <c r="E260" s="4" t="s">
        <v>125</v>
      </c>
      <c r="F260" s="36">
        <v>2.5</v>
      </c>
      <c r="G260" s="5">
        <v>100</v>
      </c>
      <c r="H260" s="5">
        <f t="shared" si="14"/>
        <v>250</v>
      </c>
      <c r="I260" s="37">
        <v>0</v>
      </c>
      <c r="J260" s="5">
        <f t="shared" si="15"/>
        <v>250</v>
      </c>
      <c r="K260" s="4" t="s">
        <v>126</v>
      </c>
      <c r="L260" s="4" t="s">
        <v>127</v>
      </c>
      <c r="M260" s="152"/>
    </row>
    <row r="261" spans="1:13" x14ac:dyDescent="0.25">
      <c r="A261" s="120">
        <v>66925</v>
      </c>
      <c r="B261" s="187">
        <f t="shared" si="13"/>
        <v>46212</v>
      </c>
      <c r="C261" s="4" t="s">
        <v>350</v>
      </c>
      <c r="D261" s="4" t="s">
        <v>265</v>
      </c>
      <c r="E261" s="4" t="s">
        <v>125</v>
      </c>
      <c r="F261" s="36">
        <v>2</v>
      </c>
      <c r="G261" s="5">
        <v>90</v>
      </c>
      <c r="H261" s="5">
        <f t="shared" si="14"/>
        <v>180</v>
      </c>
      <c r="I261" s="37">
        <v>0</v>
      </c>
      <c r="J261" s="5">
        <f t="shared" si="15"/>
        <v>180</v>
      </c>
      <c r="K261" s="4" t="s">
        <v>126</v>
      </c>
      <c r="L261" s="4" t="s">
        <v>127</v>
      </c>
      <c r="M261" s="152"/>
    </row>
    <row r="262" spans="1:13" x14ac:dyDescent="0.25">
      <c r="A262" s="120">
        <v>66926</v>
      </c>
      <c r="B262" s="187">
        <f t="shared" si="13"/>
        <v>46213</v>
      </c>
      <c r="C262" s="4" t="s">
        <v>351</v>
      </c>
      <c r="D262" s="4" t="s">
        <v>145</v>
      </c>
      <c r="E262" s="4" t="s">
        <v>125</v>
      </c>
      <c r="F262" s="36">
        <v>20</v>
      </c>
      <c r="G262" s="5">
        <v>95</v>
      </c>
      <c r="H262" s="5">
        <f t="shared" si="14"/>
        <v>1900</v>
      </c>
      <c r="I262" s="37">
        <v>0</v>
      </c>
      <c r="J262" s="5">
        <f t="shared" si="15"/>
        <v>1900</v>
      </c>
      <c r="K262" s="4" t="s">
        <v>126</v>
      </c>
      <c r="L262" s="4" t="s">
        <v>127</v>
      </c>
      <c r="M262" s="152"/>
    </row>
    <row r="263" spans="1:13" x14ac:dyDescent="0.25">
      <c r="A263" s="120">
        <v>66926</v>
      </c>
      <c r="B263" s="187">
        <f t="shared" si="13"/>
        <v>46213</v>
      </c>
      <c r="C263" s="4" t="s">
        <v>352</v>
      </c>
      <c r="D263" s="4" t="s">
        <v>147</v>
      </c>
      <c r="E263" s="4" t="s">
        <v>125</v>
      </c>
      <c r="F263" s="36">
        <v>28</v>
      </c>
      <c r="G263" s="5">
        <v>84</v>
      </c>
      <c r="H263" s="5">
        <f t="shared" si="14"/>
        <v>2352</v>
      </c>
      <c r="I263" s="37">
        <v>0</v>
      </c>
      <c r="J263" s="5">
        <f t="shared" si="15"/>
        <v>2352</v>
      </c>
      <c r="K263" s="4" t="s">
        <v>126</v>
      </c>
      <c r="L263" s="4" t="s">
        <v>127</v>
      </c>
      <c r="M263" s="152"/>
    </row>
    <row r="264" spans="1:13" x14ac:dyDescent="0.25">
      <c r="A264" s="120">
        <v>66926</v>
      </c>
      <c r="B264" s="187">
        <f t="shared" si="13"/>
        <v>46213</v>
      </c>
      <c r="C264" s="4" t="s">
        <v>353</v>
      </c>
      <c r="D264" s="4" t="s">
        <v>151</v>
      </c>
      <c r="E264" s="4" t="s">
        <v>125</v>
      </c>
      <c r="F264" s="36">
        <v>8</v>
      </c>
      <c r="G264" s="5">
        <v>85</v>
      </c>
      <c r="H264" s="5">
        <f t="shared" si="14"/>
        <v>680</v>
      </c>
      <c r="I264" s="37">
        <v>0</v>
      </c>
      <c r="J264" s="5">
        <f t="shared" si="15"/>
        <v>680</v>
      </c>
      <c r="K264" s="4" t="s">
        <v>126</v>
      </c>
      <c r="L264" s="4" t="s">
        <v>127</v>
      </c>
      <c r="M264" s="152"/>
    </row>
    <row r="265" spans="1:13" x14ac:dyDescent="0.25">
      <c r="A265" s="120">
        <v>66926</v>
      </c>
      <c r="B265" s="187">
        <f t="shared" si="13"/>
        <v>46213</v>
      </c>
      <c r="C265" s="4" t="s">
        <v>354</v>
      </c>
      <c r="D265" s="4" t="s">
        <v>153</v>
      </c>
      <c r="E265" s="4" t="s">
        <v>149</v>
      </c>
      <c r="F265" s="36">
        <v>4</v>
      </c>
      <c r="G265" s="5">
        <v>800</v>
      </c>
      <c r="H265" s="5">
        <f t="shared" si="14"/>
        <v>3200</v>
      </c>
      <c r="I265" s="37">
        <v>0</v>
      </c>
      <c r="J265" s="5">
        <f t="shared" si="15"/>
        <v>3200</v>
      </c>
      <c r="K265" s="4" t="s">
        <v>126</v>
      </c>
      <c r="L265" s="4" t="s">
        <v>127</v>
      </c>
      <c r="M265" s="152"/>
    </row>
    <row r="266" spans="1:13" x14ac:dyDescent="0.25">
      <c r="A266" s="120">
        <v>66926</v>
      </c>
      <c r="B266" s="187">
        <f t="shared" si="13"/>
        <v>46213</v>
      </c>
      <c r="C266" s="4" t="s">
        <v>354</v>
      </c>
      <c r="D266" s="4" t="s">
        <v>153</v>
      </c>
      <c r="E266" s="4" t="s">
        <v>125</v>
      </c>
      <c r="F266" s="36">
        <v>4.75</v>
      </c>
      <c r="G266" s="5">
        <v>95.79</v>
      </c>
      <c r="H266" s="5">
        <f t="shared" si="14"/>
        <v>455.00250000000005</v>
      </c>
      <c r="I266" s="37">
        <v>0</v>
      </c>
      <c r="J266" s="5">
        <f t="shared" si="15"/>
        <v>455.00250000000005</v>
      </c>
      <c r="K266" s="4" t="s">
        <v>126</v>
      </c>
      <c r="L266" s="4" t="s">
        <v>127</v>
      </c>
      <c r="M266" s="152"/>
    </row>
    <row r="267" spans="1:13" x14ac:dyDescent="0.25">
      <c r="A267" s="120">
        <v>66926</v>
      </c>
      <c r="B267" s="187">
        <f t="shared" si="13"/>
        <v>46213</v>
      </c>
      <c r="C267" s="4" t="s">
        <v>355</v>
      </c>
      <c r="D267" s="4" t="s">
        <v>1303</v>
      </c>
      <c r="E267" s="4" t="s">
        <v>125</v>
      </c>
      <c r="F267" s="36">
        <v>60</v>
      </c>
      <c r="G267" s="5">
        <v>85</v>
      </c>
      <c r="H267" s="5">
        <f t="shared" si="14"/>
        <v>5100</v>
      </c>
      <c r="I267" s="37">
        <v>0</v>
      </c>
      <c r="J267" s="5">
        <f t="shared" si="15"/>
        <v>5100</v>
      </c>
      <c r="K267" s="4" t="s">
        <v>126</v>
      </c>
      <c r="L267" s="4" t="s">
        <v>127</v>
      </c>
      <c r="M267" s="152"/>
    </row>
    <row r="268" spans="1:13" x14ac:dyDescent="0.25">
      <c r="A268" s="120">
        <v>66926</v>
      </c>
      <c r="B268" s="187">
        <f t="shared" si="13"/>
        <v>46213</v>
      </c>
      <c r="C268" s="4" t="s">
        <v>355</v>
      </c>
      <c r="D268" s="4" t="s">
        <v>1303</v>
      </c>
      <c r="E268" s="4" t="s">
        <v>131</v>
      </c>
      <c r="F268" s="36">
        <v>1</v>
      </c>
      <c r="G268" s="5">
        <v>80</v>
      </c>
      <c r="H268" s="5">
        <f t="shared" si="14"/>
        <v>80</v>
      </c>
      <c r="I268" s="37">
        <v>0</v>
      </c>
      <c r="J268" s="5">
        <f t="shared" si="15"/>
        <v>80</v>
      </c>
      <c r="K268" s="4" t="s">
        <v>126</v>
      </c>
      <c r="L268" s="4" t="s">
        <v>127</v>
      </c>
      <c r="M268" s="152"/>
    </row>
    <row r="269" spans="1:13" x14ac:dyDescent="0.25">
      <c r="A269" s="120">
        <v>66926</v>
      </c>
      <c r="B269" s="187">
        <f t="shared" si="13"/>
        <v>46213</v>
      </c>
      <c r="C269" s="4" t="s">
        <v>356</v>
      </c>
      <c r="D269" s="4" t="s">
        <v>1306</v>
      </c>
      <c r="E269" s="4" t="s">
        <v>125</v>
      </c>
      <c r="F269" s="36">
        <v>30</v>
      </c>
      <c r="G269" s="5">
        <v>85</v>
      </c>
      <c r="H269" s="5">
        <f t="shared" si="14"/>
        <v>2550</v>
      </c>
      <c r="I269" s="37">
        <v>0</v>
      </c>
      <c r="J269" s="5">
        <f t="shared" si="15"/>
        <v>2550</v>
      </c>
      <c r="K269" s="4" t="s">
        <v>126</v>
      </c>
      <c r="L269" s="4" t="s">
        <v>127</v>
      </c>
      <c r="M269" s="152"/>
    </row>
    <row r="270" spans="1:13" x14ac:dyDescent="0.25">
      <c r="A270" s="120">
        <v>66926</v>
      </c>
      <c r="B270" s="187">
        <f t="shared" si="13"/>
        <v>46213</v>
      </c>
      <c r="C270" s="4" t="s">
        <v>357</v>
      </c>
      <c r="D270" s="4" t="s">
        <v>1307</v>
      </c>
      <c r="E270" s="4" t="s">
        <v>125</v>
      </c>
      <c r="F270" s="36">
        <v>20</v>
      </c>
      <c r="G270" s="5">
        <v>85</v>
      </c>
      <c r="H270" s="5">
        <f t="shared" si="14"/>
        <v>1700</v>
      </c>
      <c r="I270" s="37">
        <v>0</v>
      </c>
      <c r="J270" s="5">
        <f t="shared" si="15"/>
        <v>1700</v>
      </c>
      <c r="K270" s="4" t="s">
        <v>126</v>
      </c>
      <c r="L270" s="4" t="s">
        <v>127</v>
      </c>
      <c r="M270" s="152"/>
    </row>
    <row r="271" spans="1:13" x14ac:dyDescent="0.25">
      <c r="A271" s="120">
        <v>66926</v>
      </c>
      <c r="B271" s="187">
        <f t="shared" si="13"/>
        <v>46213</v>
      </c>
      <c r="C271" s="4" t="s">
        <v>358</v>
      </c>
      <c r="D271" s="4" t="s">
        <v>1308</v>
      </c>
      <c r="E271" s="4" t="s">
        <v>125</v>
      </c>
      <c r="F271" s="36">
        <v>40</v>
      </c>
      <c r="G271" s="5">
        <v>86</v>
      </c>
      <c r="H271" s="5">
        <f t="shared" si="14"/>
        <v>3440</v>
      </c>
      <c r="I271" s="37">
        <v>0</v>
      </c>
      <c r="J271" s="5">
        <f t="shared" si="15"/>
        <v>3440</v>
      </c>
      <c r="K271" s="4" t="s">
        <v>126</v>
      </c>
      <c r="L271" s="4" t="s">
        <v>127</v>
      </c>
      <c r="M271" s="152"/>
    </row>
    <row r="272" spans="1:13" x14ac:dyDescent="0.25">
      <c r="A272" s="120">
        <v>66926</v>
      </c>
      <c r="B272" s="187">
        <f t="shared" si="13"/>
        <v>46213</v>
      </c>
      <c r="C272" s="4" t="s">
        <v>358</v>
      </c>
      <c r="D272" s="4" t="s">
        <v>1308</v>
      </c>
      <c r="E272" s="4" t="s">
        <v>125</v>
      </c>
      <c r="F272" s="36">
        <v>40</v>
      </c>
      <c r="G272" s="5">
        <v>85</v>
      </c>
      <c r="H272" s="5">
        <f t="shared" si="14"/>
        <v>3400</v>
      </c>
      <c r="I272" s="37">
        <v>0</v>
      </c>
      <c r="J272" s="5">
        <f t="shared" si="15"/>
        <v>3400</v>
      </c>
      <c r="K272" s="4" t="s">
        <v>126</v>
      </c>
      <c r="L272" s="4" t="s">
        <v>127</v>
      </c>
      <c r="M272" s="152"/>
    </row>
    <row r="273" spans="1:13" x14ac:dyDescent="0.25">
      <c r="A273" s="120">
        <v>66926</v>
      </c>
      <c r="B273" s="187">
        <f t="shared" si="13"/>
        <v>46213</v>
      </c>
      <c r="C273" s="4" t="s">
        <v>358</v>
      </c>
      <c r="D273" s="4" t="s">
        <v>1308</v>
      </c>
      <c r="E273" s="4" t="s">
        <v>131</v>
      </c>
      <c r="F273" s="36">
        <v>1</v>
      </c>
      <c r="G273" s="5">
        <v>80</v>
      </c>
      <c r="H273" s="5">
        <f t="shared" si="14"/>
        <v>80</v>
      </c>
      <c r="I273" s="37">
        <v>0</v>
      </c>
      <c r="J273" s="5">
        <f t="shared" si="15"/>
        <v>80</v>
      </c>
      <c r="K273" s="4" t="s">
        <v>126</v>
      </c>
      <c r="L273" s="4" t="s">
        <v>127</v>
      </c>
      <c r="M273" s="152"/>
    </row>
    <row r="274" spans="1:13" x14ac:dyDescent="0.25">
      <c r="A274" s="120">
        <v>66926</v>
      </c>
      <c r="B274" s="187">
        <f t="shared" si="13"/>
        <v>46213</v>
      </c>
      <c r="C274" s="4" t="s">
        <v>359</v>
      </c>
      <c r="D274" s="4" t="s">
        <v>1312</v>
      </c>
      <c r="E274" s="4" t="s">
        <v>125</v>
      </c>
      <c r="F274" s="36">
        <v>5</v>
      </c>
      <c r="G274" s="5">
        <v>85</v>
      </c>
      <c r="H274" s="5">
        <f t="shared" si="14"/>
        <v>425</v>
      </c>
      <c r="I274" s="37">
        <v>0</v>
      </c>
      <c r="J274" s="5">
        <f t="shared" si="15"/>
        <v>425</v>
      </c>
      <c r="K274" s="4" t="s">
        <v>126</v>
      </c>
      <c r="L274" s="4" t="s">
        <v>127</v>
      </c>
      <c r="M274" s="152"/>
    </row>
    <row r="275" spans="1:13" x14ac:dyDescent="0.25">
      <c r="A275" s="120">
        <v>66926</v>
      </c>
      <c r="B275" s="187">
        <f t="shared" si="13"/>
        <v>46213</v>
      </c>
      <c r="C275" s="4" t="s">
        <v>360</v>
      </c>
      <c r="D275" s="4" t="s">
        <v>1313</v>
      </c>
      <c r="E275" s="4" t="s">
        <v>125</v>
      </c>
      <c r="F275" s="36">
        <v>15</v>
      </c>
      <c r="G275" s="5">
        <v>85</v>
      </c>
      <c r="H275" s="5">
        <f t="shared" si="14"/>
        <v>1275</v>
      </c>
      <c r="I275" s="37">
        <v>0</v>
      </c>
      <c r="J275" s="5">
        <f t="shared" si="15"/>
        <v>1275</v>
      </c>
      <c r="K275" s="4" t="s">
        <v>126</v>
      </c>
      <c r="L275" s="4" t="s">
        <v>127</v>
      </c>
      <c r="M275" s="152"/>
    </row>
    <row r="276" spans="1:13" x14ac:dyDescent="0.25">
      <c r="A276" s="120">
        <v>66926</v>
      </c>
      <c r="B276" s="187">
        <f t="shared" si="13"/>
        <v>46213</v>
      </c>
      <c r="C276" s="4" t="s">
        <v>361</v>
      </c>
      <c r="D276" s="4" t="s">
        <v>141</v>
      </c>
      <c r="E276" s="4" t="s">
        <v>125</v>
      </c>
      <c r="F276" s="36">
        <v>25</v>
      </c>
      <c r="G276" s="5">
        <v>86</v>
      </c>
      <c r="H276" s="5">
        <f t="shared" si="14"/>
        <v>2150</v>
      </c>
      <c r="I276" s="37">
        <v>0</v>
      </c>
      <c r="J276" s="5">
        <f t="shared" si="15"/>
        <v>2150</v>
      </c>
      <c r="K276" s="4" t="s">
        <v>126</v>
      </c>
      <c r="L276" s="4" t="s">
        <v>127</v>
      </c>
      <c r="M276" s="152"/>
    </row>
    <row r="277" spans="1:13" x14ac:dyDescent="0.25">
      <c r="A277" s="120">
        <v>66926</v>
      </c>
      <c r="B277" s="187">
        <f t="shared" si="13"/>
        <v>46213</v>
      </c>
      <c r="C277" s="4" t="s">
        <v>362</v>
      </c>
      <c r="D277" s="4" t="s">
        <v>139</v>
      </c>
      <c r="E277" s="4" t="s">
        <v>125</v>
      </c>
      <c r="F277" s="36">
        <v>4</v>
      </c>
      <c r="G277" s="5">
        <v>86</v>
      </c>
      <c r="H277" s="5">
        <f t="shared" si="14"/>
        <v>344</v>
      </c>
      <c r="I277" s="37">
        <v>0</v>
      </c>
      <c r="J277" s="5">
        <f t="shared" si="15"/>
        <v>344</v>
      </c>
      <c r="K277" s="4" t="s">
        <v>126</v>
      </c>
      <c r="L277" s="4" t="s">
        <v>127</v>
      </c>
      <c r="M277" s="152"/>
    </row>
    <row r="278" spans="1:13" x14ac:dyDescent="0.25">
      <c r="A278" s="120">
        <v>66926</v>
      </c>
      <c r="B278" s="187">
        <f t="shared" ref="B278:B340" si="16">IF(A278="","",IF(ISNUMBER(A278),IFERROR(VLOOKUP(TEXT(A278,"yyyy/mm/dd"),BSAD,2,FALSE),""),IFERROR(VLOOKUP(A278,BSAD,2,FALSE),"")))</f>
        <v>46213</v>
      </c>
      <c r="C278" s="4" t="s">
        <v>363</v>
      </c>
      <c r="D278" s="4" t="s">
        <v>1311</v>
      </c>
      <c r="E278" s="4" t="s">
        <v>125</v>
      </c>
      <c r="F278" s="36">
        <v>8</v>
      </c>
      <c r="G278" s="5">
        <v>85</v>
      </c>
      <c r="H278" s="5">
        <f t="shared" ref="H278:H340" si="17">IF($F278="","",$F278*$G278)</f>
        <v>680</v>
      </c>
      <c r="I278" s="37">
        <v>0</v>
      </c>
      <c r="J278" s="5">
        <f t="shared" ref="J278:J340" si="18">IF($F278="","",$H278*(1-$I278/100))</f>
        <v>680</v>
      </c>
      <c r="K278" s="4" t="s">
        <v>126</v>
      </c>
      <c r="L278" s="4" t="s">
        <v>127</v>
      </c>
      <c r="M278" s="152"/>
    </row>
    <row r="279" spans="1:13" x14ac:dyDescent="0.25">
      <c r="A279" s="120">
        <v>66926</v>
      </c>
      <c r="B279" s="187">
        <f t="shared" si="16"/>
        <v>46213</v>
      </c>
      <c r="C279" s="4" t="s">
        <v>364</v>
      </c>
      <c r="D279" s="4" t="s">
        <v>1309</v>
      </c>
      <c r="E279" s="4" t="s">
        <v>125</v>
      </c>
      <c r="F279" s="36">
        <v>5</v>
      </c>
      <c r="G279" s="5">
        <v>85</v>
      </c>
      <c r="H279" s="5">
        <f t="shared" si="17"/>
        <v>425</v>
      </c>
      <c r="I279" s="37">
        <v>0</v>
      </c>
      <c r="J279" s="5">
        <f t="shared" si="18"/>
        <v>425</v>
      </c>
      <c r="K279" s="4" t="s">
        <v>126</v>
      </c>
      <c r="L279" s="4" t="s">
        <v>127</v>
      </c>
      <c r="M279" s="152"/>
    </row>
    <row r="280" spans="1:13" x14ac:dyDescent="0.25">
      <c r="A280" s="120">
        <v>66926</v>
      </c>
      <c r="B280" s="187">
        <f t="shared" si="16"/>
        <v>46213</v>
      </c>
      <c r="C280" s="4" t="s">
        <v>365</v>
      </c>
      <c r="D280" s="4" t="s">
        <v>1310</v>
      </c>
      <c r="E280" s="4" t="s">
        <v>125</v>
      </c>
      <c r="F280" s="36">
        <v>17</v>
      </c>
      <c r="G280" s="5">
        <v>85</v>
      </c>
      <c r="H280" s="5">
        <f t="shared" si="17"/>
        <v>1445</v>
      </c>
      <c r="I280" s="37">
        <v>0</v>
      </c>
      <c r="J280" s="5">
        <f t="shared" si="18"/>
        <v>1445</v>
      </c>
      <c r="K280" s="4" t="s">
        <v>126</v>
      </c>
      <c r="L280" s="4" t="s">
        <v>127</v>
      </c>
      <c r="M280" s="152"/>
    </row>
    <row r="281" spans="1:13" x14ac:dyDescent="0.25">
      <c r="A281" s="120">
        <v>66926</v>
      </c>
      <c r="B281" s="187">
        <f t="shared" si="16"/>
        <v>46213</v>
      </c>
      <c r="C281" s="4" t="s">
        <v>366</v>
      </c>
      <c r="D281" s="4" t="s">
        <v>134</v>
      </c>
      <c r="E281" s="4" t="s">
        <v>125</v>
      </c>
      <c r="F281" s="36">
        <v>10</v>
      </c>
      <c r="G281" s="5">
        <v>85</v>
      </c>
      <c r="H281" s="5">
        <f t="shared" si="17"/>
        <v>850</v>
      </c>
      <c r="I281" s="37">
        <v>0</v>
      </c>
      <c r="J281" s="5">
        <f t="shared" si="18"/>
        <v>850</v>
      </c>
      <c r="K281" s="4" t="s">
        <v>126</v>
      </c>
      <c r="L281" s="4" t="s">
        <v>127</v>
      </c>
      <c r="M281" s="152"/>
    </row>
    <row r="282" spans="1:13" x14ac:dyDescent="0.25">
      <c r="A282" s="120">
        <v>66926</v>
      </c>
      <c r="B282" s="187">
        <f t="shared" si="16"/>
        <v>46213</v>
      </c>
      <c r="C282" s="4" t="s">
        <v>367</v>
      </c>
      <c r="D282" s="4" t="s">
        <v>1326</v>
      </c>
      <c r="E282" s="4" t="s">
        <v>125</v>
      </c>
      <c r="F282" s="36">
        <v>15</v>
      </c>
      <c r="G282" s="5">
        <v>85</v>
      </c>
      <c r="H282" s="5">
        <f t="shared" si="17"/>
        <v>1275</v>
      </c>
      <c r="I282" s="37">
        <v>0</v>
      </c>
      <c r="J282" s="5">
        <f t="shared" si="18"/>
        <v>1275</v>
      </c>
      <c r="K282" s="4" t="s">
        <v>126</v>
      </c>
      <c r="L282" s="4" t="s">
        <v>127</v>
      </c>
      <c r="M282" s="152"/>
    </row>
    <row r="283" spans="1:13" x14ac:dyDescent="0.25">
      <c r="A283" s="120">
        <v>66926</v>
      </c>
      <c r="B283" s="187">
        <f t="shared" si="16"/>
        <v>46213</v>
      </c>
      <c r="C283" s="4" t="s">
        <v>368</v>
      </c>
      <c r="D283" s="4" t="s">
        <v>8835</v>
      </c>
      <c r="E283" s="4" t="s">
        <v>125</v>
      </c>
      <c r="F283" s="36">
        <v>5</v>
      </c>
      <c r="G283" s="5">
        <v>86</v>
      </c>
      <c r="H283" s="5">
        <f t="shared" si="17"/>
        <v>430</v>
      </c>
      <c r="I283" s="37">
        <v>0</v>
      </c>
      <c r="J283" s="5">
        <f t="shared" si="18"/>
        <v>430</v>
      </c>
      <c r="K283" s="4" t="s">
        <v>126</v>
      </c>
      <c r="L283" s="4" t="s">
        <v>127</v>
      </c>
      <c r="M283" s="152"/>
    </row>
    <row r="284" spans="1:13" x14ac:dyDescent="0.25">
      <c r="A284" s="120">
        <v>66927</v>
      </c>
      <c r="B284" s="187">
        <f t="shared" si="16"/>
        <v>46214</v>
      </c>
      <c r="C284" s="4" t="s">
        <v>369</v>
      </c>
      <c r="D284" s="4" t="s">
        <v>1303</v>
      </c>
      <c r="E284" s="4" t="s">
        <v>125</v>
      </c>
      <c r="F284" s="36">
        <v>60</v>
      </c>
      <c r="G284" s="5">
        <v>85</v>
      </c>
      <c r="H284" s="5">
        <f t="shared" si="17"/>
        <v>5100</v>
      </c>
      <c r="I284" s="37">
        <v>0</v>
      </c>
      <c r="J284" s="5">
        <f t="shared" si="18"/>
        <v>5100</v>
      </c>
      <c r="K284" s="4" t="s">
        <v>126</v>
      </c>
      <c r="L284" s="4" t="s">
        <v>127</v>
      </c>
      <c r="M284" s="152"/>
    </row>
    <row r="285" spans="1:13" x14ac:dyDescent="0.25">
      <c r="A285" s="120">
        <v>66927</v>
      </c>
      <c r="B285" s="187">
        <f t="shared" si="16"/>
        <v>46214</v>
      </c>
      <c r="C285" s="4" t="s">
        <v>370</v>
      </c>
      <c r="D285" s="4" t="s">
        <v>1306</v>
      </c>
      <c r="E285" s="4" t="s">
        <v>125</v>
      </c>
      <c r="F285" s="36">
        <v>35</v>
      </c>
      <c r="G285" s="5">
        <v>85</v>
      </c>
      <c r="H285" s="5">
        <f t="shared" si="17"/>
        <v>2975</v>
      </c>
      <c r="I285" s="37">
        <v>0</v>
      </c>
      <c r="J285" s="5">
        <f t="shared" si="18"/>
        <v>2975</v>
      </c>
      <c r="K285" s="4" t="s">
        <v>126</v>
      </c>
      <c r="L285" s="4" t="s">
        <v>127</v>
      </c>
      <c r="M285" s="152"/>
    </row>
    <row r="286" spans="1:13" x14ac:dyDescent="0.25">
      <c r="A286" s="120">
        <v>66927</v>
      </c>
      <c r="B286" s="187">
        <f t="shared" si="16"/>
        <v>46214</v>
      </c>
      <c r="C286" s="4" t="s">
        <v>371</v>
      </c>
      <c r="D286" s="4" t="s">
        <v>1307</v>
      </c>
      <c r="E286" s="4" t="s">
        <v>125</v>
      </c>
      <c r="F286" s="36">
        <v>20</v>
      </c>
      <c r="G286" s="5">
        <v>85</v>
      </c>
      <c r="H286" s="5">
        <f t="shared" si="17"/>
        <v>1700</v>
      </c>
      <c r="I286" s="37">
        <v>0</v>
      </c>
      <c r="J286" s="5">
        <f t="shared" si="18"/>
        <v>1700</v>
      </c>
      <c r="K286" s="4" t="s">
        <v>126</v>
      </c>
      <c r="L286" s="4" t="s">
        <v>127</v>
      </c>
      <c r="M286" s="152"/>
    </row>
    <row r="287" spans="1:13" x14ac:dyDescent="0.25">
      <c r="A287" s="120">
        <v>66927</v>
      </c>
      <c r="B287" s="187">
        <f t="shared" si="16"/>
        <v>46214</v>
      </c>
      <c r="C287" s="4" t="s">
        <v>372</v>
      </c>
      <c r="D287" s="4" t="s">
        <v>1308</v>
      </c>
      <c r="E287" s="4" t="s">
        <v>125</v>
      </c>
      <c r="F287" s="36">
        <v>40</v>
      </c>
      <c r="G287" s="5">
        <v>86</v>
      </c>
      <c r="H287" s="5">
        <f t="shared" si="17"/>
        <v>3440</v>
      </c>
      <c r="I287" s="37">
        <v>0</v>
      </c>
      <c r="J287" s="5">
        <f t="shared" si="18"/>
        <v>3440</v>
      </c>
      <c r="K287" s="4" t="s">
        <v>126</v>
      </c>
      <c r="L287" s="4" t="s">
        <v>127</v>
      </c>
      <c r="M287" s="152"/>
    </row>
    <row r="288" spans="1:13" x14ac:dyDescent="0.25">
      <c r="A288" s="120">
        <v>66927</v>
      </c>
      <c r="B288" s="187">
        <f t="shared" si="16"/>
        <v>46214</v>
      </c>
      <c r="C288" s="4" t="s">
        <v>372</v>
      </c>
      <c r="D288" s="4" t="s">
        <v>1308</v>
      </c>
      <c r="E288" s="4" t="s">
        <v>125</v>
      </c>
      <c r="F288" s="36">
        <v>50</v>
      </c>
      <c r="G288" s="5">
        <v>85</v>
      </c>
      <c r="H288" s="5">
        <f t="shared" si="17"/>
        <v>4250</v>
      </c>
      <c r="I288" s="37">
        <v>0</v>
      </c>
      <c r="J288" s="5">
        <f t="shared" si="18"/>
        <v>4250</v>
      </c>
      <c r="K288" s="4" t="s">
        <v>126</v>
      </c>
      <c r="L288" s="4" t="s">
        <v>127</v>
      </c>
      <c r="M288" s="152"/>
    </row>
    <row r="289" spans="1:13" x14ac:dyDescent="0.25">
      <c r="A289" s="120">
        <v>66927</v>
      </c>
      <c r="B289" s="187">
        <f t="shared" si="16"/>
        <v>46214</v>
      </c>
      <c r="C289" s="4" t="s">
        <v>373</v>
      </c>
      <c r="D289" s="4" t="s">
        <v>1312</v>
      </c>
      <c r="E289" s="4" t="s">
        <v>125</v>
      </c>
      <c r="F289" s="36">
        <v>5</v>
      </c>
      <c r="G289" s="5">
        <v>85</v>
      </c>
      <c r="H289" s="5">
        <f t="shared" si="17"/>
        <v>425</v>
      </c>
      <c r="I289" s="37">
        <v>0</v>
      </c>
      <c r="J289" s="5">
        <f t="shared" si="18"/>
        <v>425</v>
      </c>
      <c r="K289" s="4" t="s">
        <v>126</v>
      </c>
      <c r="L289" s="4" t="s">
        <v>127</v>
      </c>
      <c r="M289" s="152"/>
    </row>
    <row r="290" spans="1:13" x14ac:dyDescent="0.25">
      <c r="A290" s="120">
        <v>66927</v>
      </c>
      <c r="B290" s="187">
        <f t="shared" si="16"/>
        <v>46214</v>
      </c>
      <c r="C290" s="4" t="s">
        <v>374</v>
      </c>
      <c r="D290" s="4" t="s">
        <v>1313</v>
      </c>
      <c r="E290" s="4" t="s">
        <v>125</v>
      </c>
      <c r="F290" s="36">
        <v>15</v>
      </c>
      <c r="G290" s="5">
        <v>85</v>
      </c>
      <c r="H290" s="5">
        <f t="shared" si="17"/>
        <v>1275</v>
      </c>
      <c r="I290" s="37">
        <v>0</v>
      </c>
      <c r="J290" s="5">
        <f t="shared" si="18"/>
        <v>1275</v>
      </c>
      <c r="K290" s="4" t="s">
        <v>126</v>
      </c>
      <c r="L290" s="4" t="s">
        <v>127</v>
      </c>
      <c r="M290" s="152"/>
    </row>
    <row r="291" spans="1:13" x14ac:dyDescent="0.25">
      <c r="A291" s="120">
        <v>66927</v>
      </c>
      <c r="B291" s="187">
        <f t="shared" si="16"/>
        <v>46214</v>
      </c>
      <c r="C291" s="4" t="s">
        <v>375</v>
      </c>
      <c r="D291" s="4" t="s">
        <v>141</v>
      </c>
      <c r="E291" s="4" t="s">
        <v>125</v>
      </c>
      <c r="F291" s="36">
        <v>20</v>
      </c>
      <c r="G291" s="5">
        <v>86</v>
      </c>
      <c r="H291" s="5">
        <f t="shared" si="17"/>
        <v>1720</v>
      </c>
      <c r="I291" s="37">
        <v>0</v>
      </c>
      <c r="J291" s="5">
        <f t="shared" si="18"/>
        <v>1720</v>
      </c>
      <c r="K291" s="4" t="s">
        <v>126</v>
      </c>
      <c r="L291" s="4" t="s">
        <v>127</v>
      </c>
      <c r="M291" s="152"/>
    </row>
    <row r="292" spans="1:13" x14ac:dyDescent="0.25">
      <c r="A292" s="120">
        <v>66927</v>
      </c>
      <c r="B292" s="187">
        <f t="shared" si="16"/>
        <v>46214</v>
      </c>
      <c r="C292" s="4" t="s">
        <v>376</v>
      </c>
      <c r="D292" s="4" t="s">
        <v>139</v>
      </c>
      <c r="E292" s="4" t="s">
        <v>125</v>
      </c>
      <c r="F292" s="36">
        <v>4</v>
      </c>
      <c r="G292" s="5">
        <v>86</v>
      </c>
      <c r="H292" s="5">
        <f t="shared" si="17"/>
        <v>344</v>
      </c>
      <c r="I292" s="37">
        <v>0</v>
      </c>
      <c r="J292" s="5">
        <f t="shared" si="18"/>
        <v>344</v>
      </c>
      <c r="K292" s="4" t="s">
        <v>126</v>
      </c>
      <c r="L292" s="4" t="s">
        <v>127</v>
      </c>
      <c r="M292" s="152"/>
    </row>
    <row r="293" spans="1:13" x14ac:dyDescent="0.25">
      <c r="A293" s="120">
        <v>66927</v>
      </c>
      <c r="B293" s="187">
        <f t="shared" si="16"/>
        <v>46214</v>
      </c>
      <c r="C293" s="4" t="s">
        <v>377</v>
      </c>
      <c r="D293" s="4" t="s">
        <v>1311</v>
      </c>
      <c r="E293" s="4" t="s">
        <v>125</v>
      </c>
      <c r="F293" s="36">
        <v>8</v>
      </c>
      <c r="G293" s="5">
        <v>85</v>
      </c>
      <c r="H293" s="5">
        <f t="shared" si="17"/>
        <v>680</v>
      </c>
      <c r="I293" s="37">
        <v>0</v>
      </c>
      <c r="J293" s="5">
        <f t="shared" si="18"/>
        <v>680</v>
      </c>
      <c r="K293" s="4" t="s">
        <v>126</v>
      </c>
      <c r="L293" s="4" t="s">
        <v>127</v>
      </c>
      <c r="M293" s="152"/>
    </row>
    <row r="294" spans="1:13" x14ac:dyDescent="0.25">
      <c r="A294" s="120">
        <v>66927</v>
      </c>
      <c r="B294" s="187">
        <f t="shared" si="16"/>
        <v>46214</v>
      </c>
      <c r="C294" s="4" t="s">
        <v>378</v>
      </c>
      <c r="D294" s="4" t="s">
        <v>134</v>
      </c>
      <c r="E294" s="4" t="s">
        <v>125</v>
      </c>
      <c r="F294" s="36">
        <v>10</v>
      </c>
      <c r="G294" s="5">
        <v>85</v>
      </c>
      <c r="H294" s="5">
        <f t="shared" si="17"/>
        <v>850</v>
      </c>
      <c r="I294" s="37">
        <v>0</v>
      </c>
      <c r="J294" s="5">
        <f t="shared" si="18"/>
        <v>850</v>
      </c>
      <c r="K294" s="4" t="s">
        <v>126</v>
      </c>
      <c r="L294" s="4" t="s">
        <v>127</v>
      </c>
      <c r="M294" s="152"/>
    </row>
    <row r="295" spans="1:13" x14ac:dyDescent="0.25">
      <c r="A295" s="120">
        <v>66927</v>
      </c>
      <c r="B295" s="187">
        <f t="shared" si="16"/>
        <v>46214</v>
      </c>
      <c r="C295" s="4" t="s">
        <v>379</v>
      </c>
      <c r="D295" s="4" t="s">
        <v>1310</v>
      </c>
      <c r="E295" s="4" t="s">
        <v>125</v>
      </c>
      <c r="F295" s="36">
        <v>15</v>
      </c>
      <c r="G295" s="5">
        <v>85</v>
      </c>
      <c r="H295" s="5">
        <f t="shared" si="17"/>
        <v>1275</v>
      </c>
      <c r="I295" s="37">
        <v>0</v>
      </c>
      <c r="J295" s="5">
        <f t="shared" si="18"/>
        <v>1275</v>
      </c>
      <c r="K295" s="4" t="s">
        <v>126</v>
      </c>
      <c r="L295" s="4" t="s">
        <v>127</v>
      </c>
      <c r="M295" s="152"/>
    </row>
    <row r="296" spans="1:13" x14ac:dyDescent="0.25">
      <c r="A296" s="120">
        <v>66927</v>
      </c>
      <c r="B296" s="187">
        <f t="shared" si="16"/>
        <v>46214</v>
      </c>
      <c r="C296" s="4" t="s">
        <v>380</v>
      </c>
      <c r="D296" s="4" t="s">
        <v>1309</v>
      </c>
      <c r="E296" s="4" t="s">
        <v>125</v>
      </c>
      <c r="F296" s="36">
        <v>5</v>
      </c>
      <c r="G296" s="5">
        <v>85</v>
      </c>
      <c r="H296" s="5">
        <f t="shared" si="17"/>
        <v>425</v>
      </c>
      <c r="I296" s="37">
        <v>0</v>
      </c>
      <c r="J296" s="5">
        <f t="shared" si="18"/>
        <v>425</v>
      </c>
      <c r="K296" s="4" t="s">
        <v>126</v>
      </c>
      <c r="L296" s="4" t="s">
        <v>127</v>
      </c>
      <c r="M296" s="152"/>
    </row>
    <row r="297" spans="1:13" x14ac:dyDescent="0.25">
      <c r="A297" s="120">
        <v>66927</v>
      </c>
      <c r="B297" s="187">
        <f t="shared" si="16"/>
        <v>46214</v>
      </c>
      <c r="C297" s="4" t="s">
        <v>381</v>
      </c>
      <c r="D297" s="4" t="s">
        <v>1326</v>
      </c>
      <c r="E297" s="4" t="s">
        <v>125</v>
      </c>
      <c r="F297" s="36">
        <v>10</v>
      </c>
      <c r="G297" s="5">
        <v>86</v>
      </c>
      <c r="H297" s="5">
        <f t="shared" si="17"/>
        <v>860</v>
      </c>
      <c r="I297" s="37">
        <v>0</v>
      </c>
      <c r="J297" s="5">
        <f t="shared" si="18"/>
        <v>860</v>
      </c>
      <c r="K297" s="4" t="s">
        <v>126</v>
      </c>
      <c r="L297" s="4" t="s">
        <v>127</v>
      </c>
      <c r="M297" s="152"/>
    </row>
    <row r="298" spans="1:13" x14ac:dyDescent="0.25">
      <c r="A298" s="120">
        <v>66927</v>
      </c>
      <c r="B298" s="187">
        <f t="shared" si="16"/>
        <v>46214</v>
      </c>
      <c r="C298" s="4" t="s">
        <v>382</v>
      </c>
      <c r="D298" s="4" t="s">
        <v>145</v>
      </c>
      <c r="E298" s="4" t="s">
        <v>125</v>
      </c>
      <c r="F298" s="36">
        <v>30</v>
      </c>
      <c r="G298" s="5">
        <v>95</v>
      </c>
      <c r="H298" s="5">
        <f t="shared" si="17"/>
        <v>2850</v>
      </c>
      <c r="I298" s="37">
        <v>0</v>
      </c>
      <c r="J298" s="5">
        <f t="shared" si="18"/>
        <v>2850</v>
      </c>
      <c r="K298" s="4" t="s">
        <v>126</v>
      </c>
      <c r="L298" s="4" t="s">
        <v>127</v>
      </c>
      <c r="M298" s="152"/>
    </row>
    <row r="299" spans="1:13" x14ac:dyDescent="0.25">
      <c r="A299" s="120">
        <v>66927</v>
      </c>
      <c r="B299" s="187">
        <f t="shared" si="16"/>
        <v>46214</v>
      </c>
      <c r="C299" s="4" t="s">
        <v>383</v>
      </c>
      <c r="D299" s="4" t="s">
        <v>265</v>
      </c>
      <c r="E299" s="4" t="s">
        <v>125</v>
      </c>
      <c r="F299" s="36">
        <v>4</v>
      </c>
      <c r="G299" s="5">
        <v>90</v>
      </c>
      <c r="H299" s="5">
        <f t="shared" si="17"/>
        <v>360</v>
      </c>
      <c r="I299" s="37">
        <v>0</v>
      </c>
      <c r="J299" s="5">
        <f t="shared" si="18"/>
        <v>360</v>
      </c>
      <c r="K299" s="4" t="s">
        <v>126</v>
      </c>
      <c r="L299" s="4" t="s">
        <v>127</v>
      </c>
      <c r="M299" s="152"/>
    </row>
    <row r="300" spans="1:13" x14ac:dyDescent="0.25">
      <c r="A300" s="120">
        <v>66927</v>
      </c>
      <c r="B300" s="187">
        <f t="shared" si="16"/>
        <v>46214</v>
      </c>
      <c r="C300" s="4" t="s">
        <v>384</v>
      </c>
      <c r="D300" s="4" t="s">
        <v>153</v>
      </c>
      <c r="E300" s="4" t="s">
        <v>125</v>
      </c>
      <c r="F300" s="36">
        <v>5.5</v>
      </c>
      <c r="G300" s="5">
        <v>91.82</v>
      </c>
      <c r="H300" s="5">
        <f t="shared" si="17"/>
        <v>505.01</v>
      </c>
      <c r="I300" s="37">
        <v>0</v>
      </c>
      <c r="J300" s="5">
        <f t="shared" si="18"/>
        <v>505.01</v>
      </c>
      <c r="K300" s="4" t="s">
        <v>126</v>
      </c>
      <c r="L300" s="4" t="s">
        <v>127</v>
      </c>
      <c r="M300" s="152"/>
    </row>
    <row r="301" spans="1:13" x14ac:dyDescent="0.25">
      <c r="A301" s="120">
        <v>66927</v>
      </c>
      <c r="B301" s="187">
        <f t="shared" si="16"/>
        <v>46214</v>
      </c>
      <c r="C301" s="4" t="s">
        <v>385</v>
      </c>
      <c r="D301" s="4" t="s">
        <v>151</v>
      </c>
      <c r="E301" s="4" t="s">
        <v>125</v>
      </c>
      <c r="F301" s="36">
        <v>8</v>
      </c>
      <c r="G301" s="5">
        <v>85</v>
      </c>
      <c r="H301" s="5">
        <f t="shared" si="17"/>
        <v>680</v>
      </c>
      <c r="I301" s="37">
        <v>0</v>
      </c>
      <c r="J301" s="5">
        <f t="shared" si="18"/>
        <v>680</v>
      </c>
      <c r="K301" s="4" t="s">
        <v>126</v>
      </c>
      <c r="L301" s="4" t="s">
        <v>127</v>
      </c>
      <c r="M301" s="152"/>
    </row>
    <row r="302" spans="1:13" x14ac:dyDescent="0.25">
      <c r="A302" s="120">
        <v>66928</v>
      </c>
      <c r="B302" s="187">
        <f t="shared" si="16"/>
        <v>46215</v>
      </c>
      <c r="C302" s="4" t="s">
        <v>386</v>
      </c>
      <c r="D302" s="4" t="s">
        <v>1326</v>
      </c>
      <c r="E302" s="4" t="s">
        <v>125</v>
      </c>
      <c r="F302" s="36">
        <v>15</v>
      </c>
      <c r="G302" s="5">
        <v>86</v>
      </c>
      <c r="H302" s="5">
        <f t="shared" si="17"/>
        <v>1290</v>
      </c>
      <c r="I302" s="37">
        <v>0</v>
      </c>
      <c r="J302" s="5">
        <f t="shared" si="18"/>
        <v>1290</v>
      </c>
      <c r="K302" s="4" t="s">
        <v>126</v>
      </c>
      <c r="L302" s="4" t="s">
        <v>127</v>
      </c>
      <c r="M302" s="152"/>
    </row>
    <row r="303" spans="1:13" x14ac:dyDescent="0.25">
      <c r="A303" s="120">
        <v>66928</v>
      </c>
      <c r="B303" s="187">
        <f t="shared" si="16"/>
        <v>46215</v>
      </c>
      <c r="C303" s="4" t="s">
        <v>387</v>
      </c>
      <c r="D303" s="4" t="s">
        <v>1306</v>
      </c>
      <c r="E303" s="4" t="s">
        <v>125</v>
      </c>
      <c r="F303" s="36">
        <v>35</v>
      </c>
      <c r="G303" s="5">
        <v>85</v>
      </c>
      <c r="H303" s="5">
        <f t="shared" si="17"/>
        <v>2975</v>
      </c>
      <c r="I303" s="37">
        <v>0</v>
      </c>
      <c r="J303" s="5">
        <f t="shared" si="18"/>
        <v>2975</v>
      </c>
      <c r="K303" s="4" t="s">
        <v>126</v>
      </c>
      <c r="L303" s="4" t="s">
        <v>127</v>
      </c>
      <c r="M303" s="152"/>
    </row>
    <row r="304" spans="1:13" x14ac:dyDescent="0.25">
      <c r="A304" s="120">
        <v>66928</v>
      </c>
      <c r="B304" s="187">
        <f t="shared" si="16"/>
        <v>46215</v>
      </c>
      <c r="C304" s="4" t="s">
        <v>388</v>
      </c>
      <c r="D304" s="4" t="s">
        <v>134</v>
      </c>
      <c r="E304" s="4" t="s">
        <v>125</v>
      </c>
      <c r="F304" s="36">
        <v>10</v>
      </c>
      <c r="G304" s="5">
        <v>85</v>
      </c>
      <c r="H304" s="5">
        <f t="shared" si="17"/>
        <v>850</v>
      </c>
      <c r="I304" s="37">
        <v>0</v>
      </c>
      <c r="J304" s="5">
        <f t="shared" si="18"/>
        <v>850</v>
      </c>
      <c r="K304" s="4" t="s">
        <v>126</v>
      </c>
      <c r="L304" s="4" t="s">
        <v>127</v>
      </c>
      <c r="M304" s="152"/>
    </row>
    <row r="305" spans="1:13" x14ac:dyDescent="0.25">
      <c r="A305" s="120">
        <v>66928</v>
      </c>
      <c r="B305" s="187">
        <f t="shared" si="16"/>
        <v>46215</v>
      </c>
      <c r="C305" s="4" t="s">
        <v>389</v>
      </c>
      <c r="D305" s="4" t="s">
        <v>1311</v>
      </c>
      <c r="E305" s="4" t="s">
        <v>125</v>
      </c>
      <c r="F305" s="36">
        <v>8</v>
      </c>
      <c r="G305" s="5">
        <v>85</v>
      </c>
      <c r="H305" s="5">
        <f t="shared" si="17"/>
        <v>680</v>
      </c>
      <c r="I305" s="37">
        <v>0</v>
      </c>
      <c r="J305" s="5">
        <f t="shared" si="18"/>
        <v>680</v>
      </c>
      <c r="K305" s="4" t="s">
        <v>126</v>
      </c>
      <c r="L305" s="4" t="s">
        <v>127</v>
      </c>
      <c r="M305" s="152"/>
    </row>
    <row r="306" spans="1:13" x14ac:dyDescent="0.25">
      <c r="A306" s="120">
        <v>66928</v>
      </c>
      <c r="B306" s="187">
        <f t="shared" si="16"/>
        <v>46215</v>
      </c>
      <c r="C306" s="4" t="s">
        <v>390</v>
      </c>
      <c r="D306" s="4" t="s">
        <v>141</v>
      </c>
      <c r="E306" s="4" t="s">
        <v>125</v>
      </c>
      <c r="F306" s="36">
        <v>30</v>
      </c>
      <c r="G306" s="5">
        <v>86</v>
      </c>
      <c r="H306" s="5">
        <f t="shared" si="17"/>
        <v>2580</v>
      </c>
      <c r="I306" s="37">
        <v>0</v>
      </c>
      <c r="J306" s="5">
        <f t="shared" si="18"/>
        <v>2580</v>
      </c>
      <c r="K306" s="4" t="s">
        <v>126</v>
      </c>
      <c r="L306" s="4" t="s">
        <v>127</v>
      </c>
      <c r="M306" s="152"/>
    </row>
    <row r="307" spans="1:13" x14ac:dyDescent="0.25">
      <c r="A307" s="120">
        <v>66928</v>
      </c>
      <c r="B307" s="187">
        <f t="shared" si="16"/>
        <v>46215</v>
      </c>
      <c r="C307" s="4" t="s">
        <v>391</v>
      </c>
      <c r="D307" s="4" t="s">
        <v>139</v>
      </c>
      <c r="E307" s="4" t="s">
        <v>125</v>
      </c>
      <c r="F307" s="36">
        <v>4</v>
      </c>
      <c r="G307" s="5">
        <v>86</v>
      </c>
      <c r="H307" s="5">
        <f t="shared" si="17"/>
        <v>344</v>
      </c>
      <c r="I307" s="37">
        <v>0</v>
      </c>
      <c r="J307" s="5">
        <f t="shared" si="18"/>
        <v>344</v>
      </c>
      <c r="K307" s="4" t="s">
        <v>126</v>
      </c>
      <c r="L307" s="4" t="s">
        <v>127</v>
      </c>
      <c r="M307" s="152"/>
    </row>
    <row r="308" spans="1:13" x14ac:dyDescent="0.25">
      <c r="A308" s="120">
        <v>66928</v>
      </c>
      <c r="B308" s="187">
        <f t="shared" si="16"/>
        <v>46215</v>
      </c>
      <c r="C308" s="4" t="s">
        <v>392</v>
      </c>
      <c r="D308" s="4" t="s">
        <v>145</v>
      </c>
      <c r="E308" s="4" t="s">
        <v>125</v>
      </c>
      <c r="F308" s="36">
        <v>25</v>
      </c>
      <c r="G308" s="5">
        <v>95</v>
      </c>
      <c r="H308" s="5">
        <f t="shared" si="17"/>
        <v>2375</v>
      </c>
      <c r="I308" s="37">
        <v>0</v>
      </c>
      <c r="J308" s="5">
        <f t="shared" si="18"/>
        <v>2375</v>
      </c>
      <c r="K308" s="4" t="s">
        <v>126</v>
      </c>
      <c r="L308" s="4" t="s">
        <v>127</v>
      </c>
      <c r="M308" s="152"/>
    </row>
    <row r="309" spans="1:13" x14ac:dyDescent="0.25">
      <c r="A309" s="120">
        <v>66928</v>
      </c>
      <c r="B309" s="187">
        <f t="shared" si="16"/>
        <v>46215</v>
      </c>
      <c r="C309" s="4" t="s">
        <v>392</v>
      </c>
      <c r="D309" s="4" t="s">
        <v>145</v>
      </c>
      <c r="E309" s="4" t="s">
        <v>125</v>
      </c>
      <c r="F309" s="36">
        <v>12</v>
      </c>
      <c r="G309" s="5">
        <v>85</v>
      </c>
      <c r="H309" s="5">
        <f t="shared" si="17"/>
        <v>1020</v>
      </c>
      <c r="I309" s="37">
        <v>0</v>
      </c>
      <c r="J309" s="5">
        <f t="shared" si="18"/>
        <v>1020</v>
      </c>
      <c r="K309" s="4" t="s">
        <v>126</v>
      </c>
      <c r="L309" s="4" t="s">
        <v>127</v>
      </c>
      <c r="M309" s="152"/>
    </row>
    <row r="310" spans="1:13" x14ac:dyDescent="0.25">
      <c r="A310" s="120">
        <v>66928</v>
      </c>
      <c r="B310" s="187">
        <f t="shared" si="16"/>
        <v>46215</v>
      </c>
      <c r="C310" s="4" t="s">
        <v>393</v>
      </c>
      <c r="D310" s="4" t="s">
        <v>1307</v>
      </c>
      <c r="E310" s="4" t="s">
        <v>125</v>
      </c>
      <c r="F310" s="36">
        <v>35</v>
      </c>
      <c r="G310" s="5">
        <v>85</v>
      </c>
      <c r="H310" s="5">
        <f t="shared" si="17"/>
        <v>2975</v>
      </c>
      <c r="I310" s="37">
        <v>0</v>
      </c>
      <c r="J310" s="5">
        <f t="shared" si="18"/>
        <v>2975</v>
      </c>
      <c r="K310" s="4" t="s">
        <v>126</v>
      </c>
      <c r="L310" s="4" t="s">
        <v>127</v>
      </c>
      <c r="M310" s="152"/>
    </row>
    <row r="311" spans="1:13" x14ac:dyDescent="0.25">
      <c r="A311" s="120">
        <v>66928</v>
      </c>
      <c r="B311" s="187">
        <f t="shared" si="16"/>
        <v>46215</v>
      </c>
      <c r="C311" s="4" t="s">
        <v>394</v>
      </c>
      <c r="D311" s="4" t="s">
        <v>1313</v>
      </c>
      <c r="E311" s="4" t="s">
        <v>125</v>
      </c>
      <c r="F311" s="36">
        <v>15</v>
      </c>
      <c r="G311" s="5">
        <v>85</v>
      </c>
      <c r="H311" s="5">
        <f t="shared" si="17"/>
        <v>1275</v>
      </c>
      <c r="I311" s="37">
        <v>0</v>
      </c>
      <c r="J311" s="5">
        <f t="shared" si="18"/>
        <v>1275</v>
      </c>
      <c r="K311" s="4" t="s">
        <v>126</v>
      </c>
      <c r="L311" s="4" t="s">
        <v>127</v>
      </c>
      <c r="M311" s="152"/>
    </row>
    <row r="312" spans="1:13" x14ac:dyDescent="0.25">
      <c r="A312" s="120">
        <v>66928</v>
      </c>
      <c r="B312" s="187">
        <f t="shared" si="16"/>
        <v>46215</v>
      </c>
      <c r="C312" s="4" t="s">
        <v>395</v>
      </c>
      <c r="D312" s="4" t="s">
        <v>1312</v>
      </c>
      <c r="E312" s="4" t="s">
        <v>125</v>
      </c>
      <c r="F312" s="36">
        <v>8</v>
      </c>
      <c r="G312" s="5">
        <v>85</v>
      </c>
      <c r="H312" s="5">
        <f t="shared" si="17"/>
        <v>680</v>
      </c>
      <c r="I312" s="37">
        <v>0</v>
      </c>
      <c r="J312" s="5">
        <f t="shared" si="18"/>
        <v>680</v>
      </c>
      <c r="K312" s="4" t="s">
        <v>126</v>
      </c>
      <c r="L312" s="4" t="s">
        <v>127</v>
      </c>
      <c r="M312" s="152"/>
    </row>
    <row r="313" spans="1:13" x14ac:dyDescent="0.25">
      <c r="A313" s="120">
        <v>66928</v>
      </c>
      <c r="B313" s="187">
        <f t="shared" si="16"/>
        <v>46215</v>
      </c>
      <c r="C313" s="4" t="s">
        <v>396</v>
      </c>
      <c r="D313" s="4" t="s">
        <v>1308</v>
      </c>
      <c r="E313" s="4" t="s">
        <v>125</v>
      </c>
      <c r="F313" s="36">
        <v>40</v>
      </c>
      <c r="G313" s="5">
        <v>86</v>
      </c>
      <c r="H313" s="5">
        <f t="shared" si="17"/>
        <v>3440</v>
      </c>
      <c r="I313" s="37">
        <v>0</v>
      </c>
      <c r="J313" s="5">
        <f t="shared" si="18"/>
        <v>3440</v>
      </c>
      <c r="K313" s="4" t="s">
        <v>126</v>
      </c>
      <c r="L313" s="4" t="s">
        <v>127</v>
      </c>
      <c r="M313" s="152"/>
    </row>
    <row r="314" spans="1:13" x14ac:dyDescent="0.25">
      <c r="A314" s="120">
        <v>66928</v>
      </c>
      <c r="B314" s="187">
        <f t="shared" si="16"/>
        <v>46215</v>
      </c>
      <c r="C314" s="4" t="s">
        <v>396</v>
      </c>
      <c r="D314" s="4" t="s">
        <v>1308</v>
      </c>
      <c r="E314" s="4" t="s">
        <v>125</v>
      </c>
      <c r="F314" s="36">
        <v>50</v>
      </c>
      <c r="G314" s="5">
        <v>85</v>
      </c>
      <c r="H314" s="5">
        <f t="shared" si="17"/>
        <v>4250</v>
      </c>
      <c r="I314" s="37">
        <v>0</v>
      </c>
      <c r="J314" s="5">
        <f t="shared" si="18"/>
        <v>4250</v>
      </c>
      <c r="K314" s="4" t="s">
        <v>126</v>
      </c>
      <c r="L314" s="4" t="s">
        <v>127</v>
      </c>
      <c r="M314" s="152"/>
    </row>
    <row r="315" spans="1:13" x14ac:dyDescent="0.25">
      <c r="A315" s="120">
        <v>66928</v>
      </c>
      <c r="B315" s="187">
        <f t="shared" si="16"/>
        <v>46215</v>
      </c>
      <c r="C315" s="4" t="s">
        <v>396</v>
      </c>
      <c r="D315" s="4" t="s">
        <v>1308</v>
      </c>
      <c r="E315" s="4" t="s">
        <v>131</v>
      </c>
      <c r="F315" s="36">
        <v>1</v>
      </c>
      <c r="G315" s="5">
        <v>80</v>
      </c>
      <c r="H315" s="5">
        <f t="shared" si="17"/>
        <v>80</v>
      </c>
      <c r="I315" s="37">
        <v>0</v>
      </c>
      <c r="J315" s="5">
        <f t="shared" si="18"/>
        <v>80</v>
      </c>
      <c r="K315" s="4" t="s">
        <v>126</v>
      </c>
      <c r="L315" s="4" t="s">
        <v>127</v>
      </c>
      <c r="M315" s="152"/>
    </row>
    <row r="316" spans="1:13" x14ac:dyDescent="0.25">
      <c r="A316" s="120">
        <v>66928</v>
      </c>
      <c r="B316" s="187">
        <f t="shared" si="16"/>
        <v>46215</v>
      </c>
      <c r="C316" s="4" t="s">
        <v>397</v>
      </c>
      <c r="D316" s="4" t="s">
        <v>147</v>
      </c>
      <c r="E316" s="4" t="s">
        <v>125</v>
      </c>
      <c r="F316" s="36">
        <v>20</v>
      </c>
      <c r="G316" s="5">
        <v>84</v>
      </c>
      <c r="H316" s="5">
        <f t="shared" si="17"/>
        <v>1680</v>
      </c>
      <c r="I316" s="37">
        <v>0</v>
      </c>
      <c r="J316" s="5">
        <f t="shared" si="18"/>
        <v>1680</v>
      </c>
      <c r="K316" s="4" t="s">
        <v>126</v>
      </c>
      <c r="L316" s="4" t="s">
        <v>127</v>
      </c>
      <c r="M316" s="152"/>
    </row>
    <row r="317" spans="1:13" x14ac:dyDescent="0.25">
      <c r="A317" s="120">
        <v>66928</v>
      </c>
      <c r="B317" s="187">
        <f t="shared" si="16"/>
        <v>46215</v>
      </c>
      <c r="C317" s="4" t="s">
        <v>398</v>
      </c>
      <c r="D317" s="4" t="s">
        <v>151</v>
      </c>
      <c r="E317" s="4" t="s">
        <v>125</v>
      </c>
      <c r="F317" s="36">
        <v>8</v>
      </c>
      <c r="G317" s="5">
        <v>85</v>
      </c>
      <c r="H317" s="5">
        <f t="shared" si="17"/>
        <v>680</v>
      </c>
      <c r="I317" s="37">
        <v>0</v>
      </c>
      <c r="J317" s="5">
        <f t="shared" si="18"/>
        <v>680</v>
      </c>
      <c r="K317" s="4" t="s">
        <v>126</v>
      </c>
      <c r="L317" s="4" t="s">
        <v>127</v>
      </c>
      <c r="M317" s="152"/>
    </row>
    <row r="318" spans="1:13" x14ac:dyDescent="0.25">
      <c r="A318" s="120">
        <v>66928</v>
      </c>
      <c r="B318" s="187">
        <f t="shared" si="16"/>
        <v>46215</v>
      </c>
      <c r="C318" s="4" t="s">
        <v>399</v>
      </c>
      <c r="D318" s="4" t="s">
        <v>153</v>
      </c>
      <c r="E318" s="4" t="s">
        <v>125</v>
      </c>
      <c r="F318" s="36">
        <v>3.5</v>
      </c>
      <c r="G318" s="5">
        <v>100</v>
      </c>
      <c r="H318" s="5">
        <f t="shared" si="17"/>
        <v>350</v>
      </c>
      <c r="I318" s="37">
        <v>0</v>
      </c>
      <c r="J318" s="5">
        <f t="shared" si="18"/>
        <v>350</v>
      </c>
      <c r="K318" s="4" t="s">
        <v>126</v>
      </c>
      <c r="L318" s="4" t="s">
        <v>127</v>
      </c>
      <c r="M318" s="152"/>
    </row>
    <row r="319" spans="1:13" x14ac:dyDescent="0.25">
      <c r="A319" s="120">
        <v>66929</v>
      </c>
      <c r="B319" s="187">
        <f t="shared" si="16"/>
        <v>46216</v>
      </c>
      <c r="C319" s="4" t="s">
        <v>400</v>
      </c>
      <c r="D319" s="4" t="s">
        <v>1252</v>
      </c>
      <c r="E319" s="4" t="s">
        <v>401</v>
      </c>
      <c r="F319" s="36">
        <v>35</v>
      </c>
      <c r="G319" s="5">
        <v>48</v>
      </c>
      <c r="H319" s="5">
        <f t="shared" si="17"/>
        <v>1680</v>
      </c>
      <c r="I319" s="37">
        <v>0</v>
      </c>
      <c r="J319" s="5">
        <f t="shared" si="18"/>
        <v>1680</v>
      </c>
      <c r="K319" s="4" t="s">
        <v>126</v>
      </c>
      <c r="L319" s="4" t="s">
        <v>127</v>
      </c>
      <c r="M319" s="152"/>
    </row>
    <row r="320" spans="1:13" x14ac:dyDescent="0.25">
      <c r="A320" s="120">
        <v>66929</v>
      </c>
      <c r="B320" s="187">
        <f t="shared" si="16"/>
        <v>46216</v>
      </c>
      <c r="C320" s="4" t="s">
        <v>402</v>
      </c>
      <c r="D320" s="4" t="s">
        <v>265</v>
      </c>
      <c r="E320" s="4" t="s">
        <v>125</v>
      </c>
      <c r="F320" s="36">
        <v>4</v>
      </c>
      <c r="G320" s="5">
        <v>90</v>
      </c>
      <c r="H320" s="5">
        <f t="shared" si="17"/>
        <v>360</v>
      </c>
      <c r="I320" s="37">
        <v>0</v>
      </c>
      <c r="J320" s="5">
        <f t="shared" si="18"/>
        <v>360</v>
      </c>
      <c r="K320" s="4" t="s">
        <v>126</v>
      </c>
      <c r="L320" s="4" t="s">
        <v>127</v>
      </c>
      <c r="M320" s="152"/>
    </row>
    <row r="321" spans="1:13" x14ac:dyDescent="0.25">
      <c r="A321" s="120">
        <v>66929</v>
      </c>
      <c r="B321" s="187">
        <f t="shared" si="16"/>
        <v>46216</v>
      </c>
      <c r="C321" s="4" t="s">
        <v>403</v>
      </c>
      <c r="D321" s="4" t="s">
        <v>151</v>
      </c>
      <c r="E321" s="4" t="s">
        <v>125</v>
      </c>
      <c r="F321" s="36">
        <v>6</v>
      </c>
      <c r="G321" s="5">
        <v>85</v>
      </c>
      <c r="H321" s="5">
        <f t="shared" si="17"/>
        <v>510</v>
      </c>
      <c r="I321" s="37">
        <v>0</v>
      </c>
      <c r="J321" s="5">
        <f t="shared" si="18"/>
        <v>510</v>
      </c>
      <c r="K321" s="4" t="s">
        <v>126</v>
      </c>
      <c r="L321" s="4" t="s">
        <v>127</v>
      </c>
      <c r="M321" s="152"/>
    </row>
    <row r="322" spans="1:13" x14ac:dyDescent="0.25">
      <c r="A322" s="120">
        <v>66929</v>
      </c>
      <c r="B322" s="187">
        <f t="shared" si="16"/>
        <v>46216</v>
      </c>
      <c r="C322" s="4" t="s">
        <v>404</v>
      </c>
      <c r="D322" s="4" t="s">
        <v>153</v>
      </c>
      <c r="E322" s="4" t="s">
        <v>125</v>
      </c>
      <c r="F322" s="36">
        <v>7.75</v>
      </c>
      <c r="G322" s="5">
        <v>92.26</v>
      </c>
      <c r="H322" s="5">
        <f t="shared" si="17"/>
        <v>715.01499999999999</v>
      </c>
      <c r="I322" s="37">
        <v>0</v>
      </c>
      <c r="J322" s="5">
        <f t="shared" si="18"/>
        <v>715.01499999999999</v>
      </c>
      <c r="K322" s="4" t="s">
        <v>126</v>
      </c>
      <c r="L322" s="4" t="s">
        <v>127</v>
      </c>
      <c r="M322" s="152"/>
    </row>
    <row r="323" spans="1:13" x14ac:dyDescent="0.25">
      <c r="A323" s="120">
        <v>66929</v>
      </c>
      <c r="B323" s="187">
        <f t="shared" si="16"/>
        <v>46216</v>
      </c>
      <c r="C323" s="4" t="s">
        <v>405</v>
      </c>
      <c r="D323" s="4" t="s">
        <v>1303</v>
      </c>
      <c r="E323" s="4" t="s">
        <v>125</v>
      </c>
      <c r="F323" s="36">
        <v>60</v>
      </c>
      <c r="G323" s="5">
        <v>85</v>
      </c>
      <c r="H323" s="5">
        <f t="shared" si="17"/>
        <v>5100</v>
      </c>
      <c r="I323" s="37">
        <v>0</v>
      </c>
      <c r="J323" s="5">
        <f t="shared" si="18"/>
        <v>5100</v>
      </c>
      <c r="K323" s="4" t="s">
        <v>126</v>
      </c>
      <c r="L323" s="4" t="s">
        <v>127</v>
      </c>
      <c r="M323" s="152"/>
    </row>
    <row r="324" spans="1:13" x14ac:dyDescent="0.25">
      <c r="A324" s="120">
        <v>66929</v>
      </c>
      <c r="B324" s="187">
        <f t="shared" si="16"/>
        <v>46216</v>
      </c>
      <c r="C324" s="4" t="s">
        <v>405</v>
      </c>
      <c r="D324" s="4" t="s">
        <v>1303</v>
      </c>
      <c r="E324" s="4" t="s">
        <v>131</v>
      </c>
      <c r="F324" s="36">
        <v>1</v>
      </c>
      <c r="G324" s="5">
        <v>80</v>
      </c>
      <c r="H324" s="5">
        <f t="shared" si="17"/>
        <v>80</v>
      </c>
      <c r="I324" s="37">
        <v>0</v>
      </c>
      <c r="J324" s="5">
        <f t="shared" si="18"/>
        <v>80</v>
      </c>
      <c r="K324" s="4" t="s">
        <v>126</v>
      </c>
      <c r="L324" s="4" t="s">
        <v>127</v>
      </c>
      <c r="M324" s="152"/>
    </row>
    <row r="325" spans="1:13" x14ac:dyDescent="0.25">
      <c r="A325" s="120">
        <v>66929</v>
      </c>
      <c r="B325" s="187">
        <f t="shared" si="16"/>
        <v>46216</v>
      </c>
      <c r="C325" s="4" t="s">
        <v>406</v>
      </c>
      <c r="D325" s="4" t="s">
        <v>1306</v>
      </c>
      <c r="E325" s="4" t="s">
        <v>125</v>
      </c>
      <c r="F325" s="36">
        <v>30</v>
      </c>
      <c r="G325" s="5">
        <v>85</v>
      </c>
      <c r="H325" s="5">
        <f t="shared" si="17"/>
        <v>2550</v>
      </c>
      <c r="I325" s="37">
        <v>0</v>
      </c>
      <c r="J325" s="5">
        <f t="shared" si="18"/>
        <v>2550</v>
      </c>
      <c r="K325" s="4" t="s">
        <v>126</v>
      </c>
      <c r="L325" s="4" t="s">
        <v>127</v>
      </c>
      <c r="M325" s="152"/>
    </row>
    <row r="326" spans="1:13" x14ac:dyDescent="0.25">
      <c r="A326" s="120">
        <v>66929</v>
      </c>
      <c r="B326" s="187">
        <f t="shared" si="16"/>
        <v>46216</v>
      </c>
      <c r="C326" s="4" t="s">
        <v>407</v>
      </c>
      <c r="D326" s="4" t="s">
        <v>1310</v>
      </c>
      <c r="E326" s="4" t="s">
        <v>125</v>
      </c>
      <c r="F326" s="36">
        <v>12</v>
      </c>
      <c r="G326" s="5">
        <v>85</v>
      </c>
      <c r="H326" s="5">
        <f t="shared" si="17"/>
        <v>1020</v>
      </c>
      <c r="I326" s="37">
        <v>0</v>
      </c>
      <c r="J326" s="5">
        <f t="shared" si="18"/>
        <v>1020</v>
      </c>
      <c r="K326" s="4" t="s">
        <v>126</v>
      </c>
      <c r="L326" s="4" t="s">
        <v>127</v>
      </c>
      <c r="M326" s="152"/>
    </row>
    <row r="327" spans="1:13" x14ac:dyDescent="0.25">
      <c r="A327" s="120">
        <v>66929</v>
      </c>
      <c r="B327" s="187">
        <f t="shared" si="16"/>
        <v>46216</v>
      </c>
      <c r="C327" s="4" t="s">
        <v>408</v>
      </c>
      <c r="D327" s="4" t="s">
        <v>1311</v>
      </c>
      <c r="E327" s="4" t="s">
        <v>125</v>
      </c>
      <c r="F327" s="36">
        <v>8</v>
      </c>
      <c r="G327" s="5">
        <v>85</v>
      </c>
      <c r="H327" s="5">
        <f t="shared" si="17"/>
        <v>680</v>
      </c>
      <c r="I327" s="37">
        <v>0</v>
      </c>
      <c r="J327" s="5">
        <f t="shared" si="18"/>
        <v>680</v>
      </c>
      <c r="K327" s="4" t="s">
        <v>126</v>
      </c>
      <c r="L327" s="4" t="s">
        <v>127</v>
      </c>
      <c r="M327" s="152"/>
    </row>
    <row r="328" spans="1:13" x14ac:dyDescent="0.25">
      <c r="A328" s="120">
        <v>66929</v>
      </c>
      <c r="B328" s="187">
        <f t="shared" si="16"/>
        <v>46216</v>
      </c>
      <c r="C328" s="4" t="s">
        <v>409</v>
      </c>
      <c r="D328" s="4" t="s">
        <v>139</v>
      </c>
      <c r="E328" s="4" t="s">
        <v>125</v>
      </c>
      <c r="F328" s="36">
        <v>4</v>
      </c>
      <c r="G328" s="5">
        <v>86</v>
      </c>
      <c r="H328" s="5">
        <f t="shared" si="17"/>
        <v>344</v>
      </c>
      <c r="I328" s="37">
        <v>0</v>
      </c>
      <c r="J328" s="5">
        <f t="shared" si="18"/>
        <v>344</v>
      </c>
      <c r="K328" s="4" t="s">
        <v>126</v>
      </c>
      <c r="L328" s="4" t="s">
        <v>127</v>
      </c>
      <c r="M328" s="152"/>
    </row>
    <row r="329" spans="1:13" x14ac:dyDescent="0.25">
      <c r="A329" s="120">
        <v>66929</v>
      </c>
      <c r="B329" s="187">
        <f t="shared" si="16"/>
        <v>46216</v>
      </c>
      <c r="C329" s="4" t="s">
        <v>410</v>
      </c>
      <c r="D329" s="4" t="s">
        <v>141</v>
      </c>
      <c r="E329" s="4" t="s">
        <v>125</v>
      </c>
      <c r="F329" s="36">
        <v>30</v>
      </c>
      <c r="G329" s="5">
        <v>86</v>
      </c>
      <c r="H329" s="5">
        <f t="shared" si="17"/>
        <v>2580</v>
      </c>
      <c r="I329" s="37">
        <v>0</v>
      </c>
      <c r="J329" s="5">
        <f t="shared" si="18"/>
        <v>2580</v>
      </c>
      <c r="K329" s="4" t="s">
        <v>126</v>
      </c>
      <c r="L329" s="4" t="s">
        <v>127</v>
      </c>
      <c r="M329" s="152"/>
    </row>
    <row r="330" spans="1:13" x14ac:dyDescent="0.25">
      <c r="A330" s="120">
        <v>66929</v>
      </c>
      <c r="B330" s="187">
        <f t="shared" si="16"/>
        <v>46216</v>
      </c>
      <c r="C330" s="4" t="s">
        <v>411</v>
      </c>
      <c r="D330" s="4" t="s">
        <v>1307</v>
      </c>
      <c r="E330" s="4" t="s">
        <v>125</v>
      </c>
      <c r="F330" s="36">
        <v>20</v>
      </c>
      <c r="G330" s="5">
        <v>85</v>
      </c>
      <c r="H330" s="5">
        <f t="shared" si="17"/>
        <v>1700</v>
      </c>
      <c r="I330" s="37">
        <v>0</v>
      </c>
      <c r="J330" s="5">
        <f t="shared" si="18"/>
        <v>1700</v>
      </c>
      <c r="K330" s="4" t="s">
        <v>126</v>
      </c>
      <c r="L330" s="4" t="s">
        <v>127</v>
      </c>
      <c r="M330" s="152"/>
    </row>
    <row r="331" spans="1:13" x14ac:dyDescent="0.25">
      <c r="A331" s="120">
        <v>66929</v>
      </c>
      <c r="B331" s="187">
        <f t="shared" si="16"/>
        <v>46216</v>
      </c>
      <c r="C331" s="4" t="s">
        <v>412</v>
      </c>
      <c r="D331" s="4" t="s">
        <v>1313</v>
      </c>
      <c r="E331" s="4" t="s">
        <v>125</v>
      </c>
      <c r="F331" s="36">
        <v>30</v>
      </c>
      <c r="G331" s="5">
        <v>85</v>
      </c>
      <c r="H331" s="5">
        <f t="shared" si="17"/>
        <v>2550</v>
      </c>
      <c r="I331" s="37">
        <v>0</v>
      </c>
      <c r="J331" s="5">
        <f t="shared" si="18"/>
        <v>2550</v>
      </c>
      <c r="K331" s="4" t="s">
        <v>126</v>
      </c>
      <c r="L331" s="4" t="s">
        <v>127</v>
      </c>
      <c r="M331" s="152"/>
    </row>
    <row r="332" spans="1:13" x14ac:dyDescent="0.25">
      <c r="A332" s="120">
        <v>66929</v>
      </c>
      <c r="B332" s="187">
        <f t="shared" si="16"/>
        <v>46216</v>
      </c>
      <c r="C332" s="4" t="s">
        <v>413</v>
      </c>
      <c r="D332" s="4" t="s">
        <v>1312</v>
      </c>
      <c r="E332" s="4" t="s">
        <v>125</v>
      </c>
      <c r="F332" s="36">
        <v>8</v>
      </c>
      <c r="G332" s="5">
        <v>85</v>
      </c>
      <c r="H332" s="5">
        <f t="shared" si="17"/>
        <v>680</v>
      </c>
      <c r="I332" s="37">
        <v>0</v>
      </c>
      <c r="J332" s="5">
        <f t="shared" si="18"/>
        <v>680</v>
      </c>
      <c r="K332" s="4" t="s">
        <v>126</v>
      </c>
      <c r="L332" s="4" t="s">
        <v>127</v>
      </c>
      <c r="M332" s="152"/>
    </row>
    <row r="333" spans="1:13" x14ac:dyDescent="0.25">
      <c r="A333" s="120">
        <v>66929</v>
      </c>
      <c r="B333" s="187">
        <f t="shared" si="16"/>
        <v>46216</v>
      </c>
      <c r="C333" s="4" t="s">
        <v>414</v>
      </c>
      <c r="D333" s="4" t="s">
        <v>147</v>
      </c>
      <c r="E333" s="4" t="s">
        <v>125</v>
      </c>
      <c r="F333" s="36">
        <v>26</v>
      </c>
      <c r="G333" s="5">
        <v>84</v>
      </c>
      <c r="H333" s="5">
        <f t="shared" si="17"/>
        <v>2184</v>
      </c>
      <c r="I333" s="37">
        <v>0</v>
      </c>
      <c r="J333" s="5">
        <f t="shared" si="18"/>
        <v>2184</v>
      </c>
      <c r="K333" s="4" t="s">
        <v>126</v>
      </c>
      <c r="L333" s="4" t="s">
        <v>127</v>
      </c>
      <c r="M333" s="152"/>
    </row>
    <row r="334" spans="1:13" x14ac:dyDescent="0.25">
      <c r="A334" s="120">
        <v>66929</v>
      </c>
      <c r="B334" s="187">
        <f t="shared" si="16"/>
        <v>46216</v>
      </c>
      <c r="C334" s="4" t="s">
        <v>415</v>
      </c>
      <c r="D334" s="4" t="s">
        <v>1308</v>
      </c>
      <c r="E334" s="4" t="s">
        <v>125</v>
      </c>
      <c r="F334" s="36">
        <v>40</v>
      </c>
      <c r="G334" s="5">
        <v>86</v>
      </c>
      <c r="H334" s="5">
        <f t="shared" si="17"/>
        <v>3440</v>
      </c>
      <c r="I334" s="37">
        <v>0</v>
      </c>
      <c r="J334" s="5">
        <f t="shared" si="18"/>
        <v>3440</v>
      </c>
      <c r="K334" s="4" t="s">
        <v>126</v>
      </c>
      <c r="L334" s="4" t="s">
        <v>127</v>
      </c>
      <c r="M334" s="152"/>
    </row>
    <row r="335" spans="1:13" x14ac:dyDescent="0.25">
      <c r="A335" s="120">
        <v>66929</v>
      </c>
      <c r="B335" s="187">
        <f t="shared" si="16"/>
        <v>46216</v>
      </c>
      <c r="C335" s="4" t="s">
        <v>415</v>
      </c>
      <c r="D335" s="4" t="s">
        <v>1308</v>
      </c>
      <c r="E335" s="4" t="s">
        <v>125</v>
      </c>
      <c r="F335" s="36">
        <v>70</v>
      </c>
      <c r="G335" s="5">
        <v>85</v>
      </c>
      <c r="H335" s="5">
        <f t="shared" si="17"/>
        <v>5950</v>
      </c>
      <c r="I335" s="37">
        <v>0</v>
      </c>
      <c r="J335" s="5">
        <f t="shared" si="18"/>
        <v>5950</v>
      </c>
      <c r="K335" s="4" t="s">
        <v>126</v>
      </c>
      <c r="L335" s="4" t="s">
        <v>127</v>
      </c>
      <c r="M335" s="152"/>
    </row>
    <row r="336" spans="1:13" x14ac:dyDescent="0.25">
      <c r="A336" s="120">
        <v>66929</v>
      </c>
      <c r="B336" s="187">
        <f t="shared" si="16"/>
        <v>46216</v>
      </c>
      <c r="C336" s="4" t="s">
        <v>415</v>
      </c>
      <c r="D336" s="4" t="s">
        <v>1308</v>
      </c>
      <c r="E336" s="4" t="s">
        <v>131</v>
      </c>
      <c r="F336" s="36">
        <v>1</v>
      </c>
      <c r="G336" s="5">
        <v>80</v>
      </c>
      <c r="H336" s="5">
        <f t="shared" si="17"/>
        <v>80</v>
      </c>
      <c r="I336" s="37">
        <v>0</v>
      </c>
      <c r="J336" s="5">
        <f t="shared" si="18"/>
        <v>80</v>
      </c>
      <c r="K336" s="4" t="s">
        <v>126</v>
      </c>
      <c r="L336" s="4" t="s">
        <v>127</v>
      </c>
      <c r="M336" s="152"/>
    </row>
    <row r="337" spans="1:13" x14ac:dyDescent="0.25">
      <c r="A337" s="120">
        <v>66929</v>
      </c>
      <c r="B337" s="187">
        <f t="shared" si="16"/>
        <v>46216</v>
      </c>
      <c r="C337" s="4" t="s">
        <v>416</v>
      </c>
      <c r="D337" s="4" t="s">
        <v>1326</v>
      </c>
      <c r="E337" s="4" t="s">
        <v>125</v>
      </c>
      <c r="F337" s="36">
        <v>15</v>
      </c>
      <c r="G337" s="5">
        <v>86</v>
      </c>
      <c r="H337" s="5">
        <f t="shared" si="17"/>
        <v>1290</v>
      </c>
      <c r="I337" s="37">
        <v>0</v>
      </c>
      <c r="J337" s="5">
        <f t="shared" si="18"/>
        <v>1290</v>
      </c>
      <c r="K337" s="4" t="s">
        <v>126</v>
      </c>
      <c r="L337" s="4" t="s">
        <v>127</v>
      </c>
      <c r="M337" s="152"/>
    </row>
    <row r="338" spans="1:13" x14ac:dyDescent="0.25">
      <c r="A338" s="120">
        <v>66929</v>
      </c>
      <c r="B338" s="187">
        <f t="shared" si="16"/>
        <v>46216</v>
      </c>
      <c r="C338" s="4" t="s">
        <v>417</v>
      </c>
      <c r="D338" s="4" t="s">
        <v>145</v>
      </c>
      <c r="E338" s="4" t="s">
        <v>125</v>
      </c>
      <c r="F338" s="36">
        <v>20</v>
      </c>
      <c r="G338" s="5">
        <v>95</v>
      </c>
      <c r="H338" s="5">
        <f t="shared" si="17"/>
        <v>1900</v>
      </c>
      <c r="I338" s="37">
        <v>0</v>
      </c>
      <c r="J338" s="5">
        <f t="shared" si="18"/>
        <v>1900</v>
      </c>
      <c r="K338" s="4" t="s">
        <v>126</v>
      </c>
      <c r="L338" s="4" t="s">
        <v>127</v>
      </c>
      <c r="M338" s="152"/>
    </row>
    <row r="339" spans="1:13" x14ac:dyDescent="0.25">
      <c r="A339" s="120">
        <v>66929</v>
      </c>
      <c r="B339" s="187">
        <f t="shared" si="16"/>
        <v>46216</v>
      </c>
      <c r="C339" s="4" t="s">
        <v>417</v>
      </c>
      <c r="D339" s="4" t="s">
        <v>145</v>
      </c>
      <c r="E339" s="4" t="s">
        <v>125</v>
      </c>
      <c r="F339" s="36">
        <v>12</v>
      </c>
      <c r="G339" s="5">
        <v>85</v>
      </c>
      <c r="H339" s="5">
        <f t="shared" si="17"/>
        <v>1020</v>
      </c>
      <c r="I339" s="37">
        <v>0</v>
      </c>
      <c r="J339" s="5">
        <f t="shared" si="18"/>
        <v>1020</v>
      </c>
      <c r="K339" s="4" t="s">
        <v>126</v>
      </c>
      <c r="L339" s="4" t="s">
        <v>127</v>
      </c>
      <c r="M339" s="152"/>
    </row>
    <row r="340" spans="1:13" x14ac:dyDescent="0.25">
      <c r="A340" s="120">
        <v>66930</v>
      </c>
      <c r="B340" s="187">
        <f t="shared" si="16"/>
        <v>46217</v>
      </c>
      <c r="C340" s="4" t="s">
        <v>418</v>
      </c>
      <c r="D340" s="4" t="s">
        <v>1303</v>
      </c>
      <c r="E340" s="4" t="s">
        <v>125</v>
      </c>
      <c r="F340" s="36">
        <v>60</v>
      </c>
      <c r="G340" s="5">
        <v>85</v>
      </c>
      <c r="H340" s="5">
        <f t="shared" si="17"/>
        <v>5100</v>
      </c>
      <c r="I340" s="37">
        <v>0</v>
      </c>
      <c r="J340" s="5">
        <f t="shared" si="18"/>
        <v>5100</v>
      </c>
      <c r="K340" s="4" t="s">
        <v>126</v>
      </c>
      <c r="L340" s="4" t="s">
        <v>127</v>
      </c>
      <c r="M340" s="152"/>
    </row>
    <row r="341" spans="1:13" x14ac:dyDescent="0.25">
      <c r="A341" s="120">
        <v>66930</v>
      </c>
      <c r="B341" s="187">
        <f t="shared" ref="B341:B404" si="19">IF(A341="","",IF(ISNUMBER(A341),IFERROR(VLOOKUP(TEXT(A341,"yyyy/mm/dd"),BSAD,2,FALSE),""),IFERROR(VLOOKUP(A341,BSAD,2,FALSE),"")))</f>
        <v>46217</v>
      </c>
      <c r="C341" s="4" t="s">
        <v>418</v>
      </c>
      <c r="D341" s="4" t="s">
        <v>1303</v>
      </c>
      <c r="E341" s="4" t="s">
        <v>131</v>
      </c>
      <c r="F341" s="36">
        <v>1</v>
      </c>
      <c r="G341" s="5">
        <v>80</v>
      </c>
      <c r="H341" s="5">
        <f t="shared" ref="H341:H404" si="20">IF($F341="","",$F341*$G341)</f>
        <v>80</v>
      </c>
      <c r="I341" s="37">
        <v>0</v>
      </c>
      <c r="J341" s="5">
        <f t="shared" ref="J341:J404" si="21">IF($F341="","",$H341*(1-$I341/100))</f>
        <v>80</v>
      </c>
      <c r="K341" s="4" t="s">
        <v>126</v>
      </c>
      <c r="L341" s="4" t="s">
        <v>127</v>
      </c>
      <c r="M341" s="152"/>
    </row>
    <row r="342" spans="1:13" x14ac:dyDescent="0.25">
      <c r="A342" s="120">
        <v>66930</v>
      </c>
      <c r="B342" s="187">
        <f t="shared" si="19"/>
        <v>46217</v>
      </c>
      <c r="C342" s="4" t="s">
        <v>419</v>
      </c>
      <c r="D342" s="4" t="s">
        <v>1306</v>
      </c>
      <c r="E342" s="4" t="s">
        <v>125</v>
      </c>
      <c r="F342" s="36">
        <v>35</v>
      </c>
      <c r="G342" s="5">
        <v>85</v>
      </c>
      <c r="H342" s="5">
        <f t="shared" si="20"/>
        <v>2975</v>
      </c>
      <c r="I342" s="37">
        <v>0</v>
      </c>
      <c r="J342" s="5">
        <f t="shared" si="21"/>
        <v>2975</v>
      </c>
      <c r="K342" s="4" t="s">
        <v>126</v>
      </c>
      <c r="L342" s="4" t="s">
        <v>127</v>
      </c>
      <c r="M342" s="152"/>
    </row>
    <row r="343" spans="1:13" x14ac:dyDescent="0.25">
      <c r="A343" s="120">
        <v>66930</v>
      </c>
      <c r="B343" s="187">
        <f t="shared" si="19"/>
        <v>46217</v>
      </c>
      <c r="C343" s="4" t="s">
        <v>420</v>
      </c>
      <c r="D343" s="4" t="s">
        <v>1307</v>
      </c>
      <c r="E343" s="4" t="s">
        <v>125</v>
      </c>
      <c r="F343" s="36">
        <v>20</v>
      </c>
      <c r="G343" s="5">
        <v>85</v>
      </c>
      <c r="H343" s="5">
        <f t="shared" si="20"/>
        <v>1700</v>
      </c>
      <c r="I343" s="37">
        <v>0</v>
      </c>
      <c r="J343" s="5">
        <f t="shared" si="21"/>
        <v>1700</v>
      </c>
      <c r="K343" s="4" t="s">
        <v>126</v>
      </c>
      <c r="L343" s="4" t="s">
        <v>127</v>
      </c>
      <c r="M343" s="152"/>
    </row>
    <row r="344" spans="1:13" x14ac:dyDescent="0.25">
      <c r="A344" s="120">
        <v>66930</v>
      </c>
      <c r="B344" s="187">
        <f t="shared" si="19"/>
        <v>46217</v>
      </c>
      <c r="C344" s="4" t="s">
        <v>421</v>
      </c>
      <c r="D344" s="4" t="s">
        <v>1308</v>
      </c>
      <c r="E344" s="4" t="s">
        <v>125</v>
      </c>
      <c r="F344" s="36">
        <v>50</v>
      </c>
      <c r="G344" s="5">
        <v>86</v>
      </c>
      <c r="H344" s="5">
        <f t="shared" si="20"/>
        <v>4300</v>
      </c>
      <c r="I344" s="37">
        <v>0</v>
      </c>
      <c r="J344" s="5">
        <f t="shared" si="21"/>
        <v>4300</v>
      </c>
      <c r="K344" s="4" t="s">
        <v>126</v>
      </c>
      <c r="L344" s="4" t="s">
        <v>127</v>
      </c>
      <c r="M344" s="152"/>
    </row>
    <row r="345" spans="1:13" x14ac:dyDescent="0.25">
      <c r="A345" s="120">
        <v>66930</v>
      </c>
      <c r="B345" s="187">
        <f t="shared" si="19"/>
        <v>46217</v>
      </c>
      <c r="C345" s="4" t="s">
        <v>421</v>
      </c>
      <c r="D345" s="4" t="s">
        <v>1308</v>
      </c>
      <c r="E345" s="4" t="s">
        <v>125</v>
      </c>
      <c r="F345" s="36">
        <v>40</v>
      </c>
      <c r="G345" s="5">
        <v>85</v>
      </c>
      <c r="H345" s="5">
        <f t="shared" si="20"/>
        <v>3400</v>
      </c>
      <c r="I345" s="37">
        <v>0</v>
      </c>
      <c r="J345" s="5">
        <f t="shared" si="21"/>
        <v>3400</v>
      </c>
      <c r="K345" s="4" t="s">
        <v>126</v>
      </c>
      <c r="L345" s="4" t="s">
        <v>127</v>
      </c>
      <c r="M345" s="152"/>
    </row>
    <row r="346" spans="1:13" x14ac:dyDescent="0.25">
      <c r="A346" s="120">
        <v>66930</v>
      </c>
      <c r="B346" s="187">
        <f t="shared" si="19"/>
        <v>46217</v>
      </c>
      <c r="C346" s="4" t="s">
        <v>421</v>
      </c>
      <c r="D346" s="4" t="s">
        <v>1308</v>
      </c>
      <c r="E346" s="4" t="s">
        <v>131</v>
      </c>
      <c r="F346" s="36">
        <v>1</v>
      </c>
      <c r="G346" s="5">
        <v>80</v>
      </c>
      <c r="H346" s="5">
        <f t="shared" si="20"/>
        <v>80</v>
      </c>
      <c r="I346" s="37">
        <v>0</v>
      </c>
      <c r="J346" s="5">
        <f t="shared" si="21"/>
        <v>80</v>
      </c>
      <c r="K346" s="4" t="s">
        <v>126</v>
      </c>
      <c r="L346" s="4" t="s">
        <v>127</v>
      </c>
      <c r="M346" s="152"/>
    </row>
    <row r="347" spans="1:13" x14ac:dyDescent="0.25">
      <c r="A347" s="120">
        <v>66930</v>
      </c>
      <c r="B347" s="187">
        <f t="shared" si="19"/>
        <v>46217</v>
      </c>
      <c r="C347" s="4" t="s">
        <v>422</v>
      </c>
      <c r="D347" s="4" t="s">
        <v>1313</v>
      </c>
      <c r="E347" s="4" t="s">
        <v>125</v>
      </c>
      <c r="F347" s="36">
        <v>15</v>
      </c>
      <c r="G347" s="5">
        <v>85</v>
      </c>
      <c r="H347" s="5">
        <f t="shared" si="20"/>
        <v>1275</v>
      </c>
      <c r="I347" s="37">
        <v>0</v>
      </c>
      <c r="J347" s="5">
        <f t="shared" si="21"/>
        <v>1275</v>
      </c>
      <c r="K347" s="4" t="s">
        <v>126</v>
      </c>
      <c r="L347" s="4" t="s">
        <v>127</v>
      </c>
      <c r="M347" s="152"/>
    </row>
    <row r="348" spans="1:13" x14ac:dyDescent="0.25">
      <c r="A348" s="120">
        <v>66930</v>
      </c>
      <c r="B348" s="187">
        <f t="shared" si="19"/>
        <v>46217</v>
      </c>
      <c r="C348" s="4" t="s">
        <v>423</v>
      </c>
      <c r="D348" s="4" t="s">
        <v>141</v>
      </c>
      <c r="E348" s="4" t="s">
        <v>125</v>
      </c>
      <c r="F348" s="36">
        <v>20</v>
      </c>
      <c r="G348" s="5">
        <v>86</v>
      </c>
      <c r="H348" s="5">
        <f t="shared" si="20"/>
        <v>1720</v>
      </c>
      <c r="I348" s="37">
        <v>0</v>
      </c>
      <c r="J348" s="5">
        <f t="shared" si="21"/>
        <v>1720</v>
      </c>
      <c r="K348" s="4" t="s">
        <v>126</v>
      </c>
      <c r="L348" s="4" t="s">
        <v>127</v>
      </c>
      <c r="M348" s="152"/>
    </row>
    <row r="349" spans="1:13" x14ac:dyDescent="0.25">
      <c r="A349" s="120">
        <v>66930</v>
      </c>
      <c r="B349" s="187">
        <f t="shared" si="19"/>
        <v>46217</v>
      </c>
      <c r="C349" s="4" t="s">
        <v>424</v>
      </c>
      <c r="D349" s="4" t="s">
        <v>139</v>
      </c>
      <c r="E349" s="4" t="s">
        <v>125</v>
      </c>
      <c r="F349" s="36">
        <v>4</v>
      </c>
      <c r="G349" s="5">
        <v>86</v>
      </c>
      <c r="H349" s="5">
        <f t="shared" si="20"/>
        <v>344</v>
      </c>
      <c r="I349" s="37">
        <v>0</v>
      </c>
      <c r="J349" s="5">
        <f t="shared" si="21"/>
        <v>344</v>
      </c>
      <c r="K349" s="4" t="s">
        <v>126</v>
      </c>
      <c r="L349" s="4" t="s">
        <v>127</v>
      </c>
      <c r="M349" s="152"/>
    </row>
    <row r="350" spans="1:13" x14ac:dyDescent="0.25">
      <c r="A350" s="120">
        <v>66930</v>
      </c>
      <c r="B350" s="187">
        <f t="shared" si="19"/>
        <v>46217</v>
      </c>
      <c r="C350" s="4" t="s">
        <v>425</v>
      </c>
      <c r="D350" s="4" t="s">
        <v>1312</v>
      </c>
      <c r="E350" s="4" t="s">
        <v>125</v>
      </c>
      <c r="F350" s="36">
        <v>5</v>
      </c>
      <c r="G350" s="5">
        <v>85</v>
      </c>
      <c r="H350" s="5">
        <f t="shared" si="20"/>
        <v>425</v>
      </c>
      <c r="I350" s="37">
        <v>0</v>
      </c>
      <c r="J350" s="5">
        <f t="shared" si="21"/>
        <v>425</v>
      </c>
      <c r="K350" s="4" t="s">
        <v>126</v>
      </c>
      <c r="L350" s="4" t="s">
        <v>127</v>
      </c>
      <c r="M350" s="152"/>
    </row>
    <row r="351" spans="1:13" x14ac:dyDescent="0.25">
      <c r="A351" s="120">
        <v>66930</v>
      </c>
      <c r="B351" s="187">
        <f t="shared" si="19"/>
        <v>46217</v>
      </c>
      <c r="C351" s="4" t="s">
        <v>426</v>
      </c>
      <c r="D351" s="4" t="s">
        <v>1311</v>
      </c>
      <c r="E351" s="4" t="s">
        <v>125</v>
      </c>
      <c r="F351" s="36">
        <v>8</v>
      </c>
      <c r="G351" s="5">
        <v>85</v>
      </c>
      <c r="H351" s="5">
        <f t="shared" si="20"/>
        <v>680</v>
      </c>
      <c r="I351" s="37">
        <v>0</v>
      </c>
      <c r="J351" s="5">
        <f t="shared" si="21"/>
        <v>680</v>
      </c>
      <c r="K351" s="4" t="s">
        <v>126</v>
      </c>
      <c r="L351" s="4" t="s">
        <v>127</v>
      </c>
      <c r="M351" s="152"/>
    </row>
    <row r="352" spans="1:13" x14ac:dyDescent="0.25">
      <c r="A352" s="120">
        <v>66930</v>
      </c>
      <c r="B352" s="187">
        <f t="shared" si="19"/>
        <v>46217</v>
      </c>
      <c r="C352" s="4" t="s">
        <v>427</v>
      </c>
      <c r="D352" s="4" t="s">
        <v>1310</v>
      </c>
      <c r="E352" s="4" t="s">
        <v>125</v>
      </c>
      <c r="F352" s="36">
        <v>15</v>
      </c>
      <c r="G352" s="5">
        <v>85</v>
      </c>
      <c r="H352" s="5">
        <f t="shared" si="20"/>
        <v>1275</v>
      </c>
      <c r="I352" s="37">
        <v>0</v>
      </c>
      <c r="J352" s="5">
        <f t="shared" si="21"/>
        <v>1275</v>
      </c>
      <c r="K352" s="4" t="s">
        <v>126</v>
      </c>
      <c r="L352" s="4" t="s">
        <v>127</v>
      </c>
      <c r="M352" s="152"/>
    </row>
    <row r="353" spans="1:13" x14ac:dyDescent="0.25">
      <c r="A353" s="120">
        <v>66930</v>
      </c>
      <c r="B353" s="187">
        <f t="shared" si="19"/>
        <v>46217</v>
      </c>
      <c r="C353" s="4" t="s">
        <v>428</v>
      </c>
      <c r="D353" s="4" t="s">
        <v>134</v>
      </c>
      <c r="E353" s="4" t="s">
        <v>125</v>
      </c>
      <c r="F353" s="36">
        <v>10</v>
      </c>
      <c r="G353" s="5">
        <v>85</v>
      </c>
      <c r="H353" s="5">
        <f t="shared" si="20"/>
        <v>850</v>
      </c>
      <c r="I353" s="37">
        <v>0</v>
      </c>
      <c r="J353" s="5">
        <f t="shared" si="21"/>
        <v>850</v>
      </c>
      <c r="K353" s="4" t="s">
        <v>126</v>
      </c>
      <c r="L353" s="4" t="s">
        <v>127</v>
      </c>
      <c r="M353" s="152"/>
    </row>
    <row r="354" spans="1:13" x14ac:dyDescent="0.25">
      <c r="A354" s="120">
        <v>66930</v>
      </c>
      <c r="B354" s="187">
        <f t="shared" si="19"/>
        <v>46217</v>
      </c>
      <c r="C354" s="4" t="s">
        <v>429</v>
      </c>
      <c r="D354" s="4" t="s">
        <v>145</v>
      </c>
      <c r="E354" s="4" t="s">
        <v>125</v>
      </c>
      <c r="F354" s="36">
        <v>25</v>
      </c>
      <c r="G354" s="5">
        <v>95</v>
      </c>
      <c r="H354" s="5">
        <f t="shared" si="20"/>
        <v>2375</v>
      </c>
      <c r="I354" s="37">
        <v>0</v>
      </c>
      <c r="J354" s="5">
        <f t="shared" si="21"/>
        <v>2375</v>
      </c>
      <c r="K354" s="4" t="s">
        <v>126</v>
      </c>
      <c r="L354" s="4" t="s">
        <v>127</v>
      </c>
      <c r="M354" s="152"/>
    </row>
    <row r="355" spans="1:13" x14ac:dyDescent="0.25">
      <c r="A355" s="120">
        <v>66930</v>
      </c>
      <c r="B355" s="187">
        <f t="shared" si="19"/>
        <v>46217</v>
      </c>
      <c r="C355" s="4" t="s">
        <v>430</v>
      </c>
      <c r="D355" s="4" t="s">
        <v>1326</v>
      </c>
      <c r="E355" s="4" t="s">
        <v>125</v>
      </c>
      <c r="F355" s="36">
        <v>10</v>
      </c>
      <c r="G355" s="5">
        <v>86</v>
      </c>
      <c r="H355" s="5">
        <f t="shared" si="20"/>
        <v>860</v>
      </c>
      <c r="I355" s="37">
        <v>0</v>
      </c>
      <c r="J355" s="5">
        <f t="shared" si="21"/>
        <v>860</v>
      </c>
      <c r="K355" s="4" t="s">
        <v>126</v>
      </c>
      <c r="L355" s="4" t="s">
        <v>127</v>
      </c>
      <c r="M355" s="152"/>
    </row>
    <row r="356" spans="1:13" x14ac:dyDescent="0.25">
      <c r="A356" s="120">
        <v>66930</v>
      </c>
      <c r="B356" s="187">
        <f t="shared" si="19"/>
        <v>46217</v>
      </c>
      <c r="C356" s="4" t="s">
        <v>430</v>
      </c>
      <c r="D356" s="4" t="s">
        <v>1326</v>
      </c>
      <c r="E356" s="4" t="s">
        <v>149</v>
      </c>
      <c r="F356" s="36">
        <v>2</v>
      </c>
      <c r="G356" s="5">
        <v>800</v>
      </c>
      <c r="H356" s="5">
        <f t="shared" si="20"/>
        <v>1600</v>
      </c>
      <c r="I356" s="37">
        <v>0</v>
      </c>
      <c r="J356" s="5">
        <f t="shared" si="21"/>
        <v>1600</v>
      </c>
      <c r="K356" s="4" t="s">
        <v>126</v>
      </c>
      <c r="L356" s="4" t="s">
        <v>127</v>
      </c>
      <c r="M356" s="152"/>
    </row>
    <row r="357" spans="1:13" x14ac:dyDescent="0.25">
      <c r="A357" s="120">
        <v>66930</v>
      </c>
      <c r="B357" s="187">
        <f t="shared" si="19"/>
        <v>46217</v>
      </c>
      <c r="C357" s="4" t="s">
        <v>431</v>
      </c>
      <c r="D357" s="4" t="s">
        <v>147</v>
      </c>
      <c r="E357" s="4" t="s">
        <v>125</v>
      </c>
      <c r="F357" s="36">
        <v>25</v>
      </c>
      <c r="G357" s="5">
        <v>84</v>
      </c>
      <c r="H357" s="5">
        <f t="shared" si="20"/>
        <v>2100</v>
      </c>
      <c r="I357" s="37">
        <v>0</v>
      </c>
      <c r="J357" s="5">
        <f t="shared" si="21"/>
        <v>2100</v>
      </c>
      <c r="K357" s="4" t="s">
        <v>126</v>
      </c>
      <c r="L357" s="4" t="s">
        <v>127</v>
      </c>
      <c r="M357" s="152"/>
    </row>
    <row r="358" spans="1:13" x14ac:dyDescent="0.25">
      <c r="A358" s="120">
        <v>66930</v>
      </c>
      <c r="B358" s="187">
        <f t="shared" si="19"/>
        <v>46217</v>
      </c>
      <c r="C358" s="4" t="s">
        <v>432</v>
      </c>
      <c r="D358" s="4" t="s">
        <v>151</v>
      </c>
      <c r="E358" s="4" t="s">
        <v>125</v>
      </c>
      <c r="F358" s="36">
        <v>7</v>
      </c>
      <c r="G358" s="5">
        <v>85</v>
      </c>
      <c r="H358" s="5">
        <f t="shared" si="20"/>
        <v>595</v>
      </c>
      <c r="I358" s="37">
        <v>0</v>
      </c>
      <c r="J358" s="5">
        <f t="shared" si="21"/>
        <v>595</v>
      </c>
      <c r="K358" s="4" t="s">
        <v>126</v>
      </c>
      <c r="L358" s="4" t="s">
        <v>127</v>
      </c>
      <c r="M358" s="152"/>
    </row>
    <row r="359" spans="1:13" x14ac:dyDescent="0.25">
      <c r="A359" s="120">
        <v>66930</v>
      </c>
      <c r="B359" s="187">
        <f t="shared" si="19"/>
        <v>46217</v>
      </c>
      <c r="C359" s="4" t="s">
        <v>433</v>
      </c>
      <c r="D359" s="4" t="s">
        <v>153</v>
      </c>
      <c r="E359" s="4" t="s">
        <v>125</v>
      </c>
      <c r="F359" s="36">
        <v>5.25</v>
      </c>
      <c r="G359" s="5">
        <v>100</v>
      </c>
      <c r="H359" s="5">
        <f t="shared" si="20"/>
        <v>525</v>
      </c>
      <c r="I359" s="37">
        <v>0</v>
      </c>
      <c r="J359" s="5">
        <f t="shared" si="21"/>
        <v>525</v>
      </c>
      <c r="K359" s="4" t="s">
        <v>126</v>
      </c>
      <c r="L359" s="4" t="s">
        <v>127</v>
      </c>
      <c r="M359" s="152"/>
    </row>
    <row r="360" spans="1:13" x14ac:dyDescent="0.25">
      <c r="A360" s="120">
        <v>66931</v>
      </c>
      <c r="B360" s="187">
        <f t="shared" si="19"/>
        <v>46218</v>
      </c>
      <c r="C360" s="4" t="s">
        <v>434</v>
      </c>
      <c r="D360" s="4" t="s">
        <v>1303</v>
      </c>
      <c r="E360" s="4" t="s">
        <v>125</v>
      </c>
      <c r="F360" s="36">
        <v>60</v>
      </c>
      <c r="G360" s="5">
        <v>85</v>
      </c>
      <c r="H360" s="5">
        <f t="shared" si="20"/>
        <v>5100</v>
      </c>
      <c r="I360" s="37">
        <v>0</v>
      </c>
      <c r="J360" s="5">
        <f t="shared" si="21"/>
        <v>5100</v>
      </c>
      <c r="K360" s="4" t="s">
        <v>126</v>
      </c>
      <c r="L360" s="4" t="s">
        <v>127</v>
      </c>
      <c r="M360" s="152"/>
    </row>
    <row r="361" spans="1:13" x14ac:dyDescent="0.25">
      <c r="A361" s="120">
        <v>66931</v>
      </c>
      <c r="B361" s="187">
        <f t="shared" si="19"/>
        <v>46218</v>
      </c>
      <c r="C361" s="4" t="s">
        <v>434</v>
      </c>
      <c r="D361" s="4" t="s">
        <v>1303</v>
      </c>
      <c r="E361" s="4" t="s">
        <v>131</v>
      </c>
      <c r="F361" s="36">
        <v>1</v>
      </c>
      <c r="G361" s="5">
        <v>80</v>
      </c>
      <c r="H361" s="5">
        <f t="shared" si="20"/>
        <v>80</v>
      </c>
      <c r="I361" s="37">
        <v>0</v>
      </c>
      <c r="J361" s="5">
        <f t="shared" si="21"/>
        <v>80</v>
      </c>
      <c r="K361" s="4" t="s">
        <v>126</v>
      </c>
      <c r="L361" s="4" t="s">
        <v>127</v>
      </c>
      <c r="M361" s="152"/>
    </row>
    <row r="362" spans="1:13" x14ac:dyDescent="0.25">
      <c r="A362" s="120">
        <v>66931</v>
      </c>
      <c r="B362" s="187">
        <f t="shared" si="19"/>
        <v>46218</v>
      </c>
      <c r="C362" s="4" t="s">
        <v>435</v>
      </c>
      <c r="D362" s="4" t="s">
        <v>1306</v>
      </c>
      <c r="E362" s="4" t="s">
        <v>125</v>
      </c>
      <c r="F362" s="36">
        <v>35</v>
      </c>
      <c r="G362" s="5">
        <v>85</v>
      </c>
      <c r="H362" s="5">
        <f t="shared" si="20"/>
        <v>2975</v>
      </c>
      <c r="I362" s="37">
        <v>0</v>
      </c>
      <c r="J362" s="5">
        <f t="shared" si="21"/>
        <v>2975</v>
      </c>
      <c r="K362" s="4" t="s">
        <v>126</v>
      </c>
      <c r="L362" s="4" t="s">
        <v>127</v>
      </c>
      <c r="M362" s="152"/>
    </row>
    <row r="363" spans="1:13" x14ac:dyDescent="0.25">
      <c r="A363" s="120">
        <v>66931</v>
      </c>
      <c r="B363" s="187">
        <f t="shared" si="19"/>
        <v>46218</v>
      </c>
      <c r="C363" s="4" t="s">
        <v>436</v>
      </c>
      <c r="D363" s="4" t="s">
        <v>134</v>
      </c>
      <c r="E363" s="4" t="s">
        <v>125</v>
      </c>
      <c r="F363" s="36">
        <v>10</v>
      </c>
      <c r="G363" s="5">
        <v>85</v>
      </c>
      <c r="H363" s="5">
        <f t="shared" si="20"/>
        <v>850</v>
      </c>
      <c r="I363" s="37">
        <v>0</v>
      </c>
      <c r="J363" s="5">
        <f t="shared" si="21"/>
        <v>850</v>
      </c>
      <c r="K363" s="4" t="s">
        <v>126</v>
      </c>
      <c r="L363" s="4" t="s">
        <v>127</v>
      </c>
      <c r="M363" s="152"/>
    </row>
    <row r="364" spans="1:13" x14ac:dyDescent="0.25">
      <c r="A364" s="120">
        <v>66931</v>
      </c>
      <c r="B364" s="187">
        <f t="shared" si="19"/>
        <v>46218</v>
      </c>
      <c r="C364" s="4" t="s">
        <v>437</v>
      </c>
      <c r="D364" s="4" t="s">
        <v>1311</v>
      </c>
      <c r="E364" s="4" t="s">
        <v>125</v>
      </c>
      <c r="F364" s="36">
        <v>8</v>
      </c>
      <c r="G364" s="5">
        <v>85</v>
      </c>
      <c r="H364" s="5">
        <f t="shared" si="20"/>
        <v>680</v>
      </c>
      <c r="I364" s="37">
        <v>0</v>
      </c>
      <c r="J364" s="5">
        <f t="shared" si="21"/>
        <v>680</v>
      </c>
      <c r="K364" s="4" t="s">
        <v>126</v>
      </c>
      <c r="L364" s="4" t="s">
        <v>127</v>
      </c>
      <c r="M364" s="152"/>
    </row>
    <row r="365" spans="1:13" x14ac:dyDescent="0.25">
      <c r="A365" s="120">
        <v>66931</v>
      </c>
      <c r="B365" s="187">
        <f t="shared" si="19"/>
        <v>46218</v>
      </c>
      <c r="C365" s="4" t="s">
        <v>438</v>
      </c>
      <c r="D365" s="4" t="s">
        <v>139</v>
      </c>
      <c r="E365" s="4" t="s">
        <v>125</v>
      </c>
      <c r="F365" s="36">
        <v>4.5</v>
      </c>
      <c r="G365" s="5">
        <v>86</v>
      </c>
      <c r="H365" s="5">
        <f t="shared" si="20"/>
        <v>387</v>
      </c>
      <c r="I365" s="37">
        <v>0</v>
      </c>
      <c r="J365" s="5">
        <f t="shared" si="21"/>
        <v>387</v>
      </c>
      <c r="K365" s="4" t="s">
        <v>126</v>
      </c>
      <c r="L365" s="4" t="s">
        <v>127</v>
      </c>
      <c r="M365" s="152"/>
    </row>
    <row r="366" spans="1:13" x14ac:dyDescent="0.25">
      <c r="A366" s="120">
        <v>66931</v>
      </c>
      <c r="B366" s="187">
        <f t="shared" si="19"/>
        <v>46218</v>
      </c>
      <c r="C366" s="4" t="s">
        <v>439</v>
      </c>
      <c r="D366" s="4" t="s">
        <v>141</v>
      </c>
      <c r="E366" s="4" t="s">
        <v>125</v>
      </c>
      <c r="F366" s="36">
        <v>25</v>
      </c>
      <c r="G366" s="5">
        <v>86</v>
      </c>
      <c r="H366" s="5">
        <f t="shared" si="20"/>
        <v>2150</v>
      </c>
      <c r="I366" s="37">
        <v>0</v>
      </c>
      <c r="J366" s="5">
        <f t="shared" si="21"/>
        <v>2150</v>
      </c>
      <c r="K366" s="4" t="s">
        <v>126</v>
      </c>
      <c r="L366" s="4" t="s">
        <v>127</v>
      </c>
      <c r="M366" s="152"/>
    </row>
    <row r="367" spans="1:13" x14ac:dyDescent="0.25">
      <c r="A367" s="120">
        <v>66931</v>
      </c>
      <c r="B367" s="187">
        <f t="shared" si="19"/>
        <v>46218</v>
      </c>
      <c r="C367" s="4" t="s">
        <v>440</v>
      </c>
      <c r="D367" s="4" t="s">
        <v>1307</v>
      </c>
      <c r="E367" s="4" t="s">
        <v>125</v>
      </c>
      <c r="F367" s="36">
        <v>20</v>
      </c>
      <c r="G367" s="5">
        <v>85</v>
      </c>
      <c r="H367" s="5">
        <f t="shared" si="20"/>
        <v>1700</v>
      </c>
      <c r="I367" s="37">
        <v>0</v>
      </c>
      <c r="J367" s="5">
        <f t="shared" si="21"/>
        <v>1700</v>
      </c>
      <c r="K367" s="4" t="s">
        <v>126</v>
      </c>
      <c r="L367" s="4" t="s">
        <v>127</v>
      </c>
      <c r="M367" s="152"/>
    </row>
    <row r="368" spans="1:13" x14ac:dyDescent="0.25">
      <c r="A368" s="120">
        <v>66931</v>
      </c>
      <c r="B368" s="187">
        <f t="shared" si="19"/>
        <v>46218</v>
      </c>
      <c r="C368" s="4" t="s">
        <v>441</v>
      </c>
      <c r="D368" s="4" t="s">
        <v>1308</v>
      </c>
      <c r="E368" s="4" t="s">
        <v>125</v>
      </c>
      <c r="F368" s="36">
        <v>40</v>
      </c>
      <c r="G368" s="5">
        <v>86</v>
      </c>
      <c r="H368" s="5">
        <f t="shared" si="20"/>
        <v>3440</v>
      </c>
      <c r="I368" s="37">
        <v>0</v>
      </c>
      <c r="J368" s="5">
        <f t="shared" si="21"/>
        <v>3440</v>
      </c>
      <c r="K368" s="4" t="s">
        <v>126</v>
      </c>
      <c r="L368" s="4" t="s">
        <v>127</v>
      </c>
      <c r="M368" s="152"/>
    </row>
    <row r="369" spans="1:13" x14ac:dyDescent="0.25">
      <c r="A369" s="120">
        <v>66931</v>
      </c>
      <c r="B369" s="187">
        <f t="shared" si="19"/>
        <v>46218</v>
      </c>
      <c r="C369" s="4" t="s">
        <v>441</v>
      </c>
      <c r="D369" s="4" t="s">
        <v>1308</v>
      </c>
      <c r="E369" s="4" t="s">
        <v>125</v>
      </c>
      <c r="F369" s="36">
        <v>45</v>
      </c>
      <c r="G369" s="5">
        <v>85</v>
      </c>
      <c r="H369" s="5">
        <f t="shared" si="20"/>
        <v>3825</v>
      </c>
      <c r="I369" s="37">
        <v>0</v>
      </c>
      <c r="J369" s="5">
        <f t="shared" si="21"/>
        <v>3825</v>
      </c>
      <c r="K369" s="4" t="s">
        <v>126</v>
      </c>
      <c r="L369" s="4" t="s">
        <v>127</v>
      </c>
      <c r="M369" s="152"/>
    </row>
    <row r="370" spans="1:13" x14ac:dyDescent="0.25">
      <c r="A370" s="120">
        <v>66931</v>
      </c>
      <c r="B370" s="187">
        <f t="shared" si="19"/>
        <v>46218</v>
      </c>
      <c r="C370" s="4" t="s">
        <v>441</v>
      </c>
      <c r="D370" s="4" t="s">
        <v>1308</v>
      </c>
      <c r="E370" s="4" t="s">
        <v>131</v>
      </c>
      <c r="F370" s="36">
        <v>1</v>
      </c>
      <c r="G370" s="5">
        <v>80</v>
      </c>
      <c r="H370" s="5">
        <f t="shared" si="20"/>
        <v>80</v>
      </c>
      <c r="I370" s="37">
        <v>0</v>
      </c>
      <c r="J370" s="5">
        <f t="shared" si="21"/>
        <v>80</v>
      </c>
      <c r="K370" s="4" t="s">
        <v>126</v>
      </c>
      <c r="L370" s="4" t="s">
        <v>127</v>
      </c>
      <c r="M370" s="152"/>
    </row>
    <row r="371" spans="1:13" x14ac:dyDescent="0.25">
      <c r="A371" s="120">
        <v>66931</v>
      </c>
      <c r="B371" s="187">
        <f t="shared" si="19"/>
        <v>46218</v>
      </c>
      <c r="C371" s="4" t="s">
        <v>442</v>
      </c>
      <c r="D371" s="4" t="s">
        <v>1312</v>
      </c>
      <c r="E371" s="4" t="s">
        <v>125</v>
      </c>
      <c r="F371" s="36">
        <v>5</v>
      </c>
      <c r="G371" s="5">
        <v>85</v>
      </c>
      <c r="H371" s="5">
        <f t="shared" si="20"/>
        <v>425</v>
      </c>
      <c r="I371" s="37">
        <v>0</v>
      </c>
      <c r="J371" s="5">
        <f t="shared" si="21"/>
        <v>425</v>
      </c>
      <c r="K371" s="4" t="s">
        <v>126</v>
      </c>
      <c r="L371" s="4" t="s">
        <v>127</v>
      </c>
      <c r="M371" s="152"/>
    </row>
    <row r="372" spans="1:13" x14ac:dyDescent="0.25">
      <c r="A372" s="120">
        <v>66931</v>
      </c>
      <c r="B372" s="187">
        <f t="shared" si="19"/>
        <v>46218</v>
      </c>
      <c r="C372" s="4" t="s">
        <v>443</v>
      </c>
      <c r="D372" s="4" t="s">
        <v>1313</v>
      </c>
      <c r="E372" s="4" t="s">
        <v>125</v>
      </c>
      <c r="F372" s="36">
        <v>15</v>
      </c>
      <c r="G372" s="5">
        <v>85</v>
      </c>
      <c r="H372" s="5">
        <f t="shared" si="20"/>
        <v>1275</v>
      </c>
      <c r="I372" s="37">
        <v>0</v>
      </c>
      <c r="J372" s="5">
        <f t="shared" si="21"/>
        <v>1275</v>
      </c>
      <c r="K372" s="4" t="s">
        <v>126</v>
      </c>
      <c r="L372" s="4" t="s">
        <v>127</v>
      </c>
      <c r="M372" s="152"/>
    </row>
    <row r="373" spans="1:13" x14ac:dyDescent="0.25">
      <c r="A373" s="120">
        <v>66931</v>
      </c>
      <c r="B373" s="187">
        <f t="shared" si="19"/>
        <v>46218</v>
      </c>
      <c r="C373" s="4" t="s">
        <v>444</v>
      </c>
      <c r="D373" s="4" t="s">
        <v>1310</v>
      </c>
      <c r="E373" s="4" t="s">
        <v>125</v>
      </c>
      <c r="F373" s="36">
        <v>15</v>
      </c>
      <c r="G373" s="5">
        <v>85</v>
      </c>
      <c r="H373" s="5">
        <f t="shared" si="20"/>
        <v>1275</v>
      </c>
      <c r="I373" s="37">
        <v>0</v>
      </c>
      <c r="J373" s="5">
        <f t="shared" si="21"/>
        <v>1275</v>
      </c>
      <c r="K373" s="4" t="s">
        <v>126</v>
      </c>
      <c r="L373" s="4" t="s">
        <v>127</v>
      </c>
      <c r="M373" s="152"/>
    </row>
    <row r="374" spans="1:13" x14ac:dyDescent="0.25">
      <c r="A374" s="120">
        <v>66931</v>
      </c>
      <c r="B374" s="187">
        <f t="shared" si="19"/>
        <v>46218</v>
      </c>
      <c r="C374" s="4" t="s">
        <v>445</v>
      </c>
      <c r="D374" s="4" t="s">
        <v>1309</v>
      </c>
      <c r="E374" s="4" t="s">
        <v>125</v>
      </c>
      <c r="F374" s="36">
        <v>8</v>
      </c>
      <c r="G374" s="5">
        <v>85</v>
      </c>
      <c r="H374" s="5">
        <f t="shared" si="20"/>
        <v>680</v>
      </c>
      <c r="I374" s="37">
        <v>0</v>
      </c>
      <c r="J374" s="5">
        <f t="shared" si="21"/>
        <v>680</v>
      </c>
      <c r="K374" s="4" t="s">
        <v>126</v>
      </c>
      <c r="L374" s="4" t="s">
        <v>127</v>
      </c>
      <c r="M374" s="152"/>
    </row>
    <row r="375" spans="1:13" x14ac:dyDescent="0.25">
      <c r="A375" s="120">
        <v>66931</v>
      </c>
      <c r="B375" s="187">
        <f t="shared" si="19"/>
        <v>46218</v>
      </c>
      <c r="C375" s="4" t="s">
        <v>446</v>
      </c>
      <c r="D375" s="4" t="s">
        <v>1326</v>
      </c>
      <c r="E375" s="4" t="s">
        <v>125</v>
      </c>
      <c r="F375" s="36">
        <v>15</v>
      </c>
      <c r="G375" s="5">
        <v>86</v>
      </c>
      <c r="H375" s="5">
        <f t="shared" si="20"/>
        <v>1290</v>
      </c>
      <c r="I375" s="37">
        <v>0</v>
      </c>
      <c r="J375" s="5">
        <f t="shared" si="21"/>
        <v>1290</v>
      </c>
      <c r="K375" s="4" t="s">
        <v>126</v>
      </c>
      <c r="L375" s="4" t="s">
        <v>127</v>
      </c>
      <c r="M375" s="152"/>
    </row>
    <row r="376" spans="1:13" x14ac:dyDescent="0.25">
      <c r="A376" s="120">
        <v>66931</v>
      </c>
      <c r="B376" s="187">
        <f t="shared" si="19"/>
        <v>46218</v>
      </c>
      <c r="C376" s="4" t="s">
        <v>447</v>
      </c>
      <c r="D376" s="4" t="s">
        <v>8924</v>
      </c>
      <c r="E376" s="4" t="s">
        <v>125</v>
      </c>
      <c r="F376" s="36">
        <v>35</v>
      </c>
      <c r="G376" s="5">
        <v>85</v>
      </c>
      <c r="H376" s="5">
        <f t="shared" si="20"/>
        <v>2975</v>
      </c>
      <c r="I376" s="37">
        <v>0</v>
      </c>
      <c r="J376" s="5">
        <f t="shared" si="21"/>
        <v>2975</v>
      </c>
      <c r="K376" s="4" t="s">
        <v>126</v>
      </c>
      <c r="L376" s="4" t="s">
        <v>127</v>
      </c>
      <c r="M376" s="152"/>
    </row>
    <row r="377" spans="1:13" x14ac:dyDescent="0.25">
      <c r="A377" s="120">
        <v>66931</v>
      </c>
      <c r="B377" s="187">
        <f t="shared" si="19"/>
        <v>46218</v>
      </c>
      <c r="C377" s="4" t="s">
        <v>448</v>
      </c>
      <c r="D377" s="4" t="s">
        <v>8923</v>
      </c>
      <c r="E377" s="4" t="s">
        <v>125</v>
      </c>
      <c r="F377" s="36">
        <v>30</v>
      </c>
      <c r="G377" s="5">
        <v>85</v>
      </c>
      <c r="H377" s="5">
        <f t="shared" si="20"/>
        <v>2550</v>
      </c>
      <c r="I377" s="37">
        <v>0</v>
      </c>
      <c r="J377" s="5">
        <f t="shared" si="21"/>
        <v>2550</v>
      </c>
      <c r="K377" s="4" t="s">
        <v>126</v>
      </c>
      <c r="L377" s="4" t="s">
        <v>127</v>
      </c>
      <c r="M377" s="152"/>
    </row>
    <row r="378" spans="1:13" x14ac:dyDescent="0.25">
      <c r="A378" s="120">
        <v>66931</v>
      </c>
      <c r="B378" s="187">
        <f t="shared" si="19"/>
        <v>46218</v>
      </c>
      <c r="C378" s="4" t="s">
        <v>449</v>
      </c>
      <c r="D378" s="4" t="s">
        <v>145</v>
      </c>
      <c r="E378" s="4" t="s">
        <v>125</v>
      </c>
      <c r="F378" s="36">
        <v>29.5</v>
      </c>
      <c r="G378" s="5">
        <v>95</v>
      </c>
      <c r="H378" s="5">
        <f t="shared" si="20"/>
        <v>2802.5</v>
      </c>
      <c r="I378" s="37">
        <v>0</v>
      </c>
      <c r="J378" s="5">
        <f t="shared" si="21"/>
        <v>2802.5</v>
      </c>
      <c r="K378" s="4" t="s">
        <v>126</v>
      </c>
      <c r="L378" s="4" t="s">
        <v>127</v>
      </c>
      <c r="M378" s="152"/>
    </row>
    <row r="379" spans="1:13" x14ac:dyDescent="0.25">
      <c r="A379" s="120">
        <v>66931</v>
      </c>
      <c r="B379" s="187">
        <f t="shared" si="19"/>
        <v>46218</v>
      </c>
      <c r="C379" s="4" t="s">
        <v>450</v>
      </c>
      <c r="D379" s="4" t="s">
        <v>147</v>
      </c>
      <c r="E379" s="4" t="s">
        <v>125</v>
      </c>
      <c r="F379" s="36">
        <v>24</v>
      </c>
      <c r="G379" s="5">
        <v>84</v>
      </c>
      <c r="H379" s="5">
        <f t="shared" si="20"/>
        <v>2016</v>
      </c>
      <c r="I379" s="37">
        <v>0</v>
      </c>
      <c r="J379" s="5">
        <f t="shared" si="21"/>
        <v>2016</v>
      </c>
      <c r="K379" s="4" t="s">
        <v>126</v>
      </c>
      <c r="L379" s="4" t="s">
        <v>127</v>
      </c>
      <c r="M379" s="152"/>
    </row>
    <row r="380" spans="1:13" x14ac:dyDescent="0.25">
      <c r="A380" s="120">
        <v>66931</v>
      </c>
      <c r="B380" s="187">
        <f t="shared" si="19"/>
        <v>46218</v>
      </c>
      <c r="C380" s="4" t="s">
        <v>451</v>
      </c>
      <c r="D380" s="4" t="s">
        <v>151</v>
      </c>
      <c r="E380" s="4" t="s">
        <v>125</v>
      </c>
      <c r="F380" s="36">
        <v>6</v>
      </c>
      <c r="G380" s="5">
        <v>85</v>
      </c>
      <c r="H380" s="5">
        <f t="shared" si="20"/>
        <v>510</v>
      </c>
      <c r="I380" s="37">
        <v>0</v>
      </c>
      <c r="J380" s="5">
        <f t="shared" si="21"/>
        <v>510</v>
      </c>
      <c r="K380" s="4" t="s">
        <v>126</v>
      </c>
      <c r="L380" s="4" t="s">
        <v>127</v>
      </c>
      <c r="M380" s="152"/>
    </row>
    <row r="381" spans="1:13" x14ac:dyDescent="0.25">
      <c r="A381" s="120">
        <v>66931</v>
      </c>
      <c r="B381" s="187">
        <f t="shared" si="19"/>
        <v>46218</v>
      </c>
      <c r="C381" s="4" t="s">
        <v>452</v>
      </c>
      <c r="D381" s="4" t="s">
        <v>265</v>
      </c>
      <c r="E381" s="4" t="s">
        <v>125</v>
      </c>
      <c r="F381" s="36">
        <v>2</v>
      </c>
      <c r="G381" s="5">
        <v>90</v>
      </c>
      <c r="H381" s="5">
        <f t="shared" si="20"/>
        <v>180</v>
      </c>
      <c r="I381" s="37">
        <v>0</v>
      </c>
      <c r="J381" s="5">
        <f t="shared" si="21"/>
        <v>180</v>
      </c>
      <c r="K381" s="4" t="s">
        <v>126</v>
      </c>
      <c r="L381" s="4" t="s">
        <v>127</v>
      </c>
      <c r="M381" s="152"/>
    </row>
    <row r="382" spans="1:13" x14ac:dyDescent="0.25">
      <c r="A382" s="120">
        <v>66931</v>
      </c>
      <c r="B382" s="187">
        <f t="shared" si="19"/>
        <v>46218</v>
      </c>
      <c r="C382" s="4" t="s">
        <v>453</v>
      </c>
      <c r="D382" s="4" t="s">
        <v>153</v>
      </c>
      <c r="E382" s="4" t="s">
        <v>125</v>
      </c>
      <c r="F382" s="36">
        <v>8.5</v>
      </c>
      <c r="G382" s="5">
        <v>92.94</v>
      </c>
      <c r="H382" s="5">
        <f t="shared" si="20"/>
        <v>789.99</v>
      </c>
      <c r="I382" s="37">
        <v>0</v>
      </c>
      <c r="J382" s="5">
        <f t="shared" si="21"/>
        <v>789.99</v>
      </c>
      <c r="K382" s="4" t="s">
        <v>126</v>
      </c>
      <c r="L382" s="4" t="s">
        <v>127</v>
      </c>
      <c r="M382" s="152"/>
    </row>
    <row r="383" spans="1:13" x14ac:dyDescent="0.25">
      <c r="A383" s="120" t="s">
        <v>93</v>
      </c>
      <c r="B383" s="187">
        <f t="shared" si="19"/>
        <v>46219</v>
      </c>
      <c r="C383" s="4" t="s">
        <v>454</v>
      </c>
      <c r="D383" s="105" t="s">
        <v>455</v>
      </c>
      <c r="E383" s="105"/>
      <c r="F383" s="106"/>
      <c r="G383" s="107"/>
      <c r="H383" s="107" t="str">
        <f t="shared" si="20"/>
        <v/>
      </c>
      <c r="I383" s="37"/>
      <c r="J383" s="5" t="str">
        <f t="shared" si="21"/>
        <v/>
      </c>
      <c r="K383" s="4" t="s">
        <v>126</v>
      </c>
      <c r="L383" s="4" t="s">
        <v>127</v>
      </c>
      <c r="M383" s="152"/>
    </row>
    <row r="384" spans="1:13" x14ac:dyDescent="0.25">
      <c r="A384" s="120" t="s">
        <v>93</v>
      </c>
      <c r="B384" s="187">
        <f t="shared" si="19"/>
        <v>46219</v>
      </c>
      <c r="C384" s="4" t="s">
        <v>456</v>
      </c>
      <c r="D384" s="105" t="s">
        <v>1303</v>
      </c>
      <c r="E384" s="105" t="s">
        <v>125</v>
      </c>
      <c r="F384" s="106">
        <v>60</v>
      </c>
      <c r="G384" s="107">
        <v>85</v>
      </c>
      <c r="H384" s="107">
        <f t="shared" si="20"/>
        <v>5100</v>
      </c>
      <c r="I384" s="37">
        <v>0</v>
      </c>
      <c r="J384" s="5">
        <f t="shared" si="21"/>
        <v>5100</v>
      </c>
      <c r="K384" s="4" t="s">
        <v>126</v>
      </c>
      <c r="L384" s="4" t="s">
        <v>127</v>
      </c>
      <c r="M384" s="152">
        <f t="shared" ref="M384:M447" si="22">H384-J384</f>
        <v>0</v>
      </c>
    </row>
    <row r="385" spans="1:13" x14ac:dyDescent="0.25">
      <c r="A385" s="120" t="s">
        <v>93</v>
      </c>
      <c r="B385" s="187">
        <f t="shared" si="19"/>
        <v>46219</v>
      </c>
      <c r="C385" s="4" t="s">
        <v>456</v>
      </c>
      <c r="D385" s="105" t="s">
        <v>1303</v>
      </c>
      <c r="E385" s="105" t="s">
        <v>131</v>
      </c>
      <c r="F385" s="106">
        <v>1</v>
      </c>
      <c r="G385" s="107">
        <v>80</v>
      </c>
      <c r="H385" s="107">
        <f t="shared" si="20"/>
        <v>80</v>
      </c>
      <c r="I385" s="37">
        <v>0</v>
      </c>
      <c r="J385" s="5">
        <f t="shared" si="21"/>
        <v>80</v>
      </c>
      <c r="K385" s="4" t="s">
        <v>126</v>
      </c>
      <c r="L385" s="4" t="s">
        <v>127</v>
      </c>
      <c r="M385" s="152">
        <f t="shared" si="22"/>
        <v>0</v>
      </c>
    </row>
    <row r="386" spans="1:13" x14ac:dyDescent="0.25">
      <c r="A386" s="120" t="s">
        <v>93</v>
      </c>
      <c r="B386" s="187">
        <f t="shared" si="19"/>
        <v>46219</v>
      </c>
      <c r="C386" s="4" t="s">
        <v>457</v>
      </c>
      <c r="D386" s="105" t="s">
        <v>1308</v>
      </c>
      <c r="E386" s="105" t="s">
        <v>125</v>
      </c>
      <c r="F386" s="106">
        <v>40</v>
      </c>
      <c r="G386" s="107">
        <v>86</v>
      </c>
      <c r="H386" s="107">
        <f t="shared" si="20"/>
        <v>3440</v>
      </c>
      <c r="I386" s="37">
        <v>0</v>
      </c>
      <c r="J386" s="5">
        <f t="shared" si="21"/>
        <v>3440</v>
      </c>
      <c r="K386" s="4" t="s">
        <v>126</v>
      </c>
      <c r="L386" s="4" t="s">
        <v>127</v>
      </c>
      <c r="M386" s="152">
        <f t="shared" si="22"/>
        <v>0</v>
      </c>
    </row>
    <row r="387" spans="1:13" x14ac:dyDescent="0.25">
      <c r="A387" s="120" t="s">
        <v>93</v>
      </c>
      <c r="B387" s="187">
        <f t="shared" si="19"/>
        <v>46219</v>
      </c>
      <c r="C387" s="4" t="s">
        <v>457</v>
      </c>
      <c r="D387" s="105" t="s">
        <v>1308</v>
      </c>
      <c r="E387" s="105" t="s">
        <v>125</v>
      </c>
      <c r="F387" s="106">
        <v>50</v>
      </c>
      <c r="G387" s="107">
        <v>85</v>
      </c>
      <c r="H387" s="107">
        <f t="shared" si="20"/>
        <v>4250</v>
      </c>
      <c r="I387" s="37">
        <v>0</v>
      </c>
      <c r="J387" s="5">
        <f t="shared" si="21"/>
        <v>4250</v>
      </c>
      <c r="K387" s="4" t="s">
        <v>126</v>
      </c>
      <c r="L387" s="4" t="s">
        <v>127</v>
      </c>
      <c r="M387" s="152">
        <f t="shared" si="22"/>
        <v>0</v>
      </c>
    </row>
    <row r="388" spans="1:13" x14ac:dyDescent="0.25">
      <c r="A388" s="120" t="s">
        <v>93</v>
      </c>
      <c r="B388" s="187">
        <f t="shared" si="19"/>
        <v>46219</v>
      </c>
      <c r="C388" s="4" t="s">
        <v>457</v>
      </c>
      <c r="D388" s="105" t="s">
        <v>1308</v>
      </c>
      <c r="E388" s="105" t="s">
        <v>131</v>
      </c>
      <c r="F388" s="106">
        <v>1</v>
      </c>
      <c r="G388" s="107">
        <v>80</v>
      </c>
      <c r="H388" s="107">
        <f t="shared" si="20"/>
        <v>80</v>
      </c>
      <c r="I388" s="37">
        <v>0</v>
      </c>
      <c r="J388" s="5">
        <f t="shared" si="21"/>
        <v>80</v>
      </c>
      <c r="K388" s="4" t="s">
        <v>126</v>
      </c>
      <c r="L388" s="4" t="s">
        <v>127</v>
      </c>
      <c r="M388" s="152">
        <f t="shared" si="22"/>
        <v>0</v>
      </c>
    </row>
    <row r="389" spans="1:13" x14ac:dyDescent="0.25">
      <c r="A389" s="120" t="s">
        <v>93</v>
      </c>
      <c r="B389" s="187">
        <f t="shared" si="19"/>
        <v>46219</v>
      </c>
      <c r="C389" s="4" t="s">
        <v>458</v>
      </c>
      <c r="D389" s="105" t="s">
        <v>1306</v>
      </c>
      <c r="E389" s="105" t="s">
        <v>125</v>
      </c>
      <c r="F389" s="106">
        <v>35</v>
      </c>
      <c r="G389" s="107">
        <v>85</v>
      </c>
      <c r="H389" s="107">
        <f t="shared" si="20"/>
        <v>2975</v>
      </c>
      <c r="I389" s="37">
        <v>0</v>
      </c>
      <c r="J389" s="5">
        <f t="shared" si="21"/>
        <v>2975</v>
      </c>
      <c r="K389" s="4" t="s">
        <v>126</v>
      </c>
      <c r="L389" s="4" t="s">
        <v>127</v>
      </c>
      <c r="M389" s="152">
        <f t="shared" si="22"/>
        <v>0</v>
      </c>
    </row>
    <row r="390" spans="1:13" x14ac:dyDescent="0.25">
      <c r="A390" s="120" t="s">
        <v>93</v>
      </c>
      <c r="B390" s="187">
        <f t="shared" si="19"/>
        <v>46219</v>
      </c>
      <c r="C390" s="4" t="s">
        <v>459</v>
      </c>
      <c r="D390" s="105" t="s">
        <v>141</v>
      </c>
      <c r="E390" s="105" t="s">
        <v>125</v>
      </c>
      <c r="F390" s="106">
        <v>25</v>
      </c>
      <c r="G390" s="107">
        <v>86</v>
      </c>
      <c r="H390" s="107">
        <f t="shared" si="20"/>
        <v>2150</v>
      </c>
      <c r="I390" s="37">
        <v>0</v>
      </c>
      <c r="J390" s="5">
        <f t="shared" si="21"/>
        <v>2150</v>
      </c>
      <c r="K390" s="4" t="s">
        <v>126</v>
      </c>
      <c r="L390" s="4" t="s">
        <v>127</v>
      </c>
      <c r="M390" s="152">
        <f t="shared" si="22"/>
        <v>0</v>
      </c>
    </row>
    <row r="391" spans="1:13" x14ac:dyDescent="0.25">
      <c r="A391" s="120" t="s">
        <v>93</v>
      </c>
      <c r="B391" s="187">
        <f t="shared" si="19"/>
        <v>46219</v>
      </c>
      <c r="C391" s="4" t="s">
        <v>460</v>
      </c>
      <c r="D391" s="105" t="s">
        <v>139</v>
      </c>
      <c r="E391" s="105" t="s">
        <v>125</v>
      </c>
      <c r="F391" s="106">
        <v>4.5</v>
      </c>
      <c r="G391" s="107">
        <v>86</v>
      </c>
      <c r="H391" s="107">
        <f t="shared" si="20"/>
        <v>387</v>
      </c>
      <c r="I391" s="37">
        <v>0</v>
      </c>
      <c r="J391" s="5">
        <f t="shared" si="21"/>
        <v>387</v>
      </c>
      <c r="K391" s="4" t="s">
        <v>126</v>
      </c>
      <c r="L391" s="4" t="s">
        <v>127</v>
      </c>
      <c r="M391" s="152">
        <f t="shared" si="22"/>
        <v>0</v>
      </c>
    </row>
    <row r="392" spans="1:13" x14ac:dyDescent="0.25">
      <c r="A392" s="120" t="s">
        <v>93</v>
      </c>
      <c r="B392" s="187">
        <f t="shared" si="19"/>
        <v>46219</v>
      </c>
      <c r="C392" s="4" t="s">
        <v>460</v>
      </c>
      <c r="D392" s="105" t="s">
        <v>139</v>
      </c>
      <c r="E392" s="105" t="s">
        <v>149</v>
      </c>
      <c r="F392" s="106">
        <v>1</v>
      </c>
      <c r="G392" s="107">
        <v>800</v>
      </c>
      <c r="H392" s="107">
        <f t="shared" si="20"/>
        <v>800</v>
      </c>
      <c r="I392" s="37">
        <v>0</v>
      </c>
      <c r="J392" s="5">
        <f t="shared" si="21"/>
        <v>800</v>
      </c>
      <c r="K392" s="4" t="s">
        <v>126</v>
      </c>
      <c r="L392" s="4" t="s">
        <v>127</v>
      </c>
      <c r="M392" s="152">
        <f t="shared" si="22"/>
        <v>0</v>
      </c>
    </row>
    <row r="393" spans="1:13" x14ac:dyDescent="0.25">
      <c r="A393" s="120" t="s">
        <v>93</v>
      </c>
      <c r="B393" s="187">
        <f t="shared" si="19"/>
        <v>46219</v>
      </c>
      <c r="C393" s="4" t="s">
        <v>461</v>
      </c>
      <c r="D393" s="105" t="s">
        <v>1311</v>
      </c>
      <c r="E393" s="105" t="s">
        <v>125</v>
      </c>
      <c r="F393" s="106">
        <v>8</v>
      </c>
      <c r="G393" s="107">
        <v>85</v>
      </c>
      <c r="H393" s="107">
        <f t="shared" si="20"/>
        <v>680</v>
      </c>
      <c r="I393" s="37">
        <v>0</v>
      </c>
      <c r="J393" s="5">
        <f t="shared" si="21"/>
        <v>680</v>
      </c>
      <c r="K393" s="4" t="s">
        <v>126</v>
      </c>
      <c r="L393" s="4" t="s">
        <v>127</v>
      </c>
      <c r="M393" s="152">
        <f t="shared" si="22"/>
        <v>0</v>
      </c>
    </row>
    <row r="394" spans="1:13" s="64" customFormat="1" x14ac:dyDescent="0.25">
      <c r="A394" s="120" t="s">
        <v>93</v>
      </c>
      <c r="B394" s="187">
        <f t="shared" si="19"/>
        <v>46219</v>
      </c>
      <c r="C394" s="4" t="s">
        <v>462</v>
      </c>
      <c r="D394" s="105" t="s">
        <v>134</v>
      </c>
      <c r="E394" s="105" t="s">
        <v>125</v>
      </c>
      <c r="F394" s="106">
        <v>5</v>
      </c>
      <c r="G394" s="107">
        <v>85</v>
      </c>
      <c r="H394" s="107">
        <f t="shared" si="20"/>
        <v>425</v>
      </c>
      <c r="I394" s="37">
        <v>0</v>
      </c>
      <c r="J394" s="5">
        <f t="shared" si="21"/>
        <v>425</v>
      </c>
      <c r="K394" s="4" t="s">
        <v>126</v>
      </c>
      <c r="L394" s="4" t="s">
        <v>127</v>
      </c>
      <c r="M394" s="152">
        <f t="shared" si="22"/>
        <v>0</v>
      </c>
    </row>
    <row r="395" spans="1:13" s="64" customFormat="1" x14ac:dyDescent="0.25">
      <c r="A395" s="120" t="s">
        <v>93</v>
      </c>
      <c r="B395" s="187">
        <f t="shared" si="19"/>
        <v>46219</v>
      </c>
      <c r="C395" s="4" t="s">
        <v>463</v>
      </c>
      <c r="D395" s="105" t="s">
        <v>1326</v>
      </c>
      <c r="E395" s="105" t="s">
        <v>125</v>
      </c>
      <c r="F395" s="106">
        <v>10</v>
      </c>
      <c r="G395" s="107">
        <v>86</v>
      </c>
      <c r="H395" s="107">
        <f t="shared" si="20"/>
        <v>860</v>
      </c>
      <c r="I395" s="37">
        <v>0</v>
      </c>
      <c r="J395" s="5">
        <f t="shared" si="21"/>
        <v>860</v>
      </c>
      <c r="K395" s="4" t="s">
        <v>126</v>
      </c>
      <c r="L395" s="4" t="s">
        <v>127</v>
      </c>
      <c r="M395" s="152">
        <f t="shared" si="22"/>
        <v>0</v>
      </c>
    </row>
    <row r="396" spans="1:13" s="64" customFormat="1" x14ac:dyDescent="0.25">
      <c r="A396" s="120" t="s">
        <v>93</v>
      </c>
      <c r="B396" s="187">
        <f t="shared" si="19"/>
        <v>46219</v>
      </c>
      <c r="C396" s="4" t="s">
        <v>463</v>
      </c>
      <c r="D396" s="105" t="s">
        <v>1326</v>
      </c>
      <c r="E396" s="105" t="s">
        <v>148</v>
      </c>
      <c r="F396" s="106">
        <v>2</v>
      </c>
      <c r="G396" s="107">
        <v>1100</v>
      </c>
      <c r="H396" s="107">
        <f t="shared" si="20"/>
        <v>2200</v>
      </c>
      <c r="I396" s="37">
        <v>0</v>
      </c>
      <c r="J396" s="5">
        <f t="shared" si="21"/>
        <v>2200</v>
      </c>
      <c r="K396" s="4" t="s">
        <v>126</v>
      </c>
      <c r="L396" s="4" t="s">
        <v>127</v>
      </c>
      <c r="M396" s="152">
        <f t="shared" si="22"/>
        <v>0</v>
      </c>
    </row>
    <row r="397" spans="1:13" s="64" customFormat="1" x14ac:dyDescent="0.25">
      <c r="A397" s="120" t="s">
        <v>93</v>
      </c>
      <c r="B397" s="187">
        <f t="shared" si="19"/>
        <v>46219</v>
      </c>
      <c r="C397" s="4" t="s">
        <v>464</v>
      </c>
      <c r="D397" s="105" t="s">
        <v>1309</v>
      </c>
      <c r="E397" s="105" t="s">
        <v>125</v>
      </c>
      <c r="F397" s="106">
        <v>5</v>
      </c>
      <c r="G397" s="107">
        <v>85</v>
      </c>
      <c r="H397" s="107">
        <f t="shared" si="20"/>
        <v>425</v>
      </c>
      <c r="I397" s="37">
        <v>0</v>
      </c>
      <c r="J397" s="5">
        <f t="shared" si="21"/>
        <v>425</v>
      </c>
      <c r="K397" s="4" t="s">
        <v>126</v>
      </c>
      <c r="L397" s="4" t="s">
        <v>127</v>
      </c>
      <c r="M397" s="152">
        <f t="shared" si="22"/>
        <v>0</v>
      </c>
    </row>
    <row r="398" spans="1:13" s="64" customFormat="1" x14ac:dyDescent="0.25">
      <c r="A398" s="120" t="s">
        <v>93</v>
      </c>
      <c r="B398" s="187">
        <f t="shared" si="19"/>
        <v>46219</v>
      </c>
      <c r="C398" s="4" t="s">
        <v>465</v>
      </c>
      <c r="D398" s="105" t="s">
        <v>1310</v>
      </c>
      <c r="E398" s="105" t="s">
        <v>125</v>
      </c>
      <c r="F398" s="106">
        <v>15</v>
      </c>
      <c r="G398" s="107">
        <v>85</v>
      </c>
      <c r="H398" s="107">
        <f t="shared" si="20"/>
        <v>1275</v>
      </c>
      <c r="I398" s="37">
        <v>0</v>
      </c>
      <c r="J398" s="5">
        <f t="shared" si="21"/>
        <v>1275</v>
      </c>
      <c r="K398" s="4" t="s">
        <v>126</v>
      </c>
      <c r="L398" s="4" t="s">
        <v>127</v>
      </c>
      <c r="M398" s="152">
        <f t="shared" si="22"/>
        <v>0</v>
      </c>
    </row>
    <row r="399" spans="1:13" s="64" customFormat="1" x14ac:dyDescent="0.25">
      <c r="A399" s="120" t="s">
        <v>93</v>
      </c>
      <c r="B399" s="187">
        <f t="shared" si="19"/>
        <v>46219</v>
      </c>
      <c r="C399" s="4" t="s">
        <v>466</v>
      </c>
      <c r="D399" s="105" t="s">
        <v>1307</v>
      </c>
      <c r="E399" s="105" t="s">
        <v>125</v>
      </c>
      <c r="F399" s="106">
        <v>30</v>
      </c>
      <c r="G399" s="107">
        <v>85</v>
      </c>
      <c r="H399" s="107">
        <f t="shared" si="20"/>
        <v>2550</v>
      </c>
      <c r="I399" s="37">
        <v>0</v>
      </c>
      <c r="J399" s="5">
        <f t="shared" si="21"/>
        <v>2550</v>
      </c>
      <c r="K399" s="4" t="s">
        <v>126</v>
      </c>
      <c r="L399" s="4" t="s">
        <v>127</v>
      </c>
      <c r="M399" s="152">
        <f t="shared" si="22"/>
        <v>0</v>
      </c>
    </row>
    <row r="400" spans="1:13" s="64" customFormat="1" x14ac:dyDescent="0.25">
      <c r="A400" s="120" t="s">
        <v>93</v>
      </c>
      <c r="B400" s="187">
        <f t="shared" si="19"/>
        <v>46219</v>
      </c>
      <c r="C400" s="4" t="s">
        <v>467</v>
      </c>
      <c r="D400" s="105" t="s">
        <v>1312</v>
      </c>
      <c r="E400" s="105" t="s">
        <v>125</v>
      </c>
      <c r="F400" s="106">
        <v>10</v>
      </c>
      <c r="G400" s="107">
        <v>85</v>
      </c>
      <c r="H400" s="107">
        <f t="shared" si="20"/>
        <v>850</v>
      </c>
      <c r="I400" s="37">
        <v>0</v>
      </c>
      <c r="J400" s="5">
        <f t="shared" si="21"/>
        <v>850</v>
      </c>
      <c r="K400" s="4" t="s">
        <v>126</v>
      </c>
      <c r="L400" s="4" t="s">
        <v>127</v>
      </c>
      <c r="M400" s="152">
        <f t="shared" si="22"/>
        <v>0</v>
      </c>
    </row>
    <row r="401" spans="1:13" s="64" customFormat="1" x14ac:dyDescent="0.25">
      <c r="A401" s="120" t="s">
        <v>93</v>
      </c>
      <c r="B401" s="187">
        <f t="shared" si="19"/>
        <v>46219</v>
      </c>
      <c r="C401" s="4" t="s">
        <v>468</v>
      </c>
      <c r="D401" s="105" t="s">
        <v>1313</v>
      </c>
      <c r="E401" s="105" t="s">
        <v>125</v>
      </c>
      <c r="F401" s="106">
        <v>15</v>
      </c>
      <c r="G401" s="107">
        <v>85</v>
      </c>
      <c r="H401" s="107">
        <f t="shared" si="20"/>
        <v>1275</v>
      </c>
      <c r="I401" s="37">
        <v>0</v>
      </c>
      <c r="J401" s="5">
        <f t="shared" si="21"/>
        <v>1275</v>
      </c>
      <c r="K401" s="4" t="s">
        <v>126</v>
      </c>
      <c r="L401" s="4" t="s">
        <v>127</v>
      </c>
      <c r="M401" s="152">
        <f t="shared" si="22"/>
        <v>0</v>
      </c>
    </row>
    <row r="402" spans="1:13" s="64" customFormat="1" x14ac:dyDescent="0.25">
      <c r="A402" s="120" t="s">
        <v>93</v>
      </c>
      <c r="B402" s="187">
        <f t="shared" si="19"/>
        <v>46219</v>
      </c>
      <c r="C402" s="4" t="s">
        <v>469</v>
      </c>
      <c r="D402" s="105" t="s">
        <v>470</v>
      </c>
      <c r="E402" s="105" t="s">
        <v>125</v>
      </c>
      <c r="F402" s="106">
        <v>60</v>
      </c>
      <c r="G402" s="107">
        <v>85</v>
      </c>
      <c r="H402" s="107">
        <f t="shared" si="20"/>
        <v>5100</v>
      </c>
      <c r="I402" s="37">
        <v>0</v>
      </c>
      <c r="J402" s="5">
        <f t="shared" si="21"/>
        <v>5100</v>
      </c>
      <c r="K402" s="4" t="s">
        <v>126</v>
      </c>
      <c r="L402" s="4" t="s">
        <v>127</v>
      </c>
      <c r="M402" s="152">
        <f t="shared" si="22"/>
        <v>0</v>
      </c>
    </row>
    <row r="403" spans="1:13" s="64" customFormat="1" x14ac:dyDescent="0.25">
      <c r="A403" s="120" t="s">
        <v>93</v>
      </c>
      <c r="B403" s="187">
        <f t="shared" si="19"/>
        <v>46219</v>
      </c>
      <c r="C403" s="4" t="s">
        <v>469</v>
      </c>
      <c r="D403" s="105" t="s">
        <v>470</v>
      </c>
      <c r="E403" s="105" t="s">
        <v>216</v>
      </c>
      <c r="F403" s="106">
        <v>7</v>
      </c>
      <c r="G403" s="107">
        <v>800</v>
      </c>
      <c r="H403" s="107">
        <f t="shared" si="20"/>
        <v>5600</v>
      </c>
      <c r="I403" s="37">
        <v>0</v>
      </c>
      <c r="J403" s="5">
        <f t="shared" si="21"/>
        <v>5600</v>
      </c>
      <c r="K403" s="4" t="s">
        <v>126</v>
      </c>
      <c r="L403" s="4" t="s">
        <v>127</v>
      </c>
      <c r="M403" s="152">
        <f t="shared" si="22"/>
        <v>0</v>
      </c>
    </row>
    <row r="404" spans="1:13" s="64" customFormat="1" x14ac:dyDescent="0.25">
      <c r="A404" s="120" t="s">
        <v>93</v>
      </c>
      <c r="B404" s="187">
        <f t="shared" si="19"/>
        <v>46219</v>
      </c>
      <c r="C404" s="4" t="s">
        <v>471</v>
      </c>
      <c r="D404" s="105" t="s">
        <v>145</v>
      </c>
      <c r="E404" s="105" t="s">
        <v>125</v>
      </c>
      <c r="F404" s="106">
        <v>20</v>
      </c>
      <c r="G404" s="107">
        <v>95</v>
      </c>
      <c r="H404" s="107">
        <f t="shared" si="20"/>
        <v>1900</v>
      </c>
      <c r="I404" s="37">
        <v>0</v>
      </c>
      <c r="J404" s="5">
        <f t="shared" si="21"/>
        <v>1900</v>
      </c>
      <c r="K404" s="4" t="s">
        <v>126</v>
      </c>
      <c r="L404" s="4" t="s">
        <v>127</v>
      </c>
      <c r="M404" s="152">
        <f t="shared" si="22"/>
        <v>0</v>
      </c>
    </row>
    <row r="405" spans="1:13" s="64" customFormat="1" x14ac:dyDescent="0.25">
      <c r="A405" s="120" t="s">
        <v>93</v>
      </c>
      <c r="B405" s="187">
        <f t="shared" ref="B405:B468" si="23">IF(A405="","",IF(ISNUMBER(A405),IFERROR(VLOOKUP(TEXT(A405,"yyyy/mm/dd"),BSAD,2,FALSE),""),IFERROR(VLOOKUP(A405,BSAD,2,FALSE),"")))</f>
        <v>46219</v>
      </c>
      <c r="C405" s="4" t="s">
        <v>471</v>
      </c>
      <c r="D405" s="105" t="s">
        <v>145</v>
      </c>
      <c r="E405" s="105" t="s">
        <v>148</v>
      </c>
      <c r="F405" s="106">
        <v>1</v>
      </c>
      <c r="G405" s="107">
        <v>1100</v>
      </c>
      <c r="H405" s="107">
        <f t="shared" ref="H405:H468" si="24">IF($F405="","",$F405*$G405)</f>
        <v>1100</v>
      </c>
      <c r="I405" s="37">
        <v>0</v>
      </c>
      <c r="J405" s="5">
        <f t="shared" ref="J405:J468" si="25">IF($F405="","",$H405*(1-$I405/100))</f>
        <v>1100</v>
      </c>
      <c r="K405" s="4" t="s">
        <v>126</v>
      </c>
      <c r="L405" s="4" t="s">
        <v>127</v>
      </c>
      <c r="M405" s="152">
        <f t="shared" si="22"/>
        <v>0</v>
      </c>
    </row>
    <row r="406" spans="1:13" s="64" customFormat="1" x14ac:dyDescent="0.25">
      <c r="A406" s="120" t="s">
        <v>93</v>
      </c>
      <c r="B406" s="187">
        <f t="shared" si="23"/>
        <v>46219</v>
      </c>
      <c r="C406" s="4" t="s">
        <v>471</v>
      </c>
      <c r="D406" s="4" t="s">
        <v>145</v>
      </c>
      <c r="E406" s="105" t="s">
        <v>216</v>
      </c>
      <c r="F406" s="36">
        <v>1</v>
      </c>
      <c r="G406" s="5">
        <v>800</v>
      </c>
      <c r="H406" s="107">
        <f t="shared" si="24"/>
        <v>800</v>
      </c>
      <c r="I406" s="37">
        <v>0</v>
      </c>
      <c r="J406" s="5">
        <f t="shared" si="25"/>
        <v>800</v>
      </c>
      <c r="K406" s="4" t="s">
        <v>126</v>
      </c>
      <c r="L406" s="4" t="s">
        <v>127</v>
      </c>
      <c r="M406" s="152">
        <f t="shared" si="22"/>
        <v>0</v>
      </c>
    </row>
    <row r="407" spans="1:13" s="64" customFormat="1" x14ac:dyDescent="0.25">
      <c r="A407" s="120" t="s">
        <v>93</v>
      </c>
      <c r="B407" s="187">
        <f t="shared" si="23"/>
        <v>46219</v>
      </c>
      <c r="C407" s="4" t="s">
        <v>472</v>
      </c>
      <c r="D407" s="105" t="s">
        <v>147</v>
      </c>
      <c r="E407" s="105" t="s">
        <v>125</v>
      </c>
      <c r="F407" s="106">
        <v>25</v>
      </c>
      <c r="G407" s="107">
        <v>84</v>
      </c>
      <c r="H407" s="107">
        <f t="shared" si="24"/>
        <v>2100</v>
      </c>
      <c r="I407" s="37">
        <v>0</v>
      </c>
      <c r="J407" s="5">
        <f t="shared" si="25"/>
        <v>2100</v>
      </c>
      <c r="K407" s="4" t="s">
        <v>126</v>
      </c>
      <c r="L407" s="4" t="s">
        <v>127</v>
      </c>
      <c r="M407" s="152">
        <f t="shared" si="22"/>
        <v>0</v>
      </c>
    </row>
    <row r="408" spans="1:13" s="64" customFormat="1" x14ac:dyDescent="0.25">
      <c r="A408" s="120" t="s">
        <v>93</v>
      </c>
      <c r="B408" s="187">
        <f t="shared" si="23"/>
        <v>46219</v>
      </c>
      <c r="C408" s="4" t="s">
        <v>473</v>
      </c>
      <c r="D408" s="105" t="s">
        <v>151</v>
      </c>
      <c r="E408" s="105" t="s">
        <v>125</v>
      </c>
      <c r="F408" s="106">
        <v>6</v>
      </c>
      <c r="G408" s="107">
        <v>85</v>
      </c>
      <c r="H408" s="107">
        <f t="shared" si="24"/>
        <v>510</v>
      </c>
      <c r="I408" s="37">
        <v>0</v>
      </c>
      <c r="J408" s="5">
        <f t="shared" si="25"/>
        <v>510</v>
      </c>
      <c r="K408" s="4" t="s">
        <v>126</v>
      </c>
      <c r="L408" s="4" t="s">
        <v>127</v>
      </c>
      <c r="M408" s="152">
        <f t="shared" si="22"/>
        <v>0</v>
      </c>
    </row>
    <row r="409" spans="1:13" s="64" customFormat="1" x14ac:dyDescent="0.25">
      <c r="A409" s="120" t="s">
        <v>93</v>
      </c>
      <c r="B409" s="187">
        <f t="shared" si="23"/>
        <v>46219</v>
      </c>
      <c r="C409" s="4" t="s">
        <v>474</v>
      </c>
      <c r="D409" s="105" t="s">
        <v>1403</v>
      </c>
      <c r="E409" s="105" t="s">
        <v>148</v>
      </c>
      <c r="F409" s="106">
        <v>0.5</v>
      </c>
      <c r="G409" s="107">
        <v>1100</v>
      </c>
      <c r="H409" s="107">
        <f t="shared" si="24"/>
        <v>550</v>
      </c>
      <c r="I409" s="37">
        <v>0</v>
      </c>
      <c r="J409" s="5">
        <f t="shared" si="25"/>
        <v>550</v>
      </c>
      <c r="K409" s="4" t="s">
        <v>126</v>
      </c>
      <c r="L409" s="4" t="s">
        <v>127</v>
      </c>
      <c r="M409" s="152">
        <f t="shared" si="22"/>
        <v>0</v>
      </c>
    </row>
    <row r="410" spans="1:13" s="64" customFormat="1" x14ac:dyDescent="0.25">
      <c r="A410" s="120" t="s">
        <v>93</v>
      </c>
      <c r="B410" s="187">
        <f t="shared" si="23"/>
        <v>46219</v>
      </c>
      <c r="C410" s="4" t="s">
        <v>475</v>
      </c>
      <c r="D410" s="105" t="s">
        <v>153</v>
      </c>
      <c r="E410" s="105" t="s">
        <v>125</v>
      </c>
      <c r="F410" s="106">
        <v>2.5</v>
      </c>
      <c r="G410" s="107">
        <v>94</v>
      </c>
      <c r="H410" s="107">
        <f t="shared" si="24"/>
        <v>235</v>
      </c>
      <c r="I410" s="37">
        <v>0</v>
      </c>
      <c r="J410" s="5">
        <f t="shared" si="25"/>
        <v>235</v>
      </c>
      <c r="K410" s="4" t="s">
        <v>126</v>
      </c>
      <c r="L410" s="4" t="s">
        <v>127</v>
      </c>
      <c r="M410" s="152">
        <f t="shared" si="22"/>
        <v>0</v>
      </c>
    </row>
    <row r="411" spans="1:13" s="64" customFormat="1" x14ac:dyDescent="0.25">
      <c r="A411" s="120" t="s">
        <v>93</v>
      </c>
      <c r="B411" s="187">
        <f t="shared" si="23"/>
        <v>46219</v>
      </c>
      <c r="C411" s="4" t="s">
        <v>476</v>
      </c>
      <c r="D411" s="105" t="s">
        <v>265</v>
      </c>
      <c r="E411" s="105" t="s">
        <v>125</v>
      </c>
      <c r="F411" s="106">
        <v>2</v>
      </c>
      <c r="G411" s="107">
        <v>90</v>
      </c>
      <c r="H411" s="107">
        <f t="shared" si="24"/>
        <v>180</v>
      </c>
      <c r="I411" s="37">
        <v>0</v>
      </c>
      <c r="J411" s="5">
        <f t="shared" si="25"/>
        <v>180</v>
      </c>
      <c r="K411" s="4" t="s">
        <v>126</v>
      </c>
      <c r="L411" s="4" t="s">
        <v>127</v>
      </c>
      <c r="M411" s="152">
        <f t="shared" si="22"/>
        <v>0</v>
      </c>
    </row>
    <row r="412" spans="1:13" s="64" customFormat="1" x14ac:dyDescent="0.25">
      <c r="A412" s="120" t="s">
        <v>93</v>
      </c>
      <c r="B412" s="187">
        <f t="shared" si="23"/>
        <v>46219</v>
      </c>
      <c r="C412" s="4" t="s">
        <v>477</v>
      </c>
      <c r="D412" s="105" t="s">
        <v>1325</v>
      </c>
      <c r="E412" s="105" t="s">
        <v>125</v>
      </c>
      <c r="F412" s="106">
        <v>11</v>
      </c>
      <c r="G412" s="107">
        <v>100</v>
      </c>
      <c r="H412" s="107">
        <f t="shared" si="24"/>
        <v>1100</v>
      </c>
      <c r="I412" s="37">
        <v>0</v>
      </c>
      <c r="J412" s="5">
        <f t="shared" si="25"/>
        <v>1100</v>
      </c>
      <c r="K412" s="4" t="s">
        <v>126</v>
      </c>
      <c r="L412" s="4" t="s">
        <v>127</v>
      </c>
      <c r="M412" s="152">
        <f t="shared" si="22"/>
        <v>0</v>
      </c>
    </row>
    <row r="413" spans="1:13" s="64" customFormat="1" x14ac:dyDescent="0.25">
      <c r="A413" s="120" t="s">
        <v>93</v>
      </c>
      <c r="B413" s="187">
        <f t="shared" si="23"/>
        <v>46219</v>
      </c>
      <c r="C413" s="4" t="s">
        <v>478</v>
      </c>
      <c r="D413" s="105" t="s">
        <v>1341</v>
      </c>
      <c r="E413" s="105" t="s">
        <v>125</v>
      </c>
      <c r="F413" s="106">
        <v>35</v>
      </c>
      <c r="G413" s="107">
        <v>90</v>
      </c>
      <c r="H413" s="107">
        <f t="shared" si="24"/>
        <v>3150</v>
      </c>
      <c r="I413" s="37">
        <v>0</v>
      </c>
      <c r="J413" s="5">
        <f t="shared" si="25"/>
        <v>3150</v>
      </c>
      <c r="K413" s="4" t="s">
        <v>126</v>
      </c>
      <c r="L413" s="4" t="s">
        <v>127</v>
      </c>
      <c r="M413" s="152">
        <f t="shared" si="22"/>
        <v>0</v>
      </c>
    </row>
    <row r="414" spans="1:13" x14ac:dyDescent="0.25">
      <c r="A414" s="120">
        <v>66932</v>
      </c>
      <c r="B414" s="187">
        <f t="shared" si="23"/>
        <v>46220</v>
      </c>
      <c r="C414" s="4" t="s">
        <v>479</v>
      </c>
      <c r="D414" s="4" t="s">
        <v>1303</v>
      </c>
      <c r="E414" s="4" t="s">
        <v>125</v>
      </c>
      <c r="F414" s="36">
        <v>60</v>
      </c>
      <c r="G414" s="5">
        <v>85</v>
      </c>
      <c r="H414" s="5">
        <f t="shared" si="24"/>
        <v>5100</v>
      </c>
      <c r="I414" s="37">
        <v>0</v>
      </c>
      <c r="J414" s="5">
        <f t="shared" si="25"/>
        <v>5100</v>
      </c>
      <c r="K414" s="4" t="s">
        <v>126</v>
      </c>
      <c r="L414" s="4" t="s">
        <v>127</v>
      </c>
      <c r="M414" s="152">
        <f t="shared" si="22"/>
        <v>0</v>
      </c>
    </row>
    <row r="415" spans="1:13" x14ac:dyDescent="0.25">
      <c r="A415" s="120">
        <v>66932</v>
      </c>
      <c r="B415" s="187">
        <f t="shared" si="23"/>
        <v>46220</v>
      </c>
      <c r="C415" s="4" t="s">
        <v>479</v>
      </c>
      <c r="D415" s="4" t="s">
        <v>1303</v>
      </c>
      <c r="E415" s="4" t="s">
        <v>131</v>
      </c>
      <c r="F415" s="36">
        <v>1</v>
      </c>
      <c r="G415" s="5">
        <v>80</v>
      </c>
      <c r="H415" s="5">
        <f t="shared" si="24"/>
        <v>80</v>
      </c>
      <c r="I415" s="37">
        <v>0</v>
      </c>
      <c r="J415" s="5">
        <f t="shared" si="25"/>
        <v>80</v>
      </c>
      <c r="K415" s="4" t="s">
        <v>126</v>
      </c>
      <c r="L415" s="4" t="s">
        <v>127</v>
      </c>
      <c r="M415" s="152">
        <f t="shared" si="22"/>
        <v>0</v>
      </c>
    </row>
    <row r="416" spans="1:13" x14ac:dyDescent="0.25">
      <c r="A416" s="120">
        <v>66932</v>
      </c>
      <c r="B416" s="187">
        <f t="shared" si="23"/>
        <v>46220</v>
      </c>
      <c r="C416" s="4" t="s">
        <v>480</v>
      </c>
      <c r="D416" s="4" t="s">
        <v>1306</v>
      </c>
      <c r="E416" s="4" t="s">
        <v>125</v>
      </c>
      <c r="F416" s="36">
        <v>55</v>
      </c>
      <c r="G416" s="5">
        <v>85</v>
      </c>
      <c r="H416" s="5">
        <f t="shared" si="24"/>
        <v>4675</v>
      </c>
      <c r="I416" s="37">
        <v>0</v>
      </c>
      <c r="J416" s="5">
        <f t="shared" si="25"/>
        <v>4675</v>
      </c>
      <c r="K416" s="4" t="s">
        <v>126</v>
      </c>
      <c r="L416" s="4" t="s">
        <v>127</v>
      </c>
      <c r="M416" s="152">
        <f t="shared" si="22"/>
        <v>0</v>
      </c>
    </row>
    <row r="417" spans="1:13" x14ac:dyDescent="0.25">
      <c r="A417" s="120">
        <v>66932</v>
      </c>
      <c r="B417" s="187">
        <f t="shared" si="23"/>
        <v>46220</v>
      </c>
      <c r="C417" s="4" t="s">
        <v>481</v>
      </c>
      <c r="D417" s="4" t="s">
        <v>1307</v>
      </c>
      <c r="E417" s="4" t="s">
        <v>125</v>
      </c>
      <c r="F417" s="36">
        <v>25</v>
      </c>
      <c r="G417" s="5">
        <v>85</v>
      </c>
      <c r="H417" s="5">
        <f t="shared" si="24"/>
        <v>2125</v>
      </c>
      <c r="I417" s="37">
        <v>0</v>
      </c>
      <c r="J417" s="5">
        <f t="shared" si="25"/>
        <v>2125</v>
      </c>
      <c r="K417" s="4" t="s">
        <v>126</v>
      </c>
      <c r="L417" s="4" t="s">
        <v>127</v>
      </c>
      <c r="M417" s="152">
        <f t="shared" si="22"/>
        <v>0</v>
      </c>
    </row>
    <row r="418" spans="1:13" x14ac:dyDescent="0.25">
      <c r="A418" s="120">
        <v>66932</v>
      </c>
      <c r="B418" s="187">
        <f t="shared" si="23"/>
        <v>46220</v>
      </c>
      <c r="C418" s="4" t="s">
        <v>482</v>
      </c>
      <c r="D418" s="4" t="s">
        <v>1308</v>
      </c>
      <c r="E418" s="4" t="s">
        <v>125</v>
      </c>
      <c r="F418" s="36">
        <v>40</v>
      </c>
      <c r="G418" s="5">
        <v>86</v>
      </c>
      <c r="H418" s="5">
        <f t="shared" si="24"/>
        <v>3440</v>
      </c>
      <c r="I418" s="37">
        <v>0</v>
      </c>
      <c r="J418" s="5">
        <f t="shared" si="25"/>
        <v>3440</v>
      </c>
      <c r="K418" s="4" t="s">
        <v>126</v>
      </c>
      <c r="L418" s="4" t="s">
        <v>127</v>
      </c>
      <c r="M418" s="152">
        <f t="shared" si="22"/>
        <v>0</v>
      </c>
    </row>
    <row r="419" spans="1:13" x14ac:dyDescent="0.25">
      <c r="A419" s="120">
        <v>66932</v>
      </c>
      <c r="B419" s="187">
        <f t="shared" si="23"/>
        <v>46220</v>
      </c>
      <c r="C419" s="4" t="s">
        <v>482</v>
      </c>
      <c r="D419" s="4" t="s">
        <v>1308</v>
      </c>
      <c r="E419" s="4" t="s">
        <v>125</v>
      </c>
      <c r="F419" s="36">
        <v>55</v>
      </c>
      <c r="G419" s="5">
        <v>85</v>
      </c>
      <c r="H419" s="5">
        <f t="shared" si="24"/>
        <v>4675</v>
      </c>
      <c r="I419" s="37">
        <v>0</v>
      </c>
      <c r="J419" s="5">
        <f t="shared" si="25"/>
        <v>4675</v>
      </c>
      <c r="K419" s="4" t="s">
        <v>126</v>
      </c>
      <c r="L419" s="4" t="s">
        <v>127</v>
      </c>
      <c r="M419" s="152">
        <f t="shared" si="22"/>
        <v>0</v>
      </c>
    </row>
    <row r="420" spans="1:13" x14ac:dyDescent="0.25">
      <c r="A420" s="120">
        <v>66932</v>
      </c>
      <c r="B420" s="187">
        <f t="shared" si="23"/>
        <v>46220</v>
      </c>
      <c r="C420" s="4" t="s">
        <v>482</v>
      </c>
      <c r="D420" s="4" t="s">
        <v>1308</v>
      </c>
      <c r="E420" s="4" t="s">
        <v>148</v>
      </c>
      <c r="F420" s="36">
        <v>4</v>
      </c>
      <c r="G420" s="5">
        <v>1100</v>
      </c>
      <c r="H420" s="5">
        <f t="shared" si="24"/>
        <v>4400</v>
      </c>
      <c r="I420" s="37">
        <v>0</v>
      </c>
      <c r="J420" s="5">
        <f t="shared" si="25"/>
        <v>4400</v>
      </c>
      <c r="K420" s="4" t="s">
        <v>126</v>
      </c>
      <c r="L420" s="4" t="s">
        <v>127</v>
      </c>
      <c r="M420" s="152">
        <f t="shared" si="22"/>
        <v>0</v>
      </c>
    </row>
    <row r="421" spans="1:13" x14ac:dyDescent="0.25">
      <c r="A421" s="120">
        <v>66932</v>
      </c>
      <c r="B421" s="187">
        <f t="shared" si="23"/>
        <v>46220</v>
      </c>
      <c r="C421" s="4" t="s">
        <v>482</v>
      </c>
      <c r="D421" s="4" t="s">
        <v>1308</v>
      </c>
      <c r="E421" s="4" t="s">
        <v>131</v>
      </c>
      <c r="F421" s="36">
        <v>1</v>
      </c>
      <c r="G421" s="5">
        <v>80</v>
      </c>
      <c r="H421" s="5">
        <f t="shared" si="24"/>
        <v>80</v>
      </c>
      <c r="I421" s="37">
        <v>0</v>
      </c>
      <c r="J421" s="5">
        <f t="shared" si="25"/>
        <v>80</v>
      </c>
      <c r="K421" s="4" t="s">
        <v>126</v>
      </c>
      <c r="L421" s="4" t="s">
        <v>127</v>
      </c>
      <c r="M421" s="152">
        <f t="shared" si="22"/>
        <v>0</v>
      </c>
    </row>
    <row r="422" spans="1:13" x14ac:dyDescent="0.25">
      <c r="A422" s="120">
        <v>66932</v>
      </c>
      <c r="B422" s="187">
        <f t="shared" si="23"/>
        <v>46220</v>
      </c>
      <c r="C422" s="4" t="s">
        <v>483</v>
      </c>
      <c r="D422" s="4" t="s">
        <v>1312</v>
      </c>
      <c r="E422" s="4" t="s">
        <v>125</v>
      </c>
      <c r="F422" s="36">
        <v>5</v>
      </c>
      <c r="G422" s="5">
        <v>85</v>
      </c>
      <c r="H422" s="5">
        <f t="shared" si="24"/>
        <v>425</v>
      </c>
      <c r="I422" s="37">
        <v>0</v>
      </c>
      <c r="J422" s="5">
        <f t="shared" si="25"/>
        <v>425</v>
      </c>
      <c r="K422" s="4" t="s">
        <v>126</v>
      </c>
      <c r="L422" s="4" t="s">
        <v>127</v>
      </c>
      <c r="M422" s="152">
        <f t="shared" si="22"/>
        <v>0</v>
      </c>
    </row>
    <row r="423" spans="1:13" x14ac:dyDescent="0.25">
      <c r="A423" s="120">
        <v>66932</v>
      </c>
      <c r="B423" s="187">
        <f t="shared" si="23"/>
        <v>46220</v>
      </c>
      <c r="C423" s="4" t="s">
        <v>484</v>
      </c>
      <c r="D423" s="4" t="s">
        <v>1313</v>
      </c>
      <c r="E423" s="4" t="s">
        <v>125</v>
      </c>
      <c r="F423" s="36">
        <v>35</v>
      </c>
      <c r="G423" s="5">
        <v>85</v>
      </c>
      <c r="H423" s="5">
        <f t="shared" si="24"/>
        <v>2975</v>
      </c>
      <c r="I423" s="37">
        <v>0</v>
      </c>
      <c r="J423" s="5">
        <f t="shared" si="25"/>
        <v>2975</v>
      </c>
      <c r="K423" s="4" t="s">
        <v>126</v>
      </c>
      <c r="L423" s="4" t="s">
        <v>127</v>
      </c>
      <c r="M423" s="152">
        <f t="shared" si="22"/>
        <v>0</v>
      </c>
    </row>
    <row r="424" spans="1:13" x14ac:dyDescent="0.25">
      <c r="A424" s="120">
        <v>66932</v>
      </c>
      <c r="B424" s="187">
        <f t="shared" si="23"/>
        <v>46220</v>
      </c>
      <c r="C424" s="4" t="s">
        <v>485</v>
      </c>
      <c r="D424" s="4" t="s">
        <v>141</v>
      </c>
      <c r="E424" s="4" t="s">
        <v>125</v>
      </c>
      <c r="F424" s="36">
        <v>30</v>
      </c>
      <c r="G424" s="5">
        <v>86</v>
      </c>
      <c r="H424" s="5">
        <f t="shared" si="24"/>
        <v>2580</v>
      </c>
      <c r="I424" s="37">
        <v>0</v>
      </c>
      <c r="J424" s="5">
        <f t="shared" si="25"/>
        <v>2580</v>
      </c>
      <c r="K424" s="4" t="s">
        <v>126</v>
      </c>
      <c r="L424" s="4" t="s">
        <v>127</v>
      </c>
      <c r="M424" s="152">
        <f t="shared" si="22"/>
        <v>0</v>
      </c>
    </row>
    <row r="425" spans="1:13" x14ac:dyDescent="0.25">
      <c r="A425" s="120">
        <v>66932</v>
      </c>
      <c r="B425" s="187">
        <f t="shared" si="23"/>
        <v>46220</v>
      </c>
      <c r="C425" s="4" t="s">
        <v>486</v>
      </c>
      <c r="D425" s="4" t="s">
        <v>139</v>
      </c>
      <c r="E425" s="4" t="s">
        <v>125</v>
      </c>
      <c r="F425" s="36">
        <v>4.5</v>
      </c>
      <c r="G425" s="5">
        <v>86</v>
      </c>
      <c r="H425" s="5">
        <f t="shared" si="24"/>
        <v>387</v>
      </c>
      <c r="I425" s="37">
        <v>0</v>
      </c>
      <c r="J425" s="5">
        <f t="shared" si="25"/>
        <v>387</v>
      </c>
      <c r="K425" s="4" t="s">
        <v>126</v>
      </c>
      <c r="L425" s="4" t="s">
        <v>127</v>
      </c>
      <c r="M425" s="152">
        <f t="shared" si="22"/>
        <v>0</v>
      </c>
    </row>
    <row r="426" spans="1:13" x14ac:dyDescent="0.25">
      <c r="A426" s="120">
        <v>66932</v>
      </c>
      <c r="B426" s="187">
        <f t="shared" si="23"/>
        <v>46220</v>
      </c>
      <c r="C426" s="4" t="s">
        <v>487</v>
      </c>
      <c r="D426" s="4" t="s">
        <v>1311</v>
      </c>
      <c r="E426" s="4" t="s">
        <v>125</v>
      </c>
      <c r="F426" s="36">
        <v>8</v>
      </c>
      <c r="G426" s="5">
        <v>85</v>
      </c>
      <c r="H426" s="5">
        <f t="shared" si="24"/>
        <v>680</v>
      </c>
      <c r="I426" s="37">
        <v>0</v>
      </c>
      <c r="J426" s="5">
        <f t="shared" si="25"/>
        <v>680</v>
      </c>
      <c r="K426" s="4" t="s">
        <v>126</v>
      </c>
      <c r="L426" s="4" t="s">
        <v>127</v>
      </c>
      <c r="M426" s="152">
        <f t="shared" si="22"/>
        <v>0</v>
      </c>
    </row>
    <row r="427" spans="1:13" x14ac:dyDescent="0.25">
      <c r="A427" s="120">
        <v>66932</v>
      </c>
      <c r="B427" s="187">
        <f t="shared" si="23"/>
        <v>46220</v>
      </c>
      <c r="C427" s="4" t="s">
        <v>488</v>
      </c>
      <c r="D427" s="4" t="s">
        <v>1310</v>
      </c>
      <c r="E427" s="4" t="s">
        <v>125</v>
      </c>
      <c r="F427" s="36">
        <v>25</v>
      </c>
      <c r="G427" s="5">
        <v>85</v>
      </c>
      <c r="H427" s="5">
        <f t="shared" si="24"/>
        <v>2125</v>
      </c>
      <c r="I427" s="37">
        <v>0</v>
      </c>
      <c r="J427" s="5">
        <f t="shared" si="25"/>
        <v>2125</v>
      </c>
      <c r="K427" s="4" t="s">
        <v>126</v>
      </c>
      <c r="L427" s="4" t="s">
        <v>127</v>
      </c>
      <c r="M427" s="152">
        <f t="shared" si="22"/>
        <v>0</v>
      </c>
    </row>
    <row r="428" spans="1:13" x14ac:dyDescent="0.25">
      <c r="A428" s="120">
        <v>66932</v>
      </c>
      <c r="B428" s="187">
        <f t="shared" si="23"/>
        <v>46220</v>
      </c>
      <c r="C428" s="4" t="s">
        <v>489</v>
      </c>
      <c r="D428" s="4" t="s">
        <v>134</v>
      </c>
      <c r="E428" s="4" t="s">
        <v>125</v>
      </c>
      <c r="F428" s="36">
        <v>10</v>
      </c>
      <c r="G428" s="5">
        <v>85</v>
      </c>
      <c r="H428" s="5">
        <f t="shared" si="24"/>
        <v>850</v>
      </c>
      <c r="I428" s="37">
        <v>0</v>
      </c>
      <c r="J428" s="5">
        <f t="shared" si="25"/>
        <v>850</v>
      </c>
      <c r="K428" s="4" t="s">
        <v>126</v>
      </c>
      <c r="L428" s="4" t="s">
        <v>127</v>
      </c>
      <c r="M428" s="152">
        <f t="shared" si="22"/>
        <v>0</v>
      </c>
    </row>
    <row r="429" spans="1:13" x14ac:dyDescent="0.25">
      <c r="A429" s="120">
        <v>66932</v>
      </c>
      <c r="B429" s="187">
        <f t="shared" si="23"/>
        <v>46220</v>
      </c>
      <c r="C429" s="4" t="s">
        <v>490</v>
      </c>
      <c r="D429" s="4" t="s">
        <v>491</v>
      </c>
      <c r="E429" s="4" t="s">
        <v>148</v>
      </c>
      <c r="F429" s="36">
        <v>1</v>
      </c>
      <c r="G429" s="5">
        <v>1100</v>
      </c>
      <c r="H429" s="5">
        <f t="shared" si="24"/>
        <v>1100</v>
      </c>
      <c r="I429" s="37">
        <v>0</v>
      </c>
      <c r="J429" s="5">
        <f t="shared" si="25"/>
        <v>1100</v>
      </c>
      <c r="K429" s="4" t="s">
        <v>126</v>
      </c>
      <c r="L429" s="4" t="s">
        <v>127</v>
      </c>
      <c r="M429" s="152">
        <f t="shared" si="22"/>
        <v>0</v>
      </c>
    </row>
    <row r="430" spans="1:13" x14ac:dyDescent="0.25">
      <c r="A430" s="120">
        <v>66932</v>
      </c>
      <c r="B430" s="187">
        <f t="shared" si="23"/>
        <v>46220</v>
      </c>
      <c r="C430" s="4" t="s">
        <v>492</v>
      </c>
      <c r="D430" s="4" t="s">
        <v>1326</v>
      </c>
      <c r="E430" s="4" t="s">
        <v>125</v>
      </c>
      <c r="F430" s="36">
        <v>15</v>
      </c>
      <c r="G430" s="5">
        <v>86</v>
      </c>
      <c r="H430" s="5">
        <f t="shared" si="24"/>
        <v>1290</v>
      </c>
      <c r="I430" s="37">
        <v>0</v>
      </c>
      <c r="J430" s="5">
        <f t="shared" si="25"/>
        <v>1290</v>
      </c>
      <c r="K430" s="4" t="s">
        <v>126</v>
      </c>
      <c r="L430" s="4" t="s">
        <v>127</v>
      </c>
      <c r="M430" s="152">
        <f t="shared" si="22"/>
        <v>0</v>
      </c>
    </row>
    <row r="431" spans="1:13" x14ac:dyDescent="0.25">
      <c r="A431" s="120">
        <v>66932</v>
      </c>
      <c r="B431" s="187">
        <f t="shared" si="23"/>
        <v>46220</v>
      </c>
      <c r="C431" s="4" t="s">
        <v>493</v>
      </c>
      <c r="D431" s="4" t="s">
        <v>147</v>
      </c>
      <c r="E431" s="4" t="s">
        <v>125</v>
      </c>
      <c r="F431" s="36">
        <v>30</v>
      </c>
      <c r="G431" s="5">
        <v>84</v>
      </c>
      <c r="H431" s="5">
        <f t="shared" si="24"/>
        <v>2520</v>
      </c>
      <c r="I431" s="37">
        <v>0</v>
      </c>
      <c r="J431" s="5">
        <f t="shared" si="25"/>
        <v>2520</v>
      </c>
      <c r="K431" s="4" t="s">
        <v>126</v>
      </c>
      <c r="L431" s="4" t="s">
        <v>127</v>
      </c>
      <c r="M431" s="152">
        <f t="shared" si="22"/>
        <v>0</v>
      </c>
    </row>
    <row r="432" spans="1:13" x14ac:dyDescent="0.25">
      <c r="A432" s="120">
        <v>66932</v>
      </c>
      <c r="B432" s="187">
        <f t="shared" si="23"/>
        <v>46220</v>
      </c>
      <c r="C432" s="4" t="s">
        <v>494</v>
      </c>
      <c r="D432" s="4" t="s">
        <v>151</v>
      </c>
      <c r="E432" s="4" t="s">
        <v>125</v>
      </c>
      <c r="F432" s="36">
        <v>8</v>
      </c>
      <c r="G432" s="5">
        <v>85</v>
      </c>
      <c r="H432" s="5">
        <f t="shared" si="24"/>
        <v>680</v>
      </c>
      <c r="I432" s="37">
        <v>0</v>
      </c>
      <c r="J432" s="5">
        <f t="shared" si="25"/>
        <v>680</v>
      </c>
      <c r="K432" s="4" t="s">
        <v>126</v>
      </c>
      <c r="L432" s="4" t="s">
        <v>127</v>
      </c>
      <c r="M432" s="152">
        <f t="shared" si="22"/>
        <v>0</v>
      </c>
    </row>
    <row r="433" spans="1:13" x14ac:dyDescent="0.25">
      <c r="A433" s="120">
        <v>66932</v>
      </c>
      <c r="B433" s="187">
        <f t="shared" si="23"/>
        <v>46220</v>
      </c>
      <c r="C433" s="4" t="s">
        <v>495</v>
      </c>
      <c r="D433" s="4" t="s">
        <v>145</v>
      </c>
      <c r="E433" s="4" t="s">
        <v>125</v>
      </c>
      <c r="F433" s="36">
        <v>12</v>
      </c>
      <c r="G433" s="5">
        <v>85</v>
      </c>
      <c r="H433" s="5">
        <f t="shared" si="24"/>
        <v>1020</v>
      </c>
      <c r="I433" s="37">
        <v>0</v>
      </c>
      <c r="J433" s="5">
        <f t="shared" si="25"/>
        <v>1020</v>
      </c>
      <c r="K433" s="4" t="s">
        <v>126</v>
      </c>
      <c r="L433" s="4" t="s">
        <v>127</v>
      </c>
      <c r="M433" s="152">
        <f t="shared" si="22"/>
        <v>0</v>
      </c>
    </row>
    <row r="434" spans="1:13" x14ac:dyDescent="0.25">
      <c r="A434" s="120">
        <v>66932</v>
      </c>
      <c r="B434" s="187">
        <f t="shared" si="23"/>
        <v>46220</v>
      </c>
      <c r="C434" s="4" t="s">
        <v>495</v>
      </c>
      <c r="D434" s="4" t="s">
        <v>145</v>
      </c>
      <c r="E434" s="4" t="s">
        <v>125</v>
      </c>
      <c r="F434" s="36">
        <v>20</v>
      </c>
      <c r="G434" s="5">
        <v>95</v>
      </c>
      <c r="H434" s="5">
        <f t="shared" si="24"/>
        <v>1900</v>
      </c>
      <c r="I434" s="37">
        <v>0</v>
      </c>
      <c r="J434" s="5">
        <f t="shared" si="25"/>
        <v>1900</v>
      </c>
      <c r="K434" s="4" t="s">
        <v>126</v>
      </c>
      <c r="L434" s="4" t="s">
        <v>127</v>
      </c>
      <c r="M434" s="152">
        <f t="shared" si="22"/>
        <v>0</v>
      </c>
    </row>
    <row r="435" spans="1:13" x14ac:dyDescent="0.25">
      <c r="A435" s="120">
        <v>66932</v>
      </c>
      <c r="B435" s="187">
        <f t="shared" si="23"/>
        <v>46220</v>
      </c>
      <c r="C435" s="4" t="s">
        <v>496</v>
      </c>
      <c r="D435" s="4" t="s">
        <v>153</v>
      </c>
      <c r="E435" s="4" t="s">
        <v>125</v>
      </c>
      <c r="F435" s="36">
        <v>7.25</v>
      </c>
      <c r="G435" s="5">
        <v>100</v>
      </c>
      <c r="H435" s="5">
        <f t="shared" si="24"/>
        <v>725</v>
      </c>
      <c r="I435" s="37">
        <v>0</v>
      </c>
      <c r="J435" s="5">
        <f t="shared" si="25"/>
        <v>725</v>
      </c>
      <c r="K435" s="4" t="s">
        <v>126</v>
      </c>
      <c r="L435" s="4" t="s">
        <v>127</v>
      </c>
      <c r="M435" s="152">
        <f t="shared" si="22"/>
        <v>0</v>
      </c>
    </row>
    <row r="436" spans="1:13" x14ac:dyDescent="0.25">
      <c r="A436" s="120">
        <v>66932</v>
      </c>
      <c r="B436" s="187">
        <f t="shared" si="23"/>
        <v>46220</v>
      </c>
      <c r="C436" s="4" t="s">
        <v>496</v>
      </c>
      <c r="D436" s="4" t="s">
        <v>153</v>
      </c>
      <c r="E436" s="4" t="s">
        <v>216</v>
      </c>
      <c r="F436" s="36">
        <v>0.75</v>
      </c>
      <c r="G436" s="5">
        <v>800</v>
      </c>
      <c r="H436" s="5">
        <f t="shared" si="24"/>
        <v>600</v>
      </c>
      <c r="I436" s="37">
        <v>0</v>
      </c>
      <c r="J436" s="5">
        <f t="shared" si="25"/>
        <v>600</v>
      </c>
      <c r="K436" s="4" t="s">
        <v>126</v>
      </c>
      <c r="L436" s="4" t="s">
        <v>127</v>
      </c>
      <c r="M436" s="152">
        <f t="shared" si="22"/>
        <v>0</v>
      </c>
    </row>
    <row r="437" spans="1:13" x14ac:dyDescent="0.25">
      <c r="A437" s="120">
        <v>66932</v>
      </c>
      <c r="B437" s="187">
        <f t="shared" si="23"/>
        <v>46220</v>
      </c>
      <c r="C437" s="4" t="s">
        <v>497</v>
      </c>
      <c r="D437" s="4" t="s">
        <v>265</v>
      </c>
      <c r="E437" s="4" t="s">
        <v>125</v>
      </c>
      <c r="F437" s="36">
        <v>2</v>
      </c>
      <c r="G437" s="5">
        <v>90</v>
      </c>
      <c r="H437" s="5">
        <f t="shared" si="24"/>
        <v>180</v>
      </c>
      <c r="I437" s="37">
        <v>0</v>
      </c>
      <c r="J437" s="5">
        <f t="shared" si="25"/>
        <v>180</v>
      </c>
      <c r="K437" s="4" t="s">
        <v>126</v>
      </c>
      <c r="L437" s="4" t="s">
        <v>127</v>
      </c>
      <c r="M437" s="152">
        <f t="shared" si="22"/>
        <v>0</v>
      </c>
    </row>
    <row r="438" spans="1:13" x14ac:dyDescent="0.25">
      <c r="A438" s="120">
        <v>66933</v>
      </c>
      <c r="B438" s="187">
        <f t="shared" si="23"/>
        <v>46221</v>
      </c>
      <c r="C438" s="4" t="s">
        <v>498</v>
      </c>
      <c r="D438" s="4" t="s">
        <v>153</v>
      </c>
      <c r="E438" s="4" t="s">
        <v>125</v>
      </c>
      <c r="F438" s="36">
        <v>3</v>
      </c>
      <c r="G438" s="5">
        <v>90</v>
      </c>
      <c r="H438" s="5">
        <f t="shared" si="24"/>
        <v>270</v>
      </c>
      <c r="I438" s="37">
        <v>0</v>
      </c>
      <c r="J438" s="5">
        <f t="shared" si="25"/>
        <v>270</v>
      </c>
      <c r="K438" s="4" t="s">
        <v>126</v>
      </c>
      <c r="L438" s="4" t="s">
        <v>127</v>
      </c>
      <c r="M438" s="152">
        <f t="shared" si="22"/>
        <v>0</v>
      </c>
    </row>
    <row r="439" spans="1:13" x14ac:dyDescent="0.25">
      <c r="A439" s="120">
        <v>66933</v>
      </c>
      <c r="B439" s="187">
        <f t="shared" si="23"/>
        <v>46221</v>
      </c>
      <c r="C439" s="4" t="s">
        <v>499</v>
      </c>
      <c r="D439" s="4" t="s">
        <v>153</v>
      </c>
      <c r="E439" s="4" t="s">
        <v>125</v>
      </c>
      <c r="F439" s="36">
        <v>9</v>
      </c>
      <c r="G439" s="5">
        <v>93.33</v>
      </c>
      <c r="H439" s="5">
        <f t="shared" si="24"/>
        <v>839.97</v>
      </c>
      <c r="I439" s="37">
        <v>0</v>
      </c>
      <c r="J439" s="5">
        <f t="shared" si="25"/>
        <v>839.97</v>
      </c>
      <c r="K439" s="4" t="s">
        <v>126</v>
      </c>
      <c r="L439" s="4" t="s">
        <v>127</v>
      </c>
      <c r="M439" s="152">
        <f t="shared" si="22"/>
        <v>0</v>
      </c>
    </row>
    <row r="440" spans="1:13" x14ac:dyDescent="0.25">
      <c r="A440" s="120">
        <v>66933</v>
      </c>
      <c r="B440" s="187">
        <f t="shared" si="23"/>
        <v>46221</v>
      </c>
      <c r="C440" s="4" t="s">
        <v>500</v>
      </c>
      <c r="D440" s="4" t="s">
        <v>1303</v>
      </c>
      <c r="E440" s="4" t="s">
        <v>125</v>
      </c>
      <c r="F440" s="36">
        <v>35</v>
      </c>
      <c r="G440" s="5">
        <v>85</v>
      </c>
      <c r="H440" s="5">
        <f t="shared" si="24"/>
        <v>2975</v>
      </c>
      <c r="I440" s="37">
        <v>0</v>
      </c>
      <c r="J440" s="5">
        <f t="shared" si="25"/>
        <v>2975</v>
      </c>
      <c r="K440" s="4" t="s">
        <v>126</v>
      </c>
      <c r="L440" s="4" t="s">
        <v>127</v>
      </c>
      <c r="M440" s="152">
        <f t="shared" si="22"/>
        <v>0</v>
      </c>
    </row>
    <row r="441" spans="1:13" x14ac:dyDescent="0.25">
      <c r="A441" s="120">
        <v>66933</v>
      </c>
      <c r="B441" s="187">
        <f t="shared" si="23"/>
        <v>46221</v>
      </c>
      <c r="C441" s="4" t="s">
        <v>501</v>
      </c>
      <c r="D441" s="4" t="s">
        <v>1306</v>
      </c>
      <c r="E441" s="4" t="s">
        <v>125</v>
      </c>
      <c r="F441" s="36">
        <v>25</v>
      </c>
      <c r="G441" s="5">
        <v>85</v>
      </c>
      <c r="H441" s="5">
        <f t="shared" si="24"/>
        <v>2125</v>
      </c>
      <c r="I441" s="37">
        <v>0</v>
      </c>
      <c r="J441" s="5">
        <f t="shared" si="25"/>
        <v>2125</v>
      </c>
      <c r="K441" s="4" t="s">
        <v>126</v>
      </c>
      <c r="L441" s="4" t="s">
        <v>127</v>
      </c>
      <c r="M441" s="152">
        <f t="shared" si="22"/>
        <v>0</v>
      </c>
    </row>
    <row r="442" spans="1:13" x14ac:dyDescent="0.25">
      <c r="A442" s="120">
        <v>66933</v>
      </c>
      <c r="B442" s="187">
        <f t="shared" si="23"/>
        <v>46221</v>
      </c>
      <c r="C442" s="4" t="s">
        <v>502</v>
      </c>
      <c r="D442" s="4" t="s">
        <v>1308</v>
      </c>
      <c r="E442" s="4" t="s">
        <v>125</v>
      </c>
      <c r="F442" s="36">
        <v>40</v>
      </c>
      <c r="G442" s="5">
        <v>86</v>
      </c>
      <c r="H442" s="5">
        <f t="shared" si="24"/>
        <v>3440</v>
      </c>
      <c r="I442" s="37">
        <v>0</v>
      </c>
      <c r="J442" s="5">
        <f t="shared" si="25"/>
        <v>3440</v>
      </c>
      <c r="K442" s="4" t="s">
        <v>126</v>
      </c>
      <c r="L442" s="4" t="s">
        <v>127</v>
      </c>
      <c r="M442" s="152">
        <f t="shared" si="22"/>
        <v>0</v>
      </c>
    </row>
    <row r="443" spans="1:13" x14ac:dyDescent="0.25">
      <c r="A443" s="120">
        <v>66933</v>
      </c>
      <c r="B443" s="187">
        <f t="shared" si="23"/>
        <v>46221</v>
      </c>
      <c r="C443" s="4" t="s">
        <v>502</v>
      </c>
      <c r="D443" s="4" t="s">
        <v>1308</v>
      </c>
      <c r="E443" s="4" t="s">
        <v>125</v>
      </c>
      <c r="F443" s="36">
        <v>60</v>
      </c>
      <c r="G443" s="5">
        <v>85</v>
      </c>
      <c r="H443" s="5">
        <f t="shared" si="24"/>
        <v>5100</v>
      </c>
      <c r="I443" s="37">
        <v>0</v>
      </c>
      <c r="J443" s="5">
        <f t="shared" si="25"/>
        <v>5100</v>
      </c>
      <c r="K443" s="4" t="s">
        <v>126</v>
      </c>
      <c r="L443" s="4" t="s">
        <v>127</v>
      </c>
      <c r="M443" s="152">
        <f t="shared" si="22"/>
        <v>0</v>
      </c>
    </row>
    <row r="444" spans="1:13" x14ac:dyDescent="0.25">
      <c r="A444" s="120">
        <v>66933</v>
      </c>
      <c r="B444" s="187">
        <f t="shared" si="23"/>
        <v>46221</v>
      </c>
      <c r="C444" s="4" t="s">
        <v>502</v>
      </c>
      <c r="D444" s="4" t="s">
        <v>1308</v>
      </c>
      <c r="E444" s="4" t="s">
        <v>131</v>
      </c>
      <c r="F444" s="36">
        <v>1</v>
      </c>
      <c r="G444" s="5">
        <v>80</v>
      </c>
      <c r="H444" s="5">
        <f t="shared" si="24"/>
        <v>80</v>
      </c>
      <c r="I444" s="37">
        <v>0</v>
      </c>
      <c r="J444" s="5">
        <f t="shared" si="25"/>
        <v>80</v>
      </c>
      <c r="K444" s="4" t="s">
        <v>126</v>
      </c>
      <c r="L444" s="4" t="s">
        <v>127</v>
      </c>
      <c r="M444" s="152">
        <f t="shared" si="22"/>
        <v>0</v>
      </c>
    </row>
    <row r="445" spans="1:13" x14ac:dyDescent="0.25">
      <c r="A445" s="120">
        <v>66933</v>
      </c>
      <c r="B445" s="187">
        <f t="shared" si="23"/>
        <v>46221</v>
      </c>
      <c r="C445" s="4" t="s">
        <v>503</v>
      </c>
      <c r="D445" s="4" t="s">
        <v>1309</v>
      </c>
      <c r="E445" s="4" t="s">
        <v>125</v>
      </c>
      <c r="F445" s="36">
        <v>8</v>
      </c>
      <c r="G445" s="5">
        <v>85</v>
      </c>
      <c r="H445" s="5">
        <f t="shared" si="24"/>
        <v>680</v>
      </c>
      <c r="I445" s="37">
        <v>0</v>
      </c>
      <c r="J445" s="5">
        <f t="shared" si="25"/>
        <v>680</v>
      </c>
      <c r="K445" s="4" t="s">
        <v>126</v>
      </c>
      <c r="L445" s="4" t="s">
        <v>127</v>
      </c>
      <c r="M445" s="152">
        <f t="shared" si="22"/>
        <v>0</v>
      </c>
    </row>
    <row r="446" spans="1:13" x14ac:dyDescent="0.25">
      <c r="A446" s="120">
        <v>66933</v>
      </c>
      <c r="B446" s="187">
        <f t="shared" si="23"/>
        <v>46221</v>
      </c>
      <c r="C446" s="4" t="s">
        <v>504</v>
      </c>
      <c r="D446" s="4" t="s">
        <v>1310</v>
      </c>
      <c r="E446" s="4" t="s">
        <v>125</v>
      </c>
      <c r="F446" s="36">
        <v>12</v>
      </c>
      <c r="G446" s="5">
        <v>85</v>
      </c>
      <c r="H446" s="5">
        <f t="shared" si="24"/>
        <v>1020</v>
      </c>
      <c r="I446" s="37">
        <v>0</v>
      </c>
      <c r="J446" s="5">
        <f t="shared" si="25"/>
        <v>1020</v>
      </c>
      <c r="K446" s="4" t="s">
        <v>126</v>
      </c>
      <c r="L446" s="4" t="s">
        <v>127</v>
      </c>
      <c r="M446" s="152">
        <f t="shared" si="22"/>
        <v>0</v>
      </c>
    </row>
    <row r="447" spans="1:13" x14ac:dyDescent="0.25">
      <c r="A447" s="120">
        <v>66933</v>
      </c>
      <c r="B447" s="187">
        <f t="shared" si="23"/>
        <v>46221</v>
      </c>
      <c r="C447" s="4" t="s">
        <v>505</v>
      </c>
      <c r="D447" s="4" t="s">
        <v>139</v>
      </c>
      <c r="E447" s="4" t="s">
        <v>125</v>
      </c>
      <c r="F447" s="36">
        <v>3.5</v>
      </c>
      <c r="G447" s="5">
        <v>86</v>
      </c>
      <c r="H447" s="5">
        <f t="shared" si="24"/>
        <v>301</v>
      </c>
      <c r="I447" s="37">
        <v>0</v>
      </c>
      <c r="J447" s="5">
        <f t="shared" si="25"/>
        <v>301</v>
      </c>
      <c r="K447" s="4" t="s">
        <v>126</v>
      </c>
      <c r="L447" s="4" t="s">
        <v>127</v>
      </c>
      <c r="M447" s="152">
        <f t="shared" si="22"/>
        <v>0</v>
      </c>
    </row>
    <row r="448" spans="1:13" x14ac:dyDescent="0.25">
      <c r="A448" s="120">
        <v>66933</v>
      </c>
      <c r="B448" s="187">
        <f t="shared" si="23"/>
        <v>46221</v>
      </c>
      <c r="C448" s="4" t="s">
        <v>506</v>
      </c>
      <c r="D448" s="71" t="s">
        <v>141</v>
      </c>
      <c r="E448" s="71" t="s">
        <v>125</v>
      </c>
      <c r="F448" s="72">
        <v>30</v>
      </c>
      <c r="G448" s="73">
        <v>86</v>
      </c>
      <c r="H448" s="73">
        <f t="shared" si="24"/>
        <v>2580</v>
      </c>
      <c r="I448" s="37">
        <v>0</v>
      </c>
      <c r="J448" s="5">
        <f t="shared" si="25"/>
        <v>2580</v>
      </c>
      <c r="K448" s="4" t="s">
        <v>126</v>
      </c>
      <c r="L448" s="4" t="s">
        <v>127</v>
      </c>
      <c r="M448" s="152">
        <f t="shared" ref="M448:M511" si="26">H448-J448</f>
        <v>0</v>
      </c>
    </row>
    <row r="449" spans="1:13" x14ac:dyDescent="0.25">
      <c r="A449" s="120">
        <v>66933</v>
      </c>
      <c r="B449" s="187">
        <f t="shared" si="23"/>
        <v>46221</v>
      </c>
      <c r="C449" s="4" t="s">
        <v>507</v>
      </c>
      <c r="D449" s="71" t="s">
        <v>168</v>
      </c>
      <c r="E449" s="71" t="s">
        <v>148</v>
      </c>
      <c r="F449" s="72">
        <v>2</v>
      </c>
      <c r="G449" s="73">
        <v>1100</v>
      </c>
      <c r="H449" s="73">
        <f t="shared" si="24"/>
        <v>2200</v>
      </c>
      <c r="I449" s="37">
        <v>0</v>
      </c>
      <c r="J449" s="5">
        <f t="shared" si="25"/>
        <v>2200</v>
      </c>
      <c r="K449" s="4" t="s">
        <v>126</v>
      </c>
      <c r="L449" s="4" t="s">
        <v>127</v>
      </c>
      <c r="M449" s="152">
        <f t="shared" si="26"/>
        <v>0</v>
      </c>
    </row>
    <row r="450" spans="1:13" x14ac:dyDescent="0.25">
      <c r="A450" s="120">
        <v>66933</v>
      </c>
      <c r="B450" s="187">
        <f t="shared" si="23"/>
        <v>46221</v>
      </c>
      <c r="C450" s="4" t="s">
        <v>508</v>
      </c>
      <c r="D450" s="71" t="s">
        <v>1326</v>
      </c>
      <c r="E450" s="71" t="s">
        <v>125</v>
      </c>
      <c r="F450" s="72">
        <v>15</v>
      </c>
      <c r="G450" s="73">
        <v>86</v>
      </c>
      <c r="H450" s="73">
        <f t="shared" si="24"/>
        <v>1290</v>
      </c>
      <c r="I450" s="37">
        <v>0</v>
      </c>
      <c r="J450" s="5">
        <f t="shared" si="25"/>
        <v>1290</v>
      </c>
      <c r="K450" s="4" t="s">
        <v>126</v>
      </c>
      <c r="L450" s="4" t="s">
        <v>127</v>
      </c>
      <c r="M450" s="152">
        <f t="shared" si="26"/>
        <v>0</v>
      </c>
    </row>
    <row r="451" spans="1:13" x14ac:dyDescent="0.25">
      <c r="A451" s="120">
        <v>66933</v>
      </c>
      <c r="B451" s="187">
        <f t="shared" si="23"/>
        <v>46221</v>
      </c>
      <c r="C451" s="4" t="s">
        <v>509</v>
      </c>
      <c r="D451" s="71" t="s">
        <v>1311</v>
      </c>
      <c r="E451" s="71" t="s">
        <v>125</v>
      </c>
      <c r="F451" s="72">
        <v>8</v>
      </c>
      <c r="G451" s="73">
        <v>85</v>
      </c>
      <c r="H451" s="73">
        <f t="shared" si="24"/>
        <v>680</v>
      </c>
      <c r="I451" s="37">
        <v>0</v>
      </c>
      <c r="J451" s="5">
        <f t="shared" si="25"/>
        <v>680</v>
      </c>
      <c r="K451" s="4" t="s">
        <v>126</v>
      </c>
      <c r="L451" s="4" t="s">
        <v>127</v>
      </c>
      <c r="M451" s="152">
        <f t="shared" si="26"/>
        <v>0</v>
      </c>
    </row>
    <row r="452" spans="1:13" x14ac:dyDescent="0.25">
      <c r="A452" s="120">
        <v>66933</v>
      </c>
      <c r="B452" s="187">
        <f t="shared" si="23"/>
        <v>46221</v>
      </c>
      <c r="C452" s="4" t="s">
        <v>510</v>
      </c>
      <c r="D452" s="71" t="s">
        <v>1307</v>
      </c>
      <c r="E452" s="71" t="s">
        <v>125</v>
      </c>
      <c r="F452" s="72">
        <v>20</v>
      </c>
      <c r="G452" s="73">
        <v>85</v>
      </c>
      <c r="H452" s="73">
        <f t="shared" si="24"/>
        <v>1700</v>
      </c>
      <c r="I452" s="37">
        <v>0</v>
      </c>
      <c r="J452" s="5">
        <f t="shared" si="25"/>
        <v>1700</v>
      </c>
      <c r="K452" s="4" t="s">
        <v>126</v>
      </c>
      <c r="L452" s="4" t="s">
        <v>127</v>
      </c>
      <c r="M452" s="152">
        <f t="shared" si="26"/>
        <v>0</v>
      </c>
    </row>
    <row r="453" spans="1:13" x14ac:dyDescent="0.25">
      <c r="A453" s="120">
        <v>66933</v>
      </c>
      <c r="B453" s="187">
        <f t="shared" si="23"/>
        <v>46221</v>
      </c>
      <c r="C453" s="4" t="s">
        <v>511</v>
      </c>
      <c r="D453" s="4" t="s">
        <v>1313</v>
      </c>
      <c r="E453" s="4" t="s">
        <v>125</v>
      </c>
      <c r="F453" s="36">
        <v>15</v>
      </c>
      <c r="G453" s="5">
        <v>85</v>
      </c>
      <c r="H453" s="5">
        <f t="shared" si="24"/>
        <v>1275</v>
      </c>
      <c r="I453" s="37">
        <v>0</v>
      </c>
      <c r="J453" s="5">
        <f t="shared" si="25"/>
        <v>1275</v>
      </c>
      <c r="K453" s="4" t="s">
        <v>126</v>
      </c>
      <c r="L453" s="4" t="s">
        <v>127</v>
      </c>
      <c r="M453" s="152">
        <f t="shared" si="26"/>
        <v>0</v>
      </c>
    </row>
    <row r="454" spans="1:13" x14ac:dyDescent="0.25">
      <c r="A454" s="120">
        <v>66933</v>
      </c>
      <c r="B454" s="187">
        <f t="shared" si="23"/>
        <v>46221</v>
      </c>
      <c r="C454" s="4" t="s">
        <v>512</v>
      </c>
      <c r="D454" s="4" t="s">
        <v>1312</v>
      </c>
      <c r="E454" s="4" t="s">
        <v>125</v>
      </c>
      <c r="F454" s="36">
        <v>5</v>
      </c>
      <c r="G454" s="5">
        <v>85</v>
      </c>
      <c r="H454" s="5">
        <f t="shared" si="24"/>
        <v>425</v>
      </c>
      <c r="I454" s="37">
        <v>0</v>
      </c>
      <c r="J454" s="5">
        <f t="shared" si="25"/>
        <v>425</v>
      </c>
      <c r="K454" s="4" t="s">
        <v>126</v>
      </c>
      <c r="L454" s="4" t="s">
        <v>127</v>
      </c>
      <c r="M454" s="152">
        <f t="shared" si="26"/>
        <v>0</v>
      </c>
    </row>
    <row r="455" spans="1:13" x14ac:dyDescent="0.25">
      <c r="A455" s="120">
        <v>66933</v>
      </c>
      <c r="B455" s="187">
        <f t="shared" si="23"/>
        <v>46221</v>
      </c>
      <c r="C455" s="4" t="s">
        <v>513</v>
      </c>
      <c r="D455" s="4" t="s">
        <v>147</v>
      </c>
      <c r="E455" s="4" t="s">
        <v>125</v>
      </c>
      <c r="F455" s="36">
        <v>30</v>
      </c>
      <c r="G455" s="5">
        <v>84</v>
      </c>
      <c r="H455" s="5">
        <f t="shared" si="24"/>
        <v>2520</v>
      </c>
      <c r="I455" s="37">
        <v>0</v>
      </c>
      <c r="J455" s="5">
        <f t="shared" si="25"/>
        <v>2520</v>
      </c>
      <c r="K455" s="4" t="s">
        <v>126</v>
      </c>
      <c r="L455" s="4" t="s">
        <v>127</v>
      </c>
      <c r="M455" s="152">
        <f t="shared" si="26"/>
        <v>0</v>
      </c>
    </row>
    <row r="456" spans="1:13" x14ac:dyDescent="0.25">
      <c r="A456" s="120">
        <v>66933</v>
      </c>
      <c r="B456" s="187">
        <f t="shared" si="23"/>
        <v>46221</v>
      </c>
      <c r="C456" s="4" t="s">
        <v>514</v>
      </c>
      <c r="D456" s="4" t="s">
        <v>151</v>
      </c>
      <c r="E456" s="4" t="s">
        <v>125</v>
      </c>
      <c r="F456" s="36">
        <v>7</v>
      </c>
      <c r="G456" s="5">
        <v>85</v>
      </c>
      <c r="H456" s="5">
        <f t="shared" si="24"/>
        <v>595</v>
      </c>
      <c r="I456" s="37">
        <v>0</v>
      </c>
      <c r="J456" s="5">
        <f t="shared" si="25"/>
        <v>595</v>
      </c>
      <c r="K456" s="4" t="s">
        <v>126</v>
      </c>
      <c r="L456" s="4" t="s">
        <v>127</v>
      </c>
      <c r="M456" s="152">
        <f t="shared" si="26"/>
        <v>0</v>
      </c>
    </row>
    <row r="457" spans="1:13" x14ac:dyDescent="0.25">
      <c r="A457" s="120">
        <v>66933</v>
      </c>
      <c r="B457" s="187">
        <f t="shared" si="23"/>
        <v>46221</v>
      </c>
      <c r="C457" s="4" t="s">
        <v>515</v>
      </c>
      <c r="D457" s="4" t="s">
        <v>8835</v>
      </c>
      <c r="E457" s="4" t="s">
        <v>125</v>
      </c>
      <c r="F457" s="36">
        <v>40</v>
      </c>
      <c r="G457" s="5">
        <v>85</v>
      </c>
      <c r="H457" s="5">
        <f t="shared" si="24"/>
        <v>3400</v>
      </c>
      <c r="I457" s="37">
        <v>0</v>
      </c>
      <c r="J457" s="5">
        <f t="shared" si="25"/>
        <v>3400</v>
      </c>
      <c r="K457" s="4" t="s">
        <v>126</v>
      </c>
      <c r="L457" s="4" t="s">
        <v>127</v>
      </c>
      <c r="M457" s="152">
        <f t="shared" si="26"/>
        <v>0</v>
      </c>
    </row>
    <row r="458" spans="1:13" x14ac:dyDescent="0.25">
      <c r="A458" s="120">
        <v>66933</v>
      </c>
      <c r="B458" s="187">
        <f t="shared" si="23"/>
        <v>46221</v>
      </c>
      <c r="C458" s="4" t="s">
        <v>515</v>
      </c>
      <c r="D458" s="4" t="s">
        <v>8835</v>
      </c>
      <c r="E458" s="4" t="s">
        <v>125</v>
      </c>
      <c r="F458" s="36">
        <v>5</v>
      </c>
      <c r="G458" s="5">
        <v>86</v>
      </c>
      <c r="H458" s="5">
        <f t="shared" si="24"/>
        <v>430</v>
      </c>
      <c r="I458" s="37">
        <v>0</v>
      </c>
      <c r="J458" s="5">
        <f t="shared" si="25"/>
        <v>430</v>
      </c>
      <c r="K458" s="4" t="s">
        <v>126</v>
      </c>
      <c r="L458" s="4" t="s">
        <v>127</v>
      </c>
      <c r="M458" s="152">
        <f t="shared" si="26"/>
        <v>0</v>
      </c>
    </row>
    <row r="459" spans="1:13" x14ac:dyDescent="0.25">
      <c r="A459" s="120">
        <v>66933</v>
      </c>
      <c r="B459" s="187">
        <f t="shared" si="23"/>
        <v>46221</v>
      </c>
      <c r="C459" s="4" t="s">
        <v>516</v>
      </c>
      <c r="D459" s="4" t="s">
        <v>265</v>
      </c>
      <c r="E459" s="4" t="s">
        <v>125</v>
      </c>
      <c r="F459" s="36">
        <v>2</v>
      </c>
      <c r="G459" s="5">
        <v>90</v>
      </c>
      <c r="H459" s="5">
        <f t="shared" si="24"/>
        <v>180</v>
      </c>
      <c r="I459" s="37">
        <v>0</v>
      </c>
      <c r="J459" s="5">
        <f t="shared" si="25"/>
        <v>180</v>
      </c>
      <c r="K459" s="4" t="s">
        <v>126</v>
      </c>
      <c r="L459" s="4" t="s">
        <v>127</v>
      </c>
      <c r="M459" s="152">
        <f t="shared" si="26"/>
        <v>0</v>
      </c>
    </row>
    <row r="460" spans="1:13" x14ac:dyDescent="0.25">
      <c r="A460" s="120">
        <v>66934</v>
      </c>
      <c r="B460" s="187">
        <f t="shared" si="23"/>
        <v>46222</v>
      </c>
      <c r="C460" s="4" t="s">
        <v>517</v>
      </c>
      <c r="D460" s="4" t="s">
        <v>151</v>
      </c>
      <c r="E460" s="4" t="s">
        <v>125</v>
      </c>
      <c r="F460" s="36">
        <v>6</v>
      </c>
      <c r="G460" s="5">
        <v>85</v>
      </c>
      <c r="H460" s="5">
        <f t="shared" si="24"/>
        <v>510</v>
      </c>
      <c r="I460" s="37">
        <v>0</v>
      </c>
      <c r="J460" s="5">
        <f t="shared" si="25"/>
        <v>510</v>
      </c>
      <c r="K460" s="4" t="s">
        <v>126</v>
      </c>
      <c r="L460" s="4" t="s">
        <v>127</v>
      </c>
      <c r="M460" s="152">
        <f t="shared" si="26"/>
        <v>0</v>
      </c>
    </row>
    <row r="461" spans="1:13" x14ac:dyDescent="0.25">
      <c r="A461" s="120">
        <v>66934</v>
      </c>
      <c r="B461" s="187">
        <f t="shared" si="23"/>
        <v>46222</v>
      </c>
      <c r="C461" s="4" t="s">
        <v>518</v>
      </c>
      <c r="D461" s="4" t="s">
        <v>1303</v>
      </c>
      <c r="E461" s="4" t="s">
        <v>125</v>
      </c>
      <c r="F461" s="36">
        <v>60</v>
      </c>
      <c r="G461" s="5">
        <v>85</v>
      </c>
      <c r="H461" s="5">
        <f t="shared" si="24"/>
        <v>5100</v>
      </c>
      <c r="I461" s="37">
        <v>0</v>
      </c>
      <c r="J461" s="5">
        <f t="shared" si="25"/>
        <v>5100</v>
      </c>
      <c r="K461" s="4" t="s">
        <v>126</v>
      </c>
      <c r="L461" s="4" t="s">
        <v>127</v>
      </c>
      <c r="M461" s="152">
        <f t="shared" si="26"/>
        <v>0</v>
      </c>
    </row>
    <row r="462" spans="1:13" x14ac:dyDescent="0.25">
      <c r="A462" s="120">
        <v>66934</v>
      </c>
      <c r="B462" s="187">
        <f t="shared" si="23"/>
        <v>46222</v>
      </c>
      <c r="C462" s="4" t="s">
        <v>519</v>
      </c>
      <c r="D462" s="4" t="s">
        <v>139</v>
      </c>
      <c r="E462" s="4" t="s">
        <v>125</v>
      </c>
      <c r="F462" s="36">
        <v>3.5</v>
      </c>
      <c r="G462" s="5">
        <v>86</v>
      </c>
      <c r="H462" s="5">
        <f t="shared" si="24"/>
        <v>301</v>
      </c>
      <c r="I462" s="37">
        <v>0</v>
      </c>
      <c r="J462" s="5">
        <f t="shared" si="25"/>
        <v>301</v>
      </c>
      <c r="K462" s="4" t="s">
        <v>126</v>
      </c>
      <c r="L462" s="4" t="s">
        <v>127</v>
      </c>
      <c r="M462" s="152">
        <f t="shared" si="26"/>
        <v>0</v>
      </c>
    </row>
    <row r="463" spans="1:13" x14ac:dyDescent="0.25">
      <c r="A463" s="120">
        <v>66934</v>
      </c>
      <c r="B463" s="187">
        <f t="shared" si="23"/>
        <v>46222</v>
      </c>
      <c r="C463" s="4" t="s">
        <v>520</v>
      </c>
      <c r="D463" s="4" t="s">
        <v>141</v>
      </c>
      <c r="E463" s="4" t="s">
        <v>125</v>
      </c>
      <c r="F463" s="36">
        <v>30</v>
      </c>
      <c r="G463" s="5">
        <v>86</v>
      </c>
      <c r="H463" s="5">
        <f t="shared" si="24"/>
        <v>2580</v>
      </c>
      <c r="I463" s="37">
        <v>0</v>
      </c>
      <c r="J463" s="5">
        <f t="shared" si="25"/>
        <v>2580</v>
      </c>
      <c r="K463" s="4" t="s">
        <v>126</v>
      </c>
      <c r="L463" s="4" t="s">
        <v>127</v>
      </c>
      <c r="M463" s="152">
        <f t="shared" si="26"/>
        <v>0</v>
      </c>
    </row>
    <row r="464" spans="1:13" x14ac:dyDescent="0.25">
      <c r="A464" s="120">
        <v>66934</v>
      </c>
      <c r="B464" s="187">
        <f t="shared" si="23"/>
        <v>46222</v>
      </c>
      <c r="C464" s="4" t="s">
        <v>521</v>
      </c>
      <c r="D464" s="4" t="s">
        <v>1326</v>
      </c>
      <c r="E464" s="4" t="s">
        <v>125</v>
      </c>
      <c r="F464" s="36">
        <v>15</v>
      </c>
      <c r="G464" s="5">
        <v>86</v>
      </c>
      <c r="H464" s="5">
        <f t="shared" si="24"/>
        <v>1290</v>
      </c>
      <c r="I464" s="37">
        <v>0</v>
      </c>
      <c r="J464" s="5">
        <f t="shared" si="25"/>
        <v>1290</v>
      </c>
      <c r="K464" s="4" t="s">
        <v>126</v>
      </c>
      <c r="L464" s="4" t="s">
        <v>127</v>
      </c>
      <c r="M464" s="152">
        <f t="shared" si="26"/>
        <v>0</v>
      </c>
    </row>
    <row r="465" spans="1:13" x14ac:dyDescent="0.25">
      <c r="A465" s="120">
        <v>66934</v>
      </c>
      <c r="B465" s="187">
        <f t="shared" si="23"/>
        <v>46222</v>
      </c>
      <c r="C465" s="4" t="s">
        <v>522</v>
      </c>
      <c r="D465" s="4" t="s">
        <v>1306</v>
      </c>
      <c r="E465" s="4" t="s">
        <v>125</v>
      </c>
      <c r="F465" s="36">
        <v>35</v>
      </c>
      <c r="G465" s="5">
        <v>85</v>
      </c>
      <c r="H465" s="5">
        <f t="shared" si="24"/>
        <v>2975</v>
      </c>
      <c r="I465" s="37">
        <v>0</v>
      </c>
      <c r="J465" s="5">
        <f t="shared" si="25"/>
        <v>2975</v>
      </c>
      <c r="K465" s="4" t="s">
        <v>126</v>
      </c>
      <c r="L465" s="4" t="s">
        <v>127</v>
      </c>
      <c r="M465" s="152">
        <f t="shared" si="26"/>
        <v>0</v>
      </c>
    </row>
    <row r="466" spans="1:13" x14ac:dyDescent="0.25">
      <c r="A466" s="120">
        <v>66934</v>
      </c>
      <c r="B466" s="187">
        <f t="shared" si="23"/>
        <v>46222</v>
      </c>
      <c r="C466" s="4" t="s">
        <v>523</v>
      </c>
      <c r="D466" s="4" t="s">
        <v>134</v>
      </c>
      <c r="E466" s="4" t="s">
        <v>125</v>
      </c>
      <c r="F466" s="36">
        <v>5</v>
      </c>
      <c r="G466" s="5">
        <v>85</v>
      </c>
      <c r="H466" s="5">
        <f t="shared" si="24"/>
        <v>425</v>
      </c>
      <c r="I466" s="37">
        <v>0</v>
      </c>
      <c r="J466" s="5">
        <f t="shared" si="25"/>
        <v>425</v>
      </c>
      <c r="K466" s="4" t="s">
        <v>126</v>
      </c>
      <c r="L466" s="4" t="s">
        <v>127</v>
      </c>
      <c r="M466" s="152">
        <f t="shared" si="26"/>
        <v>0</v>
      </c>
    </row>
    <row r="467" spans="1:13" x14ac:dyDescent="0.25">
      <c r="A467" s="120">
        <v>66934</v>
      </c>
      <c r="B467" s="187">
        <f t="shared" si="23"/>
        <v>46222</v>
      </c>
      <c r="C467" s="4" t="s">
        <v>524</v>
      </c>
      <c r="D467" s="4" t="s">
        <v>1310</v>
      </c>
      <c r="E467" s="4" t="s">
        <v>125</v>
      </c>
      <c r="F467" s="36">
        <v>15</v>
      </c>
      <c r="G467" s="5">
        <v>85</v>
      </c>
      <c r="H467" s="5">
        <f t="shared" si="24"/>
        <v>1275</v>
      </c>
      <c r="I467" s="37">
        <v>0</v>
      </c>
      <c r="J467" s="5">
        <f t="shared" si="25"/>
        <v>1275</v>
      </c>
      <c r="K467" s="4" t="s">
        <v>126</v>
      </c>
      <c r="L467" s="4" t="s">
        <v>127</v>
      </c>
      <c r="M467" s="152">
        <f t="shared" si="26"/>
        <v>0</v>
      </c>
    </row>
    <row r="468" spans="1:13" x14ac:dyDescent="0.25">
      <c r="A468" s="120">
        <v>66934</v>
      </c>
      <c r="B468" s="187">
        <f t="shared" si="23"/>
        <v>46222</v>
      </c>
      <c r="C468" s="4" t="s">
        <v>525</v>
      </c>
      <c r="D468" s="4" t="s">
        <v>145</v>
      </c>
      <c r="E468" s="4" t="s">
        <v>125</v>
      </c>
      <c r="F468" s="36">
        <v>21</v>
      </c>
      <c r="G468" s="5">
        <v>95</v>
      </c>
      <c r="H468" s="5">
        <f t="shared" si="24"/>
        <v>1995</v>
      </c>
      <c r="I468" s="37">
        <v>0</v>
      </c>
      <c r="J468" s="5">
        <f t="shared" si="25"/>
        <v>1995</v>
      </c>
      <c r="K468" s="4" t="s">
        <v>126</v>
      </c>
      <c r="L468" s="4" t="s">
        <v>127</v>
      </c>
      <c r="M468" s="152">
        <f t="shared" si="26"/>
        <v>0</v>
      </c>
    </row>
    <row r="469" spans="1:13" x14ac:dyDescent="0.25">
      <c r="A469" s="120">
        <v>66934</v>
      </c>
      <c r="B469" s="187">
        <f t="shared" ref="B469:B532" si="27">IF(A469="","",IF(ISNUMBER(A469),IFERROR(VLOOKUP(TEXT(A469,"yyyy/mm/dd"),BSAD,2,FALSE),""),IFERROR(VLOOKUP(A469,BSAD,2,FALSE),"")))</f>
        <v>46222</v>
      </c>
      <c r="C469" s="4" t="s">
        <v>526</v>
      </c>
      <c r="D469" s="4" t="s">
        <v>1307</v>
      </c>
      <c r="E469" s="4" t="s">
        <v>125</v>
      </c>
      <c r="F469" s="36">
        <v>20</v>
      </c>
      <c r="G469" s="5">
        <v>85</v>
      </c>
      <c r="H469" s="5">
        <f t="shared" ref="H469:H532" si="28">IF($F469="","",$F469*$G469)</f>
        <v>1700</v>
      </c>
      <c r="I469" s="37">
        <v>0</v>
      </c>
      <c r="J469" s="5">
        <f t="shared" ref="J469:J532" si="29">IF($F469="","",$H469*(1-$I469/100))</f>
        <v>1700</v>
      </c>
      <c r="K469" s="4" t="s">
        <v>126</v>
      </c>
      <c r="L469" s="4" t="s">
        <v>127</v>
      </c>
      <c r="M469" s="152">
        <f t="shared" si="26"/>
        <v>0</v>
      </c>
    </row>
    <row r="470" spans="1:13" x14ac:dyDescent="0.25">
      <c r="A470" s="120">
        <v>66934</v>
      </c>
      <c r="B470" s="187">
        <f t="shared" si="27"/>
        <v>46222</v>
      </c>
      <c r="C470" s="4" t="s">
        <v>527</v>
      </c>
      <c r="D470" s="4" t="s">
        <v>1313</v>
      </c>
      <c r="E470" s="4" t="s">
        <v>125</v>
      </c>
      <c r="F470" s="36">
        <v>15</v>
      </c>
      <c r="G470" s="5">
        <v>85</v>
      </c>
      <c r="H470" s="5">
        <f t="shared" si="28"/>
        <v>1275</v>
      </c>
      <c r="I470" s="37">
        <v>0</v>
      </c>
      <c r="J470" s="5">
        <f t="shared" si="29"/>
        <v>1275</v>
      </c>
      <c r="K470" s="4" t="s">
        <v>126</v>
      </c>
      <c r="L470" s="4" t="s">
        <v>127</v>
      </c>
      <c r="M470" s="152">
        <f t="shared" si="26"/>
        <v>0</v>
      </c>
    </row>
    <row r="471" spans="1:13" x14ac:dyDescent="0.25">
      <c r="A471" s="120">
        <v>66934</v>
      </c>
      <c r="B471" s="187">
        <f t="shared" si="27"/>
        <v>46222</v>
      </c>
      <c r="C471" s="4" t="s">
        <v>528</v>
      </c>
      <c r="D471" s="4" t="s">
        <v>1312</v>
      </c>
      <c r="E471" s="4" t="s">
        <v>125</v>
      </c>
      <c r="F471" s="36">
        <v>5</v>
      </c>
      <c r="G471" s="5">
        <v>85</v>
      </c>
      <c r="H471" s="5">
        <f t="shared" si="28"/>
        <v>425</v>
      </c>
      <c r="I471" s="37">
        <v>0</v>
      </c>
      <c r="J471" s="5">
        <f t="shared" si="29"/>
        <v>425</v>
      </c>
      <c r="K471" s="4" t="s">
        <v>126</v>
      </c>
      <c r="L471" s="4" t="s">
        <v>127</v>
      </c>
      <c r="M471" s="152">
        <f t="shared" si="26"/>
        <v>0</v>
      </c>
    </row>
    <row r="472" spans="1:13" x14ac:dyDescent="0.25">
      <c r="A472" s="120">
        <v>66934</v>
      </c>
      <c r="B472" s="187">
        <f t="shared" si="27"/>
        <v>46222</v>
      </c>
      <c r="C472" s="4" t="s">
        <v>529</v>
      </c>
      <c r="D472" s="4" t="s">
        <v>1308</v>
      </c>
      <c r="E472" s="4" t="s">
        <v>125</v>
      </c>
      <c r="F472" s="36">
        <v>70</v>
      </c>
      <c r="G472" s="5">
        <v>85</v>
      </c>
      <c r="H472" s="5">
        <f t="shared" si="28"/>
        <v>5950</v>
      </c>
      <c r="I472" s="37">
        <v>0</v>
      </c>
      <c r="J472" s="5">
        <f t="shared" si="29"/>
        <v>5950</v>
      </c>
      <c r="K472" s="4" t="s">
        <v>126</v>
      </c>
      <c r="L472" s="4" t="s">
        <v>127</v>
      </c>
      <c r="M472" s="152">
        <f t="shared" si="26"/>
        <v>0</v>
      </c>
    </row>
    <row r="473" spans="1:13" x14ac:dyDescent="0.25">
      <c r="A473" s="120">
        <v>66934</v>
      </c>
      <c r="B473" s="187">
        <f t="shared" si="27"/>
        <v>46222</v>
      </c>
      <c r="C473" s="4" t="s">
        <v>529</v>
      </c>
      <c r="D473" s="4" t="s">
        <v>1308</v>
      </c>
      <c r="E473" s="4" t="s">
        <v>125</v>
      </c>
      <c r="F473" s="36">
        <v>30</v>
      </c>
      <c r="G473" s="5">
        <v>86</v>
      </c>
      <c r="H473" s="5">
        <f t="shared" si="28"/>
        <v>2580</v>
      </c>
      <c r="I473" s="37">
        <v>0</v>
      </c>
      <c r="J473" s="5">
        <f t="shared" si="29"/>
        <v>2580</v>
      </c>
      <c r="K473" s="4" t="s">
        <v>126</v>
      </c>
      <c r="L473" s="4" t="s">
        <v>127</v>
      </c>
      <c r="M473" s="152">
        <f t="shared" si="26"/>
        <v>0</v>
      </c>
    </row>
    <row r="474" spans="1:13" x14ac:dyDescent="0.25">
      <c r="A474" s="120">
        <v>66934</v>
      </c>
      <c r="B474" s="187">
        <f t="shared" si="27"/>
        <v>46222</v>
      </c>
      <c r="C474" s="4" t="s">
        <v>530</v>
      </c>
      <c r="D474" s="4" t="s">
        <v>1311</v>
      </c>
      <c r="E474" s="4" t="s">
        <v>125</v>
      </c>
      <c r="F474" s="36">
        <v>8</v>
      </c>
      <c r="G474" s="5">
        <v>85</v>
      </c>
      <c r="H474" s="5">
        <f t="shared" si="28"/>
        <v>680</v>
      </c>
      <c r="I474" s="37">
        <v>0</v>
      </c>
      <c r="J474" s="5">
        <f t="shared" si="29"/>
        <v>680</v>
      </c>
      <c r="K474" s="4" t="s">
        <v>126</v>
      </c>
      <c r="L474" s="4" t="s">
        <v>127</v>
      </c>
      <c r="M474" s="152">
        <f t="shared" si="26"/>
        <v>0</v>
      </c>
    </row>
    <row r="475" spans="1:13" x14ac:dyDescent="0.25">
      <c r="A475" s="120">
        <v>66934</v>
      </c>
      <c r="B475" s="187">
        <f t="shared" si="27"/>
        <v>46222</v>
      </c>
      <c r="C475" s="4" t="s">
        <v>531</v>
      </c>
      <c r="D475" s="4" t="s">
        <v>147</v>
      </c>
      <c r="E475" s="4" t="s">
        <v>125</v>
      </c>
      <c r="F475" s="36">
        <v>32</v>
      </c>
      <c r="G475" s="5">
        <v>84</v>
      </c>
      <c r="H475" s="5">
        <f t="shared" si="28"/>
        <v>2688</v>
      </c>
      <c r="I475" s="37">
        <v>0</v>
      </c>
      <c r="J475" s="5">
        <f t="shared" si="29"/>
        <v>2688</v>
      </c>
      <c r="K475" s="4" t="s">
        <v>126</v>
      </c>
      <c r="L475" s="4" t="s">
        <v>127</v>
      </c>
      <c r="M475" s="152">
        <f t="shared" si="26"/>
        <v>0</v>
      </c>
    </row>
    <row r="476" spans="1:13" x14ac:dyDescent="0.25">
      <c r="A476" s="120">
        <v>66934</v>
      </c>
      <c r="B476" s="187">
        <f t="shared" si="27"/>
        <v>46222</v>
      </c>
      <c r="C476" s="4" t="s">
        <v>532</v>
      </c>
      <c r="D476" s="4" t="s">
        <v>153</v>
      </c>
      <c r="E476" s="4" t="s">
        <v>125</v>
      </c>
      <c r="F476" s="36">
        <v>5.5</v>
      </c>
      <c r="G476" s="5">
        <v>96.36</v>
      </c>
      <c r="H476" s="5">
        <f t="shared" si="28"/>
        <v>529.98</v>
      </c>
      <c r="I476" s="37">
        <v>0</v>
      </c>
      <c r="J476" s="5">
        <f t="shared" si="29"/>
        <v>529.98</v>
      </c>
      <c r="K476" s="4" t="s">
        <v>126</v>
      </c>
      <c r="L476" s="4" t="s">
        <v>127</v>
      </c>
      <c r="M476" s="152">
        <f t="shared" si="26"/>
        <v>0</v>
      </c>
    </row>
    <row r="477" spans="1:13" x14ac:dyDescent="0.25">
      <c r="A477" s="120">
        <v>66934</v>
      </c>
      <c r="B477" s="187">
        <f t="shared" si="27"/>
        <v>46222</v>
      </c>
      <c r="C477" s="4" t="s">
        <v>533</v>
      </c>
      <c r="D477" s="4" t="s">
        <v>534</v>
      </c>
      <c r="E477" s="4" t="s">
        <v>125</v>
      </c>
      <c r="F477" s="36">
        <v>0.5</v>
      </c>
      <c r="G477" s="5">
        <v>90</v>
      </c>
      <c r="H477" s="5">
        <f t="shared" si="28"/>
        <v>45</v>
      </c>
      <c r="I477" s="37">
        <v>0</v>
      </c>
      <c r="J477" s="5">
        <f t="shared" si="29"/>
        <v>45</v>
      </c>
      <c r="K477" s="4" t="s">
        <v>126</v>
      </c>
      <c r="L477" s="4" t="s">
        <v>1095</v>
      </c>
      <c r="M477" s="152">
        <f t="shared" si="26"/>
        <v>0</v>
      </c>
    </row>
    <row r="478" spans="1:13" x14ac:dyDescent="0.25">
      <c r="A478" s="120">
        <v>66935</v>
      </c>
      <c r="B478" s="187">
        <f t="shared" si="27"/>
        <v>46223</v>
      </c>
      <c r="C478" s="4" t="s">
        <v>535</v>
      </c>
      <c r="D478" s="4" t="s">
        <v>1303</v>
      </c>
      <c r="E478" s="4" t="s">
        <v>125</v>
      </c>
      <c r="F478" s="36">
        <v>60</v>
      </c>
      <c r="G478" s="5">
        <v>85</v>
      </c>
      <c r="H478" s="5">
        <f t="shared" si="28"/>
        <v>5100</v>
      </c>
      <c r="I478" s="37">
        <v>0</v>
      </c>
      <c r="J478" s="5">
        <f t="shared" si="29"/>
        <v>5100</v>
      </c>
      <c r="K478" s="4" t="s">
        <v>126</v>
      </c>
      <c r="L478" s="4" t="s">
        <v>127</v>
      </c>
      <c r="M478" s="152">
        <f t="shared" si="26"/>
        <v>0</v>
      </c>
    </row>
    <row r="479" spans="1:13" x14ac:dyDescent="0.25">
      <c r="A479" s="120">
        <v>66935</v>
      </c>
      <c r="B479" s="187">
        <f t="shared" si="27"/>
        <v>46223</v>
      </c>
      <c r="C479" s="4" t="s">
        <v>535</v>
      </c>
      <c r="D479" s="4" t="s">
        <v>1303</v>
      </c>
      <c r="E479" s="4" t="s">
        <v>131</v>
      </c>
      <c r="F479" s="36">
        <v>1</v>
      </c>
      <c r="G479" s="5">
        <v>80</v>
      </c>
      <c r="H479" s="5">
        <f t="shared" si="28"/>
        <v>80</v>
      </c>
      <c r="I479" s="37">
        <v>0</v>
      </c>
      <c r="J479" s="5">
        <f t="shared" si="29"/>
        <v>80</v>
      </c>
      <c r="K479" s="4" t="s">
        <v>126</v>
      </c>
      <c r="L479" s="4" t="s">
        <v>127</v>
      </c>
      <c r="M479" s="152">
        <f t="shared" si="26"/>
        <v>0</v>
      </c>
    </row>
    <row r="480" spans="1:13" x14ac:dyDescent="0.25">
      <c r="A480" s="120">
        <v>66935</v>
      </c>
      <c r="B480" s="187">
        <f t="shared" si="27"/>
        <v>46223</v>
      </c>
      <c r="C480" s="4" t="s">
        <v>536</v>
      </c>
      <c r="D480" s="4" t="s">
        <v>1306</v>
      </c>
      <c r="E480" s="4" t="s">
        <v>125</v>
      </c>
      <c r="F480" s="36">
        <v>35</v>
      </c>
      <c r="G480" s="5">
        <v>85</v>
      </c>
      <c r="H480" s="5">
        <f t="shared" si="28"/>
        <v>2975</v>
      </c>
      <c r="I480" s="37">
        <v>0</v>
      </c>
      <c r="J480" s="5">
        <f t="shared" si="29"/>
        <v>2975</v>
      </c>
      <c r="K480" s="4" t="s">
        <v>126</v>
      </c>
      <c r="L480" s="4" t="s">
        <v>127</v>
      </c>
      <c r="M480" s="152">
        <f t="shared" si="26"/>
        <v>0</v>
      </c>
    </row>
    <row r="481" spans="1:13" x14ac:dyDescent="0.25">
      <c r="A481" s="120">
        <v>66935</v>
      </c>
      <c r="B481" s="187">
        <f t="shared" si="27"/>
        <v>46223</v>
      </c>
      <c r="C481" s="4" t="s">
        <v>537</v>
      </c>
      <c r="D481" s="4" t="s">
        <v>1311</v>
      </c>
      <c r="E481" s="4" t="s">
        <v>125</v>
      </c>
      <c r="F481" s="36">
        <v>8</v>
      </c>
      <c r="G481" s="5">
        <v>85</v>
      </c>
      <c r="H481" s="5">
        <f t="shared" si="28"/>
        <v>680</v>
      </c>
      <c r="I481" s="37">
        <v>0</v>
      </c>
      <c r="J481" s="5">
        <f t="shared" si="29"/>
        <v>680</v>
      </c>
      <c r="K481" s="4" t="s">
        <v>126</v>
      </c>
      <c r="L481" s="4" t="s">
        <v>127</v>
      </c>
      <c r="M481" s="152">
        <f t="shared" si="26"/>
        <v>0</v>
      </c>
    </row>
    <row r="482" spans="1:13" x14ac:dyDescent="0.25">
      <c r="A482" s="120">
        <v>66935</v>
      </c>
      <c r="B482" s="187">
        <f t="shared" si="27"/>
        <v>46223</v>
      </c>
      <c r="C482" s="4" t="s">
        <v>538</v>
      </c>
      <c r="D482" s="4" t="s">
        <v>1307</v>
      </c>
      <c r="E482" s="4" t="s">
        <v>125</v>
      </c>
      <c r="F482" s="36">
        <v>25</v>
      </c>
      <c r="G482" s="5">
        <v>85</v>
      </c>
      <c r="H482" s="5">
        <f t="shared" si="28"/>
        <v>2125</v>
      </c>
      <c r="I482" s="37">
        <v>0</v>
      </c>
      <c r="J482" s="5">
        <f t="shared" si="29"/>
        <v>2125</v>
      </c>
      <c r="K482" s="4" t="s">
        <v>126</v>
      </c>
      <c r="L482" s="4" t="s">
        <v>127</v>
      </c>
      <c r="M482" s="152">
        <f t="shared" si="26"/>
        <v>0</v>
      </c>
    </row>
    <row r="483" spans="1:13" x14ac:dyDescent="0.25">
      <c r="A483" s="120">
        <v>66935</v>
      </c>
      <c r="B483" s="187">
        <f t="shared" si="27"/>
        <v>46223</v>
      </c>
      <c r="C483" s="4" t="s">
        <v>539</v>
      </c>
      <c r="D483" s="4" t="s">
        <v>1308</v>
      </c>
      <c r="E483" s="4" t="s">
        <v>125</v>
      </c>
      <c r="F483" s="36">
        <v>40</v>
      </c>
      <c r="G483" s="5">
        <v>86</v>
      </c>
      <c r="H483" s="5">
        <f t="shared" si="28"/>
        <v>3440</v>
      </c>
      <c r="I483" s="37">
        <v>0</v>
      </c>
      <c r="J483" s="5">
        <f t="shared" si="29"/>
        <v>3440</v>
      </c>
      <c r="K483" s="4" t="s">
        <v>126</v>
      </c>
      <c r="L483" s="4" t="s">
        <v>127</v>
      </c>
      <c r="M483" s="152">
        <f t="shared" si="26"/>
        <v>0</v>
      </c>
    </row>
    <row r="484" spans="1:13" x14ac:dyDescent="0.25">
      <c r="A484" s="120">
        <v>66935</v>
      </c>
      <c r="B484" s="187">
        <f t="shared" si="27"/>
        <v>46223</v>
      </c>
      <c r="C484" s="4" t="s">
        <v>539</v>
      </c>
      <c r="D484" s="4" t="s">
        <v>1308</v>
      </c>
      <c r="E484" s="4" t="s">
        <v>125</v>
      </c>
      <c r="F484" s="36">
        <v>80</v>
      </c>
      <c r="G484" s="5">
        <v>85</v>
      </c>
      <c r="H484" s="5">
        <f t="shared" si="28"/>
        <v>6800</v>
      </c>
      <c r="I484" s="37">
        <v>0</v>
      </c>
      <c r="J484" s="5">
        <f t="shared" si="29"/>
        <v>6800</v>
      </c>
      <c r="K484" s="4" t="s">
        <v>126</v>
      </c>
      <c r="L484" s="4" t="s">
        <v>127</v>
      </c>
      <c r="M484" s="152">
        <f t="shared" si="26"/>
        <v>0</v>
      </c>
    </row>
    <row r="485" spans="1:13" x14ac:dyDescent="0.25">
      <c r="A485" s="120">
        <v>66935</v>
      </c>
      <c r="B485" s="187">
        <f t="shared" si="27"/>
        <v>46223</v>
      </c>
      <c r="C485" s="4" t="s">
        <v>539</v>
      </c>
      <c r="D485" s="4" t="s">
        <v>1308</v>
      </c>
      <c r="E485" s="4" t="s">
        <v>216</v>
      </c>
      <c r="F485" s="36">
        <v>2</v>
      </c>
      <c r="G485" s="5">
        <v>800</v>
      </c>
      <c r="H485" s="5">
        <f t="shared" si="28"/>
        <v>1600</v>
      </c>
      <c r="I485" s="37">
        <v>0</v>
      </c>
      <c r="J485" s="5">
        <f t="shared" si="29"/>
        <v>1600</v>
      </c>
      <c r="K485" s="4" t="s">
        <v>126</v>
      </c>
      <c r="L485" s="4" t="s">
        <v>127</v>
      </c>
      <c r="M485" s="152">
        <f t="shared" si="26"/>
        <v>0</v>
      </c>
    </row>
    <row r="486" spans="1:13" x14ac:dyDescent="0.25">
      <c r="A486" s="120">
        <v>66935</v>
      </c>
      <c r="B486" s="187">
        <f t="shared" si="27"/>
        <v>46223</v>
      </c>
      <c r="C486" s="4" t="s">
        <v>540</v>
      </c>
      <c r="D486" s="4" t="s">
        <v>1312</v>
      </c>
      <c r="E486" s="4" t="s">
        <v>125</v>
      </c>
      <c r="F486" s="36">
        <v>5</v>
      </c>
      <c r="G486" s="5">
        <v>85</v>
      </c>
      <c r="H486" s="5">
        <f t="shared" si="28"/>
        <v>425</v>
      </c>
      <c r="I486" s="37">
        <v>0</v>
      </c>
      <c r="J486" s="5">
        <f t="shared" si="29"/>
        <v>425</v>
      </c>
      <c r="K486" s="4" t="s">
        <v>126</v>
      </c>
      <c r="L486" s="4" t="s">
        <v>127</v>
      </c>
      <c r="M486" s="152">
        <f t="shared" si="26"/>
        <v>0</v>
      </c>
    </row>
    <row r="487" spans="1:13" x14ac:dyDescent="0.25">
      <c r="A487" s="120">
        <v>66935</v>
      </c>
      <c r="B487" s="187">
        <f t="shared" si="27"/>
        <v>46223</v>
      </c>
      <c r="C487" s="4" t="s">
        <v>541</v>
      </c>
      <c r="D487" s="4" t="s">
        <v>1313</v>
      </c>
      <c r="E487" s="4" t="s">
        <v>125</v>
      </c>
      <c r="F487" s="36">
        <v>15</v>
      </c>
      <c r="G487" s="5">
        <v>85</v>
      </c>
      <c r="H487" s="5">
        <f t="shared" si="28"/>
        <v>1275</v>
      </c>
      <c r="I487" s="37">
        <v>0</v>
      </c>
      <c r="J487" s="5">
        <f t="shared" si="29"/>
        <v>1275</v>
      </c>
      <c r="K487" s="4" t="s">
        <v>126</v>
      </c>
      <c r="L487" s="4" t="s">
        <v>127</v>
      </c>
      <c r="M487" s="152">
        <f t="shared" si="26"/>
        <v>0</v>
      </c>
    </row>
    <row r="488" spans="1:13" x14ac:dyDescent="0.25">
      <c r="A488" s="120">
        <v>66935</v>
      </c>
      <c r="B488" s="187">
        <f t="shared" si="27"/>
        <v>46223</v>
      </c>
      <c r="C488" s="4" t="s">
        <v>542</v>
      </c>
      <c r="D488" s="4" t="s">
        <v>141</v>
      </c>
      <c r="E488" s="4" t="s">
        <v>125</v>
      </c>
      <c r="F488" s="36">
        <v>20</v>
      </c>
      <c r="G488" s="5">
        <v>86</v>
      </c>
      <c r="H488" s="5">
        <f t="shared" si="28"/>
        <v>1720</v>
      </c>
      <c r="I488" s="37">
        <v>0</v>
      </c>
      <c r="J488" s="5">
        <f t="shared" si="29"/>
        <v>1720</v>
      </c>
      <c r="K488" s="4" t="s">
        <v>126</v>
      </c>
      <c r="L488" s="4" t="s">
        <v>127</v>
      </c>
      <c r="M488" s="152">
        <f t="shared" si="26"/>
        <v>0</v>
      </c>
    </row>
    <row r="489" spans="1:13" x14ac:dyDescent="0.25">
      <c r="A489" s="120">
        <v>66935</v>
      </c>
      <c r="B489" s="187">
        <f t="shared" si="27"/>
        <v>46223</v>
      </c>
      <c r="C489" s="4" t="s">
        <v>543</v>
      </c>
      <c r="D489" s="4" t="s">
        <v>1310</v>
      </c>
      <c r="E489" s="4" t="s">
        <v>125</v>
      </c>
      <c r="F489" s="36">
        <v>12</v>
      </c>
      <c r="G489" s="5">
        <v>85</v>
      </c>
      <c r="H489" s="5">
        <f t="shared" si="28"/>
        <v>1020</v>
      </c>
      <c r="I489" s="37">
        <v>0</v>
      </c>
      <c r="J489" s="5">
        <f t="shared" si="29"/>
        <v>1020</v>
      </c>
      <c r="K489" s="4" t="s">
        <v>126</v>
      </c>
      <c r="L489" s="4" t="s">
        <v>127</v>
      </c>
      <c r="M489" s="152">
        <f t="shared" si="26"/>
        <v>0</v>
      </c>
    </row>
    <row r="490" spans="1:13" x14ac:dyDescent="0.25">
      <c r="A490" s="120">
        <v>66935</v>
      </c>
      <c r="B490" s="187">
        <f t="shared" si="27"/>
        <v>46223</v>
      </c>
      <c r="C490" s="4" t="s">
        <v>544</v>
      </c>
      <c r="D490" s="4" t="s">
        <v>1309</v>
      </c>
      <c r="E490" s="4" t="s">
        <v>125</v>
      </c>
      <c r="F490" s="36">
        <v>8</v>
      </c>
      <c r="G490" s="5">
        <v>85</v>
      </c>
      <c r="H490" s="5">
        <f t="shared" si="28"/>
        <v>680</v>
      </c>
      <c r="I490" s="37">
        <v>0</v>
      </c>
      <c r="J490" s="5">
        <f t="shared" si="29"/>
        <v>680</v>
      </c>
      <c r="K490" s="4" t="s">
        <v>126</v>
      </c>
      <c r="L490" s="4" t="s">
        <v>127</v>
      </c>
      <c r="M490" s="152">
        <f t="shared" si="26"/>
        <v>0</v>
      </c>
    </row>
    <row r="491" spans="1:13" x14ac:dyDescent="0.25">
      <c r="A491" s="120">
        <v>66935</v>
      </c>
      <c r="B491" s="187">
        <f t="shared" si="27"/>
        <v>46223</v>
      </c>
      <c r="C491" s="4" t="s">
        <v>545</v>
      </c>
      <c r="D491" s="4" t="s">
        <v>145</v>
      </c>
      <c r="E491" s="4" t="s">
        <v>125</v>
      </c>
      <c r="F491" s="36">
        <v>30</v>
      </c>
      <c r="G491" s="5">
        <v>95</v>
      </c>
      <c r="H491" s="5">
        <f t="shared" si="28"/>
        <v>2850</v>
      </c>
      <c r="I491" s="37">
        <v>0</v>
      </c>
      <c r="J491" s="5">
        <f t="shared" si="29"/>
        <v>2850</v>
      </c>
      <c r="K491" s="4" t="s">
        <v>126</v>
      </c>
      <c r="L491" s="4" t="s">
        <v>127</v>
      </c>
      <c r="M491" s="152">
        <f t="shared" si="26"/>
        <v>0</v>
      </c>
    </row>
    <row r="492" spans="1:13" x14ac:dyDescent="0.25">
      <c r="A492" s="120">
        <v>66935</v>
      </c>
      <c r="B492" s="187">
        <f t="shared" si="27"/>
        <v>46223</v>
      </c>
      <c r="C492" s="4" t="s">
        <v>545</v>
      </c>
      <c r="D492" s="4" t="s">
        <v>145</v>
      </c>
      <c r="E492" s="4" t="s">
        <v>148</v>
      </c>
      <c r="F492" s="36">
        <v>2</v>
      </c>
      <c r="G492" s="5">
        <v>1100</v>
      </c>
      <c r="H492" s="5">
        <f t="shared" si="28"/>
        <v>2200</v>
      </c>
      <c r="I492" s="37">
        <v>0</v>
      </c>
      <c r="J492" s="5">
        <f t="shared" si="29"/>
        <v>2200</v>
      </c>
      <c r="K492" s="4" t="s">
        <v>126</v>
      </c>
      <c r="L492" s="4" t="s">
        <v>127</v>
      </c>
      <c r="M492" s="152">
        <f t="shared" si="26"/>
        <v>0</v>
      </c>
    </row>
    <row r="493" spans="1:13" x14ac:dyDescent="0.25">
      <c r="A493" s="120">
        <v>66935</v>
      </c>
      <c r="B493" s="187">
        <f t="shared" si="27"/>
        <v>46223</v>
      </c>
      <c r="C493" s="4" t="s">
        <v>545</v>
      </c>
      <c r="D493" s="4" t="s">
        <v>145</v>
      </c>
      <c r="E493" s="4" t="s">
        <v>216</v>
      </c>
      <c r="F493" s="36">
        <v>0.5</v>
      </c>
      <c r="G493" s="5">
        <v>800</v>
      </c>
      <c r="H493" s="5">
        <f t="shared" si="28"/>
        <v>400</v>
      </c>
      <c r="I493" s="37">
        <v>0</v>
      </c>
      <c r="J493" s="5">
        <f t="shared" si="29"/>
        <v>400</v>
      </c>
      <c r="K493" s="4" t="s">
        <v>126</v>
      </c>
      <c r="L493" s="4" t="s">
        <v>127</v>
      </c>
      <c r="M493" s="152">
        <f t="shared" si="26"/>
        <v>0</v>
      </c>
    </row>
    <row r="494" spans="1:13" x14ac:dyDescent="0.25">
      <c r="A494" s="120">
        <v>66935</v>
      </c>
      <c r="B494" s="187">
        <f t="shared" si="27"/>
        <v>46223</v>
      </c>
      <c r="C494" s="4" t="s">
        <v>546</v>
      </c>
      <c r="D494" s="4" t="s">
        <v>151</v>
      </c>
      <c r="E494" s="4" t="s">
        <v>125</v>
      </c>
      <c r="F494" s="36">
        <v>6</v>
      </c>
      <c r="G494" s="5">
        <v>85</v>
      </c>
      <c r="H494" s="5">
        <f t="shared" si="28"/>
        <v>510</v>
      </c>
      <c r="I494" s="37">
        <v>0</v>
      </c>
      <c r="J494" s="5">
        <f t="shared" si="29"/>
        <v>510</v>
      </c>
      <c r="K494" s="4" t="s">
        <v>126</v>
      </c>
      <c r="L494" s="4" t="s">
        <v>127</v>
      </c>
      <c r="M494" s="152">
        <f t="shared" si="26"/>
        <v>0</v>
      </c>
    </row>
    <row r="495" spans="1:13" x14ac:dyDescent="0.25">
      <c r="A495" s="120">
        <v>66935</v>
      </c>
      <c r="B495" s="187">
        <f t="shared" si="27"/>
        <v>46223</v>
      </c>
      <c r="C495" s="4" t="s">
        <v>547</v>
      </c>
      <c r="D495" s="4" t="s">
        <v>147</v>
      </c>
      <c r="E495" s="4" t="s">
        <v>125</v>
      </c>
      <c r="F495" s="36">
        <v>27</v>
      </c>
      <c r="G495" s="5">
        <v>84</v>
      </c>
      <c r="H495" s="5">
        <f t="shared" si="28"/>
        <v>2268</v>
      </c>
      <c r="I495" s="37">
        <v>0</v>
      </c>
      <c r="J495" s="5">
        <f t="shared" si="29"/>
        <v>2268</v>
      </c>
      <c r="K495" s="4" t="s">
        <v>126</v>
      </c>
      <c r="L495" s="4" t="s">
        <v>127</v>
      </c>
      <c r="M495" s="152">
        <f t="shared" si="26"/>
        <v>0</v>
      </c>
    </row>
    <row r="496" spans="1:13" x14ac:dyDescent="0.25">
      <c r="A496" s="120">
        <v>66935</v>
      </c>
      <c r="B496" s="187">
        <f t="shared" si="27"/>
        <v>46223</v>
      </c>
      <c r="C496" s="4" t="s">
        <v>548</v>
      </c>
      <c r="D496" s="4" t="s">
        <v>153</v>
      </c>
      <c r="E496" s="4" t="s">
        <v>125</v>
      </c>
      <c r="F496" s="36">
        <v>5.5</v>
      </c>
      <c r="G496" s="5">
        <v>100</v>
      </c>
      <c r="H496" s="5">
        <f t="shared" si="28"/>
        <v>550</v>
      </c>
      <c r="I496" s="37">
        <v>0</v>
      </c>
      <c r="J496" s="5">
        <f t="shared" si="29"/>
        <v>550</v>
      </c>
      <c r="K496" s="4" t="s">
        <v>126</v>
      </c>
      <c r="L496" s="4" t="s">
        <v>127</v>
      </c>
      <c r="M496" s="152">
        <f t="shared" si="26"/>
        <v>0</v>
      </c>
    </row>
    <row r="497" spans="1:13" x14ac:dyDescent="0.25">
      <c r="A497" s="120">
        <v>66935</v>
      </c>
      <c r="B497" s="187">
        <f t="shared" si="27"/>
        <v>46223</v>
      </c>
      <c r="C497" s="4" t="s">
        <v>548</v>
      </c>
      <c r="D497" s="4" t="s">
        <v>153</v>
      </c>
      <c r="E497" s="4" t="s">
        <v>149</v>
      </c>
      <c r="F497" s="36">
        <v>1</v>
      </c>
      <c r="G497" s="5">
        <v>800</v>
      </c>
      <c r="H497" s="5">
        <f t="shared" si="28"/>
        <v>800</v>
      </c>
      <c r="I497" s="37">
        <v>0</v>
      </c>
      <c r="J497" s="5">
        <f t="shared" si="29"/>
        <v>800</v>
      </c>
      <c r="K497" s="4" t="s">
        <v>126</v>
      </c>
      <c r="L497" s="4" t="s">
        <v>127</v>
      </c>
      <c r="M497" s="152">
        <f t="shared" si="26"/>
        <v>0</v>
      </c>
    </row>
    <row r="498" spans="1:13" x14ac:dyDescent="0.25">
      <c r="A498" s="120">
        <v>66935</v>
      </c>
      <c r="B498" s="187">
        <f t="shared" si="27"/>
        <v>46223</v>
      </c>
      <c r="C498" s="4" t="s">
        <v>549</v>
      </c>
      <c r="D498" s="4" t="s">
        <v>534</v>
      </c>
      <c r="E498" s="4" t="s">
        <v>125</v>
      </c>
      <c r="F498" s="36">
        <v>1</v>
      </c>
      <c r="G498" s="5">
        <v>90</v>
      </c>
      <c r="H498" s="5">
        <f t="shared" si="28"/>
        <v>90</v>
      </c>
      <c r="I498" s="37">
        <v>0</v>
      </c>
      <c r="J498" s="5">
        <f t="shared" si="29"/>
        <v>90</v>
      </c>
      <c r="K498" s="4" t="s">
        <v>126</v>
      </c>
      <c r="L498" s="4" t="s">
        <v>1095</v>
      </c>
      <c r="M498" s="152">
        <f t="shared" si="26"/>
        <v>0</v>
      </c>
    </row>
    <row r="499" spans="1:13" x14ac:dyDescent="0.25">
      <c r="A499" s="120">
        <v>66935</v>
      </c>
      <c r="B499" s="187">
        <f t="shared" si="27"/>
        <v>46223</v>
      </c>
      <c r="C499" s="4" t="s">
        <v>550</v>
      </c>
      <c r="D499" s="4" t="s">
        <v>265</v>
      </c>
      <c r="E499" s="4" t="s">
        <v>125</v>
      </c>
      <c r="F499" s="36">
        <v>4</v>
      </c>
      <c r="G499" s="5">
        <v>100</v>
      </c>
      <c r="H499" s="5">
        <f t="shared" si="28"/>
        <v>400</v>
      </c>
      <c r="I499" s="37">
        <v>0</v>
      </c>
      <c r="J499" s="5">
        <f t="shared" si="29"/>
        <v>400</v>
      </c>
      <c r="K499" s="4" t="s">
        <v>126</v>
      </c>
      <c r="L499" s="4" t="s">
        <v>127</v>
      </c>
      <c r="M499" s="152">
        <f t="shared" si="26"/>
        <v>0</v>
      </c>
    </row>
    <row r="500" spans="1:13" x14ac:dyDescent="0.25">
      <c r="A500" s="120">
        <v>66936</v>
      </c>
      <c r="B500" s="187">
        <f t="shared" si="27"/>
        <v>46224</v>
      </c>
      <c r="C500" s="4" t="s">
        <v>551</v>
      </c>
      <c r="D500" s="4" t="s">
        <v>1303</v>
      </c>
      <c r="E500" s="4" t="s">
        <v>125</v>
      </c>
      <c r="F500" s="36">
        <v>60</v>
      </c>
      <c r="G500" s="5">
        <v>85</v>
      </c>
      <c r="H500" s="5">
        <f t="shared" si="28"/>
        <v>5100</v>
      </c>
      <c r="I500" s="37">
        <v>0</v>
      </c>
      <c r="J500" s="5">
        <f t="shared" si="29"/>
        <v>5100</v>
      </c>
      <c r="K500" s="4" t="s">
        <v>126</v>
      </c>
      <c r="L500" s="4" t="s">
        <v>127</v>
      </c>
      <c r="M500" s="152">
        <f t="shared" si="26"/>
        <v>0</v>
      </c>
    </row>
    <row r="501" spans="1:13" x14ac:dyDescent="0.25">
      <c r="A501" s="120">
        <v>66936</v>
      </c>
      <c r="B501" s="187">
        <f t="shared" si="27"/>
        <v>46224</v>
      </c>
      <c r="C501" s="4" t="s">
        <v>551</v>
      </c>
      <c r="D501" s="4" t="s">
        <v>1303</v>
      </c>
      <c r="E501" s="4" t="s">
        <v>131</v>
      </c>
      <c r="F501" s="36">
        <v>1</v>
      </c>
      <c r="G501" s="5">
        <v>80</v>
      </c>
      <c r="H501" s="5">
        <f t="shared" si="28"/>
        <v>80</v>
      </c>
      <c r="I501" s="37">
        <v>0</v>
      </c>
      <c r="J501" s="5">
        <f t="shared" si="29"/>
        <v>80</v>
      </c>
      <c r="K501" s="4" t="s">
        <v>126</v>
      </c>
      <c r="L501" s="4" t="s">
        <v>127</v>
      </c>
      <c r="M501" s="152">
        <f t="shared" si="26"/>
        <v>0</v>
      </c>
    </row>
    <row r="502" spans="1:13" x14ac:dyDescent="0.25">
      <c r="A502" s="120">
        <v>66936</v>
      </c>
      <c r="B502" s="187">
        <f t="shared" si="27"/>
        <v>46224</v>
      </c>
      <c r="C502" s="4" t="s">
        <v>552</v>
      </c>
      <c r="D502" s="4" t="s">
        <v>1306</v>
      </c>
      <c r="E502" s="4" t="s">
        <v>125</v>
      </c>
      <c r="F502" s="36">
        <v>30</v>
      </c>
      <c r="G502" s="5">
        <v>85</v>
      </c>
      <c r="H502" s="5">
        <f t="shared" si="28"/>
        <v>2550</v>
      </c>
      <c r="I502" s="37">
        <v>0</v>
      </c>
      <c r="J502" s="5">
        <f t="shared" si="29"/>
        <v>2550</v>
      </c>
      <c r="K502" s="4" t="s">
        <v>126</v>
      </c>
      <c r="L502" s="4" t="s">
        <v>127</v>
      </c>
      <c r="M502" s="152">
        <f t="shared" si="26"/>
        <v>0</v>
      </c>
    </row>
    <row r="503" spans="1:13" x14ac:dyDescent="0.25">
      <c r="A503" s="120">
        <v>66936</v>
      </c>
      <c r="B503" s="187">
        <f t="shared" si="27"/>
        <v>46224</v>
      </c>
      <c r="C503" s="4" t="s">
        <v>553</v>
      </c>
      <c r="D503" s="4" t="s">
        <v>1308</v>
      </c>
      <c r="E503" s="4" t="s">
        <v>125</v>
      </c>
      <c r="F503" s="36">
        <v>40</v>
      </c>
      <c r="G503" s="5">
        <v>86</v>
      </c>
      <c r="H503" s="5">
        <f t="shared" si="28"/>
        <v>3440</v>
      </c>
      <c r="I503" s="37">
        <v>0</v>
      </c>
      <c r="J503" s="5">
        <f t="shared" si="29"/>
        <v>3440</v>
      </c>
      <c r="K503" s="4" t="s">
        <v>126</v>
      </c>
      <c r="L503" s="4" t="s">
        <v>127</v>
      </c>
      <c r="M503" s="152">
        <f t="shared" si="26"/>
        <v>0</v>
      </c>
    </row>
    <row r="504" spans="1:13" x14ac:dyDescent="0.25">
      <c r="A504" s="120">
        <v>66936</v>
      </c>
      <c r="B504" s="187">
        <f t="shared" si="27"/>
        <v>46224</v>
      </c>
      <c r="C504" s="4" t="s">
        <v>553</v>
      </c>
      <c r="D504" s="4" t="s">
        <v>1308</v>
      </c>
      <c r="E504" s="4" t="s">
        <v>125</v>
      </c>
      <c r="F504" s="36">
        <v>60</v>
      </c>
      <c r="G504" s="5">
        <v>85</v>
      </c>
      <c r="H504" s="5">
        <f t="shared" si="28"/>
        <v>5100</v>
      </c>
      <c r="I504" s="37">
        <v>0</v>
      </c>
      <c r="J504" s="5">
        <f t="shared" si="29"/>
        <v>5100</v>
      </c>
      <c r="K504" s="4" t="s">
        <v>126</v>
      </c>
      <c r="L504" s="4" t="s">
        <v>127</v>
      </c>
      <c r="M504" s="152">
        <f t="shared" si="26"/>
        <v>0</v>
      </c>
    </row>
    <row r="505" spans="1:13" x14ac:dyDescent="0.25">
      <c r="A505" s="120">
        <v>66936</v>
      </c>
      <c r="B505" s="187">
        <f t="shared" si="27"/>
        <v>46224</v>
      </c>
      <c r="C505" s="4" t="s">
        <v>553</v>
      </c>
      <c r="D505" s="4" t="s">
        <v>1308</v>
      </c>
      <c r="E505" s="4" t="s">
        <v>125</v>
      </c>
      <c r="F505" s="36">
        <v>2</v>
      </c>
      <c r="G505" s="5">
        <v>1100</v>
      </c>
      <c r="H505" s="5">
        <f t="shared" si="28"/>
        <v>2200</v>
      </c>
      <c r="I505" s="37">
        <v>0</v>
      </c>
      <c r="J505" s="5">
        <f t="shared" si="29"/>
        <v>2200</v>
      </c>
      <c r="K505" s="4" t="s">
        <v>126</v>
      </c>
      <c r="L505" s="4" t="s">
        <v>127</v>
      </c>
      <c r="M505" s="152">
        <f t="shared" si="26"/>
        <v>0</v>
      </c>
    </row>
    <row r="506" spans="1:13" x14ac:dyDescent="0.25">
      <c r="A506" s="120">
        <v>66936</v>
      </c>
      <c r="B506" s="187">
        <f t="shared" si="27"/>
        <v>46224</v>
      </c>
      <c r="C506" s="4" t="s">
        <v>554</v>
      </c>
      <c r="D506" s="4" t="s">
        <v>141</v>
      </c>
      <c r="E506" s="4" t="s">
        <v>125</v>
      </c>
      <c r="F506" s="36">
        <v>20</v>
      </c>
      <c r="G506" s="5">
        <v>86</v>
      </c>
      <c r="H506" s="5">
        <f t="shared" si="28"/>
        <v>1720</v>
      </c>
      <c r="I506" s="37">
        <v>0</v>
      </c>
      <c r="J506" s="5">
        <f t="shared" si="29"/>
        <v>1720</v>
      </c>
      <c r="K506" s="4" t="s">
        <v>126</v>
      </c>
      <c r="L506" s="4" t="s">
        <v>127</v>
      </c>
      <c r="M506" s="152">
        <f t="shared" si="26"/>
        <v>0</v>
      </c>
    </row>
    <row r="507" spans="1:13" x14ac:dyDescent="0.25">
      <c r="A507" s="120">
        <v>66936</v>
      </c>
      <c r="B507" s="187">
        <f t="shared" si="27"/>
        <v>46224</v>
      </c>
      <c r="C507" s="4" t="s">
        <v>555</v>
      </c>
      <c r="D507" s="4" t="s">
        <v>139</v>
      </c>
      <c r="E507" s="4" t="s">
        <v>125</v>
      </c>
      <c r="F507" s="36">
        <v>3</v>
      </c>
      <c r="G507" s="5">
        <v>86</v>
      </c>
      <c r="H507" s="5">
        <f t="shared" si="28"/>
        <v>258</v>
      </c>
      <c r="I507" s="37">
        <v>0</v>
      </c>
      <c r="J507" s="5">
        <f t="shared" si="29"/>
        <v>258</v>
      </c>
      <c r="K507" s="4" t="s">
        <v>126</v>
      </c>
      <c r="L507" s="4" t="s">
        <v>127</v>
      </c>
      <c r="M507" s="152">
        <f t="shared" si="26"/>
        <v>0</v>
      </c>
    </row>
    <row r="508" spans="1:13" x14ac:dyDescent="0.25">
      <c r="A508" s="120">
        <v>66936</v>
      </c>
      <c r="B508" s="187">
        <f t="shared" si="27"/>
        <v>46224</v>
      </c>
      <c r="C508" s="4" t="s">
        <v>556</v>
      </c>
      <c r="D508" s="4" t="s">
        <v>134</v>
      </c>
      <c r="E508" s="4" t="s">
        <v>125</v>
      </c>
      <c r="F508" s="36">
        <v>10</v>
      </c>
      <c r="G508" s="5">
        <v>85</v>
      </c>
      <c r="H508" s="5">
        <f t="shared" si="28"/>
        <v>850</v>
      </c>
      <c r="I508" s="37">
        <v>0</v>
      </c>
      <c r="J508" s="5">
        <f t="shared" si="29"/>
        <v>850</v>
      </c>
      <c r="K508" s="4" t="s">
        <v>126</v>
      </c>
      <c r="L508" s="4" t="s">
        <v>127</v>
      </c>
      <c r="M508" s="152">
        <f t="shared" si="26"/>
        <v>0</v>
      </c>
    </row>
    <row r="509" spans="1:13" x14ac:dyDescent="0.25">
      <c r="A509" s="120">
        <v>66936</v>
      </c>
      <c r="B509" s="187">
        <f t="shared" si="27"/>
        <v>46224</v>
      </c>
      <c r="C509" s="4" t="s">
        <v>557</v>
      </c>
      <c r="D509" s="4" t="s">
        <v>1310</v>
      </c>
      <c r="E509" s="4" t="s">
        <v>125</v>
      </c>
      <c r="F509" s="36">
        <v>12</v>
      </c>
      <c r="G509" s="5">
        <v>85</v>
      </c>
      <c r="H509" s="5">
        <f t="shared" si="28"/>
        <v>1020</v>
      </c>
      <c r="I509" s="37">
        <v>0</v>
      </c>
      <c r="J509" s="5">
        <f t="shared" si="29"/>
        <v>1020</v>
      </c>
      <c r="K509" s="4" t="s">
        <v>126</v>
      </c>
      <c r="L509" s="4" t="s">
        <v>127</v>
      </c>
      <c r="M509" s="152">
        <f t="shared" si="26"/>
        <v>0</v>
      </c>
    </row>
    <row r="510" spans="1:13" x14ac:dyDescent="0.25">
      <c r="A510" s="120">
        <v>66936</v>
      </c>
      <c r="B510" s="187">
        <f t="shared" si="27"/>
        <v>46224</v>
      </c>
      <c r="C510" s="4" t="s">
        <v>558</v>
      </c>
      <c r="D510" s="4" t="s">
        <v>1311</v>
      </c>
      <c r="E510" s="4" t="s">
        <v>125</v>
      </c>
      <c r="F510" s="36">
        <v>8</v>
      </c>
      <c r="G510" s="5">
        <v>85</v>
      </c>
      <c r="H510" s="5">
        <f t="shared" si="28"/>
        <v>680</v>
      </c>
      <c r="I510" s="37">
        <v>0</v>
      </c>
      <c r="J510" s="5">
        <f t="shared" si="29"/>
        <v>680</v>
      </c>
      <c r="K510" s="4" t="s">
        <v>126</v>
      </c>
      <c r="L510" s="4" t="s">
        <v>127</v>
      </c>
      <c r="M510" s="152">
        <f t="shared" si="26"/>
        <v>0</v>
      </c>
    </row>
    <row r="511" spans="1:13" x14ac:dyDescent="0.25">
      <c r="A511" s="120">
        <v>66936</v>
      </c>
      <c r="B511" s="187">
        <f t="shared" si="27"/>
        <v>46224</v>
      </c>
      <c r="C511" s="4" t="s">
        <v>559</v>
      </c>
      <c r="D511" s="4" t="s">
        <v>1307</v>
      </c>
      <c r="E511" s="4" t="s">
        <v>125</v>
      </c>
      <c r="F511" s="36">
        <v>25</v>
      </c>
      <c r="G511" s="5">
        <v>85</v>
      </c>
      <c r="H511" s="5">
        <f t="shared" si="28"/>
        <v>2125</v>
      </c>
      <c r="I511" s="37">
        <v>0</v>
      </c>
      <c r="J511" s="5">
        <f t="shared" si="29"/>
        <v>2125</v>
      </c>
      <c r="K511" s="4" t="s">
        <v>126</v>
      </c>
      <c r="L511" s="4" t="s">
        <v>127</v>
      </c>
      <c r="M511" s="152">
        <f t="shared" si="26"/>
        <v>0</v>
      </c>
    </row>
    <row r="512" spans="1:13" x14ac:dyDescent="0.25">
      <c r="A512" s="120">
        <v>66936</v>
      </c>
      <c r="B512" s="187">
        <f t="shared" si="27"/>
        <v>46224</v>
      </c>
      <c r="C512" s="4" t="s">
        <v>560</v>
      </c>
      <c r="D512" s="4" t="s">
        <v>1312</v>
      </c>
      <c r="E512" s="4" t="s">
        <v>125</v>
      </c>
      <c r="F512" s="36">
        <v>5</v>
      </c>
      <c r="G512" s="5">
        <v>85</v>
      </c>
      <c r="H512" s="5">
        <f t="shared" si="28"/>
        <v>425</v>
      </c>
      <c r="I512" s="37">
        <v>0</v>
      </c>
      <c r="J512" s="5">
        <f t="shared" si="29"/>
        <v>425</v>
      </c>
      <c r="K512" s="4" t="s">
        <v>126</v>
      </c>
      <c r="L512" s="4" t="s">
        <v>127</v>
      </c>
      <c r="M512" s="152">
        <f t="shared" ref="M512:M575" si="30">H512-J512</f>
        <v>0</v>
      </c>
    </row>
    <row r="513" spans="1:13" x14ac:dyDescent="0.25">
      <c r="A513" s="120">
        <v>66936</v>
      </c>
      <c r="B513" s="187">
        <f t="shared" si="27"/>
        <v>46224</v>
      </c>
      <c r="C513" s="4" t="s">
        <v>561</v>
      </c>
      <c r="D513" s="4" t="s">
        <v>1313</v>
      </c>
      <c r="E513" s="4" t="s">
        <v>125</v>
      </c>
      <c r="F513" s="36">
        <v>15</v>
      </c>
      <c r="G513" s="5">
        <v>85</v>
      </c>
      <c r="H513" s="5">
        <f t="shared" si="28"/>
        <v>1275</v>
      </c>
      <c r="I513" s="37">
        <v>0</v>
      </c>
      <c r="J513" s="5">
        <f t="shared" si="29"/>
        <v>1275</v>
      </c>
      <c r="K513" s="4" t="s">
        <v>126</v>
      </c>
      <c r="L513" s="4" t="s">
        <v>127</v>
      </c>
      <c r="M513" s="152">
        <f t="shared" si="30"/>
        <v>0</v>
      </c>
    </row>
    <row r="514" spans="1:13" x14ac:dyDescent="0.25">
      <c r="A514" s="120">
        <v>66936</v>
      </c>
      <c r="B514" s="187">
        <f t="shared" si="27"/>
        <v>46224</v>
      </c>
      <c r="C514" s="4" t="s">
        <v>562</v>
      </c>
      <c r="D514" s="4" t="s">
        <v>145</v>
      </c>
      <c r="E514" s="4" t="s">
        <v>125</v>
      </c>
      <c r="F514" s="36">
        <v>30</v>
      </c>
      <c r="G514" s="5">
        <v>95</v>
      </c>
      <c r="H514" s="5">
        <f t="shared" si="28"/>
        <v>2850</v>
      </c>
      <c r="I514" s="37">
        <v>0</v>
      </c>
      <c r="J514" s="5">
        <f t="shared" si="29"/>
        <v>2850</v>
      </c>
      <c r="K514" s="4" t="s">
        <v>126</v>
      </c>
      <c r="L514" s="4" t="s">
        <v>127</v>
      </c>
      <c r="M514" s="152">
        <f t="shared" si="30"/>
        <v>0</v>
      </c>
    </row>
    <row r="515" spans="1:13" x14ac:dyDescent="0.25">
      <c r="A515" s="120">
        <v>66936</v>
      </c>
      <c r="B515" s="187">
        <f t="shared" si="27"/>
        <v>46224</v>
      </c>
      <c r="C515" s="4" t="s">
        <v>562</v>
      </c>
      <c r="D515" s="4" t="s">
        <v>145</v>
      </c>
      <c r="E515" s="4" t="s">
        <v>125</v>
      </c>
      <c r="F515" s="36">
        <v>12</v>
      </c>
      <c r="G515" s="5">
        <v>85</v>
      </c>
      <c r="H515" s="5">
        <f t="shared" si="28"/>
        <v>1020</v>
      </c>
      <c r="I515" s="37">
        <v>0</v>
      </c>
      <c r="J515" s="5">
        <f t="shared" si="29"/>
        <v>1020</v>
      </c>
      <c r="K515" s="4" t="s">
        <v>126</v>
      </c>
      <c r="L515" s="4" t="s">
        <v>127</v>
      </c>
      <c r="M515" s="152">
        <f t="shared" si="30"/>
        <v>0</v>
      </c>
    </row>
    <row r="516" spans="1:13" x14ac:dyDescent="0.25">
      <c r="A516" s="120">
        <v>66936</v>
      </c>
      <c r="B516" s="187">
        <f t="shared" si="27"/>
        <v>46224</v>
      </c>
      <c r="C516" s="4" t="s">
        <v>563</v>
      </c>
      <c r="D516" s="4" t="s">
        <v>147</v>
      </c>
      <c r="E516" s="4" t="s">
        <v>125</v>
      </c>
      <c r="F516" s="36">
        <v>30</v>
      </c>
      <c r="G516" s="5">
        <v>84</v>
      </c>
      <c r="H516" s="5">
        <f t="shared" si="28"/>
        <v>2520</v>
      </c>
      <c r="I516" s="37">
        <v>0</v>
      </c>
      <c r="J516" s="5">
        <f t="shared" si="29"/>
        <v>2520</v>
      </c>
      <c r="K516" s="4" t="s">
        <v>126</v>
      </c>
      <c r="L516" s="4" t="s">
        <v>127</v>
      </c>
      <c r="M516" s="152">
        <f t="shared" si="30"/>
        <v>0</v>
      </c>
    </row>
    <row r="517" spans="1:13" x14ac:dyDescent="0.25">
      <c r="A517" s="120">
        <v>66936</v>
      </c>
      <c r="B517" s="187">
        <f t="shared" si="27"/>
        <v>46224</v>
      </c>
      <c r="C517" s="4" t="s">
        <v>564</v>
      </c>
      <c r="D517" s="4" t="s">
        <v>151</v>
      </c>
      <c r="E517" s="4" t="s">
        <v>125</v>
      </c>
      <c r="F517" s="36">
        <v>6</v>
      </c>
      <c r="G517" s="5">
        <v>85</v>
      </c>
      <c r="H517" s="5">
        <f t="shared" si="28"/>
        <v>510</v>
      </c>
      <c r="I517" s="37">
        <v>0</v>
      </c>
      <c r="J517" s="5">
        <f t="shared" si="29"/>
        <v>510</v>
      </c>
      <c r="K517" s="4" t="s">
        <v>126</v>
      </c>
      <c r="L517" s="4" t="s">
        <v>127</v>
      </c>
      <c r="M517" s="152">
        <f t="shared" si="30"/>
        <v>0</v>
      </c>
    </row>
    <row r="518" spans="1:13" x14ac:dyDescent="0.25">
      <c r="A518" s="120">
        <v>66936</v>
      </c>
      <c r="B518" s="187">
        <f t="shared" si="27"/>
        <v>46224</v>
      </c>
      <c r="C518" s="4" t="s">
        <v>565</v>
      </c>
      <c r="D518" s="4" t="s">
        <v>1326</v>
      </c>
      <c r="E518" s="4" t="s">
        <v>125</v>
      </c>
      <c r="F518" s="36">
        <v>18</v>
      </c>
      <c r="G518" s="5">
        <v>86</v>
      </c>
      <c r="H518" s="5">
        <f t="shared" si="28"/>
        <v>1548</v>
      </c>
      <c r="I518" s="37">
        <v>0</v>
      </c>
      <c r="J518" s="5">
        <f t="shared" si="29"/>
        <v>1548</v>
      </c>
      <c r="K518" s="4" t="s">
        <v>126</v>
      </c>
      <c r="L518" s="4" t="s">
        <v>127</v>
      </c>
      <c r="M518" s="152">
        <f t="shared" si="30"/>
        <v>0</v>
      </c>
    </row>
    <row r="519" spans="1:13" x14ac:dyDescent="0.25">
      <c r="A519" s="120">
        <v>66936</v>
      </c>
      <c r="B519" s="187">
        <f t="shared" si="27"/>
        <v>46224</v>
      </c>
      <c r="C519" s="4" t="s">
        <v>566</v>
      </c>
      <c r="D519" s="4" t="s">
        <v>153</v>
      </c>
      <c r="E519" s="4" t="s">
        <v>125</v>
      </c>
      <c r="F519" s="36">
        <v>6</v>
      </c>
      <c r="G519" s="5">
        <v>95</v>
      </c>
      <c r="H519" s="5">
        <f t="shared" si="28"/>
        <v>570</v>
      </c>
      <c r="I519" s="37">
        <v>0</v>
      </c>
      <c r="J519" s="5">
        <f t="shared" si="29"/>
        <v>570</v>
      </c>
      <c r="K519" s="4" t="s">
        <v>126</v>
      </c>
      <c r="L519" s="4" t="s">
        <v>127</v>
      </c>
      <c r="M519" s="152">
        <f t="shared" si="30"/>
        <v>0</v>
      </c>
    </row>
    <row r="520" spans="1:13" x14ac:dyDescent="0.25">
      <c r="A520" s="120">
        <v>66936</v>
      </c>
      <c r="B520" s="187">
        <f t="shared" si="27"/>
        <v>46224</v>
      </c>
      <c r="C520" s="4" t="s">
        <v>566</v>
      </c>
      <c r="D520" s="4" t="s">
        <v>153</v>
      </c>
      <c r="E520" s="4" t="s">
        <v>148</v>
      </c>
      <c r="F520" s="36">
        <v>2</v>
      </c>
      <c r="G520" s="5">
        <v>1100</v>
      </c>
      <c r="H520" s="5">
        <f t="shared" si="28"/>
        <v>2200</v>
      </c>
      <c r="I520" s="37">
        <v>0</v>
      </c>
      <c r="J520" s="5">
        <f t="shared" si="29"/>
        <v>2200</v>
      </c>
      <c r="K520" s="4" t="s">
        <v>126</v>
      </c>
      <c r="L520" s="4" t="s">
        <v>127</v>
      </c>
      <c r="M520" s="152">
        <f t="shared" si="30"/>
        <v>0</v>
      </c>
    </row>
    <row r="521" spans="1:13" x14ac:dyDescent="0.25">
      <c r="A521" s="120">
        <v>66936</v>
      </c>
      <c r="B521" s="187">
        <f t="shared" si="27"/>
        <v>46224</v>
      </c>
      <c r="C521" s="4" t="s">
        <v>566</v>
      </c>
      <c r="D521" s="4" t="s">
        <v>153</v>
      </c>
      <c r="E521" s="4" t="s">
        <v>216</v>
      </c>
      <c r="F521" s="36">
        <v>1</v>
      </c>
      <c r="G521" s="5">
        <v>800</v>
      </c>
      <c r="H521" s="5">
        <f t="shared" si="28"/>
        <v>800</v>
      </c>
      <c r="I521" s="37">
        <v>0</v>
      </c>
      <c r="J521" s="5">
        <f t="shared" si="29"/>
        <v>800</v>
      </c>
      <c r="K521" s="4" t="s">
        <v>126</v>
      </c>
      <c r="L521" s="4" t="s">
        <v>127</v>
      </c>
      <c r="M521" s="152">
        <f t="shared" si="30"/>
        <v>0</v>
      </c>
    </row>
    <row r="522" spans="1:13" x14ac:dyDescent="0.25">
      <c r="A522" s="120">
        <v>66936</v>
      </c>
      <c r="B522" s="187">
        <f t="shared" si="27"/>
        <v>46224</v>
      </c>
      <c r="C522" s="4" t="s">
        <v>567</v>
      </c>
      <c r="D522" s="4" t="s">
        <v>265</v>
      </c>
      <c r="E522" s="4" t="s">
        <v>125</v>
      </c>
      <c r="F522" s="36">
        <v>2</v>
      </c>
      <c r="G522" s="5">
        <v>100</v>
      </c>
      <c r="H522" s="5">
        <f t="shared" si="28"/>
        <v>200</v>
      </c>
      <c r="I522" s="37">
        <v>0</v>
      </c>
      <c r="J522" s="5">
        <f t="shared" si="29"/>
        <v>200</v>
      </c>
      <c r="K522" s="4" t="s">
        <v>126</v>
      </c>
      <c r="L522" s="4" t="s">
        <v>127</v>
      </c>
      <c r="M522" s="152">
        <f t="shared" si="30"/>
        <v>0</v>
      </c>
    </row>
    <row r="523" spans="1:13" x14ac:dyDescent="0.25">
      <c r="A523" s="120">
        <v>66937</v>
      </c>
      <c r="B523" s="187">
        <f t="shared" si="27"/>
        <v>46225</v>
      </c>
      <c r="C523" s="4" t="s">
        <v>568</v>
      </c>
      <c r="D523" s="4" t="s">
        <v>147</v>
      </c>
      <c r="E523" s="4" t="s">
        <v>125</v>
      </c>
      <c r="F523" s="36">
        <v>35</v>
      </c>
      <c r="G523" s="5">
        <v>84</v>
      </c>
      <c r="H523" s="5">
        <f t="shared" si="28"/>
        <v>2940</v>
      </c>
      <c r="I523" s="37">
        <v>0</v>
      </c>
      <c r="J523" s="5">
        <f t="shared" si="29"/>
        <v>2940</v>
      </c>
      <c r="K523" s="4" t="s">
        <v>126</v>
      </c>
      <c r="L523" s="4" t="s">
        <v>127</v>
      </c>
      <c r="M523" s="152">
        <f t="shared" si="30"/>
        <v>0</v>
      </c>
    </row>
    <row r="524" spans="1:13" x14ac:dyDescent="0.25">
      <c r="A524" s="120">
        <v>66937</v>
      </c>
      <c r="B524" s="187">
        <f t="shared" si="27"/>
        <v>46225</v>
      </c>
      <c r="C524" s="4" t="s">
        <v>569</v>
      </c>
      <c r="D524" s="4" t="s">
        <v>1303</v>
      </c>
      <c r="E524" s="4" t="s">
        <v>125</v>
      </c>
      <c r="F524" s="36">
        <v>60</v>
      </c>
      <c r="G524" s="5">
        <v>85</v>
      </c>
      <c r="H524" s="5">
        <f t="shared" si="28"/>
        <v>5100</v>
      </c>
      <c r="I524" s="37">
        <v>0</v>
      </c>
      <c r="J524" s="5">
        <f t="shared" si="29"/>
        <v>5100</v>
      </c>
      <c r="K524" s="4" t="s">
        <v>126</v>
      </c>
      <c r="L524" s="4" t="s">
        <v>127</v>
      </c>
      <c r="M524" s="152">
        <f t="shared" si="30"/>
        <v>0</v>
      </c>
    </row>
    <row r="525" spans="1:13" x14ac:dyDescent="0.25">
      <c r="A525" s="120">
        <v>66937</v>
      </c>
      <c r="B525" s="187">
        <f t="shared" si="27"/>
        <v>46225</v>
      </c>
      <c r="C525" s="4" t="s">
        <v>569</v>
      </c>
      <c r="D525" s="4" t="s">
        <v>1303</v>
      </c>
      <c r="E525" s="4" t="s">
        <v>125</v>
      </c>
      <c r="F525" s="36">
        <v>1</v>
      </c>
      <c r="G525" s="5">
        <v>80</v>
      </c>
      <c r="H525" s="5">
        <f t="shared" si="28"/>
        <v>80</v>
      </c>
      <c r="I525" s="37">
        <v>0</v>
      </c>
      <c r="J525" s="5">
        <f t="shared" si="29"/>
        <v>80</v>
      </c>
      <c r="K525" s="4" t="s">
        <v>126</v>
      </c>
      <c r="L525" s="4" t="s">
        <v>127</v>
      </c>
      <c r="M525" s="152">
        <f t="shared" si="30"/>
        <v>0</v>
      </c>
    </row>
    <row r="526" spans="1:13" x14ac:dyDescent="0.25">
      <c r="A526" s="120">
        <v>66937</v>
      </c>
      <c r="B526" s="187">
        <f t="shared" si="27"/>
        <v>46225</v>
      </c>
      <c r="C526" s="4" t="s">
        <v>570</v>
      </c>
      <c r="D526" s="4" t="s">
        <v>1306</v>
      </c>
      <c r="E526" s="4" t="s">
        <v>125</v>
      </c>
      <c r="F526" s="36">
        <v>45</v>
      </c>
      <c r="G526" s="5">
        <v>85</v>
      </c>
      <c r="H526" s="5">
        <f t="shared" si="28"/>
        <v>3825</v>
      </c>
      <c r="I526" s="37">
        <v>0</v>
      </c>
      <c r="J526" s="5">
        <f t="shared" si="29"/>
        <v>3825</v>
      </c>
      <c r="K526" s="4" t="s">
        <v>126</v>
      </c>
      <c r="L526" s="4" t="s">
        <v>127</v>
      </c>
      <c r="M526" s="152">
        <f t="shared" si="30"/>
        <v>0</v>
      </c>
    </row>
    <row r="527" spans="1:13" x14ac:dyDescent="0.25">
      <c r="A527" s="120">
        <v>66937</v>
      </c>
      <c r="B527" s="187">
        <f t="shared" si="27"/>
        <v>46225</v>
      </c>
      <c r="C527" s="4" t="s">
        <v>571</v>
      </c>
      <c r="D527" s="4" t="s">
        <v>134</v>
      </c>
      <c r="E527" s="4" t="s">
        <v>125</v>
      </c>
      <c r="F527" s="36">
        <v>10</v>
      </c>
      <c r="G527" s="5">
        <v>85</v>
      </c>
      <c r="H527" s="5">
        <f t="shared" si="28"/>
        <v>850</v>
      </c>
      <c r="I527" s="37">
        <v>0</v>
      </c>
      <c r="J527" s="5">
        <f t="shared" si="29"/>
        <v>850</v>
      </c>
      <c r="K527" s="4" t="s">
        <v>126</v>
      </c>
      <c r="L527" s="4" t="s">
        <v>127</v>
      </c>
      <c r="M527" s="152">
        <f t="shared" si="30"/>
        <v>0</v>
      </c>
    </row>
    <row r="528" spans="1:13" x14ac:dyDescent="0.25">
      <c r="A528" s="120">
        <v>66937</v>
      </c>
      <c r="B528" s="187">
        <f t="shared" si="27"/>
        <v>46225</v>
      </c>
      <c r="C528" s="4" t="s">
        <v>572</v>
      </c>
      <c r="D528" s="4" t="s">
        <v>1311</v>
      </c>
      <c r="E528" s="4" t="s">
        <v>125</v>
      </c>
      <c r="F528" s="36">
        <v>8</v>
      </c>
      <c r="G528" s="5">
        <v>85</v>
      </c>
      <c r="H528" s="5">
        <f t="shared" si="28"/>
        <v>680</v>
      </c>
      <c r="I528" s="37">
        <v>0</v>
      </c>
      <c r="J528" s="5">
        <f t="shared" si="29"/>
        <v>680</v>
      </c>
      <c r="K528" s="4" t="s">
        <v>126</v>
      </c>
      <c r="L528" s="4" t="s">
        <v>127</v>
      </c>
      <c r="M528" s="152">
        <f t="shared" si="30"/>
        <v>0</v>
      </c>
    </row>
    <row r="529" spans="1:13" x14ac:dyDescent="0.25">
      <c r="A529" s="120">
        <v>66937</v>
      </c>
      <c r="B529" s="187">
        <f t="shared" si="27"/>
        <v>46225</v>
      </c>
      <c r="C529" s="4" t="s">
        <v>573</v>
      </c>
      <c r="D529" s="4" t="s">
        <v>139</v>
      </c>
      <c r="E529" s="4" t="s">
        <v>125</v>
      </c>
      <c r="F529" s="36">
        <v>3</v>
      </c>
      <c r="G529" s="5">
        <v>86</v>
      </c>
      <c r="H529" s="5">
        <f t="shared" si="28"/>
        <v>258</v>
      </c>
      <c r="I529" s="37">
        <v>0</v>
      </c>
      <c r="J529" s="5">
        <f t="shared" si="29"/>
        <v>258</v>
      </c>
      <c r="K529" s="4" t="s">
        <v>126</v>
      </c>
      <c r="L529" s="4" t="s">
        <v>127</v>
      </c>
      <c r="M529" s="152">
        <f t="shared" si="30"/>
        <v>0</v>
      </c>
    </row>
    <row r="530" spans="1:13" x14ac:dyDescent="0.25">
      <c r="A530" s="120">
        <v>66937</v>
      </c>
      <c r="B530" s="187">
        <f t="shared" si="27"/>
        <v>46225</v>
      </c>
      <c r="C530" s="4" t="s">
        <v>574</v>
      </c>
      <c r="D530" s="4" t="s">
        <v>1312</v>
      </c>
      <c r="E530" s="4" t="s">
        <v>125</v>
      </c>
      <c r="F530" s="36">
        <v>5</v>
      </c>
      <c r="G530" s="5">
        <v>85</v>
      </c>
      <c r="H530" s="5">
        <f t="shared" si="28"/>
        <v>425</v>
      </c>
      <c r="I530" s="37">
        <v>0</v>
      </c>
      <c r="J530" s="5">
        <f t="shared" si="29"/>
        <v>425</v>
      </c>
      <c r="K530" s="4" t="s">
        <v>126</v>
      </c>
      <c r="L530" s="4" t="s">
        <v>127</v>
      </c>
      <c r="M530" s="152">
        <f t="shared" si="30"/>
        <v>0</v>
      </c>
    </row>
    <row r="531" spans="1:13" x14ac:dyDescent="0.25">
      <c r="A531" s="121">
        <v>66937</v>
      </c>
      <c r="B531" s="187">
        <f t="shared" si="27"/>
        <v>46225</v>
      </c>
      <c r="C531" s="4" t="s">
        <v>575</v>
      </c>
      <c r="D531" s="105" t="s">
        <v>1326</v>
      </c>
      <c r="E531" s="4" t="s">
        <v>125</v>
      </c>
      <c r="F531" s="106">
        <v>15</v>
      </c>
      <c r="G531" s="107">
        <v>86</v>
      </c>
      <c r="H531" s="5">
        <f t="shared" si="28"/>
        <v>1290</v>
      </c>
      <c r="I531" s="37">
        <v>0</v>
      </c>
      <c r="J531" s="5">
        <f t="shared" si="29"/>
        <v>1290</v>
      </c>
      <c r="K531" s="4" t="s">
        <v>126</v>
      </c>
      <c r="L531" s="4" t="s">
        <v>127</v>
      </c>
      <c r="M531" s="152">
        <f t="shared" si="30"/>
        <v>0</v>
      </c>
    </row>
    <row r="532" spans="1:13" x14ac:dyDescent="0.25">
      <c r="A532" s="121">
        <v>66937</v>
      </c>
      <c r="B532" s="187">
        <f t="shared" si="27"/>
        <v>46225</v>
      </c>
      <c r="C532" s="4" t="s">
        <v>576</v>
      </c>
      <c r="D532" s="105" t="s">
        <v>1309</v>
      </c>
      <c r="E532" s="105" t="s">
        <v>125</v>
      </c>
      <c r="F532" s="106">
        <v>5</v>
      </c>
      <c r="G532" s="107">
        <v>85</v>
      </c>
      <c r="H532" s="5">
        <f t="shared" si="28"/>
        <v>425</v>
      </c>
      <c r="I532" s="37">
        <v>0</v>
      </c>
      <c r="J532" s="5">
        <f t="shared" si="29"/>
        <v>425</v>
      </c>
      <c r="K532" s="4" t="s">
        <v>126</v>
      </c>
      <c r="L532" s="4" t="s">
        <v>127</v>
      </c>
      <c r="M532" s="152">
        <f t="shared" si="30"/>
        <v>0</v>
      </c>
    </row>
    <row r="533" spans="1:13" x14ac:dyDescent="0.25">
      <c r="A533" s="121">
        <v>66937</v>
      </c>
      <c r="B533" s="187">
        <f t="shared" ref="B533:B597" si="31">IF(A533="","",IF(ISNUMBER(A533),IFERROR(VLOOKUP(TEXT(A533,"yyyy/mm/dd"),BSAD,2,FALSE),""),IFERROR(VLOOKUP(A533,BSAD,2,FALSE),"")))</f>
        <v>46225</v>
      </c>
      <c r="C533" s="4" t="s">
        <v>577</v>
      </c>
      <c r="D533" s="105" t="s">
        <v>1310</v>
      </c>
      <c r="E533" s="105" t="s">
        <v>125</v>
      </c>
      <c r="F533" s="106">
        <v>12</v>
      </c>
      <c r="G533" s="107">
        <v>85</v>
      </c>
      <c r="H533" s="5">
        <f t="shared" ref="H533:H597" si="32">IF($F533="","",$F533*$G533)</f>
        <v>1020</v>
      </c>
      <c r="I533" s="37">
        <v>0</v>
      </c>
      <c r="J533" s="5">
        <f t="shared" ref="J533:J597" si="33">IF($F533="","",$H533*(1-$I533/100))</f>
        <v>1020</v>
      </c>
      <c r="K533" s="4" t="s">
        <v>126</v>
      </c>
      <c r="L533" s="4" t="s">
        <v>127</v>
      </c>
      <c r="M533" s="152">
        <f t="shared" si="30"/>
        <v>0</v>
      </c>
    </row>
    <row r="534" spans="1:13" x14ac:dyDescent="0.25">
      <c r="A534" s="121">
        <v>66937</v>
      </c>
      <c r="B534" s="187">
        <f t="shared" si="31"/>
        <v>46225</v>
      </c>
      <c r="C534" s="4" t="s">
        <v>578</v>
      </c>
      <c r="D534" s="105" t="s">
        <v>141</v>
      </c>
      <c r="E534" s="105" t="s">
        <v>125</v>
      </c>
      <c r="F534" s="106">
        <v>30</v>
      </c>
      <c r="G534" s="107">
        <v>86</v>
      </c>
      <c r="H534" s="5">
        <f t="shared" si="32"/>
        <v>2580</v>
      </c>
      <c r="I534" s="37">
        <v>0</v>
      </c>
      <c r="J534" s="5">
        <f t="shared" si="33"/>
        <v>2580</v>
      </c>
      <c r="K534" s="4" t="s">
        <v>126</v>
      </c>
      <c r="L534" s="4" t="s">
        <v>127</v>
      </c>
      <c r="M534" s="152">
        <f t="shared" si="30"/>
        <v>0</v>
      </c>
    </row>
    <row r="535" spans="1:13" x14ac:dyDescent="0.25">
      <c r="A535" s="121">
        <v>66937</v>
      </c>
      <c r="B535" s="187">
        <f t="shared" si="31"/>
        <v>46225</v>
      </c>
      <c r="C535" s="4" t="s">
        <v>579</v>
      </c>
      <c r="D535" s="105" t="s">
        <v>1307</v>
      </c>
      <c r="E535" s="105" t="s">
        <v>125</v>
      </c>
      <c r="F535" s="106">
        <v>15</v>
      </c>
      <c r="G535" s="107">
        <v>85</v>
      </c>
      <c r="H535" s="5">
        <f t="shared" si="32"/>
        <v>1275</v>
      </c>
      <c r="I535" s="37">
        <v>0</v>
      </c>
      <c r="J535" s="5">
        <f t="shared" si="33"/>
        <v>1275</v>
      </c>
      <c r="K535" s="4" t="s">
        <v>126</v>
      </c>
      <c r="L535" s="4" t="s">
        <v>127</v>
      </c>
      <c r="M535" s="152">
        <f t="shared" si="30"/>
        <v>0</v>
      </c>
    </row>
    <row r="536" spans="1:13" x14ac:dyDescent="0.25">
      <c r="A536" s="121">
        <v>66937</v>
      </c>
      <c r="B536" s="187">
        <f t="shared" si="31"/>
        <v>46225</v>
      </c>
      <c r="C536" s="4" t="s">
        <v>580</v>
      </c>
      <c r="D536" s="105" t="s">
        <v>1313</v>
      </c>
      <c r="E536" s="105" t="s">
        <v>125</v>
      </c>
      <c r="F536" s="106">
        <v>15</v>
      </c>
      <c r="G536" s="107">
        <v>85</v>
      </c>
      <c r="H536" s="5">
        <f t="shared" si="32"/>
        <v>1275</v>
      </c>
      <c r="I536" s="37">
        <v>0</v>
      </c>
      <c r="J536" s="5">
        <f t="shared" si="33"/>
        <v>1275</v>
      </c>
      <c r="K536" s="4" t="s">
        <v>126</v>
      </c>
      <c r="L536" s="4" t="s">
        <v>127</v>
      </c>
      <c r="M536" s="152">
        <f t="shared" si="30"/>
        <v>0</v>
      </c>
    </row>
    <row r="537" spans="1:13" x14ac:dyDescent="0.25">
      <c r="A537" s="121">
        <v>66937</v>
      </c>
      <c r="B537" s="187">
        <f t="shared" si="31"/>
        <v>46225</v>
      </c>
      <c r="C537" s="4" t="s">
        <v>581</v>
      </c>
      <c r="D537" s="105" t="s">
        <v>1308</v>
      </c>
      <c r="E537" s="105" t="s">
        <v>125</v>
      </c>
      <c r="F537" s="106">
        <v>20</v>
      </c>
      <c r="G537" s="107">
        <v>85</v>
      </c>
      <c r="H537" s="5">
        <f t="shared" si="32"/>
        <v>1700</v>
      </c>
      <c r="I537" s="37">
        <v>0</v>
      </c>
      <c r="J537" s="5">
        <f t="shared" si="33"/>
        <v>1700</v>
      </c>
      <c r="K537" s="4" t="s">
        <v>126</v>
      </c>
      <c r="L537" s="4" t="s">
        <v>127</v>
      </c>
      <c r="M537" s="152">
        <f t="shared" si="30"/>
        <v>0</v>
      </c>
    </row>
    <row r="538" spans="1:13" x14ac:dyDescent="0.25">
      <c r="A538" s="121">
        <v>66937</v>
      </c>
      <c r="B538" s="187">
        <f t="shared" si="31"/>
        <v>46225</v>
      </c>
      <c r="C538" s="4" t="s">
        <v>581</v>
      </c>
      <c r="D538" s="105" t="s">
        <v>1308</v>
      </c>
      <c r="E538" s="105" t="s">
        <v>149</v>
      </c>
      <c r="F538" s="106">
        <v>4</v>
      </c>
      <c r="G538" s="107">
        <v>750</v>
      </c>
      <c r="H538" s="5">
        <f t="shared" si="32"/>
        <v>3000</v>
      </c>
      <c r="I538" s="37">
        <v>0</v>
      </c>
      <c r="J538" s="5">
        <f t="shared" si="33"/>
        <v>3000</v>
      </c>
      <c r="K538" s="4" t="s">
        <v>126</v>
      </c>
      <c r="L538" s="4" t="s">
        <v>127</v>
      </c>
      <c r="M538" s="152">
        <f t="shared" si="30"/>
        <v>0</v>
      </c>
    </row>
    <row r="539" spans="1:13" x14ac:dyDescent="0.25">
      <c r="A539" s="121">
        <v>66937</v>
      </c>
      <c r="B539" s="187">
        <f t="shared" si="31"/>
        <v>46225</v>
      </c>
      <c r="C539" s="4" t="s">
        <v>582</v>
      </c>
      <c r="D539" s="105" t="s">
        <v>8924</v>
      </c>
      <c r="E539" s="105" t="s">
        <v>125</v>
      </c>
      <c r="F539" s="106">
        <v>35</v>
      </c>
      <c r="G539" s="107">
        <v>85</v>
      </c>
      <c r="H539" s="5">
        <f t="shared" si="32"/>
        <v>2975</v>
      </c>
      <c r="I539" s="37">
        <v>0</v>
      </c>
      <c r="J539" s="5">
        <f t="shared" si="33"/>
        <v>2975</v>
      </c>
      <c r="K539" s="4" t="s">
        <v>126</v>
      </c>
      <c r="L539" s="4" t="s">
        <v>127</v>
      </c>
      <c r="M539" s="152">
        <f t="shared" si="30"/>
        <v>0</v>
      </c>
    </row>
    <row r="540" spans="1:13" x14ac:dyDescent="0.25">
      <c r="A540" s="121">
        <v>66937</v>
      </c>
      <c r="B540" s="187">
        <f t="shared" si="31"/>
        <v>46225</v>
      </c>
      <c r="C540" s="4" t="s">
        <v>583</v>
      </c>
      <c r="D540" s="105" t="s">
        <v>8923</v>
      </c>
      <c r="E540" s="105" t="s">
        <v>125</v>
      </c>
      <c r="F540" s="106">
        <v>30</v>
      </c>
      <c r="G540" s="107">
        <v>85</v>
      </c>
      <c r="H540" s="5">
        <f t="shared" si="32"/>
        <v>2550</v>
      </c>
      <c r="I540" s="37">
        <v>0</v>
      </c>
      <c r="J540" s="5">
        <f t="shared" si="33"/>
        <v>2550</v>
      </c>
      <c r="K540" s="4" t="s">
        <v>126</v>
      </c>
      <c r="L540" s="4" t="s">
        <v>127</v>
      </c>
      <c r="M540" s="152">
        <f t="shared" si="30"/>
        <v>0</v>
      </c>
    </row>
    <row r="541" spans="1:13" x14ac:dyDescent="0.25">
      <c r="A541" s="121">
        <v>66937</v>
      </c>
      <c r="B541" s="187">
        <f t="shared" si="31"/>
        <v>46225</v>
      </c>
      <c r="C541" s="4" t="s">
        <v>584</v>
      </c>
      <c r="D541" s="105" t="s">
        <v>145</v>
      </c>
      <c r="E541" s="105" t="s">
        <v>125</v>
      </c>
      <c r="F541" s="106">
        <v>25</v>
      </c>
      <c r="G541" s="107">
        <v>95</v>
      </c>
      <c r="H541" s="5">
        <f t="shared" si="32"/>
        <v>2375</v>
      </c>
      <c r="I541" s="37">
        <v>0</v>
      </c>
      <c r="J541" s="5">
        <f t="shared" si="33"/>
        <v>2375</v>
      </c>
      <c r="K541" s="4" t="s">
        <v>126</v>
      </c>
      <c r="L541" s="4" t="s">
        <v>127</v>
      </c>
      <c r="M541" s="152">
        <f t="shared" si="30"/>
        <v>0</v>
      </c>
    </row>
    <row r="542" spans="1:13" x14ac:dyDescent="0.25">
      <c r="A542" s="121">
        <v>66937</v>
      </c>
      <c r="B542" s="187">
        <f t="shared" si="31"/>
        <v>46225</v>
      </c>
      <c r="C542" s="4" t="s">
        <v>585</v>
      </c>
      <c r="D542" s="105" t="s">
        <v>151</v>
      </c>
      <c r="E542" s="105" t="s">
        <v>125</v>
      </c>
      <c r="F542" s="106">
        <v>6</v>
      </c>
      <c r="G542" s="107">
        <v>85</v>
      </c>
      <c r="H542" s="5">
        <f t="shared" si="32"/>
        <v>510</v>
      </c>
      <c r="I542" s="37">
        <v>0</v>
      </c>
      <c r="J542" s="5">
        <f t="shared" si="33"/>
        <v>510</v>
      </c>
      <c r="K542" s="4" t="s">
        <v>126</v>
      </c>
      <c r="L542" s="4" t="s">
        <v>127</v>
      </c>
      <c r="M542" s="152">
        <f t="shared" si="30"/>
        <v>0</v>
      </c>
    </row>
    <row r="543" spans="1:13" x14ac:dyDescent="0.25">
      <c r="A543" s="121">
        <v>66937</v>
      </c>
      <c r="B543" s="187">
        <f t="shared" si="31"/>
        <v>46225</v>
      </c>
      <c r="C543" s="4" t="s">
        <v>586</v>
      </c>
      <c r="D543" s="105" t="s">
        <v>153</v>
      </c>
      <c r="E543" s="105" t="s">
        <v>125</v>
      </c>
      <c r="F543" s="106">
        <v>5</v>
      </c>
      <c r="G543" s="107">
        <v>100</v>
      </c>
      <c r="H543" s="5">
        <f t="shared" si="32"/>
        <v>500</v>
      </c>
      <c r="I543" s="37">
        <v>0</v>
      </c>
      <c r="J543" s="5">
        <f t="shared" si="33"/>
        <v>500</v>
      </c>
      <c r="K543" s="4" t="s">
        <v>126</v>
      </c>
      <c r="L543" s="4" t="s">
        <v>127</v>
      </c>
      <c r="M543" s="152">
        <f t="shared" si="30"/>
        <v>0</v>
      </c>
    </row>
    <row r="544" spans="1:13" x14ac:dyDescent="0.25">
      <c r="A544" s="121">
        <v>66937</v>
      </c>
      <c r="B544" s="187">
        <f t="shared" si="31"/>
        <v>46225</v>
      </c>
      <c r="C544" s="4" t="s">
        <v>586</v>
      </c>
      <c r="D544" s="105" t="s">
        <v>153</v>
      </c>
      <c r="E544" s="105" t="s">
        <v>148</v>
      </c>
      <c r="F544" s="106">
        <v>1</v>
      </c>
      <c r="G544" s="107">
        <v>1100</v>
      </c>
      <c r="H544" s="5">
        <f t="shared" si="32"/>
        <v>1100</v>
      </c>
      <c r="I544" s="37">
        <v>0</v>
      </c>
      <c r="J544" s="5">
        <f t="shared" si="33"/>
        <v>1100</v>
      </c>
      <c r="K544" s="4" t="s">
        <v>126</v>
      </c>
      <c r="L544" s="4" t="s">
        <v>127</v>
      </c>
      <c r="M544" s="152">
        <f t="shared" si="30"/>
        <v>0</v>
      </c>
    </row>
    <row r="545" spans="1:13" x14ac:dyDescent="0.25">
      <c r="A545" s="121">
        <v>66937</v>
      </c>
      <c r="B545" s="187">
        <f t="shared" si="31"/>
        <v>46225</v>
      </c>
      <c r="C545" s="4" t="s">
        <v>587</v>
      </c>
      <c r="D545" s="105" t="s">
        <v>265</v>
      </c>
      <c r="E545" s="105" t="s">
        <v>125</v>
      </c>
      <c r="F545" s="106">
        <v>2</v>
      </c>
      <c r="G545" s="107">
        <v>100</v>
      </c>
      <c r="H545" s="5">
        <f t="shared" si="32"/>
        <v>200</v>
      </c>
      <c r="I545" s="37">
        <v>0</v>
      </c>
      <c r="J545" s="5">
        <f t="shared" si="33"/>
        <v>200</v>
      </c>
      <c r="K545" s="4" t="s">
        <v>126</v>
      </c>
      <c r="L545" s="4" t="s">
        <v>127</v>
      </c>
      <c r="M545" s="152">
        <f t="shared" si="30"/>
        <v>0</v>
      </c>
    </row>
    <row r="546" spans="1:13" x14ac:dyDescent="0.25">
      <c r="A546" s="121">
        <v>66938</v>
      </c>
      <c r="B546" s="187">
        <f t="shared" si="31"/>
        <v>46226</v>
      </c>
      <c r="C546" s="4" t="s">
        <v>588</v>
      </c>
      <c r="D546" s="105" t="s">
        <v>145</v>
      </c>
      <c r="E546" s="105" t="s">
        <v>125</v>
      </c>
      <c r="F546" s="106">
        <v>25</v>
      </c>
      <c r="G546" s="107">
        <v>95</v>
      </c>
      <c r="H546" s="5">
        <f t="shared" si="32"/>
        <v>2375</v>
      </c>
      <c r="I546" s="37">
        <v>0</v>
      </c>
      <c r="J546" s="5">
        <f t="shared" si="33"/>
        <v>2375</v>
      </c>
      <c r="K546" s="4" t="s">
        <v>126</v>
      </c>
      <c r="L546" s="4" t="s">
        <v>127</v>
      </c>
      <c r="M546" s="152">
        <f t="shared" si="30"/>
        <v>0</v>
      </c>
    </row>
    <row r="547" spans="1:13" s="64" customFormat="1" x14ac:dyDescent="0.25">
      <c r="A547" s="121">
        <v>66938</v>
      </c>
      <c r="B547" s="187">
        <f t="shared" si="31"/>
        <v>46226</v>
      </c>
      <c r="C547" s="4" t="s">
        <v>589</v>
      </c>
      <c r="D547" s="105" t="s">
        <v>534</v>
      </c>
      <c r="E547" s="105" t="s">
        <v>125</v>
      </c>
      <c r="F547" s="106">
        <v>1</v>
      </c>
      <c r="G547" s="107">
        <v>90</v>
      </c>
      <c r="H547" s="5">
        <f t="shared" si="32"/>
        <v>90</v>
      </c>
      <c r="I547" s="37">
        <v>0</v>
      </c>
      <c r="J547" s="5">
        <f t="shared" si="33"/>
        <v>90</v>
      </c>
      <c r="K547" s="4" t="s">
        <v>126</v>
      </c>
      <c r="L547" s="4" t="s">
        <v>1095</v>
      </c>
      <c r="M547" s="152">
        <f t="shared" si="30"/>
        <v>0</v>
      </c>
    </row>
    <row r="548" spans="1:13" x14ac:dyDescent="0.25">
      <c r="A548" s="121">
        <v>66938</v>
      </c>
      <c r="B548" s="187">
        <f t="shared" si="31"/>
        <v>46226</v>
      </c>
      <c r="C548" s="4" t="s">
        <v>590</v>
      </c>
      <c r="D548" s="105" t="s">
        <v>147</v>
      </c>
      <c r="E548" s="105" t="s">
        <v>125</v>
      </c>
      <c r="F548" s="106">
        <v>32</v>
      </c>
      <c r="G548" s="107">
        <v>84</v>
      </c>
      <c r="H548" s="5">
        <f t="shared" si="32"/>
        <v>2688</v>
      </c>
      <c r="I548" s="37">
        <v>0</v>
      </c>
      <c r="J548" s="5">
        <f t="shared" si="33"/>
        <v>2688</v>
      </c>
      <c r="K548" s="4" t="s">
        <v>126</v>
      </c>
      <c r="L548" s="4" t="s">
        <v>127</v>
      </c>
      <c r="M548" s="152">
        <f t="shared" si="30"/>
        <v>0</v>
      </c>
    </row>
    <row r="549" spans="1:13" x14ac:dyDescent="0.25">
      <c r="A549" s="121">
        <v>66938</v>
      </c>
      <c r="B549" s="187">
        <f t="shared" si="31"/>
        <v>46226</v>
      </c>
      <c r="C549" s="4" t="s">
        <v>591</v>
      </c>
      <c r="D549" s="105" t="s">
        <v>151</v>
      </c>
      <c r="E549" s="105" t="s">
        <v>125</v>
      </c>
      <c r="F549" s="106">
        <v>6</v>
      </c>
      <c r="G549" s="107">
        <v>85</v>
      </c>
      <c r="H549" s="5">
        <f t="shared" si="32"/>
        <v>510</v>
      </c>
      <c r="I549" s="37">
        <v>0</v>
      </c>
      <c r="J549" s="5">
        <f t="shared" si="33"/>
        <v>510</v>
      </c>
      <c r="K549" s="4" t="s">
        <v>126</v>
      </c>
      <c r="L549" s="4" t="s">
        <v>127</v>
      </c>
      <c r="M549" s="152">
        <f t="shared" si="30"/>
        <v>0</v>
      </c>
    </row>
    <row r="550" spans="1:13" x14ac:dyDescent="0.25">
      <c r="A550" s="121">
        <v>66938</v>
      </c>
      <c r="B550" s="187">
        <f t="shared" si="31"/>
        <v>46226</v>
      </c>
      <c r="C550" s="4" t="s">
        <v>592</v>
      </c>
      <c r="D550" s="105" t="s">
        <v>1306</v>
      </c>
      <c r="E550" s="105" t="s">
        <v>125</v>
      </c>
      <c r="F550" s="106">
        <v>50</v>
      </c>
      <c r="G550" s="107">
        <v>85</v>
      </c>
      <c r="H550" s="5">
        <f t="shared" si="32"/>
        <v>4250</v>
      </c>
      <c r="I550" s="37">
        <v>0</v>
      </c>
      <c r="J550" s="5">
        <f t="shared" si="33"/>
        <v>4250</v>
      </c>
      <c r="K550" s="4" t="s">
        <v>126</v>
      </c>
      <c r="L550" s="4" t="s">
        <v>127</v>
      </c>
      <c r="M550" s="152">
        <f t="shared" si="30"/>
        <v>0</v>
      </c>
    </row>
    <row r="551" spans="1:13" x14ac:dyDescent="0.25">
      <c r="A551" s="121">
        <v>66938</v>
      </c>
      <c r="B551" s="187">
        <f t="shared" si="31"/>
        <v>46226</v>
      </c>
      <c r="C551" s="4" t="s">
        <v>593</v>
      </c>
      <c r="D551" s="105" t="s">
        <v>1303</v>
      </c>
      <c r="E551" s="105" t="s">
        <v>125</v>
      </c>
      <c r="F551" s="106">
        <v>60</v>
      </c>
      <c r="G551" s="107">
        <v>85</v>
      </c>
      <c r="H551" s="5">
        <f t="shared" si="32"/>
        <v>5100</v>
      </c>
      <c r="I551" s="37">
        <v>0</v>
      </c>
      <c r="J551" s="5">
        <f t="shared" si="33"/>
        <v>5100</v>
      </c>
      <c r="K551" s="4" t="s">
        <v>126</v>
      </c>
      <c r="L551" s="4" t="s">
        <v>127</v>
      </c>
      <c r="M551" s="152">
        <f t="shared" si="30"/>
        <v>0</v>
      </c>
    </row>
    <row r="552" spans="1:13" x14ac:dyDescent="0.25">
      <c r="A552" s="121">
        <v>66938</v>
      </c>
      <c r="B552" s="187">
        <f t="shared" si="31"/>
        <v>46226</v>
      </c>
      <c r="C552" s="4" t="s">
        <v>593</v>
      </c>
      <c r="D552" s="105" t="s">
        <v>1303</v>
      </c>
      <c r="E552" s="105" t="s">
        <v>125</v>
      </c>
      <c r="F552" s="106">
        <v>1</v>
      </c>
      <c r="G552" s="107">
        <v>80</v>
      </c>
      <c r="H552" s="5">
        <f t="shared" si="32"/>
        <v>80</v>
      </c>
      <c r="I552" s="37">
        <v>0</v>
      </c>
      <c r="J552" s="5">
        <f t="shared" si="33"/>
        <v>80</v>
      </c>
      <c r="K552" s="4" t="s">
        <v>126</v>
      </c>
      <c r="L552" s="4" t="s">
        <v>127</v>
      </c>
      <c r="M552" s="152">
        <f t="shared" si="30"/>
        <v>0</v>
      </c>
    </row>
    <row r="553" spans="1:13" x14ac:dyDescent="0.25">
      <c r="A553" s="121">
        <v>66938</v>
      </c>
      <c r="B553" s="187">
        <f t="shared" si="31"/>
        <v>46226</v>
      </c>
      <c r="C553" s="4" t="s">
        <v>594</v>
      </c>
      <c r="D553" s="105" t="s">
        <v>139</v>
      </c>
      <c r="E553" s="105" t="s">
        <v>125</v>
      </c>
      <c r="F553" s="106">
        <v>3</v>
      </c>
      <c r="G553" s="107">
        <v>86</v>
      </c>
      <c r="H553" s="5">
        <f t="shared" si="32"/>
        <v>258</v>
      </c>
      <c r="I553" s="37">
        <v>0</v>
      </c>
      <c r="J553" s="5">
        <f t="shared" si="33"/>
        <v>258</v>
      </c>
      <c r="K553" s="4" t="s">
        <v>126</v>
      </c>
      <c r="L553" s="4" t="s">
        <v>127</v>
      </c>
      <c r="M553" s="152">
        <f t="shared" si="30"/>
        <v>0</v>
      </c>
    </row>
    <row r="554" spans="1:13" x14ac:dyDescent="0.25">
      <c r="A554" s="121">
        <v>66938</v>
      </c>
      <c r="B554" s="187">
        <f t="shared" si="31"/>
        <v>46226</v>
      </c>
      <c r="C554" s="4" t="s">
        <v>595</v>
      </c>
      <c r="D554" s="105" t="s">
        <v>141</v>
      </c>
      <c r="E554" s="105" t="s">
        <v>125</v>
      </c>
      <c r="F554" s="36">
        <v>20</v>
      </c>
      <c r="G554" s="5">
        <v>86</v>
      </c>
      <c r="H554" s="5">
        <f t="shared" si="32"/>
        <v>1720</v>
      </c>
      <c r="I554" s="37">
        <v>0</v>
      </c>
      <c r="J554" s="5">
        <f t="shared" si="33"/>
        <v>1720</v>
      </c>
      <c r="K554" s="4" t="s">
        <v>126</v>
      </c>
      <c r="L554" s="4" t="s">
        <v>127</v>
      </c>
      <c r="M554" s="152">
        <f t="shared" si="30"/>
        <v>0</v>
      </c>
    </row>
    <row r="555" spans="1:13" x14ac:dyDescent="0.25">
      <c r="A555" s="121">
        <v>66938</v>
      </c>
      <c r="B555" s="187">
        <f t="shared" si="31"/>
        <v>46226</v>
      </c>
      <c r="C555" s="4" t="s">
        <v>596</v>
      </c>
      <c r="D555" s="105" t="s">
        <v>1326</v>
      </c>
      <c r="E555" s="4" t="s">
        <v>125</v>
      </c>
      <c r="F555" s="36">
        <v>15</v>
      </c>
      <c r="G555" s="5">
        <v>86</v>
      </c>
      <c r="H555" s="5">
        <f t="shared" si="32"/>
        <v>1290</v>
      </c>
      <c r="I555" s="37">
        <v>0</v>
      </c>
      <c r="J555" s="5">
        <f t="shared" si="33"/>
        <v>1290</v>
      </c>
      <c r="K555" s="4" t="s">
        <v>126</v>
      </c>
      <c r="L555" s="4" t="s">
        <v>127</v>
      </c>
      <c r="M555" s="152">
        <f t="shared" si="30"/>
        <v>0</v>
      </c>
    </row>
    <row r="556" spans="1:13" x14ac:dyDescent="0.25">
      <c r="A556" s="121">
        <v>66938</v>
      </c>
      <c r="B556" s="187">
        <f t="shared" si="31"/>
        <v>46226</v>
      </c>
      <c r="C556" s="4" t="s">
        <v>597</v>
      </c>
      <c r="D556" s="105" t="s">
        <v>1306</v>
      </c>
      <c r="E556" s="4" t="s">
        <v>125</v>
      </c>
      <c r="F556" s="36">
        <v>50</v>
      </c>
      <c r="G556" s="5">
        <v>85</v>
      </c>
      <c r="H556" s="5">
        <f t="shared" si="32"/>
        <v>4250</v>
      </c>
      <c r="I556" s="37">
        <v>0</v>
      </c>
      <c r="J556" s="5">
        <f t="shared" si="33"/>
        <v>4250</v>
      </c>
      <c r="K556" s="4" t="s">
        <v>126</v>
      </c>
      <c r="L556" s="4" t="s">
        <v>127</v>
      </c>
      <c r="M556" s="152">
        <f t="shared" si="30"/>
        <v>0</v>
      </c>
    </row>
    <row r="557" spans="1:13" x14ac:dyDescent="0.25">
      <c r="A557" s="121">
        <v>66938</v>
      </c>
      <c r="B557" s="187">
        <f t="shared" si="31"/>
        <v>46226</v>
      </c>
      <c r="C557" s="4" t="s">
        <v>598</v>
      </c>
      <c r="D557" s="105" t="s">
        <v>134</v>
      </c>
      <c r="E557" s="4" t="s">
        <v>125</v>
      </c>
      <c r="F557" s="36">
        <v>10</v>
      </c>
      <c r="G557" s="5">
        <v>85</v>
      </c>
      <c r="H557" s="5">
        <f t="shared" si="32"/>
        <v>850</v>
      </c>
      <c r="I557" s="37">
        <v>0</v>
      </c>
      <c r="J557" s="5">
        <f t="shared" si="33"/>
        <v>850</v>
      </c>
      <c r="K557" s="4" t="s">
        <v>126</v>
      </c>
      <c r="L557" s="4" t="s">
        <v>127</v>
      </c>
      <c r="M557" s="152">
        <f t="shared" si="30"/>
        <v>0</v>
      </c>
    </row>
    <row r="558" spans="1:13" x14ac:dyDescent="0.25">
      <c r="A558" s="121">
        <v>66938</v>
      </c>
      <c r="B558" s="187">
        <f t="shared" si="31"/>
        <v>46226</v>
      </c>
      <c r="C558" s="4" t="s">
        <v>599</v>
      </c>
      <c r="D558" s="4" t="s">
        <v>1309</v>
      </c>
      <c r="E558" s="4" t="s">
        <v>125</v>
      </c>
      <c r="F558" s="36">
        <v>5</v>
      </c>
      <c r="G558" s="5">
        <v>85</v>
      </c>
      <c r="H558" s="5">
        <f t="shared" si="32"/>
        <v>425</v>
      </c>
      <c r="I558" s="37">
        <v>0</v>
      </c>
      <c r="J558" s="5">
        <f t="shared" si="33"/>
        <v>425</v>
      </c>
      <c r="K558" s="4" t="s">
        <v>126</v>
      </c>
      <c r="L558" s="4" t="s">
        <v>127</v>
      </c>
      <c r="M558" s="152">
        <f t="shared" si="30"/>
        <v>0</v>
      </c>
    </row>
    <row r="559" spans="1:13" x14ac:dyDescent="0.25">
      <c r="A559" s="121">
        <v>66938</v>
      </c>
      <c r="B559" s="187">
        <f t="shared" si="31"/>
        <v>46226</v>
      </c>
      <c r="C559" s="4" t="s">
        <v>600</v>
      </c>
      <c r="D559" s="4" t="s">
        <v>1310</v>
      </c>
      <c r="E559" s="4" t="s">
        <v>125</v>
      </c>
      <c r="F559" s="36">
        <v>12</v>
      </c>
      <c r="G559" s="5">
        <v>85</v>
      </c>
      <c r="H559" s="5">
        <f t="shared" si="32"/>
        <v>1020</v>
      </c>
      <c r="I559" s="37">
        <v>0</v>
      </c>
      <c r="J559" s="5">
        <f t="shared" si="33"/>
        <v>1020</v>
      </c>
      <c r="K559" s="4" t="s">
        <v>126</v>
      </c>
      <c r="L559" s="4" t="s">
        <v>127</v>
      </c>
      <c r="M559" s="152">
        <f t="shared" si="30"/>
        <v>0</v>
      </c>
    </row>
    <row r="560" spans="1:13" x14ac:dyDescent="0.25">
      <c r="A560" s="121">
        <v>66938</v>
      </c>
      <c r="B560" s="187">
        <f t="shared" si="31"/>
        <v>46226</v>
      </c>
      <c r="C560" s="4" t="s">
        <v>601</v>
      </c>
      <c r="D560" s="4" t="s">
        <v>1311</v>
      </c>
      <c r="E560" s="4" t="s">
        <v>125</v>
      </c>
      <c r="F560" s="36">
        <v>8</v>
      </c>
      <c r="G560" s="5">
        <v>85</v>
      </c>
      <c r="H560" s="5">
        <f t="shared" si="32"/>
        <v>680</v>
      </c>
      <c r="I560" s="37">
        <v>0</v>
      </c>
      <c r="J560" s="5">
        <f t="shared" si="33"/>
        <v>680</v>
      </c>
      <c r="K560" s="4" t="s">
        <v>126</v>
      </c>
      <c r="L560" s="4" t="s">
        <v>127</v>
      </c>
      <c r="M560" s="152">
        <f t="shared" si="30"/>
        <v>0</v>
      </c>
    </row>
    <row r="561" spans="1:13" x14ac:dyDescent="0.25">
      <c r="A561" s="121">
        <v>66938</v>
      </c>
      <c r="B561" s="187">
        <f t="shared" si="31"/>
        <v>46226</v>
      </c>
      <c r="C561" s="4" t="s">
        <v>602</v>
      </c>
      <c r="D561" s="4" t="s">
        <v>1307</v>
      </c>
      <c r="E561" s="4" t="s">
        <v>125</v>
      </c>
      <c r="F561" s="36">
        <v>20</v>
      </c>
      <c r="G561" s="5">
        <v>85</v>
      </c>
      <c r="H561" s="5">
        <f t="shared" si="32"/>
        <v>1700</v>
      </c>
      <c r="I561" s="37">
        <v>0</v>
      </c>
      <c r="J561" s="5">
        <f t="shared" si="33"/>
        <v>1700</v>
      </c>
      <c r="K561" s="4" t="s">
        <v>126</v>
      </c>
      <c r="L561" s="4" t="s">
        <v>127</v>
      </c>
      <c r="M561" s="152">
        <f t="shared" si="30"/>
        <v>0</v>
      </c>
    </row>
    <row r="562" spans="1:13" x14ac:dyDescent="0.25">
      <c r="A562" s="121">
        <v>66938</v>
      </c>
      <c r="B562" s="187">
        <f t="shared" si="31"/>
        <v>46226</v>
      </c>
      <c r="C562" s="4" t="s">
        <v>603</v>
      </c>
      <c r="D562" s="4" t="s">
        <v>1308</v>
      </c>
      <c r="E562" s="4" t="s">
        <v>125</v>
      </c>
      <c r="F562" s="36">
        <v>40</v>
      </c>
      <c r="G562" s="5">
        <v>86</v>
      </c>
      <c r="H562" s="5">
        <f t="shared" si="32"/>
        <v>3440</v>
      </c>
      <c r="I562" s="37">
        <v>0</v>
      </c>
      <c r="J562" s="5">
        <f t="shared" si="33"/>
        <v>3440</v>
      </c>
      <c r="K562" s="4" t="s">
        <v>126</v>
      </c>
      <c r="L562" s="4" t="s">
        <v>127</v>
      </c>
      <c r="M562" s="152">
        <f t="shared" si="30"/>
        <v>0</v>
      </c>
    </row>
    <row r="563" spans="1:13" x14ac:dyDescent="0.25">
      <c r="A563" s="121">
        <v>66938</v>
      </c>
      <c r="B563" s="187">
        <f t="shared" si="31"/>
        <v>46226</v>
      </c>
      <c r="C563" s="4" t="s">
        <v>603</v>
      </c>
      <c r="D563" s="4" t="s">
        <v>1308</v>
      </c>
      <c r="E563" s="4" t="s">
        <v>125</v>
      </c>
      <c r="F563" s="36">
        <v>55</v>
      </c>
      <c r="G563" s="5">
        <v>85</v>
      </c>
      <c r="H563" s="5">
        <f t="shared" si="32"/>
        <v>4675</v>
      </c>
      <c r="I563" s="37">
        <v>0</v>
      </c>
      <c r="J563" s="5">
        <f t="shared" si="33"/>
        <v>4675</v>
      </c>
      <c r="K563" s="4" t="s">
        <v>126</v>
      </c>
      <c r="L563" s="4" t="s">
        <v>127</v>
      </c>
      <c r="M563" s="152">
        <f t="shared" si="30"/>
        <v>0</v>
      </c>
    </row>
    <row r="564" spans="1:13" x14ac:dyDescent="0.25">
      <c r="A564" s="121">
        <v>66938</v>
      </c>
      <c r="B564" s="187">
        <f t="shared" si="31"/>
        <v>46226</v>
      </c>
      <c r="C564" s="4" t="s">
        <v>603</v>
      </c>
      <c r="D564" s="4" t="s">
        <v>1308</v>
      </c>
      <c r="E564" s="4" t="s">
        <v>131</v>
      </c>
      <c r="F564" s="36">
        <v>1</v>
      </c>
      <c r="G564" s="5">
        <v>80</v>
      </c>
      <c r="H564" s="5">
        <f t="shared" si="32"/>
        <v>80</v>
      </c>
      <c r="I564" s="37">
        <v>0</v>
      </c>
      <c r="J564" s="5">
        <f t="shared" si="33"/>
        <v>80</v>
      </c>
      <c r="K564" s="4" t="s">
        <v>126</v>
      </c>
      <c r="L564" s="4" t="s">
        <v>127</v>
      </c>
      <c r="M564" s="152">
        <f t="shared" si="30"/>
        <v>0</v>
      </c>
    </row>
    <row r="565" spans="1:13" x14ac:dyDescent="0.25">
      <c r="A565" s="121">
        <v>66938</v>
      </c>
      <c r="B565" s="187">
        <f t="shared" si="31"/>
        <v>46226</v>
      </c>
      <c r="C565" s="4" t="s">
        <v>604</v>
      </c>
      <c r="D565" s="4" t="s">
        <v>1313</v>
      </c>
      <c r="E565" s="4" t="s">
        <v>125</v>
      </c>
      <c r="F565" s="36">
        <v>15</v>
      </c>
      <c r="G565" s="5">
        <v>85</v>
      </c>
      <c r="H565" s="5">
        <f t="shared" si="32"/>
        <v>1275</v>
      </c>
      <c r="I565" s="37">
        <v>0</v>
      </c>
      <c r="J565" s="5">
        <f t="shared" si="33"/>
        <v>1275</v>
      </c>
      <c r="K565" s="4" t="s">
        <v>126</v>
      </c>
      <c r="L565" s="4" t="s">
        <v>127</v>
      </c>
      <c r="M565" s="152">
        <f t="shared" si="30"/>
        <v>0</v>
      </c>
    </row>
    <row r="566" spans="1:13" x14ac:dyDescent="0.25">
      <c r="A566" s="121">
        <v>66938</v>
      </c>
      <c r="B566" s="187">
        <f t="shared" si="31"/>
        <v>46226</v>
      </c>
      <c r="C566" s="4" t="s">
        <v>605</v>
      </c>
      <c r="D566" s="4" t="s">
        <v>1312</v>
      </c>
      <c r="E566" s="4" t="s">
        <v>125</v>
      </c>
      <c r="F566" s="36">
        <v>5</v>
      </c>
      <c r="G566" s="5">
        <v>85</v>
      </c>
      <c r="H566" s="5">
        <f t="shared" si="32"/>
        <v>425</v>
      </c>
      <c r="I566" s="37">
        <v>0</v>
      </c>
      <c r="J566" s="5">
        <f t="shared" si="33"/>
        <v>425</v>
      </c>
      <c r="K566" s="4" t="s">
        <v>126</v>
      </c>
      <c r="L566" s="4" t="s">
        <v>127</v>
      </c>
      <c r="M566" s="152">
        <f t="shared" si="30"/>
        <v>0</v>
      </c>
    </row>
    <row r="567" spans="1:13" x14ac:dyDescent="0.25">
      <c r="A567" s="121">
        <v>66939</v>
      </c>
      <c r="B567" s="187">
        <f t="shared" si="31"/>
        <v>46227</v>
      </c>
      <c r="C567" s="4" t="s">
        <v>606</v>
      </c>
      <c r="D567" s="4" t="s">
        <v>147</v>
      </c>
      <c r="E567" s="4" t="s">
        <v>125</v>
      </c>
      <c r="F567" s="36">
        <v>32</v>
      </c>
      <c r="G567" s="5">
        <v>84</v>
      </c>
      <c r="H567" s="5">
        <f t="shared" si="32"/>
        <v>2688</v>
      </c>
      <c r="I567" s="37">
        <v>0</v>
      </c>
      <c r="J567" s="5">
        <f t="shared" si="33"/>
        <v>2688</v>
      </c>
      <c r="K567" s="4" t="s">
        <v>126</v>
      </c>
      <c r="L567" s="4" t="s">
        <v>127</v>
      </c>
      <c r="M567" s="152">
        <f t="shared" si="30"/>
        <v>0</v>
      </c>
    </row>
    <row r="568" spans="1:13" x14ac:dyDescent="0.25">
      <c r="A568" s="121">
        <v>66939</v>
      </c>
      <c r="B568" s="187">
        <f t="shared" si="31"/>
        <v>46227</v>
      </c>
      <c r="C568" s="4" t="s">
        <v>607</v>
      </c>
      <c r="D568" s="4" t="s">
        <v>151</v>
      </c>
      <c r="E568" s="4" t="s">
        <v>125</v>
      </c>
      <c r="F568" s="36">
        <v>6</v>
      </c>
      <c r="G568" s="5">
        <v>85</v>
      </c>
      <c r="H568" s="5">
        <f t="shared" si="32"/>
        <v>510</v>
      </c>
      <c r="I568" s="37">
        <v>0</v>
      </c>
      <c r="J568" s="5">
        <f t="shared" si="33"/>
        <v>510</v>
      </c>
      <c r="K568" s="4" t="s">
        <v>126</v>
      </c>
      <c r="L568" s="4" t="s">
        <v>127</v>
      </c>
      <c r="M568" s="152">
        <f t="shared" si="30"/>
        <v>0</v>
      </c>
    </row>
    <row r="569" spans="1:13" x14ac:dyDescent="0.25">
      <c r="A569" s="121">
        <v>66939</v>
      </c>
      <c r="B569" s="187">
        <f t="shared" si="31"/>
        <v>46227</v>
      </c>
      <c r="C569" s="4" t="s">
        <v>608</v>
      </c>
      <c r="D569" s="4" t="s">
        <v>1303</v>
      </c>
      <c r="E569" s="4" t="s">
        <v>125</v>
      </c>
      <c r="F569" s="36">
        <v>60</v>
      </c>
      <c r="G569" s="5">
        <v>85</v>
      </c>
      <c r="H569" s="5">
        <f t="shared" si="32"/>
        <v>5100</v>
      </c>
      <c r="I569" s="37">
        <v>0</v>
      </c>
      <c r="J569" s="5">
        <f t="shared" si="33"/>
        <v>5100</v>
      </c>
      <c r="K569" s="4" t="s">
        <v>126</v>
      </c>
      <c r="L569" s="4" t="s">
        <v>127</v>
      </c>
      <c r="M569" s="152">
        <f t="shared" si="30"/>
        <v>0</v>
      </c>
    </row>
    <row r="570" spans="1:13" x14ac:dyDescent="0.25">
      <c r="A570" s="121">
        <v>66939</v>
      </c>
      <c r="B570" s="187">
        <f t="shared" si="31"/>
        <v>46227</v>
      </c>
      <c r="C570" s="4" t="s">
        <v>608</v>
      </c>
      <c r="D570" s="4" t="s">
        <v>1303</v>
      </c>
      <c r="E570" s="4" t="s">
        <v>131</v>
      </c>
      <c r="F570" s="36">
        <v>1</v>
      </c>
      <c r="G570" s="5">
        <v>80</v>
      </c>
      <c r="H570" s="5">
        <f t="shared" si="32"/>
        <v>80</v>
      </c>
      <c r="I570" s="37">
        <v>0</v>
      </c>
      <c r="J570" s="5">
        <f t="shared" si="33"/>
        <v>80</v>
      </c>
      <c r="K570" s="4" t="s">
        <v>126</v>
      </c>
      <c r="L570" s="4" t="s">
        <v>127</v>
      </c>
      <c r="M570" s="152">
        <f t="shared" si="30"/>
        <v>0</v>
      </c>
    </row>
    <row r="571" spans="1:13" x14ac:dyDescent="0.25">
      <c r="A571" s="121">
        <v>66939</v>
      </c>
      <c r="B571" s="187">
        <f t="shared" si="31"/>
        <v>46227</v>
      </c>
      <c r="C571" s="4" t="s">
        <v>609</v>
      </c>
      <c r="D571" s="4" t="s">
        <v>610</v>
      </c>
      <c r="E571" s="4" t="s">
        <v>125</v>
      </c>
      <c r="F571" s="36">
        <v>40</v>
      </c>
      <c r="G571" s="5">
        <v>85</v>
      </c>
      <c r="H571" s="5">
        <f t="shared" si="32"/>
        <v>3400</v>
      </c>
      <c r="I571" s="37">
        <v>0</v>
      </c>
      <c r="J571" s="5">
        <f t="shared" si="33"/>
        <v>3400</v>
      </c>
      <c r="K571" s="4" t="s">
        <v>126</v>
      </c>
      <c r="L571" s="4" t="s">
        <v>127</v>
      </c>
      <c r="M571" s="152">
        <f t="shared" si="30"/>
        <v>0</v>
      </c>
    </row>
    <row r="572" spans="1:13" x14ac:dyDescent="0.25">
      <c r="A572" s="121">
        <v>66939</v>
      </c>
      <c r="B572" s="187">
        <f t="shared" si="31"/>
        <v>46227</v>
      </c>
      <c r="C572" s="4" t="s">
        <v>611</v>
      </c>
      <c r="D572" s="4" t="s">
        <v>1306</v>
      </c>
      <c r="E572" s="4" t="s">
        <v>125</v>
      </c>
      <c r="F572" s="36">
        <v>60</v>
      </c>
      <c r="G572" s="5">
        <v>85</v>
      </c>
      <c r="H572" s="5">
        <f t="shared" si="32"/>
        <v>5100</v>
      </c>
      <c r="I572" s="37">
        <v>0</v>
      </c>
      <c r="J572" s="5">
        <f t="shared" si="33"/>
        <v>5100</v>
      </c>
      <c r="K572" s="4" t="s">
        <v>126</v>
      </c>
      <c r="L572" s="4" t="s">
        <v>127</v>
      </c>
      <c r="M572" s="152">
        <f t="shared" si="30"/>
        <v>0</v>
      </c>
    </row>
    <row r="573" spans="1:13" x14ac:dyDescent="0.25">
      <c r="A573" s="121">
        <v>66939</v>
      </c>
      <c r="B573" s="187">
        <f t="shared" si="31"/>
        <v>46227</v>
      </c>
      <c r="C573" s="4" t="s">
        <v>612</v>
      </c>
      <c r="D573" s="4" t="s">
        <v>1307</v>
      </c>
      <c r="E573" s="4" t="s">
        <v>125</v>
      </c>
      <c r="F573" s="36">
        <v>20</v>
      </c>
      <c r="G573" s="5">
        <v>85</v>
      </c>
      <c r="H573" s="5">
        <f t="shared" si="32"/>
        <v>1700</v>
      </c>
      <c r="I573" s="37">
        <v>0</v>
      </c>
      <c r="J573" s="5">
        <f t="shared" si="33"/>
        <v>1700</v>
      </c>
      <c r="K573" s="4" t="s">
        <v>126</v>
      </c>
      <c r="L573" s="4" t="s">
        <v>127</v>
      </c>
      <c r="M573" s="152">
        <f t="shared" si="30"/>
        <v>0</v>
      </c>
    </row>
    <row r="574" spans="1:13" x14ac:dyDescent="0.25">
      <c r="A574" s="121">
        <v>66939</v>
      </c>
      <c r="B574" s="187">
        <f t="shared" si="31"/>
        <v>46227</v>
      </c>
      <c r="C574" s="4" t="s">
        <v>613</v>
      </c>
      <c r="D574" s="4" t="s">
        <v>1308</v>
      </c>
      <c r="E574" s="4" t="s">
        <v>125</v>
      </c>
      <c r="F574" s="36">
        <v>46</v>
      </c>
      <c r="G574" s="5">
        <v>86</v>
      </c>
      <c r="H574" s="5">
        <f t="shared" si="32"/>
        <v>3956</v>
      </c>
      <c r="I574" s="37">
        <v>0</v>
      </c>
      <c r="J574" s="5">
        <f t="shared" si="33"/>
        <v>3956</v>
      </c>
      <c r="K574" s="4" t="s">
        <v>126</v>
      </c>
      <c r="L574" s="4" t="s">
        <v>127</v>
      </c>
      <c r="M574" s="152">
        <f t="shared" si="30"/>
        <v>0</v>
      </c>
    </row>
    <row r="575" spans="1:13" x14ac:dyDescent="0.25">
      <c r="A575" s="121">
        <v>66939</v>
      </c>
      <c r="B575" s="187">
        <f t="shared" si="31"/>
        <v>46227</v>
      </c>
      <c r="C575" s="4" t="s">
        <v>613</v>
      </c>
      <c r="D575" s="4" t="s">
        <v>1308</v>
      </c>
      <c r="E575" s="4" t="s">
        <v>125</v>
      </c>
      <c r="F575" s="36">
        <v>36</v>
      </c>
      <c r="G575" s="5">
        <v>85</v>
      </c>
      <c r="H575" s="5">
        <f t="shared" si="32"/>
        <v>3060</v>
      </c>
      <c r="I575" s="37">
        <v>0</v>
      </c>
      <c r="J575" s="5">
        <f t="shared" si="33"/>
        <v>3060</v>
      </c>
      <c r="K575" s="4" t="s">
        <v>126</v>
      </c>
      <c r="L575" s="4" t="s">
        <v>127</v>
      </c>
      <c r="M575" s="152">
        <f t="shared" si="30"/>
        <v>0</v>
      </c>
    </row>
    <row r="576" spans="1:13" x14ac:dyDescent="0.25">
      <c r="A576" s="121">
        <v>66939</v>
      </c>
      <c r="B576" s="187">
        <f t="shared" si="31"/>
        <v>46227</v>
      </c>
      <c r="C576" s="4" t="s">
        <v>613</v>
      </c>
      <c r="D576" s="4" t="s">
        <v>1308</v>
      </c>
      <c r="E576" s="4" t="s">
        <v>131</v>
      </c>
      <c r="F576" s="36">
        <v>1</v>
      </c>
      <c r="G576" s="5">
        <v>80</v>
      </c>
      <c r="H576" s="5">
        <f t="shared" si="32"/>
        <v>80</v>
      </c>
      <c r="I576" s="37">
        <v>0</v>
      </c>
      <c r="J576" s="5">
        <f t="shared" si="33"/>
        <v>80</v>
      </c>
      <c r="K576" s="4" t="s">
        <v>126</v>
      </c>
      <c r="L576" s="4" t="s">
        <v>127</v>
      </c>
      <c r="M576" s="152">
        <f t="shared" ref="M576:M642" si="34">H576-J576</f>
        <v>0</v>
      </c>
    </row>
    <row r="577" spans="1:13" x14ac:dyDescent="0.25">
      <c r="A577" s="120">
        <v>66939</v>
      </c>
      <c r="B577" s="187">
        <f t="shared" si="31"/>
        <v>46227</v>
      </c>
      <c r="C577" s="4" t="s">
        <v>614</v>
      </c>
      <c r="D577" s="4" t="s">
        <v>1312</v>
      </c>
      <c r="E577" s="4" t="s">
        <v>125</v>
      </c>
      <c r="F577" s="36">
        <v>5</v>
      </c>
      <c r="G577" s="5">
        <v>85</v>
      </c>
      <c r="H577" s="5">
        <f t="shared" si="32"/>
        <v>425</v>
      </c>
      <c r="I577" s="37">
        <v>0</v>
      </c>
      <c r="J577" s="5">
        <f t="shared" si="33"/>
        <v>425</v>
      </c>
      <c r="K577" s="4" t="s">
        <v>126</v>
      </c>
      <c r="L577" s="4" t="s">
        <v>127</v>
      </c>
      <c r="M577" s="152">
        <f t="shared" si="34"/>
        <v>0</v>
      </c>
    </row>
    <row r="578" spans="1:13" x14ac:dyDescent="0.25">
      <c r="A578" s="120">
        <v>66939</v>
      </c>
      <c r="B578" s="187">
        <f t="shared" si="31"/>
        <v>46227</v>
      </c>
      <c r="C578" s="4" t="s">
        <v>615</v>
      </c>
      <c r="D578" s="4" t="s">
        <v>1313</v>
      </c>
      <c r="E578" s="4" t="s">
        <v>125</v>
      </c>
      <c r="F578" s="36">
        <v>15</v>
      </c>
      <c r="G578" s="5">
        <v>85</v>
      </c>
      <c r="H578" s="5">
        <f t="shared" si="32"/>
        <v>1275</v>
      </c>
      <c r="I578" s="37">
        <v>0</v>
      </c>
      <c r="J578" s="5">
        <f t="shared" si="33"/>
        <v>1275</v>
      </c>
      <c r="K578" s="4" t="s">
        <v>126</v>
      </c>
      <c r="L578" s="4" t="s">
        <v>127</v>
      </c>
      <c r="M578" s="152">
        <f t="shared" si="34"/>
        <v>0</v>
      </c>
    </row>
    <row r="579" spans="1:13" x14ac:dyDescent="0.25">
      <c r="A579" s="120">
        <v>66939</v>
      </c>
      <c r="B579" s="187">
        <f t="shared" si="31"/>
        <v>46227</v>
      </c>
      <c r="C579" s="4" t="s">
        <v>616</v>
      </c>
      <c r="D579" s="4" t="s">
        <v>141</v>
      </c>
      <c r="E579" s="4" t="s">
        <v>125</v>
      </c>
      <c r="F579" s="36">
        <v>10</v>
      </c>
      <c r="G579" s="5">
        <v>86</v>
      </c>
      <c r="H579" s="5">
        <f t="shared" si="32"/>
        <v>860</v>
      </c>
      <c r="I579" s="37">
        <v>0</v>
      </c>
      <c r="J579" s="5">
        <f t="shared" si="33"/>
        <v>860</v>
      </c>
      <c r="K579" s="4" t="s">
        <v>126</v>
      </c>
      <c r="L579" s="4" t="s">
        <v>127</v>
      </c>
      <c r="M579" s="152">
        <f t="shared" si="34"/>
        <v>0</v>
      </c>
    </row>
    <row r="580" spans="1:13" x14ac:dyDescent="0.25">
      <c r="A580" s="120">
        <v>66939</v>
      </c>
      <c r="B580" s="187">
        <f t="shared" si="31"/>
        <v>46227</v>
      </c>
      <c r="C580" s="4" t="s">
        <v>617</v>
      </c>
      <c r="D580" s="4" t="s">
        <v>139</v>
      </c>
      <c r="E580" s="4" t="s">
        <v>125</v>
      </c>
      <c r="F580" s="36">
        <v>3</v>
      </c>
      <c r="G580" s="5">
        <v>86</v>
      </c>
      <c r="H580" s="5">
        <f t="shared" si="32"/>
        <v>258</v>
      </c>
      <c r="I580" s="37">
        <v>0</v>
      </c>
      <c r="J580" s="5">
        <f t="shared" si="33"/>
        <v>258</v>
      </c>
      <c r="K580" s="4" t="s">
        <v>126</v>
      </c>
      <c r="L580" s="4" t="s">
        <v>127</v>
      </c>
      <c r="M580" s="152">
        <f t="shared" si="34"/>
        <v>0</v>
      </c>
    </row>
    <row r="581" spans="1:13" x14ac:dyDescent="0.25">
      <c r="A581" s="120">
        <v>66939</v>
      </c>
      <c r="B581" s="187">
        <f t="shared" si="31"/>
        <v>46227</v>
      </c>
      <c r="C581" s="4" t="s">
        <v>618</v>
      </c>
      <c r="D581" s="4" t="s">
        <v>1311</v>
      </c>
      <c r="E581" s="4" t="s">
        <v>125</v>
      </c>
      <c r="F581" s="36">
        <v>8</v>
      </c>
      <c r="G581" s="5">
        <v>85</v>
      </c>
      <c r="H581" s="5">
        <f t="shared" si="32"/>
        <v>680</v>
      </c>
      <c r="I581" s="37">
        <v>0</v>
      </c>
      <c r="J581" s="5">
        <f t="shared" si="33"/>
        <v>680</v>
      </c>
      <c r="K581" s="4" t="s">
        <v>126</v>
      </c>
      <c r="L581" s="4" t="s">
        <v>127</v>
      </c>
      <c r="M581" s="152">
        <f t="shared" si="34"/>
        <v>0</v>
      </c>
    </row>
    <row r="582" spans="1:13" x14ac:dyDescent="0.25">
      <c r="A582" s="120">
        <v>66939</v>
      </c>
      <c r="B582" s="187">
        <f t="shared" si="31"/>
        <v>46227</v>
      </c>
      <c r="C582" s="4" t="s">
        <v>619</v>
      </c>
      <c r="D582" s="4" t="s">
        <v>1310</v>
      </c>
      <c r="E582" s="4" t="s">
        <v>125</v>
      </c>
      <c r="F582" s="36">
        <v>12</v>
      </c>
      <c r="G582" s="5">
        <v>85</v>
      </c>
      <c r="H582" s="5">
        <f t="shared" si="32"/>
        <v>1020</v>
      </c>
      <c r="I582" s="37">
        <v>0</v>
      </c>
      <c r="J582" s="5">
        <f t="shared" si="33"/>
        <v>1020</v>
      </c>
      <c r="K582" s="4" t="s">
        <v>126</v>
      </c>
      <c r="L582" s="4" t="s">
        <v>127</v>
      </c>
      <c r="M582" s="152">
        <f t="shared" si="34"/>
        <v>0</v>
      </c>
    </row>
    <row r="583" spans="1:13" x14ac:dyDescent="0.25">
      <c r="A583" s="120">
        <v>66939</v>
      </c>
      <c r="B583" s="187">
        <f t="shared" si="31"/>
        <v>46227</v>
      </c>
      <c r="C583" s="4" t="s">
        <v>620</v>
      </c>
      <c r="D583" s="4" t="s">
        <v>134</v>
      </c>
      <c r="E583" s="4" t="s">
        <v>125</v>
      </c>
      <c r="F583" s="36">
        <v>10</v>
      </c>
      <c r="G583" s="5">
        <v>85</v>
      </c>
      <c r="H583" s="5">
        <f t="shared" si="32"/>
        <v>850</v>
      </c>
      <c r="I583" s="37">
        <v>0</v>
      </c>
      <c r="J583" s="5">
        <f t="shared" si="33"/>
        <v>850</v>
      </c>
      <c r="K583" s="4" t="s">
        <v>126</v>
      </c>
      <c r="L583" s="4" t="s">
        <v>127</v>
      </c>
      <c r="M583" s="152">
        <f t="shared" si="34"/>
        <v>0</v>
      </c>
    </row>
    <row r="584" spans="1:13" x14ac:dyDescent="0.25">
      <c r="A584" s="120">
        <v>66939</v>
      </c>
      <c r="B584" s="187">
        <f t="shared" si="31"/>
        <v>46227</v>
      </c>
      <c r="C584" s="4" t="s">
        <v>621</v>
      </c>
      <c r="D584" s="105" t="s">
        <v>1326</v>
      </c>
      <c r="E584" s="4" t="s">
        <v>125</v>
      </c>
      <c r="F584" s="106">
        <v>10</v>
      </c>
      <c r="G584" s="107">
        <v>85</v>
      </c>
      <c r="H584" s="107">
        <f t="shared" si="32"/>
        <v>850</v>
      </c>
      <c r="I584" s="37">
        <v>0</v>
      </c>
      <c r="J584" s="5">
        <f t="shared" si="33"/>
        <v>850</v>
      </c>
      <c r="K584" s="4" t="s">
        <v>126</v>
      </c>
      <c r="L584" s="4" t="s">
        <v>127</v>
      </c>
      <c r="M584" s="152">
        <f t="shared" si="34"/>
        <v>0</v>
      </c>
    </row>
    <row r="585" spans="1:13" x14ac:dyDescent="0.25">
      <c r="A585" s="120">
        <v>66939</v>
      </c>
      <c r="B585" s="187">
        <f t="shared" si="31"/>
        <v>46227</v>
      </c>
      <c r="C585" s="4" t="s">
        <v>621</v>
      </c>
      <c r="D585" s="105" t="s">
        <v>1326</v>
      </c>
      <c r="E585" s="4" t="s">
        <v>149</v>
      </c>
      <c r="F585" s="106">
        <v>1</v>
      </c>
      <c r="G585" s="107">
        <v>775</v>
      </c>
      <c r="H585" s="107">
        <f t="shared" si="32"/>
        <v>775</v>
      </c>
      <c r="I585" s="37">
        <v>0</v>
      </c>
      <c r="J585" s="5">
        <f t="shared" si="33"/>
        <v>775</v>
      </c>
      <c r="K585" s="4" t="s">
        <v>126</v>
      </c>
      <c r="L585" s="4" t="s">
        <v>127</v>
      </c>
      <c r="M585" s="152">
        <f t="shared" si="34"/>
        <v>0</v>
      </c>
    </row>
    <row r="586" spans="1:13" x14ac:dyDescent="0.25">
      <c r="A586" s="120">
        <v>66939</v>
      </c>
      <c r="B586" s="187">
        <f t="shared" si="31"/>
        <v>46227</v>
      </c>
      <c r="C586" s="4" t="s">
        <v>622</v>
      </c>
      <c r="D586" s="105" t="s">
        <v>145</v>
      </c>
      <c r="E586" s="4" t="s">
        <v>125</v>
      </c>
      <c r="F586" s="106">
        <v>20</v>
      </c>
      <c r="G586" s="107">
        <v>95</v>
      </c>
      <c r="H586" s="107">
        <f t="shared" si="32"/>
        <v>1900</v>
      </c>
      <c r="I586" s="37">
        <v>0</v>
      </c>
      <c r="J586" s="5">
        <f t="shared" si="33"/>
        <v>1900</v>
      </c>
      <c r="K586" s="4" t="s">
        <v>126</v>
      </c>
      <c r="L586" s="4" t="s">
        <v>127</v>
      </c>
      <c r="M586" s="152">
        <f t="shared" si="34"/>
        <v>0</v>
      </c>
    </row>
    <row r="587" spans="1:13" x14ac:dyDescent="0.25">
      <c r="A587" s="120">
        <v>66939</v>
      </c>
      <c r="B587" s="187">
        <f t="shared" ref="B587" si="35">IF(A587="","",IF(ISNUMBER(A587),IFERROR(VLOOKUP(TEXT(A587,"yyyy/mm/dd"),BSAD,2,FALSE),""),IFERROR(VLOOKUP(A587,BSAD,2,FALSE),"")))</f>
        <v>46227</v>
      </c>
      <c r="C587" s="4" t="s">
        <v>622</v>
      </c>
      <c r="D587" s="105" t="s">
        <v>145</v>
      </c>
      <c r="E587" s="4" t="s">
        <v>125</v>
      </c>
      <c r="F587" s="106">
        <v>7</v>
      </c>
      <c r="G587" s="107">
        <v>85</v>
      </c>
      <c r="H587" s="107">
        <f t="shared" si="32"/>
        <v>595</v>
      </c>
      <c r="I587" s="37">
        <v>0</v>
      </c>
      <c r="J587" s="5">
        <f t="shared" si="33"/>
        <v>595</v>
      </c>
      <c r="K587" s="4" t="s">
        <v>126</v>
      </c>
      <c r="L587" s="4" t="s">
        <v>127</v>
      </c>
      <c r="M587" s="152">
        <f t="shared" ref="M587" si="36">H587-J587</f>
        <v>0</v>
      </c>
    </row>
    <row r="588" spans="1:13" x14ac:dyDescent="0.25">
      <c r="A588" s="120">
        <v>66939</v>
      </c>
      <c r="B588" s="187">
        <f t="shared" si="31"/>
        <v>46227</v>
      </c>
      <c r="C588" s="4" t="s">
        <v>8918</v>
      </c>
      <c r="D588" s="105" t="s">
        <v>153</v>
      </c>
      <c r="E588" s="4" t="s">
        <v>125</v>
      </c>
      <c r="F588" s="106">
        <v>6.75</v>
      </c>
      <c r="G588" s="107">
        <v>96.3</v>
      </c>
      <c r="H588" s="107">
        <f t="shared" si="32"/>
        <v>650.02499999999998</v>
      </c>
      <c r="I588" s="37">
        <v>0</v>
      </c>
      <c r="J588" s="5">
        <f t="shared" si="33"/>
        <v>650.02499999999998</v>
      </c>
      <c r="K588" s="4" t="s">
        <v>126</v>
      </c>
      <c r="L588" s="4" t="s">
        <v>127</v>
      </c>
      <c r="M588" s="152">
        <f t="shared" si="34"/>
        <v>0</v>
      </c>
    </row>
    <row r="589" spans="1:13" x14ac:dyDescent="0.25">
      <c r="A589" s="120">
        <v>66940</v>
      </c>
      <c r="B589" s="187">
        <f t="shared" si="31"/>
        <v>46228</v>
      </c>
      <c r="C589" s="4" t="s">
        <v>623</v>
      </c>
      <c r="D589" s="105" t="s">
        <v>1303</v>
      </c>
      <c r="E589" s="4" t="s">
        <v>125</v>
      </c>
      <c r="F589" s="106">
        <v>60</v>
      </c>
      <c r="G589" s="107">
        <v>85</v>
      </c>
      <c r="H589" s="107">
        <f t="shared" si="32"/>
        <v>5100</v>
      </c>
      <c r="I589" s="37">
        <v>0</v>
      </c>
      <c r="J589" s="5">
        <f t="shared" si="33"/>
        <v>5100</v>
      </c>
      <c r="K589" s="4" t="s">
        <v>126</v>
      </c>
      <c r="L589" s="108" t="s">
        <v>127</v>
      </c>
      <c r="M589" s="152">
        <f t="shared" si="34"/>
        <v>0</v>
      </c>
    </row>
    <row r="590" spans="1:13" x14ac:dyDescent="0.25">
      <c r="A590" s="120">
        <v>66940</v>
      </c>
      <c r="B590" s="187">
        <f t="shared" si="31"/>
        <v>46228</v>
      </c>
      <c r="C590" s="4" t="s">
        <v>623</v>
      </c>
      <c r="D590" s="105" t="s">
        <v>1303</v>
      </c>
      <c r="E590" s="4" t="s">
        <v>131</v>
      </c>
      <c r="F590" s="106">
        <v>1</v>
      </c>
      <c r="G590" s="107">
        <v>80</v>
      </c>
      <c r="H590" s="107">
        <f t="shared" si="32"/>
        <v>80</v>
      </c>
      <c r="I590" s="37">
        <v>0</v>
      </c>
      <c r="J590" s="5">
        <f t="shared" si="33"/>
        <v>80</v>
      </c>
      <c r="K590" s="4" t="s">
        <v>126</v>
      </c>
      <c r="L590" s="108" t="s">
        <v>127</v>
      </c>
      <c r="M590" s="152">
        <f t="shared" si="34"/>
        <v>0</v>
      </c>
    </row>
    <row r="591" spans="1:13" x14ac:dyDescent="0.25">
      <c r="A591" s="120">
        <v>66940</v>
      </c>
      <c r="B591" s="187">
        <f t="shared" si="31"/>
        <v>46228</v>
      </c>
      <c r="C591" s="4" t="s">
        <v>624</v>
      </c>
      <c r="D591" s="105" t="s">
        <v>1306</v>
      </c>
      <c r="E591" s="4" t="s">
        <v>125</v>
      </c>
      <c r="F591" s="106">
        <v>50</v>
      </c>
      <c r="G591" s="107">
        <v>85</v>
      </c>
      <c r="H591" s="107">
        <f t="shared" si="32"/>
        <v>4250</v>
      </c>
      <c r="I591" s="37">
        <v>0</v>
      </c>
      <c r="J591" s="5">
        <f t="shared" si="33"/>
        <v>4250</v>
      </c>
      <c r="K591" s="4" t="s">
        <v>126</v>
      </c>
      <c r="L591" s="108" t="s">
        <v>127</v>
      </c>
      <c r="M591" s="152">
        <f t="shared" si="34"/>
        <v>0</v>
      </c>
    </row>
    <row r="592" spans="1:13" x14ac:dyDescent="0.25">
      <c r="A592" s="120">
        <v>66940</v>
      </c>
      <c r="B592" s="187">
        <f t="shared" si="31"/>
        <v>46228</v>
      </c>
      <c r="C592" s="4" t="s">
        <v>625</v>
      </c>
      <c r="D592" s="105" t="s">
        <v>1311</v>
      </c>
      <c r="E592" s="4" t="s">
        <v>125</v>
      </c>
      <c r="F592" s="106">
        <v>8</v>
      </c>
      <c r="G592" s="107">
        <v>85</v>
      </c>
      <c r="H592" s="107">
        <f t="shared" si="32"/>
        <v>680</v>
      </c>
      <c r="I592" s="37">
        <v>0</v>
      </c>
      <c r="J592" s="5">
        <f t="shared" si="33"/>
        <v>680</v>
      </c>
      <c r="K592" s="4" t="s">
        <v>126</v>
      </c>
      <c r="L592" s="108" t="s">
        <v>127</v>
      </c>
      <c r="M592" s="152">
        <f t="shared" si="34"/>
        <v>0</v>
      </c>
    </row>
    <row r="593" spans="1:13" x14ac:dyDescent="0.25">
      <c r="A593" s="120">
        <v>66940</v>
      </c>
      <c r="B593" s="187">
        <f t="shared" si="31"/>
        <v>46228</v>
      </c>
      <c r="C593" s="4" t="s">
        <v>626</v>
      </c>
      <c r="D593" s="105" t="s">
        <v>139</v>
      </c>
      <c r="E593" s="4" t="s">
        <v>125</v>
      </c>
      <c r="F593" s="106">
        <v>3</v>
      </c>
      <c r="G593" s="107">
        <v>86</v>
      </c>
      <c r="H593" s="107">
        <f t="shared" si="32"/>
        <v>258</v>
      </c>
      <c r="I593" s="37">
        <v>0</v>
      </c>
      <c r="J593" s="5">
        <f t="shared" si="33"/>
        <v>258</v>
      </c>
      <c r="K593" s="4" t="s">
        <v>126</v>
      </c>
      <c r="L593" s="108" t="s">
        <v>127</v>
      </c>
      <c r="M593" s="152">
        <f t="shared" si="34"/>
        <v>0</v>
      </c>
    </row>
    <row r="594" spans="1:13" x14ac:dyDescent="0.25">
      <c r="A594" s="120">
        <v>66940</v>
      </c>
      <c r="B594" s="187">
        <f t="shared" si="31"/>
        <v>46228</v>
      </c>
      <c r="C594" s="4" t="s">
        <v>627</v>
      </c>
      <c r="D594" s="105" t="s">
        <v>141</v>
      </c>
      <c r="E594" s="4" t="s">
        <v>125</v>
      </c>
      <c r="F594" s="106">
        <v>30</v>
      </c>
      <c r="G594" s="107">
        <v>86</v>
      </c>
      <c r="H594" s="107">
        <f t="shared" si="32"/>
        <v>2580</v>
      </c>
      <c r="I594" s="37">
        <v>0</v>
      </c>
      <c r="J594" s="5">
        <f t="shared" si="33"/>
        <v>2580</v>
      </c>
      <c r="K594" s="4" t="s">
        <v>126</v>
      </c>
      <c r="L594" s="108" t="s">
        <v>127</v>
      </c>
      <c r="M594" s="152">
        <f t="shared" si="34"/>
        <v>0</v>
      </c>
    </row>
    <row r="595" spans="1:13" x14ac:dyDescent="0.25">
      <c r="A595" s="120">
        <v>66940</v>
      </c>
      <c r="B595" s="187">
        <f t="shared" si="31"/>
        <v>46228</v>
      </c>
      <c r="C595" s="4" t="s">
        <v>628</v>
      </c>
      <c r="D595" s="105" t="s">
        <v>1308</v>
      </c>
      <c r="E595" s="4" t="s">
        <v>125</v>
      </c>
      <c r="F595" s="106">
        <v>40</v>
      </c>
      <c r="G595" s="107">
        <v>86</v>
      </c>
      <c r="H595" s="107">
        <f t="shared" si="32"/>
        <v>3440</v>
      </c>
      <c r="I595" s="37">
        <v>0</v>
      </c>
      <c r="J595" s="5">
        <f t="shared" si="33"/>
        <v>3440</v>
      </c>
      <c r="K595" s="4" t="s">
        <v>126</v>
      </c>
      <c r="L595" s="108" t="s">
        <v>127</v>
      </c>
      <c r="M595" s="152">
        <f t="shared" si="34"/>
        <v>0</v>
      </c>
    </row>
    <row r="596" spans="1:13" x14ac:dyDescent="0.25">
      <c r="A596" s="120">
        <v>66940</v>
      </c>
      <c r="B596" s="187">
        <f t="shared" si="31"/>
        <v>46228</v>
      </c>
      <c r="C596" s="4" t="s">
        <v>628</v>
      </c>
      <c r="D596" s="105" t="s">
        <v>1308</v>
      </c>
      <c r="E596" s="105" t="s">
        <v>125</v>
      </c>
      <c r="F596" s="106">
        <v>30</v>
      </c>
      <c r="G596" s="107">
        <v>85</v>
      </c>
      <c r="H596" s="107">
        <f t="shared" si="32"/>
        <v>2550</v>
      </c>
      <c r="I596" s="37">
        <v>0</v>
      </c>
      <c r="J596" s="5">
        <f t="shared" si="33"/>
        <v>2550</v>
      </c>
      <c r="K596" s="4" t="s">
        <v>126</v>
      </c>
      <c r="L596" s="108" t="s">
        <v>127</v>
      </c>
      <c r="M596" s="152">
        <f t="shared" si="34"/>
        <v>0</v>
      </c>
    </row>
    <row r="597" spans="1:13" x14ac:dyDescent="0.25">
      <c r="A597" s="120">
        <v>66940</v>
      </c>
      <c r="B597" s="187">
        <f t="shared" si="31"/>
        <v>46228</v>
      </c>
      <c r="C597" s="4" t="s">
        <v>628</v>
      </c>
      <c r="D597" s="105" t="s">
        <v>1308</v>
      </c>
      <c r="E597" s="105" t="s">
        <v>131</v>
      </c>
      <c r="F597" s="106">
        <v>1</v>
      </c>
      <c r="G597" s="107">
        <v>80</v>
      </c>
      <c r="H597" s="107">
        <f t="shared" si="32"/>
        <v>80</v>
      </c>
      <c r="I597" s="37">
        <v>0</v>
      </c>
      <c r="J597" s="5">
        <f t="shared" si="33"/>
        <v>80</v>
      </c>
      <c r="K597" s="4" t="s">
        <v>126</v>
      </c>
      <c r="L597" s="108" t="s">
        <v>127</v>
      </c>
      <c r="M597" s="152">
        <f t="shared" si="34"/>
        <v>0</v>
      </c>
    </row>
    <row r="598" spans="1:13" x14ac:dyDescent="0.25">
      <c r="A598" s="120">
        <v>66940</v>
      </c>
      <c r="B598" s="187">
        <f t="shared" ref="B598:B663" si="37">IF(A598="","",IF(ISNUMBER(A598),IFERROR(VLOOKUP(TEXT(A598,"yyyy/mm/dd"),BSAD,2,FALSE),""),IFERROR(VLOOKUP(A598,BSAD,2,FALSE),"")))</f>
        <v>46228</v>
      </c>
      <c r="C598" s="4" t="s">
        <v>629</v>
      </c>
      <c r="D598" s="105" t="s">
        <v>1326</v>
      </c>
      <c r="E598" s="105" t="s">
        <v>125</v>
      </c>
      <c r="F598" s="106">
        <v>15</v>
      </c>
      <c r="G598" s="107">
        <v>86</v>
      </c>
      <c r="H598" s="107">
        <f t="shared" ref="H598:H663" si="38">IF($F598="","",$F598*$G598)</f>
        <v>1290</v>
      </c>
      <c r="I598" s="37">
        <v>0</v>
      </c>
      <c r="J598" s="5">
        <f t="shared" ref="J598:J663" si="39">IF($F598="","",$H598*(1-$I598/100))</f>
        <v>1290</v>
      </c>
      <c r="K598" s="4" t="s">
        <v>126</v>
      </c>
      <c r="L598" s="108" t="s">
        <v>127</v>
      </c>
      <c r="M598" s="152">
        <f t="shared" si="34"/>
        <v>0</v>
      </c>
    </row>
    <row r="599" spans="1:13" x14ac:dyDescent="0.25">
      <c r="A599" s="120">
        <v>66940</v>
      </c>
      <c r="B599" s="187">
        <f t="shared" si="37"/>
        <v>46228</v>
      </c>
      <c r="C599" s="4" t="s">
        <v>630</v>
      </c>
      <c r="D599" s="105" t="s">
        <v>134</v>
      </c>
      <c r="E599" s="105" t="s">
        <v>125</v>
      </c>
      <c r="F599" s="106">
        <v>10</v>
      </c>
      <c r="G599" s="107">
        <v>85</v>
      </c>
      <c r="H599" s="107">
        <f t="shared" si="38"/>
        <v>850</v>
      </c>
      <c r="I599" s="37">
        <v>0</v>
      </c>
      <c r="J599" s="5">
        <f t="shared" si="39"/>
        <v>850</v>
      </c>
      <c r="K599" s="4" t="s">
        <v>126</v>
      </c>
      <c r="L599" s="108" t="s">
        <v>127</v>
      </c>
      <c r="M599" s="152">
        <f t="shared" si="34"/>
        <v>0</v>
      </c>
    </row>
    <row r="600" spans="1:13" x14ac:dyDescent="0.25">
      <c r="A600" s="120">
        <v>66940</v>
      </c>
      <c r="B600" s="187">
        <f t="shared" si="37"/>
        <v>46228</v>
      </c>
      <c r="C600" s="4" t="s">
        <v>631</v>
      </c>
      <c r="D600" s="105" t="s">
        <v>1309</v>
      </c>
      <c r="E600" s="105" t="s">
        <v>125</v>
      </c>
      <c r="F600" s="106">
        <v>5</v>
      </c>
      <c r="G600" s="107">
        <v>85</v>
      </c>
      <c r="H600" s="107">
        <f t="shared" si="38"/>
        <v>425</v>
      </c>
      <c r="I600" s="37">
        <v>0</v>
      </c>
      <c r="J600" s="5">
        <f t="shared" si="39"/>
        <v>425</v>
      </c>
      <c r="K600" s="4" t="s">
        <v>126</v>
      </c>
      <c r="L600" s="108" t="s">
        <v>127</v>
      </c>
      <c r="M600" s="152">
        <f t="shared" si="34"/>
        <v>0</v>
      </c>
    </row>
    <row r="601" spans="1:13" x14ac:dyDescent="0.25">
      <c r="A601" s="120">
        <v>66940</v>
      </c>
      <c r="B601" s="187">
        <f t="shared" si="37"/>
        <v>46228</v>
      </c>
      <c r="C601" s="4" t="s">
        <v>632</v>
      </c>
      <c r="D601" s="105" t="s">
        <v>1310</v>
      </c>
      <c r="E601" s="105" t="s">
        <v>125</v>
      </c>
      <c r="F601" s="106">
        <v>12</v>
      </c>
      <c r="G601" s="107">
        <v>85</v>
      </c>
      <c r="H601" s="107">
        <f t="shared" si="38"/>
        <v>1020</v>
      </c>
      <c r="I601" s="37">
        <v>0</v>
      </c>
      <c r="J601" s="5">
        <f t="shared" si="39"/>
        <v>1020</v>
      </c>
      <c r="K601" s="4" t="s">
        <v>126</v>
      </c>
      <c r="L601" s="108" t="s">
        <v>127</v>
      </c>
      <c r="M601" s="152">
        <f t="shared" si="34"/>
        <v>0</v>
      </c>
    </row>
    <row r="602" spans="1:13" x14ac:dyDescent="0.25">
      <c r="A602" s="120">
        <v>66940</v>
      </c>
      <c r="B602" s="187">
        <f t="shared" si="37"/>
        <v>46228</v>
      </c>
      <c r="C602" s="4" t="s">
        <v>633</v>
      </c>
      <c r="D602" s="105" t="s">
        <v>1307</v>
      </c>
      <c r="E602" s="105" t="s">
        <v>125</v>
      </c>
      <c r="F602" s="106">
        <v>25</v>
      </c>
      <c r="G602" s="107">
        <v>85</v>
      </c>
      <c r="H602" s="107">
        <f t="shared" si="38"/>
        <v>2125</v>
      </c>
      <c r="I602" s="37">
        <v>0</v>
      </c>
      <c r="J602" s="5">
        <f t="shared" si="39"/>
        <v>2125</v>
      </c>
      <c r="K602" s="4" t="s">
        <v>126</v>
      </c>
      <c r="L602" s="108" t="s">
        <v>127</v>
      </c>
      <c r="M602" s="152">
        <f t="shared" si="34"/>
        <v>0</v>
      </c>
    </row>
    <row r="603" spans="1:13" x14ac:dyDescent="0.25">
      <c r="A603" s="120">
        <v>66940</v>
      </c>
      <c r="B603" s="187">
        <f t="shared" si="37"/>
        <v>46228</v>
      </c>
      <c r="C603" s="4" t="s">
        <v>634</v>
      </c>
      <c r="D603" s="105" t="s">
        <v>1312</v>
      </c>
      <c r="E603" s="105" t="s">
        <v>125</v>
      </c>
      <c r="F603" s="106">
        <v>5</v>
      </c>
      <c r="G603" s="107">
        <v>85</v>
      </c>
      <c r="H603" s="107">
        <f t="shared" si="38"/>
        <v>425</v>
      </c>
      <c r="I603" s="37">
        <v>0</v>
      </c>
      <c r="J603" s="5">
        <f t="shared" si="39"/>
        <v>425</v>
      </c>
      <c r="K603" s="4" t="s">
        <v>126</v>
      </c>
      <c r="L603" s="108" t="s">
        <v>127</v>
      </c>
      <c r="M603" s="152">
        <f t="shared" si="34"/>
        <v>0</v>
      </c>
    </row>
    <row r="604" spans="1:13" x14ac:dyDescent="0.25">
      <c r="A604" s="120">
        <v>66940</v>
      </c>
      <c r="B604" s="187">
        <f t="shared" si="37"/>
        <v>46228</v>
      </c>
      <c r="C604" s="4" t="s">
        <v>635</v>
      </c>
      <c r="D604" s="105" t="s">
        <v>1313</v>
      </c>
      <c r="E604" s="105" t="s">
        <v>125</v>
      </c>
      <c r="F604" s="106">
        <v>20</v>
      </c>
      <c r="G604" s="107">
        <v>85</v>
      </c>
      <c r="H604" s="107">
        <f t="shared" si="38"/>
        <v>1700</v>
      </c>
      <c r="I604" s="37">
        <v>0</v>
      </c>
      <c r="J604" s="5">
        <f t="shared" si="39"/>
        <v>1700</v>
      </c>
      <c r="K604" s="4" t="s">
        <v>126</v>
      </c>
      <c r="L604" s="108" t="s">
        <v>127</v>
      </c>
      <c r="M604" s="152">
        <f t="shared" si="34"/>
        <v>0</v>
      </c>
    </row>
    <row r="605" spans="1:13" x14ac:dyDescent="0.25">
      <c r="A605" s="120">
        <v>66940</v>
      </c>
      <c r="B605" s="187">
        <f t="shared" si="37"/>
        <v>46228</v>
      </c>
      <c r="C605" s="4" t="s">
        <v>636</v>
      </c>
      <c r="D605" s="105" t="s">
        <v>145</v>
      </c>
      <c r="E605" s="105" t="s">
        <v>125</v>
      </c>
      <c r="F605" s="106">
        <v>40</v>
      </c>
      <c r="G605" s="107">
        <v>95</v>
      </c>
      <c r="H605" s="107">
        <f t="shared" si="38"/>
        <v>3800</v>
      </c>
      <c r="I605" s="37">
        <v>0</v>
      </c>
      <c r="J605" s="5">
        <f t="shared" si="39"/>
        <v>3800</v>
      </c>
      <c r="K605" s="4" t="s">
        <v>126</v>
      </c>
      <c r="L605" s="108" t="s">
        <v>127</v>
      </c>
      <c r="M605" s="152">
        <f t="shared" si="34"/>
        <v>0</v>
      </c>
    </row>
    <row r="606" spans="1:13" x14ac:dyDescent="0.25">
      <c r="A606" s="120">
        <v>66940</v>
      </c>
      <c r="B606" s="187">
        <f t="shared" si="37"/>
        <v>46228</v>
      </c>
      <c r="C606" s="4" t="s">
        <v>636</v>
      </c>
      <c r="D606" s="105" t="s">
        <v>145</v>
      </c>
      <c r="E606" s="105" t="s">
        <v>125</v>
      </c>
      <c r="F606" s="106">
        <v>12</v>
      </c>
      <c r="G606" s="107">
        <v>85</v>
      </c>
      <c r="H606" s="107">
        <f t="shared" si="38"/>
        <v>1020</v>
      </c>
      <c r="I606" s="37">
        <v>0</v>
      </c>
      <c r="J606" s="5">
        <f t="shared" si="39"/>
        <v>1020</v>
      </c>
      <c r="K606" s="4" t="s">
        <v>126</v>
      </c>
      <c r="L606" s="108" t="s">
        <v>127</v>
      </c>
      <c r="M606" s="152">
        <f t="shared" si="34"/>
        <v>0</v>
      </c>
    </row>
    <row r="607" spans="1:13" x14ac:dyDescent="0.25">
      <c r="A607" s="120">
        <v>66940</v>
      </c>
      <c r="B607" s="187">
        <f t="shared" si="37"/>
        <v>46228</v>
      </c>
      <c r="C607" s="4" t="s">
        <v>637</v>
      </c>
      <c r="D607" s="105" t="s">
        <v>147</v>
      </c>
      <c r="E607" s="105" t="s">
        <v>125</v>
      </c>
      <c r="F607" s="106">
        <v>35</v>
      </c>
      <c r="G607" s="107">
        <v>84</v>
      </c>
      <c r="H607" s="107">
        <f t="shared" si="38"/>
        <v>2940</v>
      </c>
      <c r="I607" s="37">
        <v>0</v>
      </c>
      <c r="J607" s="5">
        <f t="shared" si="39"/>
        <v>2940</v>
      </c>
      <c r="K607" s="4" t="s">
        <v>126</v>
      </c>
      <c r="L607" s="108" t="s">
        <v>127</v>
      </c>
      <c r="M607" s="152">
        <f t="shared" si="34"/>
        <v>0</v>
      </c>
    </row>
    <row r="608" spans="1:13" x14ac:dyDescent="0.25">
      <c r="A608" s="120">
        <v>66940</v>
      </c>
      <c r="B608" s="187">
        <f t="shared" si="37"/>
        <v>46228</v>
      </c>
      <c r="C608" s="4" t="s">
        <v>638</v>
      </c>
      <c r="D608" s="105" t="s">
        <v>151</v>
      </c>
      <c r="E608" s="105" t="s">
        <v>125</v>
      </c>
      <c r="F608" s="106">
        <v>6</v>
      </c>
      <c r="G608" s="107">
        <v>85</v>
      </c>
      <c r="H608" s="107">
        <f t="shared" si="38"/>
        <v>510</v>
      </c>
      <c r="I608" s="37">
        <v>0</v>
      </c>
      <c r="J608" s="5">
        <f t="shared" si="39"/>
        <v>510</v>
      </c>
      <c r="K608" s="4" t="s">
        <v>126</v>
      </c>
      <c r="L608" s="108" t="s">
        <v>127</v>
      </c>
      <c r="M608" s="152">
        <f t="shared" si="34"/>
        <v>0</v>
      </c>
    </row>
    <row r="609" spans="1:13" s="64" customFormat="1" x14ac:dyDescent="0.25">
      <c r="A609" s="120">
        <v>66940</v>
      </c>
      <c r="B609" s="187">
        <f t="shared" ref="B609:B610" si="40">IF(A609="","",IF(ISNUMBER(A609),IFERROR(VLOOKUP(TEXT(A609,"yyyy/mm/dd"),BSAD,2,FALSE),""),IFERROR(VLOOKUP(A609,BSAD,2,FALSE),"")))</f>
        <v>46228</v>
      </c>
      <c r="C609" s="4" t="s">
        <v>639</v>
      </c>
      <c r="D609" s="105" t="s">
        <v>534</v>
      </c>
      <c r="E609" s="105" t="s">
        <v>125</v>
      </c>
      <c r="F609" s="106">
        <v>1</v>
      </c>
      <c r="G609" s="107">
        <v>90</v>
      </c>
      <c r="H609" s="107">
        <f t="shared" si="38"/>
        <v>90</v>
      </c>
      <c r="I609" s="37">
        <v>0</v>
      </c>
      <c r="J609" s="5">
        <f t="shared" si="39"/>
        <v>90</v>
      </c>
      <c r="K609" s="4" t="s">
        <v>126</v>
      </c>
      <c r="L609" s="4" t="s">
        <v>1095</v>
      </c>
      <c r="M609" s="152">
        <f t="shared" ref="M609:M610" si="41">H609-J609</f>
        <v>0</v>
      </c>
    </row>
    <row r="610" spans="1:13" s="64" customFormat="1" x14ac:dyDescent="0.25">
      <c r="A610" s="120">
        <v>66940</v>
      </c>
      <c r="B610" s="187">
        <f t="shared" si="40"/>
        <v>46228</v>
      </c>
      <c r="C610" s="4" t="s">
        <v>8919</v>
      </c>
      <c r="D610" s="105" t="s">
        <v>153</v>
      </c>
      <c r="E610" s="105" t="s">
        <v>125</v>
      </c>
      <c r="F610" s="106">
        <v>7.5</v>
      </c>
      <c r="G610" s="107">
        <v>100</v>
      </c>
      <c r="H610" s="107">
        <f t="shared" si="38"/>
        <v>750</v>
      </c>
      <c r="I610" s="37">
        <v>0</v>
      </c>
      <c r="J610" s="5">
        <f t="shared" si="39"/>
        <v>750</v>
      </c>
      <c r="K610" s="4" t="s">
        <v>126</v>
      </c>
      <c r="L610" s="4" t="s">
        <v>1095</v>
      </c>
      <c r="M610" s="152">
        <f t="shared" si="41"/>
        <v>0</v>
      </c>
    </row>
    <row r="611" spans="1:13" s="64" customFormat="1" x14ac:dyDescent="0.25">
      <c r="A611" s="120">
        <v>66940</v>
      </c>
      <c r="B611" s="187">
        <f t="shared" si="37"/>
        <v>46228</v>
      </c>
      <c r="C611" s="4" t="s">
        <v>8919</v>
      </c>
      <c r="D611" s="105" t="s">
        <v>153</v>
      </c>
      <c r="E611" s="105" t="s">
        <v>149</v>
      </c>
      <c r="F611" s="106">
        <v>2</v>
      </c>
      <c r="G611" s="107">
        <v>800</v>
      </c>
      <c r="H611" s="107">
        <f t="shared" si="38"/>
        <v>1600</v>
      </c>
      <c r="I611" s="37">
        <v>0</v>
      </c>
      <c r="J611" s="5">
        <f t="shared" si="39"/>
        <v>1600</v>
      </c>
      <c r="K611" s="4" t="s">
        <v>126</v>
      </c>
      <c r="L611" s="4" t="s">
        <v>1095</v>
      </c>
      <c r="M611" s="152">
        <f t="shared" si="34"/>
        <v>0</v>
      </c>
    </row>
    <row r="612" spans="1:13" s="64" customFormat="1" x14ac:dyDescent="0.25">
      <c r="A612" s="113" t="s">
        <v>640</v>
      </c>
      <c r="B612" s="187">
        <f t="shared" si="37"/>
        <v>46229</v>
      </c>
      <c r="C612" s="4" t="s">
        <v>641</v>
      </c>
      <c r="D612" s="105" t="s">
        <v>265</v>
      </c>
      <c r="E612" s="105" t="s">
        <v>125</v>
      </c>
      <c r="F612" s="106">
        <v>4</v>
      </c>
      <c r="G612" s="107">
        <v>100</v>
      </c>
      <c r="H612" s="107">
        <f t="shared" si="38"/>
        <v>400</v>
      </c>
      <c r="I612" s="37">
        <v>0</v>
      </c>
      <c r="J612" s="5">
        <f t="shared" si="39"/>
        <v>400</v>
      </c>
      <c r="K612" s="4" t="s">
        <v>126</v>
      </c>
      <c r="L612" s="108" t="s">
        <v>127</v>
      </c>
      <c r="M612" s="152">
        <f t="shared" si="34"/>
        <v>0</v>
      </c>
    </row>
    <row r="613" spans="1:13" s="64" customFormat="1" x14ac:dyDescent="0.25">
      <c r="A613" s="113" t="s">
        <v>640</v>
      </c>
      <c r="B613" s="187">
        <f t="shared" si="37"/>
        <v>46229</v>
      </c>
      <c r="C613" s="4" t="s">
        <v>642</v>
      </c>
      <c r="D613" s="105" t="s">
        <v>1303</v>
      </c>
      <c r="E613" s="105" t="s">
        <v>125</v>
      </c>
      <c r="F613" s="106">
        <v>55</v>
      </c>
      <c r="G613" s="107">
        <v>85</v>
      </c>
      <c r="H613" s="107">
        <f t="shared" si="38"/>
        <v>4675</v>
      </c>
      <c r="I613" s="37">
        <v>0</v>
      </c>
      <c r="J613" s="5">
        <f t="shared" si="39"/>
        <v>4675</v>
      </c>
      <c r="K613" s="4" t="s">
        <v>126</v>
      </c>
      <c r="L613" s="108" t="s">
        <v>127</v>
      </c>
      <c r="M613" s="152">
        <f t="shared" si="34"/>
        <v>0</v>
      </c>
    </row>
    <row r="614" spans="1:13" s="64" customFormat="1" x14ac:dyDescent="0.25">
      <c r="A614" s="113" t="s">
        <v>640</v>
      </c>
      <c r="B614" s="187">
        <f t="shared" si="37"/>
        <v>46229</v>
      </c>
      <c r="C614" s="4" t="s">
        <v>642</v>
      </c>
      <c r="D614" s="105" t="s">
        <v>1303</v>
      </c>
      <c r="E614" s="105" t="s">
        <v>131</v>
      </c>
      <c r="F614" s="106">
        <v>1</v>
      </c>
      <c r="G614" s="107">
        <v>80</v>
      </c>
      <c r="H614" s="107">
        <f t="shared" si="38"/>
        <v>80</v>
      </c>
      <c r="I614" s="37">
        <v>0</v>
      </c>
      <c r="J614" s="5">
        <f t="shared" si="39"/>
        <v>80</v>
      </c>
      <c r="K614" s="4" t="s">
        <v>126</v>
      </c>
      <c r="L614" s="108" t="s">
        <v>127</v>
      </c>
      <c r="M614" s="152">
        <f t="shared" si="34"/>
        <v>0</v>
      </c>
    </row>
    <row r="615" spans="1:13" s="64" customFormat="1" x14ac:dyDescent="0.25">
      <c r="A615" s="113" t="s">
        <v>640</v>
      </c>
      <c r="B615" s="187">
        <f t="shared" si="37"/>
        <v>46229</v>
      </c>
      <c r="C615" s="4" t="s">
        <v>643</v>
      </c>
      <c r="D615" s="105" t="s">
        <v>141</v>
      </c>
      <c r="E615" s="105" t="s">
        <v>125</v>
      </c>
      <c r="F615" s="106">
        <v>44</v>
      </c>
      <c r="G615" s="107">
        <v>86</v>
      </c>
      <c r="H615" s="107">
        <f t="shared" si="38"/>
        <v>3784</v>
      </c>
      <c r="I615" s="37">
        <v>0</v>
      </c>
      <c r="J615" s="5">
        <f t="shared" si="39"/>
        <v>3784</v>
      </c>
      <c r="K615" s="4" t="s">
        <v>126</v>
      </c>
      <c r="L615" s="108" t="s">
        <v>127</v>
      </c>
      <c r="M615" s="152">
        <f t="shared" si="34"/>
        <v>0</v>
      </c>
    </row>
    <row r="616" spans="1:13" s="64" customFormat="1" x14ac:dyDescent="0.25">
      <c r="A616" s="113" t="s">
        <v>640</v>
      </c>
      <c r="B616" s="187">
        <f t="shared" si="37"/>
        <v>46229</v>
      </c>
      <c r="C616" s="4" t="s">
        <v>643</v>
      </c>
      <c r="D616" s="105" t="s">
        <v>141</v>
      </c>
      <c r="E616" s="4" t="s">
        <v>149</v>
      </c>
      <c r="F616" s="36">
        <v>1</v>
      </c>
      <c r="G616" s="5">
        <v>800</v>
      </c>
      <c r="H616" s="107">
        <f t="shared" si="38"/>
        <v>800</v>
      </c>
      <c r="I616" s="37">
        <v>0</v>
      </c>
      <c r="J616" s="5">
        <f t="shared" si="39"/>
        <v>800</v>
      </c>
      <c r="K616" s="4" t="s">
        <v>126</v>
      </c>
      <c r="L616" s="108" t="s">
        <v>127</v>
      </c>
      <c r="M616" s="152">
        <f t="shared" si="34"/>
        <v>0</v>
      </c>
    </row>
    <row r="617" spans="1:13" s="64" customFormat="1" x14ac:dyDescent="0.25">
      <c r="A617" s="113" t="s">
        <v>640</v>
      </c>
      <c r="B617" s="187">
        <f t="shared" si="37"/>
        <v>46229</v>
      </c>
      <c r="C617" s="4" t="s">
        <v>644</v>
      </c>
      <c r="D617" s="105" t="s">
        <v>139</v>
      </c>
      <c r="E617" s="105" t="s">
        <v>125</v>
      </c>
      <c r="F617" s="106">
        <v>3</v>
      </c>
      <c r="G617" s="107">
        <v>86</v>
      </c>
      <c r="H617" s="107">
        <f t="shared" si="38"/>
        <v>258</v>
      </c>
      <c r="I617" s="37">
        <v>0</v>
      </c>
      <c r="J617" s="5">
        <f t="shared" si="39"/>
        <v>258</v>
      </c>
      <c r="K617" s="4" t="s">
        <v>126</v>
      </c>
      <c r="L617" s="108" t="s">
        <v>127</v>
      </c>
      <c r="M617" s="152">
        <f t="shared" si="34"/>
        <v>0</v>
      </c>
    </row>
    <row r="618" spans="1:13" s="64" customFormat="1" x14ac:dyDescent="0.25">
      <c r="A618" s="113" t="s">
        <v>640</v>
      </c>
      <c r="B618" s="187">
        <f t="shared" si="37"/>
        <v>46229</v>
      </c>
      <c r="C618" s="4" t="s">
        <v>645</v>
      </c>
      <c r="D618" s="105" t="s">
        <v>1326</v>
      </c>
      <c r="E618" s="105" t="s">
        <v>125</v>
      </c>
      <c r="F618" s="106">
        <v>18</v>
      </c>
      <c r="G618" s="107">
        <v>86</v>
      </c>
      <c r="H618" s="107">
        <f t="shared" si="38"/>
        <v>1548</v>
      </c>
      <c r="I618" s="37">
        <v>0</v>
      </c>
      <c r="J618" s="5">
        <f t="shared" si="39"/>
        <v>1548</v>
      </c>
      <c r="K618" s="4" t="s">
        <v>126</v>
      </c>
      <c r="L618" s="108" t="s">
        <v>127</v>
      </c>
      <c r="M618" s="152">
        <f t="shared" si="34"/>
        <v>0</v>
      </c>
    </row>
    <row r="619" spans="1:13" s="64" customFormat="1" x14ac:dyDescent="0.25">
      <c r="A619" s="113" t="s">
        <v>640</v>
      </c>
      <c r="B619" s="187">
        <f t="shared" si="37"/>
        <v>46229</v>
      </c>
      <c r="C619" s="4" t="s">
        <v>645</v>
      </c>
      <c r="D619" s="105" t="s">
        <v>1326</v>
      </c>
      <c r="E619" s="105" t="s">
        <v>149</v>
      </c>
      <c r="F619" s="106">
        <v>7</v>
      </c>
      <c r="G619" s="107">
        <v>775</v>
      </c>
      <c r="H619" s="107">
        <f t="shared" si="38"/>
        <v>5425</v>
      </c>
      <c r="I619" s="37">
        <v>0</v>
      </c>
      <c r="J619" s="5">
        <f t="shared" si="39"/>
        <v>5425</v>
      </c>
      <c r="K619" s="4" t="s">
        <v>126</v>
      </c>
      <c r="L619" s="108" t="s">
        <v>127</v>
      </c>
      <c r="M619" s="152">
        <f t="shared" si="34"/>
        <v>0</v>
      </c>
    </row>
    <row r="620" spans="1:13" s="64" customFormat="1" x14ac:dyDescent="0.25">
      <c r="A620" s="113" t="s">
        <v>640</v>
      </c>
      <c r="B620" s="187">
        <f t="shared" si="37"/>
        <v>46229</v>
      </c>
      <c r="C620" s="4" t="s">
        <v>646</v>
      </c>
      <c r="D620" s="105" t="s">
        <v>1306</v>
      </c>
      <c r="E620" s="105" t="s">
        <v>125</v>
      </c>
      <c r="F620" s="106">
        <v>50</v>
      </c>
      <c r="G620" s="107">
        <v>85</v>
      </c>
      <c r="H620" s="107">
        <f t="shared" si="38"/>
        <v>4250</v>
      </c>
      <c r="I620" s="37">
        <v>0</v>
      </c>
      <c r="J620" s="5">
        <f t="shared" si="39"/>
        <v>4250</v>
      </c>
      <c r="K620" s="4" t="s">
        <v>126</v>
      </c>
      <c r="L620" s="108" t="s">
        <v>127</v>
      </c>
      <c r="M620" s="152">
        <f t="shared" si="34"/>
        <v>0</v>
      </c>
    </row>
    <row r="621" spans="1:13" s="64" customFormat="1" x14ac:dyDescent="0.25">
      <c r="A621" s="113" t="s">
        <v>640</v>
      </c>
      <c r="B621" s="187">
        <f t="shared" si="37"/>
        <v>46229</v>
      </c>
      <c r="C621" s="4" t="s">
        <v>647</v>
      </c>
      <c r="D621" s="105" t="s">
        <v>1307</v>
      </c>
      <c r="E621" s="105" t="s">
        <v>125</v>
      </c>
      <c r="F621" s="106">
        <v>25</v>
      </c>
      <c r="G621" s="107">
        <v>85</v>
      </c>
      <c r="H621" s="107">
        <f t="shared" si="38"/>
        <v>2125</v>
      </c>
      <c r="I621" s="37">
        <v>0</v>
      </c>
      <c r="J621" s="5">
        <f t="shared" si="39"/>
        <v>2125</v>
      </c>
      <c r="K621" s="4" t="s">
        <v>126</v>
      </c>
      <c r="L621" s="108" t="s">
        <v>127</v>
      </c>
      <c r="M621" s="152">
        <f t="shared" si="34"/>
        <v>0</v>
      </c>
    </row>
    <row r="622" spans="1:13" s="64" customFormat="1" x14ac:dyDescent="0.25">
      <c r="A622" s="113" t="s">
        <v>640</v>
      </c>
      <c r="B622" s="187">
        <f t="shared" si="37"/>
        <v>46229</v>
      </c>
      <c r="C622" s="4" t="s">
        <v>648</v>
      </c>
      <c r="D622" s="105" t="s">
        <v>1308</v>
      </c>
      <c r="E622" s="105" t="s">
        <v>125</v>
      </c>
      <c r="F622" s="106">
        <v>40</v>
      </c>
      <c r="G622" s="107">
        <v>86</v>
      </c>
      <c r="H622" s="107">
        <f t="shared" si="38"/>
        <v>3440</v>
      </c>
      <c r="I622" s="37">
        <v>0</v>
      </c>
      <c r="J622" s="5">
        <f t="shared" si="39"/>
        <v>3440</v>
      </c>
      <c r="K622" s="4" t="s">
        <v>126</v>
      </c>
      <c r="L622" s="108" t="s">
        <v>127</v>
      </c>
      <c r="M622" s="152">
        <f t="shared" si="34"/>
        <v>0</v>
      </c>
    </row>
    <row r="623" spans="1:13" s="64" customFormat="1" x14ac:dyDescent="0.25">
      <c r="A623" s="113" t="s">
        <v>640</v>
      </c>
      <c r="B623" s="187">
        <f t="shared" si="37"/>
        <v>46229</v>
      </c>
      <c r="C623" s="4" t="s">
        <v>648</v>
      </c>
      <c r="D623" s="105" t="s">
        <v>1308</v>
      </c>
      <c r="E623" s="105" t="s">
        <v>125</v>
      </c>
      <c r="F623" s="106">
        <v>50</v>
      </c>
      <c r="G623" s="107">
        <v>85</v>
      </c>
      <c r="H623" s="107">
        <f t="shared" si="38"/>
        <v>4250</v>
      </c>
      <c r="I623" s="37">
        <v>0</v>
      </c>
      <c r="J623" s="5">
        <f t="shared" si="39"/>
        <v>4250</v>
      </c>
      <c r="K623" s="4" t="s">
        <v>126</v>
      </c>
      <c r="L623" s="108" t="s">
        <v>127</v>
      </c>
      <c r="M623" s="152">
        <f t="shared" si="34"/>
        <v>0</v>
      </c>
    </row>
    <row r="624" spans="1:13" s="64" customFormat="1" x14ac:dyDescent="0.25">
      <c r="A624" s="113" t="s">
        <v>640</v>
      </c>
      <c r="B624" s="187">
        <f t="shared" si="37"/>
        <v>46229</v>
      </c>
      <c r="C624" s="4" t="s">
        <v>648</v>
      </c>
      <c r="D624" s="105" t="s">
        <v>1308</v>
      </c>
      <c r="E624" s="105" t="s">
        <v>148</v>
      </c>
      <c r="F624" s="106">
        <v>3</v>
      </c>
      <c r="G624" s="107">
        <v>1100</v>
      </c>
      <c r="H624" s="107">
        <f t="shared" si="38"/>
        <v>3300</v>
      </c>
      <c r="I624" s="37">
        <v>0</v>
      </c>
      <c r="J624" s="5">
        <f t="shared" si="39"/>
        <v>3300</v>
      </c>
      <c r="K624" s="4" t="s">
        <v>126</v>
      </c>
      <c r="L624" s="108" t="s">
        <v>127</v>
      </c>
      <c r="M624" s="152">
        <f t="shared" si="34"/>
        <v>0</v>
      </c>
    </row>
    <row r="625" spans="1:13" s="64" customFormat="1" x14ac:dyDescent="0.25">
      <c r="A625" s="113" t="s">
        <v>640</v>
      </c>
      <c r="B625" s="187">
        <f t="shared" si="37"/>
        <v>46229</v>
      </c>
      <c r="C625" s="4" t="s">
        <v>648</v>
      </c>
      <c r="D625" s="105" t="s">
        <v>1308</v>
      </c>
      <c r="E625" s="105" t="s">
        <v>149</v>
      </c>
      <c r="F625" s="106">
        <v>1</v>
      </c>
      <c r="G625" s="107">
        <v>800</v>
      </c>
      <c r="H625" s="107">
        <f t="shared" si="38"/>
        <v>800</v>
      </c>
      <c r="I625" s="37">
        <v>0</v>
      </c>
      <c r="J625" s="5">
        <f t="shared" si="39"/>
        <v>800</v>
      </c>
      <c r="K625" s="4" t="s">
        <v>126</v>
      </c>
      <c r="L625" s="108" t="s">
        <v>127</v>
      </c>
      <c r="M625" s="152">
        <f t="shared" si="34"/>
        <v>0</v>
      </c>
    </row>
    <row r="626" spans="1:13" s="64" customFormat="1" x14ac:dyDescent="0.25">
      <c r="A626" s="113" t="s">
        <v>640</v>
      </c>
      <c r="B626" s="187">
        <f t="shared" si="37"/>
        <v>46229</v>
      </c>
      <c r="C626" s="4" t="s">
        <v>648</v>
      </c>
      <c r="D626" s="105" t="s">
        <v>1308</v>
      </c>
      <c r="E626" s="105" t="s">
        <v>131</v>
      </c>
      <c r="F626" s="106">
        <v>1</v>
      </c>
      <c r="G626" s="107">
        <v>80</v>
      </c>
      <c r="H626" s="107">
        <f t="shared" si="38"/>
        <v>80</v>
      </c>
      <c r="I626" s="37">
        <v>0</v>
      </c>
      <c r="J626" s="5">
        <f t="shared" si="39"/>
        <v>80</v>
      </c>
      <c r="K626" s="4" t="s">
        <v>126</v>
      </c>
      <c r="L626" s="108" t="s">
        <v>127</v>
      </c>
      <c r="M626" s="152">
        <f t="shared" si="34"/>
        <v>0</v>
      </c>
    </row>
    <row r="627" spans="1:13" s="64" customFormat="1" x14ac:dyDescent="0.25">
      <c r="A627" s="113" t="s">
        <v>640</v>
      </c>
      <c r="B627" s="187">
        <f t="shared" si="37"/>
        <v>46229</v>
      </c>
      <c r="C627" s="4" t="s">
        <v>649</v>
      </c>
      <c r="D627" s="105" t="s">
        <v>1313</v>
      </c>
      <c r="E627" s="105" t="s">
        <v>125</v>
      </c>
      <c r="F627" s="106">
        <v>15</v>
      </c>
      <c r="G627" s="107">
        <v>85</v>
      </c>
      <c r="H627" s="107">
        <f t="shared" si="38"/>
        <v>1275</v>
      </c>
      <c r="I627" s="37">
        <v>0</v>
      </c>
      <c r="J627" s="5">
        <f t="shared" si="39"/>
        <v>1275</v>
      </c>
      <c r="K627" s="4" t="s">
        <v>126</v>
      </c>
      <c r="L627" s="108" t="s">
        <v>127</v>
      </c>
      <c r="M627" s="152">
        <f t="shared" si="34"/>
        <v>0</v>
      </c>
    </row>
    <row r="628" spans="1:13" s="64" customFormat="1" x14ac:dyDescent="0.25">
      <c r="A628" s="113" t="s">
        <v>640</v>
      </c>
      <c r="B628" s="187">
        <f t="shared" si="37"/>
        <v>46229</v>
      </c>
      <c r="C628" s="4" t="s">
        <v>650</v>
      </c>
      <c r="D628" s="105" t="s">
        <v>1311</v>
      </c>
      <c r="E628" s="105" t="s">
        <v>125</v>
      </c>
      <c r="F628" s="106">
        <v>8</v>
      </c>
      <c r="G628" s="107">
        <v>85</v>
      </c>
      <c r="H628" s="107">
        <f t="shared" si="38"/>
        <v>680</v>
      </c>
      <c r="I628" s="37">
        <v>0</v>
      </c>
      <c r="J628" s="5">
        <f t="shared" si="39"/>
        <v>680</v>
      </c>
      <c r="K628" s="4" t="s">
        <v>126</v>
      </c>
      <c r="L628" s="108" t="s">
        <v>127</v>
      </c>
      <c r="M628" s="152">
        <f t="shared" si="34"/>
        <v>0</v>
      </c>
    </row>
    <row r="629" spans="1:13" s="64" customFormat="1" x14ac:dyDescent="0.25">
      <c r="A629" s="113" t="s">
        <v>640</v>
      </c>
      <c r="B629" s="187">
        <f t="shared" si="37"/>
        <v>46229</v>
      </c>
      <c r="C629" s="4" t="s">
        <v>651</v>
      </c>
      <c r="D629" s="4" t="s">
        <v>1310</v>
      </c>
      <c r="E629" s="105" t="s">
        <v>125</v>
      </c>
      <c r="F629" s="36">
        <v>12</v>
      </c>
      <c r="G629" s="5">
        <v>85</v>
      </c>
      <c r="H629" s="107">
        <f t="shared" si="38"/>
        <v>1020</v>
      </c>
      <c r="I629" s="37">
        <v>0</v>
      </c>
      <c r="J629" s="5">
        <f t="shared" si="39"/>
        <v>1020</v>
      </c>
      <c r="K629" s="4" t="s">
        <v>126</v>
      </c>
      <c r="L629" s="108" t="s">
        <v>127</v>
      </c>
      <c r="M629" s="152">
        <f t="shared" si="34"/>
        <v>0</v>
      </c>
    </row>
    <row r="630" spans="1:13" s="64" customFormat="1" x14ac:dyDescent="0.25">
      <c r="A630" s="113" t="s">
        <v>640</v>
      </c>
      <c r="B630" s="187">
        <f t="shared" si="37"/>
        <v>46229</v>
      </c>
      <c r="C630" s="4" t="s">
        <v>652</v>
      </c>
      <c r="D630" s="105" t="s">
        <v>145</v>
      </c>
      <c r="E630" s="105" t="s">
        <v>125</v>
      </c>
      <c r="F630" s="106">
        <v>25</v>
      </c>
      <c r="G630" s="107">
        <v>95</v>
      </c>
      <c r="H630" s="107">
        <f t="shared" si="38"/>
        <v>2375</v>
      </c>
      <c r="I630" s="37">
        <v>0</v>
      </c>
      <c r="J630" s="5">
        <f t="shared" si="39"/>
        <v>2375</v>
      </c>
      <c r="K630" s="4" t="s">
        <v>126</v>
      </c>
      <c r="L630" s="108" t="s">
        <v>127</v>
      </c>
      <c r="M630" s="152">
        <f t="shared" si="34"/>
        <v>0</v>
      </c>
    </row>
    <row r="631" spans="1:13" s="64" customFormat="1" x14ac:dyDescent="0.25">
      <c r="A631" s="113" t="s">
        <v>640</v>
      </c>
      <c r="B631" s="187">
        <f t="shared" si="37"/>
        <v>46229</v>
      </c>
      <c r="C631" s="4" t="s">
        <v>652</v>
      </c>
      <c r="D631" s="105" t="s">
        <v>145</v>
      </c>
      <c r="E631" s="105" t="s">
        <v>125</v>
      </c>
      <c r="F631" s="106">
        <v>12</v>
      </c>
      <c r="G631" s="107">
        <v>85</v>
      </c>
      <c r="H631" s="107">
        <f t="shared" si="38"/>
        <v>1020</v>
      </c>
      <c r="I631" s="37">
        <v>0</v>
      </c>
      <c r="J631" s="5">
        <f t="shared" si="39"/>
        <v>1020</v>
      </c>
      <c r="K631" s="4" t="s">
        <v>126</v>
      </c>
      <c r="L631" s="108" t="s">
        <v>127</v>
      </c>
      <c r="M631" s="152">
        <f t="shared" si="34"/>
        <v>0</v>
      </c>
    </row>
    <row r="632" spans="1:13" s="64" customFormat="1" x14ac:dyDescent="0.25">
      <c r="A632" s="113" t="s">
        <v>640</v>
      </c>
      <c r="B632" s="187">
        <f t="shared" si="37"/>
        <v>46229</v>
      </c>
      <c r="C632" s="4" t="s">
        <v>653</v>
      </c>
      <c r="D632" s="105" t="s">
        <v>1312</v>
      </c>
      <c r="E632" s="105" t="s">
        <v>125</v>
      </c>
      <c r="F632" s="106">
        <v>5</v>
      </c>
      <c r="G632" s="107">
        <v>85</v>
      </c>
      <c r="H632" s="107">
        <f t="shared" si="38"/>
        <v>425</v>
      </c>
      <c r="I632" s="37">
        <v>0</v>
      </c>
      <c r="J632" s="5">
        <f t="shared" si="39"/>
        <v>425</v>
      </c>
      <c r="K632" s="4" t="s">
        <v>126</v>
      </c>
      <c r="L632" s="108" t="s">
        <v>127</v>
      </c>
      <c r="M632" s="152">
        <f t="shared" si="34"/>
        <v>0</v>
      </c>
    </row>
    <row r="633" spans="1:13" s="64" customFormat="1" x14ac:dyDescent="0.25">
      <c r="A633" s="113" t="s">
        <v>640</v>
      </c>
      <c r="B633" s="187">
        <f t="shared" si="37"/>
        <v>46229</v>
      </c>
      <c r="C633" s="4" t="s">
        <v>654</v>
      </c>
      <c r="D633" s="105" t="s">
        <v>147</v>
      </c>
      <c r="E633" s="105" t="s">
        <v>125</v>
      </c>
      <c r="F633" s="106">
        <v>35</v>
      </c>
      <c r="G633" s="107">
        <v>84</v>
      </c>
      <c r="H633" s="107">
        <f t="shared" si="38"/>
        <v>2940</v>
      </c>
      <c r="I633" s="37">
        <v>0</v>
      </c>
      <c r="J633" s="5">
        <f t="shared" si="39"/>
        <v>2940</v>
      </c>
      <c r="K633" s="4" t="s">
        <v>126</v>
      </c>
      <c r="L633" s="108" t="s">
        <v>127</v>
      </c>
      <c r="M633" s="152">
        <f t="shared" si="34"/>
        <v>0</v>
      </c>
    </row>
    <row r="634" spans="1:13" s="64" customFormat="1" x14ac:dyDescent="0.25">
      <c r="A634" s="113" t="s">
        <v>640</v>
      </c>
      <c r="B634" s="187">
        <f t="shared" si="37"/>
        <v>46229</v>
      </c>
      <c r="C634" s="4" t="s">
        <v>655</v>
      </c>
      <c r="D634" s="105" t="s">
        <v>151</v>
      </c>
      <c r="E634" s="105" t="s">
        <v>125</v>
      </c>
      <c r="F634" s="106">
        <v>6</v>
      </c>
      <c r="G634" s="107">
        <v>85</v>
      </c>
      <c r="H634" s="107">
        <f t="shared" si="38"/>
        <v>510</v>
      </c>
      <c r="I634" s="37">
        <v>0</v>
      </c>
      <c r="J634" s="5">
        <f t="shared" si="39"/>
        <v>510</v>
      </c>
      <c r="K634" s="4" t="s">
        <v>126</v>
      </c>
      <c r="L634" s="108" t="s">
        <v>127</v>
      </c>
      <c r="M634" s="152">
        <f t="shared" si="34"/>
        <v>0</v>
      </c>
    </row>
    <row r="635" spans="1:13" s="64" customFormat="1" x14ac:dyDescent="0.25">
      <c r="A635" s="113" t="s">
        <v>640</v>
      </c>
      <c r="B635" s="187">
        <f t="shared" si="37"/>
        <v>46229</v>
      </c>
      <c r="C635" s="4" t="s">
        <v>8916</v>
      </c>
      <c r="D635" s="105" t="s">
        <v>153</v>
      </c>
      <c r="E635" s="105" t="s">
        <v>125</v>
      </c>
      <c r="F635" s="106">
        <v>3.5</v>
      </c>
      <c r="G635" s="107">
        <v>100</v>
      </c>
      <c r="H635" s="107">
        <f t="shared" si="38"/>
        <v>350</v>
      </c>
      <c r="I635" s="37">
        <v>0</v>
      </c>
      <c r="J635" s="5">
        <f t="shared" si="39"/>
        <v>350</v>
      </c>
      <c r="K635" s="4" t="s">
        <v>126</v>
      </c>
      <c r="L635" s="108" t="s">
        <v>127</v>
      </c>
      <c r="M635" s="152">
        <f t="shared" si="34"/>
        <v>0</v>
      </c>
    </row>
    <row r="636" spans="1:13" s="64" customFormat="1" x14ac:dyDescent="0.25">
      <c r="A636" s="113" t="s">
        <v>656</v>
      </c>
      <c r="B636" s="187">
        <f t="shared" si="37"/>
        <v>46230</v>
      </c>
      <c r="C636" s="4" t="s">
        <v>657</v>
      </c>
      <c r="D636" s="105" t="s">
        <v>1303</v>
      </c>
      <c r="E636" s="105" t="s">
        <v>125</v>
      </c>
      <c r="F636" s="106">
        <v>60</v>
      </c>
      <c r="G636" s="107">
        <v>85</v>
      </c>
      <c r="H636" s="107">
        <f t="shared" si="38"/>
        <v>5100</v>
      </c>
      <c r="I636" s="37">
        <v>0</v>
      </c>
      <c r="J636" s="5">
        <f t="shared" si="39"/>
        <v>5100</v>
      </c>
      <c r="K636" s="4" t="s">
        <v>126</v>
      </c>
      <c r="L636" s="108" t="s">
        <v>127</v>
      </c>
      <c r="M636" s="152">
        <f t="shared" si="34"/>
        <v>0</v>
      </c>
    </row>
    <row r="637" spans="1:13" s="64" customFormat="1" x14ac:dyDescent="0.25">
      <c r="A637" s="113" t="s">
        <v>656</v>
      </c>
      <c r="B637" s="187">
        <f t="shared" si="37"/>
        <v>46230</v>
      </c>
      <c r="C637" s="4" t="s">
        <v>657</v>
      </c>
      <c r="D637" s="105" t="s">
        <v>1303</v>
      </c>
      <c r="E637" s="105" t="s">
        <v>131</v>
      </c>
      <c r="F637" s="106">
        <v>1</v>
      </c>
      <c r="G637" s="107">
        <v>80</v>
      </c>
      <c r="H637" s="107">
        <f t="shared" si="38"/>
        <v>80</v>
      </c>
      <c r="I637" s="37">
        <v>0</v>
      </c>
      <c r="J637" s="5">
        <f t="shared" si="39"/>
        <v>80</v>
      </c>
      <c r="K637" s="4" t="s">
        <v>126</v>
      </c>
      <c r="L637" s="108" t="s">
        <v>127</v>
      </c>
      <c r="M637" s="152">
        <f t="shared" si="34"/>
        <v>0</v>
      </c>
    </row>
    <row r="638" spans="1:13" s="64" customFormat="1" x14ac:dyDescent="0.25">
      <c r="A638" s="113" t="s">
        <v>656</v>
      </c>
      <c r="B638" s="187">
        <f t="shared" si="37"/>
        <v>46230</v>
      </c>
      <c r="C638" s="4" t="s">
        <v>658</v>
      </c>
      <c r="D638" s="105" t="s">
        <v>1306</v>
      </c>
      <c r="E638" s="105" t="s">
        <v>125</v>
      </c>
      <c r="F638" s="106">
        <v>45</v>
      </c>
      <c r="G638" s="107">
        <v>85</v>
      </c>
      <c r="H638" s="107">
        <f t="shared" si="38"/>
        <v>3825</v>
      </c>
      <c r="I638" s="37">
        <v>0</v>
      </c>
      <c r="J638" s="5">
        <f t="shared" si="39"/>
        <v>3825</v>
      </c>
      <c r="K638" s="4" t="s">
        <v>126</v>
      </c>
      <c r="L638" s="108" t="s">
        <v>127</v>
      </c>
      <c r="M638" s="152">
        <f t="shared" si="34"/>
        <v>0</v>
      </c>
    </row>
    <row r="639" spans="1:13" s="64" customFormat="1" x14ac:dyDescent="0.25">
      <c r="A639" s="113" t="s">
        <v>656</v>
      </c>
      <c r="B639" s="187">
        <f t="shared" si="37"/>
        <v>46230</v>
      </c>
      <c r="C639" s="4" t="s">
        <v>659</v>
      </c>
      <c r="D639" s="105" t="s">
        <v>141</v>
      </c>
      <c r="E639" s="105" t="s">
        <v>125</v>
      </c>
      <c r="F639" s="106">
        <v>25</v>
      </c>
      <c r="G639" s="107">
        <v>86</v>
      </c>
      <c r="H639" s="107">
        <f t="shared" si="38"/>
        <v>2150</v>
      </c>
      <c r="I639" s="37">
        <v>0</v>
      </c>
      <c r="J639" s="5">
        <f t="shared" si="39"/>
        <v>2150</v>
      </c>
      <c r="K639" s="4" t="s">
        <v>126</v>
      </c>
      <c r="L639" s="108" t="s">
        <v>127</v>
      </c>
      <c r="M639" s="152">
        <f t="shared" si="34"/>
        <v>0</v>
      </c>
    </row>
    <row r="640" spans="1:13" s="64" customFormat="1" x14ac:dyDescent="0.25">
      <c r="A640" s="113" t="s">
        <v>656</v>
      </c>
      <c r="B640" s="187">
        <f t="shared" si="37"/>
        <v>46230</v>
      </c>
      <c r="C640" s="4" t="s">
        <v>660</v>
      </c>
      <c r="D640" s="105" t="s">
        <v>139</v>
      </c>
      <c r="E640" s="105" t="s">
        <v>125</v>
      </c>
      <c r="F640" s="106">
        <v>3</v>
      </c>
      <c r="G640" s="107">
        <v>86</v>
      </c>
      <c r="H640" s="107">
        <f t="shared" si="38"/>
        <v>258</v>
      </c>
      <c r="I640" s="37">
        <v>0</v>
      </c>
      <c r="J640" s="5">
        <f t="shared" si="39"/>
        <v>258</v>
      </c>
      <c r="K640" s="4" t="s">
        <v>126</v>
      </c>
      <c r="L640" s="108" t="s">
        <v>127</v>
      </c>
      <c r="M640" s="152">
        <f t="shared" si="34"/>
        <v>0</v>
      </c>
    </row>
    <row r="641" spans="1:13" s="64" customFormat="1" x14ac:dyDescent="0.25">
      <c r="A641" s="113" t="s">
        <v>656</v>
      </c>
      <c r="B641" s="187">
        <f t="shared" si="37"/>
        <v>46230</v>
      </c>
      <c r="C641" s="4" t="s">
        <v>661</v>
      </c>
      <c r="D641" s="105" t="s">
        <v>1311</v>
      </c>
      <c r="E641" s="105" t="s">
        <v>125</v>
      </c>
      <c r="F641" s="106">
        <v>8</v>
      </c>
      <c r="G641" s="107">
        <v>85</v>
      </c>
      <c r="H641" s="107">
        <f t="shared" si="38"/>
        <v>680</v>
      </c>
      <c r="I641" s="37">
        <v>0</v>
      </c>
      <c r="J641" s="5">
        <f t="shared" si="39"/>
        <v>680</v>
      </c>
      <c r="K641" s="4" t="s">
        <v>126</v>
      </c>
      <c r="L641" s="108" t="s">
        <v>127</v>
      </c>
      <c r="M641" s="152">
        <f t="shared" si="34"/>
        <v>0</v>
      </c>
    </row>
    <row r="642" spans="1:13" s="64" customFormat="1" x14ac:dyDescent="0.25">
      <c r="A642" s="113" t="s">
        <v>656</v>
      </c>
      <c r="B642" s="187">
        <f t="shared" si="37"/>
        <v>46230</v>
      </c>
      <c r="C642" s="4" t="s">
        <v>662</v>
      </c>
      <c r="D642" s="4" t="s">
        <v>134</v>
      </c>
      <c r="E642" s="105" t="s">
        <v>125</v>
      </c>
      <c r="F642" s="36">
        <v>10</v>
      </c>
      <c r="G642" s="5">
        <v>85</v>
      </c>
      <c r="H642" s="107">
        <f t="shared" si="38"/>
        <v>850</v>
      </c>
      <c r="I642" s="37">
        <v>0</v>
      </c>
      <c r="J642" s="5">
        <f t="shared" si="39"/>
        <v>850</v>
      </c>
      <c r="K642" s="4" t="s">
        <v>126</v>
      </c>
      <c r="L642" s="108" t="s">
        <v>127</v>
      </c>
      <c r="M642" s="152">
        <f t="shared" si="34"/>
        <v>0</v>
      </c>
    </row>
    <row r="643" spans="1:13" s="64" customFormat="1" x14ac:dyDescent="0.25">
      <c r="A643" s="113" t="s">
        <v>656</v>
      </c>
      <c r="B643" s="187">
        <f t="shared" si="37"/>
        <v>46230</v>
      </c>
      <c r="C643" s="4" t="s">
        <v>663</v>
      </c>
      <c r="D643" s="105" t="s">
        <v>1310</v>
      </c>
      <c r="E643" s="105" t="s">
        <v>125</v>
      </c>
      <c r="F643" s="106">
        <v>15</v>
      </c>
      <c r="G643" s="107">
        <v>85</v>
      </c>
      <c r="H643" s="107">
        <f t="shared" si="38"/>
        <v>1275</v>
      </c>
      <c r="I643" s="37">
        <v>0</v>
      </c>
      <c r="J643" s="5">
        <f t="shared" si="39"/>
        <v>1275</v>
      </c>
      <c r="K643" s="4" t="s">
        <v>126</v>
      </c>
      <c r="L643" s="108" t="s">
        <v>127</v>
      </c>
      <c r="M643" s="152">
        <f t="shared" ref="M643:M706" si="42">H643-J643</f>
        <v>0</v>
      </c>
    </row>
    <row r="644" spans="1:13" s="64" customFormat="1" x14ac:dyDescent="0.25">
      <c r="A644" s="113" t="s">
        <v>656</v>
      </c>
      <c r="B644" s="187">
        <f t="shared" si="37"/>
        <v>46230</v>
      </c>
      <c r="C644" s="4" t="s">
        <v>664</v>
      </c>
      <c r="D644" s="105" t="s">
        <v>1309</v>
      </c>
      <c r="E644" s="105" t="s">
        <v>125</v>
      </c>
      <c r="F644" s="106">
        <v>7</v>
      </c>
      <c r="G644" s="107">
        <v>85</v>
      </c>
      <c r="H644" s="107">
        <f t="shared" si="38"/>
        <v>595</v>
      </c>
      <c r="I644" s="37">
        <v>0</v>
      </c>
      <c r="J644" s="5">
        <f t="shared" si="39"/>
        <v>595</v>
      </c>
      <c r="K644" s="4" t="s">
        <v>126</v>
      </c>
      <c r="L644" s="108" t="s">
        <v>127</v>
      </c>
      <c r="M644" s="152">
        <f t="shared" si="42"/>
        <v>0</v>
      </c>
    </row>
    <row r="645" spans="1:13" s="64" customFormat="1" x14ac:dyDescent="0.25">
      <c r="A645" s="113" t="s">
        <v>656</v>
      </c>
      <c r="B645" s="187">
        <f t="shared" si="37"/>
        <v>46230</v>
      </c>
      <c r="C645" s="4" t="s">
        <v>665</v>
      </c>
      <c r="D645" s="105" t="s">
        <v>1326</v>
      </c>
      <c r="E645" s="105" t="s">
        <v>125</v>
      </c>
      <c r="F645" s="106">
        <v>15</v>
      </c>
      <c r="G645" s="107">
        <v>86</v>
      </c>
      <c r="H645" s="107">
        <f t="shared" si="38"/>
        <v>1290</v>
      </c>
      <c r="I645" s="37">
        <v>0</v>
      </c>
      <c r="J645" s="5">
        <f t="shared" si="39"/>
        <v>1290</v>
      </c>
      <c r="K645" s="4" t="s">
        <v>126</v>
      </c>
      <c r="L645" s="108" t="s">
        <v>127</v>
      </c>
      <c r="M645" s="152">
        <f t="shared" si="42"/>
        <v>0</v>
      </c>
    </row>
    <row r="646" spans="1:13" s="64" customFormat="1" x14ac:dyDescent="0.25">
      <c r="A646" s="113" t="s">
        <v>656</v>
      </c>
      <c r="B646" s="187">
        <f t="shared" si="37"/>
        <v>46230</v>
      </c>
      <c r="C646" s="4" t="s">
        <v>665</v>
      </c>
      <c r="D646" s="105" t="s">
        <v>1326</v>
      </c>
      <c r="E646" s="105" t="s">
        <v>149</v>
      </c>
      <c r="F646" s="106">
        <v>1</v>
      </c>
      <c r="G646" s="107">
        <v>775</v>
      </c>
      <c r="H646" s="107">
        <f t="shared" si="38"/>
        <v>775</v>
      </c>
      <c r="I646" s="37">
        <v>0</v>
      </c>
      <c r="J646" s="5">
        <f t="shared" si="39"/>
        <v>775</v>
      </c>
      <c r="K646" s="4" t="s">
        <v>126</v>
      </c>
      <c r="L646" s="108" t="s">
        <v>127</v>
      </c>
      <c r="M646" s="152">
        <f t="shared" si="42"/>
        <v>0</v>
      </c>
    </row>
    <row r="647" spans="1:13" s="64" customFormat="1" x14ac:dyDescent="0.25">
      <c r="A647" s="113" t="s">
        <v>656</v>
      </c>
      <c r="B647" s="187">
        <f t="shared" si="37"/>
        <v>46230</v>
      </c>
      <c r="C647" s="4" t="s">
        <v>666</v>
      </c>
      <c r="D647" s="105" t="s">
        <v>1307</v>
      </c>
      <c r="E647" s="105" t="s">
        <v>125</v>
      </c>
      <c r="F647" s="106">
        <v>35</v>
      </c>
      <c r="G647" s="107">
        <v>85</v>
      </c>
      <c r="H647" s="107">
        <f t="shared" si="38"/>
        <v>2975</v>
      </c>
      <c r="I647" s="37">
        <v>0</v>
      </c>
      <c r="J647" s="5">
        <f t="shared" si="39"/>
        <v>2975</v>
      </c>
      <c r="K647" s="4" t="s">
        <v>126</v>
      </c>
      <c r="L647" s="108" t="s">
        <v>127</v>
      </c>
      <c r="M647" s="152">
        <f t="shared" si="42"/>
        <v>0</v>
      </c>
    </row>
    <row r="648" spans="1:13" s="64" customFormat="1" x14ac:dyDescent="0.25">
      <c r="A648" s="113" t="s">
        <v>656</v>
      </c>
      <c r="B648" s="187">
        <f t="shared" si="37"/>
        <v>46230</v>
      </c>
      <c r="C648" s="4" t="s">
        <v>667</v>
      </c>
      <c r="D648" s="105" t="s">
        <v>1313</v>
      </c>
      <c r="E648" s="105" t="s">
        <v>125</v>
      </c>
      <c r="F648" s="106">
        <v>15</v>
      </c>
      <c r="G648" s="107">
        <v>85</v>
      </c>
      <c r="H648" s="107">
        <f t="shared" si="38"/>
        <v>1275</v>
      </c>
      <c r="I648" s="37">
        <v>0</v>
      </c>
      <c r="J648" s="5">
        <f t="shared" si="39"/>
        <v>1275</v>
      </c>
      <c r="K648" s="4" t="s">
        <v>126</v>
      </c>
      <c r="L648" s="108" t="s">
        <v>127</v>
      </c>
      <c r="M648" s="152">
        <f t="shared" si="42"/>
        <v>0</v>
      </c>
    </row>
    <row r="649" spans="1:13" s="64" customFormat="1" x14ac:dyDescent="0.25">
      <c r="A649" s="113" t="s">
        <v>656</v>
      </c>
      <c r="B649" s="187">
        <f t="shared" si="37"/>
        <v>46230</v>
      </c>
      <c r="C649" s="4" t="s">
        <v>668</v>
      </c>
      <c r="D649" s="105" t="s">
        <v>1312</v>
      </c>
      <c r="E649" s="105" t="s">
        <v>125</v>
      </c>
      <c r="F649" s="106">
        <v>5</v>
      </c>
      <c r="G649" s="107">
        <v>85</v>
      </c>
      <c r="H649" s="107">
        <f t="shared" si="38"/>
        <v>425</v>
      </c>
      <c r="I649" s="37">
        <v>0</v>
      </c>
      <c r="J649" s="5">
        <f t="shared" si="39"/>
        <v>425</v>
      </c>
      <c r="K649" s="4" t="s">
        <v>126</v>
      </c>
      <c r="L649" s="108" t="s">
        <v>127</v>
      </c>
      <c r="M649" s="152">
        <f t="shared" si="42"/>
        <v>0</v>
      </c>
    </row>
    <row r="650" spans="1:13" s="64" customFormat="1" x14ac:dyDescent="0.25">
      <c r="A650" s="113" t="s">
        <v>656</v>
      </c>
      <c r="B650" s="187">
        <f t="shared" si="37"/>
        <v>46230</v>
      </c>
      <c r="C650" s="4" t="s">
        <v>669</v>
      </c>
      <c r="D650" s="105" t="s">
        <v>1308</v>
      </c>
      <c r="E650" s="105" t="s">
        <v>125</v>
      </c>
      <c r="F650" s="106">
        <v>40</v>
      </c>
      <c r="G650" s="107">
        <v>86</v>
      </c>
      <c r="H650" s="107">
        <f t="shared" si="38"/>
        <v>3440</v>
      </c>
      <c r="I650" s="37">
        <v>0</v>
      </c>
      <c r="J650" s="5">
        <f t="shared" si="39"/>
        <v>3440</v>
      </c>
      <c r="K650" s="4" t="s">
        <v>126</v>
      </c>
      <c r="L650" s="108" t="s">
        <v>127</v>
      </c>
      <c r="M650" s="152">
        <f t="shared" si="42"/>
        <v>0</v>
      </c>
    </row>
    <row r="651" spans="1:13" s="64" customFormat="1" x14ac:dyDescent="0.25">
      <c r="A651" s="113" t="s">
        <v>656</v>
      </c>
      <c r="B651" s="187">
        <f t="shared" si="37"/>
        <v>46230</v>
      </c>
      <c r="C651" s="4" t="s">
        <v>669</v>
      </c>
      <c r="D651" s="105" t="s">
        <v>1308</v>
      </c>
      <c r="E651" s="105" t="s">
        <v>125</v>
      </c>
      <c r="F651" s="106">
        <v>60</v>
      </c>
      <c r="G651" s="107">
        <v>85</v>
      </c>
      <c r="H651" s="107">
        <f t="shared" si="38"/>
        <v>5100</v>
      </c>
      <c r="I651" s="37">
        <v>0</v>
      </c>
      <c r="J651" s="5">
        <f t="shared" si="39"/>
        <v>5100</v>
      </c>
      <c r="K651" s="4" t="s">
        <v>126</v>
      </c>
      <c r="L651" s="108" t="s">
        <v>127</v>
      </c>
      <c r="M651" s="152">
        <f t="shared" si="42"/>
        <v>0</v>
      </c>
    </row>
    <row r="652" spans="1:13" s="64" customFormat="1" x14ac:dyDescent="0.25">
      <c r="A652" s="113" t="s">
        <v>656</v>
      </c>
      <c r="B652" s="187">
        <f t="shared" si="37"/>
        <v>46230</v>
      </c>
      <c r="C652" s="4" t="s">
        <v>669</v>
      </c>
      <c r="D652" s="105" t="s">
        <v>1308</v>
      </c>
      <c r="E652" s="105" t="s">
        <v>131</v>
      </c>
      <c r="F652" s="106">
        <v>1</v>
      </c>
      <c r="G652" s="107">
        <v>80</v>
      </c>
      <c r="H652" s="107">
        <f t="shared" si="38"/>
        <v>80</v>
      </c>
      <c r="I652" s="37">
        <v>0</v>
      </c>
      <c r="J652" s="5">
        <f t="shared" si="39"/>
        <v>80</v>
      </c>
      <c r="K652" s="4" t="s">
        <v>126</v>
      </c>
      <c r="L652" s="108" t="s">
        <v>127</v>
      </c>
      <c r="M652" s="152">
        <f t="shared" si="42"/>
        <v>0</v>
      </c>
    </row>
    <row r="653" spans="1:13" s="64" customFormat="1" x14ac:dyDescent="0.25">
      <c r="A653" s="113" t="s">
        <v>656</v>
      </c>
      <c r="B653" s="187">
        <f t="shared" si="37"/>
        <v>46230</v>
      </c>
      <c r="C653" s="4" t="s">
        <v>669</v>
      </c>
      <c r="D653" s="105" t="s">
        <v>1308</v>
      </c>
      <c r="E653" s="105" t="s">
        <v>149</v>
      </c>
      <c r="F653" s="106">
        <v>2</v>
      </c>
      <c r="G653" s="107">
        <v>750</v>
      </c>
      <c r="H653" s="107">
        <f t="shared" si="38"/>
        <v>1500</v>
      </c>
      <c r="I653" s="37">
        <v>0</v>
      </c>
      <c r="J653" s="5">
        <f t="shared" si="39"/>
        <v>1500</v>
      </c>
      <c r="K653" s="4" t="s">
        <v>126</v>
      </c>
      <c r="L653" s="108" t="s">
        <v>127</v>
      </c>
      <c r="M653" s="152">
        <f t="shared" si="42"/>
        <v>0</v>
      </c>
    </row>
    <row r="654" spans="1:13" s="64" customFormat="1" x14ac:dyDescent="0.25">
      <c r="A654" s="113" t="s">
        <v>656</v>
      </c>
      <c r="B654" s="187">
        <f t="shared" si="37"/>
        <v>46230</v>
      </c>
      <c r="C654" s="4" t="s">
        <v>670</v>
      </c>
      <c r="D654" s="105" t="s">
        <v>265</v>
      </c>
      <c r="E654" s="105" t="s">
        <v>125</v>
      </c>
      <c r="F654" s="106">
        <v>2</v>
      </c>
      <c r="G654" s="107">
        <v>100</v>
      </c>
      <c r="H654" s="107">
        <f t="shared" si="38"/>
        <v>200</v>
      </c>
      <c r="I654" s="37">
        <v>0</v>
      </c>
      <c r="J654" s="5">
        <f t="shared" si="39"/>
        <v>200</v>
      </c>
      <c r="K654" s="4" t="s">
        <v>126</v>
      </c>
      <c r="L654" s="108" t="s">
        <v>127</v>
      </c>
      <c r="M654" s="152">
        <f t="shared" si="42"/>
        <v>0</v>
      </c>
    </row>
    <row r="655" spans="1:13" s="64" customFormat="1" x14ac:dyDescent="0.25">
      <c r="A655" s="113" t="s">
        <v>656</v>
      </c>
      <c r="B655" s="187">
        <f t="shared" si="37"/>
        <v>46230</v>
      </c>
      <c r="C655" s="4" t="s">
        <v>671</v>
      </c>
      <c r="D655" s="4" t="s">
        <v>147</v>
      </c>
      <c r="E655" s="105" t="s">
        <v>125</v>
      </c>
      <c r="F655" s="36">
        <v>32</v>
      </c>
      <c r="G655" s="5">
        <v>84</v>
      </c>
      <c r="H655" s="107">
        <f t="shared" si="38"/>
        <v>2688</v>
      </c>
      <c r="I655" s="37">
        <v>0</v>
      </c>
      <c r="J655" s="5">
        <f t="shared" si="39"/>
        <v>2688</v>
      </c>
      <c r="K655" s="4" t="s">
        <v>126</v>
      </c>
      <c r="L655" s="108" t="s">
        <v>127</v>
      </c>
      <c r="M655" s="152">
        <f t="shared" si="42"/>
        <v>0</v>
      </c>
    </row>
    <row r="656" spans="1:13" s="64" customFormat="1" x14ac:dyDescent="0.25">
      <c r="A656" s="113" t="s">
        <v>656</v>
      </c>
      <c r="B656" s="187">
        <f t="shared" si="37"/>
        <v>46230</v>
      </c>
      <c r="C656" s="4" t="s">
        <v>672</v>
      </c>
      <c r="D656" s="105" t="s">
        <v>151</v>
      </c>
      <c r="E656" s="105" t="s">
        <v>125</v>
      </c>
      <c r="F656" s="106">
        <v>6</v>
      </c>
      <c r="G656" s="107">
        <v>85</v>
      </c>
      <c r="H656" s="107">
        <f t="shared" si="38"/>
        <v>510</v>
      </c>
      <c r="I656" s="37">
        <v>0</v>
      </c>
      <c r="J656" s="5">
        <f t="shared" si="39"/>
        <v>510</v>
      </c>
      <c r="K656" s="4" t="s">
        <v>126</v>
      </c>
      <c r="L656" s="108" t="s">
        <v>127</v>
      </c>
      <c r="M656" s="152">
        <f t="shared" si="42"/>
        <v>0</v>
      </c>
    </row>
    <row r="657" spans="1:13" s="64" customFormat="1" x14ac:dyDescent="0.25">
      <c r="A657" s="113" t="s">
        <v>656</v>
      </c>
      <c r="B657" s="187">
        <f t="shared" si="37"/>
        <v>46230</v>
      </c>
      <c r="C657" s="4" t="s">
        <v>673</v>
      </c>
      <c r="D657" s="105" t="s">
        <v>674</v>
      </c>
      <c r="E657" s="105" t="s">
        <v>149</v>
      </c>
      <c r="F657" s="106">
        <v>1</v>
      </c>
      <c r="G657" s="107">
        <v>800</v>
      </c>
      <c r="H657" s="107">
        <f t="shared" si="38"/>
        <v>800</v>
      </c>
      <c r="I657" s="37">
        <v>0</v>
      </c>
      <c r="J657" s="5">
        <f t="shared" si="39"/>
        <v>800</v>
      </c>
      <c r="K657" s="4" t="s">
        <v>126</v>
      </c>
      <c r="L657" s="108" t="s">
        <v>127</v>
      </c>
      <c r="M657" s="152">
        <f t="shared" si="42"/>
        <v>0</v>
      </c>
    </row>
    <row r="658" spans="1:13" s="64" customFormat="1" x14ac:dyDescent="0.25">
      <c r="A658" s="113" t="s">
        <v>656</v>
      </c>
      <c r="B658" s="187">
        <f t="shared" si="37"/>
        <v>46230</v>
      </c>
      <c r="C658" s="4" t="s">
        <v>675</v>
      </c>
      <c r="D658" s="105" t="s">
        <v>145</v>
      </c>
      <c r="E658" s="105" t="s">
        <v>125</v>
      </c>
      <c r="F658" s="106">
        <v>30</v>
      </c>
      <c r="G658" s="107">
        <v>95</v>
      </c>
      <c r="H658" s="107">
        <f t="shared" si="38"/>
        <v>2850</v>
      </c>
      <c r="I658" s="37">
        <v>0</v>
      </c>
      <c r="J658" s="5">
        <f t="shared" si="39"/>
        <v>2850</v>
      </c>
      <c r="K658" s="4" t="s">
        <v>126</v>
      </c>
      <c r="L658" s="108" t="s">
        <v>127</v>
      </c>
      <c r="M658" s="152">
        <f t="shared" si="42"/>
        <v>0</v>
      </c>
    </row>
    <row r="659" spans="1:13" s="64" customFormat="1" x14ac:dyDescent="0.25">
      <c r="A659" s="113" t="s">
        <v>656</v>
      </c>
      <c r="B659" s="187">
        <f t="shared" si="37"/>
        <v>46230</v>
      </c>
      <c r="C659" s="4" t="s">
        <v>675</v>
      </c>
      <c r="D659" s="105" t="s">
        <v>145</v>
      </c>
      <c r="E659" s="105" t="s">
        <v>216</v>
      </c>
      <c r="F659" s="106">
        <v>2</v>
      </c>
      <c r="G659" s="107">
        <v>800</v>
      </c>
      <c r="H659" s="107">
        <f t="shared" si="38"/>
        <v>1600</v>
      </c>
      <c r="I659" s="37">
        <v>0</v>
      </c>
      <c r="J659" s="5">
        <f t="shared" si="39"/>
        <v>1600</v>
      </c>
      <c r="K659" s="4" t="s">
        <v>126</v>
      </c>
      <c r="L659" s="108" t="s">
        <v>127</v>
      </c>
      <c r="M659" s="152">
        <f t="shared" si="42"/>
        <v>0</v>
      </c>
    </row>
    <row r="660" spans="1:13" s="64" customFormat="1" x14ac:dyDescent="0.25">
      <c r="A660" s="113" t="s">
        <v>656</v>
      </c>
      <c r="B660" s="187">
        <f t="shared" si="37"/>
        <v>46230</v>
      </c>
      <c r="C660" s="4" t="s">
        <v>676</v>
      </c>
      <c r="D660" s="105" t="s">
        <v>8835</v>
      </c>
      <c r="E660" s="105" t="s">
        <v>125</v>
      </c>
      <c r="F660" s="106">
        <v>5</v>
      </c>
      <c r="G660" s="107">
        <v>86</v>
      </c>
      <c r="H660" s="107">
        <f t="shared" si="38"/>
        <v>430</v>
      </c>
      <c r="I660" s="37">
        <v>0</v>
      </c>
      <c r="J660" s="5">
        <f t="shared" si="39"/>
        <v>430</v>
      </c>
      <c r="K660" s="4" t="s">
        <v>126</v>
      </c>
      <c r="L660" s="108" t="s">
        <v>127</v>
      </c>
      <c r="M660" s="152">
        <f t="shared" si="42"/>
        <v>0</v>
      </c>
    </row>
    <row r="661" spans="1:13" s="64" customFormat="1" x14ac:dyDescent="0.25">
      <c r="A661" s="113" t="s">
        <v>656</v>
      </c>
      <c r="B661" s="187">
        <f t="shared" si="37"/>
        <v>46230</v>
      </c>
      <c r="C661" s="4" t="s">
        <v>677</v>
      </c>
      <c r="D661" s="105" t="s">
        <v>534</v>
      </c>
      <c r="E661" s="105" t="s">
        <v>125</v>
      </c>
      <c r="F661" s="106">
        <v>1</v>
      </c>
      <c r="G661" s="107">
        <v>90</v>
      </c>
      <c r="H661" s="107">
        <f t="shared" si="38"/>
        <v>90</v>
      </c>
      <c r="I661" s="37">
        <v>0</v>
      </c>
      <c r="J661" s="5">
        <f t="shared" si="39"/>
        <v>90</v>
      </c>
      <c r="K661" s="4" t="s">
        <v>126</v>
      </c>
      <c r="L661" s="4" t="s">
        <v>1095</v>
      </c>
      <c r="M661" s="152">
        <f t="shared" si="42"/>
        <v>0</v>
      </c>
    </row>
    <row r="662" spans="1:13" s="64" customFormat="1" x14ac:dyDescent="0.25">
      <c r="A662" s="113" t="s">
        <v>656</v>
      </c>
      <c r="B662" s="187">
        <f t="shared" si="37"/>
        <v>46230</v>
      </c>
      <c r="C662" s="4" t="s">
        <v>678</v>
      </c>
      <c r="D662" s="105" t="s">
        <v>153</v>
      </c>
      <c r="E662" s="105" t="s">
        <v>125</v>
      </c>
      <c r="F662" s="106">
        <v>6</v>
      </c>
      <c r="G662" s="107">
        <v>100</v>
      </c>
      <c r="H662" s="107">
        <f t="shared" si="38"/>
        <v>600</v>
      </c>
      <c r="I662" s="37">
        <v>0</v>
      </c>
      <c r="J662" s="5">
        <f t="shared" si="39"/>
        <v>600</v>
      </c>
      <c r="K662" s="4" t="s">
        <v>126</v>
      </c>
      <c r="L662" s="108" t="s">
        <v>127</v>
      </c>
      <c r="M662" s="152">
        <f t="shared" si="42"/>
        <v>0</v>
      </c>
    </row>
    <row r="663" spans="1:13" s="64" customFormat="1" x14ac:dyDescent="0.25">
      <c r="A663" s="113" t="s">
        <v>51</v>
      </c>
      <c r="B663" s="187">
        <f t="shared" si="37"/>
        <v>46231</v>
      </c>
      <c r="C663" s="4" t="s">
        <v>679</v>
      </c>
      <c r="D663" s="105" t="s">
        <v>1303</v>
      </c>
      <c r="E663" s="105" t="s">
        <v>125</v>
      </c>
      <c r="F663" s="106">
        <v>60</v>
      </c>
      <c r="G663" s="107">
        <v>85</v>
      </c>
      <c r="H663" s="107">
        <f t="shared" si="38"/>
        <v>5100</v>
      </c>
      <c r="I663" s="37">
        <v>0</v>
      </c>
      <c r="J663" s="5">
        <f t="shared" si="39"/>
        <v>5100</v>
      </c>
      <c r="K663" s="4" t="s">
        <v>126</v>
      </c>
      <c r="L663" s="108" t="s">
        <v>127</v>
      </c>
      <c r="M663" s="152">
        <f t="shared" si="42"/>
        <v>0</v>
      </c>
    </row>
    <row r="664" spans="1:13" s="64" customFormat="1" x14ac:dyDescent="0.25">
      <c r="A664" s="113" t="s">
        <v>51</v>
      </c>
      <c r="B664" s="187">
        <f t="shared" ref="B664:B727" si="43">IF(A664="","",IF(ISNUMBER(A664),IFERROR(VLOOKUP(TEXT(A664,"yyyy/mm/dd"),BSAD,2,FALSE),""),IFERROR(VLOOKUP(A664,BSAD,2,FALSE),"")))</f>
        <v>46231</v>
      </c>
      <c r="C664" s="4" t="s">
        <v>679</v>
      </c>
      <c r="D664" s="105" t="s">
        <v>1303</v>
      </c>
      <c r="E664" s="105" t="s">
        <v>131</v>
      </c>
      <c r="F664" s="106">
        <v>1</v>
      </c>
      <c r="G664" s="107">
        <v>80</v>
      </c>
      <c r="H664" s="107">
        <f t="shared" ref="H664:H727" si="44">IF($F664="","",$F664*$G664)</f>
        <v>80</v>
      </c>
      <c r="I664" s="37">
        <v>0</v>
      </c>
      <c r="J664" s="5">
        <f t="shared" ref="J664:J727" si="45">IF($F664="","",$H664*(1-$I664/100))</f>
        <v>80</v>
      </c>
      <c r="K664" s="4" t="s">
        <v>126</v>
      </c>
      <c r="L664" s="108" t="s">
        <v>127</v>
      </c>
      <c r="M664" s="152">
        <f t="shared" si="42"/>
        <v>0</v>
      </c>
    </row>
    <row r="665" spans="1:13" s="64" customFormat="1" x14ac:dyDescent="0.25">
      <c r="A665" s="113" t="s">
        <v>51</v>
      </c>
      <c r="B665" s="187">
        <f t="shared" si="43"/>
        <v>46231</v>
      </c>
      <c r="C665" s="4" t="s">
        <v>680</v>
      </c>
      <c r="D665" s="105" t="s">
        <v>1306</v>
      </c>
      <c r="E665" s="105" t="s">
        <v>125</v>
      </c>
      <c r="F665" s="106">
        <v>20</v>
      </c>
      <c r="G665" s="107">
        <v>85</v>
      </c>
      <c r="H665" s="107">
        <f t="shared" si="44"/>
        <v>1700</v>
      </c>
      <c r="I665" s="37">
        <v>0</v>
      </c>
      <c r="J665" s="5">
        <f t="shared" si="45"/>
        <v>1700</v>
      </c>
      <c r="K665" s="4" t="s">
        <v>126</v>
      </c>
      <c r="L665" s="108" t="s">
        <v>127</v>
      </c>
      <c r="M665" s="152">
        <f t="shared" si="42"/>
        <v>0</v>
      </c>
    </row>
    <row r="666" spans="1:13" s="64" customFormat="1" x14ac:dyDescent="0.25">
      <c r="A666" s="113" t="s">
        <v>51</v>
      </c>
      <c r="B666" s="187">
        <f t="shared" si="43"/>
        <v>46231</v>
      </c>
      <c r="C666" s="4" t="s">
        <v>681</v>
      </c>
      <c r="D666" s="105" t="s">
        <v>1313</v>
      </c>
      <c r="E666" s="105" t="s">
        <v>125</v>
      </c>
      <c r="F666" s="106">
        <v>15</v>
      </c>
      <c r="G666" s="107">
        <v>85</v>
      </c>
      <c r="H666" s="107">
        <f t="shared" si="44"/>
        <v>1275</v>
      </c>
      <c r="I666" s="37">
        <v>0</v>
      </c>
      <c r="J666" s="5">
        <f t="shared" si="45"/>
        <v>1275</v>
      </c>
      <c r="K666" s="4" t="s">
        <v>126</v>
      </c>
      <c r="L666" s="108" t="s">
        <v>127</v>
      </c>
      <c r="M666" s="152">
        <f t="shared" si="42"/>
        <v>0</v>
      </c>
    </row>
    <row r="667" spans="1:13" s="64" customFormat="1" x14ac:dyDescent="0.25">
      <c r="A667" s="113" t="s">
        <v>51</v>
      </c>
      <c r="B667" s="187">
        <f t="shared" si="43"/>
        <v>46231</v>
      </c>
      <c r="C667" s="4" t="s">
        <v>682</v>
      </c>
      <c r="D667" s="105" t="s">
        <v>1312</v>
      </c>
      <c r="E667" s="105" t="s">
        <v>125</v>
      </c>
      <c r="F667" s="106">
        <v>5</v>
      </c>
      <c r="G667" s="107">
        <v>85</v>
      </c>
      <c r="H667" s="107">
        <f t="shared" si="44"/>
        <v>425</v>
      </c>
      <c r="I667" s="37">
        <v>0</v>
      </c>
      <c r="J667" s="5">
        <f t="shared" si="45"/>
        <v>425</v>
      </c>
      <c r="K667" s="4" t="s">
        <v>126</v>
      </c>
      <c r="L667" s="108" t="s">
        <v>127</v>
      </c>
      <c r="M667" s="152">
        <f t="shared" si="42"/>
        <v>0</v>
      </c>
    </row>
    <row r="668" spans="1:13" s="64" customFormat="1" x14ac:dyDescent="0.25">
      <c r="A668" s="113" t="s">
        <v>51</v>
      </c>
      <c r="B668" s="187">
        <f t="shared" si="43"/>
        <v>46231</v>
      </c>
      <c r="C668" s="4" t="s">
        <v>683</v>
      </c>
      <c r="D668" s="4" t="s">
        <v>1308</v>
      </c>
      <c r="E668" s="105" t="s">
        <v>125</v>
      </c>
      <c r="F668" s="36">
        <v>40</v>
      </c>
      <c r="G668" s="5">
        <v>86</v>
      </c>
      <c r="H668" s="107">
        <f t="shared" si="44"/>
        <v>3440</v>
      </c>
      <c r="I668" s="37">
        <v>0</v>
      </c>
      <c r="J668" s="5">
        <f t="shared" si="45"/>
        <v>3440</v>
      </c>
      <c r="K668" s="4" t="s">
        <v>126</v>
      </c>
      <c r="L668" s="108" t="s">
        <v>127</v>
      </c>
      <c r="M668" s="152">
        <f t="shared" si="42"/>
        <v>0</v>
      </c>
    </row>
    <row r="669" spans="1:13" s="64" customFormat="1" x14ac:dyDescent="0.25">
      <c r="A669" s="113" t="s">
        <v>51</v>
      </c>
      <c r="B669" s="187">
        <f t="shared" si="43"/>
        <v>46231</v>
      </c>
      <c r="C669" s="4" t="s">
        <v>683</v>
      </c>
      <c r="D669" s="4" t="s">
        <v>1308</v>
      </c>
      <c r="E669" s="105" t="s">
        <v>125</v>
      </c>
      <c r="F669" s="106">
        <v>50</v>
      </c>
      <c r="G669" s="107">
        <v>85</v>
      </c>
      <c r="H669" s="107">
        <f t="shared" si="44"/>
        <v>4250</v>
      </c>
      <c r="I669" s="37">
        <v>0</v>
      </c>
      <c r="J669" s="5">
        <f t="shared" si="45"/>
        <v>4250</v>
      </c>
      <c r="K669" s="4" t="s">
        <v>126</v>
      </c>
      <c r="L669" s="108" t="s">
        <v>127</v>
      </c>
      <c r="M669" s="152">
        <f t="shared" si="42"/>
        <v>0</v>
      </c>
    </row>
    <row r="670" spans="1:13" s="64" customFormat="1" x14ac:dyDescent="0.25">
      <c r="A670" s="113" t="s">
        <v>51</v>
      </c>
      <c r="B670" s="187">
        <f t="shared" si="43"/>
        <v>46231</v>
      </c>
      <c r="C670" s="4" t="s">
        <v>683</v>
      </c>
      <c r="D670" s="4" t="s">
        <v>1308</v>
      </c>
      <c r="E670" s="105" t="s">
        <v>131</v>
      </c>
      <c r="F670" s="106">
        <v>1</v>
      </c>
      <c r="G670" s="107">
        <v>80</v>
      </c>
      <c r="H670" s="107">
        <f t="shared" si="44"/>
        <v>80</v>
      </c>
      <c r="I670" s="37">
        <v>0</v>
      </c>
      <c r="J670" s="5">
        <f t="shared" si="45"/>
        <v>80</v>
      </c>
      <c r="K670" s="4" t="s">
        <v>126</v>
      </c>
      <c r="L670" s="108" t="s">
        <v>127</v>
      </c>
      <c r="M670" s="152">
        <f t="shared" si="42"/>
        <v>0</v>
      </c>
    </row>
    <row r="671" spans="1:13" s="64" customFormat="1" x14ac:dyDescent="0.25">
      <c r="A671" s="113" t="s">
        <v>51</v>
      </c>
      <c r="B671" s="187">
        <f t="shared" si="43"/>
        <v>46231</v>
      </c>
      <c r="C671" s="4" t="s">
        <v>684</v>
      </c>
      <c r="D671" s="105" t="s">
        <v>1307</v>
      </c>
      <c r="E671" s="105" t="s">
        <v>125</v>
      </c>
      <c r="F671" s="106">
        <v>20</v>
      </c>
      <c r="G671" s="107">
        <v>85</v>
      </c>
      <c r="H671" s="107">
        <f t="shared" si="44"/>
        <v>1700</v>
      </c>
      <c r="I671" s="37">
        <v>0</v>
      </c>
      <c r="J671" s="5">
        <f t="shared" si="45"/>
        <v>1700</v>
      </c>
      <c r="K671" s="4" t="s">
        <v>126</v>
      </c>
      <c r="L671" s="108" t="s">
        <v>127</v>
      </c>
      <c r="M671" s="152">
        <f t="shared" si="42"/>
        <v>0</v>
      </c>
    </row>
    <row r="672" spans="1:13" s="64" customFormat="1" x14ac:dyDescent="0.25">
      <c r="A672" s="113" t="s">
        <v>51</v>
      </c>
      <c r="B672" s="187">
        <f t="shared" si="43"/>
        <v>46231</v>
      </c>
      <c r="C672" s="4" t="s">
        <v>685</v>
      </c>
      <c r="D672" s="105" t="s">
        <v>141</v>
      </c>
      <c r="E672" s="105" t="s">
        <v>125</v>
      </c>
      <c r="F672" s="106">
        <v>25</v>
      </c>
      <c r="G672" s="107">
        <v>86</v>
      </c>
      <c r="H672" s="107">
        <f t="shared" si="44"/>
        <v>2150</v>
      </c>
      <c r="I672" s="37">
        <v>0</v>
      </c>
      <c r="J672" s="5">
        <f t="shared" si="45"/>
        <v>2150</v>
      </c>
      <c r="K672" s="4" t="s">
        <v>126</v>
      </c>
      <c r="L672" s="108" t="s">
        <v>127</v>
      </c>
      <c r="M672" s="152">
        <f t="shared" si="42"/>
        <v>0</v>
      </c>
    </row>
    <row r="673" spans="1:13" s="64" customFormat="1" x14ac:dyDescent="0.25">
      <c r="A673" s="113" t="s">
        <v>51</v>
      </c>
      <c r="B673" s="187">
        <f t="shared" si="43"/>
        <v>46231</v>
      </c>
      <c r="C673" s="4" t="s">
        <v>686</v>
      </c>
      <c r="D673" s="105" t="s">
        <v>139</v>
      </c>
      <c r="E673" s="105" t="s">
        <v>125</v>
      </c>
      <c r="F673" s="106">
        <v>3</v>
      </c>
      <c r="G673" s="107">
        <v>86</v>
      </c>
      <c r="H673" s="107">
        <f t="shared" si="44"/>
        <v>258</v>
      </c>
      <c r="I673" s="37">
        <v>0</v>
      </c>
      <c r="J673" s="5">
        <f t="shared" si="45"/>
        <v>258</v>
      </c>
      <c r="K673" s="4" t="s">
        <v>126</v>
      </c>
      <c r="L673" s="108" t="s">
        <v>127</v>
      </c>
      <c r="M673" s="152">
        <f t="shared" si="42"/>
        <v>0</v>
      </c>
    </row>
    <row r="674" spans="1:13" s="64" customFormat="1" x14ac:dyDescent="0.25">
      <c r="A674" s="113" t="s">
        <v>51</v>
      </c>
      <c r="B674" s="187">
        <f t="shared" si="43"/>
        <v>46231</v>
      </c>
      <c r="C674" s="4" t="s">
        <v>687</v>
      </c>
      <c r="D674" s="105" t="s">
        <v>1311</v>
      </c>
      <c r="E674" s="105" t="s">
        <v>125</v>
      </c>
      <c r="F674" s="106">
        <v>8</v>
      </c>
      <c r="G674" s="107">
        <v>85</v>
      </c>
      <c r="H674" s="107">
        <f t="shared" si="44"/>
        <v>680</v>
      </c>
      <c r="I674" s="37">
        <v>0</v>
      </c>
      <c r="J674" s="5">
        <f t="shared" si="45"/>
        <v>680</v>
      </c>
      <c r="K674" s="4" t="s">
        <v>126</v>
      </c>
      <c r="L674" s="108" t="s">
        <v>127</v>
      </c>
      <c r="M674" s="152">
        <f t="shared" si="42"/>
        <v>0</v>
      </c>
    </row>
    <row r="675" spans="1:13" s="64" customFormat="1" x14ac:dyDescent="0.25">
      <c r="A675" s="113" t="s">
        <v>51</v>
      </c>
      <c r="B675" s="187">
        <f t="shared" si="43"/>
        <v>46231</v>
      </c>
      <c r="C675" s="4" t="s">
        <v>688</v>
      </c>
      <c r="D675" s="105" t="s">
        <v>134</v>
      </c>
      <c r="E675" s="105" t="s">
        <v>125</v>
      </c>
      <c r="F675" s="106">
        <v>10</v>
      </c>
      <c r="G675" s="107">
        <v>85</v>
      </c>
      <c r="H675" s="107">
        <f t="shared" si="44"/>
        <v>850</v>
      </c>
      <c r="I675" s="37">
        <v>0</v>
      </c>
      <c r="J675" s="5">
        <f t="shared" si="45"/>
        <v>850</v>
      </c>
      <c r="K675" s="4" t="s">
        <v>126</v>
      </c>
      <c r="L675" s="108" t="s">
        <v>127</v>
      </c>
      <c r="M675" s="152">
        <f t="shared" si="42"/>
        <v>0</v>
      </c>
    </row>
    <row r="676" spans="1:13" s="64" customFormat="1" x14ac:dyDescent="0.25">
      <c r="A676" s="113" t="s">
        <v>51</v>
      </c>
      <c r="B676" s="187">
        <f t="shared" si="43"/>
        <v>46231</v>
      </c>
      <c r="C676" s="4" t="s">
        <v>689</v>
      </c>
      <c r="D676" s="105" t="s">
        <v>1310</v>
      </c>
      <c r="E676" s="105" t="s">
        <v>125</v>
      </c>
      <c r="F676" s="106">
        <v>16</v>
      </c>
      <c r="G676" s="107">
        <v>85</v>
      </c>
      <c r="H676" s="107">
        <f t="shared" si="44"/>
        <v>1360</v>
      </c>
      <c r="I676" s="37">
        <v>0</v>
      </c>
      <c r="J676" s="5">
        <f t="shared" si="45"/>
        <v>1360</v>
      </c>
      <c r="K676" s="4" t="s">
        <v>126</v>
      </c>
      <c r="L676" s="108" t="s">
        <v>127</v>
      </c>
      <c r="M676" s="152">
        <f t="shared" si="42"/>
        <v>0</v>
      </c>
    </row>
    <row r="677" spans="1:13" s="64" customFormat="1" x14ac:dyDescent="0.25">
      <c r="A677" s="113" t="s">
        <v>51</v>
      </c>
      <c r="B677" s="187">
        <f t="shared" si="43"/>
        <v>46231</v>
      </c>
      <c r="C677" s="4" t="s">
        <v>690</v>
      </c>
      <c r="D677" s="105" t="s">
        <v>1309</v>
      </c>
      <c r="E677" s="105" t="s">
        <v>125</v>
      </c>
      <c r="F677" s="106">
        <v>5</v>
      </c>
      <c r="G677" s="107">
        <v>85</v>
      </c>
      <c r="H677" s="107">
        <f t="shared" si="44"/>
        <v>425</v>
      </c>
      <c r="I677" s="37">
        <v>0</v>
      </c>
      <c r="J677" s="5">
        <f t="shared" si="45"/>
        <v>425</v>
      </c>
      <c r="K677" s="4" t="s">
        <v>126</v>
      </c>
      <c r="L677" s="108" t="s">
        <v>127</v>
      </c>
      <c r="M677" s="152">
        <f t="shared" si="42"/>
        <v>0</v>
      </c>
    </row>
    <row r="678" spans="1:13" s="64" customFormat="1" x14ac:dyDescent="0.25">
      <c r="A678" s="113" t="s">
        <v>51</v>
      </c>
      <c r="B678" s="187">
        <f t="shared" si="43"/>
        <v>46231</v>
      </c>
      <c r="C678" s="4" t="s">
        <v>691</v>
      </c>
      <c r="D678" s="105" t="s">
        <v>1326</v>
      </c>
      <c r="E678" s="105" t="s">
        <v>125</v>
      </c>
      <c r="F678" s="106">
        <v>15</v>
      </c>
      <c r="G678" s="107">
        <v>86</v>
      </c>
      <c r="H678" s="107">
        <f t="shared" si="44"/>
        <v>1290</v>
      </c>
      <c r="I678" s="37">
        <v>0</v>
      </c>
      <c r="J678" s="5">
        <f t="shared" si="45"/>
        <v>1290</v>
      </c>
      <c r="K678" s="4" t="s">
        <v>126</v>
      </c>
      <c r="L678" s="108" t="s">
        <v>127</v>
      </c>
      <c r="M678" s="152">
        <f t="shared" si="42"/>
        <v>0</v>
      </c>
    </row>
    <row r="679" spans="1:13" s="64" customFormat="1" x14ac:dyDescent="0.25">
      <c r="A679" s="113" t="s">
        <v>51</v>
      </c>
      <c r="B679" s="187">
        <f t="shared" si="43"/>
        <v>46231</v>
      </c>
      <c r="C679" s="4" t="s">
        <v>691</v>
      </c>
      <c r="D679" s="105" t="s">
        <v>1326</v>
      </c>
      <c r="E679" s="105" t="s">
        <v>149</v>
      </c>
      <c r="F679" s="106">
        <v>1.5</v>
      </c>
      <c r="G679" s="107">
        <v>775</v>
      </c>
      <c r="H679" s="107">
        <f t="shared" si="44"/>
        <v>1162.5</v>
      </c>
      <c r="I679" s="37">
        <v>0</v>
      </c>
      <c r="J679" s="5">
        <f t="shared" si="45"/>
        <v>1162.5</v>
      </c>
      <c r="K679" s="4" t="s">
        <v>126</v>
      </c>
      <c r="L679" s="108" t="s">
        <v>127</v>
      </c>
      <c r="M679" s="152">
        <f t="shared" si="42"/>
        <v>0</v>
      </c>
    </row>
    <row r="680" spans="1:13" s="64" customFormat="1" x14ac:dyDescent="0.25">
      <c r="A680" s="113" t="s">
        <v>51</v>
      </c>
      <c r="B680" s="187">
        <f t="shared" si="43"/>
        <v>46231</v>
      </c>
      <c r="C680" s="4" t="s">
        <v>692</v>
      </c>
      <c r="D680" s="105" t="s">
        <v>145</v>
      </c>
      <c r="E680" s="105" t="s">
        <v>125</v>
      </c>
      <c r="F680" s="106">
        <v>25</v>
      </c>
      <c r="G680" s="107">
        <v>95</v>
      </c>
      <c r="H680" s="107">
        <f t="shared" si="44"/>
        <v>2375</v>
      </c>
      <c r="I680" s="37">
        <v>0</v>
      </c>
      <c r="J680" s="5">
        <f t="shared" si="45"/>
        <v>2375</v>
      </c>
      <c r="K680" s="4" t="s">
        <v>126</v>
      </c>
      <c r="L680" s="108" t="s">
        <v>127</v>
      </c>
      <c r="M680" s="152">
        <f t="shared" si="42"/>
        <v>0</v>
      </c>
    </row>
    <row r="681" spans="1:13" s="64" customFormat="1" x14ac:dyDescent="0.25">
      <c r="A681" s="113" t="s">
        <v>51</v>
      </c>
      <c r="B681" s="187">
        <f t="shared" si="43"/>
        <v>46231</v>
      </c>
      <c r="C681" s="4" t="s">
        <v>692</v>
      </c>
      <c r="D681" s="105" t="s">
        <v>145</v>
      </c>
      <c r="E681" s="4" t="s">
        <v>125</v>
      </c>
      <c r="F681" s="36">
        <v>12</v>
      </c>
      <c r="G681" s="5">
        <v>85</v>
      </c>
      <c r="H681" s="107">
        <f t="shared" si="44"/>
        <v>1020</v>
      </c>
      <c r="I681" s="37">
        <v>0</v>
      </c>
      <c r="J681" s="5">
        <f t="shared" si="45"/>
        <v>1020</v>
      </c>
      <c r="K681" s="4" t="s">
        <v>126</v>
      </c>
      <c r="L681" s="108" t="s">
        <v>127</v>
      </c>
      <c r="M681" s="152">
        <f t="shared" si="42"/>
        <v>0</v>
      </c>
    </row>
    <row r="682" spans="1:13" s="64" customFormat="1" x14ac:dyDescent="0.25">
      <c r="A682" s="113" t="s">
        <v>51</v>
      </c>
      <c r="B682" s="187">
        <f t="shared" si="43"/>
        <v>46231</v>
      </c>
      <c r="C682" s="4" t="s">
        <v>693</v>
      </c>
      <c r="D682" s="105" t="s">
        <v>147</v>
      </c>
      <c r="E682" s="4" t="s">
        <v>125</v>
      </c>
      <c r="F682" s="106">
        <v>34</v>
      </c>
      <c r="G682" s="107">
        <v>84</v>
      </c>
      <c r="H682" s="107">
        <f t="shared" si="44"/>
        <v>2856</v>
      </c>
      <c r="I682" s="37">
        <v>0</v>
      </c>
      <c r="J682" s="5">
        <f t="shared" si="45"/>
        <v>2856</v>
      </c>
      <c r="K682" s="4" t="s">
        <v>126</v>
      </c>
      <c r="L682" s="108" t="s">
        <v>127</v>
      </c>
      <c r="M682" s="152">
        <f t="shared" si="42"/>
        <v>0</v>
      </c>
    </row>
    <row r="683" spans="1:13" s="64" customFormat="1" x14ac:dyDescent="0.25">
      <c r="A683" s="113" t="s">
        <v>51</v>
      </c>
      <c r="B683" s="187">
        <f t="shared" si="43"/>
        <v>46231</v>
      </c>
      <c r="C683" s="4" t="s">
        <v>694</v>
      </c>
      <c r="D683" s="105" t="s">
        <v>151</v>
      </c>
      <c r="E683" s="4" t="s">
        <v>125</v>
      </c>
      <c r="F683" s="106">
        <v>6</v>
      </c>
      <c r="G683" s="107">
        <v>85</v>
      </c>
      <c r="H683" s="107">
        <f t="shared" si="44"/>
        <v>510</v>
      </c>
      <c r="I683" s="37">
        <v>0</v>
      </c>
      <c r="J683" s="5">
        <f t="shared" si="45"/>
        <v>510</v>
      </c>
      <c r="K683" s="4" t="s">
        <v>126</v>
      </c>
      <c r="L683" s="108" t="s">
        <v>127</v>
      </c>
      <c r="M683" s="152">
        <f t="shared" si="42"/>
        <v>0</v>
      </c>
    </row>
    <row r="684" spans="1:13" s="64" customFormat="1" x14ac:dyDescent="0.25">
      <c r="A684" s="113" t="s">
        <v>51</v>
      </c>
      <c r="B684" s="187">
        <f t="shared" si="43"/>
        <v>46231</v>
      </c>
      <c r="C684" s="4" t="s">
        <v>695</v>
      </c>
      <c r="D684" s="105" t="s">
        <v>534</v>
      </c>
      <c r="E684" s="4" t="s">
        <v>125</v>
      </c>
      <c r="F684" s="106">
        <v>2</v>
      </c>
      <c r="G684" s="107">
        <v>90</v>
      </c>
      <c r="H684" s="107">
        <f t="shared" si="44"/>
        <v>180</v>
      </c>
      <c r="I684" s="37">
        <v>0</v>
      </c>
      <c r="J684" s="5">
        <f t="shared" si="45"/>
        <v>180</v>
      </c>
      <c r="K684" s="4" t="s">
        <v>126</v>
      </c>
      <c r="L684" s="4" t="s">
        <v>1095</v>
      </c>
      <c r="M684" s="152">
        <f t="shared" si="42"/>
        <v>0</v>
      </c>
    </row>
    <row r="685" spans="1:13" s="64" customFormat="1" x14ac:dyDescent="0.25">
      <c r="A685" s="113" t="s">
        <v>51</v>
      </c>
      <c r="B685" s="187">
        <f t="shared" si="43"/>
        <v>46231</v>
      </c>
      <c r="C685" s="4" t="s">
        <v>696</v>
      </c>
      <c r="D685" s="105" t="s">
        <v>153</v>
      </c>
      <c r="E685" s="105" t="s">
        <v>125</v>
      </c>
      <c r="F685" s="106">
        <v>5.75</v>
      </c>
      <c r="G685" s="107">
        <v>100</v>
      </c>
      <c r="H685" s="107">
        <f t="shared" si="44"/>
        <v>575</v>
      </c>
      <c r="I685" s="37">
        <v>0</v>
      </c>
      <c r="J685" s="5">
        <f t="shared" si="45"/>
        <v>575</v>
      </c>
      <c r="K685" s="4" t="s">
        <v>126</v>
      </c>
      <c r="L685" s="108" t="s">
        <v>127</v>
      </c>
      <c r="M685" s="152">
        <f t="shared" si="42"/>
        <v>0</v>
      </c>
    </row>
    <row r="686" spans="1:13" s="64" customFormat="1" x14ac:dyDescent="0.25">
      <c r="A686" s="113" t="s">
        <v>51</v>
      </c>
      <c r="B686" s="187">
        <f t="shared" si="43"/>
        <v>46231</v>
      </c>
      <c r="C686" s="4" t="s">
        <v>696</v>
      </c>
      <c r="D686" s="105" t="s">
        <v>153</v>
      </c>
      <c r="E686" s="105" t="s">
        <v>125</v>
      </c>
      <c r="F686" s="106">
        <v>1</v>
      </c>
      <c r="G686" s="107">
        <v>1100</v>
      </c>
      <c r="H686" s="107">
        <f t="shared" si="44"/>
        <v>1100</v>
      </c>
      <c r="I686" s="37">
        <v>0</v>
      </c>
      <c r="J686" s="5">
        <f t="shared" si="45"/>
        <v>1100</v>
      </c>
      <c r="K686" s="4" t="s">
        <v>126</v>
      </c>
      <c r="L686" s="108" t="s">
        <v>127</v>
      </c>
      <c r="M686" s="152">
        <f t="shared" si="42"/>
        <v>0</v>
      </c>
    </row>
    <row r="687" spans="1:13" s="64" customFormat="1" x14ac:dyDescent="0.25">
      <c r="A687" s="113" t="s">
        <v>697</v>
      </c>
      <c r="B687" s="187">
        <f t="shared" si="43"/>
        <v>46232</v>
      </c>
      <c r="C687" s="4" t="s">
        <v>698</v>
      </c>
      <c r="D687" s="105" t="s">
        <v>1303</v>
      </c>
      <c r="E687" s="105" t="s">
        <v>125</v>
      </c>
      <c r="F687" s="106">
        <v>60</v>
      </c>
      <c r="G687" s="107">
        <v>85</v>
      </c>
      <c r="H687" s="107">
        <f t="shared" si="44"/>
        <v>5100</v>
      </c>
      <c r="I687" s="37">
        <v>0</v>
      </c>
      <c r="J687" s="5">
        <f t="shared" si="45"/>
        <v>5100</v>
      </c>
      <c r="K687" s="4" t="s">
        <v>126</v>
      </c>
      <c r="L687" s="108" t="s">
        <v>127</v>
      </c>
      <c r="M687" s="152">
        <f t="shared" si="42"/>
        <v>0</v>
      </c>
    </row>
    <row r="688" spans="1:13" s="64" customFormat="1" x14ac:dyDescent="0.25">
      <c r="A688" s="113" t="s">
        <v>697</v>
      </c>
      <c r="B688" s="187">
        <f t="shared" si="43"/>
        <v>46232</v>
      </c>
      <c r="C688" s="4" t="s">
        <v>698</v>
      </c>
      <c r="D688" s="105" t="s">
        <v>1303</v>
      </c>
      <c r="E688" s="105" t="s">
        <v>131</v>
      </c>
      <c r="F688" s="106">
        <v>1</v>
      </c>
      <c r="G688" s="107">
        <v>80</v>
      </c>
      <c r="H688" s="107">
        <f t="shared" si="44"/>
        <v>80</v>
      </c>
      <c r="I688" s="37">
        <v>0</v>
      </c>
      <c r="J688" s="5">
        <f t="shared" si="45"/>
        <v>80</v>
      </c>
      <c r="K688" s="4" t="s">
        <v>126</v>
      </c>
      <c r="L688" s="108" t="s">
        <v>127</v>
      </c>
      <c r="M688" s="152">
        <f t="shared" si="42"/>
        <v>0</v>
      </c>
    </row>
    <row r="689" spans="1:13" s="64" customFormat="1" x14ac:dyDescent="0.25">
      <c r="A689" s="113" t="s">
        <v>697</v>
      </c>
      <c r="B689" s="187">
        <f t="shared" si="43"/>
        <v>46232</v>
      </c>
      <c r="C689" s="4" t="s">
        <v>698</v>
      </c>
      <c r="D689" s="105" t="s">
        <v>1303</v>
      </c>
      <c r="E689" s="105" t="s">
        <v>149</v>
      </c>
      <c r="F689" s="106">
        <v>5</v>
      </c>
      <c r="G689" s="107">
        <v>800</v>
      </c>
      <c r="H689" s="107">
        <f t="shared" si="44"/>
        <v>4000</v>
      </c>
      <c r="I689" s="37">
        <v>0</v>
      </c>
      <c r="J689" s="5">
        <f t="shared" si="45"/>
        <v>4000</v>
      </c>
      <c r="K689" s="4" t="s">
        <v>126</v>
      </c>
      <c r="L689" s="108" t="s">
        <v>127</v>
      </c>
      <c r="M689" s="152">
        <f t="shared" si="42"/>
        <v>0</v>
      </c>
    </row>
    <row r="690" spans="1:13" s="64" customFormat="1" x14ac:dyDescent="0.25">
      <c r="A690" s="113" t="s">
        <v>697</v>
      </c>
      <c r="B690" s="187">
        <f t="shared" si="43"/>
        <v>46232</v>
      </c>
      <c r="C690" s="4" t="s">
        <v>699</v>
      </c>
      <c r="D690" s="105" t="s">
        <v>1306</v>
      </c>
      <c r="E690" s="105" t="s">
        <v>125</v>
      </c>
      <c r="F690" s="106">
        <v>60</v>
      </c>
      <c r="G690" s="107">
        <v>85</v>
      </c>
      <c r="H690" s="107">
        <f t="shared" si="44"/>
        <v>5100</v>
      </c>
      <c r="I690" s="37">
        <v>0</v>
      </c>
      <c r="J690" s="5">
        <f t="shared" si="45"/>
        <v>5100</v>
      </c>
      <c r="K690" s="4" t="s">
        <v>126</v>
      </c>
      <c r="L690" s="108" t="s">
        <v>127</v>
      </c>
      <c r="M690" s="152">
        <f t="shared" si="42"/>
        <v>0</v>
      </c>
    </row>
    <row r="691" spans="1:13" s="64" customFormat="1" x14ac:dyDescent="0.25">
      <c r="A691" s="113" t="s">
        <v>697</v>
      </c>
      <c r="B691" s="187">
        <f t="shared" si="43"/>
        <v>46232</v>
      </c>
      <c r="C691" s="4" t="s">
        <v>700</v>
      </c>
      <c r="D691" s="105" t="s">
        <v>1313</v>
      </c>
      <c r="E691" s="105" t="s">
        <v>125</v>
      </c>
      <c r="F691" s="106">
        <v>15</v>
      </c>
      <c r="G691" s="107">
        <v>85</v>
      </c>
      <c r="H691" s="107">
        <f t="shared" si="44"/>
        <v>1275</v>
      </c>
      <c r="I691" s="37">
        <v>0</v>
      </c>
      <c r="J691" s="5">
        <f t="shared" si="45"/>
        <v>1275</v>
      </c>
      <c r="K691" s="4" t="s">
        <v>126</v>
      </c>
      <c r="L691" s="108" t="s">
        <v>127</v>
      </c>
      <c r="M691" s="152">
        <f t="shared" si="42"/>
        <v>0</v>
      </c>
    </row>
    <row r="692" spans="1:13" s="64" customFormat="1" x14ac:dyDescent="0.25">
      <c r="A692" s="113" t="s">
        <v>697</v>
      </c>
      <c r="B692" s="187">
        <f t="shared" si="43"/>
        <v>46232</v>
      </c>
      <c r="C692" s="4" t="s">
        <v>701</v>
      </c>
      <c r="D692" s="105" t="s">
        <v>1312</v>
      </c>
      <c r="E692" s="105" t="s">
        <v>125</v>
      </c>
      <c r="F692" s="106">
        <v>5</v>
      </c>
      <c r="G692" s="107">
        <v>85</v>
      </c>
      <c r="H692" s="107">
        <f t="shared" si="44"/>
        <v>425</v>
      </c>
      <c r="I692" s="37">
        <v>0</v>
      </c>
      <c r="J692" s="5">
        <f t="shared" si="45"/>
        <v>425</v>
      </c>
      <c r="K692" s="4" t="s">
        <v>126</v>
      </c>
      <c r="L692" s="108" t="s">
        <v>127</v>
      </c>
      <c r="M692" s="152">
        <f t="shared" si="42"/>
        <v>0</v>
      </c>
    </row>
    <row r="693" spans="1:13" s="64" customFormat="1" x14ac:dyDescent="0.25">
      <c r="A693" s="113" t="s">
        <v>697</v>
      </c>
      <c r="B693" s="187">
        <f t="shared" si="43"/>
        <v>46232</v>
      </c>
      <c r="C693" s="4" t="s">
        <v>702</v>
      </c>
      <c r="D693" s="105" t="s">
        <v>1308</v>
      </c>
      <c r="E693" s="105" t="s">
        <v>125</v>
      </c>
      <c r="F693" s="106">
        <v>40</v>
      </c>
      <c r="G693" s="107">
        <v>86</v>
      </c>
      <c r="H693" s="107">
        <f t="shared" si="44"/>
        <v>3440</v>
      </c>
      <c r="I693" s="37">
        <v>0</v>
      </c>
      <c r="J693" s="5">
        <f t="shared" si="45"/>
        <v>3440</v>
      </c>
      <c r="K693" s="4" t="s">
        <v>126</v>
      </c>
      <c r="L693" s="108" t="s">
        <v>127</v>
      </c>
      <c r="M693" s="152">
        <f t="shared" si="42"/>
        <v>0</v>
      </c>
    </row>
    <row r="694" spans="1:13" s="64" customFormat="1" x14ac:dyDescent="0.25">
      <c r="A694" s="113" t="s">
        <v>697</v>
      </c>
      <c r="B694" s="187">
        <f t="shared" si="43"/>
        <v>46232</v>
      </c>
      <c r="C694" s="4" t="s">
        <v>702</v>
      </c>
      <c r="D694" s="105" t="s">
        <v>1308</v>
      </c>
      <c r="E694" s="105" t="s">
        <v>125</v>
      </c>
      <c r="F694" s="36">
        <v>60</v>
      </c>
      <c r="G694" s="5">
        <v>85</v>
      </c>
      <c r="H694" s="107">
        <f t="shared" si="44"/>
        <v>5100</v>
      </c>
      <c r="I694" s="37">
        <v>0</v>
      </c>
      <c r="J694" s="5">
        <f t="shared" si="45"/>
        <v>5100</v>
      </c>
      <c r="K694" s="4" t="s">
        <v>126</v>
      </c>
      <c r="L694" s="108" t="s">
        <v>127</v>
      </c>
      <c r="M694" s="152">
        <f t="shared" si="42"/>
        <v>0</v>
      </c>
    </row>
    <row r="695" spans="1:13" s="64" customFormat="1" x14ac:dyDescent="0.25">
      <c r="A695" s="113" t="s">
        <v>697</v>
      </c>
      <c r="B695" s="187">
        <f t="shared" si="43"/>
        <v>46232</v>
      </c>
      <c r="C695" s="4" t="s">
        <v>702</v>
      </c>
      <c r="D695" s="105" t="s">
        <v>1308</v>
      </c>
      <c r="E695" s="105" t="s">
        <v>131</v>
      </c>
      <c r="F695" s="106">
        <v>1</v>
      </c>
      <c r="G695" s="107">
        <v>80</v>
      </c>
      <c r="H695" s="107">
        <f t="shared" si="44"/>
        <v>80</v>
      </c>
      <c r="I695" s="37">
        <v>0</v>
      </c>
      <c r="J695" s="5">
        <f t="shared" si="45"/>
        <v>80</v>
      </c>
      <c r="K695" s="4" t="s">
        <v>126</v>
      </c>
      <c r="L695" s="108" t="s">
        <v>127</v>
      </c>
      <c r="M695" s="152">
        <f t="shared" si="42"/>
        <v>0</v>
      </c>
    </row>
    <row r="696" spans="1:13" s="64" customFormat="1" x14ac:dyDescent="0.25">
      <c r="A696" s="113" t="s">
        <v>697</v>
      </c>
      <c r="B696" s="187">
        <f t="shared" si="43"/>
        <v>46232</v>
      </c>
      <c r="C696" s="4" t="s">
        <v>703</v>
      </c>
      <c r="D696" s="105" t="s">
        <v>1307</v>
      </c>
      <c r="E696" s="105" t="s">
        <v>125</v>
      </c>
      <c r="F696" s="106">
        <v>25</v>
      </c>
      <c r="G696" s="107">
        <v>85</v>
      </c>
      <c r="H696" s="107">
        <f t="shared" si="44"/>
        <v>2125</v>
      </c>
      <c r="I696" s="37">
        <v>0</v>
      </c>
      <c r="J696" s="5">
        <f t="shared" si="45"/>
        <v>2125</v>
      </c>
      <c r="K696" s="4" t="s">
        <v>126</v>
      </c>
      <c r="L696" s="108" t="s">
        <v>127</v>
      </c>
      <c r="M696" s="152">
        <f t="shared" si="42"/>
        <v>0</v>
      </c>
    </row>
    <row r="697" spans="1:13" s="64" customFormat="1" x14ac:dyDescent="0.25">
      <c r="A697" s="113" t="s">
        <v>697</v>
      </c>
      <c r="B697" s="187">
        <f t="shared" si="43"/>
        <v>46232</v>
      </c>
      <c r="C697" s="4" t="s">
        <v>704</v>
      </c>
      <c r="D697" s="105" t="s">
        <v>141</v>
      </c>
      <c r="E697" s="105" t="s">
        <v>125</v>
      </c>
      <c r="F697" s="106">
        <v>30</v>
      </c>
      <c r="G697" s="107">
        <v>86</v>
      </c>
      <c r="H697" s="107">
        <f t="shared" si="44"/>
        <v>2580</v>
      </c>
      <c r="I697" s="37">
        <v>0</v>
      </c>
      <c r="J697" s="5">
        <f t="shared" si="45"/>
        <v>2580</v>
      </c>
      <c r="K697" s="4" t="s">
        <v>126</v>
      </c>
      <c r="L697" s="108" t="s">
        <v>127</v>
      </c>
      <c r="M697" s="152">
        <f t="shared" si="42"/>
        <v>0</v>
      </c>
    </row>
    <row r="698" spans="1:13" s="64" customFormat="1" x14ac:dyDescent="0.25">
      <c r="A698" s="113" t="s">
        <v>697</v>
      </c>
      <c r="B698" s="187">
        <f t="shared" si="43"/>
        <v>46232</v>
      </c>
      <c r="C698" s="4" t="s">
        <v>705</v>
      </c>
      <c r="D698" s="105" t="s">
        <v>139</v>
      </c>
      <c r="E698" s="105" t="s">
        <v>125</v>
      </c>
      <c r="F698" s="106">
        <v>3</v>
      </c>
      <c r="G698" s="107">
        <v>86</v>
      </c>
      <c r="H698" s="107">
        <f t="shared" si="44"/>
        <v>258</v>
      </c>
      <c r="I698" s="37">
        <v>0</v>
      </c>
      <c r="J698" s="5">
        <f t="shared" si="45"/>
        <v>258</v>
      </c>
      <c r="K698" s="4" t="s">
        <v>126</v>
      </c>
      <c r="L698" s="108" t="s">
        <v>127</v>
      </c>
      <c r="M698" s="152">
        <f t="shared" si="42"/>
        <v>0</v>
      </c>
    </row>
    <row r="699" spans="1:13" s="64" customFormat="1" x14ac:dyDescent="0.25">
      <c r="A699" s="113" t="s">
        <v>697</v>
      </c>
      <c r="B699" s="187">
        <f t="shared" si="43"/>
        <v>46232</v>
      </c>
      <c r="C699" s="4" t="s">
        <v>706</v>
      </c>
      <c r="D699" s="105" t="s">
        <v>1311</v>
      </c>
      <c r="E699" s="105" t="s">
        <v>125</v>
      </c>
      <c r="F699" s="106">
        <v>8</v>
      </c>
      <c r="G699" s="107">
        <v>85</v>
      </c>
      <c r="H699" s="107">
        <f t="shared" si="44"/>
        <v>680</v>
      </c>
      <c r="I699" s="37">
        <v>0</v>
      </c>
      <c r="J699" s="5">
        <f t="shared" si="45"/>
        <v>680</v>
      </c>
      <c r="K699" s="4" t="s">
        <v>126</v>
      </c>
      <c r="L699" s="108" t="s">
        <v>127</v>
      </c>
      <c r="M699" s="152">
        <f t="shared" si="42"/>
        <v>0</v>
      </c>
    </row>
    <row r="700" spans="1:13" s="64" customFormat="1" x14ac:dyDescent="0.25">
      <c r="A700" s="113" t="s">
        <v>697</v>
      </c>
      <c r="B700" s="187">
        <f t="shared" si="43"/>
        <v>46232</v>
      </c>
      <c r="C700" s="4" t="s">
        <v>707</v>
      </c>
      <c r="D700" s="105" t="s">
        <v>1310</v>
      </c>
      <c r="E700" s="105" t="s">
        <v>125</v>
      </c>
      <c r="F700" s="106">
        <v>12</v>
      </c>
      <c r="G700" s="107">
        <v>85</v>
      </c>
      <c r="H700" s="107">
        <f t="shared" si="44"/>
        <v>1020</v>
      </c>
      <c r="I700" s="37">
        <v>0</v>
      </c>
      <c r="J700" s="5">
        <f t="shared" si="45"/>
        <v>1020</v>
      </c>
      <c r="K700" s="4" t="s">
        <v>126</v>
      </c>
      <c r="L700" s="108" t="s">
        <v>127</v>
      </c>
      <c r="M700" s="152">
        <f t="shared" si="42"/>
        <v>0</v>
      </c>
    </row>
    <row r="701" spans="1:13" s="64" customFormat="1" x14ac:dyDescent="0.25">
      <c r="A701" s="113" t="s">
        <v>697</v>
      </c>
      <c r="B701" s="187">
        <f t="shared" si="43"/>
        <v>46232</v>
      </c>
      <c r="C701" s="4" t="s">
        <v>708</v>
      </c>
      <c r="D701" s="105" t="s">
        <v>1326</v>
      </c>
      <c r="E701" s="105" t="s">
        <v>125</v>
      </c>
      <c r="F701" s="106">
        <v>15</v>
      </c>
      <c r="G701" s="107">
        <v>86</v>
      </c>
      <c r="H701" s="107">
        <f t="shared" si="44"/>
        <v>1290</v>
      </c>
      <c r="I701" s="37">
        <v>0</v>
      </c>
      <c r="J701" s="5">
        <f t="shared" si="45"/>
        <v>1290</v>
      </c>
      <c r="K701" s="4" t="s">
        <v>126</v>
      </c>
      <c r="L701" s="108" t="s">
        <v>127</v>
      </c>
      <c r="M701" s="152">
        <f t="shared" si="42"/>
        <v>0</v>
      </c>
    </row>
    <row r="702" spans="1:13" s="64" customFormat="1" x14ac:dyDescent="0.25">
      <c r="A702" s="113" t="s">
        <v>697</v>
      </c>
      <c r="B702" s="187">
        <f t="shared" si="43"/>
        <v>46232</v>
      </c>
      <c r="C702" s="4" t="s">
        <v>709</v>
      </c>
      <c r="D702" s="105" t="s">
        <v>8924</v>
      </c>
      <c r="E702" s="105" t="s">
        <v>125</v>
      </c>
      <c r="F702" s="106">
        <v>35</v>
      </c>
      <c r="G702" s="107">
        <v>85</v>
      </c>
      <c r="H702" s="107">
        <f t="shared" si="44"/>
        <v>2975</v>
      </c>
      <c r="I702" s="37">
        <v>0</v>
      </c>
      <c r="J702" s="5">
        <f t="shared" si="45"/>
        <v>2975</v>
      </c>
      <c r="K702" s="4" t="s">
        <v>126</v>
      </c>
      <c r="L702" s="108" t="s">
        <v>127</v>
      </c>
      <c r="M702" s="152">
        <f t="shared" si="42"/>
        <v>0</v>
      </c>
    </row>
    <row r="703" spans="1:13" s="64" customFormat="1" x14ac:dyDescent="0.25">
      <c r="A703" s="113" t="s">
        <v>697</v>
      </c>
      <c r="B703" s="187">
        <f t="shared" si="43"/>
        <v>46232</v>
      </c>
      <c r="C703" s="4" t="s">
        <v>710</v>
      </c>
      <c r="D703" s="105" t="s">
        <v>8923</v>
      </c>
      <c r="E703" s="105" t="s">
        <v>125</v>
      </c>
      <c r="F703" s="106">
        <v>30</v>
      </c>
      <c r="G703" s="107">
        <v>85</v>
      </c>
      <c r="H703" s="107">
        <f t="shared" si="44"/>
        <v>2550</v>
      </c>
      <c r="I703" s="37">
        <v>0</v>
      </c>
      <c r="J703" s="5">
        <f t="shared" si="45"/>
        <v>2550</v>
      </c>
      <c r="K703" s="4" t="s">
        <v>126</v>
      </c>
      <c r="L703" s="108" t="s">
        <v>127</v>
      </c>
      <c r="M703" s="152">
        <f t="shared" si="42"/>
        <v>0</v>
      </c>
    </row>
    <row r="704" spans="1:13" s="64" customFormat="1" x14ac:dyDescent="0.25">
      <c r="A704" s="113" t="s">
        <v>697</v>
      </c>
      <c r="B704" s="187">
        <f t="shared" si="43"/>
        <v>46232</v>
      </c>
      <c r="C704" s="4" t="s">
        <v>711</v>
      </c>
      <c r="D704" s="105" t="s">
        <v>145</v>
      </c>
      <c r="E704" s="105" t="s">
        <v>125</v>
      </c>
      <c r="F704" s="106">
        <v>25</v>
      </c>
      <c r="G704" s="107">
        <v>95</v>
      </c>
      <c r="H704" s="107">
        <f t="shared" si="44"/>
        <v>2375</v>
      </c>
      <c r="I704" s="37">
        <v>0</v>
      </c>
      <c r="J704" s="5">
        <f t="shared" si="45"/>
        <v>2375</v>
      </c>
      <c r="K704" s="4" t="s">
        <v>126</v>
      </c>
      <c r="L704" s="108" t="s">
        <v>127</v>
      </c>
      <c r="M704" s="152">
        <f t="shared" si="42"/>
        <v>0</v>
      </c>
    </row>
    <row r="705" spans="1:13" s="64" customFormat="1" x14ac:dyDescent="0.25">
      <c r="A705" s="113" t="s">
        <v>697</v>
      </c>
      <c r="B705" s="187">
        <f t="shared" si="43"/>
        <v>46232</v>
      </c>
      <c r="C705" s="4" t="s">
        <v>712</v>
      </c>
      <c r="D705" s="105" t="s">
        <v>147</v>
      </c>
      <c r="E705" s="105" t="s">
        <v>125</v>
      </c>
      <c r="F705" s="106">
        <v>33</v>
      </c>
      <c r="G705" s="107">
        <v>84</v>
      </c>
      <c r="H705" s="107">
        <f t="shared" si="44"/>
        <v>2772</v>
      </c>
      <c r="I705" s="37">
        <v>0</v>
      </c>
      <c r="J705" s="5">
        <f t="shared" si="45"/>
        <v>2772</v>
      </c>
      <c r="K705" s="4" t="s">
        <v>126</v>
      </c>
      <c r="L705" s="108" t="s">
        <v>127</v>
      </c>
      <c r="M705" s="152">
        <f t="shared" si="42"/>
        <v>0</v>
      </c>
    </row>
    <row r="706" spans="1:13" s="64" customFormat="1" x14ac:dyDescent="0.25">
      <c r="A706" s="113" t="s">
        <v>697</v>
      </c>
      <c r="B706" s="187">
        <f t="shared" si="43"/>
        <v>46232</v>
      </c>
      <c r="C706" s="4" t="s">
        <v>713</v>
      </c>
      <c r="D706" s="105" t="s">
        <v>151</v>
      </c>
      <c r="E706" s="105" t="s">
        <v>125</v>
      </c>
      <c r="F706" s="106">
        <v>6</v>
      </c>
      <c r="G706" s="107">
        <v>85</v>
      </c>
      <c r="H706" s="107">
        <f t="shared" si="44"/>
        <v>510</v>
      </c>
      <c r="I706" s="37">
        <v>0</v>
      </c>
      <c r="J706" s="5">
        <f t="shared" si="45"/>
        <v>510</v>
      </c>
      <c r="K706" s="4" t="s">
        <v>126</v>
      </c>
      <c r="L706" s="108" t="s">
        <v>127</v>
      </c>
      <c r="M706" s="152">
        <f t="shared" si="42"/>
        <v>0</v>
      </c>
    </row>
    <row r="707" spans="1:13" s="64" customFormat="1" x14ac:dyDescent="0.25">
      <c r="A707" s="113" t="s">
        <v>697</v>
      </c>
      <c r="B707" s="187">
        <f t="shared" si="43"/>
        <v>46232</v>
      </c>
      <c r="C707" s="4" t="s">
        <v>714</v>
      </c>
      <c r="D707" s="4" t="s">
        <v>265</v>
      </c>
      <c r="E707" s="105" t="s">
        <v>125</v>
      </c>
      <c r="F707" s="36">
        <v>2</v>
      </c>
      <c r="G707" s="5">
        <v>100</v>
      </c>
      <c r="H707" s="107">
        <f t="shared" si="44"/>
        <v>200</v>
      </c>
      <c r="I707" s="37">
        <v>0</v>
      </c>
      <c r="J707" s="5">
        <f t="shared" si="45"/>
        <v>200</v>
      </c>
      <c r="K707" s="4" t="s">
        <v>126</v>
      </c>
      <c r="L707" s="108" t="s">
        <v>127</v>
      </c>
      <c r="M707" s="152">
        <f t="shared" ref="M707:M770" si="46">H707-J707</f>
        <v>0</v>
      </c>
    </row>
    <row r="708" spans="1:13" s="64" customFormat="1" x14ac:dyDescent="0.25">
      <c r="A708" s="113" t="s">
        <v>697</v>
      </c>
      <c r="B708" s="187">
        <f t="shared" si="43"/>
        <v>46232</v>
      </c>
      <c r="C708" s="4" t="s">
        <v>667</v>
      </c>
      <c r="D708" s="105" t="s">
        <v>153</v>
      </c>
      <c r="E708" s="105" t="s">
        <v>125</v>
      </c>
      <c r="F708" s="106">
        <v>5</v>
      </c>
      <c r="G708" s="107">
        <v>100</v>
      </c>
      <c r="H708" s="107">
        <f t="shared" si="44"/>
        <v>500</v>
      </c>
      <c r="I708" s="37">
        <v>0</v>
      </c>
      <c r="J708" s="5">
        <f t="shared" si="45"/>
        <v>500</v>
      </c>
      <c r="K708" s="4" t="s">
        <v>126</v>
      </c>
      <c r="L708" s="108" t="s">
        <v>127</v>
      </c>
      <c r="M708" s="152">
        <f t="shared" si="46"/>
        <v>0</v>
      </c>
    </row>
    <row r="709" spans="1:13" s="64" customFormat="1" x14ac:dyDescent="0.25">
      <c r="A709" s="113" t="s">
        <v>697</v>
      </c>
      <c r="B709" s="187">
        <f t="shared" si="43"/>
        <v>46232</v>
      </c>
      <c r="C709" s="4" t="s">
        <v>667</v>
      </c>
      <c r="D709" s="105" t="s">
        <v>153</v>
      </c>
      <c r="E709" s="105" t="s">
        <v>149</v>
      </c>
      <c r="F709" s="106">
        <v>2</v>
      </c>
      <c r="G709" s="107">
        <v>800</v>
      </c>
      <c r="H709" s="107">
        <f t="shared" si="44"/>
        <v>1600</v>
      </c>
      <c r="I709" s="37">
        <v>0</v>
      </c>
      <c r="J709" s="5">
        <f t="shared" si="45"/>
        <v>1600</v>
      </c>
      <c r="K709" s="4" t="s">
        <v>126</v>
      </c>
      <c r="L709" s="108" t="s">
        <v>127</v>
      </c>
      <c r="M709" s="152">
        <f t="shared" si="46"/>
        <v>0</v>
      </c>
    </row>
    <row r="710" spans="1:13" s="64" customFormat="1" x14ac:dyDescent="0.25">
      <c r="A710" s="113" t="s">
        <v>715</v>
      </c>
      <c r="B710" s="187">
        <f t="shared" si="43"/>
        <v>46233</v>
      </c>
      <c r="C710" s="4" t="s">
        <v>716</v>
      </c>
      <c r="D710" s="105" t="s">
        <v>1303</v>
      </c>
      <c r="E710" s="105" t="s">
        <v>125</v>
      </c>
      <c r="F710" s="106">
        <v>60</v>
      </c>
      <c r="G710" s="107">
        <v>85</v>
      </c>
      <c r="H710" s="107">
        <f t="shared" si="44"/>
        <v>5100</v>
      </c>
      <c r="I710" s="37">
        <v>0</v>
      </c>
      <c r="J710" s="5">
        <f t="shared" si="45"/>
        <v>5100</v>
      </c>
      <c r="K710" s="4" t="s">
        <v>126</v>
      </c>
      <c r="L710" s="108" t="s">
        <v>127</v>
      </c>
      <c r="M710" s="152">
        <f t="shared" si="46"/>
        <v>0</v>
      </c>
    </row>
    <row r="711" spans="1:13" s="64" customFormat="1" x14ac:dyDescent="0.25">
      <c r="A711" s="113" t="s">
        <v>715</v>
      </c>
      <c r="B711" s="187">
        <f t="shared" si="43"/>
        <v>46233</v>
      </c>
      <c r="C711" s="4" t="s">
        <v>716</v>
      </c>
      <c r="D711" s="105" t="s">
        <v>1303</v>
      </c>
      <c r="E711" s="105" t="s">
        <v>131</v>
      </c>
      <c r="F711" s="106">
        <v>1</v>
      </c>
      <c r="G711" s="107">
        <v>80</v>
      </c>
      <c r="H711" s="107">
        <f t="shared" si="44"/>
        <v>80</v>
      </c>
      <c r="I711" s="37">
        <v>0</v>
      </c>
      <c r="J711" s="5">
        <f t="shared" si="45"/>
        <v>80</v>
      </c>
      <c r="K711" s="4" t="s">
        <v>126</v>
      </c>
      <c r="L711" s="108" t="s">
        <v>127</v>
      </c>
      <c r="M711" s="152">
        <f t="shared" si="46"/>
        <v>0</v>
      </c>
    </row>
    <row r="712" spans="1:13" s="64" customFormat="1" x14ac:dyDescent="0.25">
      <c r="A712" s="113" t="s">
        <v>715</v>
      </c>
      <c r="B712" s="187">
        <f t="shared" si="43"/>
        <v>46233</v>
      </c>
      <c r="C712" s="4" t="s">
        <v>717</v>
      </c>
      <c r="D712" s="105" t="s">
        <v>1306</v>
      </c>
      <c r="E712" s="105" t="s">
        <v>125</v>
      </c>
      <c r="F712" s="106">
        <v>60</v>
      </c>
      <c r="G712" s="107">
        <v>85</v>
      </c>
      <c r="H712" s="107">
        <f t="shared" si="44"/>
        <v>5100</v>
      </c>
      <c r="I712" s="37">
        <v>0</v>
      </c>
      <c r="J712" s="5">
        <f t="shared" si="45"/>
        <v>5100</v>
      </c>
      <c r="K712" s="4" t="s">
        <v>126</v>
      </c>
      <c r="L712" s="108" t="s">
        <v>127</v>
      </c>
      <c r="M712" s="152">
        <f t="shared" si="46"/>
        <v>0</v>
      </c>
    </row>
    <row r="713" spans="1:13" s="64" customFormat="1" x14ac:dyDescent="0.25">
      <c r="A713" s="113" t="s">
        <v>715</v>
      </c>
      <c r="B713" s="187">
        <f t="shared" si="43"/>
        <v>46233</v>
      </c>
      <c r="C713" s="4" t="s">
        <v>718</v>
      </c>
      <c r="D713" s="105" t="s">
        <v>1313</v>
      </c>
      <c r="E713" s="105" t="s">
        <v>125</v>
      </c>
      <c r="F713" s="106">
        <v>15</v>
      </c>
      <c r="G713" s="107">
        <v>85</v>
      </c>
      <c r="H713" s="107">
        <f t="shared" si="44"/>
        <v>1275</v>
      </c>
      <c r="I713" s="37">
        <v>0</v>
      </c>
      <c r="J713" s="5">
        <f t="shared" si="45"/>
        <v>1275</v>
      </c>
      <c r="K713" s="4" t="s">
        <v>126</v>
      </c>
      <c r="L713" s="108" t="s">
        <v>127</v>
      </c>
      <c r="M713" s="152">
        <f t="shared" si="46"/>
        <v>0</v>
      </c>
    </row>
    <row r="714" spans="1:13" s="64" customFormat="1" x14ac:dyDescent="0.25">
      <c r="A714" s="113" t="s">
        <v>715</v>
      </c>
      <c r="B714" s="187">
        <f t="shared" si="43"/>
        <v>46233</v>
      </c>
      <c r="C714" s="4" t="s">
        <v>719</v>
      </c>
      <c r="D714" s="105" t="s">
        <v>1308</v>
      </c>
      <c r="E714" s="105" t="s">
        <v>125</v>
      </c>
      <c r="F714" s="106">
        <v>40</v>
      </c>
      <c r="G714" s="107">
        <v>86</v>
      </c>
      <c r="H714" s="107">
        <f t="shared" si="44"/>
        <v>3440</v>
      </c>
      <c r="I714" s="37">
        <v>0</v>
      </c>
      <c r="J714" s="5">
        <f t="shared" si="45"/>
        <v>3440</v>
      </c>
      <c r="K714" s="4" t="s">
        <v>126</v>
      </c>
      <c r="L714" s="108" t="s">
        <v>127</v>
      </c>
      <c r="M714" s="152">
        <f t="shared" si="46"/>
        <v>0</v>
      </c>
    </row>
    <row r="715" spans="1:13" s="64" customFormat="1" x14ac:dyDescent="0.25">
      <c r="A715" s="113" t="s">
        <v>715</v>
      </c>
      <c r="B715" s="187">
        <f t="shared" si="43"/>
        <v>46233</v>
      </c>
      <c r="C715" s="4" t="s">
        <v>719</v>
      </c>
      <c r="D715" s="105" t="s">
        <v>1308</v>
      </c>
      <c r="E715" s="105" t="s">
        <v>125</v>
      </c>
      <c r="F715" s="106">
        <v>40</v>
      </c>
      <c r="G715" s="107">
        <v>85</v>
      </c>
      <c r="H715" s="107">
        <f t="shared" si="44"/>
        <v>3400</v>
      </c>
      <c r="I715" s="37">
        <v>0</v>
      </c>
      <c r="J715" s="5">
        <f t="shared" si="45"/>
        <v>3400</v>
      </c>
      <c r="K715" s="4" t="s">
        <v>126</v>
      </c>
      <c r="L715" s="108" t="s">
        <v>127</v>
      </c>
      <c r="M715" s="152">
        <f t="shared" si="46"/>
        <v>0</v>
      </c>
    </row>
    <row r="716" spans="1:13" s="64" customFormat="1" x14ac:dyDescent="0.25">
      <c r="A716" s="113" t="s">
        <v>715</v>
      </c>
      <c r="B716" s="187">
        <f t="shared" si="43"/>
        <v>46233</v>
      </c>
      <c r="C716" s="4" t="s">
        <v>719</v>
      </c>
      <c r="D716" s="105" t="s">
        <v>1308</v>
      </c>
      <c r="E716" s="105" t="s">
        <v>131</v>
      </c>
      <c r="F716" s="106">
        <v>1</v>
      </c>
      <c r="G716" s="107">
        <v>80</v>
      </c>
      <c r="H716" s="107">
        <f t="shared" si="44"/>
        <v>80</v>
      </c>
      <c r="I716" s="37">
        <v>0</v>
      </c>
      <c r="J716" s="5">
        <f t="shared" si="45"/>
        <v>80</v>
      </c>
      <c r="K716" s="4" t="s">
        <v>126</v>
      </c>
      <c r="L716" s="108" t="s">
        <v>127</v>
      </c>
      <c r="M716" s="152">
        <f t="shared" si="46"/>
        <v>0</v>
      </c>
    </row>
    <row r="717" spans="1:13" s="64" customFormat="1" x14ac:dyDescent="0.25">
      <c r="A717" s="113" t="s">
        <v>715</v>
      </c>
      <c r="B717" s="187">
        <f t="shared" si="43"/>
        <v>46233</v>
      </c>
      <c r="C717" s="4" t="s">
        <v>720</v>
      </c>
      <c r="D717" s="105" t="s">
        <v>1312</v>
      </c>
      <c r="E717" s="105" t="s">
        <v>125</v>
      </c>
      <c r="F717" s="106">
        <v>5</v>
      </c>
      <c r="G717" s="107">
        <v>85</v>
      </c>
      <c r="H717" s="107">
        <f t="shared" si="44"/>
        <v>425</v>
      </c>
      <c r="I717" s="37">
        <v>0</v>
      </c>
      <c r="J717" s="5">
        <f t="shared" si="45"/>
        <v>425</v>
      </c>
      <c r="K717" s="4" t="s">
        <v>126</v>
      </c>
      <c r="L717" s="108" t="s">
        <v>127</v>
      </c>
      <c r="M717" s="152">
        <f t="shared" si="46"/>
        <v>0</v>
      </c>
    </row>
    <row r="718" spans="1:13" s="64" customFormat="1" x14ac:dyDescent="0.25">
      <c r="A718" s="113" t="s">
        <v>715</v>
      </c>
      <c r="B718" s="187">
        <f t="shared" si="43"/>
        <v>46233</v>
      </c>
      <c r="C718" s="4" t="s">
        <v>721</v>
      </c>
      <c r="D718" s="105" t="s">
        <v>1307</v>
      </c>
      <c r="E718" s="105" t="s">
        <v>125</v>
      </c>
      <c r="F718" s="106">
        <v>20</v>
      </c>
      <c r="G718" s="107">
        <v>85</v>
      </c>
      <c r="H718" s="107">
        <f t="shared" si="44"/>
        <v>1700</v>
      </c>
      <c r="I718" s="37">
        <v>0</v>
      </c>
      <c r="J718" s="5">
        <f t="shared" si="45"/>
        <v>1700</v>
      </c>
      <c r="K718" s="4" t="s">
        <v>126</v>
      </c>
      <c r="L718" s="108" t="s">
        <v>127</v>
      </c>
      <c r="M718" s="152">
        <f t="shared" si="46"/>
        <v>0</v>
      </c>
    </row>
    <row r="719" spans="1:13" s="64" customFormat="1" x14ac:dyDescent="0.25">
      <c r="A719" s="113" t="s">
        <v>715</v>
      </c>
      <c r="B719" s="187">
        <f t="shared" si="43"/>
        <v>46233</v>
      </c>
      <c r="C719" s="4" t="s">
        <v>722</v>
      </c>
      <c r="D719" s="105" t="s">
        <v>141</v>
      </c>
      <c r="E719" s="105" t="s">
        <v>125</v>
      </c>
      <c r="F719" s="106">
        <v>30</v>
      </c>
      <c r="G719" s="107">
        <v>86</v>
      </c>
      <c r="H719" s="107">
        <f t="shared" si="44"/>
        <v>2580</v>
      </c>
      <c r="I719" s="37">
        <v>0</v>
      </c>
      <c r="J719" s="5">
        <f t="shared" si="45"/>
        <v>2580</v>
      </c>
      <c r="K719" s="4" t="s">
        <v>126</v>
      </c>
      <c r="L719" s="108" t="s">
        <v>127</v>
      </c>
      <c r="M719" s="152">
        <f t="shared" si="46"/>
        <v>0</v>
      </c>
    </row>
    <row r="720" spans="1:13" s="64" customFormat="1" x14ac:dyDescent="0.25">
      <c r="A720" s="113" t="s">
        <v>715</v>
      </c>
      <c r="B720" s="187">
        <f t="shared" si="43"/>
        <v>46233</v>
      </c>
      <c r="C720" s="4" t="s">
        <v>722</v>
      </c>
      <c r="D720" s="105" t="s">
        <v>141</v>
      </c>
      <c r="E720" s="4" t="s">
        <v>149</v>
      </c>
      <c r="F720" s="36">
        <v>5</v>
      </c>
      <c r="G720" s="5">
        <v>800</v>
      </c>
      <c r="H720" s="107">
        <f t="shared" si="44"/>
        <v>4000</v>
      </c>
      <c r="I720" s="37">
        <v>0</v>
      </c>
      <c r="J720" s="5">
        <f t="shared" si="45"/>
        <v>4000</v>
      </c>
      <c r="K720" s="4" t="s">
        <v>126</v>
      </c>
      <c r="L720" s="108" t="s">
        <v>127</v>
      </c>
      <c r="M720" s="152">
        <f t="shared" si="46"/>
        <v>0</v>
      </c>
    </row>
    <row r="721" spans="1:13" s="64" customFormat="1" x14ac:dyDescent="0.25">
      <c r="A721" s="113" t="s">
        <v>715</v>
      </c>
      <c r="B721" s="187">
        <f t="shared" si="43"/>
        <v>46233</v>
      </c>
      <c r="C721" s="4" t="s">
        <v>723</v>
      </c>
      <c r="D721" s="105" t="s">
        <v>139</v>
      </c>
      <c r="E721" s="105" t="s">
        <v>125</v>
      </c>
      <c r="F721" s="106">
        <v>3.5</v>
      </c>
      <c r="G721" s="107">
        <v>86</v>
      </c>
      <c r="H721" s="107">
        <f t="shared" si="44"/>
        <v>301</v>
      </c>
      <c r="I721" s="37">
        <v>0</v>
      </c>
      <c r="J721" s="5">
        <f t="shared" si="45"/>
        <v>301</v>
      </c>
      <c r="K721" s="4" t="s">
        <v>126</v>
      </c>
      <c r="L721" s="108" t="s">
        <v>127</v>
      </c>
      <c r="M721" s="152">
        <f t="shared" si="46"/>
        <v>0</v>
      </c>
    </row>
    <row r="722" spans="1:13" s="64" customFormat="1" x14ac:dyDescent="0.25">
      <c r="A722" s="113" t="s">
        <v>715</v>
      </c>
      <c r="B722" s="187">
        <f t="shared" si="43"/>
        <v>46233</v>
      </c>
      <c r="C722" s="4" t="s">
        <v>724</v>
      </c>
      <c r="D722" s="105" t="s">
        <v>1311</v>
      </c>
      <c r="E722" s="105" t="s">
        <v>125</v>
      </c>
      <c r="F722" s="106">
        <v>8</v>
      </c>
      <c r="G722" s="107">
        <v>85</v>
      </c>
      <c r="H722" s="107">
        <f t="shared" si="44"/>
        <v>680</v>
      </c>
      <c r="I722" s="37">
        <v>0</v>
      </c>
      <c r="J722" s="5">
        <f t="shared" si="45"/>
        <v>680</v>
      </c>
      <c r="K722" s="4" t="s">
        <v>126</v>
      </c>
      <c r="L722" s="108" t="s">
        <v>127</v>
      </c>
      <c r="M722" s="152">
        <f t="shared" si="46"/>
        <v>0</v>
      </c>
    </row>
    <row r="723" spans="1:13" s="64" customFormat="1" x14ac:dyDescent="0.25">
      <c r="A723" s="113" t="s">
        <v>715</v>
      </c>
      <c r="B723" s="187">
        <f t="shared" si="43"/>
        <v>46233</v>
      </c>
      <c r="C723" s="4" t="s">
        <v>725</v>
      </c>
      <c r="D723" s="105" t="s">
        <v>134</v>
      </c>
      <c r="E723" s="105" t="s">
        <v>125</v>
      </c>
      <c r="F723" s="106">
        <v>10</v>
      </c>
      <c r="G723" s="107">
        <v>85</v>
      </c>
      <c r="H723" s="107">
        <f t="shared" si="44"/>
        <v>850</v>
      </c>
      <c r="I723" s="37">
        <v>0</v>
      </c>
      <c r="J723" s="5">
        <f t="shared" si="45"/>
        <v>850</v>
      </c>
      <c r="K723" s="4" t="s">
        <v>126</v>
      </c>
      <c r="L723" s="108" t="s">
        <v>127</v>
      </c>
      <c r="M723" s="152">
        <f t="shared" si="46"/>
        <v>0</v>
      </c>
    </row>
    <row r="724" spans="1:13" s="64" customFormat="1" x14ac:dyDescent="0.25">
      <c r="A724" s="113" t="s">
        <v>715</v>
      </c>
      <c r="B724" s="187">
        <f t="shared" si="43"/>
        <v>46233</v>
      </c>
      <c r="C724" s="4" t="s">
        <v>726</v>
      </c>
      <c r="D724" s="105" t="s">
        <v>1310</v>
      </c>
      <c r="E724" s="105" t="s">
        <v>125</v>
      </c>
      <c r="F724" s="106">
        <v>12</v>
      </c>
      <c r="G724" s="107">
        <v>85</v>
      </c>
      <c r="H724" s="107">
        <f t="shared" si="44"/>
        <v>1020</v>
      </c>
      <c r="I724" s="37">
        <v>0</v>
      </c>
      <c r="J724" s="5">
        <f t="shared" si="45"/>
        <v>1020</v>
      </c>
      <c r="K724" s="4" t="s">
        <v>126</v>
      </c>
      <c r="L724" s="108" t="s">
        <v>127</v>
      </c>
      <c r="M724" s="152">
        <f t="shared" si="46"/>
        <v>0</v>
      </c>
    </row>
    <row r="725" spans="1:13" s="64" customFormat="1" x14ac:dyDescent="0.25">
      <c r="A725" s="113" t="s">
        <v>715</v>
      </c>
      <c r="B725" s="187">
        <f t="shared" si="43"/>
        <v>46233</v>
      </c>
      <c r="C725" s="4" t="s">
        <v>727</v>
      </c>
      <c r="D725" s="105" t="s">
        <v>1309</v>
      </c>
      <c r="E725" s="105" t="s">
        <v>125</v>
      </c>
      <c r="F725" s="106">
        <v>5</v>
      </c>
      <c r="G725" s="107">
        <v>85</v>
      </c>
      <c r="H725" s="107">
        <f t="shared" si="44"/>
        <v>425</v>
      </c>
      <c r="I725" s="37">
        <v>0</v>
      </c>
      <c r="J725" s="5">
        <f t="shared" si="45"/>
        <v>425</v>
      </c>
      <c r="K725" s="4" t="s">
        <v>126</v>
      </c>
      <c r="L725" s="108" t="s">
        <v>127</v>
      </c>
      <c r="M725" s="152">
        <f t="shared" si="46"/>
        <v>0</v>
      </c>
    </row>
    <row r="726" spans="1:13" s="64" customFormat="1" x14ac:dyDescent="0.25">
      <c r="A726" s="113" t="s">
        <v>715</v>
      </c>
      <c r="B726" s="187">
        <f t="shared" si="43"/>
        <v>46233</v>
      </c>
      <c r="C726" s="4" t="s">
        <v>728</v>
      </c>
      <c r="D726" s="105" t="s">
        <v>1326</v>
      </c>
      <c r="E726" s="105" t="s">
        <v>125</v>
      </c>
      <c r="F726" s="106">
        <v>15</v>
      </c>
      <c r="G726" s="107">
        <v>86</v>
      </c>
      <c r="H726" s="107">
        <f t="shared" si="44"/>
        <v>1290</v>
      </c>
      <c r="I726" s="37">
        <v>0</v>
      </c>
      <c r="J726" s="5">
        <f t="shared" si="45"/>
        <v>1290</v>
      </c>
      <c r="K726" s="4" t="s">
        <v>126</v>
      </c>
      <c r="L726" s="108" t="s">
        <v>127</v>
      </c>
      <c r="M726" s="152">
        <f t="shared" si="46"/>
        <v>0</v>
      </c>
    </row>
    <row r="727" spans="1:13" s="64" customFormat="1" x14ac:dyDescent="0.25">
      <c r="A727" s="113" t="s">
        <v>715</v>
      </c>
      <c r="B727" s="187">
        <f t="shared" si="43"/>
        <v>46233</v>
      </c>
      <c r="C727" s="4" t="s">
        <v>729</v>
      </c>
      <c r="D727" s="105" t="s">
        <v>730</v>
      </c>
      <c r="E727" s="105" t="s">
        <v>125</v>
      </c>
      <c r="F727" s="106">
        <v>10</v>
      </c>
      <c r="G727" s="107">
        <v>85</v>
      </c>
      <c r="H727" s="107">
        <f t="shared" si="44"/>
        <v>850</v>
      </c>
      <c r="I727" s="37">
        <v>0</v>
      </c>
      <c r="J727" s="5">
        <f t="shared" si="45"/>
        <v>850</v>
      </c>
      <c r="K727" s="4" t="s">
        <v>126</v>
      </c>
      <c r="L727" s="108" t="s">
        <v>127</v>
      </c>
      <c r="M727" s="152">
        <f t="shared" si="46"/>
        <v>0</v>
      </c>
    </row>
    <row r="728" spans="1:13" s="64" customFormat="1" x14ac:dyDescent="0.25">
      <c r="A728" s="113" t="s">
        <v>715</v>
      </c>
      <c r="B728" s="187">
        <f t="shared" ref="B728:B791" si="47">IF(A728="","",IF(ISNUMBER(A728),IFERROR(VLOOKUP(TEXT(A728,"yyyy/mm/dd"),BSAD,2,FALSE),""),IFERROR(VLOOKUP(A728,BSAD,2,FALSE),"")))</f>
        <v>46233</v>
      </c>
      <c r="C728" s="4" t="s">
        <v>731</v>
      </c>
      <c r="D728" s="105" t="s">
        <v>145</v>
      </c>
      <c r="E728" s="105" t="s">
        <v>125</v>
      </c>
      <c r="F728" s="106">
        <v>25</v>
      </c>
      <c r="G728" s="107">
        <v>95</v>
      </c>
      <c r="H728" s="107">
        <f t="shared" ref="H728:H791" si="48">IF($F728="","",$F728*$G728)</f>
        <v>2375</v>
      </c>
      <c r="I728" s="37">
        <v>0</v>
      </c>
      <c r="J728" s="5">
        <f t="shared" ref="J728:J791" si="49">IF($F728="","",$H728*(1-$I728/100))</f>
        <v>2375</v>
      </c>
      <c r="K728" s="4" t="s">
        <v>126</v>
      </c>
      <c r="L728" s="108" t="s">
        <v>127</v>
      </c>
      <c r="M728" s="152">
        <f t="shared" si="46"/>
        <v>0</v>
      </c>
    </row>
    <row r="729" spans="1:13" s="64" customFormat="1" x14ac:dyDescent="0.25">
      <c r="A729" s="113" t="s">
        <v>715</v>
      </c>
      <c r="B729" s="187">
        <f t="shared" si="47"/>
        <v>46233</v>
      </c>
      <c r="C729" s="4" t="s">
        <v>731</v>
      </c>
      <c r="D729" s="105" t="s">
        <v>145</v>
      </c>
      <c r="E729" s="105" t="s">
        <v>125</v>
      </c>
      <c r="F729" s="106">
        <v>12</v>
      </c>
      <c r="G729" s="107">
        <v>85</v>
      </c>
      <c r="H729" s="107">
        <f t="shared" si="48"/>
        <v>1020</v>
      </c>
      <c r="I729" s="37">
        <v>0</v>
      </c>
      <c r="J729" s="5">
        <f t="shared" si="49"/>
        <v>1020</v>
      </c>
      <c r="K729" s="4" t="s">
        <v>126</v>
      </c>
      <c r="L729" s="108" t="s">
        <v>127</v>
      </c>
      <c r="M729" s="152">
        <f t="shared" si="46"/>
        <v>0</v>
      </c>
    </row>
    <row r="730" spans="1:13" s="64" customFormat="1" x14ac:dyDescent="0.25">
      <c r="A730" s="113" t="s">
        <v>715</v>
      </c>
      <c r="B730" s="187">
        <f t="shared" si="47"/>
        <v>46233</v>
      </c>
      <c r="C730" s="4" t="s">
        <v>732</v>
      </c>
      <c r="D730" s="105" t="s">
        <v>147</v>
      </c>
      <c r="E730" s="105" t="s">
        <v>125</v>
      </c>
      <c r="F730" s="106">
        <v>40</v>
      </c>
      <c r="G730" s="107">
        <v>84</v>
      </c>
      <c r="H730" s="107">
        <f t="shared" si="48"/>
        <v>3360</v>
      </c>
      <c r="I730" s="37">
        <v>0</v>
      </c>
      <c r="J730" s="5">
        <f t="shared" si="49"/>
        <v>3360</v>
      </c>
      <c r="K730" s="4" t="s">
        <v>126</v>
      </c>
      <c r="L730" s="108" t="s">
        <v>127</v>
      </c>
      <c r="M730" s="152">
        <f t="shared" si="46"/>
        <v>0</v>
      </c>
    </row>
    <row r="731" spans="1:13" s="64" customFormat="1" x14ac:dyDescent="0.25">
      <c r="A731" s="113" t="s">
        <v>715</v>
      </c>
      <c r="B731" s="187">
        <f t="shared" si="47"/>
        <v>46233</v>
      </c>
      <c r="C731" s="4" t="s">
        <v>733</v>
      </c>
      <c r="D731" s="105" t="s">
        <v>151</v>
      </c>
      <c r="E731" s="105" t="s">
        <v>125</v>
      </c>
      <c r="F731" s="106">
        <v>6</v>
      </c>
      <c r="G731" s="107">
        <v>85</v>
      </c>
      <c r="H731" s="107">
        <f t="shared" si="48"/>
        <v>510</v>
      </c>
      <c r="I731" s="37">
        <v>0</v>
      </c>
      <c r="J731" s="5">
        <f t="shared" si="49"/>
        <v>510</v>
      </c>
      <c r="K731" s="4" t="s">
        <v>126</v>
      </c>
      <c r="L731" s="108" t="s">
        <v>127</v>
      </c>
      <c r="M731" s="152">
        <f t="shared" si="46"/>
        <v>0</v>
      </c>
    </row>
    <row r="732" spans="1:13" s="64" customFormat="1" x14ac:dyDescent="0.25">
      <c r="A732" s="113" t="s">
        <v>715</v>
      </c>
      <c r="B732" s="187">
        <f t="shared" si="47"/>
        <v>46233</v>
      </c>
      <c r="C732" s="4" t="s">
        <v>734</v>
      </c>
      <c r="D732" s="105" t="s">
        <v>265</v>
      </c>
      <c r="E732" s="105" t="s">
        <v>125</v>
      </c>
      <c r="F732" s="106">
        <v>2</v>
      </c>
      <c r="G732" s="107">
        <v>100</v>
      </c>
      <c r="H732" s="107">
        <f t="shared" si="48"/>
        <v>200</v>
      </c>
      <c r="I732" s="37">
        <v>0</v>
      </c>
      <c r="J732" s="5">
        <f t="shared" si="49"/>
        <v>200</v>
      </c>
      <c r="K732" s="4" t="s">
        <v>126</v>
      </c>
      <c r="L732" s="108" t="s">
        <v>127</v>
      </c>
      <c r="M732" s="152">
        <f t="shared" si="46"/>
        <v>0</v>
      </c>
    </row>
    <row r="733" spans="1:13" s="64" customFormat="1" x14ac:dyDescent="0.25">
      <c r="A733" s="113" t="s">
        <v>715</v>
      </c>
      <c r="B733" s="187">
        <f t="shared" si="47"/>
        <v>46233</v>
      </c>
      <c r="C733" s="4" t="s">
        <v>735</v>
      </c>
      <c r="D733" s="4" t="s">
        <v>8835</v>
      </c>
      <c r="E733" s="105" t="s">
        <v>125</v>
      </c>
      <c r="F733" s="36">
        <v>10</v>
      </c>
      <c r="G733" s="5">
        <v>86</v>
      </c>
      <c r="H733" s="107">
        <f t="shared" si="48"/>
        <v>860</v>
      </c>
      <c r="I733" s="37">
        <v>0</v>
      </c>
      <c r="J733" s="5">
        <f t="shared" si="49"/>
        <v>860</v>
      </c>
      <c r="K733" s="4" t="s">
        <v>126</v>
      </c>
      <c r="L733" s="108" t="s">
        <v>127</v>
      </c>
      <c r="M733" s="152">
        <f t="shared" si="46"/>
        <v>0</v>
      </c>
    </row>
    <row r="734" spans="1:13" x14ac:dyDescent="0.25">
      <c r="A734" s="113" t="s">
        <v>715</v>
      </c>
      <c r="B734" s="187">
        <f t="shared" si="47"/>
        <v>46233</v>
      </c>
      <c r="C734" s="4" t="s">
        <v>736</v>
      </c>
      <c r="D734" s="105" t="s">
        <v>534</v>
      </c>
      <c r="E734" s="105" t="s">
        <v>125</v>
      </c>
      <c r="F734" s="106">
        <v>2</v>
      </c>
      <c r="G734" s="107">
        <v>90</v>
      </c>
      <c r="H734" s="107">
        <f t="shared" si="48"/>
        <v>180</v>
      </c>
      <c r="I734" s="37">
        <v>0</v>
      </c>
      <c r="J734" s="5">
        <f t="shared" si="49"/>
        <v>180</v>
      </c>
      <c r="K734" s="4" t="s">
        <v>126</v>
      </c>
      <c r="L734" s="4" t="s">
        <v>1095</v>
      </c>
      <c r="M734" s="152">
        <f t="shared" si="46"/>
        <v>0</v>
      </c>
    </row>
    <row r="735" spans="1:13" x14ac:dyDescent="0.25">
      <c r="A735" s="113" t="s">
        <v>715</v>
      </c>
      <c r="B735" s="187">
        <f t="shared" si="47"/>
        <v>46233</v>
      </c>
      <c r="C735" s="4" t="s">
        <v>737</v>
      </c>
      <c r="D735" s="105" t="s">
        <v>265</v>
      </c>
      <c r="E735" s="105" t="s">
        <v>125</v>
      </c>
      <c r="F735" s="106">
        <v>2</v>
      </c>
      <c r="G735" s="107">
        <v>100</v>
      </c>
      <c r="H735" s="107">
        <f t="shared" si="48"/>
        <v>200</v>
      </c>
      <c r="I735" s="37">
        <v>0</v>
      </c>
      <c r="J735" s="5">
        <f t="shared" si="49"/>
        <v>200</v>
      </c>
      <c r="K735" s="4" t="s">
        <v>126</v>
      </c>
      <c r="L735" s="4" t="s">
        <v>127</v>
      </c>
      <c r="M735" s="152">
        <f t="shared" si="46"/>
        <v>0</v>
      </c>
    </row>
    <row r="736" spans="1:13" x14ac:dyDescent="0.25">
      <c r="A736" s="113" t="s">
        <v>715</v>
      </c>
      <c r="B736" s="187">
        <f t="shared" si="47"/>
        <v>46233</v>
      </c>
      <c r="C736" s="4" t="s">
        <v>738</v>
      </c>
      <c r="D736" s="105" t="s">
        <v>739</v>
      </c>
      <c r="E736" s="105" t="s">
        <v>125</v>
      </c>
      <c r="F736" s="106">
        <v>1</v>
      </c>
      <c r="G736" s="107">
        <v>85</v>
      </c>
      <c r="H736" s="107">
        <f t="shared" si="48"/>
        <v>85</v>
      </c>
      <c r="I736" s="37">
        <v>0</v>
      </c>
      <c r="J736" s="5">
        <f t="shared" si="49"/>
        <v>85</v>
      </c>
      <c r="K736" s="4" t="s">
        <v>126</v>
      </c>
      <c r="L736" s="4" t="s">
        <v>127</v>
      </c>
      <c r="M736" s="152">
        <f t="shared" si="46"/>
        <v>0</v>
      </c>
    </row>
    <row r="737" spans="1:13" x14ac:dyDescent="0.25">
      <c r="A737" s="113" t="s">
        <v>715</v>
      </c>
      <c r="B737" s="187">
        <f t="shared" si="47"/>
        <v>46233</v>
      </c>
      <c r="C737" s="4" t="s">
        <v>738</v>
      </c>
      <c r="D737" s="105" t="s">
        <v>739</v>
      </c>
      <c r="E737" s="105" t="s">
        <v>319</v>
      </c>
      <c r="F737" s="106">
        <v>6</v>
      </c>
      <c r="G737" s="107">
        <v>1100</v>
      </c>
      <c r="H737" s="107">
        <f t="shared" si="48"/>
        <v>6600</v>
      </c>
      <c r="I737" s="37">
        <v>0</v>
      </c>
      <c r="J737" s="5">
        <f t="shared" si="49"/>
        <v>6600</v>
      </c>
      <c r="K737" s="4" t="s">
        <v>126</v>
      </c>
      <c r="L737" s="4" t="s">
        <v>127</v>
      </c>
      <c r="M737" s="152">
        <f t="shared" si="46"/>
        <v>0</v>
      </c>
    </row>
    <row r="738" spans="1:13" x14ac:dyDescent="0.25">
      <c r="A738" s="113" t="s">
        <v>715</v>
      </c>
      <c r="B738" s="187">
        <f t="shared" si="47"/>
        <v>46233</v>
      </c>
      <c r="C738" s="4" t="s">
        <v>738</v>
      </c>
      <c r="D738" s="105" t="s">
        <v>739</v>
      </c>
      <c r="E738" s="105" t="s">
        <v>149</v>
      </c>
      <c r="F738" s="106">
        <v>5</v>
      </c>
      <c r="G738" s="107">
        <v>800</v>
      </c>
      <c r="H738" s="107">
        <f t="shared" si="48"/>
        <v>4000</v>
      </c>
      <c r="I738" s="37">
        <v>0</v>
      </c>
      <c r="J738" s="5">
        <f t="shared" si="49"/>
        <v>4000</v>
      </c>
      <c r="K738" s="4" t="s">
        <v>126</v>
      </c>
      <c r="L738" s="4" t="s">
        <v>127</v>
      </c>
      <c r="M738" s="152">
        <f t="shared" si="46"/>
        <v>0</v>
      </c>
    </row>
    <row r="739" spans="1:13" x14ac:dyDescent="0.25">
      <c r="A739" s="113" t="s">
        <v>715</v>
      </c>
      <c r="B739" s="187">
        <f t="shared" si="47"/>
        <v>46233</v>
      </c>
      <c r="C739" s="4" t="s">
        <v>738</v>
      </c>
      <c r="D739" s="105" t="s">
        <v>153</v>
      </c>
      <c r="E739" s="105" t="s">
        <v>125</v>
      </c>
      <c r="F739" s="106">
        <v>2</v>
      </c>
      <c r="G739" s="107">
        <v>100</v>
      </c>
      <c r="H739" s="107">
        <f t="shared" si="48"/>
        <v>200</v>
      </c>
      <c r="I739" s="37">
        <v>0</v>
      </c>
      <c r="J739" s="5">
        <f t="shared" si="49"/>
        <v>200</v>
      </c>
      <c r="K739" s="4" t="s">
        <v>126</v>
      </c>
      <c r="L739" s="4" t="s">
        <v>127</v>
      </c>
      <c r="M739" s="152">
        <f t="shared" si="46"/>
        <v>0</v>
      </c>
    </row>
    <row r="740" spans="1:13" s="64" customFormat="1" x14ac:dyDescent="0.25">
      <c r="A740" s="113" t="s">
        <v>740</v>
      </c>
      <c r="B740" s="187">
        <f t="shared" si="47"/>
        <v>46234</v>
      </c>
      <c r="C740" s="4" t="s">
        <v>741</v>
      </c>
      <c r="D740" s="105" t="s">
        <v>1303</v>
      </c>
      <c r="E740" s="105" t="s">
        <v>125</v>
      </c>
      <c r="F740" s="106">
        <v>100</v>
      </c>
      <c r="G740" s="107">
        <v>85</v>
      </c>
      <c r="H740" s="107">
        <f t="shared" si="48"/>
        <v>8500</v>
      </c>
      <c r="I740" s="37">
        <v>0</v>
      </c>
      <c r="J740" s="5">
        <f t="shared" si="49"/>
        <v>8500</v>
      </c>
      <c r="K740" s="4" t="s">
        <v>126</v>
      </c>
      <c r="L740" s="4" t="s">
        <v>127</v>
      </c>
      <c r="M740" s="152">
        <f t="shared" si="46"/>
        <v>0</v>
      </c>
    </row>
    <row r="741" spans="1:13" s="64" customFormat="1" x14ac:dyDescent="0.25">
      <c r="A741" s="113" t="s">
        <v>740</v>
      </c>
      <c r="B741" s="187">
        <f t="shared" si="47"/>
        <v>46234</v>
      </c>
      <c r="C741" s="4" t="s">
        <v>741</v>
      </c>
      <c r="D741" s="105" t="s">
        <v>1303</v>
      </c>
      <c r="E741" s="105" t="s">
        <v>131</v>
      </c>
      <c r="F741" s="106">
        <v>1</v>
      </c>
      <c r="G741" s="107">
        <v>80</v>
      </c>
      <c r="H741" s="107">
        <f t="shared" si="48"/>
        <v>80</v>
      </c>
      <c r="I741" s="37">
        <v>0</v>
      </c>
      <c r="J741" s="5">
        <f t="shared" si="49"/>
        <v>80</v>
      </c>
      <c r="K741" s="4" t="s">
        <v>126</v>
      </c>
      <c r="L741" s="4" t="s">
        <v>127</v>
      </c>
      <c r="M741" s="152">
        <f t="shared" si="46"/>
        <v>0</v>
      </c>
    </row>
    <row r="742" spans="1:13" x14ac:dyDescent="0.25">
      <c r="A742" s="113" t="s">
        <v>740</v>
      </c>
      <c r="B742" s="187">
        <f t="shared" si="47"/>
        <v>46234</v>
      </c>
      <c r="C742" s="4" t="s">
        <v>742</v>
      </c>
      <c r="D742" s="105" t="s">
        <v>1306</v>
      </c>
      <c r="E742" s="105" t="s">
        <v>125</v>
      </c>
      <c r="F742" s="106">
        <v>100</v>
      </c>
      <c r="G742" s="107">
        <v>85</v>
      </c>
      <c r="H742" s="107">
        <f t="shared" si="48"/>
        <v>8500</v>
      </c>
      <c r="I742" s="37">
        <v>0</v>
      </c>
      <c r="J742" s="5">
        <f t="shared" si="49"/>
        <v>8500</v>
      </c>
      <c r="K742" s="4" t="s">
        <v>126</v>
      </c>
      <c r="L742" s="4" t="s">
        <v>127</v>
      </c>
      <c r="M742" s="152">
        <f t="shared" si="46"/>
        <v>0</v>
      </c>
    </row>
    <row r="743" spans="1:13" x14ac:dyDescent="0.25">
      <c r="A743" s="113" t="s">
        <v>740</v>
      </c>
      <c r="B743" s="187">
        <f t="shared" si="47"/>
        <v>46234</v>
      </c>
      <c r="C743" s="4" t="s">
        <v>743</v>
      </c>
      <c r="D743" s="105" t="s">
        <v>1313</v>
      </c>
      <c r="E743" s="105" t="s">
        <v>125</v>
      </c>
      <c r="F743" s="106">
        <v>40</v>
      </c>
      <c r="G743" s="107">
        <v>85</v>
      </c>
      <c r="H743" s="107">
        <f t="shared" si="48"/>
        <v>3400</v>
      </c>
      <c r="I743" s="37">
        <v>0</v>
      </c>
      <c r="J743" s="5">
        <f t="shared" si="49"/>
        <v>3400</v>
      </c>
      <c r="K743" s="4" t="s">
        <v>126</v>
      </c>
      <c r="L743" s="4" t="s">
        <v>127</v>
      </c>
      <c r="M743" s="152">
        <f t="shared" si="46"/>
        <v>0</v>
      </c>
    </row>
    <row r="744" spans="1:13" x14ac:dyDescent="0.25">
      <c r="A744" s="113" t="s">
        <v>740</v>
      </c>
      <c r="B744" s="187">
        <f t="shared" si="47"/>
        <v>46234</v>
      </c>
      <c r="C744" s="4" t="s">
        <v>744</v>
      </c>
      <c r="D744" s="105" t="s">
        <v>1308</v>
      </c>
      <c r="E744" s="105" t="s">
        <v>125</v>
      </c>
      <c r="F744" s="106">
        <v>40</v>
      </c>
      <c r="G744" s="107">
        <v>86</v>
      </c>
      <c r="H744" s="107">
        <f t="shared" si="48"/>
        <v>3440</v>
      </c>
      <c r="I744" s="37">
        <v>0</v>
      </c>
      <c r="J744" s="5">
        <f t="shared" si="49"/>
        <v>3440</v>
      </c>
      <c r="K744" s="4" t="s">
        <v>126</v>
      </c>
      <c r="L744" s="4" t="s">
        <v>127</v>
      </c>
      <c r="M744" s="152">
        <f t="shared" si="46"/>
        <v>0</v>
      </c>
    </row>
    <row r="745" spans="1:13" x14ac:dyDescent="0.25">
      <c r="A745" s="113" t="s">
        <v>740</v>
      </c>
      <c r="B745" s="187">
        <f t="shared" si="47"/>
        <v>46234</v>
      </c>
      <c r="C745" s="4" t="s">
        <v>744</v>
      </c>
      <c r="D745" s="105" t="s">
        <v>1308</v>
      </c>
      <c r="E745" s="105" t="s">
        <v>125</v>
      </c>
      <c r="F745" s="106">
        <v>140</v>
      </c>
      <c r="G745" s="107">
        <v>85</v>
      </c>
      <c r="H745" s="107">
        <f t="shared" si="48"/>
        <v>11900</v>
      </c>
      <c r="I745" s="37">
        <v>0</v>
      </c>
      <c r="J745" s="5">
        <f t="shared" si="49"/>
        <v>11900</v>
      </c>
      <c r="K745" s="4" t="s">
        <v>126</v>
      </c>
      <c r="L745" s="4" t="s">
        <v>127</v>
      </c>
      <c r="M745" s="152">
        <f t="shared" si="46"/>
        <v>0</v>
      </c>
    </row>
    <row r="746" spans="1:13" x14ac:dyDescent="0.25">
      <c r="A746" s="113" t="s">
        <v>740</v>
      </c>
      <c r="B746" s="187">
        <f t="shared" si="47"/>
        <v>46234</v>
      </c>
      <c r="C746" s="4" t="s">
        <v>745</v>
      </c>
      <c r="D746" s="4" t="s">
        <v>1312</v>
      </c>
      <c r="E746" s="4" t="s">
        <v>125</v>
      </c>
      <c r="F746" s="36">
        <v>5</v>
      </c>
      <c r="G746" s="5">
        <v>85</v>
      </c>
      <c r="H746" s="107">
        <f t="shared" si="48"/>
        <v>425</v>
      </c>
      <c r="I746" s="37">
        <v>0</v>
      </c>
      <c r="J746" s="5">
        <f t="shared" si="49"/>
        <v>425</v>
      </c>
      <c r="K746" s="4" t="s">
        <v>126</v>
      </c>
      <c r="L746" s="4" t="s">
        <v>127</v>
      </c>
      <c r="M746" s="152">
        <f t="shared" si="46"/>
        <v>0</v>
      </c>
    </row>
    <row r="747" spans="1:13" x14ac:dyDescent="0.25">
      <c r="A747" s="113" t="s">
        <v>740</v>
      </c>
      <c r="B747" s="187">
        <f t="shared" si="47"/>
        <v>46234</v>
      </c>
      <c r="C747" s="4" t="s">
        <v>746</v>
      </c>
      <c r="D747" s="105" t="s">
        <v>1307</v>
      </c>
      <c r="E747" s="4" t="s">
        <v>125</v>
      </c>
      <c r="F747" s="106">
        <v>40</v>
      </c>
      <c r="G747" s="107">
        <v>85</v>
      </c>
      <c r="H747" s="107">
        <f t="shared" si="48"/>
        <v>3400</v>
      </c>
      <c r="I747" s="37">
        <v>0</v>
      </c>
      <c r="J747" s="5">
        <f t="shared" si="49"/>
        <v>3400</v>
      </c>
      <c r="K747" s="4" t="s">
        <v>126</v>
      </c>
      <c r="L747" s="4" t="s">
        <v>127</v>
      </c>
      <c r="M747" s="152">
        <f t="shared" si="46"/>
        <v>0</v>
      </c>
    </row>
    <row r="748" spans="1:13" x14ac:dyDescent="0.25">
      <c r="A748" s="113" t="s">
        <v>740</v>
      </c>
      <c r="B748" s="187">
        <f t="shared" si="47"/>
        <v>46234</v>
      </c>
      <c r="C748" s="4" t="s">
        <v>747</v>
      </c>
      <c r="D748" s="105" t="s">
        <v>141</v>
      </c>
      <c r="E748" s="4" t="s">
        <v>125</v>
      </c>
      <c r="F748" s="106">
        <v>40</v>
      </c>
      <c r="G748" s="107">
        <v>86</v>
      </c>
      <c r="H748" s="107">
        <f t="shared" si="48"/>
        <v>3440</v>
      </c>
      <c r="I748" s="37">
        <v>0</v>
      </c>
      <c r="J748" s="5">
        <f t="shared" si="49"/>
        <v>3440</v>
      </c>
      <c r="K748" s="4" t="s">
        <v>126</v>
      </c>
      <c r="L748" s="4" t="s">
        <v>127</v>
      </c>
      <c r="M748" s="152">
        <f t="shared" si="46"/>
        <v>0</v>
      </c>
    </row>
    <row r="749" spans="1:13" x14ac:dyDescent="0.25">
      <c r="A749" s="113" t="s">
        <v>740</v>
      </c>
      <c r="B749" s="187">
        <f t="shared" si="47"/>
        <v>46234</v>
      </c>
      <c r="C749" s="4" t="s">
        <v>748</v>
      </c>
      <c r="D749" s="105" t="s">
        <v>139</v>
      </c>
      <c r="E749" s="4" t="s">
        <v>125</v>
      </c>
      <c r="F749" s="106">
        <v>3.5</v>
      </c>
      <c r="G749" s="107">
        <v>86</v>
      </c>
      <c r="H749" s="107">
        <f t="shared" si="48"/>
        <v>301</v>
      </c>
      <c r="I749" s="37">
        <v>0</v>
      </c>
      <c r="J749" s="5">
        <f t="shared" si="49"/>
        <v>301</v>
      </c>
      <c r="K749" s="4" t="s">
        <v>126</v>
      </c>
      <c r="L749" s="4" t="s">
        <v>127</v>
      </c>
      <c r="M749" s="152">
        <f t="shared" si="46"/>
        <v>0</v>
      </c>
    </row>
    <row r="750" spans="1:13" x14ac:dyDescent="0.25">
      <c r="A750" s="113" t="s">
        <v>740</v>
      </c>
      <c r="B750" s="187">
        <f t="shared" si="47"/>
        <v>46234</v>
      </c>
      <c r="C750" s="4" t="s">
        <v>749</v>
      </c>
      <c r="D750" s="105" t="s">
        <v>1311</v>
      </c>
      <c r="E750" s="4" t="s">
        <v>125</v>
      </c>
      <c r="F750" s="106">
        <v>10</v>
      </c>
      <c r="G750" s="107">
        <v>85</v>
      </c>
      <c r="H750" s="107">
        <f t="shared" si="48"/>
        <v>850</v>
      </c>
      <c r="I750" s="37">
        <v>0</v>
      </c>
      <c r="J750" s="5">
        <f t="shared" si="49"/>
        <v>850</v>
      </c>
      <c r="K750" s="4" t="s">
        <v>126</v>
      </c>
      <c r="L750" s="4" t="s">
        <v>127</v>
      </c>
      <c r="M750" s="152">
        <f t="shared" si="46"/>
        <v>0</v>
      </c>
    </row>
    <row r="751" spans="1:13" x14ac:dyDescent="0.25">
      <c r="A751" s="113" t="s">
        <v>740</v>
      </c>
      <c r="B751" s="187">
        <f t="shared" si="47"/>
        <v>46234</v>
      </c>
      <c r="C751" s="4" t="s">
        <v>750</v>
      </c>
      <c r="D751" s="105" t="s">
        <v>1310</v>
      </c>
      <c r="E751" s="4" t="s">
        <v>125</v>
      </c>
      <c r="F751" s="106">
        <v>16</v>
      </c>
      <c r="G751" s="107">
        <v>85</v>
      </c>
      <c r="H751" s="107">
        <f t="shared" si="48"/>
        <v>1360</v>
      </c>
      <c r="I751" s="37">
        <v>0</v>
      </c>
      <c r="J751" s="5">
        <f t="shared" si="49"/>
        <v>1360</v>
      </c>
      <c r="K751" s="4" t="s">
        <v>126</v>
      </c>
      <c r="L751" s="4" t="s">
        <v>127</v>
      </c>
      <c r="M751" s="152">
        <f t="shared" si="46"/>
        <v>0</v>
      </c>
    </row>
    <row r="752" spans="1:13" x14ac:dyDescent="0.25">
      <c r="A752" s="113" t="s">
        <v>740</v>
      </c>
      <c r="B752" s="187">
        <f t="shared" si="47"/>
        <v>46234</v>
      </c>
      <c r="C752" s="4" t="s">
        <v>751</v>
      </c>
      <c r="D752" s="105" t="s">
        <v>134</v>
      </c>
      <c r="E752" s="4" t="s">
        <v>125</v>
      </c>
      <c r="F752" s="106">
        <v>10</v>
      </c>
      <c r="G752" s="107">
        <v>85</v>
      </c>
      <c r="H752" s="107">
        <f t="shared" si="48"/>
        <v>850</v>
      </c>
      <c r="I752" s="37">
        <v>0</v>
      </c>
      <c r="J752" s="5">
        <f t="shared" si="49"/>
        <v>850</v>
      </c>
      <c r="K752" s="4" t="s">
        <v>126</v>
      </c>
      <c r="L752" s="4" t="s">
        <v>127</v>
      </c>
      <c r="M752" s="152">
        <f t="shared" si="46"/>
        <v>0</v>
      </c>
    </row>
    <row r="753" spans="1:13" s="64" customFormat="1" x14ac:dyDescent="0.25">
      <c r="A753" s="113" t="s">
        <v>740</v>
      </c>
      <c r="B753" s="187">
        <f t="shared" si="47"/>
        <v>46234</v>
      </c>
      <c r="C753" s="4" t="s">
        <v>752</v>
      </c>
      <c r="D753" s="105" t="s">
        <v>1326</v>
      </c>
      <c r="E753" s="4" t="s">
        <v>125</v>
      </c>
      <c r="F753" s="106">
        <v>15</v>
      </c>
      <c r="G753" s="107">
        <v>86</v>
      </c>
      <c r="H753" s="107">
        <f t="shared" si="48"/>
        <v>1290</v>
      </c>
      <c r="I753" s="37">
        <v>0</v>
      </c>
      <c r="J753" s="5">
        <f t="shared" si="49"/>
        <v>1290</v>
      </c>
      <c r="K753" s="4" t="s">
        <v>126</v>
      </c>
      <c r="L753" s="4" t="s">
        <v>127</v>
      </c>
      <c r="M753" s="152">
        <f t="shared" si="46"/>
        <v>0</v>
      </c>
    </row>
    <row r="754" spans="1:13" s="64" customFormat="1" x14ac:dyDescent="0.25">
      <c r="A754" s="113" t="s">
        <v>740</v>
      </c>
      <c r="B754" s="187">
        <f t="shared" si="47"/>
        <v>46234</v>
      </c>
      <c r="C754" s="4" t="s">
        <v>753</v>
      </c>
      <c r="D754" s="105" t="s">
        <v>8924</v>
      </c>
      <c r="E754" s="4" t="s">
        <v>125</v>
      </c>
      <c r="F754" s="106">
        <v>35</v>
      </c>
      <c r="G754" s="107">
        <v>85</v>
      </c>
      <c r="H754" s="107">
        <f t="shared" si="48"/>
        <v>2975</v>
      </c>
      <c r="I754" s="37">
        <v>0</v>
      </c>
      <c r="J754" s="5">
        <f t="shared" si="49"/>
        <v>2975</v>
      </c>
      <c r="K754" s="4" t="s">
        <v>126</v>
      </c>
      <c r="L754" s="4" t="s">
        <v>127</v>
      </c>
      <c r="M754" s="152">
        <f t="shared" si="46"/>
        <v>0</v>
      </c>
    </row>
    <row r="755" spans="1:13" x14ac:dyDescent="0.25">
      <c r="A755" s="113" t="s">
        <v>740</v>
      </c>
      <c r="B755" s="187">
        <f t="shared" si="47"/>
        <v>46234</v>
      </c>
      <c r="C755" s="4" t="s">
        <v>754</v>
      </c>
      <c r="D755" s="105" t="s">
        <v>8923</v>
      </c>
      <c r="E755" s="4" t="s">
        <v>125</v>
      </c>
      <c r="F755" s="106">
        <v>30</v>
      </c>
      <c r="G755" s="107">
        <v>85</v>
      </c>
      <c r="H755" s="107">
        <f t="shared" si="48"/>
        <v>2550</v>
      </c>
      <c r="I755" s="37">
        <v>0</v>
      </c>
      <c r="J755" s="5">
        <f t="shared" si="49"/>
        <v>2550</v>
      </c>
      <c r="K755" s="4" t="s">
        <v>126</v>
      </c>
      <c r="L755" s="4" t="s">
        <v>127</v>
      </c>
      <c r="M755" s="152">
        <f t="shared" si="46"/>
        <v>0</v>
      </c>
    </row>
    <row r="756" spans="1:13" x14ac:dyDescent="0.25">
      <c r="A756" s="113" t="s">
        <v>740</v>
      </c>
      <c r="B756" s="187">
        <f t="shared" si="47"/>
        <v>46234</v>
      </c>
      <c r="C756" s="4" t="s">
        <v>755</v>
      </c>
      <c r="D756" s="105" t="s">
        <v>145</v>
      </c>
      <c r="E756" s="4" t="s">
        <v>125</v>
      </c>
      <c r="F756" s="106">
        <v>50</v>
      </c>
      <c r="G756" s="107">
        <v>95</v>
      </c>
      <c r="H756" s="107">
        <f t="shared" si="48"/>
        <v>4750</v>
      </c>
      <c r="I756" s="37">
        <v>0</v>
      </c>
      <c r="J756" s="5">
        <f t="shared" si="49"/>
        <v>4750</v>
      </c>
      <c r="K756" s="4" t="s">
        <v>126</v>
      </c>
      <c r="L756" s="4" t="s">
        <v>127</v>
      </c>
      <c r="M756" s="152">
        <f t="shared" si="46"/>
        <v>0</v>
      </c>
    </row>
    <row r="757" spans="1:13" x14ac:dyDescent="0.25">
      <c r="A757" s="113" t="s">
        <v>740</v>
      </c>
      <c r="B757" s="187">
        <f t="shared" si="47"/>
        <v>46234</v>
      </c>
      <c r="C757" s="4" t="s">
        <v>755</v>
      </c>
      <c r="D757" s="105" t="s">
        <v>145</v>
      </c>
      <c r="E757" s="105" t="s">
        <v>125</v>
      </c>
      <c r="F757" s="106">
        <v>10</v>
      </c>
      <c r="G757" s="107">
        <v>85</v>
      </c>
      <c r="H757" s="107">
        <f t="shared" si="48"/>
        <v>850</v>
      </c>
      <c r="I757" s="37">
        <v>0</v>
      </c>
      <c r="J757" s="5">
        <f t="shared" si="49"/>
        <v>850</v>
      </c>
      <c r="K757" s="4" t="s">
        <v>126</v>
      </c>
      <c r="L757" s="4" t="s">
        <v>127</v>
      </c>
      <c r="M757" s="152">
        <f t="shared" si="46"/>
        <v>0</v>
      </c>
    </row>
    <row r="758" spans="1:13" x14ac:dyDescent="0.25">
      <c r="A758" s="113" t="s">
        <v>740</v>
      </c>
      <c r="B758" s="187">
        <f t="shared" si="47"/>
        <v>46234</v>
      </c>
      <c r="C758" s="4" t="s">
        <v>756</v>
      </c>
      <c r="D758" s="136" t="s">
        <v>147</v>
      </c>
      <c r="E758" s="136" t="s">
        <v>125</v>
      </c>
      <c r="F758" s="137">
        <v>58</v>
      </c>
      <c r="G758" s="138">
        <v>84</v>
      </c>
      <c r="H758" s="138">
        <f t="shared" si="48"/>
        <v>4872</v>
      </c>
      <c r="I758" s="37">
        <v>0</v>
      </c>
      <c r="J758" s="5">
        <f t="shared" si="49"/>
        <v>4872</v>
      </c>
      <c r="K758" s="4" t="s">
        <v>126</v>
      </c>
      <c r="L758" s="4" t="s">
        <v>127</v>
      </c>
      <c r="M758" s="152">
        <f t="shared" si="46"/>
        <v>0</v>
      </c>
    </row>
    <row r="759" spans="1:13" x14ac:dyDescent="0.25">
      <c r="A759" s="113" t="s">
        <v>740</v>
      </c>
      <c r="B759" s="187">
        <f t="shared" si="47"/>
        <v>46234</v>
      </c>
      <c r="C759" s="4" t="s">
        <v>757</v>
      </c>
      <c r="D759" s="136" t="s">
        <v>151</v>
      </c>
      <c r="E759" s="136" t="s">
        <v>125</v>
      </c>
      <c r="F759" s="137">
        <v>6</v>
      </c>
      <c r="G759" s="138">
        <v>85</v>
      </c>
      <c r="H759" s="138">
        <f t="shared" si="48"/>
        <v>510</v>
      </c>
      <c r="I759" s="37">
        <v>0</v>
      </c>
      <c r="J759" s="5">
        <f t="shared" si="49"/>
        <v>510</v>
      </c>
      <c r="K759" s="4" t="s">
        <v>126</v>
      </c>
      <c r="L759" s="4" t="s">
        <v>127</v>
      </c>
      <c r="M759" s="152">
        <f t="shared" si="46"/>
        <v>0</v>
      </c>
    </row>
    <row r="760" spans="1:13" x14ac:dyDescent="0.25">
      <c r="A760" s="113" t="s">
        <v>740</v>
      </c>
      <c r="B760" s="187">
        <f t="shared" si="47"/>
        <v>46234</v>
      </c>
      <c r="C760" s="4" t="s">
        <v>758</v>
      </c>
      <c r="D760" s="136" t="s">
        <v>534</v>
      </c>
      <c r="E760" s="136" t="s">
        <v>125</v>
      </c>
      <c r="F760" s="137">
        <v>3</v>
      </c>
      <c r="G760" s="138">
        <v>90</v>
      </c>
      <c r="H760" s="138">
        <f t="shared" si="48"/>
        <v>270</v>
      </c>
      <c r="I760" s="37">
        <v>0</v>
      </c>
      <c r="J760" s="5">
        <f t="shared" si="49"/>
        <v>270</v>
      </c>
      <c r="K760" s="4" t="s">
        <v>126</v>
      </c>
      <c r="L760" s="4" t="s">
        <v>1095</v>
      </c>
      <c r="M760" s="152">
        <f t="shared" si="46"/>
        <v>0</v>
      </c>
    </row>
    <row r="761" spans="1:13" x14ac:dyDescent="0.25">
      <c r="A761" s="113" t="s">
        <v>740</v>
      </c>
      <c r="B761" s="187">
        <f t="shared" si="47"/>
        <v>46234</v>
      </c>
      <c r="C761" s="4" t="s">
        <v>759</v>
      </c>
      <c r="D761" s="136" t="s">
        <v>265</v>
      </c>
      <c r="E761" s="136" t="s">
        <v>125</v>
      </c>
      <c r="F761" s="137">
        <v>6</v>
      </c>
      <c r="G761" s="138">
        <v>100</v>
      </c>
      <c r="H761" s="138">
        <f t="shared" si="48"/>
        <v>600</v>
      </c>
      <c r="I761" s="37">
        <v>0</v>
      </c>
      <c r="J761" s="5">
        <f t="shared" si="49"/>
        <v>600</v>
      </c>
      <c r="K761" s="4" t="s">
        <v>126</v>
      </c>
      <c r="L761" s="4" t="s">
        <v>127</v>
      </c>
      <c r="M761" s="152">
        <f t="shared" si="46"/>
        <v>0</v>
      </c>
    </row>
    <row r="762" spans="1:13" x14ac:dyDescent="0.25">
      <c r="A762" s="113" t="s">
        <v>740</v>
      </c>
      <c r="B762" s="187">
        <f t="shared" si="47"/>
        <v>46234</v>
      </c>
      <c r="C762" s="4" t="s">
        <v>760</v>
      </c>
      <c r="D762" s="136" t="s">
        <v>153</v>
      </c>
      <c r="E762" s="136" t="s">
        <v>125</v>
      </c>
      <c r="F762" s="137">
        <f>40+2+0.5+17.5+1.5</f>
        <v>61.5</v>
      </c>
      <c r="G762" s="138">
        <v>93.5</v>
      </c>
      <c r="H762" s="138">
        <f t="shared" si="48"/>
        <v>5750.25</v>
      </c>
      <c r="I762" s="37">
        <v>0</v>
      </c>
      <c r="J762" s="5">
        <f t="shared" si="49"/>
        <v>5750.25</v>
      </c>
      <c r="K762" s="4" t="s">
        <v>126</v>
      </c>
      <c r="L762" s="4" t="s">
        <v>127</v>
      </c>
      <c r="M762" s="152">
        <f t="shared" si="46"/>
        <v>0</v>
      </c>
    </row>
    <row r="763" spans="1:13" x14ac:dyDescent="0.25">
      <c r="A763" s="113" t="s">
        <v>740</v>
      </c>
      <c r="B763" s="187">
        <f t="shared" si="47"/>
        <v>46234</v>
      </c>
      <c r="C763" s="4" t="s">
        <v>761</v>
      </c>
      <c r="D763" s="136" t="s">
        <v>153</v>
      </c>
      <c r="E763" s="136" t="s">
        <v>125</v>
      </c>
      <c r="F763" s="137">
        <v>12</v>
      </c>
      <c r="G763" s="138">
        <v>90</v>
      </c>
      <c r="H763" s="138">
        <f t="shared" si="48"/>
        <v>1080</v>
      </c>
      <c r="I763" s="37">
        <v>0</v>
      </c>
      <c r="J763" s="5">
        <f t="shared" si="49"/>
        <v>1080</v>
      </c>
      <c r="K763" s="4" t="s">
        <v>126</v>
      </c>
      <c r="L763" s="4" t="s">
        <v>127</v>
      </c>
      <c r="M763" s="152">
        <f t="shared" si="46"/>
        <v>0</v>
      </c>
    </row>
    <row r="764" spans="1:13" x14ac:dyDescent="0.25">
      <c r="A764" s="113" t="s">
        <v>740</v>
      </c>
      <c r="B764" s="187">
        <f t="shared" si="47"/>
        <v>46234</v>
      </c>
      <c r="C764" s="4" t="s">
        <v>761</v>
      </c>
      <c r="D764" s="136" t="s">
        <v>153</v>
      </c>
      <c r="E764" s="136" t="s">
        <v>319</v>
      </c>
      <c r="F764" s="137">
        <v>0.5</v>
      </c>
      <c r="G764" s="138">
        <v>1100</v>
      </c>
      <c r="H764" s="138">
        <f t="shared" si="48"/>
        <v>550</v>
      </c>
      <c r="I764" s="37">
        <v>0</v>
      </c>
      <c r="J764" s="5">
        <f t="shared" si="49"/>
        <v>550</v>
      </c>
      <c r="K764" s="4" t="s">
        <v>126</v>
      </c>
      <c r="L764" s="4" t="s">
        <v>127</v>
      </c>
      <c r="M764" s="152">
        <f t="shared" si="46"/>
        <v>0</v>
      </c>
    </row>
    <row r="765" spans="1:13" x14ac:dyDescent="0.25">
      <c r="A765" s="135" t="s">
        <v>53</v>
      </c>
      <c r="B765" s="187">
        <f t="shared" si="47"/>
        <v>46235</v>
      </c>
      <c r="C765" s="4" t="s">
        <v>762</v>
      </c>
      <c r="D765" s="136" t="s">
        <v>1303</v>
      </c>
      <c r="E765" s="136" t="s">
        <v>125</v>
      </c>
      <c r="F765" s="137">
        <v>60</v>
      </c>
      <c r="G765" s="138">
        <v>85</v>
      </c>
      <c r="H765" s="138">
        <f t="shared" si="48"/>
        <v>5100</v>
      </c>
      <c r="I765" s="37">
        <v>0</v>
      </c>
      <c r="J765" s="5">
        <f t="shared" si="49"/>
        <v>5100</v>
      </c>
      <c r="K765" s="4" t="s">
        <v>126</v>
      </c>
      <c r="L765" s="4" t="s">
        <v>127</v>
      </c>
      <c r="M765" s="152">
        <f t="shared" si="46"/>
        <v>0</v>
      </c>
    </row>
    <row r="766" spans="1:13" x14ac:dyDescent="0.25">
      <c r="A766" s="135" t="s">
        <v>53</v>
      </c>
      <c r="B766" s="187">
        <f t="shared" si="47"/>
        <v>46235</v>
      </c>
      <c r="C766" s="4" t="s">
        <v>762</v>
      </c>
      <c r="D766" s="136" t="s">
        <v>1303</v>
      </c>
      <c r="E766" s="136" t="s">
        <v>131</v>
      </c>
      <c r="F766" s="137">
        <v>1</v>
      </c>
      <c r="G766" s="138">
        <v>80</v>
      </c>
      <c r="H766" s="138">
        <f t="shared" si="48"/>
        <v>80</v>
      </c>
      <c r="I766" s="37">
        <v>0</v>
      </c>
      <c r="J766" s="5">
        <f t="shared" si="49"/>
        <v>80</v>
      </c>
      <c r="K766" s="4" t="s">
        <v>126</v>
      </c>
      <c r="L766" s="4" t="s">
        <v>127</v>
      </c>
      <c r="M766" s="152">
        <f t="shared" si="46"/>
        <v>0</v>
      </c>
    </row>
    <row r="767" spans="1:13" x14ac:dyDescent="0.25">
      <c r="A767" s="135" t="s">
        <v>53</v>
      </c>
      <c r="B767" s="187">
        <f t="shared" si="47"/>
        <v>46235</v>
      </c>
      <c r="C767" s="4" t="s">
        <v>763</v>
      </c>
      <c r="D767" s="136" t="s">
        <v>1306</v>
      </c>
      <c r="E767" s="136" t="s">
        <v>125</v>
      </c>
      <c r="F767" s="137">
        <v>30</v>
      </c>
      <c r="G767" s="138">
        <v>85</v>
      </c>
      <c r="H767" s="138">
        <f t="shared" si="48"/>
        <v>2550</v>
      </c>
      <c r="I767" s="37">
        <v>0</v>
      </c>
      <c r="J767" s="5">
        <f t="shared" si="49"/>
        <v>2550</v>
      </c>
      <c r="K767" s="4" t="s">
        <v>126</v>
      </c>
      <c r="L767" s="4" t="s">
        <v>127</v>
      </c>
      <c r="M767" s="152">
        <f t="shared" si="46"/>
        <v>0</v>
      </c>
    </row>
    <row r="768" spans="1:13" x14ac:dyDescent="0.25">
      <c r="A768" s="135" t="s">
        <v>53</v>
      </c>
      <c r="B768" s="187">
        <f t="shared" si="47"/>
        <v>46235</v>
      </c>
      <c r="C768" s="4" t="s">
        <v>764</v>
      </c>
      <c r="D768" s="136" t="s">
        <v>1308</v>
      </c>
      <c r="E768" s="136" t="s">
        <v>125</v>
      </c>
      <c r="F768" s="137">
        <v>80</v>
      </c>
      <c r="G768" s="138">
        <v>85</v>
      </c>
      <c r="H768" s="138">
        <f t="shared" si="48"/>
        <v>6800</v>
      </c>
      <c r="I768" s="37">
        <v>0</v>
      </c>
      <c r="J768" s="5">
        <f t="shared" si="49"/>
        <v>6800</v>
      </c>
      <c r="K768" s="4" t="s">
        <v>126</v>
      </c>
      <c r="L768" s="4" t="s">
        <v>127</v>
      </c>
      <c r="M768" s="152">
        <f t="shared" si="46"/>
        <v>0</v>
      </c>
    </row>
    <row r="769" spans="1:13" x14ac:dyDescent="0.25">
      <c r="A769" s="135" t="s">
        <v>53</v>
      </c>
      <c r="B769" s="187">
        <f t="shared" si="47"/>
        <v>46235</v>
      </c>
      <c r="C769" s="4" t="s">
        <v>765</v>
      </c>
      <c r="D769" s="136" t="s">
        <v>139</v>
      </c>
      <c r="E769" s="136" t="s">
        <v>125</v>
      </c>
      <c r="F769" s="137">
        <v>3.5</v>
      </c>
      <c r="G769" s="138">
        <v>86</v>
      </c>
      <c r="H769" s="138">
        <f t="shared" si="48"/>
        <v>301</v>
      </c>
      <c r="I769" s="37">
        <v>0</v>
      </c>
      <c r="J769" s="5">
        <f t="shared" si="49"/>
        <v>301</v>
      </c>
      <c r="K769" s="4" t="s">
        <v>126</v>
      </c>
      <c r="L769" s="4" t="s">
        <v>127</v>
      </c>
      <c r="M769" s="152">
        <f t="shared" si="46"/>
        <v>0</v>
      </c>
    </row>
    <row r="770" spans="1:13" x14ac:dyDescent="0.25">
      <c r="A770" s="135" t="s">
        <v>53</v>
      </c>
      <c r="B770" s="187">
        <f t="shared" si="47"/>
        <v>46235</v>
      </c>
      <c r="C770" s="4" t="s">
        <v>766</v>
      </c>
      <c r="D770" s="136" t="s">
        <v>1311</v>
      </c>
      <c r="E770" s="136" t="s">
        <v>125</v>
      </c>
      <c r="F770" s="137">
        <v>8</v>
      </c>
      <c r="G770" s="138">
        <v>85</v>
      </c>
      <c r="H770" s="138">
        <f t="shared" si="48"/>
        <v>680</v>
      </c>
      <c r="I770" s="37">
        <v>0</v>
      </c>
      <c r="J770" s="5">
        <f t="shared" si="49"/>
        <v>680</v>
      </c>
      <c r="K770" s="4" t="s">
        <v>126</v>
      </c>
      <c r="L770" s="4" t="s">
        <v>127</v>
      </c>
      <c r="M770" s="152">
        <f t="shared" si="46"/>
        <v>0</v>
      </c>
    </row>
    <row r="771" spans="1:13" x14ac:dyDescent="0.25">
      <c r="A771" s="135" t="s">
        <v>53</v>
      </c>
      <c r="B771" s="187">
        <f t="shared" si="47"/>
        <v>46235</v>
      </c>
      <c r="C771" s="4" t="s">
        <v>767</v>
      </c>
      <c r="D771" s="136" t="s">
        <v>1309</v>
      </c>
      <c r="E771" s="136" t="s">
        <v>125</v>
      </c>
      <c r="F771" s="137">
        <v>5</v>
      </c>
      <c r="G771" s="138">
        <v>85</v>
      </c>
      <c r="H771" s="138">
        <f t="shared" si="48"/>
        <v>425</v>
      </c>
      <c r="I771" s="37">
        <v>0</v>
      </c>
      <c r="J771" s="5">
        <f t="shared" si="49"/>
        <v>425</v>
      </c>
      <c r="K771" s="4" t="s">
        <v>126</v>
      </c>
      <c r="L771" s="4" t="s">
        <v>127</v>
      </c>
      <c r="M771" s="152">
        <f t="shared" ref="M771:M834" si="50">H771-J771</f>
        <v>0</v>
      </c>
    </row>
    <row r="772" spans="1:13" x14ac:dyDescent="0.25">
      <c r="A772" s="135" t="s">
        <v>53</v>
      </c>
      <c r="B772" s="187">
        <f t="shared" si="47"/>
        <v>46235</v>
      </c>
      <c r="C772" s="4" t="s">
        <v>768</v>
      </c>
      <c r="D772" s="136" t="s">
        <v>1312</v>
      </c>
      <c r="E772" s="136" t="s">
        <v>125</v>
      </c>
      <c r="F772" s="137">
        <v>5</v>
      </c>
      <c r="G772" s="138">
        <v>85</v>
      </c>
      <c r="H772" s="138">
        <f t="shared" si="48"/>
        <v>425</v>
      </c>
      <c r="I772" s="37">
        <v>0</v>
      </c>
      <c r="J772" s="5">
        <f t="shared" si="49"/>
        <v>425</v>
      </c>
      <c r="K772" s="4" t="s">
        <v>126</v>
      </c>
      <c r="L772" s="4" t="s">
        <v>127</v>
      </c>
      <c r="M772" s="152">
        <f t="shared" si="50"/>
        <v>0</v>
      </c>
    </row>
    <row r="773" spans="1:13" x14ac:dyDescent="0.25">
      <c r="A773" s="135" t="s">
        <v>53</v>
      </c>
      <c r="B773" s="187">
        <f t="shared" si="47"/>
        <v>46235</v>
      </c>
      <c r="C773" s="4" t="s">
        <v>769</v>
      </c>
      <c r="D773" s="136" t="s">
        <v>145</v>
      </c>
      <c r="E773" s="136" t="s">
        <v>125</v>
      </c>
      <c r="F773" s="137">
        <v>30</v>
      </c>
      <c r="G773" s="138">
        <v>95</v>
      </c>
      <c r="H773" s="138">
        <f t="shared" si="48"/>
        <v>2850</v>
      </c>
      <c r="I773" s="37">
        <v>0</v>
      </c>
      <c r="J773" s="5">
        <f t="shared" si="49"/>
        <v>2850</v>
      </c>
      <c r="K773" s="4" t="s">
        <v>126</v>
      </c>
      <c r="L773" s="4" t="s">
        <v>127</v>
      </c>
      <c r="M773" s="152">
        <f t="shared" si="50"/>
        <v>0</v>
      </c>
    </row>
    <row r="774" spans="1:13" x14ac:dyDescent="0.25">
      <c r="A774" s="135" t="s">
        <v>53</v>
      </c>
      <c r="B774" s="187">
        <f t="shared" si="47"/>
        <v>46235</v>
      </c>
      <c r="C774" s="4" t="s">
        <v>770</v>
      </c>
      <c r="D774" s="136" t="s">
        <v>147</v>
      </c>
      <c r="E774" s="136" t="s">
        <v>125</v>
      </c>
      <c r="F774" s="137">
        <v>30</v>
      </c>
      <c r="G774" s="138">
        <v>84</v>
      </c>
      <c r="H774" s="138">
        <f t="shared" si="48"/>
        <v>2520</v>
      </c>
      <c r="I774" s="37">
        <v>0</v>
      </c>
      <c r="J774" s="5">
        <f t="shared" si="49"/>
        <v>2520</v>
      </c>
      <c r="K774" s="4" t="s">
        <v>126</v>
      </c>
      <c r="L774" s="4" t="s">
        <v>127</v>
      </c>
      <c r="M774" s="152">
        <f t="shared" si="50"/>
        <v>0</v>
      </c>
    </row>
    <row r="775" spans="1:13" x14ac:dyDescent="0.25">
      <c r="A775" s="135" t="s">
        <v>53</v>
      </c>
      <c r="B775" s="187">
        <f t="shared" si="47"/>
        <v>46235</v>
      </c>
      <c r="C775" s="4" t="s">
        <v>771</v>
      </c>
      <c r="D775" s="136" t="s">
        <v>265</v>
      </c>
      <c r="E775" s="136" t="s">
        <v>125</v>
      </c>
      <c r="F775" s="137">
        <v>2</v>
      </c>
      <c r="G775" s="138">
        <v>100</v>
      </c>
      <c r="H775" s="138">
        <f t="shared" si="48"/>
        <v>200</v>
      </c>
      <c r="I775" s="37">
        <v>0</v>
      </c>
      <c r="J775" s="5">
        <f t="shared" si="49"/>
        <v>200</v>
      </c>
      <c r="K775" s="4" t="s">
        <v>126</v>
      </c>
      <c r="L775" s="4" t="s">
        <v>127</v>
      </c>
      <c r="M775" s="152">
        <f t="shared" si="50"/>
        <v>0</v>
      </c>
    </row>
    <row r="776" spans="1:13" x14ac:dyDescent="0.25">
      <c r="A776" s="135" t="s">
        <v>53</v>
      </c>
      <c r="B776" s="187">
        <f t="shared" si="47"/>
        <v>46235</v>
      </c>
      <c r="C776" s="4" t="s">
        <v>8914</v>
      </c>
      <c r="D776" s="136" t="s">
        <v>153</v>
      </c>
      <c r="E776" s="136" t="s">
        <v>125</v>
      </c>
      <c r="F776" s="137">
        <v>7</v>
      </c>
      <c r="G776" s="138">
        <v>92.86</v>
      </c>
      <c r="H776" s="138">
        <f t="shared" si="48"/>
        <v>650.02</v>
      </c>
      <c r="I776" s="37">
        <v>0</v>
      </c>
      <c r="J776" s="5">
        <f t="shared" si="49"/>
        <v>650.02</v>
      </c>
      <c r="K776" s="4" t="s">
        <v>126</v>
      </c>
      <c r="L776" s="4" t="s">
        <v>127</v>
      </c>
      <c r="M776" s="152">
        <f t="shared" si="50"/>
        <v>0</v>
      </c>
    </row>
    <row r="777" spans="1:13" x14ac:dyDescent="0.25">
      <c r="A777" s="135" t="s">
        <v>772</v>
      </c>
      <c r="B777" s="187">
        <f t="shared" si="47"/>
        <v>46236</v>
      </c>
      <c r="C777" s="4" t="s">
        <v>773</v>
      </c>
      <c r="D777" s="136" t="s">
        <v>1303</v>
      </c>
      <c r="E777" s="136" t="s">
        <v>125</v>
      </c>
      <c r="F777" s="137">
        <v>60</v>
      </c>
      <c r="G777" s="138">
        <v>85</v>
      </c>
      <c r="H777" s="138">
        <f t="shared" si="48"/>
        <v>5100</v>
      </c>
      <c r="I777" s="37">
        <v>0</v>
      </c>
      <c r="J777" s="5">
        <f t="shared" si="49"/>
        <v>5100</v>
      </c>
      <c r="K777" s="4" t="s">
        <v>126</v>
      </c>
      <c r="L777" s="4" t="s">
        <v>127</v>
      </c>
      <c r="M777" s="152">
        <f t="shared" si="50"/>
        <v>0</v>
      </c>
    </row>
    <row r="778" spans="1:13" x14ac:dyDescent="0.25">
      <c r="A778" s="135" t="s">
        <v>772</v>
      </c>
      <c r="B778" s="187">
        <f t="shared" si="47"/>
        <v>46236</v>
      </c>
      <c r="C778" s="4" t="s">
        <v>773</v>
      </c>
      <c r="D778" s="136" t="s">
        <v>1303</v>
      </c>
      <c r="E778" s="136" t="s">
        <v>131</v>
      </c>
      <c r="F778" s="137">
        <v>1</v>
      </c>
      <c r="G778" s="138">
        <v>80</v>
      </c>
      <c r="H778" s="138">
        <f t="shared" si="48"/>
        <v>80</v>
      </c>
      <c r="I778" s="37">
        <v>0</v>
      </c>
      <c r="J778" s="5">
        <f t="shared" si="49"/>
        <v>80</v>
      </c>
      <c r="K778" s="4" t="s">
        <v>126</v>
      </c>
      <c r="L778" s="4" t="s">
        <v>127</v>
      </c>
      <c r="M778" s="152">
        <f t="shared" si="50"/>
        <v>0</v>
      </c>
    </row>
    <row r="779" spans="1:13" x14ac:dyDescent="0.25">
      <c r="A779" s="135" t="s">
        <v>772</v>
      </c>
      <c r="B779" s="187">
        <f t="shared" si="47"/>
        <v>46236</v>
      </c>
      <c r="C779" s="4" t="s">
        <v>774</v>
      </c>
      <c r="D779" s="136" t="s">
        <v>1306</v>
      </c>
      <c r="E779" s="136" t="s">
        <v>125</v>
      </c>
      <c r="F779" s="137">
        <v>55</v>
      </c>
      <c r="G779" s="138">
        <v>85</v>
      </c>
      <c r="H779" s="138">
        <f t="shared" si="48"/>
        <v>4675</v>
      </c>
      <c r="I779" s="37">
        <v>0</v>
      </c>
      <c r="J779" s="5">
        <f t="shared" si="49"/>
        <v>4675</v>
      </c>
      <c r="K779" s="4" t="s">
        <v>126</v>
      </c>
      <c r="L779" s="4" t="s">
        <v>127</v>
      </c>
      <c r="M779" s="152">
        <f t="shared" si="50"/>
        <v>0</v>
      </c>
    </row>
    <row r="780" spans="1:13" x14ac:dyDescent="0.25">
      <c r="A780" s="135" t="s">
        <v>772</v>
      </c>
      <c r="B780" s="187">
        <f t="shared" si="47"/>
        <v>46236</v>
      </c>
      <c r="C780" s="4" t="s">
        <v>775</v>
      </c>
      <c r="D780" s="136" t="s">
        <v>1313</v>
      </c>
      <c r="E780" s="136" t="s">
        <v>125</v>
      </c>
      <c r="F780" s="137">
        <v>15</v>
      </c>
      <c r="G780" s="138">
        <v>85</v>
      </c>
      <c r="H780" s="138">
        <f t="shared" si="48"/>
        <v>1275</v>
      </c>
      <c r="I780" s="37">
        <v>0</v>
      </c>
      <c r="J780" s="5">
        <f t="shared" si="49"/>
        <v>1275</v>
      </c>
      <c r="K780" s="4" t="s">
        <v>126</v>
      </c>
      <c r="L780" s="4" t="s">
        <v>127</v>
      </c>
      <c r="M780" s="152">
        <f t="shared" si="50"/>
        <v>0</v>
      </c>
    </row>
    <row r="781" spans="1:13" x14ac:dyDescent="0.25">
      <c r="A781" s="135" t="s">
        <v>772</v>
      </c>
      <c r="B781" s="187">
        <f t="shared" si="47"/>
        <v>46236</v>
      </c>
      <c r="C781" s="4" t="s">
        <v>776</v>
      </c>
      <c r="D781" s="136" t="s">
        <v>1312</v>
      </c>
      <c r="E781" s="136" t="s">
        <v>125</v>
      </c>
      <c r="F781" s="137">
        <v>15</v>
      </c>
      <c r="G781" s="138">
        <v>85</v>
      </c>
      <c r="H781" s="138">
        <f t="shared" si="48"/>
        <v>1275</v>
      </c>
      <c r="I781" s="37">
        <v>0</v>
      </c>
      <c r="J781" s="5">
        <f t="shared" si="49"/>
        <v>1275</v>
      </c>
      <c r="K781" s="4" t="s">
        <v>126</v>
      </c>
      <c r="L781" s="4" t="s">
        <v>127</v>
      </c>
      <c r="M781" s="152">
        <f t="shared" si="50"/>
        <v>0</v>
      </c>
    </row>
    <row r="782" spans="1:13" x14ac:dyDescent="0.25">
      <c r="A782" s="135" t="s">
        <v>772</v>
      </c>
      <c r="B782" s="187">
        <f t="shared" si="47"/>
        <v>46236</v>
      </c>
      <c r="C782" s="4" t="s">
        <v>777</v>
      </c>
      <c r="D782" s="136" t="s">
        <v>1308</v>
      </c>
      <c r="E782" s="136" t="s">
        <v>125</v>
      </c>
      <c r="F782" s="137">
        <v>20</v>
      </c>
      <c r="G782" s="138">
        <v>86</v>
      </c>
      <c r="H782" s="138">
        <f t="shared" si="48"/>
        <v>1720</v>
      </c>
      <c r="I782" s="37">
        <v>0</v>
      </c>
      <c r="J782" s="5">
        <f t="shared" si="49"/>
        <v>1720</v>
      </c>
      <c r="K782" s="4" t="s">
        <v>126</v>
      </c>
      <c r="L782" s="4" t="s">
        <v>127</v>
      </c>
      <c r="M782" s="152">
        <f t="shared" si="50"/>
        <v>0</v>
      </c>
    </row>
    <row r="783" spans="1:13" x14ac:dyDescent="0.25">
      <c r="A783" s="135" t="s">
        <v>772</v>
      </c>
      <c r="B783" s="187">
        <f t="shared" si="47"/>
        <v>46236</v>
      </c>
      <c r="C783" s="4" t="s">
        <v>777</v>
      </c>
      <c r="D783" s="136" t="s">
        <v>1308</v>
      </c>
      <c r="E783" s="136" t="s">
        <v>125</v>
      </c>
      <c r="F783" s="137">
        <v>40</v>
      </c>
      <c r="G783" s="138">
        <v>85</v>
      </c>
      <c r="H783" s="138">
        <f t="shared" si="48"/>
        <v>3400</v>
      </c>
      <c r="I783" s="37">
        <v>0</v>
      </c>
      <c r="J783" s="5">
        <f t="shared" si="49"/>
        <v>3400</v>
      </c>
      <c r="K783" s="4" t="s">
        <v>126</v>
      </c>
      <c r="L783" s="4" t="s">
        <v>127</v>
      </c>
      <c r="M783" s="152">
        <f t="shared" si="50"/>
        <v>0</v>
      </c>
    </row>
    <row r="784" spans="1:13" x14ac:dyDescent="0.25">
      <c r="A784" s="135" t="s">
        <v>772</v>
      </c>
      <c r="B784" s="187">
        <f t="shared" si="47"/>
        <v>46236</v>
      </c>
      <c r="C784" s="4" t="s">
        <v>777</v>
      </c>
      <c r="D784" s="136" t="s">
        <v>1308</v>
      </c>
      <c r="E784" s="136" t="s">
        <v>319</v>
      </c>
      <c r="F784" s="137">
        <v>5</v>
      </c>
      <c r="G784" s="138">
        <v>1200</v>
      </c>
      <c r="H784" s="138">
        <f t="shared" si="48"/>
        <v>6000</v>
      </c>
      <c r="I784" s="37">
        <v>0</v>
      </c>
      <c r="J784" s="5">
        <f t="shared" si="49"/>
        <v>6000</v>
      </c>
      <c r="K784" s="4" t="s">
        <v>126</v>
      </c>
      <c r="L784" s="4" t="s">
        <v>127</v>
      </c>
      <c r="M784" s="152">
        <f t="shared" si="50"/>
        <v>0</v>
      </c>
    </row>
    <row r="785" spans="1:13" x14ac:dyDescent="0.25">
      <c r="A785" s="135" t="s">
        <v>772</v>
      </c>
      <c r="B785" s="187">
        <f t="shared" si="47"/>
        <v>46236</v>
      </c>
      <c r="C785" s="4" t="s">
        <v>777</v>
      </c>
      <c r="D785" s="136" t="s">
        <v>1308</v>
      </c>
      <c r="E785" s="136" t="s">
        <v>131</v>
      </c>
      <c r="F785" s="137">
        <v>1</v>
      </c>
      <c r="G785" s="138">
        <v>80</v>
      </c>
      <c r="H785" s="138">
        <f t="shared" si="48"/>
        <v>80</v>
      </c>
      <c r="I785" s="37">
        <v>0</v>
      </c>
      <c r="J785" s="5">
        <f t="shared" si="49"/>
        <v>80</v>
      </c>
      <c r="K785" s="4" t="s">
        <v>126</v>
      </c>
      <c r="L785" s="4" t="s">
        <v>127</v>
      </c>
      <c r="M785" s="152">
        <f t="shared" si="50"/>
        <v>0</v>
      </c>
    </row>
    <row r="786" spans="1:13" x14ac:dyDescent="0.25">
      <c r="A786" s="135" t="s">
        <v>772</v>
      </c>
      <c r="B786" s="187">
        <f t="shared" si="47"/>
        <v>46236</v>
      </c>
      <c r="C786" s="4" t="s">
        <v>778</v>
      </c>
      <c r="D786" s="136" t="s">
        <v>1307</v>
      </c>
      <c r="E786" s="136" t="s">
        <v>125</v>
      </c>
      <c r="F786" s="137">
        <v>35</v>
      </c>
      <c r="G786" s="138">
        <v>85</v>
      </c>
      <c r="H786" s="138">
        <f t="shared" si="48"/>
        <v>2975</v>
      </c>
      <c r="I786" s="37">
        <v>0</v>
      </c>
      <c r="J786" s="5">
        <f t="shared" si="49"/>
        <v>2975</v>
      </c>
      <c r="K786" s="4" t="s">
        <v>126</v>
      </c>
      <c r="L786" s="4" t="s">
        <v>127</v>
      </c>
      <c r="M786" s="152">
        <f t="shared" si="50"/>
        <v>0</v>
      </c>
    </row>
    <row r="787" spans="1:13" x14ac:dyDescent="0.25">
      <c r="A787" s="135" t="s">
        <v>772</v>
      </c>
      <c r="B787" s="187">
        <f t="shared" si="47"/>
        <v>46236</v>
      </c>
      <c r="C787" s="4" t="s">
        <v>779</v>
      </c>
      <c r="D787" s="136" t="s">
        <v>139</v>
      </c>
      <c r="E787" s="136" t="s">
        <v>125</v>
      </c>
      <c r="F787" s="137">
        <v>3.5</v>
      </c>
      <c r="G787" s="138">
        <v>86</v>
      </c>
      <c r="H787" s="138">
        <f t="shared" si="48"/>
        <v>301</v>
      </c>
      <c r="I787" s="37">
        <v>0</v>
      </c>
      <c r="J787" s="5">
        <f t="shared" si="49"/>
        <v>301</v>
      </c>
      <c r="K787" s="4" t="s">
        <v>126</v>
      </c>
      <c r="L787" s="4" t="s">
        <v>127</v>
      </c>
      <c r="M787" s="152">
        <f t="shared" si="50"/>
        <v>0</v>
      </c>
    </row>
    <row r="788" spans="1:13" x14ac:dyDescent="0.25">
      <c r="A788" s="135" t="s">
        <v>772</v>
      </c>
      <c r="B788" s="187">
        <f t="shared" si="47"/>
        <v>46236</v>
      </c>
      <c r="C788" s="4" t="s">
        <v>780</v>
      </c>
      <c r="D788" s="136" t="s">
        <v>1311</v>
      </c>
      <c r="E788" s="136" t="s">
        <v>125</v>
      </c>
      <c r="F788" s="137">
        <v>8</v>
      </c>
      <c r="G788" s="138">
        <v>85</v>
      </c>
      <c r="H788" s="138">
        <f t="shared" si="48"/>
        <v>680</v>
      </c>
      <c r="I788" s="37">
        <v>0</v>
      </c>
      <c r="J788" s="5">
        <f t="shared" si="49"/>
        <v>680</v>
      </c>
      <c r="K788" s="4" t="s">
        <v>126</v>
      </c>
      <c r="L788" s="4" t="s">
        <v>127</v>
      </c>
      <c r="M788" s="152">
        <f t="shared" si="50"/>
        <v>0</v>
      </c>
    </row>
    <row r="789" spans="1:13" x14ac:dyDescent="0.25">
      <c r="A789" s="135" t="s">
        <v>772</v>
      </c>
      <c r="B789" s="187">
        <f t="shared" si="47"/>
        <v>46236</v>
      </c>
      <c r="C789" s="4" t="s">
        <v>781</v>
      </c>
      <c r="D789" s="136" t="s">
        <v>134</v>
      </c>
      <c r="E789" s="136" t="s">
        <v>125</v>
      </c>
      <c r="F789" s="137">
        <v>10</v>
      </c>
      <c r="G789" s="138">
        <v>85</v>
      </c>
      <c r="H789" s="138">
        <f t="shared" si="48"/>
        <v>850</v>
      </c>
      <c r="I789" s="37">
        <v>0</v>
      </c>
      <c r="J789" s="5">
        <f t="shared" si="49"/>
        <v>850</v>
      </c>
      <c r="K789" s="4" t="s">
        <v>126</v>
      </c>
      <c r="L789" s="4" t="s">
        <v>127</v>
      </c>
      <c r="M789" s="152">
        <f t="shared" si="50"/>
        <v>0</v>
      </c>
    </row>
    <row r="790" spans="1:13" x14ac:dyDescent="0.25">
      <c r="A790" s="135" t="s">
        <v>772</v>
      </c>
      <c r="B790" s="187">
        <f t="shared" si="47"/>
        <v>46236</v>
      </c>
      <c r="C790" s="4" t="s">
        <v>782</v>
      </c>
      <c r="D790" s="136" t="s">
        <v>1326</v>
      </c>
      <c r="E790" s="136" t="s">
        <v>125</v>
      </c>
      <c r="F790" s="137">
        <v>20</v>
      </c>
      <c r="G790" s="138">
        <v>86</v>
      </c>
      <c r="H790" s="138">
        <f t="shared" si="48"/>
        <v>1720</v>
      </c>
      <c r="I790" s="37">
        <v>0</v>
      </c>
      <c r="J790" s="5">
        <f t="shared" si="49"/>
        <v>1720</v>
      </c>
      <c r="K790" s="4" t="s">
        <v>126</v>
      </c>
      <c r="L790" s="4" t="s">
        <v>127</v>
      </c>
      <c r="M790" s="152">
        <f t="shared" si="50"/>
        <v>0</v>
      </c>
    </row>
    <row r="791" spans="1:13" x14ac:dyDescent="0.25">
      <c r="A791" s="135" t="s">
        <v>772</v>
      </c>
      <c r="B791" s="187">
        <f t="shared" si="47"/>
        <v>46236</v>
      </c>
      <c r="C791" s="4" t="s">
        <v>782</v>
      </c>
      <c r="D791" s="136" t="s">
        <v>1326</v>
      </c>
      <c r="E791" s="136" t="s">
        <v>149</v>
      </c>
      <c r="F791" s="137">
        <v>1</v>
      </c>
      <c r="G791" s="138">
        <v>775</v>
      </c>
      <c r="H791" s="138">
        <f t="shared" si="48"/>
        <v>775</v>
      </c>
      <c r="I791" s="37">
        <v>0</v>
      </c>
      <c r="J791" s="5">
        <f t="shared" si="49"/>
        <v>775</v>
      </c>
      <c r="K791" s="4" t="s">
        <v>126</v>
      </c>
      <c r="L791" s="4" t="s">
        <v>127</v>
      </c>
      <c r="M791" s="152">
        <f t="shared" si="50"/>
        <v>0</v>
      </c>
    </row>
    <row r="792" spans="1:13" x14ac:dyDescent="0.25">
      <c r="A792" s="135" t="s">
        <v>772</v>
      </c>
      <c r="B792" s="187">
        <f t="shared" ref="B792:B855" si="51">IF(A792="","",IF(ISNUMBER(A792),IFERROR(VLOOKUP(TEXT(A792,"yyyy/mm/dd"),BSAD,2,FALSE),""),IFERROR(VLOOKUP(A792,BSAD,2,FALSE),"")))</f>
        <v>46236</v>
      </c>
      <c r="C792" s="4" t="s">
        <v>783</v>
      </c>
      <c r="D792" s="136" t="s">
        <v>141</v>
      </c>
      <c r="E792" s="136" t="s">
        <v>125</v>
      </c>
      <c r="F792" s="137">
        <v>70</v>
      </c>
      <c r="G792" s="138">
        <v>86</v>
      </c>
      <c r="H792" s="138">
        <f t="shared" ref="H792:H855" si="52">IF($F792="","",$F792*$G792)</f>
        <v>6020</v>
      </c>
      <c r="I792" s="37">
        <v>0</v>
      </c>
      <c r="J792" s="5">
        <f t="shared" ref="J792:J855" si="53">IF($F792="","",$H792*(1-$I792/100))</f>
        <v>6020</v>
      </c>
      <c r="K792" s="4" t="s">
        <v>126</v>
      </c>
      <c r="L792" s="4" t="s">
        <v>127</v>
      </c>
      <c r="M792" s="152">
        <f t="shared" si="50"/>
        <v>0</v>
      </c>
    </row>
    <row r="793" spans="1:13" x14ac:dyDescent="0.25">
      <c r="A793" s="135" t="s">
        <v>772</v>
      </c>
      <c r="B793" s="187">
        <f t="shared" si="51"/>
        <v>46236</v>
      </c>
      <c r="C793" s="4" t="s">
        <v>783</v>
      </c>
      <c r="D793" s="136" t="s">
        <v>141</v>
      </c>
      <c r="E793" s="136" t="s">
        <v>149</v>
      </c>
      <c r="F793" s="137">
        <v>1</v>
      </c>
      <c r="G793" s="138">
        <v>800</v>
      </c>
      <c r="H793" s="138">
        <f t="shared" si="52"/>
        <v>800</v>
      </c>
      <c r="I793" s="37">
        <v>0</v>
      </c>
      <c r="J793" s="5">
        <f t="shared" si="53"/>
        <v>800</v>
      </c>
      <c r="K793" s="4" t="s">
        <v>126</v>
      </c>
      <c r="L793" s="4" t="s">
        <v>127</v>
      </c>
      <c r="M793" s="152">
        <f t="shared" si="50"/>
        <v>0</v>
      </c>
    </row>
    <row r="794" spans="1:13" x14ac:dyDescent="0.25">
      <c r="A794" s="135" t="s">
        <v>772</v>
      </c>
      <c r="B794" s="187">
        <f t="shared" si="51"/>
        <v>46236</v>
      </c>
      <c r="C794" s="4" t="s">
        <v>784</v>
      </c>
      <c r="D794" s="136" t="s">
        <v>145</v>
      </c>
      <c r="E794" s="136" t="s">
        <v>125</v>
      </c>
      <c r="F794" s="137">
        <v>30</v>
      </c>
      <c r="G794" s="138">
        <v>95</v>
      </c>
      <c r="H794" s="138">
        <f t="shared" si="52"/>
        <v>2850</v>
      </c>
      <c r="I794" s="37">
        <v>0</v>
      </c>
      <c r="J794" s="5">
        <f t="shared" si="53"/>
        <v>2850</v>
      </c>
      <c r="K794" s="4" t="s">
        <v>126</v>
      </c>
      <c r="L794" s="4" t="s">
        <v>127</v>
      </c>
      <c r="M794" s="152">
        <f t="shared" si="50"/>
        <v>0</v>
      </c>
    </row>
    <row r="795" spans="1:13" x14ac:dyDescent="0.25">
      <c r="A795" s="135" t="s">
        <v>772</v>
      </c>
      <c r="B795" s="187">
        <f t="shared" si="51"/>
        <v>46236</v>
      </c>
      <c r="C795" s="4" t="s">
        <v>785</v>
      </c>
      <c r="D795" s="136" t="s">
        <v>1310</v>
      </c>
      <c r="E795" s="136" t="s">
        <v>125</v>
      </c>
      <c r="F795" s="137">
        <v>18</v>
      </c>
      <c r="G795" s="138">
        <v>85</v>
      </c>
      <c r="H795" s="138">
        <f t="shared" si="52"/>
        <v>1530</v>
      </c>
      <c r="I795" s="37">
        <v>0</v>
      </c>
      <c r="J795" s="5">
        <f t="shared" si="53"/>
        <v>1530</v>
      </c>
      <c r="K795" s="4" t="s">
        <v>126</v>
      </c>
      <c r="L795" s="4" t="s">
        <v>127</v>
      </c>
      <c r="M795" s="152">
        <f t="shared" si="50"/>
        <v>0</v>
      </c>
    </row>
    <row r="796" spans="1:13" x14ac:dyDescent="0.25">
      <c r="A796" s="135" t="s">
        <v>772</v>
      </c>
      <c r="B796" s="187">
        <f t="shared" si="51"/>
        <v>46236</v>
      </c>
      <c r="C796" s="4" t="s">
        <v>786</v>
      </c>
      <c r="D796" s="136" t="s">
        <v>147</v>
      </c>
      <c r="E796" s="136" t="s">
        <v>125</v>
      </c>
      <c r="F796" s="137">
        <v>42</v>
      </c>
      <c r="G796" s="138">
        <v>85</v>
      </c>
      <c r="H796" s="138">
        <f t="shared" si="52"/>
        <v>3570</v>
      </c>
      <c r="I796" s="37">
        <v>0</v>
      </c>
      <c r="J796" s="5">
        <f t="shared" si="53"/>
        <v>3570</v>
      </c>
      <c r="K796" s="4" t="s">
        <v>126</v>
      </c>
      <c r="L796" s="4" t="s">
        <v>127</v>
      </c>
      <c r="M796" s="152">
        <f t="shared" si="50"/>
        <v>0</v>
      </c>
    </row>
    <row r="797" spans="1:13" x14ac:dyDescent="0.25">
      <c r="A797" s="135" t="s">
        <v>772</v>
      </c>
      <c r="B797" s="187">
        <f t="shared" si="51"/>
        <v>46236</v>
      </c>
      <c r="C797" s="4" t="s">
        <v>787</v>
      </c>
      <c r="D797" s="136" t="s">
        <v>151</v>
      </c>
      <c r="E797" s="136" t="s">
        <v>125</v>
      </c>
      <c r="F797" s="137">
        <v>6</v>
      </c>
      <c r="G797" s="138">
        <v>85</v>
      </c>
      <c r="H797" s="138">
        <f t="shared" si="52"/>
        <v>510</v>
      </c>
      <c r="I797" s="37">
        <v>0</v>
      </c>
      <c r="J797" s="5">
        <f t="shared" si="53"/>
        <v>510</v>
      </c>
      <c r="K797" s="4" t="s">
        <v>126</v>
      </c>
      <c r="L797" s="4" t="s">
        <v>127</v>
      </c>
      <c r="M797" s="152">
        <f t="shared" si="50"/>
        <v>0</v>
      </c>
    </row>
    <row r="798" spans="1:13" x14ac:dyDescent="0.25">
      <c r="A798" s="135" t="s">
        <v>772</v>
      </c>
      <c r="B798" s="187">
        <f t="shared" si="51"/>
        <v>46236</v>
      </c>
      <c r="C798" s="4" t="s">
        <v>788</v>
      </c>
      <c r="D798" s="136" t="s">
        <v>534</v>
      </c>
      <c r="E798" s="136" t="s">
        <v>125</v>
      </c>
      <c r="F798" s="137">
        <v>2</v>
      </c>
      <c r="G798" s="138">
        <v>90</v>
      </c>
      <c r="H798" s="138">
        <f t="shared" si="52"/>
        <v>180</v>
      </c>
      <c r="I798" s="37">
        <v>0</v>
      </c>
      <c r="J798" s="5">
        <f t="shared" si="53"/>
        <v>180</v>
      </c>
      <c r="K798" s="4" t="s">
        <v>126</v>
      </c>
      <c r="L798" s="4" t="s">
        <v>1095</v>
      </c>
      <c r="M798" s="152">
        <f t="shared" si="50"/>
        <v>0</v>
      </c>
    </row>
    <row r="799" spans="1:13" x14ac:dyDescent="0.25">
      <c r="A799" s="135" t="s">
        <v>772</v>
      </c>
      <c r="B799" s="187">
        <f t="shared" si="51"/>
        <v>46236</v>
      </c>
      <c r="C799" s="4" t="s">
        <v>789</v>
      </c>
      <c r="D799" s="136" t="s">
        <v>265</v>
      </c>
      <c r="E799" s="136" t="s">
        <v>125</v>
      </c>
      <c r="F799" s="137">
        <v>2</v>
      </c>
      <c r="G799" s="138">
        <v>100</v>
      </c>
      <c r="H799" s="138">
        <f t="shared" si="52"/>
        <v>200</v>
      </c>
      <c r="I799" s="37">
        <v>0</v>
      </c>
      <c r="J799" s="5">
        <f t="shared" si="53"/>
        <v>200</v>
      </c>
      <c r="K799" s="4" t="s">
        <v>126</v>
      </c>
      <c r="L799" s="4" t="s">
        <v>127</v>
      </c>
      <c r="M799" s="152">
        <f t="shared" si="50"/>
        <v>0</v>
      </c>
    </row>
    <row r="800" spans="1:13" x14ac:dyDescent="0.25">
      <c r="A800" s="135" t="s">
        <v>772</v>
      </c>
      <c r="B800" s="187">
        <f t="shared" si="51"/>
        <v>46236</v>
      </c>
      <c r="C800" s="4" t="s">
        <v>8917</v>
      </c>
      <c r="D800" s="136" t="s">
        <v>153</v>
      </c>
      <c r="E800" s="136" t="s">
        <v>125</v>
      </c>
      <c r="F800" s="137">
        <v>1</v>
      </c>
      <c r="G800" s="138">
        <v>100</v>
      </c>
      <c r="H800" s="138">
        <f t="shared" si="52"/>
        <v>100</v>
      </c>
      <c r="I800" s="37">
        <v>0</v>
      </c>
      <c r="J800" s="5">
        <f t="shared" si="53"/>
        <v>100</v>
      </c>
      <c r="K800" s="4" t="s">
        <v>126</v>
      </c>
      <c r="L800" s="4" t="s">
        <v>127</v>
      </c>
      <c r="M800" s="152">
        <f t="shared" si="50"/>
        <v>0</v>
      </c>
    </row>
    <row r="801" spans="1:13" x14ac:dyDescent="0.25">
      <c r="A801" s="135" t="s">
        <v>772</v>
      </c>
      <c r="B801" s="187">
        <f t="shared" si="51"/>
        <v>46236</v>
      </c>
      <c r="C801" s="4" t="s">
        <v>8917</v>
      </c>
      <c r="D801" s="136" t="s">
        <v>153</v>
      </c>
      <c r="E801" s="136" t="s">
        <v>319</v>
      </c>
      <c r="F801" s="137">
        <v>1</v>
      </c>
      <c r="G801" s="138">
        <v>1200</v>
      </c>
      <c r="H801" s="138">
        <f t="shared" si="52"/>
        <v>1200</v>
      </c>
      <c r="I801" s="37">
        <v>0</v>
      </c>
      <c r="J801" s="5">
        <f t="shared" si="53"/>
        <v>1200</v>
      </c>
      <c r="K801" s="4" t="s">
        <v>126</v>
      </c>
      <c r="L801" s="4" t="s">
        <v>127</v>
      </c>
      <c r="M801" s="152">
        <f t="shared" si="50"/>
        <v>0</v>
      </c>
    </row>
    <row r="802" spans="1:13" x14ac:dyDescent="0.25">
      <c r="A802" s="135" t="s">
        <v>55</v>
      </c>
      <c r="B802" s="187">
        <f t="shared" si="51"/>
        <v>46237</v>
      </c>
      <c r="C802" s="4" t="s">
        <v>791</v>
      </c>
      <c r="D802" s="136" t="s">
        <v>1303</v>
      </c>
      <c r="E802" s="136" t="s">
        <v>125</v>
      </c>
      <c r="F802" s="137">
        <v>60</v>
      </c>
      <c r="G802" s="138">
        <v>85</v>
      </c>
      <c r="H802" s="138">
        <f t="shared" si="52"/>
        <v>5100</v>
      </c>
      <c r="I802" s="37">
        <v>0</v>
      </c>
      <c r="J802" s="5">
        <f t="shared" si="53"/>
        <v>5100</v>
      </c>
      <c r="K802" s="4" t="s">
        <v>126</v>
      </c>
      <c r="L802" s="4" t="s">
        <v>127</v>
      </c>
      <c r="M802" s="152">
        <f t="shared" si="50"/>
        <v>0</v>
      </c>
    </row>
    <row r="803" spans="1:13" x14ac:dyDescent="0.25">
      <c r="A803" s="135" t="s">
        <v>55</v>
      </c>
      <c r="B803" s="187">
        <f t="shared" si="51"/>
        <v>46237</v>
      </c>
      <c r="C803" s="4" t="s">
        <v>791</v>
      </c>
      <c r="D803" s="136" t="s">
        <v>1303</v>
      </c>
      <c r="E803" s="136" t="s">
        <v>131</v>
      </c>
      <c r="F803" s="137">
        <v>1</v>
      </c>
      <c r="G803" s="138">
        <v>80</v>
      </c>
      <c r="H803" s="138">
        <f t="shared" si="52"/>
        <v>80</v>
      </c>
      <c r="I803" s="37">
        <v>0</v>
      </c>
      <c r="J803" s="5">
        <f t="shared" si="53"/>
        <v>80</v>
      </c>
      <c r="K803" s="4" t="s">
        <v>126</v>
      </c>
      <c r="L803" s="4" t="s">
        <v>127</v>
      </c>
      <c r="M803" s="152">
        <f t="shared" si="50"/>
        <v>0</v>
      </c>
    </row>
    <row r="804" spans="1:13" x14ac:dyDescent="0.25">
      <c r="A804" s="135" t="s">
        <v>55</v>
      </c>
      <c r="B804" s="187">
        <f t="shared" si="51"/>
        <v>46237</v>
      </c>
      <c r="C804" s="4" t="s">
        <v>792</v>
      </c>
      <c r="D804" s="136" t="s">
        <v>1308</v>
      </c>
      <c r="E804" s="136" t="s">
        <v>125</v>
      </c>
      <c r="F804" s="137">
        <v>40</v>
      </c>
      <c r="G804" s="138">
        <v>86</v>
      </c>
      <c r="H804" s="138">
        <f t="shared" si="52"/>
        <v>3440</v>
      </c>
      <c r="I804" s="37">
        <v>0</v>
      </c>
      <c r="J804" s="5">
        <f t="shared" si="53"/>
        <v>3440</v>
      </c>
      <c r="K804" s="4" t="s">
        <v>126</v>
      </c>
      <c r="L804" s="4" t="s">
        <v>127</v>
      </c>
      <c r="M804" s="152">
        <f t="shared" si="50"/>
        <v>0</v>
      </c>
    </row>
    <row r="805" spans="1:13" x14ac:dyDescent="0.25">
      <c r="A805" s="135" t="s">
        <v>55</v>
      </c>
      <c r="B805" s="187">
        <f t="shared" si="51"/>
        <v>46237</v>
      </c>
      <c r="C805" s="4" t="s">
        <v>792</v>
      </c>
      <c r="D805" s="136" t="s">
        <v>1308</v>
      </c>
      <c r="E805" s="136" t="s">
        <v>125</v>
      </c>
      <c r="F805" s="137">
        <v>55</v>
      </c>
      <c r="G805" s="138">
        <v>85</v>
      </c>
      <c r="H805" s="138">
        <f t="shared" si="52"/>
        <v>4675</v>
      </c>
      <c r="I805" s="37">
        <v>0</v>
      </c>
      <c r="J805" s="5">
        <f t="shared" si="53"/>
        <v>4675</v>
      </c>
      <c r="K805" s="4" t="s">
        <v>126</v>
      </c>
      <c r="L805" s="4" t="s">
        <v>127</v>
      </c>
      <c r="M805" s="152">
        <f t="shared" si="50"/>
        <v>0</v>
      </c>
    </row>
    <row r="806" spans="1:13" x14ac:dyDescent="0.25">
      <c r="A806" s="135" t="s">
        <v>55</v>
      </c>
      <c r="B806" s="187">
        <f t="shared" si="51"/>
        <v>46237</v>
      </c>
      <c r="C806" s="4" t="s">
        <v>792</v>
      </c>
      <c r="D806" s="136" t="s">
        <v>1308</v>
      </c>
      <c r="E806" s="136" t="s">
        <v>131</v>
      </c>
      <c r="F806" s="137">
        <v>1</v>
      </c>
      <c r="G806" s="138">
        <v>80</v>
      </c>
      <c r="H806" s="138">
        <f t="shared" si="52"/>
        <v>80</v>
      </c>
      <c r="I806" s="37">
        <v>0</v>
      </c>
      <c r="J806" s="5">
        <f t="shared" si="53"/>
        <v>80</v>
      </c>
      <c r="K806" s="4" t="s">
        <v>126</v>
      </c>
      <c r="L806" s="4" t="s">
        <v>127</v>
      </c>
      <c r="M806" s="152">
        <f t="shared" si="50"/>
        <v>0</v>
      </c>
    </row>
    <row r="807" spans="1:13" x14ac:dyDescent="0.25">
      <c r="A807" s="135" t="s">
        <v>55</v>
      </c>
      <c r="B807" s="187">
        <f t="shared" si="51"/>
        <v>46237</v>
      </c>
      <c r="C807" s="4" t="s">
        <v>792</v>
      </c>
      <c r="D807" s="136" t="s">
        <v>1308</v>
      </c>
      <c r="E807" s="136" t="s">
        <v>149</v>
      </c>
      <c r="F807" s="137">
        <v>3</v>
      </c>
      <c r="G807" s="138">
        <v>850</v>
      </c>
      <c r="H807" s="138">
        <f t="shared" si="52"/>
        <v>2550</v>
      </c>
      <c r="I807" s="37">
        <v>0</v>
      </c>
      <c r="J807" s="5">
        <f t="shared" si="53"/>
        <v>2550</v>
      </c>
      <c r="K807" s="4" t="s">
        <v>126</v>
      </c>
      <c r="L807" s="4" t="s">
        <v>127</v>
      </c>
      <c r="M807" s="152">
        <f t="shared" si="50"/>
        <v>0</v>
      </c>
    </row>
    <row r="808" spans="1:13" x14ac:dyDescent="0.25">
      <c r="A808" s="135" t="s">
        <v>55</v>
      </c>
      <c r="B808" s="187">
        <f t="shared" si="51"/>
        <v>46237</v>
      </c>
      <c r="C808" s="4" t="s">
        <v>793</v>
      </c>
      <c r="D808" s="136" t="s">
        <v>1307</v>
      </c>
      <c r="E808" s="136" t="s">
        <v>125</v>
      </c>
      <c r="F808" s="137">
        <v>20</v>
      </c>
      <c r="G808" s="138">
        <v>85</v>
      </c>
      <c r="H808" s="138">
        <f t="shared" si="52"/>
        <v>1700</v>
      </c>
      <c r="I808" s="37">
        <v>0</v>
      </c>
      <c r="J808" s="5">
        <f t="shared" si="53"/>
        <v>1700</v>
      </c>
      <c r="K808" s="4" t="s">
        <v>126</v>
      </c>
      <c r="L808" s="4" t="s">
        <v>127</v>
      </c>
      <c r="M808" s="152">
        <f t="shared" si="50"/>
        <v>0</v>
      </c>
    </row>
    <row r="809" spans="1:13" x14ac:dyDescent="0.25">
      <c r="A809" s="135" t="s">
        <v>55</v>
      </c>
      <c r="B809" s="187">
        <f t="shared" si="51"/>
        <v>46237</v>
      </c>
      <c r="C809" s="4" t="s">
        <v>794</v>
      </c>
      <c r="D809" s="136" t="s">
        <v>1312</v>
      </c>
      <c r="E809" s="136" t="s">
        <v>125</v>
      </c>
      <c r="F809" s="137">
        <v>5</v>
      </c>
      <c r="G809" s="138">
        <v>85</v>
      </c>
      <c r="H809" s="138">
        <f t="shared" si="52"/>
        <v>425</v>
      </c>
      <c r="I809" s="37">
        <v>0</v>
      </c>
      <c r="J809" s="5">
        <f t="shared" si="53"/>
        <v>425</v>
      </c>
      <c r="K809" s="4" t="s">
        <v>126</v>
      </c>
      <c r="L809" s="4" t="s">
        <v>127</v>
      </c>
      <c r="M809" s="152">
        <f t="shared" si="50"/>
        <v>0</v>
      </c>
    </row>
    <row r="810" spans="1:13" x14ac:dyDescent="0.25">
      <c r="A810" s="135" t="s">
        <v>55</v>
      </c>
      <c r="B810" s="187">
        <f t="shared" si="51"/>
        <v>46237</v>
      </c>
      <c r="C810" s="4" t="s">
        <v>795</v>
      </c>
      <c r="D810" s="136" t="s">
        <v>1313</v>
      </c>
      <c r="E810" s="136" t="s">
        <v>125</v>
      </c>
      <c r="F810" s="137">
        <v>15</v>
      </c>
      <c r="G810" s="138">
        <v>85</v>
      </c>
      <c r="H810" s="138">
        <f t="shared" si="52"/>
        <v>1275</v>
      </c>
      <c r="I810" s="37">
        <v>0</v>
      </c>
      <c r="J810" s="5">
        <f t="shared" si="53"/>
        <v>1275</v>
      </c>
      <c r="K810" s="4" t="s">
        <v>126</v>
      </c>
      <c r="L810" s="4" t="s">
        <v>127</v>
      </c>
      <c r="M810" s="152">
        <f t="shared" si="50"/>
        <v>0</v>
      </c>
    </row>
    <row r="811" spans="1:13" x14ac:dyDescent="0.25">
      <c r="A811" s="135" t="s">
        <v>55</v>
      </c>
      <c r="B811" s="187">
        <f t="shared" si="51"/>
        <v>46237</v>
      </c>
      <c r="C811" s="4" t="s">
        <v>796</v>
      </c>
      <c r="D811" s="136" t="s">
        <v>1306</v>
      </c>
      <c r="E811" s="136" t="s">
        <v>125</v>
      </c>
      <c r="F811" s="137">
        <v>50</v>
      </c>
      <c r="G811" s="138">
        <v>85</v>
      </c>
      <c r="H811" s="138">
        <f t="shared" si="52"/>
        <v>4250</v>
      </c>
      <c r="I811" s="37">
        <v>0</v>
      </c>
      <c r="J811" s="5">
        <f t="shared" si="53"/>
        <v>4250</v>
      </c>
      <c r="K811" s="4" t="s">
        <v>126</v>
      </c>
      <c r="L811" s="4" t="s">
        <v>127</v>
      </c>
      <c r="M811" s="152">
        <f t="shared" si="50"/>
        <v>0</v>
      </c>
    </row>
    <row r="812" spans="1:13" x14ac:dyDescent="0.25">
      <c r="A812" s="135" t="s">
        <v>55</v>
      </c>
      <c r="B812" s="187">
        <f t="shared" si="51"/>
        <v>46237</v>
      </c>
      <c r="C812" s="4" t="s">
        <v>797</v>
      </c>
      <c r="D812" s="136" t="s">
        <v>141</v>
      </c>
      <c r="E812" s="136" t="s">
        <v>125</v>
      </c>
      <c r="F812" s="137">
        <v>25</v>
      </c>
      <c r="G812" s="138">
        <v>86</v>
      </c>
      <c r="H812" s="138">
        <f t="shared" si="52"/>
        <v>2150</v>
      </c>
      <c r="I812" s="37">
        <v>0</v>
      </c>
      <c r="J812" s="5">
        <f t="shared" si="53"/>
        <v>2150</v>
      </c>
      <c r="K812" s="4" t="s">
        <v>126</v>
      </c>
      <c r="L812" s="4" t="s">
        <v>127</v>
      </c>
      <c r="M812" s="152">
        <f t="shared" si="50"/>
        <v>0</v>
      </c>
    </row>
    <row r="813" spans="1:13" x14ac:dyDescent="0.25">
      <c r="A813" s="135" t="s">
        <v>55</v>
      </c>
      <c r="B813" s="187">
        <f t="shared" si="51"/>
        <v>46237</v>
      </c>
      <c r="C813" s="4" t="s">
        <v>798</v>
      </c>
      <c r="D813" s="136" t="s">
        <v>139</v>
      </c>
      <c r="E813" s="136" t="s">
        <v>125</v>
      </c>
      <c r="F813" s="137">
        <v>3.5</v>
      </c>
      <c r="G813" s="138">
        <v>86</v>
      </c>
      <c r="H813" s="138">
        <f t="shared" si="52"/>
        <v>301</v>
      </c>
      <c r="I813" s="37">
        <v>0</v>
      </c>
      <c r="J813" s="5">
        <f t="shared" si="53"/>
        <v>301</v>
      </c>
      <c r="K813" s="4" t="s">
        <v>126</v>
      </c>
      <c r="L813" s="4" t="s">
        <v>127</v>
      </c>
      <c r="M813" s="152">
        <f t="shared" si="50"/>
        <v>0</v>
      </c>
    </row>
    <row r="814" spans="1:13" x14ac:dyDescent="0.25">
      <c r="A814" s="135" t="s">
        <v>55</v>
      </c>
      <c r="B814" s="187">
        <f t="shared" si="51"/>
        <v>46237</v>
      </c>
      <c r="C814" s="4" t="s">
        <v>799</v>
      </c>
      <c r="D814" s="136" t="s">
        <v>1326</v>
      </c>
      <c r="E814" s="136" t="s">
        <v>125</v>
      </c>
      <c r="F814" s="137">
        <v>15</v>
      </c>
      <c r="G814" s="138">
        <v>86</v>
      </c>
      <c r="H814" s="138">
        <f t="shared" si="52"/>
        <v>1290</v>
      </c>
      <c r="I814" s="37">
        <v>0</v>
      </c>
      <c r="J814" s="5">
        <f t="shared" si="53"/>
        <v>1290</v>
      </c>
      <c r="K814" s="4" t="s">
        <v>126</v>
      </c>
      <c r="L814" s="4" t="s">
        <v>127</v>
      </c>
      <c r="M814" s="152">
        <f t="shared" si="50"/>
        <v>0</v>
      </c>
    </row>
    <row r="815" spans="1:13" x14ac:dyDescent="0.25">
      <c r="A815" s="135" t="s">
        <v>55</v>
      </c>
      <c r="B815" s="187">
        <f t="shared" si="51"/>
        <v>46237</v>
      </c>
      <c r="C815" s="4" t="s">
        <v>800</v>
      </c>
      <c r="D815" s="136" t="s">
        <v>1311</v>
      </c>
      <c r="E815" s="136" t="s">
        <v>125</v>
      </c>
      <c r="F815" s="137">
        <v>8</v>
      </c>
      <c r="G815" s="138">
        <v>85</v>
      </c>
      <c r="H815" s="138">
        <f t="shared" si="52"/>
        <v>680</v>
      </c>
      <c r="I815" s="37">
        <v>0</v>
      </c>
      <c r="J815" s="5">
        <f t="shared" si="53"/>
        <v>680</v>
      </c>
      <c r="K815" s="4" t="s">
        <v>126</v>
      </c>
      <c r="L815" s="4" t="s">
        <v>127</v>
      </c>
      <c r="M815" s="152">
        <f t="shared" si="50"/>
        <v>0</v>
      </c>
    </row>
    <row r="816" spans="1:13" x14ac:dyDescent="0.25">
      <c r="A816" s="135" t="s">
        <v>55</v>
      </c>
      <c r="B816" s="187">
        <f t="shared" si="51"/>
        <v>46237</v>
      </c>
      <c r="C816" s="4" t="s">
        <v>801</v>
      </c>
      <c r="D816" s="136" t="s">
        <v>1310</v>
      </c>
      <c r="E816" s="136" t="s">
        <v>125</v>
      </c>
      <c r="F816" s="137">
        <v>15</v>
      </c>
      <c r="G816" s="138">
        <v>85</v>
      </c>
      <c r="H816" s="138">
        <f t="shared" si="52"/>
        <v>1275</v>
      </c>
      <c r="I816" s="37">
        <v>0</v>
      </c>
      <c r="J816" s="5">
        <f t="shared" si="53"/>
        <v>1275</v>
      </c>
      <c r="K816" s="4" t="s">
        <v>126</v>
      </c>
      <c r="L816" s="4" t="s">
        <v>127</v>
      </c>
      <c r="M816" s="152">
        <f t="shared" si="50"/>
        <v>0</v>
      </c>
    </row>
    <row r="817" spans="1:13" x14ac:dyDescent="0.25">
      <c r="A817" s="135" t="s">
        <v>55</v>
      </c>
      <c r="B817" s="187">
        <f t="shared" si="51"/>
        <v>46237</v>
      </c>
      <c r="C817" s="4" t="s">
        <v>802</v>
      </c>
      <c r="D817" s="136" t="s">
        <v>1309</v>
      </c>
      <c r="E817" s="136" t="s">
        <v>125</v>
      </c>
      <c r="F817" s="137">
        <v>8</v>
      </c>
      <c r="G817" s="138">
        <v>85</v>
      </c>
      <c r="H817" s="138">
        <f t="shared" si="52"/>
        <v>680</v>
      </c>
      <c r="I817" s="37">
        <v>0</v>
      </c>
      <c r="J817" s="5">
        <f t="shared" si="53"/>
        <v>680</v>
      </c>
      <c r="K817" s="4" t="s">
        <v>126</v>
      </c>
      <c r="L817" s="4" t="s">
        <v>127</v>
      </c>
      <c r="M817" s="152">
        <f t="shared" si="50"/>
        <v>0</v>
      </c>
    </row>
    <row r="818" spans="1:13" x14ac:dyDescent="0.25">
      <c r="A818" s="135" t="s">
        <v>55</v>
      </c>
      <c r="B818" s="187">
        <f t="shared" si="51"/>
        <v>46237</v>
      </c>
      <c r="C818" s="4" t="s">
        <v>803</v>
      </c>
      <c r="D818" s="136" t="s">
        <v>134</v>
      </c>
      <c r="E818" s="136" t="s">
        <v>125</v>
      </c>
      <c r="F818" s="137">
        <v>10</v>
      </c>
      <c r="G818" s="138">
        <v>85</v>
      </c>
      <c r="H818" s="138">
        <f t="shared" si="52"/>
        <v>850</v>
      </c>
      <c r="I818" s="37">
        <v>0</v>
      </c>
      <c r="J818" s="5">
        <f t="shared" si="53"/>
        <v>850</v>
      </c>
      <c r="K818" s="4" t="s">
        <v>126</v>
      </c>
      <c r="L818" s="4" t="s">
        <v>127</v>
      </c>
      <c r="M818" s="152">
        <f t="shared" si="50"/>
        <v>0</v>
      </c>
    </row>
    <row r="819" spans="1:13" x14ac:dyDescent="0.25">
      <c r="A819" s="135" t="s">
        <v>55</v>
      </c>
      <c r="B819" s="187">
        <f t="shared" si="51"/>
        <v>46237</v>
      </c>
      <c r="C819" s="4" t="s">
        <v>804</v>
      </c>
      <c r="D819" s="136" t="s">
        <v>147</v>
      </c>
      <c r="E819" s="136" t="s">
        <v>125</v>
      </c>
      <c r="F819" s="137">
        <v>35</v>
      </c>
      <c r="G819" s="138">
        <v>85</v>
      </c>
      <c r="H819" s="138">
        <f t="shared" si="52"/>
        <v>2975</v>
      </c>
      <c r="I819" s="37">
        <v>0</v>
      </c>
      <c r="J819" s="5">
        <f t="shared" si="53"/>
        <v>2975</v>
      </c>
      <c r="K819" s="4" t="s">
        <v>126</v>
      </c>
      <c r="L819" s="4" t="s">
        <v>127</v>
      </c>
      <c r="M819" s="152">
        <f t="shared" si="50"/>
        <v>0</v>
      </c>
    </row>
    <row r="820" spans="1:13" x14ac:dyDescent="0.25">
      <c r="A820" s="135" t="s">
        <v>55</v>
      </c>
      <c r="B820" s="187">
        <f t="shared" si="51"/>
        <v>46237</v>
      </c>
      <c r="C820" s="4" t="s">
        <v>805</v>
      </c>
      <c r="D820" s="136" t="s">
        <v>151</v>
      </c>
      <c r="E820" s="136" t="s">
        <v>125</v>
      </c>
      <c r="F820" s="137">
        <v>6</v>
      </c>
      <c r="G820" s="138">
        <v>85</v>
      </c>
      <c r="H820" s="138">
        <f t="shared" si="52"/>
        <v>510</v>
      </c>
      <c r="I820" s="37">
        <v>0</v>
      </c>
      <c r="J820" s="5">
        <f t="shared" si="53"/>
        <v>510</v>
      </c>
      <c r="K820" s="4" t="s">
        <v>126</v>
      </c>
      <c r="L820" s="4" t="s">
        <v>127</v>
      </c>
      <c r="M820" s="152">
        <f t="shared" si="50"/>
        <v>0</v>
      </c>
    </row>
    <row r="821" spans="1:13" x14ac:dyDescent="0.25">
      <c r="A821" s="135" t="s">
        <v>55</v>
      </c>
      <c r="B821" s="187">
        <f t="shared" si="51"/>
        <v>46237</v>
      </c>
      <c r="C821" s="4" t="s">
        <v>806</v>
      </c>
      <c r="D821" s="136" t="s">
        <v>145</v>
      </c>
      <c r="E821" s="136" t="s">
        <v>125</v>
      </c>
      <c r="F821" s="137">
        <v>30</v>
      </c>
      <c r="G821" s="138">
        <v>95</v>
      </c>
      <c r="H821" s="138">
        <f t="shared" si="52"/>
        <v>2850</v>
      </c>
      <c r="I821" s="37">
        <v>0</v>
      </c>
      <c r="J821" s="5">
        <f t="shared" si="53"/>
        <v>2850</v>
      </c>
      <c r="K821" s="4" t="s">
        <v>126</v>
      </c>
      <c r="L821" s="4" t="s">
        <v>127</v>
      </c>
      <c r="M821" s="152">
        <f t="shared" si="50"/>
        <v>0</v>
      </c>
    </row>
    <row r="822" spans="1:13" x14ac:dyDescent="0.25">
      <c r="A822" s="135" t="s">
        <v>55</v>
      </c>
      <c r="B822" s="187">
        <f t="shared" si="51"/>
        <v>46237</v>
      </c>
      <c r="C822" s="4" t="s">
        <v>806</v>
      </c>
      <c r="D822" s="136" t="s">
        <v>145</v>
      </c>
      <c r="E822" s="136" t="s">
        <v>125</v>
      </c>
      <c r="F822" s="137">
        <v>12</v>
      </c>
      <c r="G822" s="138">
        <v>85</v>
      </c>
      <c r="H822" s="138">
        <f t="shared" si="52"/>
        <v>1020</v>
      </c>
      <c r="I822" s="37">
        <v>0</v>
      </c>
      <c r="J822" s="5">
        <f t="shared" si="53"/>
        <v>1020</v>
      </c>
      <c r="K822" s="4" t="s">
        <v>126</v>
      </c>
      <c r="L822" s="4" t="s">
        <v>127</v>
      </c>
      <c r="M822" s="152">
        <f t="shared" si="50"/>
        <v>0</v>
      </c>
    </row>
    <row r="823" spans="1:13" x14ac:dyDescent="0.25">
      <c r="A823" s="135" t="s">
        <v>55</v>
      </c>
      <c r="B823" s="187">
        <f t="shared" si="51"/>
        <v>46237</v>
      </c>
      <c r="C823" s="4" t="s">
        <v>807</v>
      </c>
      <c r="D823" s="136" t="s">
        <v>8835</v>
      </c>
      <c r="E823" s="136" t="s">
        <v>125</v>
      </c>
      <c r="F823" s="137">
        <v>5</v>
      </c>
      <c r="G823" s="138">
        <v>86</v>
      </c>
      <c r="H823" s="138">
        <f t="shared" si="52"/>
        <v>430</v>
      </c>
      <c r="I823" s="37">
        <v>0</v>
      </c>
      <c r="J823" s="5">
        <f t="shared" si="53"/>
        <v>430</v>
      </c>
      <c r="K823" s="4" t="s">
        <v>126</v>
      </c>
      <c r="L823" s="4" t="s">
        <v>127</v>
      </c>
      <c r="M823" s="152">
        <f t="shared" si="50"/>
        <v>0</v>
      </c>
    </row>
    <row r="824" spans="1:13" x14ac:dyDescent="0.25">
      <c r="A824" s="135" t="s">
        <v>55</v>
      </c>
      <c r="B824" s="187">
        <f t="shared" si="51"/>
        <v>46237</v>
      </c>
      <c r="C824" s="4" t="s">
        <v>808</v>
      </c>
      <c r="D824" s="136" t="s">
        <v>534</v>
      </c>
      <c r="E824" s="136" t="s">
        <v>125</v>
      </c>
      <c r="F824" s="137">
        <v>1</v>
      </c>
      <c r="G824" s="138">
        <v>90</v>
      </c>
      <c r="H824" s="138">
        <f t="shared" si="52"/>
        <v>90</v>
      </c>
      <c r="I824" s="37">
        <v>0</v>
      </c>
      <c r="J824" s="5">
        <f t="shared" si="53"/>
        <v>90</v>
      </c>
      <c r="K824" s="4" t="s">
        <v>126</v>
      </c>
      <c r="L824" s="4" t="s">
        <v>1095</v>
      </c>
      <c r="M824" s="152">
        <f t="shared" si="50"/>
        <v>0</v>
      </c>
    </row>
    <row r="825" spans="1:13" x14ac:dyDescent="0.25">
      <c r="A825" s="135" t="s">
        <v>55</v>
      </c>
      <c r="B825" s="187">
        <f t="shared" si="51"/>
        <v>46237</v>
      </c>
      <c r="C825" s="4" t="s">
        <v>809</v>
      </c>
      <c r="D825" s="136" t="s">
        <v>153</v>
      </c>
      <c r="E825" s="136" t="s">
        <v>125</v>
      </c>
      <c r="F825" s="137">
        <v>1</v>
      </c>
      <c r="G825" s="138">
        <v>100</v>
      </c>
      <c r="H825" s="138">
        <f t="shared" si="52"/>
        <v>100</v>
      </c>
      <c r="I825" s="37">
        <v>0</v>
      </c>
      <c r="J825" s="5">
        <f t="shared" si="53"/>
        <v>100</v>
      </c>
      <c r="K825" s="4" t="s">
        <v>126</v>
      </c>
      <c r="L825" s="4" t="s">
        <v>127</v>
      </c>
      <c r="M825" s="152">
        <f t="shared" si="50"/>
        <v>0</v>
      </c>
    </row>
    <row r="826" spans="1:13" x14ac:dyDescent="0.25">
      <c r="A826" s="135" t="s">
        <v>55</v>
      </c>
      <c r="B826" s="187">
        <f t="shared" si="51"/>
        <v>46237</v>
      </c>
      <c r="C826" s="4" t="s">
        <v>809</v>
      </c>
      <c r="D826" s="136" t="s">
        <v>153</v>
      </c>
      <c r="E826" s="136" t="s">
        <v>319</v>
      </c>
      <c r="F826" s="137">
        <v>1</v>
      </c>
      <c r="G826" s="138">
        <v>1200</v>
      </c>
      <c r="H826" s="138">
        <f t="shared" si="52"/>
        <v>1200</v>
      </c>
      <c r="I826" s="37">
        <v>0</v>
      </c>
      <c r="J826" s="5">
        <f t="shared" si="53"/>
        <v>1200</v>
      </c>
      <c r="K826" s="4" t="s">
        <v>126</v>
      </c>
      <c r="L826" s="4" t="s">
        <v>127</v>
      </c>
      <c r="M826" s="152">
        <f t="shared" si="50"/>
        <v>0</v>
      </c>
    </row>
    <row r="827" spans="1:13" x14ac:dyDescent="0.25">
      <c r="A827" s="135" t="s">
        <v>55</v>
      </c>
      <c r="B827" s="187">
        <f t="shared" si="51"/>
        <v>46237</v>
      </c>
      <c r="C827" s="4" t="s">
        <v>809</v>
      </c>
      <c r="D827" s="136" t="s">
        <v>153</v>
      </c>
      <c r="E827" s="136" t="s">
        <v>149</v>
      </c>
      <c r="F827" s="137">
        <v>3</v>
      </c>
      <c r="G827" s="138">
        <v>850</v>
      </c>
      <c r="H827" s="138">
        <f t="shared" si="52"/>
        <v>2550</v>
      </c>
      <c r="I827" s="37">
        <v>0</v>
      </c>
      <c r="J827" s="5">
        <f t="shared" si="53"/>
        <v>2550</v>
      </c>
      <c r="K827" s="4" t="s">
        <v>126</v>
      </c>
      <c r="L827" s="4" t="s">
        <v>127</v>
      </c>
      <c r="M827" s="152">
        <f t="shared" si="50"/>
        <v>0</v>
      </c>
    </row>
    <row r="828" spans="1:13" x14ac:dyDescent="0.25">
      <c r="A828" s="135" t="s">
        <v>57</v>
      </c>
      <c r="B828" s="187">
        <f t="shared" si="51"/>
        <v>46238</v>
      </c>
      <c r="C828" s="4" t="s">
        <v>810</v>
      </c>
      <c r="D828" s="136" t="s">
        <v>1303</v>
      </c>
      <c r="E828" s="136" t="s">
        <v>125</v>
      </c>
      <c r="F828" s="137">
        <v>60</v>
      </c>
      <c r="G828" s="138">
        <v>85</v>
      </c>
      <c r="H828" s="138">
        <f t="shared" si="52"/>
        <v>5100</v>
      </c>
      <c r="I828" s="37">
        <v>0</v>
      </c>
      <c r="J828" s="5">
        <f t="shared" si="53"/>
        <v>5100</v>
      </c>
      <c r="K828" s="4" t="s">
        <v>126</v>
      </c>
      <c r="L828" s="4" t="s">
        <v>127</v>
      </c>
      <c r="M828" s="152">
        <f t="shared" si="50"/>
        <v>0</v>
      </c>
    </row>
    <row r="829" spans="1:13" x14ac:dyDescent="0.25">
      <c r="A829" s="135" t="s">
        <v>57</v>
      </c>
      <c r="B829" s="187">
        <f t="shared" si="51"/>
        <v>46238</v>
      </c>
      <c r="C829" s="4" t="s">
        <v>810</v>
      </c>
      <c r="D829" s="136" t="s">
        <v>1303</v>
      </c>
      <c r="E829" s="136" t="s">
        <v>131</v>
      </c>
      <c r="F829" s="137">
        <v>1</v>
      </c>
      <c r="G829" s="138">
        <v>80</v>
      </c>
      <c r="H829" s="138">
        <f t="shared" si="52"/>
        <v>80</v>
      </c>
      <c r="I829" s="37">
        <v>0</v>
      </c>
      <c r="J829" s="5">
        <f t="shared" si="53"/>
        <v>80</v>
      </c>
      <c r="K829" s="4" t="s">
        <v>126</v>
      </c>
      <c r="L829" s="4" t="s">
        <v>127</v>
      </c>
      <c r="M829" s="152">
        <f t="shared" si="50"/>
        <v>0</v>
      </c>
    </row>
    <row r="830" spans="1:13" x14ac:dyDescent="0.25">
      <c r="A830" s="135" t="s">
        <v>57</v>
      </c>
      <c r="B830" s="187">
        <f t="shared" si="51"/>
        <v>46238</v>
      </c>
      <c r="C830" s="4" t="s">
        <v>811</v>
      </c>
      <c r="D830" s="136" t="s">
        <v>1306</v>
      </c>
      <c r="E830" s="136" t="s">
        <v>125</v>
      </c>
      <c r="F830" s="137">
        <v>50</v>
      </c>
      <c r="G830" s="138">
        <v>85</v>
      </c>
      <c r="H830" s="138">
        <f t="shared" si="52"/>
        <v>4250</v>
      </c>
      <c r="I830" s="37">
        <v>0</v>
      </c>
      <c r="J830" s="5">
        <f t="shared" si="53"/>
        <v>4250</v>
      </c>
      <c r="K830" s="4" t="s">
        <v>126</v>
      </c>
      <c r="L830" s="4" t="s">
        <v>127</v>
      </c>
      <c r="M830" s="152">
        <f t="shared" si="50"/>
        <v>0</v>
      </c>
    </row>
    <row r="831" spans="1:13" x14ac:dyDescent="0.25">
      <c r="A831" s="135" t="s">
        <v>57</v>
      </c>
      <c r="B831" s="187">
        <f t="shared" si="51"/>
        <v>46238</v>
      </c>
      <c r="C831" s="4" t="s">
        <v>812</v>
      </c>
      <c r="D831" s="136" t="s">
        <v>1308</v>
      </c>
      <c r="E831" s="136" t="s">
        <v>125</v>
      </c>
      <c r="F831" s="137">
        <v>30</v>
      </c>
      <c r="G831" s="138">
        <v>86</v>
      </c>
      <c r="H831" s="138">
        <f t="shared" si="52"/>
        <v>2580</v>
      </c>
      <c r="I831" s="37">
        <v>0</v>
      </c>
      <c r="J831" s="5">
        <f t="shared" si="53"/>
        <v>2580</v>
      </c>
      <c r="K831" s="4" t="s">
        <v>126</v>
      </c>
      <c r="L831" s="4" t="s">
        <v>127</v>
      </c>
      <c r="M831" s="152">
        <f t="shared" si="50"/>
        <v>0</v>
      </c>
    </row>
    <row r="832" spans="1:13" x14ac:dyDescent="0.25">
      <c r="A832" s="135" t="s">
        <v>57</v>
      </c>
      <c r="B832" s="187">
        <f t="shared" si="51"/>
        <v>46238</v>
      </c>
      <c r="C832" s="4" t="s">
        <v>812</v>
      </c>
      <c r="D832" s="136" t="s">
        <v>1308</v>
      </c>
      <c r="E832" s="136" t="s">
        <v>125</v>
      </c>
      <c r="F832" s="137">
        <v>70</v>
      </c>
      <c r="G832" s="138">
        <v>85</v>
      </c>
      <c r="H832" s="138">
        <f t="shared" si="52"/>
        <v>5950</v>
      </c>
      <c r="I832" s="37">
        <v>0</v>
      </c>
      <c r="J832" s="5">
        <f t="shared" si="53"/>
        <v>5950</v>
      </c>
      <c r="K832" s="4" t="s">
        <v>126</v>
      </c>
      <c r="L832" s="4" t="s">
        <v>127</v>
      </c>
      <c r="M832" s="152">
        <f t="shared" si="50"/>
        <v>0</v>
      </c>
    </row>
    <row r="833" spans="1:13" x14ac:dyDescent="0.25">
      <c r="A833" s="135" t="s">
        <v>57</v>
      </c>
      <c r="B833" s="187">
        <f t="shared" si="51"/>
        <v>46238</v>
      </c>
      <c r="C833" s="4" t="s">
        <v>813</v>
      </c>
      <c r="D833" s="136" t="s">
        <v>1313</v>
      </c>
      <c r="E833" s="136" t="s">
        <v>125</v>
      </c>
      <c r="F833" s="137">
        <v>15</v>
      </c>
      <c r="G833" s="138">
        <v>85</v>
      </c>
      <c r="H833" s="138">
        <f t="shared" si="52"/>
        <v>1275</v>
      </c>
      <c r="I833" s="37">
        <v>0</v>
      </c>
      <c r="J833" s="5">
        <f t="shared" si="53"/>
        <v>1275</v>
      </c>
      <c r="K833" s="4" t="s">
        <v>126</v>
      </c>
      <c r="L833" s="4" t="s">
        <v>127</v>
      </c>
      <c r="M833" s="152">
        <f t="shared" si="50"/>
        <v>0</v>
      </c>
    </row>
    <row r="834" spans="1:13" x14ac:dyDescent="0.25">
      <c r="A834" s="135" t="s">
        <v>57</v>
      </c>
      <c r="B834" s="187">
        <f t="shared" si="51"/>
        <v>46238</v>
      </c>
      <c r="C834" s="4" t="s">
        <v>814</v>
      </c>
      <c r="D834" s="136" t="s">
        <v>141</v>
      </c>
      <c r="E834" s="136" t="s">
        <v>125</v>
      </c>
      <c r="F834" s="137">
        <v>20</v>
      </c>
      <c r="G834" s="138">
        <v>86</v>
      </c>
      <c r="H834" s="138">
        <f t="shared" si="52"/>
        <v>1720</v>
      </c>
      <c r="I834" s="37">
        <v>0</v>
      </c>
      <c r="J834" s="5">
        <f t="shared" si="53"/>
        <v>1720</v>
      </c>
      <c r="K834" s="4" t="s">
        <v>126</v>
      </c>
      <c r="L834" s="4" t="s">
        <v>127</v>
      </c>
      <c r="M834" s="152">
        <f t="shared" si="50"/>
        <v>0</v>
      </c>
    </row>
    <row r="835" spans="1:13" x14ac:dyDescent="0.25">
      <c r="A835" s="135" t="s">
        <v>57</v>
      </c>
      <c r="B835" s="187">
        <f t="shared" si="51"/>
        <v>46238</v>
      </c>
      <c r="C835" s="4" t="s">
        <v>815</v>
      </c>
      <c r="D835" s="136" t="s">
        <v>139</v>
      </c>
      <c r="E835" s="136" t="s">
        <v>125</v>
      </c>
      <c r="F835" s="137">
        <v>3.5</v>
      </c>
      <c r="G835" s="138">
        <v>86</v>
      </c>
      <c r="H835" s="138">
        <f t="shared" si="52"/>
        <v>301</v>
      </c>
      <c r="I835" s="37">
        <v>0</v>
      </c>
      <c r="J835" s="5">
        <f t="shared" si="53"/>
        <v>301</v>
      </c>
      <c r="K835" s="4" t="s">
        <v>126</v>
      </c>
      <c r="L835" s="4" t="s">
        <v>127</v>
      </c>
      <c r="M835" s="152">
        <f t="shared" ref="M835:M899" si="54">H835-J835</f>
        <v>0</v>
      </c>
    </row>
    <row r="836" spans="1:13" x14ac:dyDescent="0.25">
      <c r="A836" s="135" t="s">
        <v>57</v>
      </c>
      <c r="B836" s="187">
        <f t="shared" si="51"/>
        <v>46238</v>
      </c>
      <c r="C836" s="4" t="s">
        <v>816</v>
      </c>
      <c r="D836" s="136" t="s">
        <v>1311</v>
      </c>
      <c r="E836" s="136" t="s">
        <v>125</v>
      </c>
      <c r="F836" s="137">
        <v>8</v>
      </c>
      <c r="G836" s="138">
        <v>85</v>
      </c>
      <c r="H836" s="138">
        <f t="shared" si="52"/>
        <v>680</v>
      </c>
      <c r="I836" s="37">
        <v>0</v>
      </c>
      <c r="J836" s="5">
        <f t="shared" si="53"/>
        <v>680</v>
      </c>
      <c r="K836" s="4" t="s">
        <v>126</v>
      </c>
      <c r="L836" s="4" t="s">
        <v>127</v>
      </c>
      <c r="M836" s="152">
        <f t="shared" si="54"/>
        <v>0</v>
      </c>
    </row>
    <row r="837" spans="1:13" x14ac:dyDescent="0.25">
      <c r="A837" s="135" t="s">
        <v>57</v>
      </c>
      <c r="B837" s="187">
        <f t="shared" si="51"/>
        <v>46238</v>
      </c>
      <c r="C837" s="4" t="s">
        <v>817</v>
      </c>
      <c r="D837" s="136" t="s">
        <v>134</v>
      </c>
      <c r="E837" s="136" t="s">
        <v>125</v>
      </c>
      <c r="F837" s="137">
        <v>10</v>
      </c>
      <c r="G837" s="138">
        <v>85</v>
      </c>
      <c r="H837" s="138">
        <f t="shared" si="52"/>
        <v>850</v>
      </c>
      <c r="I837" s="37">
        <v>0</v>
      </c>
      <c r="J837" s="5">
        <f t="shared" si="53"/>
        <v>850</v>
      </c>
      <c r="K837" s="4" t="s">
        <v>126</v>
      </c>
      <c r="L837" s="4" t="s">
        <v>127</v>
      </c>
      <c r="M837" s="152">
        <f t="shared" si="54"/>
        <v>0</v>
      </c>
    </row>
    <row r="838" spans="1:13" x14ac:dyDescent="0.25">
      <c r="A838" s="135" t="s">
        <v>57</v>
      </c>
      <c r="B838" s="187">
        <f t="shared" si="51"/>
        <v>46238</v>
      </c>
      <c r="C838" s="4" t="s">
        <v>818</v>
      </c>
      <c r="D838" s="136" t="s">
        <v>1307</v>
      </c>
      <c r="E838" s="136" t="s">
        <v>125</v>
      </c>
      <c r="F838" s="137">
        <v>20</v>
      </c>
      <c r="G838" s="138">
        <v>85</v>
      </c>
      <c r="H838" s="138">
        <f t="shared" si="52"/>
        <v>1700</v>
      </c>
      <c r="I838" s="37">
        <v>0</v>
      </c>
      <c r="J838" s="5">
        <f t="shared" si="53"/>
        <v>1700</v>
      </c>
      <c r="K838" s="4" t="s">
        <v>126</v>
      </c>
      <c r="L838" s="4" t="s">
        <v>127</v>
      </c>
      <c r="M838" s="152">
        <f t="shared" si="54"/>
        <v>0</v>
      </c>
    </row>
    <row r="839" spans="1:13" x14ac:dyDescent="0.25">
      <c r="A839" s="135" t="s">
        <v>57</v>
      </c>
      <c r="B839" s="187">
        <f t="shared" si="51"/>
        <v>46238</v>
      </c>
      <c r="C839" s="4" t="s">
        <v>819</v>
      </c>
      <c r="D839" s="136" t="s">
        <v>1326</v>
      </c>
      <c r="E839" s="136" t="s">
        <v>125</v>
      </c>
      <c r="F839" s="137">
        <v>20</v>
      </c>
      <c r="G839" s="138">
        <v>86</v>
      </c>
      <c r="H839" s="138">
        <f t="shared" si="52"/>
        <v>1720</v>
      </c>
      <c r="I839" s="37">
        <v>0</v>
      </c>
      <c r="J839" s="5">
        <f t="shared" si="53"/>
        <v>1720</v>
      </c>
      <c r="K839" s="4" t="s">
        <v>126</v>
      </c>
      <c r="L839" s="4" t="s">
        <v>127</v>
      </c>
      <c r="M839" s="152">
        <f t="shared" si="54"/>
        <v>0</v>
      </c>
    </row>
    <row r="840" spans="1:13" x14ac:dyDescent="0.25">
      <c r="A840" s="135" t="s">
        <v>57</v>
      </c>
      <c r="B840" s="187">
        <f t="shared" si="51"/>
        <v>46238</v>
      </c>
      <c r="C840" s="4" t="s">
        <v>820</v>
      </c>
      <c r="D840" s="136" t="s">
        <v>145</v>
      </c>
      <c r="E840" s="136" t="s">
        <v>125</v>
      </c>
      <c r="F840" s="137">
        <v>30</v>
      </c>
      <c r="G840" s="138">
        <v>95</v>
      </c>
      <c r="H840" s="138">
        <f t="shared" si="52"/>
        <v>2850</v>
      </c>
      <c r="I840" s="37">
        <v>0</v>
      </c>
      <c r="J840" s="5">
        <f t="shared" si="53"/>
        <v>2850</v>
      </c>
      <c r="K840" s="4" t="s">
        <v>126</v>
      </c>
      <c r="L840" s="4" t="s">
        <v>127</v>
      </c>
      <c r="M840" s="152">
        <f t="shared" si="54"/>
        <v>0</v>
      </c>
    </row>
    <row r="841" spans="1:13" x14ac:dyDescent="0.25">
      <c r="A841" s="135" t="s">
        <v>57</v>
      </c>
      <c r="B841" s="187">
        <f t="shared" si="51"/>
        <v>46238</v>
      </c>
      <c r="C841" s="4" t="s">
        <v>820</v>
      </c>
      <c r="D841" s="136" t="s">
        <v>145</v>
      </c>
      <c r="E841" s="136" t="s">
        <v>125</v>
      </c>
      <c r="F841" s="137">
        <v>12</v>
      </c>
      <c r="G841" s="138">
        <v>85</v>
      </c>
      <c r="H841" s="138">
        <f t="shared" si="52"/>
        <v>1020</v>
      </c>
      <c r="I841" s="37">
        <v>0</v>
      </c>
      <c r="J841" s="5">
        <f t="shared" si="53"/>
        <v>1020</v>
      </c>
      <c r="K841" s="4" t="s">
        <v>126</v>
      </c>
      <c r="L841" s="4" t="s">
        <v>127</v>
      </c>
      <c r="M841" s="152">
        <f t="shared" si="54"/>
        <v>0</v>
      </c>
    </row>
    <row r="842" spans="1:13" x14ac:dyDescent="0.25">
      <c r="A842" s="135" t="s">
        <v>57</v>
      </c>
      <c r="B842" s="187">
        <f t="shared" si="51"/>
        <v>46238</v>
      </c>
      <c r="C842" s="4" t="s">
        <v>820</v>
      </c>
      <c r="D842" s="136" t="s">
        <v>145</v>
      </c>
      <c r="E842" s="136" t="s">
        <v>125</v>
      </c>
      <c r="F842" s="137">
        <v>1</v>
      </c>
      <c r="G842" s="138">
        <v>1100</v>
      </c>
      <c r="H842" s="138">
        <f t="shared" si="52"/>
        <v>1100</v>
      </c>
      <c r="I842" s="37">
        <v>0</v>
      </c>
      <c r="J842" s="5">
        <f t="shared" si="53"/>
        <v>1100</v>
      </c>
      <c r="K842" s="4" t="s">
        <v>126</v>
      </c>
      <c r="L842" s="4" t="s">
        <v>127</v>
      </c>
      <c r="M842" s="152">
        <f t="shared" si="54"/>
        <v>0</v>
      </c>
    </row>
    <row r="843" spans="1:13" x14ac:dyDescent="0.25">
      <c r="A843" s="135" t="s">
        <v>57</v>
      </c>
      <c r="B843" s="187">
        <f t="shared" si="51"/>
        <v>46238</v>
      </c>
      <c r="C843" s="4" t="s">
        <v>820</v>
      </c>
      <c r="D843" s="136" t="s">
        <v>145</v>
      </c>
      <c r="E843" s="136" t="s">
        <v>125</v>
      </c>
      <c r="F843" s="137">
        <v>2</v>
      </c>
      <c r="G843" s="138">
        <v>800</v>
      </c>
      <c r="H843" s="138">
        <f t="shared" si="52"/>
        <v>1600</v>
      </c>
      <c r="I843" s="37">
        <v>0</v>
      </c>
      <c r="J843" s="5">
        <f t="shared" si="53"/>
        <v>1600</v>
      </c>
      <c r="K843" s="4" t="s">
        <v>126</v>
      </c>
      <c r="L843" s="4" t="s">
        <v>127</v>
      </c>
      <c r="M843" s="152">
        <f t="shared" si="54"/>
        <v>0</v>
      </c>
    </row>
    <row r="844" spans="1:13" x14ac:dyDescent="0.25">
      <c r="A844" s="135" t="s">
        <v>57</v>
      </c>
      <c r="B844" s="187">
        <f t="shared" si="51"/>
        <v>46238</v>
      </c>
      <c r="C844" s="4" t="s">
        <v>821</v>
      </c>
      <c r="D844" s="136" t="s">
        <v>1310</v>
      </c>
      <c r="E844" s="136" t="s">
        <v>125</v>
      </c>
      <c r="F844" s="137">
        <v>12</v>
      </c>
      <c r="G844" s="138">
        <v>85</v>
      </c>
      <c r="H844" s="138">
        <f t="shared" si="52"/>
        <v>1020</v>
      </c>
      <c r="I844" s="37">
        <v>0</v>
      </c>
      <c r="J844" s="5">
        <f t="shared" si="53"/>
        <v>1020</v>
      </c>
      <c r="K844" s="4" t="s">
        <v>126</v>
      </c>
      <c r="L844" s="4" t="s">
        <v>127</v>
      </c>
      <c r="M844" s="152">
        <f t="shared" si="54"/>
        <v>0</v>
      </c>
    </row>
    <row r="845" spans="1:13" x14ac:dyDescent="0.25">
      <c r="A845" s="135" t="s">
        <v>57</v>
      </c>
      <c r="B845" s="187">
        <f t="shared" si="51"/>
        <v>46238</v>
      </c>
      <c r="C845" s="4" t="s">
        <v>822</v>
      </c>
      <c r="D845" s="136" t="s">
        <v>1312</v>
      </c>
      <c r="E845" s="136" t="s">
        <v>125</v>
      </c>
      <c r="F845" s="137">
        <v>5</v>
      </c>
      <c r="G845" s="138">
        <v>85</v>
      </c>
      <c r="H845" s="138">
        <f t="shared" si="52"/>
        <v>425</v>
      </c>
      <c r="I845" s="37">
        <v>0</v>
      </c>
      <c r="J845" s="5">
        <f t="shared" si="53"/>
        <v>425</v>
      </c>
      <c r="K845" s="4" t="s">
        <v>126</v>
      </c>
      <c r="L845" s="4" t="s">
        <v>127</v>
      </c>
      <c r="M845" s="152">
        <f t="shared" si="54"/>
        <v>0</v>
      </c>
    </row>
    <row r="846" spans="1:13" x14ac:dyDescent="0.25">
      <c r="A846" s="135" t="s">
        <v>57</v>
      </c>
      <c r="B846" s="187">
        <f t="shared" si="51"/>
        <v>46238</v>
      </c>
      <c r="C846" s="4" t="s">
        <v>823</v>
      </c>
      <c r="D846" s="136" t="s">
        <v>8835</v>
      </c>
      <c r="E846" s="136" t="s">
        <v>125</v>
      </c>
      <c r="F846" s="137">
        <v>60</v>
      </c>
      <c r="G846" s="138">
        <v>85</v>
      </c>
      <c r="H846" s="138">
        <f t="shared" si="52"/>
        <v>5100</v>
      </c>
      <c r="I846" s="37">
        <v>0</v>
      </c>
      <c r="J846" s="5">
        <f t="shared" si="53"/>
        <v>5100</v>
      </c>
      <c r="K846" s="4" t="s">
        <v>126</v>
      </c>
      <c r="L846" s="4" t="s">
        <v>127</v>
      </c>
      <c r="M846" s="152">
        <f t="shared" si="54"/>
        <v>0</v>
      </c>
    </row>
    <row r="847" spans="1:13" x14ac:dyDescent="0.25">
      <c r="A847" s="135" t="s">
        <v>57</v>
      </c>
      <c r="B847" s="187">
        <f t="shared" si="51"/>
        <v>46238</v>
      </c>
      <c r="C847" s="4" t="s">
        <v>824</v>
      </c>
      <c r="D847" s="136" t="s">
        <v>147</v>
      </c>
      <c r="E847" s="136" t="s">
        <v>125</v>
      </c>
      <c r="F847" s="137">
        <v>35</v>
      </c>
      <c r="G847" s="138">
        <v>85</v>
      </c>
      <c r="H847" s="138">
        <f t="shared" si="52"/>
        <v>2975</v>
      </c>
      <c r="I847" s="37">
        <v>0</v>
      </c>
      <c r="J847" s="5">
        <f t="shared" si="53"/>
        <v>2975</v>
      </c>
      <c r="K847" s="4" t="s">
        <v>126</v>
      </c>
      <c r="L847" s="4" t="s">
        <v>127</v>
      </c>
      <c r="M847" s="152">
        <f t="shared" si="54"/>
        <v>0</v>
      </c>
    </row>
    <row r="848" spans="1:13" x14ac:dyDescent="0.25">
      <c r="A848" s="135" t="s">
        <v>57</v>
      </c>
      <c r="B848" s="187">
        <f t="shared" si="51"/>
        <v>46238</v>
      </c>
      <c r="C848" s="4" t="s">
        <v>825</v>
      </c>
      <c r="D848" s="136" t="s">
        <v>151</v>
      </c>
      <c r="E848" s="136" t="s">
        <v>125</v>
      </c>
      <c r="F848" s="137">
        <v>6</v>
      </c>
      <c r="G848" s="138">
        <v>85</v>
      </c>
      <c r="H848" s="138">
        <f t="shared" si="52"/>
        <v>510</v>
      </c>
      <c r="I848" s="37">
        <v>0</v>
      </c>
      <c r="J848" s="5">
        <f t="shared" si="53"/>
        <v>510</v>
      </c>
      <c r="K848" s="4" t="s">
        <v>126</v>
      </c>
      <c r="L848" s="4" t="s">
        <v>127</v>
      </c>
      <c r="M848" s="152">
        <f t="shared" si="54"/>
        <v>0</v>
      </c>
    </row>
    <row r="849" spans="1:13" x14ac:dyDescent="0.25">
      <c r="A849" s="135" t="s">
        <v>57</v>
      </c>
      <c r="B849" s="187">
        <f t="shared" si="51"/>
        <v>46238</v>
      </c>
      <c r="C849" s="4" t="s">
        <v>826</v>
      </c>
      <c r="D849" s="136" t="s">
        <v>265</v>
      </c>
      <c r="E849" s="136" t="s">
        <v>125</v>
      </c>
      <c r="F849" s="137">
        <v>2</v>
      </c>
      <c r="G849" s="138">
        <v>100</v>
      </c>
      <c r="H849" s="138">
        <f t="shared" si="52"/>
        <v>200</v>
      </c>
      <c r="I849" s="37">
        <v>0</v>
      </c>
      <c r="J849" s="5">
        <f t="shared" si="53"/>
        <v>200</v>
      </c>
      <c r="K849" s="4" t="s">
        <v>126</v>
      </c>
      <c r="L849" s="4" t="s">
        <v>127</v>
      </c>
      <c r="M849" s="152">
        <f t="shared" si="54"/>
        <v>0</v>
      </c>
    </row>
    <row r="850" spans="1:13" x14ac:dyDescent="0.25">
      <c r="A850" s="135" t="s">
        <v>57</v>
      </c>
      <c r="B850" s="187">
        <f t="shared" si="51"/>
        <v>46238</v>
      </c>
      <c r="C850" s="4" t="s">
        <v>827</v>
      </c>
      <c r="D850" s="136" t="s">
        <v>153</v>
      </c>
      <c r="E850" s="136" t="s">
        <v>125</v>
      </c>
      <c r="F850" s="137">
        <v>2.75</v>
      </c>
      <c r="G850" s="138">
        <v>102</v>
      </c>
      <c r="H850" s="138">
        <f t="shared" si="52"/>
        <v>280.5</v>
      </c>
      <c r="I850" s="37">
        <v>0</v>
      </c>
      <c r="J850" s="5">
        <f t="shared" si="53"/>
        <v>280.5</v>
      </c>
      <c r="K850" s="4" t="s">
        <v>126</v>
      </c>
      <c r="L850" s="4" t="s">
        <v>127</v>
      </c>
      <c r="M850" s="152">
        <f t="shared" si="54"/>
        <v>0</v>
      </c>
    </row>
    <row r="851" spans="1:13" x14ac:dyDescent="0.25">
      <c r="A851" s="135" t="s">
        <v>57</v>
      </c>
      <c r="B851" s="187">
        <f t="shared" si="51"/>
        <v>46238</v>
      </c>
      <c r="C851" s="4" t="s">
        <v>827</v>
      </c>
      <c r="D851" s="136" t="s">
        <v>153</v>
      </c>
      <c r="E851" s="136" t="s">
        <v>319</v>
      </c>
      <c r="F851" s="137">
        <v>3</v>
      </c>
      <c r="G851" s="138">
        <v>1100</v>
      </c>
      <c r="H851" s="138">
        <f t="shared" si="52"/>
        <v>3300</v>
      </c>
      <c r="I851" s="37">
        <v>0</v>
      </c>
      <c r="J851" s="5">
        <f t="shared" si="53"/>
        <v>3300</v>
      </c>
      <c r="K851" s="4" t="s">
        <v>126</v>
      </c>
      <c r="L851" s="4" t="s">
        <v>127</v>
      </c>
      <c r="M851" s="152">
        <f t="shared" si="54"/>
        <v>0</v>
      </c>
    </row>
    <row r="852" spans="1:13" x14ac:dyDescent="0.25">
      <c r="A852" s="135" t="s">
        <v>57</v>
      </c>
      <c r="B852" s="187">
        <f t="shared" si="51"/>
        <v>46238</v>
      </c>
      <c r="C852" s="4" t="s">
        <v>827</v>
      </c>
      <c r="D852" s="136" t="s">
        <v>153</v>
      </c>
      <c r="E852" s="136" t="s">
        <v>149</v>
      </c>
      <c r="F852" s="137">
        <v>1</v>
      </c>
      <c r="G852" s="138">
        <v>850</v>
      </c>
      <c r="H852" s="138">
        <f t="shared" si="52"/>
        <v>850</v>
      </c>
      <c r="I852" s="37">
        <v>0</v>
      </c>
      <c r="J852" s="5">
        <f t="shared" si="53"/>
        <v>850</v>
      </c>
      <c r="K852" s="4" t="s">
        <v>126</v>
      </c>
      <c r="L852" s="4" t="s">
        <v>127</v>
      </c>
      <c r="M852" s="152">
        <f t="shared" si="54"/>
        <v>0</v>
      </c>
    </row>
    <row r="853" spans="1:13" x14ac:dyDescent="0.25">
      <c r="A853" s="147" t="s">
        <v>828</v>
      </c>
      <c r="B853" s="187">
        <f t="shared" si="51"/>
        <v>46239</v>
      </c>
      <c r="C853" s="4" t="s">
        <v>829</v>
      </c>
      <c r="D853" s="148" t="s">
        <v>1303</v>
      </c>
      <c r="E853" s="148" t="s">
        <v>125</v>
      </c>
      <c r="F853" s="149">
        <v>60</v>
      </c>
      <c r="G853" s="150">
        <v>85</v>
      </c>
      <c r="H853" s="138">
        <f t="shared" si="52"/>
        <v>5100</v>
      </c>
      <c r="I853" s="37">
        <v>0</v>
      </c>
      <c r="J853" s="5">
        <f t="shared" si="53"/>
        <v>5100</v>
      </c>
      <c r="K853" s="4" t="s">
        <v>126</v>
      </c>
      <c r="L853" s="4" t="s">
        <v>127</v>
      </c>
      <c r="M853" s="152">
        <f t="shared" si="54"/>
        <v>0</v>
      </c>
    </row>
    <row r="854" spans="1:13" x14ac:dyDescent="0.25">
      <c r="A854" s="147" t="s">
        <v>828</v>
      </c>
      <c r="B854" s="187">
        <f t="shared" si="51"/>
        <v>46239</v>
      </c>
      <c r="C854" s="4" t="s">
        <v>829</v>
      </c>
      <c r="D854" s="148" t="s">
        <v>1303</v>
      </c>
      <c r="E854" s="148" t="s">
        <v>131</v>
      </c>
      <c r="F854" s="149">
        <v>1</v>
      </c>
      <c r="G854" s="150">
        <v>80</v>
      </c>
      <c r="H854" s="138">
        <f t="shared" si="52"/>
        <v>80</v>
      </c>
      <c r="I854" s="37">
        <v>0</v>
      </c>
      <c r="J854" s="5">
        <f t="shared" si="53"/>
        <v>80</v>
      </c>
      <c r="K854" s="4" t="s">
        <v>126</v>
      </c>
      <c r="L854" s="4" t="s">
        <v>127</v>
      </c>
      <c r="M854" s="152">
        <f t="shared" si="54"/>
        <v>0</v>
      </c>
    </row>
    <row r="855" spans="1:13" x14ac:dyDescent="0.25">
      <c r="A855" s="147" t="s">
        <v>828</v>
      </c>
      <c r="B855" s="187">
        <f t="shared" si="51"/>
        <v>46239</v>
      </c>
      <c r="C855" s="4" t="s">
        <v>830</v>
      </c>
      <c r="D855" s="148" t="s">
        <v>1308</v>
      </c>
      <c r="E855" s="148" t="s">
        <v>125</v>
      </c>
      <c r="F855" s="149">
        <v>45</v>
      </c>
      <c r="G855" s="150">
        <v>86</v>
      </c>
      <c r="H855" s="138">
        <f t="shared" si="52"/>
        <v>3870</v>
      </c>
      <c r="I855" s="37">
        <v>0</v>
      </c>
      <c r="J855" s="5">
        <f t="shared" si="53"/>
        <v>3870</v>
      </c>
      <c r="K855" s="4" t="s">
        <v>126</v>
      </c>
      <c r="L855" s="4" t="s">
        <v>127</v>
      </c>
      <c r="M855" s="152">
        <f t="shared" si="54"/>
        <v>0</v>
      </c>
    </row>
    <row r="856" spans="1:13" x14ac:dyDescent="0.25">
      <c r="A856" s="147" t="s">
        <v>828</v>
      </c>
      <c r="B856" s="187">
        <f t="shared" ref="B856:B920" si="55">IF(A856="","",IF(ISNUMBER(A856),IFERROR(VLOOKUP(TEXT(A856,"yyyy/mm/dd"),BSAD,2,FALSE),""),IFERROR(VLOOKUP(A856,BSAD,2,FALSE),"")))</f>
        <v>46239</v>
      </c>
      <c r="C856" s="4" t="s">
        <v>830</v>
      </c>
      <c r="D856" s="148" t="s">
        <v>1308</v>
      </c>
      <c r="E856" s="148" t="s">
        <v>125</v>
      </c>
      <c r="F856" s="149">
        <v>35</v>
      </c>
      <c r="G856" s="150">
        <v>85</v>
      </c>
      <c r="H856" s="138">
        <f t="shared" ref="H856:H920" si="56">IF($F856="","",$F856*$G856)</f>
        <v>2975</v>
      </c>
      <c r="I856" s="37">
        <v>0</v>
      </c>
      <c r="J856" s="5">
        <f t="shared" ref="J856:J920" si="57">IF($F856="","",$H856*(1-$I856/100))</f>
        <v>2975</v>
      </c>
      <c r="K856" s="4" t="s">
        <v>126</v>
      </c>
      <c r="L856" s="4" t="s">
        <v>127</v>
      </c>
      <c r="M856" s="152">
        <f t="shared" si="54"/>
        <v>0</v>
      </c>
    </row>
    <row r="857" spans="1:13" x14ac:dyDescent="0.25">
      <c r="A857" s="147" t="s">
        <v>828</v>
      </c>
      <c r="B857" s="187">
        <f t="shared" si="55"/>
        <v>46239</v>
      </c>
      <c r="C857" s="4" t="s">
        <v>831</v>
      </c>
      <c r="D857" s="148" t="s">
        <v>1307</v>
      </c>
      <c r="E857" s="148" t="s">
        <v>125</v>
      </c>
      <c r="F857" s="149">
        <v>25</v>
      </c>
      <c r="G857" s="150">
        <v>85</v>
      </c>
      <c r="H857" s="138">
        <f t="shared" si="56"/>
        <v>2125</v>
      </c>
      <c r="I857" s="37">
        <v>0</v>
      </c>
      <c r="J857" s="5">
        <f t="shared" si="57"/>
        <v>2125</v>
      </c>
      <c r="K857" s="4" t="s">
        <v>126</v>
      </c>
      <c r="L857" s="4" t="s">
        <v>127</v>
      </c>
      <c r="M857" s="152">
        <f t="shared" si="54"/>
        <v>0</v>
      </c>
    </row>
    <row r="858" spans="1:13" x14ac:dyDescent="0.25">
      <c r="A858" s="147" t="s">
        <v>828</v>
      </c>
      <c r="B858" s="187">
        <f t="shared" si="55"/>
        <v>46239</v>
      </c>
      <c r="C858" s="4" t="s">
        <v>832</v>
      </c>
      <c r="D858" s="148" t="s">
        <v>1312</v>
      </c>
      <c r="E858" s="148" t="s">
        <v>125</v>
      </c>
      <c r="F858" s="149">
        <v>7</v>
      </c>
      <c r="G858" s="150">
        <v>85</v>
      </c>
      <c r="H858" s="138">
        <f t="shared" si="56"/>
        <v>595</v>
      </c>
      <c r="I858" s="37">
        <v>0</v>
      </c>
      <c r="J858" s="5">
        <f t="shared" si="57"/>
        <v>595</v>
      </c>
      <c r="K858" s="4" t="s">
        <v>126</v>
      </c>
      <c r="L858" s="4" t="s">
        <v>127</v>
      </c>
      <c r="M858" s="152">
        <f t="shared" si="54"/>
        <v>0</v>
      </c>
    </row>
    <row r="859" spans="1:13" x14ac:dyDescent="0.25">
      <c r="A859" s="147" t="s">
        <v>828</v>
      </c>
      <c r="B859" s="187">
        <f t="shared" si="55"/>
        <v>46239</v>
      </c>
      <c r="C859" s="4" t="s">
        <v>833</v>
      </c>
      <c r="D859" s="148" t="s">
        <v>1313</v>
      </c>
      <c r="E859" s="148" t="s">
        <v>125</v>
      </c>
      <c r="F859" s="149">
        <v>15</v>
      </c>
      <c r="G859" s="150">
        <v>85</v>
      </c>
      <c r="H859" s="138">
        <f t="shared" si="56"/>
        <v>1275</v>
      </c>
      <c r="I859" s="37">
        <v>0</v>
      </c>
      <c r="J859" s="5">
        <f t="shared" si="57"/>
        <v>1275</v>
      </c>
      <c r="K859" s="4" t="s">
        <v>126</v>
      </c>
      <c r="L859" s="4" t="s">
        <v>127</v>
      </c>
      <c r="M859" s="152">
        <f t="shared" si="54"/>
        <v>0</v>
      </c>
    </row>
    <row r="860" spans="1:13" x14ac:dyDescent="0.25">
      <c r="A860" s="147" t="s">
        <v>828</v>
      </c>
      <c r="B860" s="187">
        <f t="shared" si="55"/>
        <v>46239</v>
      </c>
      <c r="C860" s="4" t="s">
        <v>834</v>
      </c>
      <c r="D860" s="148" t="s">
        <v>1306</v>
      </c>
      <c r="E860" s="148" t="s">
        <v>125</v>
      </c>
      <c r="F860" s="149">
        <v>40</v>
      </c>
      <c r="G860" s="150">
        <v>85</v>
      </c>
      <c r="H860" s="138">
        <f t="shared" si="56"/>
        <v>3400</v>
      </c>
      <c r="I860" s="37">
        <v>0</v>
      </c>
      <c r="J860" s="5">
        <f t="shared" si="57"/>
        <v>3400</v>
      </c>
      <c r="K860" s="4" t="s">
        <v>126</v>
      </c>
      <c r="L860" s="4" t="s">
        <v>127</v>
      </c>
      <c r="M860" s="152">
        <f t="shared" si="54"/>
        <v>0</v>
      </c>
    </row>
    <row r="861" spans="1:13" x14ac:dyDescent="0.25">
      <c r="A861" s="147" t="s">
        <v>828</v>
      </c>
      <c r="B861" s="187">
        <f t="shared" si="55"/>
        <v>46239</v>
      </c>
      <c r="C861" s="4" t="s">
        <v>835</v>
      </c>
      <c r="D861" s="148" t="s">
        <v>141</v>
      </c>
      <c r="E861" s="148" t="s">
        <v>125</v>
      </c>
      <c r="F861" s="149">
        <v>25</v>
      </c>
      <c r="G861" s="150">
        <v>86</v>
      </c>
      <c r="H861" s="138">
        <f t="shared" si="56"/>
        <v>2150</v>
      </c>
      <c r="I861" s="37">
        <v>0</v>
      </c>
      <c r="J861" s="5">
        <f t="shared" si="57"/>
        <v>2150</v>
      </c>
      <c r="K861" s="4" t="s">
        <v>126</v>
      </c>
      <c r="L861" s="4" t="s">
        <v>127</v>
      </c>
      <c r="M861" s="152">
        <f t="shared" si="54"/>
        <v>0</v>
      </c>
    </row>
    <row r="862" spans="1:13" x14ac:dyDescent="0.25">
      <c r="A862" s="147" t="s">
        <v>828</v>
      </c>
      <c r="B862" s="187">
        <f t="shared" si="55"/>
        <v>46239</v>
      </c>
      <c r="C862" s="4" t="s">
        <v>836</v>
      </c>
      <c r="D862" s="148" t="s">
        <v>139</v>
      </c>
      <c r="E862" s="148" t="s">
        <v>125</v>
      </c>
      <c r="F862" s="149">
        <v>3.5</v>
      </c>
      <c r="G862" s="150">
        <v>86</v>
      </c>
      <c r="H862" s="138">
        <f t="shared" si="56"/>
        <v>301</v>
      </c>
      <c r="I862" s="37">
        <v>0</v>
      </c>
      <c r="J862" s="5">
        <f t="shared" si="57"/>
        <v>301</v>
      </c>
      <c r="K862" s="4" t="s">
        <v>126</v>
      </c>
      <c r="L862" s="4" t="s">
        <v>127</v>
      </c>
      <c r="M862" s="152">
        <f t="shared" si="54"/>
        <v>0</v>
      </c>
    </row>
    <row r="863" spans="1:13" x14ac:dyDescent="0.25">
      <c r="A863" s="147" t="s">
        <v>828</v>
      </c>
      <c r="B863" s="187">
        <f t="shared" si="55"/>
        <v>46239</v>
      </c>
      <c r="C863" s="4" t="s">
        <v>837</v>
      </c>
      <c r="D863" s="148" t="s">
        <v>1311</v>
      </c>
      <c r="E863" s="148" t="s">
        <v>125</v>
      </c>
      <c r="F863" s="149">
        <v>8</v>
      </c>
      <c r="G863" s="150">
        <v>85</v>
      </c>
      <c r="H863" s="138">
        <f t="shared" si="56"/>
        <v>680</v>
      </c>
      <c r="I863" s="37">
        <v>0</v>
      </c>
      <c r="J863" s="5">
        <f t="shared" si="57"/>
        <v>680</v>
      </c>
      <c r="K863" s="4" t="s">
        <v>126</v>
      </c>
      <c r="L863" s="4" t="s">
        <v>127</v>
      </c>
      <c r="M863" s="152">
        <f t="shared" si="54"/>
        <v>0</v>
      </c>
    </row>
    <row r="864" spans="1:13" x14ac:dyDescent="0.25">
      <c r="A864" s="147" t="s">
        <v>828</v>
      </c>
      <c r="B864" s="187">
        <f t="shared" si="55"/>
        <v>46239</v>
      </c>
      <c r="C864" s="4" t="s">
        <v>838</v>
      </c>
      <c r="D864" s="148" t="s">
        <v>1310</v>
      </c>
      <c r="E864" s="148" t="s">
        <v>125</v>
      </c>
      <c r="F864" s="149">
        <v>12</v>
      </c>
      <c r="G864" s="150">
        <v>85</v>
      </c>
      <c r="H864" s="138">
        <f t="shared" si="56"/>
        <v>1020</v>
      </c>
      <c r="I864" s="37">
        <v>0</v>
      </c>
      <c r="J864" s="5">
        <f t="shared" si="57"/>
        <v>1020</v>
      </c>
      <c r="K864" s="4" t="s">
        <v>126</v>
      </c>
      <c r="L864" s="4" t="s">
        <v>127</v>
      </c>
      <c r="M864" s="152">
        <f t="shared" si="54"/>
        <v>0</v>
      </c>
    </row>
    <row r="865" spans="1:13" x14ac:dyDescent="0.25">
      <c r="A865" s="147" t="s">
        <v>828</v>
      </c>
      <c r="B865" s="187">
        <f t="shared" si="55"/>
        <v>46239</v>
      </c>
      <c r="C865" s="4" t="s">
        <v>839</v>
      </c>
      <c r="D865" s="148" t="s">
        <v>134</v>
      </c>
      <c r="E865" s="148" t="s">
        <v>125</v>
      </c>
      <c r="F865" s="149">
        <v>10</v>
      </c>
      <c r="G865" s="150">
        <v>85</v>
      </c>
      <c r="H865" s="138">
        <f t="shared" si="56"/>
        <v>850</v>
      </c>
      <c r="I865" s="37">
        <v>0</v>
      </c>
      <c r="J865" s="5">
        <f t="shared" si="57"/>
        <v>850</v>
      </c>
      <c r="K865" s="4" t="s">
        <v>126</v>
      </c>
      <c r="L865" s="4" t="s">
        <v>127</v>
      </c>
      <c r="M865" s="152">
        <f t="shared" si="54"/>
        <v>0</v>
      </c>
    </row>
    <row r="866" spans="1:13" x14ac:dyDescent="0.25">
      <c r="A866" s="147" t="s">
        <v>828</v>
      </c>
      <c r="B866" s="187">
        <f t="shared" si="55"/>
        <v>46239</v>
      </c>
      <c r="C866" s="4" t="s">
        <v>840</v>
      </c>
      <c r="D866" s="148" t="s">
        <v>1326</v>
      </c>
      <c r="E866" s="148" t="s">
        <v>125</v>
      </c>
      <c r="F866" s="149">
        <v>15</v>
      </c>
      <c r="G866" s="150">
        <v>86</v>
      </c>
      <c r="H866" s="138">
        <f t="shared" si="56"/>
        <v>1290</v>
      </c>
      <c r="I866" s="37">
        <v>0</v>
      </c>
      <c r="J866" s="5">
        <f t="shared" si="57"/>
        <v>1290</v>
      </c>
      <c r="K866" s="4" t="s">
        <v>126</v>
      </c>
      <c r="L866" s="4" t="s">
        <v>127</v>
      </c>
      <c r="M866" s="152">
        <f t="shared" si="54"/>
        <v>0</v>
      </c>
    </row>
    <row r="867" spans="1:13" x14ac:dyDescent="0.25">
      <c r="A867" s="147" t="s">
        <v>828</v>
      </c>
      <c r="B867" s="187">
        <f t="shared" si="55"/>
        <v>46239</v>
      </c>
      <c r="C867" s="4" t="s">
        <v>841</v>
      </c>
      <c r="D867" s="148" t="s">
        <v>8924</v>
      </c>
      <c r="E867" s="148" t="s">
        <v>125</v>
      </c>
      <c r="F867" s="149">
        <v>10</v>
      </c>
      <c r="G867" s="150">
        <v>85</v>
      </c>
      <c r="H867" s="138">
        <f t="shared" si="56"/>
        <v>850</v>
      </c>
      <c r="I867" s="37">
        <v>0</v>
      </c>
      <c r="J867" s="5">
        <f t="shared" si="57"/>
        <v>850</v>
      </c>
      <c r="K867" s="4" t="s">
        <v>126</v>
      </c>
      <c r="L867" s="4" t="s">
        <v>127</v>
      </c>
      <c r="M867" s="152">
        <f t="shared" si="54"/>
        <v>0</v>
      </c>
    </row>
    <row r="868" spans="1:13" x14ac:dyDescent="0.25">
      <c r="A868" s="147" t="s">
        <v>828</v>
      </c>
      <c r="B868" s="187">
        <f t="shared" si="55"/>
        <v>46239</v>
      </c>
      <c r="C868" s="4" t="s">
        <v>842</v>
      </c>
      <c r="D868" s="148" t="s">
        <v>8923</v>
      </c>
      <c r="E868" s="148" t="s">
        <v>125</v>
      </c>
      <c r="F868" s="149">
        <v>25</v>
      </c>
      <c r="G868" s="150">
        <v>85</v>
      </c>
      <c r="H868" s="138">
        <f t="shared" si="56"/>
        <v>2125</v>
      </c>
      <c r="I868" s="37">
        <v>0</v>
      </c>
      <c r="J868" s="5">
        <f t="shared" si="57"/>
        <v>2125</v>
      </c>
      <c r="K868" s="4" t="s">
        <v>126</v>
      </c>
      <c r="L868" s="4" t="s">
        <v>127</v>
      </c>
      <c r="M868" s="152">
        <f t="shared" si="54"/>
        <v>0</v>
      </c>
    </row>
    <row r="869" spans="1:13" x14ac:dyDescent="0.25">
      <c r="A869" s="147" t="s">
        <v>828</v>
      </c>
      <c r="B869" s="187">
        <f t="shared" si="55"/>
        <v>46239</v>
      </c>
      <c r="C869" s="4" t="s">
        <v>843</v>
      </c>
      <c r="D869" s="148" t="s">
        <v>145</v>
      </c>
      <c r="E869" s="148" t="s">
        <v>125</v>
      </c>
      <c r="F869" s="149">
        <v>33</v>
      </c>
      <c r="G869" s="150">
        <v>95</v>
      </c>
      <c r="H869" s="138">
        <f t="shared" si="56"/>
        <v>3135</v>
      </c>
      <c r="I869" s="37">
        <v>0</v>
      </c>
      <c r="J869" s="5">
        <f t="shared" si="57"/>
        <v>3135</v>
      </c>
      <c r="K869" s="4" t="s">
        <v>126</v>
      </c>
      <c r="L869" s="4" t="s">
        <v>127</v>
      </c>
      <c r="M869" s="152">
        <f t="shared" si="54"/>
        <v>0</v>
      </c>
    </row>
    <row r="870" spans="1:13" x14ac:dyDescent="0.25">
      <c r="A870" s="147" t="s">
        <v>828</v>
      </c>
      <c r="B870" s="187">
        <f t="shared" si="55"/>
        <v>46239</v>
      </c>
      <c r="C870" s="4" t="s">
        <v>844</v>
      </c>
      <c r="D870" s="148" t="s">
        <v>147</v>
      </c>
      <c r="E870" s="148" t="s">
        <v>125</v>
      </c>
      <c r="F870" s="149">
        <v>35</v>
      </c>
      <c r="G870" s="150">
        <v>85</v>
      </c>
      <c r="H870" s="138">
        <f t="shared" si="56"/>
        <v>2975</v>
      </c>
      <c r="I870" s="37">
        <v>0</v>
      </c>
      <c r="J870" s="5">
        <f t="shared" si="57"/>
        <v>2975</v>
      </c>
      <c r="K870" s="4" t="s">
        <v>126</v>
      </c>
      <c r="L870" s="4" t="s">
        <v>127</v>
      </c>
      <c r="M870" s="152">
        <f t="shared" si="54"/>
        <v>0</v>
      </c>
    </row>
    <row r="871" spans="1:13" x14ac:dyDescent="0.25">
      <c r="A871" s="147" t="s">
        <v>828</v>
      </c>
      <c r="B871" s="187">
        <f t="shared" si="55"/>
        <v>46239</v>
      </c>
      <c r="C871" s="4" t="s">
        <v>845</v>
      </c>
      <c r="D871" s="148" t="s">
        <v>151</v>
      </c>
      <c r="E871" s="148" t="s">
        <v>125</v>
      </c>
      <c r="F871" s="149">
        <v>9</v>
      </c>
      <c r="G871" s="150">
        <v>85</v>
      </c>
      <c r="H871" s="138">
        <f t="shared" si="56"/>
        <v>765</v>
      </c>
      <c r="I871" s="37">
        <v>0</v>
      </c>
      <c r="J871" s="5">
        <f t="shared" si="57"/>
        <v>765</v>
      </c>
      <c r="K871" s="4" t="s">
        <v>126</v>
      </c>
      <c r="L871" s="4" t="s">
        <v>127</v>
      </c>
      <c r="M871" s="152">
        <f t="shared" si="54"/>
        <v>0</v>
      </c>
    </row>
    <row r="872" spans="1:13" x14ac:dyDescent="0.25">
      <c r="A872" s="147" t="s">
        <v>828</v>
      </c>
      <c r="B872" s="187">
        <f t="shared" si="55"/>
        <v>46239</v>
      </c>
      <c r="C872" s="4" t="s">
        <v>846</v>
      </c>
      <c r="D872" s="148" t="s">
        <v>265</v>
      </c>
      <c r="E872" s="148" t="s">
        <v>125</v>
      </c>
      <c r="F872" s="149">
        <v>2</v>
      </c>
      <c r="G872" s="150">
        <v>100</v>
      </c>
      <c r="H872" s="138">
        <f t="shared" si="56"/>
        <v>200</v>
      </c>
      <c r="I872" s="37">
        <v>0</v>
      </c>
      <c r="J872" s="5">
        <f t="shared" si="57"/>
        <v>200</v>
      </c>
      <c r="K872" s="4" t="s">
        <v>126</v>
      </c>
      <c r="L872" s="4" t="s">
        <v>127</v>
      </c>
      <c r="M872" s="152">
        <f t="shared" si="54"/>
        <v>0</v>
      </c>
    </row>
    <row r="873" spans="1:13" x14ac:dyDescent="0.25">
      <c r="A873" s="147" t="s">
        <v>847</v>
      </c>
      <c r="B873" s="187">
        <f t="shared" si="55"/>
        <v>46240</v>
      </c>
      <c r="C873" s="4" t="s">
        <v>848</v>
      </c>
      <c r="D873" s="148" t="s">
        <v>1308</v>
      </c>
      <c r="E873" s="148" t="s">
        <v>125</v>
      </c>
      <c r="F873" s="149">
        <v>40</v>
      </c>
      <c r="G873" s="150">
        <v>86</v>
      </c>
      <c r="H873" s="138">
        <f t="shared" si="56"/>
        <v>3440</v>
      </c>
      <c r="I873" s="37">
        <v>0</v>
      </c>
      <c r="J873" s="5">
        <f t="shared" si="57"/>
        <v>3440</v>
      </c>
      <c r="K873" s="4" t="s">
        <v>126</v>
      </c>
      <c r="L873" s="4" t="s">
        <v>127</v>
      </c>
      <c r="M873" s="152">
        <f t="shared" si="54"/>
        <v>0</v>
      </c>
    </row>
    <row r="874" spans="1:13" x14ac:dyDescent="0.25">
      <c r="A874" s="147" t="s">
        <v>847</v>
      </c>
      <c r="B874" s="187">
        <f t="shared" si="55"/>
        <v>46240</v>
      </c>
      <c r="C874" s="4" t="s">
        <v>848</v>
      </c>
      <c r="D874" s="148" t="s">
        <v>1308</v>
      </c>
      <c r="E874" s="148" t="s">
        <v>125</v>
      </c>
      <c r="F874" s="149">
        <v>30</v>
      </c>
      <c r="G874" s="150">
        <v>85</v>
      </c>
      <c r="H874" s="138">
        <f t="shared" si="56"/>
        <v>2550</v>
      </c>
      <c r="I874" s="37">
        <v>0</v>
      </c>
      <c r="J874" s="5">
        <f t="shared" si="57"/>
        <v>2550</v>
      </c>
      <c r="K874" s="4" t="s">
        <v>126</v>
      </c>
      <c r="L874" s="4" t="s">
        <v>127</v>
      </c>
      <c r="M874" s="152">
        <f t="shared" si="54"/>
        <v>0</v>
      </c>
    </row>
    <row r="875" spans="1:13" x14ac:dyDescent="0.25">
      <c r="A875" s="147" t="s">
        <v>847</v>
      </c>
      <c r="B875" s="187">
        <f t="shared" si="55"/>
        <v>46240</v>
      </c>
      <c r="C875" s="4" t="s">
        <v>848</v>
      </c>
      <c r="D875" s="148" t="s">
        <v>1308</v>
      </c>
      <c r="E875" s="148" t="s">
        <v>131</v>
      </c>
      <c r="F875" s="149">
        <v>1</v>
      </c>
      <c r="G875" s="150">
        <v>80</v>
      </c>
      <c r="H875" s="138">
        <f t="shared" si="56"/>
        <v>80</v>
      </c>
      <c r="I875" s="37">
        <v>0</v>
      </c>
      <c r="J875" s="5">
        <f t="shared" si="57"/>
        <v>80</v>
      </c>
      <c r="K875" s="4" t="s">
        <v>126</v>
      </c>
      <c r="L875" s="4" t="s">
        <v>127</v>
      </c>
      <c r="M875" s="152">
        <f t="shared" si="54"/>
        <v>0</v>
      </c>
    </row>
    <row r="876" spans="1:13" x14ac:dyDescent="0.25">
      <c r="A876" s="147" t="s">
        <v>847</v>
      </c>
      <c r="B876" s="187">
        <f t="shared" si="55"/>
        <v>46240</v>
      </c>
      <c r="C876" s="4" t="s">
        <v>849</v>
      </c>
      <c r="D876" s="148" t="s">
        <v>141</v>
      </c>
      <c r="E876" s="148" t="s">
        <v>125</v>
      </c>
      <c r="F876" s="149">
        <v>25</v>
      </c>
      <c r="G876" s="150">
        <v>86</v>
      </c>
      <c r="H876" s="138">
        <f t="shared" si="56"/>
        <v>2150</v>
      </c>
      <c r="I876" s="37">
        <v>0</v>
      </c>
      <c r="J876" s="5">
        <f t="shared" si="57"/>
        <v>2150</v>
      </c>
      <c r="K876" s="4" t="s">
        <v>126</v>
      </c>
      <c r="L876" s="4" t="s">
        <v>127</v>
      </c>
      <c r="M876" s="152">
        <f t="shared" si="54"/>
        <v>0</v>
      </c>
    </row>
    <row r="877" spans="1:13" x14ac:dyDescent="0.25">
      <c r="A877" s="147" t="s">
        <v>847</v>
      </c>
      <c r="B877" s="187">
        <f t="shared" si="55"/>
        <v>46240</v>
      </c>
      <c r="C877" s="4" t="s">
        <v>850</v>
      </c>
      <c r="D877" s="148" t="s">
        <v>139</v>
      </c>
      <c r="E877" s="148" t="s">
        <v>125</v>
      </c>
      <c r="F877" s="149">
        <v>3.5</v>
      </c>
      <c r="G877" s="150">
        <v>86</v>
      </c>
      <c r="H877" s="138">
        <f t="shared" si="56"/>
        <v>301</v>
      </c>
      <c r="I877" s="37">
        <v>0</v>
      </c>
      <c r="J877" s="5">
        <f t="shared" si="57"/>
        <v>301</v>
      </c>
      <c r="K877" s="4" t="s">
        <v>126</v>
      </c>
      <c r="L877" s="4" t="s">
        <v>127</v>
      </c>
      <c r="M877" s="152">
        <f t="shared" si="54"/>
        <v>0</v>
      </c>
    </row>
    <row r="878" spans="1:13" x14ac:dyDescent="0.25">
      <c r="A878" s="147" t="s">
        <v>847</v>
      </c>
      <c r="B878" s="187">
        <f t="shared" si="55"/>
        <v>46240</v>
      </c>
      <c r="C878" s="4" t="s">
        <v>851</v>
      </c>
      <c r="D878" s="148" t="s">
        <v>1311</v>
      </c>
      <c r="E878" s="148" t="s">
        <v>125</v>
      </c>
      <c r="F878" s="149">
        <v>8</v>
      </c>
      <c r="G878" s="150">
        <v>85</v>
      </c>
      <c r="H878" s="138">
        <f t="shared" si="56"/>
        <v>680</v>
      </c>
      <c r="I878" s="37">
        <v>0</v>
      </c>
      <c r="J878" s="5">
        <f t="shared" si="57"/>
        <v>680</v>
      </c>
      <c r="K878" s="4" t="s">
        <v>126</v>
      </c>
      <c r="L878" s="4" t="s">
        <v>127</v>
      </c>
      <c r="M878" s="152">
        <f t="shared" si="54"/>
        <v>0</v>
      </c>
    </row>
    <row r="879" spans="1:13" x14ac:dyDescent="0.25">
      <c r="A879" s="147" t="s">
        <v>847</v>
      </c>
      <c r="B879" s="187">
        <f t="shared" si="55"/>
        <v>46240</v>
      </c>
      <c r="C879" s="4" t="s">
        <v>852</v>
      </c>
      <c r="D879" s="148" t="s">
        <v>134</v>
      </c>
      <c r="E879" s="148" t="s">
        <v>125</v>
      </c>
      <c r="F879" s="149">
        <v>10</v>
      </c>
      <c r="G879" s="150">
        <v>85</v>
      </c>
      <c r="H879" s="138">
        <f t="shared" si="56"/>
        <v>850</v>
      </c>
      <c r="I879" s="37">
        <v>0</v>
      </c>
      <c r="J879" s="5">
        <f t="shared" si="57"/>
        <v>850</v>
      </c>
      <c r="K879" s="4" t="s">
        <v>126</v>
      </c>
      <c r="L879" s="4" t="s">
        <v>127</v>
      </c>
      <c r="M879" s="152">
        <f t="shared" si="54"/>
        <v>0</v>
      </c>
    </row>
    <row r="880" spans="1:13" x14ac:dyDescent="0.25">
      <c r="A880" s="147" t="s">
        <v>847</v>
      </c>
      <c r="B880" s="187">
        <f t="shared" si="55"/>
        <v>46240</v>
      </c>
      <c r="C880" s="4" t="s">
        <v>853</v>
      </c>
      <c r="D880" s="148" t="s">
        <v>1309</v>
      </c>
      <c r="E880" s="148" t="s">
        <v>125</v>
      </c>
      <c r="F880" s="149">
        <v>8</v>
      </c>
      <c r="G880" s="150">
        <v>85</v>
      </c>
      <c r="H880" s="138">
        <f t="shared" si="56"/>
        <v>680</v>
      </c>
      <c r="I880" s="37">
        <v>0</v>
      </c>
      <c r="J880" s="5">
        <f t="shared" si="57"/>
        <v>680</v>
      </c>
      <c r="K880" s="4" t="s">
        <v>126</v>
      </c>
      <c r="L880" s="4" t="s">
        <v>127</v>
      </c>
      <c r="M880" s="152">
        <f t="shared" si="54"/>
        <v>0</v>
      </c>
    </row>
    <row r="881" spans="1:13" x14ac:dyDescent="0.25">
      <c r="A881" s="147" t="s">
        <v>847</v>
      </c>
      <c r="B881" s="187">
        <f t="shared" si="55"/>
        <v>46240</v>
      </c>
      <c r="C881" s="4" t="s">
        <v>854</v>
      </c>
      <c r="D881" s="148" t="s">
        <v>1326</v>
      </c>
      <c r="E881" s="148" t="s">
        <v>125</v>
      </c>
      <c r="F881" s="149">
        <v>15</v>
      </c>
      <c r="G881" s="150">
        <v>86</v>
      </c>
      <c r="H881" s="138">
        <f t="shared" si="56"/>
        <v>1290</v>
      </c>
      <c r="I881" s="37">
        <v>0</v>
      </c>
      <c r="J881" s="5">
        <f t="shared" si="57"/>
        <v>1290</v>
      </c>
      <c r="K881" s="4" t="s">
        <v>126</v>
      </c>
      <c r="L881" s="4" t="s">
        <v>127</v>
      </c>
      <c r="M881" s="152">
        <f t="shared" si="54"/>
        <v>0</v>
      </c>
    </row>
    <row r="882" spans="1:13" x14ac:dyDescent="0.25">
      <c r="A882" s="147" t="s">
        <v>847</v>
      </c>
      <c r="B882" s="187">
        <f t="shared" si="55"/>
        <v>46240</v>
      </c>
      <c r="C882" s="4" t="s">
        <v>854</v>
      </c>
      <c r="D882" s="148" t="s">
        <v>1326</v>
      </c>
      <c r="E882" s="148" t="s">
        <v>319</v>
      </c>
      <c r="F882" s="149">
        <v>1</v>
      </c>
      <c r="G882" s="150">
        <v>1100</v>
      </c>
      <c r="H882" s="138">
        <f t="shared" si="56"/>
        <v>1100</v>
      </c>
      <c r="I882" s="37">
        <v>0</v>
      </c>
      <c r="J882" s="5">
        <f t="shared" si="57"/>
        <v>1100</v>
      </c>
      <c r="K882" s="4" t="s">
        <v>126</v>
      </c>
      <c r="L882" s="4" t="s">
        <v>127</v>
      </c>
      <c r="M882" s="152">
        <f t="shared" si="54"/>
        <v>0</v>
      </c>
    </row>
    <row r="883" spans="1:13" x14ac:dyDescent="0.25">
      <c r="A883" s="147" t="s">
        <v>847</v>
      </c>
      <c r="B883" s="187">
        <f t="shared" si="55"/>
        <v>46240</v>
      </c>
      <c r="C883" s="4" t="s">
        <v>855</v>
      </c>
      <c r="D883" s="148" t="s">
        <v>324</v>
      </c>
      <c r="E883" s="148" t="s">
        <v>125</v>
      </c>
      <c r="F883" s="149">
        <v>25</v>
      </c>
      <c r="G883" s="150">
        <v>100</v>
      </c>
      <c r="H883" s="138">
        <f t="shared" si="56"/>
        <v>2500</v>
      </c>
      <c r="I883" s="37">
        <v>0</v>
      </c>
      <c r="J883" s="5">
        <f t="shared" si="57"/>
        <v>2500</v>
      </c>
      <c r="K883" s="4" t="s">
        <v>126</v>
      </c>
      <c r="L883" s="4" t="s">
        <v>127</v>
      </c>
      <c r="M883" s="152">
        <f t="shared" si="54"/>
        <v>0</v>
      </c>
    </row>
    <row r="884" spans="1:13" x14ac:dyDescent="0.25">
      <c r="A884" s="147" t="s">
        <v>847</v>
      </c>
      <c r="B884" s="187">
        <f t="shared" si="55"/>
        <v>46240</v>
      </c>
      <c r="C884" s="4" t="s">
        <v>856</v>
      </c>
      <c r="D884" s="148" t="s">
        <v>145</v>
      </c>
      <c r="E884" s="148" t="s">
        <v>125</v>
      </c>
      <c r="F884" s="149">
        <v>33</v>
      </c>
      <c r="G884" s="150">
        <v>95</v>
      </c>
      <c r="H884" s="138">
        <f t="shared" si="56"/>
        <v>3135</v>
      </c>
      <c r="I884" s="37">
        <v>0</v>
      </c>
      <c r="J884" s="5">
        <f t="shared" si="57"/>
        <v>3135</v>
      </c>
      <c r="K884" s="4" t="s">
        <v>126</v>
      </c>
      <c r="L884" s="4" t="s">
        <v>127</v>
      </c>
      <c r="M884" s="152">
        <f t="shared" si="54"/>
        <v>0</v>
      </c>
    </row>
    <row r="885" spans="1:13" x14ac:dyDescent="0.25">
      <c r="A885" s="147" t="s">
        <v>847</v>
      </c>
      <c r="B885" s="187">
        <f t="shared" si="55"/>
        <v>46240</v>
      </c>
      <c r="C885" s="4" t="s">
        <v>857</v>
      </c>
      <c r="D885" s="148" t="s">
        <v>141</v>
      </c>
      <c r="E885" s="148" t="s">
        <v>125</v>
      </c>
      <c r="F885" s="149">
        <v>12</v>
      </c>
      <c r="G885" s="150">
        <v>86</v>
      </c>
      <c r="H885" s="138">
        <f t="shared" si="56"/>
        <v>1032</v>
      </c>
      <c r="I885" s="37">
        <v>0</v>
      </c>
      <c r="J885" s="5">
        <f t="shared" si="57"/>
        <v>1032</v>
      </c>
      <c r="K885" s="4" t="s">
        <v>126</v>
      </c>
      <c r="L885" s="4" t="s">
        <v>127</v>
      </c>
      <c r="M885" s="152">
        <f t="shared" si="54"/>
        <v>0</v>
      </c>
    </row>
    <row r="886" spans="1:13" x14ac:dyDescent="0.25">
      <c r="A886" s="147" t="s">
        <v>847</v>
      </c>
      <c r="B886" s="187">
        <f t="shared" si="55"/>
        <v>46240</v>
      </c>
      <c r="C886" s="4" t="s">
        <v>858</v>
      </c>
      <c r="D886" s="148" t="s">
        <v>1303</v>
      </c>
      <c r="E886" s="148" t="s">
        <v>125</v>
      </c>
      <c r="F886" s="149">
        <v>40</v>
      </c>
      <c r="G886" s="150">
        <v>85</v>
      </c>
      <c r="H886" s="138">
        <f t="shared" si="56"/>
        <v>3400</v>
      </c>
      <c r="I886" s="37">
        <v>0</v>
      </c>
      <c r="J886" s="5">
        <f t="shared" si="57"/>
        <v>3400</v>
      </c>
      <c r="K886" s="4" t="s">
        <v>126</v>
      </c>
      <c r="L886" s="4" t="s">
        <v>127</v>
      </c>
      <c r="M886" s="152">
        <f t="shared" si="54"/>
        <v>0</v>
      </c>
    </row>
    <row r="887" spans="1:13" x14ac:dyDescent="0.25">
      <c r="A887" s="147" t="s">
        <v>847</v>
      </c>
      <c r="B887" s="187">
        <f t="shared" si="55"/>
        <v>46240</v>
      </c>
      <c r="C887" s="4" t="s">
        <v>858</v>
      </c>
      <c r="D887" s="148" t="s">
        <v>1303</v>
      </c>
      <c r="E887" s="148" t="s">
        <v>131</v>
      </c>
      <c r="F887" s="149">
        <v>1</v>
      </c>
      <c r="G887" s="150">
        <v>80</v>
      </c>
      <c r="H887" s="138">
        <f t="shared" si="56"/>
        <v>80</v>
      </c>
      <c r="I887" s="37">
        <v>0</v>
      </c>
      <c r="J887" s="5">
        <f t="shared" si="57"/>
        <v>80</v>
      </c>
      <c r="K887" s="4" t="s">
        <v>126</v>
      </c>
      <c r="L887" s="4" t="s">
        <v>127</v>
      </c>
      <c r="M887" s="152">
        <f t="shared" si="54"/>
        <v>0</v>
      </c>
    </row>
    <row r="888" spans="1:13" x14ac:dyDescent="0.25">
      <c r="A888" s="147" t="s">
        <v>847</v>
      </c>
      <c r="B888" s="187">
        <f t="shared" si="55"/>
        <v>46240</v>
      </c>
      <c r="C888" s="4" t="s">
        <v>859</v>
      </c>
      <c r="D888" s="148" t="s">
        <v>1306</v>
      </c>
      <c r="E888" s="148" t="s">
        <v>125</v>
      </c>
      <c r="F888" s="149">
        <v>50</v>
      </c>
      <c r="G888" s="150">
        <v>85</v>
      </c>
      <c r="H888" s="138">
        <f t="shared" si="56"/>
        <v>4250</v>
      </c>
      <c r="I888" s="37">
        <v>0</v>
      </c>
      <c r="J888" s="5">
        <f t="shared" si="57"/>
        <v>4250</v>
      </c>
      <c r="K888" s="4" t="s">
        <v>126</v>
      </c>
      <c r="L888" s="4" t="s">
        <v>127</v>
      </c>
      <c r="M888" s="152">
        <f t="shared" si="54"/>
        <v>0</v>
      </c>
    </row>
    <row r="889" spans="1:13" x14ac:dyDescent="0.25">
      <c r="A889" s="147" t="s">
        <v>847</v>
      </c>
      <c r="B889" s="187">
        <f t="shared" si="55"/>
        <v>46240</v>
      </c>
      <c r="C889" s="4" t="s">
        <v>860</v>
      </c>
      <c r="D889" s="148" t="s">
        <v>1307</v>
      </c>
      <c r="E889" s="148" t="s">
        <v>125</v>
      </c>
      <c r="F889" s="149">
        <v>25</v>
      </c>
      <c r="G889" s="150">
        <v>85</v>
      </c>
      <c r="H889" s="138">
        <f t="shared" si="56"/>
        <v>2125</v>
      </c>
      <c r="I889" s="37">
        <v>0</v>
      </c>
      <c r="J889" s="5">
        <f t="shared" si="57"/>
        <v>2125</v>
      </c>
      <c r="K889" s="4" t="s">
        <v>126</v>
      </c>
      <c r="L889" s="4" t="s">
        <v>127</v>
      </c>
      <c r="M889" s="152">
        <f t="shared" si="54"/>
        <v>0</v>
      </c>
    </row>
    <row r="890" spans="1:13" x14ac:dyDescent="0.25">
      <c r="A890" s="147" t="s">
        <v>847</v>
      </c>
      <c r="B890" s="187">
        <f t="shared" si="55"/>
        <v>46240</v>
      </c>
      <c r="C890" s="4" t="s">
        <v>861</v>
      </c>
      <c r="D890" s="148" t="s">
        <v>1313</v>
      </c>
      <c r="E890" s="148" t="s">
        <v>125</v>
      </c>
      <c r="F890" s="149">
        <v>20</v>
      </c>
      <c r="G890" s="150">
        <v>85</v>
      </c>
      <c r="H890" s="138">
        <f t="shared" si="56"/>
        <v>1700</v>
      </c>
      <c r="I890" s="37">
        <v>0</v>
      </c>
      <c r="J890" s="5">
        <f t="shared" si="57"/>
        <v>1700</v>
      </c>
      <c r="K890" s="4" t="s">
        <v>126</v>
      </c>
      <c r="L890" s="4" t="s">
        <v>127</v>
      </c>
      <c r="M890" s="152">
        <f t="shared" si="54"/>
        <v>0</v>
      </c>
    </row>
    <row r="891" spans="1:13" x14ac:dyDescent="0.25">
      <c r="A891" s="147" t="s">
        <v>847</v>
      </c>
      <c r="B891" s="187">
        <f t="shared" si="55"/>
        <v>46240</v>
      </c>
      <c r="C891" s="4" t="s">
        <v>862</v>
      </c>
      <c r="D891" s="148" t="s">
        <v>1312</v>
      </c>
      <c r="E891" s="148" t="s">
        <v>125</v>
      </c>
      <c r="F891" s="149">
        <v>7</v>
      </c>
      <c r="G891" s="150">
        <v>85</v>
      </c>
      <c r="H891" s="138">
        <f t="shared" si="56"/>
        <v>595</v>
      </c>
      <c r="I891" s="37">
        <v>0</v>
      </c>
      <c r="J891" s="5">
        <f t="shared" si="57"/>
        <v>595</v>
      </c>
      <c r="K891" s="4" t="s">
        <v>126</v>
      </c>
      <c r="L891" s="4" t="s">
        <v>127</v>
      </c>
      <c r="M891" s="152">
        <f t="shared" si="54"/>
        <v>0</v>
      </c>
    </row>
    <row r="892" spans="1:13" x14ac:dyDescent="0.25">
      <c r="A892" s="147" t="s">
        <v>847</v>
      </c>
      <c r="B892" s="187">
        <f t="shared" si="55"/>
        <v>46240</v>
      </c>
      <c r="C892" s="4" t="s">
        <v>863</v>
      </c>
      <c r="D892" s="148" t="s">
        <v>1310</v>
      </c>
      <c r="E892" s="148" t="s">
        <v>125</v>
      </c>
      <c r="F892" s="149">
        <v>12</v>
      </c>
      <c r="G892" s="150">
        <v>85</v>
      </c>
      <c r="H892" s="138">
        <f t="shared" si="56"/>
        <v>1020</v>
      </c>
      <c r="I892" s="37">
        <v>0</v>
      </c>
      <c r="J892" s="5">
        <f t="shared" si="57"/>
        <v>1020</v>
      </c>
      <c r="K892" s="4" t="s">
        <v>126</v>
      </c>
      <c r="L892" s="4" t="s">
        <v>127</v>
      </c>
      <c r="M892" s="152">
        <f t="shared" si="54"/>
        <v>0</v>
      </c>
    </row>
    <row r="893" spans="1:13" x14ac:dyDescent="0.25">
      <c r="A893" s="147" t="s">
        <v>847</v>
      </c>
      <c r="B893" s="187">
        <f t="shared" si="55"/>
        <v>46240</v>
      </c>
      <c r="C893" s="4" t="s">
        <v>864</v>
      </c>
      <c r="D893" s="148" t="s">
        <v>147</v>
      </c>
      <c r="E893" s="148" t="s">
        <v>125</v>
      </c>
      <c r="F893" s="149">
        <v>35</v>
      </c>
      <c r="G893" s="150">
        <v>85</v>
      </c>
      <c r="H893" s="138">
        <f t="shared" si="56"/>
        <v>2975</v>
      </c>
      <c r="I893" s="37">
        <v>0</v>
      </c>
      <c r="J893" s="5">
        <f t="shared" si="57"/>
        <v>2975</v>
      </c>
      <c r="K893" s="4" t="s">
        <v>126</v>
      </c>
      <c r="L893" s="4" t="s">
        <v>127</v>
      </c>
      <c r="M893" s="152">
        <f t="shared" si="54"/>
        <v>0</v>
      </c>
    </row>
    <row r="894" spans="1:13" x14ac:dyDescent="0.25">
      <c r="A894" s="147" t="s">
        <v>847</v>
      </c>
      <c r="B894" s="187">
        <f t="shared" si="55"/>
        <v>46240</v>
      </c>
      <c r="C894" s="4" t="s">
        <v>865</v>
      </c>
      <c r="D894" s="148" t="s">
        <v>151</v>
      </c>
      <c r="E894" s="148" t="s">
        <v>125</v>
      </c>
      <c r="F894" s="149">
        <v>6</v>
      </c>
      <c r="G894" s="150">
        <v>85</v>
      </c>
      <c r="H894" s="138">
        <f t="shared" si="56"/>
        <v>510</v>
      </c>
      <c r="I894" s="37">
        <v>0</v>
      </c>
      <c r="J894" s="5">
        <f t="shared" si="57"/>
        <v>510</v>
      </c>
      <c r="K894" s="4" t="s">
        <v>126</v>
      </c>
      <c r="L894" s="4" t="s">
        <v>127</v>
      </c>
      <c r="M894" s="152">
        <f t="shared" si="54"/>
        <v>0</v>
      </c>
    </row>
    <row r="895" spans="1:13" x14ac:dyDescent="0.25">
      <c r="A895" s="147" t="s">
        <v>847</v>
      </c>
      <c r="B895" s="187">
        <f t="shared" si="55"/>
        <v>46240</v>
      </c>
      <c r="C895" s="4" t="s">
        <v>866</v>
      </c>
      <c r="D895" s="148" t="s">
        <v>265</v>
      </c>
      <c r="E895" s="148" t="s">
        <v>125</v>
      </c>
      <c r="F895" s="149">
        <v>2</v>
      </c>
      <c r="G895" s="150">
        <v>100</v>
      </c>
      <c r="H895" s="138">
        <f t="shared" si="56"/>
        <v>200</v>
      </c>
      <c r="I895" s="37">
        <v>0</v>
      </c>
      <c r="J895" s="5">
        <f t="shared" si="57"/>
        <v>200</v>
      </c>
      <c r="K895" s="4" t="s">
        <v>126</v>
      </c>
      <c r="L895" s="4" t="s">
        <v>127</v>
      </c>
      <c r="M895" s="152">
        <f t="shared" si="54"/>
        <v>0</v>
      </c>
    </row>
    <row r="896" spans="1:13" x14ac:dyDescent="0.25">
      <c r="A896" s="147" t="s">
        <v>847</v>
      </c>
      <c r="B896" s="187">
        <f t="shared" ref="B896" si="58">IF(A896="","",IF(ISNUMBER(A896),IFERROR(VLOOKUP(TEXT(A896,"yyyy/mm/dd"),BSAD,2,FALSE),""),IFERROR(VLOOKUP(A896,BSAD,2,FALSE),"")))</f>
        <v>46240</v>
      </c>
      <c r="C896" s="4" t="s">
        <v>867</v>
      </c>
      <c r="D896" s="148" t="s">
        <v>868</v>
      </c>
      <c r="E896" s="148"/>
      <c r="F896" s="149">
        <v>0</v>
      </c>
      <c r="G896" s="150">
        <v>0</v>
      </c>
      <c r="H896" s="138">
        <f t="shared" si="56"/>
        <v>0</v>
      </c>
      <c r="I896" s="37">
        <v>0</v>
      </c>
      <c r="J896" s="5">
        <f t="shared" si="57"/>
        <v>0</v>
      </c>
      <c r="K896" s="4" t="s">
        <v>126</v>
      </c>
      <c r="L896" s="4" t="s">
        <v>127</v>
      </c>
      <c r="M896" s="152">
        <f t="shared" ref="M896" si="59">H896-J896</f>
        <v>0</v>
      </c>
    </row>
    <row r="897" spans="1:13" x14ac:dyDescent="0.25">
      <c r="A897" s="147" t="s">
        <v>847</v>
      </c>
      <c r="B897" s="187">
        <f t="shared" si="55"/>
        <v>46240</v>
      </c>
      <c r="C897" s="4" t="s">
        <v>790</v>
      </c>
      <c r="D897" s="148" t="s">
        <v>153</v>
      </c>
      <c r="E897" s="148" t="s">
        <v>125</v>
      </c>
      <c r="F897" s="149">
        <v>3.5</v>
      </c>
      <c r="G897" s="150">
        <v>100</v>
      </c>
      <c r="H897" s="138">
        <f t="shared" si="56"/>
        <v>350</v>
      </c>
      <c r="I897" s="37">
        <v>0</v>
      </c>
      <c r="J897" s="5">
        <f t="shared" si="57"/>
        <v>350</v>
      </c>
      <c r="K897" s="4" t="s">
        <v>126</v>
      </c>
      <c r="L897" s="4" t="s">
        <v>127</v>
      </c>
      <c r="M897" s="152">
        <f t="shared" si="54"/>
        <v>0</v>
      </c>
    </row>
    <row r="898" spans="1:13" x14ac:dyDescent="0.25">
      <c r="A898" s="147" t="s">
        <v>62</v>
      </c>
      <c r="B898" s="187">
        <f t="shared" si="55"/>
        <v>46241</v>
      </c>
      <c r="C898" s="4" t="s">
        <v>869</v>
      </c>
      <c r="D898" s="148" t="s">
        <v>1306</v>
      </c>
      <c r="E898" s="148" t="s">
        <v>125</v>
      </c>
      <c r="F898" s="149">
        <v>55</v>
      </c>
      <c r="G898" s="150">
        <v>85</v>
      </c>
      <c r="H898" s="138">
        <f t="shared" si="56"/>
        <v>4675</v>
      </c>
      <c r="I898" s="37">
        <v>0</v>
      </c>
      <c r="J898" s="5">
        <f t="shared" si="57"/>
        <v>4675</v>
      </c>
      <c r="K898" s="4" t="s">
        <v>126</v>
      </c>
      <c r="L898" s="4" t="s">
        <v>127</v>
      </c>
      <c r="M898" s="152">
        <f t="shared" si="54"/>
        <v>0</v>
      </c>
    </row>
    <row r="899" spans="1:13" x14ac:dyDescent="0.25">
      <c r="A899" s="147" t="s">
        <v>62</v>
      </c>
      <c r="B899" s="187">
        <f t="shared" si="55"/>
        <v>46241</v>
      </c>
      <c r="C899" s="4" t="s">
        <v>870</v>
      </c>
      <c r="D899" s="148" t="s">
        <v>1308</v>
      </c>
      <c r="E899" s="148" t="s">
        <v>125</v>
      </c>
      <c r="F899" s="149">
        <v>40</v>
      </c>
      <c r="G899" s="150">
        <v>86</v>
      </c>
      <c r="H899" s="138">
        <f t="shared" si="56"/>
        <v>3440</v>
      </c>
      <c r="I899" s="37">
        <v>0</v>
      </c>
      <c r="J899" s="5">
        <f t="shared" si="57"/>
        <v>3440</v>
      </c>
      <c r="K899" s="4" t="s">
        <v>126</v>
      </c>
      <c r="L899" s="4" t="s">
        <v>127</v>
      </c>
      <c r="M899" s="152">
        <f t="shared" si="54"/>
        <v>0</v>
      </c>
    </row>
    <row r="900" spans="1:13" x14ac:dyDescent="0.25">
      <c r="A900" s="147" t="s">
        <v>62</v>
      </c>
      <c r="B900" s="187">
        <f t="shared" si="55"/>
        <v>46241</v>
      </c>
      <c r="C900" s="4" t="s">
        <v>870</v>
      </c>
      <c r="D900" s="148" t="s">
        <v>1308</v>
      </c>
      <c r="E900" s="148" t="s">
        <v>125</v>
      </c>
      <c r="F900" s="149">
        <v>46</v>
      </c>
      <c r="G900" s="150">
        <v>85</v>
      </c>
      <c r="H900" s="138">
        <f t="shared" si="56"/>
        <v>3910</v>
      </c>
      <c r="I900" s="37">
        <v>0</v>
      </c>
      <c r="J900" s="5">
        <f t="shared" si="57"/>
        <v>3910</v>
      </c>
      <c r="K900" s="4" t="s">
        <v>126</v>
      </c>
      <c r="L900" s="4" t="s">
        <v>127</v>
      </c>
      <c r="M900" s="152">
        <f t="shared" ref="M900:M963" si="60">H900-J900</f>
        <v>0</v>
      </c>
    </row>
    <row r="901" spans="1:13" x14ac:dyDescent="0.25">
      <c r="A901" s="147" t="s">
        <v>62</v>
      </c>
      <c r="B901" s="187">
        <f t="shared" si="55"/>
        <v>46241</v>
      </c>
      <c r="C901" s="4" t="s">
        <v>870</v>
      </c>
      <c r="D901" s="148" t="s">
        <v>1308</v>
      </c>
      <c r="E901" s="148" t="s">
        <v>131</v>
      </c>
      <c r="F901" s="149">
        <v>1</v>
      </c>
      <c r="G901" s="150">
        <v>80</v>
      </c>
      <c r="H901" s="138">
        <f t="shared" si="56"/>
        <v>80</v>
      </c>
      <c r="I901" s="37">
        <v>0</v>
      </c>
      <c r="J901" s="5">
        <f t="shared" si="57"/>
        <v>80</v>
      </c>
      <c r="K901" s="4" t="s">
        <v>126</v>
      </c>
      <c r="L901" s="4" t="s">
        <v>127</v>
      </c>
      <c r="M901" s="152">
        <f t="shared" si="60"/>
        <v>0</v>
      </c>
    </row>
    <row r="902" spans="1:13" x14ac:dyDescent="0.25">
      <c r="A902" s="147" t="s">
        <v>62</v>
      </c>
      <c r="B902" s="187">
        <f t="shared" si="55"/>
        <v>46241</v>
      </c>
      <c r="C902" s="4" t="s">
        <v>871</v>
      </c>
      <c r="D902" s="148" t="s">
        <v>1313</v>
      </c>
      <c r="E902" s="148" t="s">
        <v>125</v>
      </c>
      <c r="F902" s="149">
        <v>15</v>
      </c>
      <c r="G902" s="150">
        <v>85</v>
      </c>
      <c r="H902" s="138">
        <f t="shared" si="56"/>
        <v>1275</v>
      </c>
      <c r="I902" s="37">
        <v>0</v>
      </c>
      <c r="J902" s="5">
        <f t="shared" si="57"/>
        <v>1275</v>
      </c>
      <c r="K902" s="4" t="s">
        <v>126</v>
      </c>
      <c r="L902" s="4" t="s">
        <v>127</v>
      </c>
      <c r="M902" s="152">
        <f t="shared" si="60"/>
        <v>0</v>
      </c>
    </row>
    <row r="903" spans="1:13" x14ac:dyDescent="0.25">
      <c r="A903" s="147" t="s">
        <v>62</v>
      </c>
      <c r="B903" s="187">
        <f t="shared" si="55"/>
        <v>46241</v>
      </c>
      <c r="C903" s="4" t="s">
        <v>872</v>
      </c>
      <c r="D903" s="148" t="s">
        <v>1307</v>
      </c>
      <c r="E903" s="148" t="s">
        <v>125</v>
      </c>
      <c r="F903" s="149">
        <v>30</v>
      </c>
      <c r="G903" s="150">
        <v>85</v>
      </c>
      <c r="H903" s="138">
        <f t="shared" si="56"/>
        <v>2550</v>
      </c>
      <c r="I903" s="37">
        <v>0</v>
      </c>
      <c r="J903" s="5">
        <f t="shared" si="57"/>
        <v>2550</v>
      </c>
      <c r="K903" s="4" t="s">
        <v>126</v>
      </c>
      <c r="L903" s="4" t="s">
        <v>127</v>
      </c>
      <c r="M903" s="152">
        <f t="shared" si="60"/>
        <v>0</v>
      </c>
    </row>
    <row r="904" spans="1:13" x14ac:dyDescent="0.25">
      <c r="A904" s="147" t="s">
        <v>62</v>
      </c>
      <c r="B904" s="187">
        <f t="shared" si="55"/>
        <v>46241</v>
      </c>
      <c r="C904" s="4" t="s">
        <v>873</v>
      </c>
      <c r="D904" s="148" t="s">
        <v>141</v>
      </c>
      <c r="E904" s="148" t="s">
        <v>125</v>
      </c>
      <c r="F904" s="149">
        <v>25</v>
      </c>
      <c r="G904" s="150">
        <v>86</v>
      </c>
      <c r="H904" s="138">
        <f t="shared" si="56"/>
        <v>2150</v>
      </c>
      <c r="I904" s="37">
        <v>0</v>
      </c>
      <c r="J904" s="5">
        <f t="shared" si="57"/>
        <v>2150</v>
      </c>
      <c r="K904" s="4" t="s">
        <v>126</v>
      </c>
      <c r="L904" s="4" t="s">
        <v>127</v>
      </c>
      <c r="M904" s="152">
        <f t="shared" si="60"/>
        <v>0</v>
      </c>
    </row>
    <row r="905" spans="1:13" x14ac:dyDescent="0.25">
      <c r="A905" s="147" t="s">
        <v>62</v>
      </c>
      <c r="B905" s="187">
        <f t="shared" si="55"/>
        <v>46241</v>
      </c>
      <c r="C905" s="4" t="s">
        <v>874</v>
      </c>
      <c r="D905" s="148" t="s">
        <v>139</v>
      </c>
      <c r="E905" s="148" t="s">
        <v>125</v>
      </c>
      <c r="F905" s="149">
        <v>3.5</v>
      </c>
      <c r="G905" s="150">
        <v>86</v>
      </c>
      <c r="H905" s="138">
        <f t="shared" si="56"/>
        <v>301</v>
      </c>
      <c r="I905" s="37">
        <v>0</v>
      </c>
      <c r="J905" s="5">
        <f t="shared" si="57"/>
        <v>301</v>
      </c>
      <c r="K905" s="4" t="s">
        <v>126</v>
      </c>
      <c r="L905" s="4" t="s">
        <v>127</v>
      </c>
      <c r="M905" s="152">
        <f t="shared" si="60"/>
        <v>0</v>
      </c>
    </row>
    <row r="906" spans="1:13" x14ac:dyDescent="0.25">
      <c r="A906" s="147" t="s">
        <v>62</v>
      </c>
      <c r="B906" s="187">
        <f t="shared" si="55"/>
        <v>46241</v>
      </c>
      <c r="C906" s="4" t="s">
        <v>875</v>
      </c>
      <c r="D906" s="148" t="s">
        <v>1311</v>
      </c>
      <c r="E906" s="148" t="s">
        <v>125</v>
      </c>
      <c r="F906" s="149">
        <v>8</v>
      </c>
      <c r="G906" s="150">
        <v>85</v>
      </c>
      <c r="H906" s="138">
        <f t="shared" si="56"/>
        <v>680</v>
      </c>
      <c r="I906" s="37">
        <v>0</v>
      </c>
      <c r="J906" s="5">
        <f t="shared" si="57"/>
        <v>680</v>
      </c>
      <c r="K906" s="4" t="s">
        <v>126</v>
      </c>
      <c r="L906" s="4" t="s">
        <v>127</v>
      </c>
      <c r="M906" s="152">
        <f t="shared" si="60"/>
        <v>0</v>
      </c>
    </row>
    <row r="907" spans="1:13" x14ac:dyDescent="0.25">
      <c r="A907" s="147" t="s">
        <v>62</v>
      </c>
      <c r="B907" s="187">
        <f t="shared" si="55"/>
        <v>46241</v>
      </c>
      <c r="C907" s="4" t="s">
        <v>876</v>
      </c>
      <c r="D907" s="148" t="s">
        <v>1310</v>
      </c>
      <c r="E907" s="148" t="s">
        <v>125</v>
      </c>
      <c r="F907" s="149">
        <v>12</v>
      </c>
      <c r="G907" s="150">
        <v>85</v>
      </c>
      <c r="H907" s="138">
        <f t="shared" si="56"/>
        <v>1020</v>
      </c>
      <c r="I907" s="37">
        <v>0</v>
      </c>
      <c r="J907" s="5">
        <f t="shared" si="57"/>
        <v>1020</v>
      </c>
      <c r="K907" s="4" t="s">
        <v>126</v>
      </c>
      <c r="L907" s="4" t="s">
        <v>127</v>
      </c>
      <c r="M907" s="152">
        <f t="shared" si="60"/>
        <v>0</v>
      </c>
    </row>
    <row r="908" spans="1:13" x14ac:dyDescent="0.25">
      <c r="A908" s="147" t="s">
        <v>62</v>
      </c>
      <c r="B908" s="187">
        <f t="shared" si="55"/>
        <v>46241</v>
      </c>
      <c r="C908" s="4" t="s">
        <v>877</v>
      </c>
      <c r="D908" s="148" t="s">
        <v>134</v>
      </c>
      <c r="E908" s="148" t="s">
        <v>125</v>
      </c>
      <c r="F908" s="149">
        <v>10</v>
      </c>
      <c r="G908" s="150">
        <v>85</v>
      </c>
      <c r="H908" s="138">
        <f t="shared" si="56"/>
        <v>850</v>
      </c>
      <c r="I908" s="37">
        <v>0</v>
      </c>
      <c r="J908" s="5">
        <f t="shared" si="57"/>
        <v>850</v>
      </c>
      <c r="K908" s="4" t="s">
        <v>126</v>
      </c>
      <c r="L908" s="4" t="s">
        <v>127</v>
      </c>
      <c r="M908" s="152">
        <f t="shared" si="60"/>
        <v>0</v>
      </c>
    </row>
    <row r="909" spans="1:13" x14ac:dyDescent="0.25">
      <c r="A909" s="147" t="s">
        <v>62</v>
      </c>
      <c r="B909" s="187">
        <f t="shared" si="55"/>
        <v>46241</v>
      </c>
      <c r="C909" s="4" t="s">
        <v>878</v>
      </c>
      <c r="D909" s="148" t="s">
        <v>1326</v>
      </c>
      <c r="E909" s="148" t="s">
        <v>125</v>
      </c>
      <c r="F909" s="149">
        <v>11</v>
      </c>
      <c r="G909" s="150">
        <v>86</v>
      </c>
      <c r="H909" s="138">
        <f t="shared" si="56"/>
        <v>946</v>
      </c>
      <c r="I909" s="37">
        <v>0</v>
      </c>
      <c r="J909" s="5">
        <f t="shared" si="57"/>
        <v>946</v>
      </c>
      <c r="K909" s="4" t="s">
        <v>126</v>
      </c>
      <c r="L909" s="4" t="s">
        <v>127</v>
      </c>
      <c r="M909" s="152">
        <f t="shared" si="60"/>
        <v>0</v>
      </c>
    </row>
    <row r="910" spans="1:13" x14ac:dyDescent="0.25">
      <c r="A910" s="147" t="s">
        <v>62</v>
      </c>
      <c r="B910" s="187">
        <f t="shared" si="55"/>
        <v>46241</v>
      </c>
      <c r="C910" s="4" t="s">
        <v>879</v>
      </c>
      <c r="D910" s="148" t="s">
        <v>324</v>
      </c>
      <c r="E910" s="148" t="s">
        <v>125</v>
      </c>
      <c r="F910" s="149">
        <v>15</v>
      </c>
      <c r="G910" s="150">
        <v>90</v>
      </c>
      <c r="H910" s="138">
        <f t="shared" si="56"/>
        <v>1350</v>
      </c>
      <c r="I910" s="37">
        <v>0</v>
      </c>
      <c r="J910" s="5">
        <f t="shared" si="57"/>
        <v>1350</v>
      </c>
      <c r="K910" s="4" t="s">
        <v>126</v>
      </c>
      <c r="L910" s="4" t="s">
        <v>127</v>
      </c>
      <c r="M910" s="152">
        <f t="shared" si="60"/>
        <v>0</v>
      </c>
    </row>
    <row r="911" spans="1:13" x14ac:dyDescent="0.25">
      <c r="A911" s="147" t="s">
        <v>62</v>
      </c>
      <c r="B911" s="187">
        <f t="shared" si="55"/>
        <v>46241</v>
      </c>
      <c r="C911" s="4" t="s">
        <v>879</v>
      </c>
      <c r="D911" s="148" t="s">
        <v>324</v>
      </c>
      <c r="E911" s="148" t="s">
        <v>216</v>
      </c>
      <c r="F911" s="149">
        <v>10</v>
      </c>
      <c r="G911" s="150">
        <v>800</v>
      </c>
      <c r="H911" s="138">
        <f t="shared" si="56"/>
        <v>8000</v>
      </c>
      <c r="I911" s="37">
        <v>0</v>
      </c>
      <c r="J911" s="5">
        <f t="shared" si="57"/>
        <v>8000</v>
      </c>
      <c r="K911" s="4" t="s">
        <v>126</v>
      </c>
      <c r="L911" s="4" t="s">
        <v>127</v>
      </c>
      <c r="M911" s="152">
        <f t="shared" si="60"/>
        <v>0</v>
      </c>
    </row>
    <row r="912" spans="1:13" x14ac:dyDescent="0.25">
      <c r="A912" s="147" t="s">
        <v>62</v>
      </c>
      <c r="B912" s="187">
        <f t="shared" si="55"/>
        <v>46241</v>
      </c>
      <c r="C912" s="4" t="s">
        <v>880</v>
      </c>
      <c r="D912" s="148" t="s">
        <v>1303</v>
      </c>
      <c r="E912" s="148" t="s">
        <v>125</v>
      </c>
      <c r="F912" s="149">
        <v>40</v>
      </c>
      <c r="G912" s="150">
        <v>85</v>
      </c>
      <c r="H912" s="138">
        <f t="shared" si="56"/>
        <v>3400</v>
      </c>
      <c r="I912" s="37">
        <v>0</v>
      </c>
      <c r="J912" s="5">
        <f t="shared" si="57"/>
        <v>3400</v>
      </c>
      <c r="K912" s="4" t="s">
        <v>126</v>
      </c>
      <c r="L912" s="4" t="s">
        <v>127</v>
      </c>
      <c r="M912" s="152">
        <f t="shared" si="60"/>
        <v>0</v>
      </c>
    </row>
    <row r="913" spans="1:13" x14ac:dyDescent="0.25">
      <c r="A913" s="147" t="s">
        <v>62</v>
      </c>
      <c r="B913" s="187">
        <f t="shared" si="55"/>
        <v>46241</v>
      </c>
      <c r="C913" s="4" t="s">
        <v>880</v>
      </c>
      <c r="D913" s="148" t="s">
        <v>1303</v>
      </c>
      <c r="E913" s="148" t="s">
        <v>131</v>
      </c>
      <c r="F913" s="149">
        <v>1</v>
      </c>
      <c r="G913" s="150">
        <v>80</v>
      </c>
      <c r="H913" s="138">
        <f t="shared" si="56"/>
        <v>80</v>
      </c>
      <c r="I913" s="37">
        <v>0</v>
      </c>
      <c r="J913" s="5">
        <f t="shared" si="57"/>
        <v>80</v>
      </c>
      <c r="K913" s="4" t="s">
        <v>126</v>
      </c>
      <c r="L913" s="4" t="s">
        <v>127</v>
      </c>
      <c r="M913" s="152">
        <f t="shared" si="60"/>
        <v>0</v>
      </c>
    </row>
    <row r="914" spans="1:13" x14ac:dyDescent="0.25">
      <c r="A914" s="147" t="s">
        <v>62</v>
      </c>
      <c r="B914" s="187">
        <f t="shared" si="55"/>
        <v>46241</v>
      </c>
      <c r="C914" s="4" t="s">
        <v>881</v>
      </c>
      <c r="D914" s="148" t="s">
        <v>145</v>
      </c>
      <c r="E914" s="148" t="s">
        <v>125</v>
      </c>
      <c r="F914" s="149">
        <v>32</v>
      </c>
      <c r="G914" s="150">
        <v>95</v>
      </c>
      <c r="H914" s="138">
        <f t="shared" si="56"/>
        <v>3040</v>
      </c>
      <c r="I914" s="37">
        <v>0</v>
      </c>
      <c r="J914" s="5">
        <f t="shared" si="57"/>
        <v>3040</v>
      </c>
      <c r="K914" s="4" t="s">
        <v>126</v>
      </c>
      <c r="L914" s="4" t="s">
        <v>127</v>
      </c>
      <c r="M914" s="152">
        <f t="shared" si="60"/>
        <v>0</v>
      </c>
    </row>
    <row r="915" spans="1:13" x14ac:dyDescent="0.25">
      <c r="A915" s="147" t="s">
        <v>62</v>
      </c>
      <c r="B915" s="187">
        <f t="shared" si="55"/>
        <v>46241</v>
      </c>
      <c r="C915" s="4" t="s">
        <v>881</v>
      </c>
      <c r="D915" s="148" t="s">
        <v>145</v>
      </c>
      <c r="E915" s="148" t="s">
        <v>125</v>
      </c>
      <c r="F915" s="149">
        <v>12</v>
      </c>
      <c r="G915" s="150">
        <v>85</v>
      </c>
      <c r="H915" s="138">
        <f t="shared" si="56"/>
        <v>1020</v>
      </c>
      <c r="I915" s="37">
        <v>0</v>
      </c>
      <c r="J915" s="5">
        <f t="shared" si="57"/>
        <v>1020</v>
      </c>
      <c r="K915" s="4" t="s">
        <v>126</v>
      </c>
      <c r="L915" s="4" t="s">
        <v>127</v>
      </c>
      <c r="M915" s="152">
        <f t="shared" si="60"/>
        <v>0</v>
      </c>
    </row>
    <row r="916" spans="1:13" x14ac:dyDescent="0.25">
      <c r="A916" s="147" t="s">
        <v>62</v>
      </c>
      <c r="B916" s="187">
        <f t="shared" si="55"/>
        <v>46241</v>
      </c>
      <c r="C916" s="4" t="s">
        <v>882</v>
      </c>
      <c r="D916" s="148" t="s">
        <v>1312</v>
      </c>
      <c r="E916" s="148" t="s">
        <v>125</v>
      </c>
      <c r="F916" s="149">
        <v>5</v>
      </c>
      <c r="G916" s="150">
        <v>85</v>
      </c>
      <c r="H916" s="138">
        <f t="shared" si="56"/>
        <v>425</v>
      </c>
      <c r="I916" s="37">
        <v>0</v>
      </c>
      <c r="J916" s="5">
        <f t="shared" si="57"/>
        <v>425</v>
      </c>
      <c r="K916" s="4" t="s">
        <v>126</v>
      </c>
      <c r="L916" s="4" t="s">
        <v>127</v>
      </c>
      <c r="M916" s="152">
        <f t="shared" si="60"/>
        <v>0</v>
      </c>
    </row>
    <row r="917" spans="1:13" x14ac:dyDescent="0.25">
      <c r="A917" s="147" t="s">
        <v>62</v>
      </c>
      <c r="B917" s="187">
        <f t="shared" si="55"/>
        <v>46241</v>
      </c>
      <c r="C917" s="4" t="s">
        <v>883</v>
      </c>
      <c r="D917" s="148" t="s">
        <v>147</v>
      </c>
      <c r="E917" s="148" t="s">
        <v>125</v>
      </c>
      <c r="F917" s="149">
        <v>35</v>
      </c>
      <c r="G917" s="150">
        <v>85</v>
      </c>
      <c r="H917" s="138">
        <f t="shared" si="56"/>
        <v>2975</v>
      </c>
      <c r="I917" s="37">
        <v>0</v>
      </c>
      <c r="J917" s="5">
        <f t="shared" si="57"/>
        <v>2975</v>
      </c>
      <c r="K917" s="4" t="s">
        <v>126</v>
      </c>
      <c r="L917" s="4" t="s">
        <v>127</v>
      </c>
      <c r="M917" s="152">
        <f t="shared" si="60"/>
        <v>0</v>
      </c>
    </row>
    <row r="918" spans="1:13" x14ac:dyDescent="0.25">
      <c r="A918" s="147" t="s">
        <v>62</v>
      </c>
      <c r="B918" s="187">
        <f t="shared" si="55"/>
        <v>46241</v>
      </c>
      <c r="C918" s="4" t="s">
        <v>884</v>
      </c>
      <c r="D918" s="148" t="s">
        <v>151</v>
      </c>
      <c r="E918" s="148" t="s">
        <v>125</v>
      </c>
      <c r="F918" s="149">
        <v>6</v>
      </c>
      <c r="G918" s="150">
        <v>85</v>
      </c>
      <c r="H918" s="138">
        <f t="shared" si="56"/>
        <v>510</v>
      </c>
      <c r="I918" s="37">
        <v>0</v>
      </c>
      <c r="J918" s="5">
        <f t="shared" si="57"/>
        <v>510</v>
      </c>
      <c r="K918" s="4" t="s">
        <v>126</v>
      </c>
      <c r="L918" s="4" t="s">
        <v>127</v>
      </c>
      <c r="M918" s="152">
        <f t="shared" si="60"/>
        <v>0</v>
      </c>
    </row>
    <row r="919" spans="1:13" x14ac:dyDescent="0.25">
      <c r="A919" s="147" t="s">
        <v>62</v>
      </c>
      <c r="B919" s="187">
        <f t="shared" si="55"/>
        <v>46241</v>
      </c>
      <c r="C919" s="4" t="s">
        <v>885</v>
      </c>
      <c r="D919" s="148" t="s">
        <v>265</v>
      </c>
      <c r="E919" s="148" t="s">
        <v>125</v>
      </c>
      <c r="F919" s="149">
        <v>2</v>
      </c>
      <c r="G919" s="150">
        <v>100</v>
      </c>
      <c r="H919" s="138">
        <f t="shared" si="56"/>
        <v>200</v>
      </c>
      <c r="I919" s="37">
        <v>0</v>
      </c>
      <c r="J919" s="5">
        <f t="shared" si="57"/>
        <v>200</v>
      </c>
      <c r="K919" s="4" t="s">
        <v>126</v>
      </c>
      <c r="L919" s="4" t="s">
        <v>127</v>
      </c>
      <c r="M919" s="152">
        <f t="shared" si="60"/>
        <v>0</v>
      </c>
    </row>
    <row r="920" spans="1:13" x14ac:dyDescent="0.25">
      <c r="A920" s="147" t="s">
        <v>62</v>
      </c>
      <c r="B920" s="187">
        <f t="shared" si="55"/>
        <v>46241</v>
      </c>
      <c r="C920" s="4" t="s">
        <v>886</v>
      </c>
      <c r="D920" s="148" t="s">
        <v>534</v>
      </c>
      <c r="E920" s="148" t="s">
        <v>125</v>
      </c>
      <c r="F920" s="149">
        <v>0.5</v>
      </c>
      <c r="G920" s="150">
        <v>90</v>
      </c>
      <c r="H920" s="138">
        <f t="shared" si="56"/>
        <v>45</v>
      </c>
      <c r="I920" s="37">
        <v>0</v>
      </c>
      <c r="J920" s="5">
        <f t="shared" si="57"/>
        <v>45</v>
      </c>
      <c r="K920" s="4" t="s">
        <v>126</v>
      </c>
      <c r="L920" s="4" t="s">
        <v>1095</v>
      </c>
      <c r="M920" s="152">
        <f t="shared" si="60"/>
        <v>0</v>
      </c>
    </row>
    <row r="921" spans="1:13" x14ac:dyDescent="0.25">
      <c r="A921" s="147" t="s">
        <v>62</v>
      </c>
      <c r="B921" s="187">
        <f t="shared" ref="B921:B978" si="61">IF(A921="","",IF(ISNUMBER(A921),IFERROR(VLOOKUP(TEXT(A921,"yyyy/mm/dd"),BSAD,2,FALSE),""),IFERROR(VLOOKUP(A921,BSAD,2,FALSE),"")))</f>
        <v>46241</v>
      </c>
      <c r="C921" s="4" t="s">
        <v>887</v>
      </c>
      <c r="D921" s="148" t="s">
        <v>153</v>
      </c>
      <c r="E921" s="148" t="s">
        <v>125</v>
      </c>
      <c r="F921" s="149">
        <v>1</v>
      </c>
      <c r="G921" s="150">
        <v>100</v>
      </c>
      <c r="H921" s="138">
        <f t="shared" ref="H921:H984" si="62">IF($F921="","",$F921*$G921)</f>
        <v>100</v>
      </c>
      <c r="I921" s="37">
        <v>0</v>
      </c>
      <c r="J921" s="5">
        <f t="shared" ref="J921:J984" si="63">IF($F921="","",$H921*(1-$I921/100))</f>
        <v>100</v>
      </c>
      <c r="K921" s="4" t="s">
        <v>126</v>
      </c>
      <c r="L921" s="4" t="s">
        <v>127</v>
      </c>
      <c r="M921" s="152">
        <f t="shared" si="60"/>
        <v>0</v>
      </c>
    </row>
    <row r="922" spans="1:13" x14ac:dyDescent="0.25">
      <c r="A922" s="147" t="s">
        <v>62</v>
      </c>
      <c r="B922" s="187">
        <f t="shared" si="61"/>
        <v>46241</v>
      </c>
      <c r="C922" s="4" t="s">
        <v>887</v>
      </c>
      <c r="D922" s="148" t="s">
        <v>153</v>
      </c>
      <c r="E922" s="148" t="s">
        <v>149</v>
      </c>
      <c r="F922" s="149">
        <v>1</v>
      </c>
      <c r="G922" s="150">
        <v>850</v>
      </c>
      <c r="H922" s="138">
        <f t="shared" si="62"/>
        <v>850</v>
      </c>
      <c r="I922" s="37">
        <v>0</v>
      </c>
      <c r="J922" s="5">
        <f t="shared" si="63"/>
        <v>850</v>
      </c>
      <c r="K922" s="4" t="s">
        <v>126</v>
      </c>
      <c r="L922" s="4" t="s">
        <v>127</v>
      </c>
      <c r="M922" s="152">
        <f t="shared" si="60"/>
        <v>0</v>
      </c>
    </row>
    <row r="923" spans="1:13" x14ac:dyDescent="0.25">
      <c r="A923" s="147" t="s">
        <v>888</v>
      </c>
      <c r="B923" s="187">
        <f t="shared" si="61"/>
        <v>46242</v>
      </c>
      <c r="C923" s="4" t="s">
        <v>889</v>
      </c>
      <c r="D923" s="148" t="s">
        <v>1303</v>
      </c>
      <c r="E923" s="148" t="s">
        <v>125</v>
      </c>
      <c r="F923" s="149">
        <v>60</v>
      </c>
      <c r="G923" s="150">
        <v>85</v>
      </c>
      <c r="H923" s="138">
        <f t="shared" si="62"/>
        <v>5100</v>
      </c>
      <c r="I923" s="37">
        <v>0</v>
      </c>
      <c r="J923" s="5">
        <f t="shared" si="63"/>
        <v>5100</v>
      </c>
      <c r="K923" s="4" t="s">
        <v>126</v>
      </c>
      <c r="L923" s="4" t="s">
        <v>127</v>
      </c>
      <c r="M923" s="152">
        <f t="shared" si="60"/>
        <v>0</v>
      </c>
    </row>
    <row r="924" spans="1:13" x14ac:dyDescent="0.25">
      <c r="A924" s="147" t="s">
        <v>888</v>
      </c>
      <c r="B924" s="187">
        <f t="shared" si="61"/>
        <v>46242</v>
      </c>
      <c r="C924" s="4" t="s">
        <v>889</v>
      </c>
      <c r="D924" s="148" t="s">
        <v>1303</v>
      </c>
      <c r="E924" s="148" t="s">
        <v>131</v>
      </c>
      <c r="F924" s="149">
        <v>1</v>
      </c>
      <c r="G924" s="150">
        <v>80</v>
      </c>
      <c r="H924" s="138">
        <f t="shared" si="62"/>
        <v>80</v>
      </c>
      <c r="I924" s="37">
        <v>0</v>
      </c>
      <c r="J924" s="5">
        <f t="shared" si="63"/>
        <v>80</v>
      </c>
      <c r="K924" s="4" t="s">
        <v>126</v>
      </c>
      <c r="L924" s="4" t="s">
        <v>127</v>
      </c>
      <c r="M924" s="152">
        <f t="shared" si="60"/>
        <v>0</v>
      </c>
    </row>
    <row r="925" spans="1:13" x14ac:dyDescent="0.25">
      <c r="A925" s="147" t="s">
        <v>888</v>
      </c>
      <c r="B925" s="187">
        <f t="shared" si="61"/>
        <v>46242</v>
      </c>
      <c r="C925" s="4" t="s">
        <v>890</v>
      </c>
      <c r="D925" s="148" t="s">
        <v>610</v>
      </c>
      <c r="E925" s="148" t="s">
        <v>125</v>
      </c>
      <c r="F925" s="149">
        <v>30</v>
      </c>
      <c r="G925" s="150">
        <v>85</v>
      </c>
      <c r="H925" s="138">
        <f t="shared" si="62"/>
        <v>2550</v>
      </c>
      <c r="I925" s="37">
        <v>0</v>
      </c>
      <c r="J925" s="5">
        <f t="shared" si="63"/>
        <v>2550</v>
      </c>
      <c r="K925" s="4" t="s">
        <v>126</v>
      </c>
      <c r="L925" s="4" t="s">
        <v>127</v>
      </c>
      <c r="M925" s="152">
        <f t="shared" si="60"/>
        <v>0</v>
      </c>
    </row>
    <row r="926" spans="1:13" x14ac:dyDescent="0.25">
      <c r="A926" s="147" t="s">
        <v>888</v>
      </c>
      <c r="B926" s="187">
        <f t="shared" si="61"/>
        <v>46242</v>
      </c>
      <c r="C926" s="4" t="s">
        <v>891</v>
      </c>
      <c r="D926" s="148" t="s">
        <v>1306</v>
      </c>
      <c r="E926" s="148" t="s">
        <v>125</v>
      </c>
      <c r="F926" s="149">
        <v>40</v>
      </c>
      <c r="G926" s="150">
        <v>85</v>
      </c>
      <c r="H926" s="138">
        <f t="shared" si="62"/>
        <v>3400</v>
      </c>
      <c r="I926" s="37">
        <v>0</v>
      </c>
      <c r="J926" s="5">
        <f t="shared" si="63"/>
        <v>3400</v>
      </c>
      <c r="K926" s="4" t="s">
        <v>126</v>
      </c>
      <c r="L926" s="4" t="s">
        <v>127</v>
      </c>
      <c r="M926" s="152">
        <f t="shared" si="60"/>
        <v>0</v>
      </c>
    </row>
    <row r="927" spans="1:13" x14ac:dyDescent="0.25">
      <c r="A927" s="147" t="s">
        <v>888</v>
      </c>
      <c r="B927" s="187">
        <f t="shared" si="61"/>
        <v>46242</v>
      </c>
      <c r="C927" s="4" t="s">
        <v>892</v>
      </c>
      <c r="D927" s="148" t="s">
        <v>1308</v>
      </c>
      <c r="E927" s="148" t="s">
        <v>125</v>
      </c>
      <c r="F927" s="149">
        <v>40</v>
      </c>
      <c r="G927" s="150">
        <v>86</v>
      </c>
      <c r="H927" s="138">
        <f t="shared" si="62"/>
        <v>3440</v>
      </c>
      <c r="I927" s="37">
        <v>0</v>
      </c>
      <c r="J927" s="5">
        <f t="shared" si="63"/>
        <v>3440</v>
      </c>
      <c r="K927" s="4" t="s">
        <v>126</v>
      </c>
      <c r="L927" s="4" t="s">
        <v>127</v>
      </c>
      <c r="M927" s="152">
        <f t="shared" si="60"/>
        <v>0</v>
      </c>
    </row>
    <row r="928" spans="1:13" x14ac:dyDescent="0.25">
      <c r="A928" s="147" t="s">
        <v>888</v>
      </c>
      <c r="B928" s="187">
        <f t="shared" si="61"/>
        <v>46242</v>
      </c>
      <c r="C928" s="4" t="s">
        <v>892</v>
      </c>
      <c r="D928" s="148" t="s">
        <v>1308</v>
      </c>
      <c r="E928" s="148" t="s">
        <v>125</v>
      </c>
      <c r="F928" s="149">
        <v>30</v>
      </c>
      <c r="G928" s="150">
        <v>85</v>
      </c>
      <c r="H928" s="138">
        <f t="shared" si="62"/>
        <v>2550</v>
      </c>
      <c r="I928" s="37">
        <v>0</v>
      </c>
      <c r="J928" s="5">
        <f t="shared" si="63"/>
        <v>2550</v>
      </c>
      <c r="K928" s="4" t="s">
        <v>126</v>
      </c>
      <c r="L928" s="4" t="s">
        <v>127</v>
      </c>
      <c r="M928" s="152">
        <f t="shared" si="60"/>
        <v>0</v>
      </c>
    </row>
    <row r="929" spans="1:13" x14ac:dyDescent="0.25">
      <c r="A929" s="147" t="s">
        <v>888</v>
      </c>
      <c r="B929" s="187">
        <f t="shared" si="61"/>
        <v>46242</v>
      </c>
      <c r="C929" s="4" t="s">
        <v>892</v>
      </c>
      <c r="D929" s="148" t="s">
        <v>1308</v>
      </c>
      <c r="E929" s="148" t="s">
        <v>131</v>
      </c>
      <c r="F929" s="149">
        <v>1</v>
      </c>
      <c r="G929" s="150">
        <v>80</v>
      </c>
      <c r="H929" s="138">
        <f t="shared" si="62"/>
        <v>80</v>
      </c>
      <c r="I929" s="37">
        <v>0</v>
      </c>
      <c r="J929" s="5">
        <f t="shared" si="63"/>
        <v>80</v>
      </c>
      <c r="K929" s="4" t="s">
        <v>126</v>
      </c>
      <c r="L929" s="4" t="s">
        <v>127</v>
      </c>
      <c r="M929" s="152">
        <f t="shared" si="60"/>
        <v>0</v>
      </c>
    </row>
    <row r="930" spans="1:13" x14ac:dyDescent="0.25">
      <c r="A930" s="147" t="s">
        <v>888</v>
      </c>
      <c r="B930" s="187">
        <f t="shared" si="61"/>
        <v>46242</v>
      </c>
      <c r="C930" s="4" t="s">
        <v>893</v>
      </c>
      <c r="D930" s="148" t="s">
        <v>1307</v>
      </c>
      <c r="E930" s="148" t="s">
        <v>125</v>
      </c>
      <c r="F930" s="149">
        <v>30</v>
      </c>
      <c r="G930" s="150">
        <v>85</v>
      </c>
      <c r="H930" s="138">
        <f t="shared" si="62"/>
        <v>2550</v>
      </c>
      <c r="I930" s="37">
        <v>0</v>
      </c>
      <c r="J930" s="5">
        <f t="shared" si="63"/>
        <v>2550</v>
      </c>
      <c r="K930" s="4" t="s">
        <v>126</v>
      </c>
      <c r="L930" s="4" t="s">
        <v>127</v>
      </c>
      <c r="M930" s="152">
        <f t="shared" si="60"/>
        <v>0</v>
      </c>
    </row>
    <row r="931" spans="1:13" x14ac:dyDescent="0.25">
      <c r="A931" s="147" t="s">
        <v>888</v>
      </c>
      <c r="B931" s="187">
        <f t="shared" si="61"/>
        <v>46242</v>
      </c>
      <c r="C931" s="4" t="s">
        <v>894</v>
      </c>
      <c r="D931" s="148" t="s">
        <v>1313</v>
      </c>
      <c r="E931" s="148" t="s">
        <v>125</v>
      </c>
      <c r="F931" s="149">
        <v>15</v>
      </c>
      <c r="G931" s="150">
        <v>85</v>
      </c>
      <c r="H931" s="138">
        <f t="shared" si="62"/>
        <v>1275</v>
      </c>
      <c r="I931" s="37">
        <v>0</v>
      </c>
      <c r="J931" s="5">
        <f t="shared" si="63"/>
        <v>1275</v>
      </c>
      <c r="K931" s="4" t="s">
        <v>126</v>
      </c>
      <c r="L931" s="4" t="s">
        <v>127</v>
      </c>
      <c r="M931" s="152">
        <f t="shared" si="60"/>
        <v>0</v>
      </c>
    </row>
    <row r="932" spans="1:13" x14ac:dyDescent="0.25">
      <c r="A932" s="147" t="s">
        <v>888</v>
      </c>
      <c r="B932" s="187">
        <f t="shared" si="61"/>
        <v>46242</v>
      </c>
      <c r="C932" s="4" t="s">
        <v>895</v>
      </c>
      <c r="D932" s="148" t="s">
        <v>141</v>
      </c>
      <c r="E932" s="148" t="s">
        <v>125</v>
      </c>
      <c r="F932" s="149">
        <v>35</v>
      </c>
      <c r="G932" s="150">
        <v>86</v>
      </c>
      <c r="H932" s="138">
        <f t="shared" si="62"/>
        <v>3010</v>
      </c>
      <c r="I932" s="37">
        <v>0</v>
      </c>
      <c r="J932" s="5">
        <f t="shared" si="63"/>
        <v>3010</v>
      </c>
      <c r="K932" s="4" t="s">
        <v>126</v>
      </c>
      <c r="L932" s="4" t="s">
        <v>127</v>
      </c>
      <c r="M932" s="152">
        <f t="shared" si="60"/>
        <v>0</v>
      </c>
    </row>
    <row r="933" spans="1:13" x14ac:dyDescent="0.25">
      <c r="A933" s="147" t="s">
        <v>888</v>
      </c>
      <c r="B933" s="187">
        <f t="shared" si="61"/>
        <v>46242</v>
      </c>
      <c r="C933" s="4" t="s">
        <v>896</v>
      </c>
      <c r="D933" s="148" t="s">
        <v>139</v>
      </c>
      <c r="E933" s="148" t="s">
        <v>125</v>
      </c>
      <c r="F933" s="149">
        <v>3.5</v>
      </c>
      <c r="G933" s="150">
        <v>86</v>
      </c>
      <c r="H933" s="138">
        <f t="shared" si="62"/>
        <v>301</v>
      </c>
      <c r="I933" s="37">
        <v>0</v>
      </c>
      <c r="J933" s="5">
        <f t="shared" si="63"/>
        <v>301</v>
      </c>
      <c r="K933" s="4" t="s">
        <v>126</v>
      </c>
      <c r="L933" s="4" t="s">
        <v>127</v>
      </c>
      <c r="M933" s="152">
        <f t="shared" si="60"/>
        <v>0</v>
      </c>
    </row>
    <row r="934" spans="1:13" x14ac:dyDescent="0.25">
      <c r="A934" s="147" t="s">
        <v>888</v>
      </c>
      <c r="B934" s="187">
        <f t="shared" si="61"/>
        <v>46242</v>
      </c>
      <c r="C934" s="4" t="s">
        <v>897</v>
      </c>
      <c r="D934" s="148" t="s">
        <v>1312</v>
      </c>
      <c r="E934" s="148" t="s">
        <v>125</v>
      </c>
      <c r="F934" s="149">
        <v>7</v>
      </c>
      <c r="G934" s="150">
        <v>85</v>
      </c>
      <c r="H934" s="138">
        <f t="shared" si="62"/>
        <v>595</v>
      </c>
      <c r="I934" s="37">
        <v>0</v>
      </c>
      <c r="J934" s="5">
        <f t="shared" si="63"/>
        <v>595</v>
      </c>
      <c r="K934" s="4" t="s">
        <v>126</v>
      </c>
      <c r="L934" s="4" t="s">
        <v>127</v>
      </c>
      <c r="M934" s="152">
        <f t="shared" si="60"/>
        <v>0</v>
      </c>
    </row>
    <row r="935" spans="1:13" x14ac:dyDescent="0.25">
      <c r="A935" s="147" t="s">
        <v>888</v>
      </c>
      <c r="B935" s="187">
        <f t="shared" si="61"/>
        <v>46242</v>
      </c>
      <c r="C935" s="4" t="s">
        <v>898</v>
      </c>
      <c r="D935" s="148" t="s">
        <v>1311</v>
      </c>
      <c r="E935" s="148" t="s">
        <v>125</v>
      </c>
      <c r="F935" s="149">
        <v>8</v>
      </c>
      <c r="G935" s="150">
        <v>85</v>
      </c>
      <c r="H935" s="138">
        <f t="shared" si="62"/>
        <v>680</v>
      </c>
      <c r="I935" s="37">
        <v>0</v>
      </c>
      <c r="J935" s="5">
        <f t="shared" si="63"/>
        <v>680</v>
      </c>
      <c r="K935" s="4" t="s">
        <v>126</v>
      </c>
      <c r="L935" s="4" t="s">
        <v>127</v>
      </c>
      <c r="M935" s="152">
        <f t="shared" si="60"/>
        <v>0</v>
      </c>
    </row>
    <row r="936" spans="1:13" x14ac:dyDescent="0.25">
      <c r="A936" s="147" t="s">
        <v>888</v>
      </c>
      <c r="B936" s="187">
        <f t="shared" si="61"/>
        <v>46242</v>
      </c>
      <c r="C936" s="4" t="s">
        <v>899</v>
      </c>
      <c r="D936" s="148" t="s">
        <v>134</v>
      </c>
      <c r="E936" s="148" t="s">
        <v>125</v>
      </c>
      <c r="F936" s="149">
        <v>10</v>
      </c>
      <c r="G936" s="150">
        <v>85</v>
      </c>
      <c r="H936" s="138">
        <f t="shared" si="62"/>
        <v>850</v>
      </c>
      <c r="I936" s="37">
        <v>0</v>
      </c>
      <c r="J936" s="5">
        <f t="shared" si="63"/>
        <v>850</v>
      </c>
      <c r="K936" s="4" t="s">
        <v>126</v>
      </c>
      <c r="L936" s="4" t="s">
        <v>127</v>
      </c>
      <c r="M936" s="152">
        <f t="shared" si="60"/>
        <v>0</v>
      </c>
    </row>
    <row r="937" spans="1:13" x14ac:dyDescent="0.25">
      <c r="A937" s="147" t="s">
        <v>888</v>
      </c>
      <c r="B937" s="187">
        <f t="shared" si="61"/>
        <v>46242</v>
      </c>
      <c r="C937" s="4" t="s">
        <v>900</v>
      </c>
      <c r="D937" s="148" t="s">
        <v>1309</v>
      </c>
      <c r="E937" s="148" t="s">
        <v>125</v>
      </c>
      <c r="F937" s="149">
        <v>5</v>
      </c>
      <c r="G937" s="150">
        <v>85</v>
      </c>
      <c r="H937" s="138">
        <f t="shared" si="62"/>
        <v>425</v>
      </c>
      <c r="I937" s="37">
        <v>0</v>
      </c>
      <c r="J937" s="5">
        <f t="shared" si="63"/>
        <v>425</v>
      </c>
      <c r="K937" s="4" t="s">
        <v>126</v>
      </c>
      <c r="L937" s="4" t="s">
        <v>127</v>
      </c>
      <c r="M937" s="152">
        <f t="shared" si="60"/>
        <v>0</v>
      </c>
    </row>
    <row r="938" spans="1:13" x14ac:dyDescent="0.25">
      <c r="A938" s="147" t="s">
        <v>888</v>
      </c>
      <c r="B938" s="187">
        <f t="shared" si="61"/>
        <v>46242</v>
      </c>
      <c r="C938" s="4" t="s">
        <v>901</v>
      </c>
      <c r="D938" s="148" t="s">
        <v>1326</v>
      </c>
      <c r="E938" s="148" t="s">
        <v>125</v>
      </c>
      <c r="F938" s="149">
        <v>15</v>
      </c>
      <c r="G938" s="150">
        <v>86</v>
      </c>
      <c r="H938" s="138">
        <f t="shared" si="62"/>
        <v>1290</v>
      </c>
      <c r="I938" s="37">
        <v>0</v>
      </c>
      <c r="J938" s="5">
        <f t="shared" si="63"/>
        <v>1290</v>
      </c>
      <c r="K938" s="4" t="s">
        <v>126</v>
      </c>
      <c r="L938" s="4" t="s">
        <v>127</v>
      </c>
      <c r="M938" s="152">
        <f t="shared" si="60"/>
        <v>0</v>
      </c>
    </row>
    <row r="939" spans="1:13" x14ac:dyDescent="0.25">
      <c r="A939" s="147" t="s">
        <v>888</v>
      </c>
      <c r="B939" s="187">
        <f t="shared" si="61"/>
        <v>46242</v>
      </c>
      <c r="C939" s="4" t="s">
        <v>902</v>
      </c>
      <c r="D939" s="148" t="s">
        <v>1310</v>
      </c>
      <c r="E939" s="148" t="s">
        <v>125</v>
      </c>
      <c r="F939" s="149">
        <v>12</v>
      </c>
      <c r="G939" s="150">
        <v>85</v>
      </c>
      <c r="H939" s="138">
        <f t="shared" si="62"/>
        <v>1020</v>
      </c>
      <c r="I939" s="37">
        <v>0</v>
      </c>
      <c r="J939" s="5">
        <f t="shared" si="63"/>
        <v>1020</v>
      </c>
      <c r="K939" s="4" t="s">
        <v>126</v>
      </c>
      <c r="L939" s="4" t="s">
        <v>127</v>
      </c>
      <c r="M939" s="152">
        <f t="shared" si="60"/>
        <v>0</v>
      </c>
    </row>
    <row r="940" spans="1:13" x14ac:dyDescent="0.25">
      <c r="A940" s="147" t="s">
        <v>888</v>
      </c>
      <c r="B940" s="187">
        <f t="shared" si="61"/>
        <v>46242</v>
      </c>
      <c r="C940" s="4" t="s">
        <v>903</v>
      </c>
      <c r="D940" s="148" t="s">
        <v>147</v>
      </c>
      <c r="E940" s="148" t="s">
        <v>125</v>
      </c>
      <c r="F940" s="149">
        <v>35</v>
      </c>
      <c r="G940" s="150">
        <v>85</v>
      </c>
      <c r="H940" s="138">
        <f t="shared" si="62"/>
        <v>2975</v>
      </c>
      <c r="I940" s="37">
        <v>0</v>
      </c>
      <c r="J940" s="5">
        <f t="shared" si="63"/>
        <v>2975</v>
      </c>
      <c r="K940" s="4" t="s">
        <v>126</v>
      </c>
      <c r="L940" s="4" t="s">
        <v>127</v>
      </c>
      <c r="M940" s="152">
        <f t="shared" si="60"/>
        <v>0</v>
      </c>
    </row>
    <row r="941" spans="1:13" x14ac:dyDescent="0.25">
      <c r="A941" s="147" t="s">
        <v>888</v>
      </c>
      <c r="B941" s="187">
        <f t="shared" si="61"/>
        <v>46242</v>
      </c>
      <c r="C941" s="4" t="s">
        <v>904</v>
      </c>
      <c r="D941" s="148" t="s">
        <v>151</v>
      </c>
      <c r="E941" s="148" t="s">
        <v>125</v>
      </c>
      <c r="F941" s="149">
        <v>6</v>
      </c>
      <c r="G941" s="150">
        <v>85</v>
      </c>
      <c r="H941" s="138">
        <f t="shared" si="62"/>
        <v>510</v>
      </c>
      <c r="I941" s="37">
        <v>0</v>
      </c>
      <c r="J941" s="5">
        <f t="shared" si="63"/>
        <v>510</v>
      </c>
      <c r="K941" s="4" t="s">
        <v>126</v>
      </c>
      <c r="L941" s="4" t="s">
        <v>127</v>
      </c>
      <c r="M941" s="152">
        <f t="shared" si="60"/>
        <v>0</v>
      </c>
    </row>
    <row r="942" spans="1:13" x14ac:dyDescent="0.25">
      <c r="A942" s="147" t="s">
        <v>888</v>
      </c>
      <c r="B942" s="187">
        <f t="shared" si="61"/>
        <v>46242</v>
      </c>
      <c r="C942" s="4" t="s">
        <v>905</v>
      </c>
      <c r="D942" s="148" t="s">
        <v>145</v>
      </c>
      <c r="E942" s="148" t="s">
        <v>125</v>
      </c>
      <c r="F942" s="149">
        <v>25</v>
      </c>
      <c r="G942" s="150">
        <v>95</v>
      </c>
      <c r="H942" s="138">
        <f t="shared" si="62"/>
        <v>2375</v>
      </c>
      <c r="I942" s="37">
        <v>0</v>
      </c>
      <c r="J942" s="5">
        <f t="shared" si="63"/>
        <v>2375</v>
      </c>
      <c r="K942" s="4" t="s">
        <v>126</v>
      </c>
      <c r="L942" s="4" t="s">
        <v>127</v>
      </c>
      <c r="M942" s="152">
        <f t="shared" si="60"/>
        <v>0</v>
      </c>
    </row>
    <row r="943" spans="1:13" x14ac:dyDescent="0.25">
      <c r="A943" s="147" t="s">
        <v>888</v>
      </c>
      <c r="B943" s="187">
        <f t="shared" si="61"/>
        <v>46242</v>
      </c>
      <c r="C943" s="4" t="s">
        <v>906</v>
      </c>
      <c r="D943" s="148" t="s">
        <v>153</v>
      </c>
      <c r="E943" s="148" t="s">
        <v>125</v>
      </c>
      <c r="F943" s="149">
        <v>4.25</v>
      </c>
      <c r="G943" s="150">
        <v>100</v>
      </c>
      <c r="H943" s="138">
        <f t="shared" si="62"/>
        <v>425</v>
      </c>
      <c r="I943" s="37">
        <v>0</v>
      </c>
      <c r="J943" s="5">
        <f t="shared" si="63"/>
        <v>425</v>
      </c>
      <c r="K943" s="4" t="s">
        <v>126</v>
      </c>
      <c r="L943" s="4" t="s">
        <v>127</v>
      </c>
      <c r="M943" s="152">
        <f t="shared" si="60"/>
        <v>0</v>
      </c>
    </row>
    <row r="944" spans="1:13" x14ac:dyDescent="0.25">
      <c r="A944" s="147" t="s">
        <v>64</v>
      </c>
      <c r="B944" s="187">
        <f t="shared" si="61"/>
        <v>46243</v>
      </c>
      <c r="C944" s="4" t="s">
        <v>907</v>
      </c>
      <c r="D944" s="148" t="s">
        <v>1303</v>
      </c>
      <c r="E944" s="148" t="s">
        <v>125</v>
      </c>
      <c r="F944" s="149">
        <v>60</v>
      </c>
      <c r="G944" s="150">
        <v>85</v>
      </c>
      <c r="H944" s="138">
        <f t="shared" si="62"/>
        <v>5100</v>
      </c>
      <c r="I944" s="37">
        <v>0</v>
      </c>
      <c r="J944" s="5">
        <f t="shared" si="63"/>
        <v>5100</v>
      </c>
      <c r="K944" s="4" t="s">
        <v>126</v>
      </c>
      <c r="L944" s="4" t="s">
        <v>127</v>
      </c>
      <c r="M944" s="152">
        <f t="shared" si="60"/>
        <v>0</v>
      </c>
    </row>
    <row r="945" spans="1:13" x14ac:dyDescent="0.25">
      <c r="A945" s="147" t="s">
        <v>64</v>
      </c>
      <c r="B945" s="187">
        <f t="shared" si="61"/>
        <v>46243</v>
      </c>
      <c r="C945" s="4" t="s">
        <v>907</v>
      </c>
      <c r="D945" s="148" t="s">
        <v>1303</v>
      </c>
      <c r="E945" s="148" t="s">
        <v>131</v>
      </c>
      <c r="F945" s="149">
        <v>1</v>
      </c>
      <c r="G945" s="150">
        <v>80</v>
      </c>
      <c r="H945" s="138">
        <f t="shared" si="62"/>
        <v>80</v>
      </c>
      <c r="I945" s="37">
        <v>0</v>
      </c>
      <c r="J945" s="5">
        <f t="shared" si="63"/>
        <v>80</v>
      </c>
      <c r="K945" s="4" t="s">
        <v>126</v>
      </c>
      <c r="L945" s="4" t="s">
        <v>127</v>
      </c>
      <c r="M945" s="152">
        <f t="shared" si="60"/>
        <v>0</v>
      </c>
    </row>
    <row r="946" spans="1:13" x14ac:dyDescent="0.25">
      <c r="A946" s="147" t="s">
        <v>64</v>
      </c>
      <c r="B946" s="187">
        <f t="shared" si="61"/>
        <v>46243</v>
      </c>
      <c r="C946" s="4" t="s">
        <v>908</v>
      </c>
      <c r="D946" s="148" t="s">
        <v>1306</v>
      </c>
      <c r="E946" s="148" t="s">
        <v>125</v>
      </c>
      <c r="F946" s="149">
        <v>50</v>
      </c>
      <c r="G946" s="150">
        <v>85</v>
      </c>
      <c r="H946" s="138">
        <f t="shared" si="62"/>
        <v>4250</v>
      </c>
      <c r="I946" s="37">
        <v>0</v>
      </c>
      <c r="J946" s="5">
        <f t="shared" si="63"/>
        <v>4250</v>
      </c>
      <c r="K946" s="4" t="s">
        <v>126</v>
      </c>
      <c r="L946" s="4" t="s">
        <v>127</v>
      </c>
      <c r="M946" s="152">
        <f t="shared" si="60"/>
        <v>0</v>
      </c>
    </row>
    <row r="947" spans="1:13" x14ac:dyDescent="0.25">
      <c r="A947" s="147" t="s">
        <v>64</v>
      </c>
      <c r="B947" s="187">
        <f t="shared" si="61"/>
        <v>46243</v>
      </c>
      <c r="C947" s="4" t="s">
        <v>909</v>
      </c>
      <c r="D947" s="148" t="s">
        <v>1307</v>
      </c>
      <c r="E947" s="148" t="s">
        <v>125</v>
      </c>
      <c r="F947" s="149">
        <v>30</v>
      </c>
      <c r="G947" s="150">
        <v>85</v>
      </c>
      <c r="H947" s="138">
        <f t="shared" si="62"/>
        <v>2550</v>
      </c>
      <c r="I947" s="37">
        <v>0</v>
      </c>
      <c r="J947" s="5">
        <f t="shared" si="63"/>
        <v>2550</v>
      </c>
      <c r="K947" s="4" t="s">
        <v>126</v>
      </c>
      <c r="L947" s="4" t="s">
        <v>127</v>
      </c>
      <c r="M947" s="152">
        <f t="shared" si="60"/>
        <v>0</v>
      </c>
    </row>
    <row r="948" spans="1:13" x14ac:dyDescent="0.25">
      <c r="A948" s="147" t="s">
        <v>64</v>
      </c>
      <c r="B948" s="187">
        <f t="shared" si="61"/>
        <v>46243</v>
      </c>
      <c r="C948" s="4" t="s">
        <v>910</v>
      </c>
      <c r="D948" s="148" t="s">
        <v>1308</v>
      </c>
      <c r="E948" s="148" t="s">
        <v>125</v>
      </c>
      <c r="F948" s="149">
        <v>40</v>
      </c>
      <c r="G948" s="150">
        <v>86</v>
      </c>
      <c r="H948" s="138">
        <f t="shared" si="62"/>
        <v>3440</v>
      </c>
      <c r="I948" s="37">
        <v>0</v>
      </c>
      <c r="J948" s="5">
        <f t="shared" si="63"/>
        <v>3440</v>
      </c>
      <c r="K948" s="4" t="s">
        <v>126</v>
      </c>
      <c r="L948" s="4" t="s">
        <v>127</v>
      </c>
      <c r="M948" s="152">
        <f t="shared" si="60"/>
        <v>0</v>
      </c>
    </row>
    <row r="949" spans="1:13" x14ac:dyDescent="0.25">
      <c r="A949" s="147" t="s">
        <v>64</v>
      </c>
      <c r="B949" s="187">
        <f t="shared" si="61"/>
        <v>46243</v>
      </c>
      <c r="C949" s="4" t="s">
        <v>910</v>
      </c>
      <c r="D949" s="148" t="s">
        <v>1308</v>
      </c>
      <c r="E949" s="148" t="s">
        <v>125</v>
      </c>
      <c r="F949" s="149">
        <v>45</v>
      </c>
      <c r="G949" s="150">
        <v>85</v>
      </c>
      <c r="H949" s="138">
        <f t="shared" si="62"/>
        <v>3825</v>
      </c>
      <c r="I949" s="37">
        <v>0</v>
      </c>
      <c r="J949" s="5">
        <f t="shared" si="63"/>
        <v>3825</v>
      </c>
      <c r="K949" s="4" t="s">
        <v>126</v>
      </c>
      <c r="L949" s="4" t="s">
        <v>127</v>
      </c>
      <c r="M949" s="152">
        <f t="shared" si="60"/>
        <v>0</v>
      </c>
    </row>
    <row r="950" spans="1:13" x14ac:dyDescent="0.25">
      <c r="A950" s="147" t="s">
        <v>64</v>
      </c>
      <c r="B950" s="187">
        <f t="shared" si="61"/>
        <v>46243</v>
      </c>
      <c r="C950" s="4" t="s">
        <v>910</v>
      </c>
      <c r="D950" s="148" t="s">
        <v>1308</v>
      </c>
      <c r="E950" s="148" t="s">
        <v>131</v>
      </c>
      <c r="F950" s="149">
        <v>1</v>
      </c>
      <c r="G950" s="150">
        <v>80</v>
      </c>
      <c r="H950" s="138">
        <f t="shared" si="62"/>
        <v>80</v>
      </c>
      <c r="I950" s="37">
        <v>0</v>
      </c>
      <c r="J950" s="5">
        <f t="shared" si="63"/>
        <v>80</v>
      </c>
      <c r="K950" s="4" t="s">
        <v>126</v>
      </c>
      <c r="L950" s="4" t="s">
        <v>127</v>
      </c>
      <c r="M950" s="152">
        <f t="shared" si="60"/>
        <v>0</v>
      </c>
    </row>
    <row r="951" spans="1:13" x14ac:dyDescent="0.25">
      <c r="A951" s="147" t="s">
        <v>64</v>
      </c>
      <c r="B951" s="187">
        <f t="shared" si="61"/>
        <v>46243</v>
      </c>
      <c r="C951" s="4" t="s">
        <v>910</v>
      </c>
      <c r="D951" s="148" t="s">
        <v>1308</v>
      </c>
      <c r="E951" s="148" t="s">
        <v>149</v>
      </c>
      <c r="F951" s="149">
        <v>1</v>
      </c>
      <c r="G951" s="150">
        <v>850</v>
      </c>
      <c r="H951" s="138">
        <f t="shared" si="62"/>
        <v>850</v>
      </c>
      <c r="I951" s="37">
        <v>0</v>
      </c>
      <c r="J951" s="5">
        <f t="shared" si="63"/>
        <v>850</v>
      </c>
      <c r="K951" s="4" t="s">
        <v>126</v>
      </c>
      <c r="L951" s="4" t="s">
        <v>127</v>
      </c>
      <c r="M951" s="152">
        <f t="shared" si="60"/>
        <v>0</v>
      </c>
    </row>
    <row r="952" spans="1:13" x14ac:dyDescent="0.25">
      <c r="A952" s="147" t="s">
        <v>64</v>
      </c>
      <c r="B952" s="187">
        <f t="shared" si="61"/>
        <v>46243</v>
      </c>
      <c r="C952" s="4" t="s">
        <v>911</v>
      </c>
      <c r="D952" s="4" t="s">
        <v>247</v>
      </c>
      <c r="E952" s="148" t="s">
        <v>149</v>
      </c>
      <c r="F952" s="149">
        <v>3</v>
      </c>
      <c r="G952" s="150">
        <v>850</v>
      </c>
      <c r="H952" s="138">
        <f t="shared" si="62"/>
        <v>2550</v>
      </c>
      <c r="I952" s="37">
        <v>0</v>
      </c>
      <c r="J952" s="5">
        <f t="shared" si="63"/>
        <v>2550</v>
      </c>
      <c r="K952" s="4" t="s">
        <v>126</v>
      </c>
      <c r="L952" s="4" t="s">
        <v>127</v>
      </c>
      <c r="M952" s="152">
        <f t="shared" si="60"/>
        <v>0</v>
      </c>
    </row>
    <row r="953" spans="1:13" x14ac:dyDescent="0.25">
      <c r="A953" s="147" t="s">
        <v>64</v>
      </c>
      <c r="B953" s="187">
        <f t="shared" si="61"/>
        <v>46243</v>
      </c>
      <c r="C953" s="4" t="s">
        <v>912</v>
      </c>
      <c r="D953" s="148" t="s">
        <v>1313</v>
      </c>
      <c r="E953" s="148" t="s">
        <v>125</v>
      </c>
      <c r="F953" s="149">
        <v>15</v>
      </c>
      <c r="G953" s="150">
        <v>85</v>
      </c>
      <c r="H953" s="138">
        <f t="shared" si="62"/>
        <v>1275</v>
      </c>
      <c r="I953" s="37">
        <v>0</v>
      </c>
      <c r="J953" s="5">
        <f t="shared" si="63"/>
        <v>1275</v>
      </c>
      <c r="K953" s="4" t="s">
        <v>126</v>
      </c>
      <c r="L953" s="4" t="s">
        <v>127</v>
      </c>
      <c r="M953" s="152">
        <f t="shared" si="60"/>
        <v>0</v>
      </c>
    </row>
    <row r="954" spans="1:13" x14ac:dyDescent="0.25">
      <c r="A954" s="147" t="s">
        <v>64</v>
      </c>
      <c r="B954" s="187">
        <f t="shared" si="61"/>
        <v>46243</v>
      </c>
      <c r="C954" s="4" t="s">
        <v>913</v>
      </c>
      <c r="D954" s="148" t="s">
        <v>141</v>
      </c>
      <c r="E954" s="148" t="s">
        <v>125</v>
      </c>
      <c r="F954" s="149">
        <v>10</v>
      </c>
      <c r="G954" s="150">
        <v>86</v>
      </c>
      <c r="H954" s="138">
        <f t="shared" si="62"/>
        <v>860</v>
      </c>
      <c r="I954" s="37">
        <v>0</v>
      </c>
      <c r="J954" s="5">
        <f t="shared" si="63"/>
        <v>860</v>
      </c>
      <c r="K954" s="4" t="s">
        <v>126</v>
      </c>
      <c r="L954" s="4" t="s">
        <v>127</v>
      </c>
      <c r="M954" s="152">
        <f t="shared" si="60"/>
        <v>0</v>
      </c>
    </row>
    <row r="955" spans="1:13" x14ac:dyDescent="0.25">
      <c r="A955" s="147" t="s">
        <v>64</v>
      </c>
      <c r="B955" s="187">
        <f t="shared" si="61"/>
        <v>46243</v>
      </c>
      <c r="C955" s="4" t="s">
        <v>914</v>
      </c>
      <c r="D955" s="148" t="s">
        <v>139</v>
      </c>
      <c r="E955" s="148" t="s">
        <v>125</v>
      </c>
      <c r="F955" s="149">
        <v>2</v>
      </c>
      <c r="G955" s="150">
        <v>86</v>
      </c>
      <c r="H955" s="138">
        <f t="shared" si="62"/>
        <v>172</v>
      </c>
      <c r="I955" s="37">
        <v>0</v>
      </c>
      <c r="J955" s="5">
        <f t="shared" si="63"/>
        <v>172</v>
      </c>
      <c r="K955" s="4" t="s">
        <v>126</v>
      </c>
      <c r="L955" s="4" t="s">
        <v>127</v>
      </c>
      <c r="M955" s="152">
        <f t="shared" si="60"/>
        <v>0</v>
      </c>
    </row>
    <row r="956" spans="1:13" x14ac:dyDescent="0.25">
      <c r="A956" s="147" t="s">
        <v>64</v>
      </c>
      <c r="B956" s="187">
        <f t="shared" si="61"/>
        <v>46243</v>
      </c>
      <c r="C956" s="4" t="s">
        <v>915</v>
      </c>
      <c r="D956" s="148" t="s">
        <v>1312</v>
      </c>
      <c r="E956" s="148" t="s">
        <v>125</v>
      </c>
      <c r="F956" s="149">
        <v>7</v>
      </c>
      <c r="G956" s="150">
        <v>85</v>
      </c>
      <c r="H956" s="138">
        <f t="shared" si="62"/>
        <v>595</v>
      </c>
      <c r="I956" s="37">
        <v>0</v>
      </c>
      <c r="J956" s="5">
        <f t="shared" si="63"/>
        <v>595</v>
      </c>
      <c r="K956" s="4" t="s">
        <v>126</v>
      </c>
      <c r="L956" s="4" t="s">
        <v>127</v>
      </c>
      <c r="M956" s="152">
        <f t="shared" si="60"/>
        <v>0</v>
      </c>
    </row>
    <row r="957" spans="1:13" x14ac:dyDescent="0.25">
      <c r="A957" s="147" t="s">
        <v>64</v>
      </c>
      <c r="B957" s="187">
        <f t="shared" si="61"/>
        <v>46243</v>
      </c>
      <c r="C957" s="4" t="s">
        <v>916</v>
      </c>
      <c r="D957" s="148" t="s">
        <v>1311</v>
      </c>
      <c r="E957" s="148" t="s">
        <v>125</v>
      </c>
      <c r="F957" s="149">
        <v>8</v>
      </c>
      <c r="G957" s="150">
        <v>85</v>
      </c>
      <c r="H957" s="138">
        <f t="shared" si="62"/>
        <v>680</v>
      </c>
      <c r="I957" s="37">
        <v>0</v>
      </c>
      <c r="J957" s="5">
        <f t="shared" si="63"/>
        <v>680</v>
      </c>
      <c r="K957" s="4" t="s">
        <v>126</v>
      </c>
      <c r="L957" s="4" t="s">
        <v>127</v>
      </c>
      <c r="M957" s="152">
        <f t="shared" si="60"/>
        <v>0</v>
      </c>
    </row>
    <row r="958" spans="1:13" x14ac:dyDescent="0.25">
      <c r="A958" s="147" t="s">
        <v>64</v>
      </c>
      <c r="B958" s="187">
        <f t="shared" si="61"/>
        <v>46243</v>
      </c>
      <c r="C958" s="4" t="s">
        <v>917</v>
      </c>
      <c r="D958" s="148" t="s">
        <v>134</v>
      </c>
      <c r="E958" s="148" t="s">
        <v>125</v>
      </c>
      <c r="F958" s="149">
        <v>10</v>
      </c>
      <c r="G958" s="150">
        <v>85</v>
      </c>
      <c r="H958" s="138">
        <f t="shared" si="62"/>
        <v>850</v>
      </c>
      <c r="I958" s="37">
        <v>0</v>
      </c>
      <c r="J958" s="5">
        <f t="shared" si="63"/>
        <v>850</v>
      </c>
      <c r="K958" s="4" t="s">
        <v>126</v>
      </c>
      <c r="L958" s="4" t="s">
        <v>127</v>
      </c>
      <c r="M958" s="152">
        <f t="shared" si="60"/>
        <v>0</v>
      </c>
    </row>
    <row r="959" spans="1:13" x14ac:dyDescent="0.25">
      <c r="A959" s="147" t="s">
        <v>64</v>
      </c>
      <c r="B959" s="187">
        <f t="shared" si="61"/>
        <v>46243</v>
      </c>
      <c r="C959" s="4" t="s">
        <v>918</v>
      </c>
      <c r="D959" s="148" t="s">
        <v>1310</v>
      </c>
      <c r="E959" s="148" t="s">
        <v>125</v>
      </c>
      <c r="F959" s="149">
        <v>12</v>
      </c>
      <c r="G959" s="150">
        <v>85</v>
      </c>
      <c r="H959" s="138">
        <f t="shared" si="62"/>
        <v>1020</v>
      </c>
      <c r="I959" s="37">
        <v>0</v>
      </c>
      <c r="J959" s="5">
        <f t="shared" si="63"/>
        <v>1020</v>
      </c>
      <c r="K959" s="4" t="s">
        <v>126</v>
      </c>
      <c r="L959" s="4" t="s">
        <v>127</v>
      </c>
      <c r="M959" s="152">
        <f t="shared" si="60"/>
        <v>0</v>
      </c>
    </row>
    <row r="960" spans="1:13" x14ac:dyDescent="0.25">
      <c r="A960" s="147" t="s">
        <v>64</v>
      </c>
      <c r="B960" s="187">
        <f t="shared" si="61"/>
        <v>46243</v>
      </c>
      <c r="C960" s="4" t="s">
        <v>919</v>
      </c>
      <c r="D960" s="148" t="s">
        <v>1309</v>
      </c>
      <c r="E960" s="148" t="s">
        <v>125</v>
      </c>
      <c r="F960" s="149">
        <v>5</v>
      </c>
      <c r="G960" s="150">
        <v>85</v>
      </c>
      <c r="H960" s="138">
        <f t="shared" si="62"/>
        <v>425</v>
      </c>
      <c r="I960" s="37">
        <v>0</v>
      </c>
      <c r="J960" s="5">
        <f t="shared" si="63"/>
        <v>425</v>
      </c>
      <c r="K960" s="4" t="s">
        <v>126</v>
      </c>
      <c r="L960" s="4" t="s">
        <v>127</v>
      </c>
      <c r="M960" s="152">
        <f t="shared" si="60"/>
        <v>0</v>
      </c>
    </row>
    <row r="961" spans="1:13" x14ac:dyDescent="0.25">
      <c r="A961" s="147" t="s">
        <v>64</v>
      </c>
      <c r="B961" s="187">
        <f t="shared" si="61"/>
        <v>46243</v>
      </c>
      <c r="C961" s="4" t="s">
        <v>920</v>
      </c>
      <c r="D961" s="148" t="s">
        <v>1326</v>
      </c>
      <c r="E961" s="148" t="s">
        <v>125</v>
      </c>
      <c r="F961" s="149">
        <v>15</v>
      </c>
      <c r="G961" s="150">
        <v>86</v>
      </c>
      <c r="H961" s="138">
        <f t="shared" si="62"/>
        <v>1290</v>
      </c>
      <c r="I961" s="37">
        <v>0</v>
      </c>
      <c r="J961" s="5">
        <f t="shared" si="63"/>
        <v>1290</v>
      </c>
      <c r="K961" s="4" t="s">
        <v>126</v>
      </c>
      <c r="L961" s="4" t="s">
        <v>127</v>
      </c>
      <c r="M961" s="152">
        <f t="shared" si="60"/>
        <v>0</v>
      </c>
    </row>
    <row r="962" spans="1:13" x14ac:dyDescent="0.25">
      <c r="A962" s="147" t="s">
        <v>64</v>
      </c>
      <c r="B962" s="187">
        <f t="shared" si="61"/>
        <v>46243</v>
      </c>
      <c r="C962" s="4" t="s">
        <v>921</v>
      </c>
      <c r="D962" s="148" t="s">
        <v>147</v>
      </c>
      <c r="E962" s="148" t="s">
        <v>125</v>
      </c>
      <c r="F962" s="149">
        <v>38</v>
      </c>
      <c r="G962" s="150">
        <v>85</v>
      </c>
      <c r="H962" s="138">
        <f t="shared" si="62"/>
        <v>3230</v>
      </c>
      <c r="I962" s="37">
        <v>0</v>
      </c>
      <c r="J962" s="5">
        <f t="shared" si="63"/>
        <v>3230</v>
      </c>
      <c r="K962" s="4" t="s">
        <v>126</v>
      </c>
      <c r="L962" s="4" t="s">
        <v>127</v>
      </c>
      <c r="M962" s="152">
        <f t="shared" si="60"/>
        <v>0</v>
      </c>
    </row>
    <row r="963" spans="1:13" x14ac:dyDescent="0.25">
      <c r="A963" s="147" t="s">
        <v>64</v>
      </c>
      <c r="B963" s="187">
        <f t="shared" si="61"/>
        <v>46243</v>
      </c>
      <c r="C963" s="4" t="s">
        <v>922</v>
      </c>
      <c r="D963" s="148" t="s">
        <v>151</v>
      </c>
      <c r="E963" s="148" t="s">
        <v>125</v>
      </c>
      <c r="F963" s="149">
        <v>6</v>
      </c>
      <c r="G963" s="150">
        <v>85</v>
      </c>
      <c r="H963" s="138">
        <f t="shared" si="62"/>
        <v>510</v>
      </c>
      <c r="I963" s="37">
        <v>0</v>
      </c>
      <c r="J963" s="5">
        <f t="shared" si="63"/>
        <v>510</v>
      </c>
      <c r="K963" s="4" t="s">
        <v>126</v>
      </c>
      <c r="L963" s="4" t="s">
        <v>127</v>
      </c>
      <c r="M963" s="152">
        <f t="shared" si="60"/>
        <v>0</v>
      </c>
    </row>
    <row r="964" spans="1:13" x14ac:dyDescent="0.25">
      <c r="A964" s="147" t="s">
        <v>64</v>
      </c>
      <c r="B964" s="187">
        <f t="shared" si="61"/>
        <v>46243</v>
      </c>
      <c r="C964" s="4" t="s">
        <v>923</v>
      </c>
      <c r="D964" s="148" t="s">
        <v>924</v>
      </c>
      <c r="E964" s="148" t="s">
        <v>125</v>
      </c>
      <c r="F964" s="149">
        <v>5</v>
      </c>
      <c r="G964" s="150">
        <v>100</v>
      </c>
      <c r="H964" s="138">
        <f t="shared" si="62"/>
        <v>500</v>
      </c>
      <c r="I964" s="37">
        <v>0</v>
      </c>
      <c r="J964" s="5">
        <f t="shared" si="63"/>
        <v>500</v>
      </c>
      <c r="K964" s="4" t="s">
        <v>126</v>
      </c>
      <c r="L964" s="4" t="s">
        <v>127</v>
      </c>
      <c r="M964" s="152">
        <f t="shared" ref="M964:M1029" si="64">H964-J964</f>
        <v>0</v>
      </c>
    </row>
    <row r="965" spans="1:13" x14ac:dyDescent="0.25">
      <c r="A965" s="147" t="s">
        <v>64</v>
      </c>
      <c r="B965" s="187">
        <f t="shared" si="61"/>
        <v>46243</v>
      </c>
      <c r="C965" s="4" t="s">
        <v>925</v>
      </c>
      <c r="D965" s="148" t="s">
        <v>265</v>
      </c>
      <c r="E965" s="148" t="s">
        <v>125</v>
      </c>
      <c r="F965" s="149">
        <v>2</v>
      </c>
      <c r="G965" s="150">
        <v>100</v>
      </c>
      <c r="H965" s="138">
        <f t="shared" si="62"/>
        <v>200</v>
      </c>
      <c r="I965" s="37">
        <v>0</v>
      </c>
      <c r="J965" s="5">
        <f t="shared" si="63"/>
        <v>200</v>
      </c>
      <c r="K965" s="4" t="s">
        <v>126</v>
      </c>
      <c r="L965" s="4" t="s">
        <v>127</v>
      </c>
      <c r="M965" s="152">
        <f t="shared" si="64"/>
        <v>0</v>
      </c>
    </row>
    <row r="966" spans="1:13" x14ac:dyDescent="0.25">
      <c r="A966" s="147" t="s">
        <v>64</v>
      </c>
      <c r="B966" s="187">
        <f t="shared" si="61"/>
        <v>46243</v>
      </c>
      <c r="C966" s="4" t="s">
        <v>926</v>
      </c>
      <c r="D966" s="148" t="s">
        <v>153</v>
      </c>
      <c r="E966" s="148" t="s">
        <v>125</v>
      </c>
      <c r="F966" s="149">
        <v>10.25</v>
      </c>
      <c r="G966" s="150">
        <v>100</v>
      </c>
      <c r="H966" s="138">
        <f t="shared" si="62"/>
        <v>1025</v>
      </c>
      <c r="I966" s="37">
        <v>0</v>
      </c>
      <c r="J966" s="5">
        <f t="shared" si="63"/>
        <v>1025</v>
      </c>
      <c r="K966" s="4" t="s">
        <v>126</v>
      </c>
      <c r="L966" s="4" t="s">
        <v>127</v>
      </c>
      <c r="M966" s="152">
        <f t="shared" si="64"/>
        <v>0</v>
      </c>
    </row>
    <row r="967" spans="1:13" x14ac:dyDescent="0.25">
      <c r="A967" s="147" t="s">
        <v>927</v>
      </c>
      <c r="B967" s="187">
        <f t="shared" si="61"/>
        <v>46244</v>
      </c>
      <c r="C967" s="4" t="s">
        <v>928</v>
      </c>
      <c r="D967" s="148" t="s">
        <v>1306</v>
      </c>
      <c r="E967" s="148" t="s">
        <v>125</v>
      </c>
      <c r="F967" s="149">
        <v>5</v>
      </c>
      <c r="G967" s="150">
        <v>85</v>
      </c>
      <c r="H967" s="138">
        <f t="shared" si="62"/>
        <v>425</v>
      </c>
      <c r="I967" s="37">
        <v>0</v>
      </c>
      <c r="J967" s="5">
        <f t="shared" si="63"/>
        <v>425</v>
      </c>
      <c r="K967" s="4" t="s">
        <v>126</v>
      </c>
      <c r="L967" s="4" t="s">
        <v>127</v>
      </c>
      <c r="M967" s="152">
        <f t="shared" si="64"/>
        <v>0</v>
      </c>
    </row>
    <row r="968" spans="1:13" x14ac:dyDescent="0.25">
      <c r="A968" s="147" t="s">
        <v>927</v>
      </c>
      <c r="B968" s="187">
        <f t="shared" si="61"/>
        <v>46244</v>
      </c>
      <c r="C968" s="4" t="s">
        <v>929</v>
      </c>
      <c r="D968" s="148" t="s">
        <v>1308</v>
      </c>
      <c r="E968" s="148" t="s">
        <v>125</v>
      </c>
      <c r="F968" s="149">
        <v>40</v>
      </c>
      <c r="G968" s="150">
        <v>86</v>
      </c>
      <c r="H968" s="138">
        <f t="shared" si="62"/>
        <v>3440</v>
      </c>
      <c r="I968" s="37">
        <v>0</v>
      </c>
      <c r="J968" s="5">
        <f t="shared" si="63"/>
        <v>3440</v>
      </c>
      <c r="K968" s="4" t="s">
        <v>126</v>
      </c>
      <c r="L968" s="4" t="s">
        <v>127</v>
      </c>
      <c r="M968" s="152">
        <f t="shared" si="64"/>
        <v>0</v>
      </c>
    </row>
    <row r="969" spans="1:13" x14ac:dyDescent="0.25">
      <c r="A969" s="147" t="s">
        <v>927</v>
      </c>
      <c r="B969" s="187">
        <f t="shared" si="61"/>
        <v>46244</v>
      </c>
      <c r="C969" s="4" t="s">
        <v>929</v>
      </c>
      <c r="D969" s="148" t="s">
        <v>1308</v>
      </c>
      <c r="E969" s="148" t="s">
        <v>125</v>
      </c>
      <c r="F969" s="149">
        <v>20</v>
      </c>
      <c r="G969" s="150">
        <v>85</v>
      </c>
      <c r="H969" s="138">
        <f t="shared" si="62"/>
        <v>1700</v>
      </c>
      <c r="I969" s="37">
        <v>0</v>
      </c>
      <c r="J969" s="5">
        <f t="shared" si="63"/>
        <v>1700</v>
      </c>
      <c r="K969" s="4" t="s">
        <v>126</v>
      </c>
      <c r="L969" s="4" t="s">
        <v>127</v>
      </c>
      <c r="M969" s="152">
        <f t="shared" si="64"/>
        <v>0</v>
      </c>
    </row>
    <row r="970" spans="1:13" x14ac:dyDescent="0.25">
      <c r="A970" s="147" t="s">
        <v>927</v>
      </c>
      <c r="B970" s="187">
        <f t="shared" si="61"/>
        <v>46244</v>
      </c>
      <c r="C970" s="4" t="s">
        <v>930</v>
      </c>
      <c r="D970" s="148" t="s">
        <v>141</v>
      </c>
      <c r="E970" s="148" t="s">
        <v>125</v>
      </c>
      <c r="F970" s="149">
        <v>25</v>
      </c>
      <c r="G970" s="150">
        <v>86</v>
      </c>
      <c r="H970" s="138">
        <f t="shared" si="62"/>
        <v>2150</v>
      </c>
      <c r="I970" s="37">
        <v>0</v>
      </c>
      <c r="J970" s="5">
        <f t="shared" si="63"/>
        <v>2150</v>
      </c>
      <c r="K970" s="4" t="s">
        <v>126</v>
      </c>
      <c r="L970" s="4" t="s">
        <v>127</v>
      </c>
      <c r="M970" s="152">
        <f t="shared" si="64"/>
        <v>0</v>
      </c>
    </row>
    <row r="971" spans="1:13" x14ac:dyDescent="0.25">
      <c r="A971" s="147" t="s">
        <v>927</v>
      </c>
      <c r="B971" s="187">
        <f t="shared" si="61"/>
        <v>46244</v>
      </c>
      <c r="C971" s="4" t="s">
        <v>931</v>
      </c>
      <c r="D971" s="148" t="s">
        <v>139</v>
      </c>
      <c r="E971" s="148" t="s">
        <v>125</v>
      </c>
      <c r="F971" s="149">
        <v>2</v>
      </c>
      <c r="G971" s="150">
        <v>86</v>
      </c>
      <c r="H971" s="138">
        <f t="shared" si="62"/>
        <v>172</v>
      </c>
      <c r="I971" s="37">
        <v>0</v>
      </c>
      <c r="J971" s="5">
        <f t="shared" si="63"/>
        <v>172</v>
      </c>
      <c r="K971" s="4" t="s">
        <v>126</v>
      </c>
      <c r="L971" s="4" t="s">
        <v>127</v>
      </c>
      <c r="M971" s="152">
        <f t="shared" si="64"/>
        <v>0</v>
      </c>
    </row>
    <row r="972" spans="1:13" x14ac:dyDescent="0.25">
      <c r="A972" s="147" t="s">
        <v>927</v>
      </c>
      <c r="B972" s="187">
        <f t="shared" si="61"/>
        <v>46244</v>
      </c>
      <c r="C972" s="4" t="s">
        <v>932</v>
      </c>
      <c r="D972" s="148" t="s">
        <v>1307</v>
      </c>
      <c r="E972" s="148" t="s">
        <v>125</v>
      </c>
      <c r="F972" s="149">
        <v>15</v>
      </c>
      <c r="G972" s="150">
        <v>85</v>
      </c>
      <c r="H972" s="138">
        <f t="shared" si="62"/>
        <v>1275</v>
      </c>
      <c r="I972" s="37">
        <v>0</v>
      </c>
      <c r="J972" s="5">
        <f t="shared" si="63"/>
        <v>1275</v>
      </c>
      <c r="K972" s="4" t="s">
        <v>126</v>
      </c>
      <c r="L972" s="4" t="s">
        <v>127</v>
      </c>
      <c r="M972" s="152">
        <f t="shared" si="64"/>
        <v>0</v>
      </c>
    </row>
    <row r="973" spans="1:13" x14ac:dyDescent="0.25">
      <c r="A973" s="147" t="s">
        <v>927</v>
      </c>
      <c r="B973" s="187">
        <f t="shared" si="61"/>
        <v>46244</v>
      </c>
      <c r="C973" s="4" t="s">
        <v>933</v>
      </c>
      <c r="D973" s="148" t="s">
        <v>1312</v>
      </c>
      <c r="E973" s="148" t="s">
        <v>125</v>
      </c>
      <c r="F973" s="149">
        <v>7</v>
      </c>
      <c r="G973" s="150">
        <v>85</v>
      </c>
      <c r="H973" s="138">
        <f t="shared" si="62"/>
        <v>595</v>
      </c>
      <c r="I973" s="37">
        <v>0</v>
      </c>
      <c r="J973" s="5">
        <f t="shared" si="63"/>
        <v>595</v>
      </c>
      <c r="K973" s="4" t="s">
        <v>126</v>
      </c>
      <c r="L973" s="4" t="s">
        <v>127</v>
      </c>
      <c r="M973" s="152">
        <f t="shared" si="64"/>
        <v>0</v>
      </c>
    </row>
    <row r="974" spans="1:13" x14ac:dyDescent="0.25">
      <c r="A974" s="147" t="s">
        <v>927</v>
      </c>
      <c r="B974" s="187">
        <f t="shared" si="61"/>
        <v>46244</v>
      </c>
      <c r="C974" s="4" t="s">
        <v>934</v>
      </c>
      <c r="D974" s="148" t="s">
        <v>1313</v>
      </c>
      <c r="E974" s="148" t="s">
        <v>125</v>
      </c>
      <c r="F974" s="149">
        <v>15</v>
      </c>
      <c r="G974" s="150">
        <v>85</v>
      </c>
      <c r="H974" s="138">
        <f t="shared" si="62"/>
        <v>1275</v>
      </c>
      <c r="I974" s="37">
        <v>0</v>
      </c>
      <c r="J974" s="5">
        <f t="shared" si="63"/>
        <v>1275</v>
      </c>
      <c r="K974" s="4" t="s">
        <v>126</v>
      </c>
      <c r="L974" s="4" t="s">
        <v>127</v>
      </c>
      <c r="M974" s="152">
        <f t="shared" si="64"/>
        <v>0</v>
      </c>
    </row>
    <row r="975" spans="1:13" x14ac:dyDescent="0.25">
      <c r="A975" s="147" t="s">
        <v>927</v>
      </c>
      <c r="B975" s="187">
        <f t="shared" si="61"/>
        <v>46244</v>
      </c>
      <c r="C975" s="4" t="s">
        <v>935</v>
      </c>
      <c r="D975" s="148" t="s">
        <v>145</v>
      </c>
      <c r="E975" s="148" t="s">
        <v>125</v>
      </c>
      <c r="F975" s="149">
        <v>30</v>
      </c>
      <c r="G975" s="150">
        <v>95</v>
      </c>
      <c r="H975" s="138">
        <f t="shared" si="62"/>
        <v>2850</v>
      </c>
      <c r="I975" s="37">
        <v>0</v>
      </c>
      <c r="J975" s="5">
        <f t="shared" si="63"/>
        <v>2850</v>
      </c>
      <c r="K975" s="4" t="s">
        <v>126</v>
      </c>
      <c r="L975" s="4" t="s">
        <v>127</v>
      </c>
      <c r="M975" s="152">
        <f t="shared" si="64"/>
        <v>0</v>
      </c>
    </row>
    <row r="976" spans="1:13" x14ac:dyDescent="0.25">
      <c r="A976" s="147" t="s">
        <v>927</v>
      </c>
      <c r="B976" s="187">
        <f t="shared" si="61"/>
        <v>46244</v>
      </c>
      <c r="C976" s="4" t="s">
        <v>935</v>
      </c>
      <c r="D976" s="148" t="s">
        <v>145</v>
      </c>
      <c r="E976" s="148" t="s">
        <v>125</v>
      </c>
      <c r="F976" s="149">
        <v>12</v>
      </c>
      <c r="G976" s="150">
        <v>85</v>
      </c>
      <c r="H976" s="138">
        <f t="shared" si="62"/>
        <v>1020</v>
      </c>
      <c r="I976" s="37">
        <v>0</v>
      </c>
      <c r="J976" s="5">
        <f t="shared" si="63"/>
        <v>1020</v>
      </c>
      <c r="K976" s="4" t="s">
        <v>126</v>
      </c>
      <c r="L976" s="4" t="s">
        <v>127</v>
      </c>
      <c r="M976" s="152">
        <f t="shared" si="64"/>
        <v>0</v>
      </c>
    </row>
    <row r="977" spans="1:13" x14ac:dyDescent="0.25">
      <c r="A977" s="147" t="s">
        <v>927</v>
      </c>
      <c r="B977" s="187">
        <f t="shared" si="61"/>
        <v>46244</v>
      </c>
      <c r="C977" s="4" t="s">
        <v>936</v>
      </c>
      <c r="D977" s="148" t="s">
        <v>1311</v>
      </c>
      <c r="E977" s="148" t="s">
        <v>125</v>
      </c>
      <c r="F977" s="149">
        <v>8</v>
      </c>
      <c r="G977" s="150">
        <v>85</v>
      </c>
      <c r="H977" s="138">
        <f t="shared" si="62"/>
        <v>680</v>
      </c>
      <c r="I977" s="37">
        <v>0</v>
      </c>
      <c r="J977" s="5">
        <f t="shared" si="63"/>
        <v>680</v>
      </c>
      <c r="K977" s="4" t="s">
        <v>126</v>
      </c>
      <c r="L977" s="4" t="s">
        <v>127</v>
      </c>
      <c r="M977" s="152">
        <f t="shared" si="64"/>
        <v>0</v>
      </c>
    </row>
    <row r="978" spans="1:13" x14ac:dyDescent="0.25">
      <c r="A978" s="147" t="s">
        <v>927</v>
      </c>
      <c r="B978" s="187">
        <f t="shared" si="61"/>
        <v>46244</v>
      </c>
      <c r="C978" s="4" t="s">
        <v>937</v>
      </c>
      <c r="D978" s="148" t="s">
        <v>1326</v>
      </c>
      <c r="E978" s="148" t="s">
        <v>125</v>
      </c>
      <c r="F978" s="149">
        <v>15</v>
      </c>
      <c r="G978" s="150">
        <v>86</v>
      </c>
      <c r="H978" s="138">
        <f t="shared" si="62"/>
        <v>1290</v>
      </c>
      <c r="I978" s="37">
        <v>0</v>
      </c>
      <c r="J978" s="5">
        <f t="shared" si="63"/>
        <v>1290</v>
      </c>
      <c r="K978" s="4" t="s">
        <v>126</v>
      </c>
      <c r="L978" s="4" t="s">
        <v>127</v>
      </c>
      <c r="M978" s="152">
        <f t="shared" si="64"/>
        <v>0</v>
      </c>
    </row>
    <row r="979" spans="1:13" x14ac:dyDescent="0.25">
      <c r="A979" s="147" t="s">
        <v>927</v>
      </c>
      <c r="B979" s="187">
        <f t="shared" ref="B979:B1010" si="65">IF(A979="","",IF(ISNUMBER(A979),IFERROR(VLOOKUP(TEXT(A979,"yyyy/mm/dd"),BSAD,2,FALSE),""),IFERROR(VLOOKUP(A979,BSAD,2,FALSE),"")))</f>
        <v>46244</v>
      </c>
      <c r="C979" s="4" t="s">
        <v>938</v>
      </c>
      <c r="D979" s="148" t="s">
        <v>147</v>
      </c>
      <c r="E979" s="148" t="s">
        <v>125</v>
      </c>
      <c r="F979" s="149">
        <v>2</v>
      </c>
      <c r="G979" s="150">
        <v>85</v>
      </c>
      <c r="H979" s="138">
        <f t="shared" si="62"/>
        <v>170</v>
      </c>
      <c r="I979" s="37">
        <v>0</v>
      </c>
      <c r="J979" s="5">
        <f t="shared" si="63"/>
        <v>170</v>
      </c>
      <c r="K979" s="4" t="s">
        <v>126</v>
      </c>
      <c r="L979" s="4" t="s">
        <v>127</v>
      </c>
      <c r="M979" s="152">
        <f t="shared" si="64"/>
        <v>0</v>
      </c>
    </row>
    <row r="980" spans="1:13" x14ac:dyDescent="0.25">
      <c r="A980" s="147" t="s">
        <v>927</v>
      </c>
      <c r="B980" s="187">
        <f t="shared" si="65"/>
        <v>46244</v>
      </c>
      <c r="C980" s="4" t="s">
        <v>939</v>
      </c>
      <c r="D980" s="148" t="s">
        <v>265</v>
      </c>
      <c r="E980" s="148" t="s">
        <v>125</v>
      </c>
      <c r="F980" s="149">
        <v>2</v>
      </c>
      <c r="G980" s="150">
        <v>100</v>
      </c>
      <c r="H980" s="138">
        <f t="shared" si="62"/>
        <v>200</v>
      </c>
      <c r="I980" s="37">
        <v>0</v>
      </c>
      <c r="J980" s="5">
        <f t="shared" si="63"/>
        <v>200</v>
      </c>
      <c r="K980" s="4" t="s">
        <v>126</v>
      </c>
      <c r="L980" s="4" t="s">
        <v>127</v>
      </c>
      <c r="M980" s="152">
        <f t="shared" si="64"/>
        <v>0</v>
      </c>
    </row>
    <row r="981" spans="1:13" x14ac:dyDescent="0.25">
      <c r="A981" s="147" t="s">
        <v>927</v>
      </c>
      <c r="B981" s="187">
        <f t="shared" si="65"/>
        <v>46244</v>
      </c>
      <c r="C981" s="4" t="s">
        <v>940</v>
      </c>
      <c r="D981" s="148" t="s">
        <v>153</v>
      </c>
      <c r="E981" s="148" t="s">
        <v>125</v>
      </c>
      <c r="F981" s="149">
        <v>5.5</v>
      </c>
      <c r="G981" s="150">
        <v>100</v>
      </c>
      <c r="H981" s="138">
        <f t="shared" si="62"/>
        <v>550</v>
      </c>
      <c r="I981" s="37">
        <v>0</v>
      </c>
      <c r="J981" s="5">
        <f t="shared" si="63"/>
        <v>550</v>
      </c>
      <c r="K981" s="4" t="s">
        <v>126</v>
      </c>
      <c r="L981" s="4" t="s">
        <v>127</v>
      </c>
      <c r="M981" s="152">
        <f t="shared" si="64"/>
        <v>0</v>
      </c>
    </row>
    <row r="982" spans="1:13" x14ac:dyDescent="0.25">
      <c r="A982" s="147" t="s">
        <v>927</v>
      </c>
      <c r="B982" s="187">
        <f t="shared" si="65"/>
        <v>46244</v>
      </c>
      <c r="C982" s="4"/>
      <c r="D982" s="148" t="s">
        <v>941</v>
      </c>
      <c r="E982" s="148" t="s">
        <v>125</v>
      </c>
      <c r="F982" s="149">
        <v>243</v>
      </c>
      <c r="G982" s="150">
        <v>0</v>
      </c>
      <c r="H982" s="138">
        <f t="shared" si="62"/>
        <v>0</v>
      </c>
      <c r="I982" s="37">
        <v>0</v>
      </c>
      <c r="J982" s="5">
        <f t="shared" si="63"/>
        <v>0</v>
      </c>
      <c r="K982" s="4" t="s">
        <v>126</v>
      </c>
      <c r="L982" s="4" t="s">
        <v>127</v>
      </c>
      <c r="M982" s="152">
        <f t="shared" si="64"/>
        <v>0</v>
      </c>
    </row>
    <row r="983" spans="1:13" x14ac:dyDescent="0.25">
      <c r="A983" s="147" t="s">
        <v>16</v>
      </c>
      <c r="B983" s="187">
        <f t="shared" si="65"/>
        <v>46205</v>
      </c>
      <c r="C983" s="4"/>
      <c r="D983" s="148" t="s">
        <v>942</v>
      </c>
      <c r="E983" s="148" t="s">
        <v>943</v>
      </c>
      <c r="F983" s="149">
        <v>37.5</v>
      </c>
      <c r="G983" s="150">
        <v>500</v>
      </c>
      <c r="H983" s="138">
        <f t="shared" si="62"/>
        <v>18750</v>
      </c>
      <c r="I983" s="37">
        <v>0</v>
      </c>
      <c r="J983" s="5">
        <f t="shared" si="63"/>
        <v>18750</v>
      </c>
      <c r="K983" s="4" t="s">
        <v>126</v>
      </c>
      <c r="L983" s="4" t="s">
        <v>127</v>
      </c>
      <c r="M983" s="152">
        <f t="shared" si="64"/>
        <v>0</v>
      </c>
    </row>
    <row r="984" spans="1:13" x14ac:dyDescent="0.25">
      <c r="A984" s="147" t="s">
        <v>24</v>
      </c>
      <c r="B984" s="187">
        <f t="shared" si="65"/>
        <v>46207</v>
      </c>
      <c r="C984" s="4"/>
      <c r="D984" s="148" t="s">
        <v>942</v>
      </c>
      <c r="E984" s="148" t="s">
        <v>943</v>
      </c>
      <c r="F984" s="149">
        <v>11</v>
      </c>
      <c r="G984" s="150">
        <v>500</v>
      </c>
      <c r="H984" s="138">
        <f t="shared" si="62"/>
        <v>5500</v>
      </c>
      <c r="I984" s="37">
        <v>0</v>
      </c>
      <c r="J984" s="5">
        <f t="shared" si="63"/>
        <v>5500</v>
      </c>
      <c r="K984" s="4" t="s">
        <v>126</v>
      </c>
      <c r="L984" s="4" t="s">
        <v>127</v>
      </c>
      <c r="M984" s="152">
        <f t="shared" si="64"/>
        <v>0</v>
      </c>
    </row>
    <row r="985" spans="1:13" x14ac:dyDescent="0.25">
      <c r="A985" s="147" t="s">
        <v>31</v>
      </c>
      <c r="B985" s="187">
        <f t="shared" si="65"/>
        <v>46211</v>
      </c>
      <c r="C985" s="4"/>
      <c r="D985" s="148" t="s">
        <v>942</v>
      </c>
      <c r="E985" s="148" t="s">
        <v>943</v>
      </c>
      <c r="F985" s="149">
        <v>8.5</v>
      </c>
      <c r="G985" s="150">
        <v>500</v>
      </c>
      <c r="H985" s="138">
        <f t="shared" ref="H985:H1048" si="66">IF($F985="","",$F985*$G985)</f>
        <v>4250</v>
      </c>
      <c r="I985" s="37">
        <v>0</v>
      </c>
      <c r="J985" s="5">
        <f t="shared" ref="J985:J1048" si="67">IF($F985="","",$H985*(1-$I985/100))</f>
        <v>4250</v>
      </c>
      <c r="K985" s="4" t="s">
        <v>126</v>
      </c>
      <c r="L985" s="4" t="s">
        <v>127</v>
      </c>
      <c r="M985" s="152">
        <f t="shared" si="64"/>
        <v>0</v>
      </c>
    </row>
    <row r="986" spans="1:13" x14ac:dyDescent="0.25">
      <c r="A986" s="147" t="s">
        <v>37</v>
      </c>
      <c r="B986" s="187">
        <f t="shared" si="65"/>
        <v>46215</v>
      </c>
      <c r="C986" s="4"/>
      <c r="D986" s="148" t="s">
        <v>942</v>
      </c>
      <c r="E986" s="148" t="s">
        <v>943</v>
      </c>
      <c r="F986" s="149">
        <v>71</v>
      </c>
      <c r="G986" s="150">
        <v>500</v>
      </c>
      <c r="H986" s="138">
        <f t="shared" si="66"/>
        <v>35500</v>
      </c>
      <c r="I986" s="37">
        <v>0</v>
      </c>
      <c r="J986" s="5">
        <f t="shared" si="67"/>
        <v>35500</v>
      </c>
      <c r="K986" s="4" t="s">
        <v>126</v>
      </c>
      <c r="L986" s="4" t="s">
        <v>127</v>
      </c>
      <c r="M986" s="152">
        <f t="shared" si="64"/>
        <v>0</v>
      </c>
    </row>
    <row r="987" spans="1:13" x14ac:dyDescent="0.25">
      <c r="A987" s="147" t="s">
        <v>944</v>
      </c>
      <c r="B987" s="187">
        <f t="shared" si="65"/>
        <v>46245</v>
      </c>
      <c r="C987" s="4" t="s">
        <v>945</v>
      </c>
      <c r="D987" s="148" t="s">
        <v>1303</v>
      </c>
      <c r="E987" s="148" t="s">
        <v>125</v>
      </c>
      <c r="F987" s="149">
        <v>20</v>
      </c>
      <c r="G987" s="150">
        <v>85</v>
      </c>
      <c r="H987" s="138">
        <f t="shared" si="66"/>
        <v>1700</v>
      </c>
      <c r="I987" s="37">
        <v>0</v>
      </c>
      <c r="J987" s="5">
        <f t="shared" si="67"/>
        <v>1700</v>
      </c>
      <c r="K987" s="4" t="s">
        <v>126</v>
      </c>
      <c r="L987" s="4" t="s">
        <v>127</v>
      </c>
      <c r="M987" s="152">
        <f t="shared" si="64"/>
        <v>0</v>
      </c>
    </row>
    <row r="988" spans="1:13" x14ac:dyDescent="0.25">
      <c r="A988" s="147" t="s">
        <v>944</v>
      </c>
      <c r="B988" s="187">
        <f t="shared" si="65"/>
        <v>46245</v>
      </c>
      <c r="C988" s="4" t="s">
        <v>945</v>
      </c>
      <c r="D988" s="148" t="s">
        <v>1303</v>
      </c>
      <c r="E988" s="148" t="s">
        <v>131</v>
      </c>
      <c r="F988" s="149">
        <v>1</v>
      </c>
      <c r="G988" s="150">
        <v>80</v>
      </c>
      <c r="H988" s="138">
        <f t="shared" si="66"/>
        <v>80</v>
      </c>
      <c r="I988" s="37">
        <v>0</v>
      </c>
      <c r="J988" s="5">
        <f t="shared" si="67"/>
        <v>80</v>
      </c>
      <c r="K988" s="4" t="s">
        <v>126</v>
      </c>
      <c r="L988" s="4" t="s">
        <v>127</v>
      </c>
      <c r="M988" s="152">
        <f t="shared" si="64"/>
        <v>0</v>
      </c>
    </row>
    <row r="989" spans="1:13" x14ac:dyDescent="0.25">
      <c r="A989" s="147" t="s">
        <v>944</v>
      </c>
      <c r="B989" s="187">
        <f t="shared" si="65"/>
        <v>46245</v>
      </c>
      <c r="C989" s="4" t="s">
        <v>946</v>
      </c>
      <c r="D989" s="148" t="s">
        <v>1326</v>
      </c>
      <c r="E989" s="148" t="s">
        <v>125</v>
      </c>
      <c r="F989" s="149">
        <v>10</v>
      </c>
      <c r="G989" s="150">
        <v>86</v>
      </c>
      <c r="H989" s="138">
        <f t="shared" si="66"/>
        <v>860</v>
      </c>
      <c r="I989" s="37">
        <v>0</v>
      </c>
      <c r="J989" s="5">
        <f t="shared" si="67"/>
        <v>860</v>
      </c>
      <c r="K989" s="4" t="s">
        <v>126</v>
      </c>
      <c r="L989" s="4" t="s">
        <v>127</v>
      </c>
      <c r="M989" s="152">
        <f t="shared" si="64"/>
        <v>0</v>
      </c>
    </row>
    <row r="990" spans="1:13" x14ac:dyDescent="0.25">
      <c r="A990" s="147" t="s">
        <v>944</v>
      </c>
      <c r="B990" s="187">
        <f t="shared" si="65"/>
        <v>46245</v>
      </c>
      <c r="C990" s="4" t="s">
        <v>946</v>
      </c>
      <c r="D990" s="148" t="s">
        <v>1326</v>
      </c>
      <c r="E990" s="148" t="s">
        <v>149</v>
      </c>
      <c r="F990" s="149">
        <v>1</v>
      </c>
      <c r="G990" s="150">
        <v>850</v>
      </c>
      <c r="H990" s="138">
        <f t="shared" si="66"/>
        <v>850</v>
      </c>
      <c r="I990" s="37">
        <v>0</v>
      </c>
      <c r="J990" s="5">
        <f t="shared" si="67"/>
        <v>850</v>
      </c>
      <c r="K990" s="4" t="s">
        <v>126</v>
      </c>
      <c r="L990" s="4" t="s">
        <v>127</v>
      </c>
      <c r="M990" s="152">
        <f t="shared" si="64"/>
        <v>0</v>
      </c>
    </row>
    <row r="991" spans="1:13" x14ac:dyDescent="0.25">
      <c r="A991" s="147" t="s">
        <v>944</v>
      </c>
      <c r="B991" s="187">
        <f t="shared" si="65"/>
        <v>46245</v>
      </c>
      <c r="C991" s="4" t="s">
        <v>947</v>
      </c>
      <c r="D991" s="148" t="s">
        <v>1306</v>
      </c>
      <c r="E991" s="148" t="s">
        <v>125</v>
      </c>
      <c r="F991" s="149">
        <v>50</v>
      </c>
      <c r="G991" s="150">
        <v>85</v>
      </c>
      <c r="H991" s="138">
        <f t="shared" si="66"/>
        <v>4250</v>
      </c>
      <c r="I991" s="37">
        <v>0</v>
      </c>
      <c r="J991" s="5">
        <f t="shared" si="67"/>
        <v>4250</v>
      </c>
      <c r="K991" s="4" t="s">
        <v>126</v>
      </c>
      <c r="L991" s="4" t="s">
        <v>127</v>
      </c>
      <c r="M991" s="152">
        <f t="shared" si="64"/>
        <v>0</v>
      </c>
    </row>
    <row r="992" spans="1:13" x14ac:dyDescent="0.25">
      <c r="A992" s="147" t="s">
        <v>944</v>
      </c>
      <c r="B992" s="187">
        <f t="shared" si="65"/>
        <v>46245</v>
      </c>
      <c r="C992" s="4" t="s">
        <v>948</v>
      </c>
      <c r="D992" s="148" t="s">
        <v>1309</v>
      </c>
      <c r="E992" s="148" t="s">
        <v>125</v>
      </c>
      <c r="F992" s="149">
        <v>12</v>
      </c>
      <c r="G992" s="150">
        <v>85</v>
      </c>
      <c r="H992" s="138">
        <f t="shared" si="66"/>
        <v>1020</v>
      </c>
      <c r="I992" s="37">
        <v>0</v>
      </c>
      <c r="J992" s="5">
        <f t="shared" si="67"/>
        <v>1020</v>
      </c>
      <c r="K992" s="4" t="s">
        <v>126</v>
      </c>
      <c r="L992" s="4" t="s">
        <v>127</v>
      </c>
      <c r="M992" s="152">
        <f t="shared" si="64"/>
        <v>0</v>
      </c>
    </row>
    <row r="993" spans="1:13" x14ac:dyDescent="0.25">
      <c r="A993" s="147" t="s">
        <v>944</v>
      </c>
      <c r="B993" s="187">
        <f t="shared" si="65"/>
        <v>46245</v>
      </c>
      <c r="C993" s="4" t="s">
        <v>949</v>
      </c>
      <c r="D993" s="148" t="s">
        <v>1311</v>
      </c>
      <c r="E993" s="148" t="s">
        <v>125</v>
      </c>
      <c r="F993" s="149">
        <v>8</v>
      </c>
      <c r="G993" s="150">
        <v>85</v>
      </c>
      <c r="H993" s="138">
        <f t="shared" si="66"/>
        <v>680</v>
      </c>
      <c r="I993" s="37">
        <v>0</v>
      </c>
      <c r="J993" s="5">
        <f t="shared" si="67"/>
        <v>680</v>
      </c>
      <c r="K993" s="4" t="s">
        <v>126</v>
      </c>
      <c r="L993" s="4" t="s">
        <v>127</v>
      </c>
      <c r="M993" s="152">
        <f t="shared" si="64"/>
        <v>0</v>
      </c>
    </row>
    <row r="994" spans="1:13" x14ac:dyDescent="0.25">
      <c r="A994" s="147" t="s">
        <v>944</v>
      </c>
      <c r="B994" s="187">
        <f t="shared" si="65"/>
        <v>46245</v>
      </c>
      <c r="C994" s="4" t="s">
        <v>950</v>
      </c>
      <c r="D994" s="148" t="s">
        <v>139</v>
      </c>
      <c r="E994" s="148" t="s">
        <v>125</v>
      </c>
      <c r="F994" s="149">
        <v>2</v>
      </c>
      <c r="G994" s="150">
        <v>86</v>
      </c>
      <c r="H994" s="138">
        <f t="shared" si="66"/>
        <v>172</v>
      </c>
      <c r="I994" s="37">
        <v>0</v>
      </c>
      <c r="J994" s="5">
        <f t="shared" si="67"/>
        <v>172</v>
      </c>
      <c r="K994" s="4" t="s">
        <v>126</v>
      </c>
      <c r="L994" s="4" t="s">
        <v>127</v>
      </c>
      <c r="M994" s="152">
        <f t="shared" si="64"/>
        <v>0</v>
      </c>
    </row>
    <row r="995" spans="1:13" x14ac:dyDescent="0.25">
      <c r="A995" s="147" t="s">
        <v>944</v>
      </c>
      <c r="B995" s="187">
        <f t="shared" si="65"/>
        <v>46245</v>
      </c>
      <c r="C995" s="4" t="s">
        <v>951</v>
      </c>
      <c r="D995" s="148" t="s">
        <v>141</v>
      </c>
      <c r="E995" s="148" t="s">
        <v>125</v>
      </c>
      <c r="F995" s="149">
        <v>25</v>
      </c>
      <c r="G995" s="150">
        <v>86</v>
      </c>
      <c r="H995" s="138">
        <f t="shared" si="66"/>
        <v>2150</v>
      </c>
      <c r="I995" s="37">
        <v>0</v>
      </c>
      <c r="J995" s="5">
        <f t="shared" si="67"/>
        <v>2150</v>
      </c>
      <c r="K995" s="4" t="s">
        <v>126</v>
      </c>
      <c r="L995" s="4" t="s">
        <v>127</v>
      </c>
      <c r="M995" s="152">
        <f t="shared" si="64"/>
        <v>0</v>
      </c>
    </row>
    <row r="996" spans="1:13" x14ac:dyDescent="0.25">
      <c r="A996" s="147" t="s">
        <v>944</v>
      </c>
      <c r="B996" s="187">
        <f t="shared" si="65"/>
        <v>46245</v>
      </c>
      <c r="C996" s="4" t="s">
        <v>952</v>
      </c>
      <c r="D996" s="148" t="s">
        <v>1307</v>
      </c>
      <c r="E996" s="148" t="s">
        <v>125</v>
      </c>
      <c r="F996" s="149">
        <v>30</v>
      </c>
      <c r="G996" s="150">
        <v>85</v>
      </c>
      <c r="H996" s="138">
        <f t="shared" si="66"/>
        <v>2550</v>
      </c>
      <c r="I996" s="37">
        <v>0</v>
      </c>
      <c r="J996" s="5">
        <f t="shared" si="67"/>
        <v>2550</v>
      </c>
      <c r="K996" s="4" t="s">
        <v>126</v>
      </c>
      <c r="L996" s="4" t="s">
        <v>127</v>
      </c>
      <c r="M996" s="152">
        <f t="shared" si="64"/>
        <v>0</v>
      </c>
    </row>
    <row r="997" spans="1:13" x14ac:dyDescent="0.25">
      <c r="A997" s="147" t="s">
        <v>944</v>
      </c>
      <c r="B997" s="187">
        <f t="shared" si="65"/>
        <v>46245</v>
      </c>
      <c r="C997" s="4" t="s">
        <v>953</v>
      </c>
      <c r="D997" s="148" t="s">
        <v>1313</v>
      </c>
      <c r="E997" s="148" t="s">
        <v>125</v>
      </c>
      <c r="F997" s="149">
        <v>15</v>
      </c>
      <c r="G997" s="150">
        <v>85</v>
      </c>
      <c r="H997" s="138">
        <f t="shared" si="66"/>
        <v>1275</v>
      </c>
      <c r="I997" s="37">
        <v>0</v>
      </c>
      <c r="J997" s="5">
        <f t="shared" si="67"/>
        <v>1275</v>
      </c>
      <c r="K997" s="4" t="s">
        <v>126</v>
      </c>
      <c r="L997" s="4" t="s">
        <v>127</v>
      </c>
      <c r="M997" s="152">
        <f t="shared" si="64"/>
        <v>0</v>
      </c>
    </row>
    <row r="998" spans="1:13" x14ac:dyDescent="0.25">
      <c r="A998" s="147" t="s">
        <v>944</v>
      </c>
      <c r="B998" s="187">
        <f t="shared" si="65"/>
        <v>46245</v>
      </c>
      <c r="C998" s="4" t="s">
        <v>954</v>
      </c>
      <c r="D998" s="148" t="s">
        <v>134</v>
      </c>
      <c r="E998" s="148" t="s">
        <v>125</v>
      </c>
      <c r="F998" s="149">
        <v>10</v>
      </c>
      <c r="G998" s="150">
        <v>85</v>
      </c>
      <c r="H998" s="138">
        <f t="shared" si="66"/>
        <v>850</v>
      </c>
      <c r="I998" s="37">
        <v>0</v>
      </c>
      <c r="J998" s="5">
        <f t="shared" si="67"/>
        <v>850</v>
      </c>
      <c r="K998" s="4" t="s">
        <v>126</v>
      </c>
      <c r="L998" s="4" t="s">
        <v>127</v>
      </c>
      <c r="M998" s="152">
        <f t="shared" si="64"/>
        <v>0</v>
      </c>
    </row>
    <row r="999" spans="1:13" x14ac:dyDescent="0.25">
      <c r="A999" s="147" t="s">
        <v>944</v>
      </c>
      <c r="B999" s="187">
        <f t="shared" si="65"/>
        <v>46245</v>
      </c>
      <c r="C999" s="4" t="s">
        <v>955</v>
      </c>
      <c r="D999" s="148" t="s">
        <v>1310</v>
      </c>
      <c r="E999" s="148" t="s">
        <v>125</v>
      </c>
      <c r="F999" s="149">
        <v>12</v>
      </c>
      <c r="G999" s="150">
        <v>85</v>
      </c>
      <c r="H999" s="138">
        <f t="shared" si="66"/>
        <v>1020</v>
      </c>
      <c r="I999" s="37">
        <v>0</v>
      </c>
      <c r="J999" s="5">
        <f t="shared" si="67"/>
        <v>1020</v>
      </c>
      <c r="K999" s="4" t="s">
        <v>126</v>
      </c>
      <c r="L999" s="4" t="s">
        <v>127</v>
      </c>
      <c r="M999" s="152">
        <f t="shared" si="64"/>
        <v>0</v>
      </c>
    </row>
    <row r="1000" spans="1:13" x14ac:dyDescent="0.25">
      <c r="A1000" s="147" t="s">
        <v>944</v>
      </c>
      <c r="B1000" s="187">
        <f t="shared" si="65"/>
        <v>46245</v>
      </c>
      <c r="C1000" s="4" t="s">
        <v>956</v>
      </c>
      <c r="D1000" s="148" t="s">
        <v>1308</v>
      </c>
      <c r="E1000" s="148" t="s">
        <v>125</v>
      </c>
      <c r="F1000" s="149">
        <v>40</v>
      </c>
      <c r="G1000" s="150">
        <v>86</v>
      </c>
      <c r="H1000" s="138">
        <f t="shared" si="66"/>
        <v>3440</v>
      </c>
      <c r="I1000" s="37">
        <v>0</v>
      </c>
      <c r="J1000" s="5">
        <f t="shared" si="67"/>
        <v>3440</v>
      </c>
      <c r="K1000" s="4" t="s">
        <v>126</v>
      </c>
      <c r="L1000" s="4" t="s">
        <v>127</v>
      </c>
      <c r="M1000" s="152">
        <f t="shared" si="64"/>
        <v>0</v>
      </c>
    </row>
    <row r="1001" spans="1:13" x14ac:dyDescent="0.25">
      <c r="A1001" s="147" t="s">
        <v>944</v>
      </c>
      <c r="B1001" s="187">
        <f t="shared" si="65"/>
        <v>46245</v>
      </c>
      <c r="C1001" s="4" t="s">
        <v>956</v>
      </c>
      <c r="D1001" s="148" t="s">
        <v>1308</v>
      </c>
      <c r="E1001" s="148" t="s">
        <v>125</v>
      </c>
      <c r="F1001" s="149">
        <v>50</v>
      </c>
      <c r="G1001" s="150">
        <v>85</v>
      </c>
      <c r="H1001" s="138">
        <f t="shared" si="66"/>
        <v>4250</v>
      </c>
      <c r="I1001" s="37">
        <v>0</v>
      </c>
      <c r="J1001" s="5">
        <f t="shared" si="67"/>
        <v>4250</v>
      </c>
      <c r="K1001" s="4" t="s">
        <v>126</v>
      </c>
      <c r="L1001" s="4" t="s">
        <v>127</v>
      </c>
      <c r="M1001" s="152">
        <f t="shared" si="64"/>
        <v>0</v>
      </c>
    </row>
    <row r="1002" spans="1:13" x14ac:dyDescent="0.25">
      <c r="A1002" s="147" t="s">
        <v>944</v>
      </c>
      <c r="B1002" s="187">
        <f t="shared" si="65"/>
        <v>46245</v>
      </c>
      <c r="C1002" s="4" t="s">
        <v>956</v>
      </c>
      <c r="D1002" s="148" t="s">
        <v>1308</v>
      </c>
      <c r="E1002" s="148" t="s">
        <v>149</v>
      </c>
      <c r="F1002" s="149">
        <v>4</v>
      </c>
      <c r="G1002" s="150">
        <v>850</v>
      </c>
      <c r="H1002" s="138">
        <f t="shared" si="66"/>
        <v>3400</v>
      </c>
      <c r="I1002" s="37">
        <v>0</v>
      </c>
      <c r="J1002" s="5">
        <f t="shared" si="67"/>
        <v>3400</v>
      </c>
      <c r="K1002" s="4" t="s">
        <v>126</v>
      </c>
      <c r="L1002" s="4" t="s">
        <v>127</v>
      </c>
      <c r="M1002" s="152">
        <f t="shared" si="64"/>
        <v>0</v>
      </c>
    </row>
    <row r="1003" spans="1:13" x14ac:dyDescent="0.25">
      <c r="A1003" s="147" t="s">
        <v>944</v>
      </c>
      <c r="B1003" s="187">
        <f t="shared" si="65"/>
        <v>46245</v>
      </c>
      <c r="C1003" s="4" t="s">
        <v>956</v>
      </c>
      <c r="D1003" s="148" t="s">
        <v>1308</v>
      </c>
      <c r="E1003" s="148" t="s">
        <v>131</v>
      </c>
      <c r="F1003" s="149">
        <v>1</v>
      </c>
      <c r="G1003" s="150">
        <v>80</v>
      </c>
      <c r="H1003" s="138">
        <f t="shared" si="66"/>
        <v>80</v>
      </c>
      <c r="I1003" s="37">
        <v>0</v>
      </c>
      <c r="J1003" s="5">
        <f t="shared" si="67"/>
        <v>80</v>
      </c>
      <c r="K1003" s="4" t="s">
        <v>126</v>
      </c>
      <c r="L1003" s="4" t="s">
        <v>127</v>
      </c>
      <c r="M1003" s="152">
        <f t="shared" si="64"/>
        <v>0</v>
      </c>
    </row>
    <row r="1004" spans="1:13" x14ac:dyDescent="0.25">
      <c r="A1004" s="147" t="s">
        <v>944</v>
      </c>
      <c r="B1004" s="187">
        <f t="shared" si="65"/>
        <v>46245</v>
      </c>
      <c r="C1004" s="4" t="s">
        <v>957</v>
      </c>
      <c r="D1004" s="148" t="s">
        <v>145</v>
      </c>
      <c r="E1004" s="148" t="s">
        <v>125</v>
      </c>
      <c r="F1004" s="149">
        <v>25</v>
      </c>
      <c r="G1004" s="150">
        <v>95</v>
      </c>
      <c r="H1004" s="138">
        <f t="shared" si="66"/>
        <v>2375</v>
      </c>
      <c r="I1004" s="37">
        <v>0</v>
      </c>
      <c r="J1004" s="5">
        <f t="shared" si="67"/>
        <v>2375</v>
      </c>
      <c r="K1004" s="4" t="s">
        <v>126</v>
      </c>
      <c r="L1004" s="4" t="s">
        <v>127</v>
      </c>
      <c r="M1004" s="152">
        <f t="shared" si="64"/>
        <v>0</v>
      </c>
    </row>
    <row r="1005" spans="1:13" x14ac:dyDescent="0.25">
      <c r="A1005" s="147" t="s">
        <v>944</v>
      </c>
      <c r="B1005" s="187">
        <f t="shared" si="65"/>
        <v>46245</v>
      </c>
      <c r="C1005" s="4" t="s">
        <v>958</v>
      </c>
      <c r="D1005" s="148" t="s">
        <v>1312</v>
      </c>
      <c r="E1005" s="148" t="s">
        <v>125</v>
      </c>
      <c r="F1005" s="149">
        <v>7</v>
      </c>
      <c r="G1005" s="150">
        <v>85</v>
      </c>
      <c r="H1005" s="138">
        <f t="shared" si="66"/>
        <v>595</v>
      </c>
      <c r="I1005" s="37">
        <v>0</v>
      </c>
      <c r="J1005" s="5">
        <f t="shared" si="67"/>
        <v>595</v>
      </c>
      <c r="K1005" s="4" t="s">
        <v>126</v>
      </c>
      <c r="L1005" s="4" t="s">
        <v>127</v>
      </c>
      <c r="M1005" s="152">
        <f t="shared" si="64"/>
        <v>0</v>
      </c>
    </row>
    <row r="1006" spans="1:13" x14ac:dyDescent="0.25">
      <c r="A1006" s="147" t="s">
        <v>944</v>
      </c>
      <c r="B1006" s="187">
        <f t="shared" si="65"/>
        <v>46245</v>
      </c>
      <c r="C1006" s="4" t="s">
        <v>959</v>
      </c>
      <c r="D1006" s="148" t="s">
        <v>147</v>
      </c>
      <c r="E1006" s="148" t="s">
        <v>125</v>
      </c>
      <c r="F1006" s="149">
        <v>34</v>
      </c>
      <c r="G1006" s="150">
        <v>85</v>
      </c>
      <c r="H1006" s="138">
        <f t="shared" si="66"/>
        <v>2890</v>
      </c>
      <c r="I1006" s="37">
        <v>0</v>
      </c>
      <c r="J1006" s="5">
        <f t="shared" si="67"/>
        <v>2890</v>
      </c>
      <c r="K1006" s="4" t="s">
        <v>126</v>
      </c>
      <c r="L1006" s="4" t="s">
        <v>127</v>
      </c>
      <c r="M1006" s="152">
        <f t="shared" si="64"/>
        <v>0</v>
      </c>
    </row>
    <row r="1007" spans="1:13" x14ac:dyDescent="0.25">
      <c r="A1007" s="147" t="s">
        <v>944</v>
      </c>
      <c r="B1007" s="187">
        <f t="shared" si="65"/>
        <v>46245</v>
      </c>
      <c r="C1007" s="4" t="s">
        <v>960</v>
      </c>
      <c r="D1007" s="148" t="s">
        <v>151</v>
      </c>
      <c r="E1007" s="148" t="s">
        <v>125</v>
      </c>
      <c r="F1007" s="149">
        <v>6</v>
      </c>
      <c r="G1007" s="150">
        <v>85</v>
      </c>
      <c r="H1007" s="138">
        <f t="shared" si="66"/>
        <v>510</v>
      </c>
      <c r="I1007" s="37">
        <v>0</v>
      </c>
      <c r="J1007" s="5">
        <f t="shared" si="67"/>
        <v>510</v>
      </c>
      <c r="K1007" s="4" t="s">
        <v>126</v>
      </c>
      <c r="L1007" s="4" t="s">
        <v>127</v>
      </c>
      <c r="M1007" s="152">
        <f t="shared" si="64"/>
        <v>0</v>
      </c>
    </row>
    <row r="1008" spans="1:13" x14ac:dyDescent="0.25">
      <c r="A1008" s="147" t="s">
        <v>944</v>
      </c>
      <c r="B1008" s="187">
        <f t="shared" si="65"/>
        <v>46245</v>
      </c>
      <c r="C1008" s="4" t="s">
        <v>961</v>
      </c>
      <c r="D1008" s="148" t="s">
        <v>265</v>
      </c>
      <c r="E1008" s="148" t="s">
        <v>125</v>
      </c>
      <c r="F1008" s="149">
        <v>2</v>
      </c>
      <c r="G1008" s="150">
        <v>100</v>
      </c>
      <c r="H1008" s="138">
        <f t="shared" si="66"/>
        <v>200</v>
      </c>
      <c r="I1008" s="37">
        <v>0</v>
      </c>
      <c r="J1008" s="5">
        <f t="shared" si="67"/>
        <v>200</v>
      </c>
      <c r="K1008" s="4" t="s">
        <v>126</v>
      </c>
      <c r="L1008" s="4" t="s">
        <v>127</v>
      </c>
      <c r="M1008" s="152">
        <f t="shared" si="64"/>
        <v>0</v>
      </c>
    </row>
    <row r="1009" spans="1:13" x14ac:dyDescent="0.25">
      <c r="A1009" s="147" t="s">
        <v>944</v>
      </c>
      <c r="B1009" s="187">
        <f t="shared" si="65"/>
        <v>46245</v>
      </c>
      <c r="C1009" s="4" t="s">
        <v>962</v>
      </c>
      <c r="D1009" s="148" t="s">
        <v>153</v>
      </c>
      <c r="E1009" s="148" t="s">
        <v>125</v>
      </c>
      <c r="F1009" s="149">
        <v>7.5</v>
      </c>
      <c r="G1009" s="150">
        <v>100</v>
      </c>
      <c r="H1009" s="138">
        <f t="shared" si="66"/>
        <v>750</v>
      </c>
      <c r="I1009" s="37">
        <v>0</v>
      </c>
      <c r="J1009" s="5">
        <f t="shared" si="67"/>
        <v>750</v>
      </c>
      <c r="K1009" s="4" t="s">
        <v>126</v>
      </c>
      <c r="L1009" s="4" t="s">
        <v>127</v>
      </c>
      <c r="M1009" s="152">
        <f t="shared" si="64"/>
        <v>0</v>
      </c>
    </row>
    <row r="1010" spans="1:13" x14ac:dyDescent="0.25">
      <c r="A1010" s="147" t="s">
        <v>944</v>
      </c>
      <c r="B1010" s="187">
        <f t="shared" si="65"/>
        <v>46245</v>
      </c>
      <c r="C1010" s="4" t="s">
        <v>962</v>
      </c>
      <c r="D1010" s="148" t="s">
        <v>153</v>
      </c>
      <c r="E1010" s="148" t="s">
        <v>149</v>
      </c>
      <c r="F1010" s="149">
        <v>1</v>
      </c>
      <c r="G1010" s="150">
        <v>850</v>
      </c>
      <c r="H1010" s="138">
        <f t="shared" si="66"/>
        <v>850</v>
      </c>
      <c r="I1010" s="37">
        <v>0</v>
      </c>
      <c r="J1010" s="5">
        <f t="shared" si="67"/>
        <v>850</v>
      </c>
      <c r="K1010" s="4" t="s">
        <v>126</v>
      </c>
      <c r="L1010" s="4" t="s">
        <v>127</v>
      </c>
      <c r="M1010" s="152">
        <f t="shared" si="64"/>
        <v>0</v>
      </c>
    </row>
    <row r="1011" spans="1:13" x14ac:dyDescent="0.25">
      <c r="A1011" s="147" t="s">
        <v>963</v>
      </c>
      <c r="B1011" s="187">
        <f t="shared" ref="B1011:B1041" si="68">IF(A1011="","",IF(ISNUMBER(A1011),IFERROR(VLOOKUP(TEXT(A1011,"yyyy/mm/dd"),BSAD,2,FALSE),""),IFERROR(VLOOKUP(A1011,BSAD,2,FALSE),"")))</f>
        <v>46246</v>
      </c>
      <c r="C1011" s="4" t="s">
        <v>964</v>
      </c>
      <c r="D1011" s="148" t="s">
        <v>1303</v>
      </c>
      <c r="E1011" s="148" t="s">
        <v>125</v>
      </c>
      <c r="F1011" s="149">
        <v>60</v>
      </c>
      <c r="G1011" s="150">
        <v>85</v>
      </c>
      <c r="H1011" s="138">
        <f t="shared" si="66"/>
        <v>5100</v>
      </c>
      <c r="I1011" s="37">
        <v>0</v>
      </c>
      <c r="J1011" s="5">
        <f t="shared" si="67"/>
        <v>5100</v>
      </c>
      <c r="K1011" s="4" t="s">
        <v>126</v>
      </c>
      <c r="L1011" s="4" t="s">
        <v>127</v>
      </c>
      <c r="M1011" s="152">
        <f t="shared" si="64"/>
        <v>0</v>
      </c>
    </row>
    <row r="1012" spans="1:13" x14ac:dyDescent="0.25">
      <c r="A1012" s="147" t="s">
        <v>963</v>
      </c>
      <c r="B1012" s="187">
        <f t="shared" si="68"/>
        <v>46246</v>
      </c>
      <c r="C1012" s="4" t="s">
        <v>964</v>
      </c>
      <c r="D1012" s="148" t="s">
        <v>1303</v>
      </c>
      <c r="E1012" s="148" t="s">
        <v>131</v>
      </c>
      <c r="F1012" s="149">
        <v>2</v>
      </c>
      <c r="G1012" s="150">
        <v>80</v>
      </c>
      <c r="H1012" s="138">
        <f t="shared" si="66"/>
        <v>160</v>
      </c>
      <c r="I1012" s="37">
        <v>0</v>
      </c>
      <c r="J1012" s="5">
        <f t="shared" si="67"/>
        <v>160</v>
      </c>
      <c r="K1012" s="4" t="s">
        <v>126</v>
      </c>
      <c r="L1012" s="4" t="s">
        <v>127</v>
      </c>
      <c r="M1012" s="152">
        <f t="shared" si="64"/>
        <v>0</v>
      </c>
    </row>
    <row r="1013" spans="1:13" x14ac:dyDescent="0.25">
      <c r="A1013" s="147" t="s">
        <v>963</v>
      </c>
      <c r="B1013" s="187">
        <f t="shared" si="68"/>
        <v>46246</v>
      </c>
      <c r="C1013" s="4" t="s">
        <v>965</v>
      </c>
      <c r="D1013" s="148" t="s">
        <v>1306</v>
      </c>
      <c r="E1013" s="148" t="s">
        <v>125</v>
      </c>
      <c r="F1013" s="149">
        <v>50</v>
      </c>
      <c r="G1013" s="150">
        <v>85</v>
      </c>
      <c r="H1013" s="138">
        <f t="shared" si="66"/>
        <v>4250</v>
      </c>
      <c r="I1013" s="37">
        <v>0</v>
      </c>
      <c r="J1013" s="5">
        <f t="shared" si="67"/>
        <v>4250</v>
      </c>
      <c r="K1013" s="4" t="s">
        <v>126</v>
      </c>
      <c r="L1013" s="4" t="s">
        <v>127</v>
      </c>
      <c r="M1013" s="152">
        <f t="shared" si="64"/>
        <v>0</v>
      </c>
    </row>
    <row r="1014" spans="1:13" x14ac:dyDescent="0.25">
      <c r="A1014" s="147" t="s">
        <v>963</v>
      </c>
      <c r="B1014" s="187">
        <f t="shared" si="68"/>
        <v>46246</v>
      </c>
      <c r="C1014" s="4" t="s">
        <v>966</v>
      </c>
      <c r="D1014" s="148" t="s">
        <v>1307</v>
      </c>
      <c r="E1014" s="148" t="s">
        <v>125</v>
      </c>
      <c r="F1014" s="149">
        <v>20</v>
      </c>
      <c r="G1014" s="150">
        <v>85</v>
      </c>
      <c r="H1014" s="138">
        <f t="shared" si="66"/>
        <v>1700</v>
      </c>
      <c r="I1014" s="37">
        <v>0</v>
      </c>
      <c r="J1014" s="5">
        <f t="shared" si="67"/>
        <v>1700</v>
      </c>
      <c r="K1014" s="4" t="s">
        <v>126</v>
      </c>
      <c r="L1014" s="4" t="s">
        <v>127</v>
      </c>
      <c r="M1014" s="152">
        <f t="shared" si="64"/>
        <v>0</v>
      </c>
    </row>
    <row r="1015" spans="1:13" x14ac:dyDescent="0.25">
      <c r="A1015" s="147" t="s">
        <v>963</v>
      </c>
      <c r="B1015" s="187">
        <f t="shared" si="68"/>
        <v>46246</v>
      </c>
      <c r="C1015" s="4" t="s">
        <v>967</v>
      </c>
      <c r="D1015" s="148" t="s">
        <v>1308</v>
      </c>
      <c r="E1015" s="148" t="s">
        <v>125</v>
      </c>
      <c r="F1015" s="149">
        <v>40</v>
      </c>
      <c r="G1015" s="150">
        <v>86</v>
      </c>
      <c r="H1015" s="138">
        <f t="shared" si="66"/>
        <v>3440</v>
      </c>
      <c r="I1015" s="37">
        <v>0</v>
      </c>
      <c r="J1015" s="5">
        <f t="shared" si="67"/>
        <v>3440</v>
      </c>
      <c r="K1015" s="4" t="s">
        <v>126</v>
      </c>
      <c r="L1015" s="4" t="s">
        <v>127</v>
      </c>
      <c r="M1015" s="152">
        <f t="shared" si="64"/>
        <v>0</v>
      </c>
    </row>
    <row r="1016" spans="1:13" x14ac:dyDescent="0.25">
      <c r="A1016" s="147" t="s">
        <v>963</v>
      </c>
      <c r="B1016" s="187">
        <f t="shared" si="68"/>
        <v>46246</v>
      </c>
      <c r="C1016" s="4" t="s">
        <v>967</v>
      </c>
      <c r="D1016" s="148" t="s">
        <v>1308</v>
      </c>
      <c r="E1016" s="148" t="s">
        <v>125</v>
      </c>
      <c r="F1016" s="149">
        <v>50</v>
      </c>
      <c r="G1016" s="150">
        <v>85</v>
      </c>
      <c r="H1016" s="138">
        <f t="shared" si="66"/>
        <v>4250</v>
      </c>
      <c r="I1016" s="37">
        <v>0</v>
      </c>
      <c r="J1016" s="5">
        <f t="shared" si="67"/>
        <v>4250</v>
      </c>
      <c r="K1016" s="4" t="s">
        <v>126</v>
      </c>
      <c r="L1016" s="4" t="s">
        <v>127</v>
      </c>
      <c r="M1016" s="152">
        <f t="shared" si="64"/>
        <v>0</v>
      </c>
    </row>
    <row r="1017" spans="1:13" x14ac:dyDescent="0.25">
      <c r="A1017" s="147" t="s">
        <v>963</v>
      </c>
      <c r="B1017" s="187">
        <f t="shared" si="68"/>
        <v>46246</v>
      </c>
      <c r="C1017" s="4" t="s">
        <v>968</v>
      </c>
      <c r="D1017" s="148" t="s">
        <v>1313</v>
      </c>
      <c r="E1017" s="148" t="s">
        <v>125</v>
      </c>
      <c r="F1017" s="149">
        <v>15</v>
      </c>
      <c r="G1017" s="150">
        <v>85</v>
      </c>
      <c r="H1017" s="138">
        <f t="shared" si="66"/>
        <v>1275</v>
      </c>
      <c r="I1017" s="37">
        <v>0</v>
      </c>
      <c r="J1017" s="5">
        <f t="shared" si="67"/>
        <v>1275</v>
      </c>
      <c r="K1017" s="4" t="s">
        <v>126</v>
      </c>
      <c r="L1017" s="4" t="s">
        <v>127</v>
      </c>
      <c r="M1017" s="152">
        <f t="shared" si="64"/>
        <v>0</v>
      </c>
    </row>
    <row r="1018" spans="1:13" x14ac:dyDescent="0.25">
      <c r="A1018" s="147" t="s">
        <v>963</v>
      </c>
      <c r="B1018" s="187">
        <f t="shared" si="68"/>
        <v>46246</v>
      </c>
      <c r="C1018" s="4" t="s">
        <v>969</v>
      </c>
      <c r="D1018" s="148" t="s">
        <v>1312</v>
      </c>
      <c r="E1018" s="148" t="s">
        <v>125</v>
      </c>
      <c r="F1018" s="149">
        <v>5</v>
      </c>
      <c r="G1018" s="150">
        <v>85</v>
      </c>
      <c r="H1018" s="138">
        <f t="shared" si="66"/>
        <v>425</v>
      </c>
      <c r="I1018" s="37">
        <v>0</v>
      </c>
      <c r="J1018" s="5">
        <f t="shared" si="67"/>
        <v>425</v>
      </c>
      <c r="K1018" s="4" t="s">
        <v>126</v>
      </c>
      <c r="L1018" s="4" t="s">
        <v>127</v>
      </c>
      <c r="M1018" s="152">
        <f t="shared" si="64"/>
        <v>0</v>
      </c>
    </row>
    <row r="1019" spans="1:13" x14ac:dyDescent="0.25">
      <c r="A1019" s="147" t="s">
        <v>963</v>
      </c>
      <c r="B1019" s="187">
        <f t="shared" si="68"/>
        <v>46246</v>
      </c>
      <c r="C1019" s="4" t="s">
        <v>970</v>
      </c>
      <c r="D1019" s="148" t="s">
        <v>141</v>
      </c>
      <c r="E1019" s="148" t="s">
        <v>125</v>
      </c>
      <c r="F1019" s="149">
        <v>25</v>
      </c>
      <c r="G1019" s="150">
        <v>86</v>
      </c>
      <c r="H1019" s="138">
        <f t="shared" si="66"/>
        <v>2150</v>
      </c>
      <c r="I1019" s="37">
        <v>0</v>
      </c>
      <c r="J1019" s="5">
        <f t="shared" si="67"/>
        <v>2150</v>
      </c>
      <c r="K1019" s="4" t="s">
        <v>126</v>
      </c>
      <c r="L1019" s="4" t="s">
        <v>127</v>
      </c>
      <c r="M1019" s="152">
        <f t="shared" si="64"/>
        <v>0</v>
      </c>
    </row>
    <row r="1020" spans="1:13" x14ac:dyDescent="0.25">
      <c r="A1020" s="147" t="s">
        <v>963</v>
      </c>
      <c r="B1020" s="187">
        <f t="shared" si="68"/>
        <v>46246</v>
      </c>
      <c r="C1020" s="4" t="s">
        <v>971</v>
      </c>
      <c r="D1020" s="148" t="s">
        <v>139</v>
      </c>
      <c r="E1020" s="148" t="s">
        <v>125</v>
      </c>
      <c r="F1020" s="149">
        <v>2</v>
      </c>
      <c r="G1020" s="150">
        <v>86</v>
      </c>
      <c r="H1020" s="138">
        <f t="shared" si="66"/>
        <v>172</v>
      </c>
      <c r="I1020" s="37">
        <v>0</v>
      </c>
      <c r="J1020" s="5">
        <f t="shared" si="67"/>
        <v>172</v>
      </c>
      <c r="K1020" s="4" t="s">
        <v>126</v>
      </c>
      <c r="L1020" s="4" t="s">
        <v>127</v>
      </c>
      <c r="M1020" s="152">
        <f t="shared" si="64"/>
        <v>0</v>
      </c>
    </row>
    <row r="1021" spans="1:13" x14ac:dyDescent="0.25">
      <c r="A1021" s="147" t="s">
        <v>963</v>
      </c>
      <c r="B1021" s="187">
        <f t="shared" si="68"/>
        <v>46246</v>
      </c>
      <c r="C1021" s="4" t="s">
        <v>972</v>
      </c>
      <c r="D1021" s="148" t="s">
        <v>1311</v>
      </c>
      <c r="E1021" s="148" t="s">
        <v>125</v>
      </c>
      <c r="F1021" s="149">
        <v>8</v>
      </c>
      <c r="G1021" s="150">
        <v>85</v>
      </c>
      <c r="H1021" s="138">
        <f t="shared" si="66"/>
        <v>680</v>
      </c>
      <c r="I1021" s="37">
        <v>0</v>
      </c>
      <c r="J1021" s="5">
        <f t="shared" si="67"/>
        <v>680</v>
      </c>
      <c r="K1021" s="4" t="s">
        <v>126</v>
      </c>
      <c r="L1021" s="4" t="s">
        <v>127</v>
      </c>
      <c r="M1021" s="152">
        <f t="shared" si="64"/>
        <v>0</v>
      </c>
    </row>
    <row r="1022" spans="1:13" x14ac:dyDescent="0.25">
      <c r="A1022" s="147" t="s">
        <v>963</v>
      </c>
      <c r="B1022" s="187">
        <f t="shared" si="68"/>
        <v>46246</v>
      </c>
      <c r="C1022" s="4" t="s">
        <v>973</v>
      </c>
      <c r="D1022" s="148" t="s">
        <v>134</v>
      </c>
      <c r="E1022" s="148" t="s">
        <v>125</v>
      </c>
      <c r="F1022" s="149">
        <v>10</v>
      </c>
      <c r="G1022" s="150">
        <v>85</v>
      </c>
      <c r="H1022" s="138">
        <f t="shared" si="66"/>
        <v>850</v>
      </c>
      <c r="I1022" s="37">
        <v>0</v>
      </c>
      <c r="J1022" s="5">
        <f t="shared" si="67"/>
        <v>850</v>
      </c>
      <c r="K1022" s="4" t="s">
        <v>126</v>
      </c>
      <c r="L1022" s="4" t="s">
        <v>127</v>
      </c>
      <c r="M1022" s="152">
        <f t="shared" si="64"/>
        <v>0</v>
      </c>
    </row>
    <row r="1023" spans="1:13" x14ac:dyDescent="0.25">
      <c r="A1023" s="147" t="s">
        <v>963</v>
      </c>
      <c r="B1023" s="187">
        <f t="shared" si="68"/>
        <v>46246</v>
      </c>
      <c r="C1023" s="4" t="s">
        <v>974</v>
      </c>
      <c r="D1023" s="148" t="s">
        <v>1310</v>
      </c>
      <c r="E1023" s="148" t="s">
        <v>125</v>
      </c>
      <c r="F1023" s="149">
        <v>12</v>
      </c>
      <c r="G1023" s="150">
        <v>85</v>
      </c>
      <c r="H1023" s="138">
        <f t="shared" si="66"/>
        <v>1020</v>
      </c>
      <c r="I1023" s="37">
        <v>0</v>
      </c>
      <c r="J1023" s="5">
        <f t="shared" si="67"/>
        <v>1020</v>
      </c>
      <c r="K1023" s="4" t="s">
        <v>126</v>
      </c>
      <c r="L1023" s="4" t="s">
        <v>127</v>
      </c>
      <c r="M1023" s="152">
        <f t="shared" si="64"/>
        <v>0</v>
      </c>
    </row>
    <row r="1024" spans="1:13" x14ac:dyDescent="0.25">
      <c r="A1024" s="147" t="s">
        <v>963</v>
      </c>
      <c r="B1024" s="187">
        <f t="shared" si="68"/>
        <v>46246</v>
      </c>
      <c r="C1024" s="4" t="s">
        <v>975</v>
      </c>
      <c r="D1024" s="148" t="s">
        <v>1309</v>
      </c>
      <c r="E1024" s="148" t="s">
        <v>125</v>
      </c>
      <c r="F1024" s="149">
        <v>5</v>
      </c>
      <c r="G1024" s="150">
        <v>85</v>
      </c>
      <c r="H1024" s="138">
        <f t="shared" si="66"/>
        <v>425</v>
      </c>
      <c r="I1024" s="37">
        <v>0</v>
      </c>
      <c r="J1024" s="5">
        <f t="shared" si="67"/>
        <v>425</v>
      </c>
      <c r="K1024" s="4" t="s">
        <v>126</v>
      </c>
      <c r="L1024" s="4" t="s">
        <v>127</v>
      </c>
      <c r="M1024" s="152">
        <f t="shared" si="64"/>
        <v>0</v>
      </c>
    </row>
    <row r="1025" spans="1:13" x14ac:dyDescent="0.25">
      <c r="A1025" s="147" t="s">
        <v>963</v>
      </c>
      <c r="B1025" s="187">
        <f t="shared" si="68"/>
        <v>46246</v>
      </c>
      <c r="C1025" s="4" t="s">
        <v>976</v>
      </c>
      <c r="D1025" s="148" t="s">
        <v>1326</v>
      </c>
      <c r="E1025" s="148" t="s">
        <v>125</v>
      </c>
      <c r="F1025" s="149">
        <v>15</v>
      </c>
      <c r="G1025" s="150">
        <v>86</v>
      </c>
      <c r="H1025" s="138">
        <f t="shared" si="66"/>
        <v>1290</v>
      </c>
      <c r="I1025" s="37">
        <v>0</v>
      </c>
      <c r="J1025" s="5">
        <f t="shared" si="67"/>
        <v>1290</v>
      </c>
      <c r="K1025" s="4" t="s">
        <v>126</v>
      </c>
      <c r="L1025" s="4" t="s">
        <v>127</v>
      </c>
      <c r="M1025" s="152">
        <f t="shared" si="64"/>
        <v>0</v>
      </c>
    </row>
    <row r="1026" spans="1:13" x14ac:dyDescent="0.25">
      <c r="A1026" s="147" t="s">
        <v>963</v>
      </c>
      <c r="B1026" s="187">
        <f t="shared" si="68"/>
        <v>46246</v>
      </c>
      <c r="C1026" s="4" t="s">
        <v>977</v>
      </c>
      <c r="D1026" s="136" t="s">
        <v>8923</v>
      </c>
      <c r="E1026" s="148" t="s">
        <v>125</v>
      </c>
      <c r="F1026" s="137">
        <v>35</v>
      </c>
      <c r="G1026" s="138">
        <v>85</v>
      </c>
      <c r="H1026" s="138">
        <f t="shared" si="66"/>
        <v>2975</v>
      </c>
      <c r="I1026" s="37">
        <v>0</v>
      </c>
      <c r="J1026" s="5">
        <f t="shared" si="67"/>
        <v>2975</v>
      </c>
      <c r="K1026" s="4" t="s">
        <v>126</v>
      </c>
      <c r="L1026" s="4" t="s">
        <v>127</v>
      </c>
      <c r="M1026" s="152">
        <f t="shared" si="64"/>
        <v>0</v>
      </c>
    </row>
    <row r="1027" spans="1:13" x14ac:dyDescent="0.25">
      <c r="A1027" s="147" t="s">
        <v>963</v>
      </c>
      <c r="B1027" s="187">
        <f t="shared" si="68"/>
        <v>46246</v>
      </c>
      <c r="C1027" s="4" t="s">
        <v>978</v>
      </c>
      <c r="D1027" s="136" t="s">
        <v>8924</v>
      </c>
      <c r="E1027" s="148" t="s">
        <v>125</v>
      </c>
      <c r="F1027" s="137">
        <v>30</v>
      </c>
      <c r="G1027" s="138">
        <v>85</v>
      </c>
      <c r="H1027" s="138">
        <f t="shared" si="66"/>
        <v>2550</v>
      </c>
      <c r="I1027" s="37">
        <v>0</v>
      </c>
      <c r="J1027" s="5">
        <f t="shared" si="67"/>
        <v>2550</v>
      </c>
      <c r="K1027" s="4" t="s">
        <v>126</v>
      </c>
      <c r="L1027" s="4" t="s">
        <v>127</v>
      </c>
      <c r="M1027" s="152">
        <f t="shared" si="64"/>
        <v>0</v>
      </c>
    </row>
    <row r="1028" spans="1:13" x14ac:dyDescent="0.25">
      <c r="A1028" s="147" t="s">
        <v>963</v>
      </c>
      <c r="B1028" s="187">
        <f t="shared" si="68"/>
        <v>46246</v>
      </c>
      <c r="C1028" s="4" t="s">
        <v>979</v>
      </c>
      <c r="D1028" s="105" t="s">
        <v>145</v>
      </c>
      <c r="E1028" s="148" t="s">
        <v>125</v>
      </c>
      <c r="F1028" s="106">
        <v>25</v>
      </c>
      <c r="G1028" s="107">
        <v>95</v>
      </c>
      <c r="H1028" s="107">
        <f t="shared" si="66"/>
        <v>2375</v>
      </c>
      <c r="I1028" s="37">
        <v>0</v>
      </c>
      <c r="J1028" s="5">
        <f t="shared" si="67"/>
        <v>2375</v>
      </c>
      <c r="K1028" s="4" t="s">
        <v>126</v>
      </c>
      <c r="L1028" s="4" t="s">
        <v>127</v>
      </c>
      <c r="M1028" s="152">
        <f t="shared" si="64"/>
        <v>0</v>
      </c>
    </row>
    <row r="1029" spans="1:13" x14ac:dyDescent="0.25">
      <c r="A1029" s="147" t="s">
        <v>963</v>
      </c>
      <c r="B1029" s="187">
        <f t="shared" si="68"/>
        <v>46246</v>
      </c>
      <c r="C1029" s="4" t="s">
        <v>979</v>
      </c>
      <c r="D1029" s="105" t="s">
        <v>145</v>
      </c>
      <c r="E1029" s="148" t="s">
        <v>125</v>
      </c>
      <c r="F1029" s="36">
        <v>12</v>
      </c>
      <c r="G1029" s="5">
        <v>85</v>
      </c>
      <c r="H1029" s="107">
        <f t="shared" si="66"/>
        <v>1020</v>
      </c>
      <c r="I1029" s="37">
        <v>0</v>
      </c>
      <c r="J1029" s="5">
        <f t="shared" si="67"/>
        <v>1020</v>
      </c>
      <c r="K1029" s="4" t="s">
        <v>126</v>
      </c>
      <c r="L1029" s="4" t="s">
        <v>127</v>
      </c>
      <c r="M1029" s="152">
        <f t="shared" si="64"/>
        <v>0</v>
      </c>
    </row>
    <row r="1030" spans="1:13" x14ac:dyDescent="0.25">
      <c r="A1030" s="147" t="s">
        <v>963</v>
      </c>
      <c r="B1030" s="187">
        <f t="shared" si="68"/>
        <v>46246</v>
      </c>
      <c r="C1030" s="4" t="s">
        <v>980</v>
      </c>
      <c r="D1030" s="148" t="s">
        <v>147</v>
      </c>
      <c r="E1030" s="148" t="s">
        <v>125</v>
      </c>
      <c r="F1030" s="149">
        <v>35</v>
      </c>
      <c r="G1030" s="150">
        <v>85</v>
      </c>
      <c r="H1030" s="150">
        <f t="shared" si="66"/>
        <v>2975</v>
      </c>
      <c r="I1030" s="37">
        <v>0</v>
      </c>
      <c r="J1030" s="5">
        <f t="shared" si="67"/>
        <v>2975</v>
      </c>
      <c r="K1030" s="4" t="s">
        <v>126</v>
      </c>
      <c r="L1030" s="4" t="s">
        <v>127</v>
      </c>
      <c r="M1030" s="157"/>
    </row>
    <row r="1031" spans="1:13" x14ac:dyDescent="0.25">
      <c r="A1031" s="147" t="s">
        <v>963</v>
      </c>
      <c r="B1031" s="187">
        <f t="shared" si="68"/>
        <v>46246</v>
      </c>
      <c r="C1031" s="4" t="s">
        <v>981</v>
      </c>
      <c r="D1031" s="148" t="s">
        <v>151</v>
      </c>
      <c r="E1031" s="148" t="s">
        <v>125</v>
      </c>
      <c r="F1031" s="149">
        <v>6</v>
      </c>
      <c r="G1031" s="150">
        <v>85</v>
      </c>
      <c r="H1031" s="150">
        <f t="shared" si="66"/>
        <v>510</v>
      </c>
      <c r="I1031" s="37">
        <v>0</v>
      </c>
      <c r="J1031" s="5">
        <f t="shared" si="67"/>
        <v>510</v>
      </c>
      <c r="K1031" s="4" t="s">
        <v>126</v>
      </c>
      <c r="L1031" s="4" t="s">
        <v>127</v>
      </c>
      <c r="M1031" s="157"/>
    </row>
    <row r="1032" spans="1:13" x14ac:dyDescent="0.25">
      <c r="A1032" s="147" t="s">
        <v>963</v>
      </c>
      <c r="B1032" s="187">
        <f t="shared" si="68"/>
        <v>46246</v>
      </c>
      <c r="C1032" s="4" t="s">
        <v>982</v>
      </c>
      <c r="D1032" s="148" t="s">
        <v>265</v>
      </c>
      <c r="E1032" s="148" t="s">
        <v>125</v>
      </c>
      <c r="F1032" s="149">
        <v>2</v>
      </c>
      <c r="G1032" s="150">
        <v>100</v>
      </c>
      <c r="H1032" s="150">
        <f t="shared" si="66"/>
        <v>200</v>
      </c>
      <c r="I1032" s="37">
        <v>0</v>
      </c>
      <c r="J1032" s="5">
        <f t="shared" si="67"/>
        <v>200</v>
      </c>
      <c r="K1032" s="4" t="s">
        <v>126</v>
      </c>
      <c r="L1032" s="4" t="s">
        <v>127</v>
      </c>
      <c r="M1032" s="157"/>
    </row>
    <row r="1033" spans="1:13" x14ac:dyDescent="0.25">
      <c r="A1033" s="147" t="s">
        <v>963</v>
      </c>
      <c r="B1033" s="187">
        <f t="shared" si="68"/>
        <v>46246</v>
      </c>
      <c r="C1033" s="4" t="s">
        <v>983</v>
      </c>
      <c r="D1033" s="148" t="s">
        <v>153</v>
      </c>
      <c r="E1033" s="148" t="s">
        <v>125</v>
      </c>
      <c r="F1033" s="149">
        <v>1.5</v>
      </c>
      <c r="G1033" s="150">
        <v>100</v>
      </c>
      <c r="H1033" s="150">
        <f t="shared" si="66"/>
        <v>150</v>
      </c>
      <c r="I1033" s="37">
        <v>0</v>
      </c>
      <c r="J1033" s="5">
        <f t="shared" si="67"/>
        <v>150</v>
      </c>
      <c r="K1033" s="4" t="s">
        <v>126</v>
      </c>
      <c r="L1033" s="4" t="s">
        <v>127</v>
      </c>
      <c r="M1033" s="157"/>
    </row>
    <row r="1034" spans="1:13" x14ac:dyDescent="0.25">
      <c r="A1034" s="147" t="s">
        <v>984</v>
      </c>
      <c r="B1034" s="187">
        <f t="shared" si="68"/>
        <v>46249</v>
      </c>
      <c r="C1034" s="4"/>
      <c r="D1034" s="148" t="s">
        <v>941</v>
      </c>
      <c r="E1034" s="148" t="s">
        <v>125</v>
      </c>
      <c r="F1034" s="149">
        <v>40</v>
      </c>
      <c r="G1034" s="150">
        <v>0</v>
      </c>
      <c r="H1034" s="138">
        <f t="shared" si="66"/>
        <v>0</v>
      </c>
      <c r="I1034" s="37">
        <v>0</v>
      </c>
      <c r="J1034" s="5">
        <f t="shared" si="67"/>
        <v>0</v>
      </c>
      <c r="K1034" s="4" t="s">
        <v>126</v>
      </c>
      <c r="L1034" s="4" t="s">
        <v>127</v>
      </c>
      <c r="M1034" s="152">
        <f>H1034-J1034</f>
        <v>0</v>
      </c>
    </row>
    <row r="1035" spans="1:13" x14ac:dyDescent="0.25">
      <c r="A1035" s="147" t="s">
        <v>66</v>
      </c>
      <c r="B1035" s="187">
        <f t="shared" si="68"/>
        <v>46247</v>
      </c>
      <c r="C1035" s="4" t="s">
        <v>985</v>
      </c>
      <c r="D1035" s="148" t="s">
        <v>1303</v>
      </c>
      <c r="E1035" s="148" t="s">
        <v>125</v>
      </c>
      <c r="F1035" s="149">
        <v>60</v>
      </c>
      <c r="G1035" s="150">
        <v>85</v>
      </c>
      <c r="H1035" s="150">
        <f t="shared" si="66"/>
        <v>5100</v>
      </c>
      <c r="I1035" s="37">
        <v>0</v>
      </c>
      <c r="J1035" s="5">
        <f t="shared" si="67"/>
        <v>5100</v>
      </c>
      <c r="K1035" s="4" t="s">
        <v>126</v>
      </c>
      <c r="L1035" s="4" t="s">
        <v>127</v>
      </c>
      <c r="M1035" s="157"/>
    </row>
    <row r="1036" spans="1:13" x14ac:dyDescent="0.25">
      <c r="A1036" s="147" t="s">
        <v>66</v>
      </c>
      <c r="B1036" s="187">
        <f t="shared" si="68"/>
        <v>46247</v>
      </c>
      <c r="C1036" s="4" t="s">
        <v>985</v>
      </c>
      <c r="D1036" s="148" t="s">
        <v>1303</v>
      </c>
      <c r="E1036" s="148" t="s">
        <v>131</v>
      </c>
      <c r="F1036" s="149">
        <v>1</v>
      </c>
      <c r="G1036" s="150">
        <v>80</v>
      </c>
      <c r="H1036" s="150">
        <f t="shared" si="66"/>
        <v>80</v>
      </c>
      <c r="I1036" s="37">
        <v>0</v>
      </c>
      <c r="J1036" s="5">
        <f t="shared" si="67"/>
        <v>80</v>
      </c>
      <c r="K1036" s="4" t="s">
        <v>126</v>
      </c>
      <c r="L1036" s="4" t="s">
        <v>127</v>
      </c>
      <c r="M1036" s="157"/>
    </row>
    <row r="1037" spans="1:13" x14ac:dyDescent="0.25">
      <c r="A1037" s="147" t="s">
        <v>66</v>
      </c>
      <c r="B1037" s="187">
        <f t="shared" si="68"/>
        <v>46247</v>
      </c>
      <c r="C1037" s="4" t="s">
        <v>986</v>
      </c>
      <c r="D1037" s="148" t="s">
        <v>1308</v>
      </c>
      <c r="E1037" s="148" t="s">
        <v>125</v>
      </c>
      <c r="F1037" s="149">
        <v>40</v>
      </c>
      <c r="G1037" s="150">
        <v>86</v>
      </c>
      <c r="H1037" s="150">
        <f t="shared" si="66"/>
        <v>3440</v>
      </c>
      <c r="I1037" s="37">
        <v>0</v>
      </c>
      <c r="J1037" s="5">
        <f t="shared" si="67"/>
        <v>3440</v>
      </c>
      <c r="K1037" s="4" t="s">
        <v>126</v>
      </c>
      <c r="L1037" s="4" t="s">
        <v>127</v>
      </c>
      <c r="M1037" s="157"/>
    </row>
    <row r="1038" spans="1:13" x14ac:dyDescent="0.25">
      <c r="A1038" s="147" t="s">
        <v>66</v>
      </c>
      <c r="B1038" s="187">
        <f t="shared" si="68"/>
        <v>46247</v>
      </c>
      <c r="C1038" s="4" t="s">
        <v>986</v>
      </c>
      <c r="D1038" s="148" t="s">
        <v>1308</v>
      </c>
      <c r="E1038" s="148" t="s">
        <v>125</v>
      </c>
      <c r="F1038" s="149">
        <v>35</v>
      </c>
      <c r="G1038" s="150">
        <v>85</v>
      </c>
      <c r="H1038" s="150">
        <f t="shared" si="66"/>
        <v>2975</v>
      </c>
      <c r="I1038" s="37">
        <v>0</v>
      </c>
      <c r="J1038" s="5">
        <f t="shared" si="67"/>
        <v>2975</v>
      </c>
      <c r="K1038" s="4" t="s">
        <v>126</v>
      </c>
      <c r="L1038" s="4" t="s">
        <v>127</v>
      </c>
      <c r="M1038" s="157"/>
    </row>
    <row r="1039" spans="1:13" x14ac:dyDescent="0.25">
      <c r="A1039" s="147" t="s">
        <v>66</v>
      </c>
      <c r="B1039" s="187">
        <f t="shared" si="68"/>
        <v>46247</v>
      </c>
      <c r="C1039" s="4" t="s">
        <v>986</v>
      </c>
      <c r="D1039" s="148" t="s">
        <v>1308</v>
      </c>
      <c r="E1039" s="148" t="s">
        <v>131</v>
      </c>
      <c r="F1039" s="149">
        <v>1</v>
      </c>
      <c r="G1039" s="150">
        <v>80</v>
      </c>
      <c r="H1039" s="150">
        <f t="shared" si="66"/>
        <v>80</v>
      </c>
      <c r="I1039" s="37">
        <v>0</v>
      </c>
      <c r="J1039" s="5">
        <f t="shared" si="67"/>
        <v>80</v>
      </c>
      <c r="K1039" s="4" t="s">
        <v>126</v>
      </c>
      <c r="L1039" s="4" t="s">
        <v>127</v>
      </c>
      <c r="M1039" s="157"/>
    </row>
    <row r="1040" spans="1:13" x14ac:dyDescent="0.25">
      <c r="A1040" s="147" t="s">
        <v>66</v>
      </c>
      <c r="B1040" s="187">
        <f t="shared" si="68"/>
        <v>46247</v>
      </c>
      <c r="C1040" s="4" t="s">
        <v>987</v>
      </c>
      <c r="D1040" s="148" t="s">
        <v>1313</v>
      </c>
      <c r="E1040" s="148" t="s">
        <v>125</v>
      </c>
      <c r="F1040" s="149">
        <v>15</v>
      </c>
      <c r="G1040" s="150">
        <v>85</v>
      </c>
      <c r="H1040" s="150">
        <f t="shared" si="66"/>
        <v>1275</v>
      </c>
      <c r="I1040" s="37">
        <v>0</v>
      </c>
      <c r="J1040" s="5">
        <f t="shared" si="67"/>
        <v>1275</v>
      </c>
      <c r="K1040" s="4" t="s">
        <v>126</v>
      </c>
      <c r="L1040" s="4" t="s">
        <v>127</v>
      </c>
      <c r="M1040" s="157"/>
    </row>
    <row r="1041" spans="1:13" x14ac:dyDescent="0.25">
      <c r="A1041" s="147" t="s">
        <v>66</v>
      </c>
      <c r="B1041" s="187">
        <f t="shared" si="68"/>
        <v>46247</v>
      </c>
      <c r="C1041" s="4" t="s">
        <v>988</v>
      </c>
      <c r="D1041" s="148" t="s">
        <v>1307</v>
      </c>
      <c r="E1041" s="148" t="s">
        <v>125</v>
      </c>
      <c r="F1041" s="149">
        <v>25</v>
      </c>
      <c r="G1041" s="150">
        <v>85</v>
      </c>
      <c r="H1041" s="150">
        <f t="shared" si="66"/>
        <v>2125</v>
      </c>
      <c r="I1041" s="37">
        <v>0</v>
      </c>
      <c r="J1041" s="5">
        <f t="shared" si="67"/>
        <v>2125</v>
      </c>
      <c r="K1041" s="4" t="s">
        <v>126</v>
      </c>
      <c r="L1041" s="4" t="s">
        <v>127</v>
      </c>
      <c r="M1041" s="157"/>
    </row>
    <row r="1042" spans="1:13" x14ac:dyDescent="0.25">
      <c r="A1042" s="147" t="s">
        <v>66</v>
      </c>
      <c r="B1042" s="187">
        <f t="shared" ref="B1042:B1048" si="69">IF(A1042="","",IF(ISNUMBER(A1042),IFERROR(VLOOKUP(TEXT(A1042,"yyyy/mm/dd"),BSAD,2,FALSE),""),IFERROR(VLOOKUP(A1042,BSAD,2,FALSE),"")))</f>
        <v>46247</v>
      </c>
      <c r="C1042" s="4" t="s">
        <v>989</v>
      </c>
      <c r="D1042" s="148" t="s">
        <v>1306</v>
      </c>
      <c r="E1042" s="148" t="s">
        <v>125</v>
      </c>
      <c r="F1042" s="149">
        <v>50</v>
      </c>
      <c r="G1042" s="150">
        <v>85</v>
      </c>
      <c r="H1042" s="150">
        <f t="shared" si="66"/>
        <v>4250</v>
      </c>
      <c r="I1042" s="37">
        <v>0</v>
      </c>
      <c r="J1042" s="5">
        <f t="shared" si="67"/>
        <v>4250</v>
      </c>
      <c r="K1042" s="4" t="s">
        <v>126</v>
      </c>
      <c r="L1042" s="4" t="s">
        <v>127</v>
      </c>
      <c r="M1042" s="157"/>
    </row>
    <row r="1043" spans="1:13" x14ac:dyDescent="0.25">
      <c r="A1043" s="147" t="s">
        <v>66</v>
      </c>
      <c r="B1043" s="187">
        <f t="shared" si="69"/>
        <v>46247</v>
      </c>
      <c r="C1043" s="4" t="s">
        <v>990</v>
      </c>
      <c r="D1043" s="148" t="s">
        <v>141</v>
      </c>
      <c r="E1043" s="148" t="s">
        <v>125</v>
      </c>
      <c r="F1043" s="149">
        <v>5</v>
      </c>
      <c r="G1043" s="150">
        <v>86</v>
      </c>
      <c r="H1043" s="150">
        <f t="shared" si="66"/>
        <v>430</v>
      </c>
      <c r="I1043" s="37">
        <v>0</v>
      </c>
      <c r="J1043" s="5">
        <f t="shared" si="67"/>
        <v>430</v>
      </c>
      <c r="K1043" s="4" t="s">
        <v>126</v>
      </c>
      <c r="L1043" s="4" t="s">
        <v>127</v>
      </c>
      <c r="M1043" s="157"/>
    </row>
    <row r="1044" spans="1:13" x14ac:dyDescent="0.25">
      <c r="A1044" s="147" t="s">
        <v>66</v>
      </c>
      <c r="B1044" s="187">
        <f t="shared" si="69"/>
        <v>46247</v>
      </c>
      <c r="C1044" s="4" t="s">
        <v>991</v>
      </c>
      <c r="D1044" s="148" t="s">
        <v>139</v>
      </c>
      <c r="E1044" s="148" t="s">
        <v>125</v>
      </c>
      <c r="F1044" s="149">
        <v>2</v>
      </c>
      <c r="G1044" s="150">
        <v>86</v>
      </c>
      <c r="H1044" s="150">
        <f t="shared" si="66"/>
        <v>172</v>
      </c>
      <c r="I1044" s="37">
        <v>0</v>
      </c>
      <c r="J1044" s="5">
        <f t="shared" si="67"/>
        <v>172</v>
      </c>
      <c r="K1044" s="4" t="s">
        <v>126</v>
      </c>
      <c r="L1044" s="4" t="s">
        <v>127</v>
      </c>
      <c r="M1044" s="157"/>
    </row>
    <row r="1045" spans="1:13" x14ac:dyDescent="0.25">
      <c r="A1045" s="147" t="s">
        <v>66</v>
      </c>
      <c r="B1045" s="187">
        <f t="shared" si="69"/>
        <v>46247</v>
      </c>
      <c r="C1045" s="4" t="s">
        <v>992</v>
      </c>
      <c r="D1045" s="148" t="s">
        <v>1311</v>
      </c>
      <c r="E1045" s="148" t="s">
        <v>125</v>
      </c>
      <c r="F1045" s="149">
        <v>8</v>
      </c>
      <c r="G1045" s="150">
        <v>85</v>
      </c>
      <c r="H1045" s="150">
        <f t="shared" si="66"/>
        <v>680</v>
      </c>
      <c r="I1045" s="37">
        <v>0</v>
      </c>
      <c r="J1045" s="5">
        <f t="shared" si="67"/>
        <v>680</v>
      </c>
      <c r="K1045" s="4" t="s">
        <v>126</v>
      </c>
      <c r="L1045" s="4" t="s">
        <v>127</v>
      </c>
      <c r="M1045" s="157"/>
    </row>
    <row r="1046" spans="1:13" x14ac:dyDescent="0.25">
      <c r="A1046" s="147" t="s">
        <v>66</v>
      </c>
      <c r="B1046" s="187">
        <f t="shared" si="69"/>
        <v>46247</v>
      </c>
      <c r="C1046" s="4" t="s">
        <v>993</v>
      </c>
      <c r="D1046" s="148" t="s">
        <v>1310</v>
      </c>
      <c r="E1046" s="148" t="s">
        <v>125</v>
      </c>
      <c r="F1046" s="149">
        <v>12</v>
      </c>
      <c r="G1046" s="150">
        <v>85</v>
      </c>
      <c r="H1046" s="150">
        <f t="shared" si="66"/>
        <v>1020</v>
      </c>
      <c r="I1046" s="37">
        <v>0</v>
      </c>
      <c r="J1046" s="5">
        <f t="shared" si="67"/>
        <v>1020</v>
      </c>
      <c r="K1046" s="4" t="s">
        <v>126</v>
      </c>
      <c r="L1046" s="4" t="s">
        <v>127</v>
      </c>
      <c r="M1046" s="157"/>
    </row>
    <row r="1047" spans="1:13" x14ac:dyDescent="0.25">
      <c r="A1047" s="147" t="s">
        <v>66</v>
      </c>
      <c r="B1047" s="187">
        <f t="shared" si="69"/>
        <v>46247</v>
      </c>
      <c r="C1047" s="4" t="s">
        <v>994</v>
      </c>
      <c r="D1047" s="148" t="s">
        <v>1326</v>
      </c>
      <c r="E1047" s="148" t="s">
        <v>125</v>
      </c>
      <c r="F1047" s="149">
        <v>10</v>
      </c>
      <c r="G1047" s="150">
        <v>86</v>
      </c>
      <c r="H1047" s="150">
        <f t="shared" si="66"/>
        <v>860</v>
      </c>
      <c r="I1047" s="37">
        <v>0</v>
      </c>
      <c r="J1047" s="5">
        <f t="shared" si="67"/>
        <v>860</v>
      </c>
      <c r="K1047" s="4" t="s">
        <v>126</v>
      </c>
      <c r="L1047" s="4" t="s">
        <v>127</v>
      </c>
      <c r="M1047" s="157"/>
    </row>
    <row r="1048" spans="1:13" x14ac:dyDescent="0.25">
      <c r="A1048" s="147" t="s">
        <v>66</v>
      </c>
      <c r="B1048" s="187">
        <f t="shared" si="69"/>
        <v>46247</v>
      </c>
      <c r="C1048" s="4" t="s">
        <v>995</v>
      </c>
      <c r="D1048" s="148" t="s">
        <v>145</v>
      </c>
      <c r="E1048" s="148" t="s">
        <v>125</v>
      </c>
      <c r="F1048" s="149">
        <v>25</v>
      </c>
      <c r="G1048" s="150">
        <v>86</v>
      </c>
      <c r="H1048" s="150">
        <f t="shared" si="66"/>
        <v>2150</v>
      </c>
      <c r="I1048" s="37">
        <v>0</v>
      </c>
      <c r="J1048" s="5">
        <f t="shared" si="67"/>
        <v>2150</v>
      </c>
      <c r="K1048" s="4" t="s">
        <v>126</v>
      </c>
      <c r="L1048" s="4" t="s">
        <v>127</v>
      </c>
      <c r="M1048" s="157"/>
    </row>
    <row r="1049" spans="1:13" x14ac:dyDescent="0.25">
      <c r="A1049" s="147" t="s">
        <v>66</v>
      </c>
      <c r="B1049" s="187">
        <f t="shared" ref="B1049:B1112" si="70">IF(A1049="","",IF(ISNUMBER(A1049),IFERROR(VLOOKUP(TEXT(A1049,"yyyy/mm/dd"),BSAD,2,FALSE),""),IFERROR(VLOOKUP(A1049,BSAD,2,FALSE),"")))</f>
        <v>46247</v>
      </c>
      <c r="C1049" s="4" t="s">
        <v>995</v>
      </c>
      <c r="D1049" s="148" t="s">
        <v>145</v>
      </c>
      <c r="E1049" s="148" t="s">
        <v>125</v>
      </c>
      <c r="F1049" s="149">
        <v>14</v>
      </c>
      <c r="G1049" s="150">
        <v>85</v>
      </c>
      <c r="H1049" s="150">
        <f t="shared" ref="H1049:H1112" si="71">IF($F1049="","",$F1049*$G1049)</f>
        <v>1190</v>
      </c>
      <c r="I1049" s="37">
        <v>0</v>
      </c>
      <c r="J1049" s="5">
        <f t="shared" ref="J1049:J1112" si="72">IF($F1049="","",$H1049*(1-$I1049/100))</f>
        <v>1190</v>
      </c>
      <c r="K1049" s="4" t="s">
        <v>126</v>
      </c>
      <c r="L1049" s="4" t="s">
        <v>127</v>
      </c>
      <c r="M1049" s="157"/>
    </row>
    <row r="1050" spans="1:13" x14ac:dyDescent="0.25">
      <c r="A1050" s="147" t="s">
        <v>66</v>
      </c>
      <c r="B1050" s="187">
        <f t="shared" si="70"/>
        <v>46247</v>
      </c>
      <c r="C1050" s="4" t="s">
        <v>996</v>
      </c>
      <c r="D1050" s="148" t="s">
        <v>1312</v>
      </c>
      <c r="E1050" s="148" t="s">
        <v>125</v>
      </c>
      <c r="F1050" s="149">
        <v>6</v>
      </c>
      <c r="G1050" s="150">
        <v>85</v>
      </c>
      <c r="H1050" s="150">
        <f t="shared" si="71"/>
        <v>510</v>
      </c>
      <c r="I1050" s="37">
        <v>0</v>
      </c>
      <c r="J1050" s="5">
        <f t="shared" si="72"/>
        <v>510</v>
      </c>
      <c r="K1050" s="4" t="s">
        <v>126</v>
      </c>
      <c r="L1050" s="4" t="s">
        <v>127</v>
      </c>
      <c r="M1050" s="157"/>
    </row>
    <row r="1051" spans="1:13" x14ac:dyDescent="0.25">
      <c r="A1051" s="147" t="s">
        <v>66</v>
      </c>
      <c r="B1051" s="187">
        <f t="shared" si="70"/>
        <v>46247</v>
      </c>
      <c r="C1051" s="4" t="s">
        <v>997</v>
      </c>
      <c r="D1051" s="148" t="s">
        <v>147</v>
      </c>
      <c r="E1051" s="148" t="s">
        <v>125</v>
      </c>
      <c r="F1051" s="149">
        <v>35</v>
      </c>
      <c r="G1051" s="150">
        <v>85</v>
      </c>
      <c r="H1051" s="150">
        <f t="shared" si="71"/>
        <v>2975</v>
      </c>
      <c r="I1051" s="37">
        <v>0</v>
      </c>
      <c r="J1051" s="5">
        <f t="shared" si="72"/>
        <v>2975</v>
      </c>
      <c r="K1051" s="4" t="s">
        <v>126</v>
      </c>
      <c r="L1051" s="4" t="s">
        <v>127</v>
      </c>
      <c r="M1051" s="157"/>
    </row>
    <row r="1052" spans="1:13" x14ac:dyDescent="0.25">
      <c r="A1052" s="147" t="s">
        <v>66</v>
      </c>
      <c r="B1052" s="187">
        <f t="shared" si="70"/>
        <v>46247</v>
      </c>
      <c r="C1052" s="4" t="s">
        <v>998</v>
      </c>
      <c r="D1052" s="148" t="s">
        <v>151</v>
      </c>
      <c r="E1052" s="148" t="s">
        <v>125</v>
      </c>
      <c r="F1052" s="149">
        <v>6</v>
      </c>
      <c r="G1052" s="150">
        <v>85</v>
      </c>
      <c r="H1052" s="150">
        <f t="shared" si="71"/>
        <v>510</v>
      </c>
      <c r="I1052" s="37">
        <v>0</v>
      </c>
      <c r="J1052" s="5">
        <f t="shared" si="72"/>
        <v>510</v>
      </c>
      <c r="K1052" s="4" t="s">
        <v>126</v>
      </c>
      <c r="L1052" s="4" t="s">
        <v>127</v>
      </c>
      <c r="M1052" s="157"/>
    </row>
    <row r="1053" spans="1:13" x14ac:dyDescent="0.25">
      <c r="A1053" s="147" t="s">
        <v>66</v>
      </c>
      <c r="B1053" s="187">
        <f t="shared" si="70"/>
        <v>46247</v>
      </c>
      <c r="C1053" s="4" t="s">
        <v>999</v>
      </c>
      <c r="D1053" s="148" t="s">
        <v>265</v>
      </c>
      <c r="E1053" s="148" t="s">
        <v>125</v>
      </c>
      <c r="F1053" s="149">
        <v>2</v>
      </c>
      <c r="G1053" s="150">
        <v>100</v>
      </c>
      <c r="H1053" s="150">
        <f t="shared" si="71"/>
        <v>200</v>
      </c>
      <c r="I1053" s="37">
        <v>0</v>
      </c>
      <c r="J1053" s="5">
        <f t="shared" si="72"/>
        <v>200</v>
      </c>
      <c r="K1053" s="4" t="s">
        <v>126</v>
      </c>
      <c r="L1053" s="4" t="s">
        <v>127</v>
      </c>
      <c r="M1053" s="157"/>
    </row>
    <row r="1054" spans="1:13" x14ac:dyDescent="0.25">
      <c r="A1054" s="147" t="s">
        <v>66</v>
      </c>
      <c r="B1054" s="187">
        <f t="shared" si="70"/>
        <v>46247</v>
      </c>
      <c r="C1054" s="4" t="s">
        <v>1000</v>
      </c>
      <c r="D1054" s="148" t="s">
        <v>153</v>
      </c>
      <c r="E1054" s="148" t="s">
        <v>125</v>
      </c>
      <c r="F1054" s="149">
        <v>3.5</v>
      </c>
      <c r="G1054" s="150">
        <v>100</v>
      </c>
      <c r="H1054" s="150">
        <f t="shared" si="71"/>
        <v>350</v>
      </c>
      <c r="I1054" s="37">
        <v>0</v>
      </c>
      <c r="J1054" s="5">
        <f t="shared" si="72"/>
        <v>350</v>
      </c>
      <c r="K1054" s="4" t="s">
        <v>126</v>
      </c>
      <c r="L1054" s="4" t="s">
        <v>127</v>
      </c>
      <c r="M1054" s="157"/>
    </row>
    <row r="1055" spans="1:13" x14ac:dyDescent="0.25">
      <c r="A1055" s="147" t="s">
        <v>68</v>
      </c>
      <c r="B1055" s="187">
        <f t="shared" si="70"/>
        <v>46248</v>
      </c>
      <c r="C1055" s="4" t="s">
        <v>1001</v>
      </c>
      <c r="D1055" s="148" t="s">
        <v>1303</v>
      </c>
      <c r="E1055" s="148" t="s">
        <v>125</v>
      </c>
      <c r="F1055" s="149">
        <v>60</v>
      </c>
      <c r="G1055" s="150">
        <v>85</v>
      </c>
      <c r="H1055" s="150">
        <f t="shared" si="71"/>
        <v>5100</v>
      </c>
      <c r="I1055" s="37">
        <v>0</v>
      </c>
      <c r="J1055" s="5">
        <f t="shared" si="72"/>
        <v>5100</v>
      </c>
      <c r="K1055" s="4" t="s">
        <v>126</v>
      </c>
      <c r="L1055" s="4" t="s">
        <v>127</v>
      </c>
      <c r="M1055" s="157"/>
    </row>
    <row r="1056" spans="1:13" x14ac:dyDescent="0.25">
      <c r="A1056" s="147" t="s">
        <v>68</v>
      </c>
      <c r="B1056" s="187">
        <f t="shared" si="70"/>
        <v>46248</v>
      </c>
      <c r="C1056" s="4" t="s">
        <v>1001</v>
      </c>
      <c r="D1056" s="148" t="s">
        <v>1303</v>
      </c>
      <c r="E1056" s="148" t="s">
        <v>131</v>
      </c>
      <c r="F1056" s="149">
        <v>1</v>
      </c>
      <c r="G1056" s="150">
        <v>80</v>
      </c>
      <c r="H1056" s="150">
        <f t="shared" si="71"/>
        <v>80</v>
      </c>
      <c r="I1056" s="37">
        <v>0</v>
      </c>
      <c r="J1056" s="5">
        <f t="shared" si="72"/>
        <v>80</v>
      </c>
      <c r="K1056" s="4" t="s">
        <v>126</v>
      </c>
      <c r="L1056" s="4" t="s">
        <v>127</v>
      </c>
      <c r="M1056" s="157"/>
    </row>
    <row r="1057" spans="1:13" x14ac:dyDescent="0.25">
      <c r="A1057" s="147" t="s">
        <v>68</v>
      </c>
      <c r="B1057" s="187">
        <f t="shared" si="70"/>
        <v>46248</v>
      </c>
      <c r="C1057" s="4" t="s">
        <v>1002</v>
      </c>
      <c r="D1057" s="148" t="s">
        <v>1306</v>
      </c>
      <c r="E1057" s="148" t="s">
        <v>125</v>
      </c>
      <c r="F1057" s="149">
        <v>50</v>
      </c>
      <c r="G1057" s="150">
        <v>85</v>
      </c>
      <c r="H1057" s="150">
        <f t="shared" si="71"/>
        <v>4250</v>
      </c>
      <c r="I1057" s="37">
        <v>0</v>
      </c>
      <c r="J1057" s="5">
        <f t="shared" si="72"/>
        <v>4250</v>
      </c>
      <c r="K1057" s="4" t="s">
        <v>126</v>
      </c>
      <c r="L1057" s="4" t="s">
        <v>127</v>
      </c>
      <c r="M1057" s="157"/>
    </row>
    <row r="1058" spans="1:13" x14ac:dyDescent="0.25">
      <c r="A1058" s="147" t="s">
        <v>68</v>
      </c>
      <c r="B1058" s="187">
        <f t="shared" si="70"/>
        <v>46248</v>
      </c>
      <c r="C1058" s="4" t="s">
        <v>1003</v>
      </c>
      <c r="D1058" s="148" t="s">
        <v>1308</v>
      </c>
      <c r="E1058" s="148" t="s">
        <v>125</v>
      </c>
      <c r="F1058" s="149">
        <v>40</v>
      </c>
      <c r="G1058" s="150">
        <v>86</v>
      </c>
      <c r="H1058" s="150">
        <f t="shared" si="71"/>
        <v>3440</v>
      </c>
      <c r="I1058" s="37">
        <v>0</v>
      </c>
      <c r="J1058" s="5">
        <f t="shared" si="72"/>
        <v>3440</v>
      </c>
      <c r="K1058" s="4" t="s">
        <v>126</v>
      </c>
      <c r="L1058" s="4" t="s">
        <v>127</v>
      </c>
      <c r="M1058" s="157"/>
    </row>
    <row r="1059" spans="1:13" x14ac:dyDescent="0.25">
      <c r="A1059" s="147" t="s">
        <v>68</v>
      </c>
      <c r="B1059" s="187">
        <f t="shared" si="70"/>
        <v>46248</v>
      </c>
      <c r="C1059" s="4" t="s">
        <v>1003</v>
      </c>
      <c r="D1059" s="148" t="s">
        <v>1308</v>
      </c>
      <c r="E1059" s="148" t="s">
        <v>125</v>
      </c>
      <c r="F1059" s="149">
        <v>20</v>
      </c>
      <c r="G1059" s="150">
        <v>85</v>
      </c>
      <c r="H1059" s="150">
        <f t="shared" si="71"/>
        <v>1700</v>
      </c>
      <c r="I1059" s="37">
        <v>0</v>
      </c>
      <c r="J1059" s="5">
        <f t="shared" si="72"/>
        <v>1700</v>
      </c>
      <c r="K1059" s="4" t="s">
        <v>126</v>
      </c>
      <c r="L1059" s="4" t="s">
        <v>127</v>
      </c>
      <c r="M1059" s="157"/>
    </row>
    <row r="1060" spans="1:13" x14ac:dyDescent="0.25">
      <c r="A1060" s="147" t="s">
        <v>68</v>
      </c>
      <c r="B1060" s="187">
        <f t="shared" si="70"/>
        <v>46248</v>
      </c>
      <c r="C1060" s="4" t="s">
        <v>1003</v>
      </c>
      <c r="D1060" s="148" t="s">
        <v>1308</v>
      </c>
      <c r="E1060" s="148" t="s">
        <v>131</v>
      </c>
      <c r="F1060" s="149">
        <v>1</v>
      </c>
      <c r="G1060" s="150">
        <v>80</v>
      </c>
      <c r="H1060" s="150">
        <f t="shared" si="71"/>
        <v>80</v>
      </c>
      <c r="I1060" s="37">
        <v>0</v>
      </c>
      <c r="J1060" s="5">
        <f t="shared" si="72"/>
        <v>80</v>
      </c>
      <c r="K1060" s="4" t="s">
        <v>126</v>
      </c>
      <c r="L1060" s="4" t="s">
        <v>127</v>
      </c>
      <c r="M1060" s="157"/>
    </row>
    <row r="1061" spans="1:13" x14ac:dyDescent="0.25">
      <c r="A1061" s="147" t="s">
        <v>68</v>
      </c>
      <c r="B1061" s="187">
        <f t="shared" si="70"/>
        <v>46248</v>
      </c>
      <c r="C1061" s="4" t="s">
        <v>1004</v>
      </c>
      <c r="D1061" s="148" t="s">
        <v>1313</v>
      </c>
      <c r="E1061" s="148" t="s">
        <v>125</v>
      </c>
      <c r="F1061" s="149">
        <v>15</v>
      </c>
      <c r="G1061" s="150">
        <v>85</v>
      </c>
      <c r="H1061" s="150">
        <f t="shared" si="71"/>
        <v>1275</v>
      </c>
      <c r="I1061" s="37">
        <v>0</v>
      </c>
      <c r="J1061" s="5">
        <f t="shared" si="72"/>
        <v>1275</v>
      </c>
      <c r="K1061" s="4" t="s">
        <v>126</v>
      </c>
      <c r="L1061" s="4" t="s">
        <v>127</v>
      </c>
      <c r="M1061" s="157"/>
    </row>
    <row r="1062" spans="1:13" x14ac:dyDescent="0.25">
      <c r="A1062" s="147" t="s">
        <v>68</v>
      </c>
      <c r="B1062" s="187">
        <f t="shared" si="70"/>
        <v>46248</v>
      </c>
      <c r="C1062" s="4" t="s">
        <v>1005</v>
      </c>
      <c r="D1062" s="148" t="s">
        <v>1307</v>
      </c>
      <c r="E1062" s="148" t="s">
        <v>125</v>
      </c>
      <c r="F1062" s="149">
        <v>20</v>
      </c>
      <c r="G1062" s="150">
        <v>85</v>
      </c>
      <c r="H1062" s="150">
        <f t="shared" si="71"/>
        <v>1700</v>
      </c>
      <c r="I1062" s="37">
        <v>0</v>
      </c>
      <c r="J1062" s="5">
        <f t="shared" si="72"/>
        <v>1700</v>
      </c>
      <c r="K1062" s="4" t="s">
        <v>126</v>
      </c>
      <c r="L1062" s="4" t="s">
        <v>127</v>
      </c>
      <c r="M1062" s="157"/>
    </row>
    <row r="1063" spans="1:13" x14ac:dyDescent="0.25">
      <c r="A1063" s="147" t="s">
        <v>68</v>
      </c>
      <c r="B1063" s="187">
        <f t="shared" si="70"/>
        <v>46248</v>
      </c>
      <c r="C1063" s="4" t="s">
        <v>1006</v>
      </c>
      <c r="D1063" s="148" t="s">
        <v>141</v>
      </c>
      <c r="E1063" s="148" t="s">
        <v>125</v>
      </c>
      <c r="F1063" s="149">
        <v>25</v>
      </c>
      <c r="G1063" s="150">
        <v>86</v>
      </c>
      <c r="H1063" s="150">
        <f t="shared" si="71"/>
        <v>2150</v>
      </c>
      <c r="I1063" s="37">
        <v>0</v>
      </c>
      <c r="J1063" s="5">
        <f t="shared" si="72"/>
        <v>2150</v>
      </c>
      <c r="K1063" s="4" t="s">
        <v>126</v>
      </c>
      <c r="L1063" s="4" t="s">
        <v>127</v>
      </c>
      <c r="M1063" s="157"/>
    </row>
    <row r="1064" spans="1:13" x14ac:dyDescent="0.25">
      <c r="A1064" s="147" t="s">
        <v>68</v>
      </c>
      <c r="B1064" s="187">
        <f t="shared" si="70"/>
        <v>46248</v>
      </c>
      <c r="C1064" s="4" t="s">
        <v>1007</v>
      </c>
      <c r="D1064" s="148" t="s">
        <v>139</v>
      </c>
      <c r="E1064" s="148" t="s">
        <v>125</v>
      </c>
      <c r="F1064" s="149">
        <v>2</v>
      </c>
      <c r="G1064" s="150">
        <v>86</v>
      </c>
      <c r="H1064" s="150">
        <f t="shared" si="71"/>
        <v>172</v>
      </c>
      <c r="I1064" s="37">
        <v>0</v>
      </c>
      <c r="J1064" s="5">
        <f t="shared" si="72"/>
        <v>172</v>
      </c>
      <c r="K1064" s="4" t="s">
        <v>126</v>
      </c>
      <c r="L1064" s="4" t="s">
        <v>127</v>
      </c>
      <c r="M1064" s="157"/>
    </row>
    <row r="1065" spans="1:13" x14ac:dyDescent="0.25">
      <c r="A1065" s="147" t="s">
        <v>68</v>
      </c>
      <c r="B1065" s="187">
        <f t="shared" si="70"/>
        <v>46248</v>
      </c>
      <c r="C1065" s="4" t="s">
        <v>1008</v>
      </c>
      <c r="D1065" s="148" t="s">
        <v>1311</v>
      </c>
      <c r="E1065" s="148" t="s">
        <v>125</v>
      </c>
      <c r="F1065" s="149">
        <v>8</v>
      </c>
      <c r="G1065" s="150">
        <v>85</v>
      </c>
      <c r="H1065" s="150">
        <f t="shared" si="71"/>
        <v>680</v>
      </c>
      <c r="I1065" s="37">
        <v>0</v>
      </c>
      <c r="J1065" s="5">
        <f t="shared" si="72"/>
        <v>680</v>
      </c>
      <c r="K1065" s="4" t="s">
        <v>126</v>
      </c>
      <c r="L1065" s="4" t="s">
        <v>127</v>
      </c>
      <c r="M1065" s="157"/>
    </row>
    <row r="1066" spans="1:13" x14ac:dyDescent="0.25">
      <c r="A1066" s="147" t="s">
        <v>68</v>
      </c>
      <c r="B1066" s="187">
        <f t="shared" si="70"/>
        <v>46248</v>
      </c>
      <c r="C1066" s="4" t="s">
        <v>1009</v>
      </c>
      <c r="D1066" s="148" t="s">
        <v>1310</v>
      </c>
      <c r="E1066" s="148" t="s">
        <v>125</v>
      </c>
      <c r="F1066" s="149">
        <v>12</v>
      </c>
      <c r="G1066" s="150">
        <v>85</v>
      </c>
      <c r="H1066" s="150">
        <f t="shared" si="71"/>
        <v>1020</v>
      </c>
      <c r="I1066" s="37">
        <v>0</v>
      </c>
      <c r="J1066" s="5">
        <f t="shared" si="72"/>
        <v>1020</v>
      </c>
      <c r="K1066" s="4" t="s">
        <v>126</v>
      </c>
      <c r="L1066" s="4" t="s">
        <v>127</v>
      </c>
      <c r="M1066" s="157"/>
    </row>
    <row r="1067" spans="1:13" x14ac:dyDescent="0.25">
      <c r="A1067" s="147" t="s">
        <v>68</v>
      </c>
      <c r="B1067" s="187">
        <f t="shared" si="70"/>
        <v>46248</v>
      </c>
      <c r="C1067" s="4" t="s">
        <v>1010</v>
      </c>
      <c r="D1067" s="148" t="s">
        <v>1309</v>
      </c>
      <c r="E1067" s="148" t="s">
        <v>125</v>
      </c>
      <c r="F1067" s="149">
        <v>8</v>
      </c>
      <c r="G1067" s="150">
        <v>85</v>
      </c>
      <c r="H1067" s="150">
        <f t="shared" si="71"/>
        <v>680</v>
      </c>
      <c r="I1067" s="37">
        <v>0</v>
      </c>
      <c r="J1067" s="5">
        <f t="shared" si="72"/>
        <v>680</v>
      </c>
      <c r="K1067" s="4" t="s">
        <v>126</v>
      </c>
      <c r="L1067" s="4" t="s">
        <v>127</v>
      </c>
      <c r="M1067" s="157"/>
    </row>
    <row r="1068" spans="1:13" x14ac:dyDescent="0.25">
      <c r="A1068" s="147" t="s">
        <v>68</v>
      </c>
      <c r="B1068" s="187">
        <f t="shared" si="70"/>
        <v>46248</v>
      </c>
      <c r="C1068" s="4" t="s">
        <v>1011</v>
      </c>
      <c r="D1068" s="148" t="s">
        <v>1326</v>
      </c>
      <c r="E1068" s="148" t="s">
        <v>125</v>
      </c>
      <c r="F1068" s="149">
        <v>15</v>
      </c>
      <c r="G1068" s="150">
        <v>86</v>
      </c>
      <c r="H1068" s="150">
        <f t="shared" si="71"/>
        <v>1290</v>
      </c>
      <c r="I1068" s="37">
        <v>0</v>
      </c>
      <c r="J1068" s="5">
        <f t="shared" si="72"/>
        <v>1290</v>
      </c>
      <c r="K1068" s="4" t="s">
        <v>126</v>
      </c>
      <c r="L1068" s="4" t="s">
        <v>127</v>
      </c>
      <c r="M1068" s="157"/>
    </row>
    <row r="1069" spans="1:13" x14ac:dyDescent="0.25">
      <c r="A1069" s="147" t="s">
        <v>68</v>
      </c>
      <c r="B1069" s="187">
        <f t="shared" si="70"/>
        <v>46248</v>
      </c>
      <c r="C1069" s="4" t="s">
        <v>1012</v>
      </c>
      <c r="D1069" s="148" t="s">
        <v>145</v>
      </c>
      <c r="E1069" s="148" t="s">
        <v>125</v>
      </c>
      <c r="F1069" s="149">
        <v>25</v>
      </c>
      <c r="G1069" s="150">
        <v>95</v>
      </c>
      <c r="H1069" s="150">
        <f t="shared" si="71"/>
        <v>2375</v>
      </c>
      <c r="I1069" s="37">
        <v>0</v>
      </c>
      <c r="J1069" s="5">
        <f t="shared" si="72"/>
        <v>2375</v>
      </c>
      <c r="K1069" s="4" t="s">
        <v>126</v>
      </c>
      <c r="L1069" s="4" t="s">
        <v>127</v>
      </c>
      <c r="M1069" s="157"/>
    </row>
    <row r="1070" spans="1:13" x14ac:dyDescent="0.25">
      <c r="A1070" s="147" t="s">
        <v>68</v>
      </c>
      <c r="B1070" s="187">
        <f t="shared" si="70"/>
        <v>46248</v>
      </c>
      <c r="C1070" s="4" t="s">
        <v>1012</v>
      </c>
      <c r="D1070" s="148" t="s">
        <v>145</v>
      </c>
      <c r="E1070" s="148" t="s">
        <v>125</v>
      </c>
      <c r="F1070" s="149">
        <v>6</v>
      </c>
      <c r="G1070" s="150">
        <v>85</v>
      </c>
      <c r="H1070" s="150">
        <f t="shared" si="71"/>
        <v>510</v>
      </c>
      <c r="I1070" s="37">
        <v>0</v>
      </c>
      <c r="J1070" s="5">
        <f t="shared" si="72"/>
        <v>510</v>
      </c>
      <c r="K1070" s="4" t="s">
        <v>126</v>
      </c>
      <c r="L1070" s="4" t="s">
        <v>127</v>
      </c>
      <c r="M1070" s="157"/>
    </row>
    <row r="1071" spans="1:13" x14ac:dyDescent="0.25">
      <c r="A1071" s="147" t="s">
        <v>68</v>
      </c>
      <c r="B1071" s="187">
        <f t="shared" si="70"/>
        <v>46248</v>
      </c>
      <c r="C1071" s="4" t="s">
        <v>1013</v>
      </c>
      <c r="D1071" s="148" t="s">
        <v>1312</v>
      </c>
      <c r="E1071" s="148" t="s">
        <v>125</v>
      </c>
      <c r="F1071" s="149">
        <v>5</v>
      </c>
      <c r="G1071" s="150">
        <v>85</v>
      </c>
      <c r="H1071" s="150">
        <f t="shared" si="71"/>
        <v>425</v>
      </c>
      <c r="I1071" s="37">
        <v>0</v>
      </c>
      <c r="J1071" s="5">
        <f t="shared" si="72"/>
        <v>425</v>
      </c>
      <c r="K1071" s="4" t="s">
        <v>126</v>
      </c>
      <c r="L1071" s="4" t="s">
        <v>127</v>
      </c>
      <c r="M1071" s="157"/>
    </row>
    <row r="1072" spans="1:13" x14ac:dyDescent="0.25">
      <c r="A1072" s="147" t="s">
        <v>68</v>
      </c>
      <c r="B1072" s="187">
        <f t="shared" si="70"/>
        <v>46248</v>
      </c>
      <c r="C1072" s="4" t="s">
        <v>1014</v>
      </c>
      <c r="D1072" s="148" t="s">
        <v>147</v>
      </c>
      <c r="E1072" s="148" t="s">
        <v>125</v>
      </c>
      <c r="F1072" s="149">
        <v>35</v>
      </c>
      <c r="G1072" s="150">
        <v>85</v>
      </c>
      <c r="H1072" s="150">
        <f t="shared" si="71"/>
        <v>2975</v>
      </c>
      <c r="I1072" s="37">
        <v>0</v>
      </c>
      <c r="J1072" s="5">
        <f t="shared" si="72"/>
        <v>2975</v>
      </c>
      <c r="K1072" s="4" t="s">
        <v>126</v>
      </c>
      <c r="L1072" s="4" t="s">
        <v>127</v>
      </c>
      <c r="M1072" s="157"/>
    </row>
    <row r="1073" spans="1:13" x14ac:dyDescent="0.25">
      <c r="A1073" s="147" t="s">
        <v>68</v>
      </c>
      <c r="B1073" s="187">
        <f t="shared" si="70"/>
        <v>46248</v>
      </c>
      <c r="C1073" s="4" t="s">
        <v>1015</v>
      </c>
      <c r="D1073" s="148" t="s">
        <v>151</v>
      </c>
      <c r="E1073" s="148" t="s">
        <v>125</v>
      </c>
      <c r="F1073" s="149">
        <v>6</v>
      </c>
      <c r="G1073" s="150">
        <v>85</v>
      </c>
      <c r="H1073" s="150">
        <f t="shared" si="71"/>
        <v>510</v>
      </c>
      <c r="I1073" s="37">
        <v>0</v>
      </c>
      <c r="J1073" s="5">
        <f t="shared" si="72"/>
        <v>510</v>
      </c>
      <c r="K1073" s="4" t="s">
        <v>126</v>
      </c>
      <c r="L1073" s="4" t="s">
        <v>127</v>
      </c>
      <c r="M1073" s="157"/>
    </row>
    <row r="1074" spans="1:13" x14ac:dyDescent="0.25">
      <c r="A1074" s="147" t="s">
        <v>68</v>
      </c>
      <c r="B1074" s="187">
        <f t="shared" si="70"/>
        <v>46248</v>
      </c>
      <c r="C1074" s="4" t="s">
        <v>1016</v>
      </c>
      <c r="D1074" s="148" t="s">
        <v>8835</v>
      </c>
      <c r="E1074" s="148" t="s">
        <v>125</v>
      </c>
      <c r="F1074" s="149">
        <v>100</v>
      </c>
      <c r="G1074" s="150">
        <v>85</v>
      </c>
      <c r="H1074" s="150">
        <f t="shared" si="71"/>
        <v>8500</v>
      </c>
      <c r="I1074" s="37">
        <v>0</v>
      </c>
      <c r="J1074" s="5">
        <f t="shared" si="72"/>
        <v>8500</v>
      </c>
      <c r="K1074" s="4" t="s">
        <v>126</v>
      </c>
      <c r="L1074" s="4" t="s">
        <v>127</v>
      </c>
      <c r="M1074" s="157"/>
    </row>
    <row r="1075" spans="1:13" x14ac:dyDescent="0.25">
      <c r="A1075" s="147" t="s">
        <v>68</v>
      </c>
      <c r="B1075" s="187">
        <f t="shared" si="70"/>
        <v>46248</v>
      </c>
      <c r="C1075" s="4" t="s">
        <v>1017</v>
      </c>
      <c r="D1075" s="148" t="s">
        <v>265</v>
      </c>
      <c r="E1075" s="148" t="s">
        <v>125</v>
      </c>
      <c r="F1075" s="149">
        <v>2</v>
      </c>
      <c r="G1075" s="150">
        <v>100</v>
      </c>
      <c r="H1075" s="150">
        <f t="shared" si="71"/>
        <v>200</v>
      </c>
      <c r="I1075" s="37">
        <v>0</v>
      </c>
      <c r="J1075" s="5">
        <f t="shared" si="72"/>
        <v>200</v>
      </c>
      <c r="K1075" s="4" t="s">
        <v>126</v>
      </c>
      <c r="L1075" s="4" t="s">
        <v>127</v>
      </c>
      <c r="M1075" s="157"/>
    </row>
    <row r="1076" spans="1:13" x14ac:dyDescent="0.25">
      <c r="A1076" s="147" t="s">
        <v>68</v>
      </c>
      <c r="B1076" s="187">
        <f t="shared" si="70"/>
        <v>46248</v>
      </c>
      <c r="C1076" s="4" t="s">
        <v>1018</v>
      </c>
      <c r="D1076" s="148" t="s">
        <v>534</v>
      </c>
      <c r="E1076" s="148" t="s">
        <v>125</v>
      </c>
      <c r="F1076" s="149">
        <v>2</v>
      </c>
      <c r="G1076" s="150">
        <v>90</v>
      </c>
      <c r="H1076" s="150">
        <f t="shared" si="71"/>
        <v>180</v>
      </c>
      <c r="I1076" s="37">
        <v>0</v>
      </c>
      <c r="J1076" s="5">
        <f t="shared" si="72"/>
        <v>180</v>
      </c>
      <c r="K1076" s="4" t="s">
        <v>126</v>
      </c>
      <c r="L1076" s="4" t="s">
        <v>1095</v>
      </c>
      <c r="M1076" s="157"/>
    </row>
    <row r="1077" spans="1:13" x14ac:dyDescent="0.25">
      <c r="A1077" s="147" t="s">
        <v>68</v>
      </c>
      <c r="B1077" s="187">
        <f t="shared" si="70"/>
        <v>46248</v>
      </c>
      <c r="C1077" s="4" t="s">
        <v>1019</v>
      </c>
      <c r="D1077" s="148" t="s">
        <v>153</v>
      </c>
      <c r="E1077" s="148" t="s">
        <v>125</v>
      </c>
      <c r="F1077" s="149">
        <v>5.5</v>
      </c>
      <c r="G1077" s="150">
        <v>100</v>
      </c>
      <c r="H1077" s="150">
        <f t="shared" si="71"/>
        <v>550</v>
      </c>
      <c r="I1077" s="37">
        <v>0</v>
      </c>
      <c r="J1077" s="5">
        <f t="shared" si="72"/>
        <v>550</v>
      </c>
      <c r="K1077" s="4" t="s">
        <v>126</v>
      </c>
      <c r="L1077" s="4" t="s">
        <v>127</v>
      </c>
      <c r="M1077" s="157"/>
    </row>
    <row r="1078" spans="1:13" x14ac:dyDescent="0.25">
      <c r="A1078" s="147" t="s">
        <v>984</v>
      </c>
      <c r="B1078" s="187">
        <f t="shared" si="70"/>
        <v>46249</v>
      </c>
      <c r="C1078" s="4" t="s">
        <v>1020</v>
      </c>
      <c r="D1078" s="148" t="s">
        <v>1303</v>
      </c>
      <c r="E1078" s="148" t="s">
        <v>125</v>
      </c>
      <c r="F1078" s="149">
        <v>60</v>
      </c>
      <c r="G1078" s="150">
        <v>85</v>
      </c>
      <c r="H1078" s="150">
        <f t="shared" si="71"/>
        <v>5100</v>
      </c>
      <c r="I1078" s="37">
        <v>0</v>
      </c>
      <c r="J1078" s="5">
        <f t="shared" si="72"/>
        <v>5100</v>
      </c>
      <c r="K1078" s="4" t="s">
        <v>126</v>
      </c>
      <c r="L1078" s="4" t="s">
        <v>127</v>
      </c>
      <c r="M1078" s="157"/>
    </row>
    <row r="1079" spans="1:13" x14ac:dyDescent="0.25">
      <c r="A1079" s="147" t="s">
        <v>984</v>
      </c>
      <c r="B1079" s="187">
        <f t="shared" si="70"/>
        <v>46249</v>
      </c>
      <c r="C1079" s="4" t="s">
        <v>1020</v>
      </c>
      <c r="D1079" s="148" t="s">
        <v>1303</v>
      </c>
      <c r="E1079" s="148" t="s">
        <v>131</v>
      </c>
      <c r="F1079" s="149">
        <v>1</v>
      </c>
      <c r="G1079" s="150">
        <v>80</v>
      </c>
      <c r="H1079" s="150">
        <f t="shared" si="71"/>
        <v>80</v>
      </c>
      <c r="I1079" s="37">
        <v>0</v>
      </c>
      <c r="J1079" s="5">
        <f t="shared" si="72"/>
        <v>80</v>
      </c>
      <c r="K1079" s="4" t="s">
        <v>126</v>
      </c>
      <c r="L1079" s="4" t="s">
        <v>127</v>
      </c>
      <c r="M1079" s="157"/>
    </row>
    <row r="1080" spans="1:13" x14ac:dyDescent="0.25">
      <c r="A1080" s="147" t="s">
        <v>984</v>
      </c>
      <c r="B1080" s="187">
        <f t="shared" si="70"/>
        <v>46249</v>
      </c>
      <c r="C1080" s="4" t="s">
        <v>1021</v>
      </c>
      <c r="D1080" s="148" t="s">
        <v>1306</v>
      </c>
      <c r="E1080" s="148" t="s">
        <v>125</v>
      </c>
      <c r="F1080" s="149">
        <v>50</v>
      </c>
      <c r="G1080" s="150">
        <v>85</v>
      </c>
      <c r="H1080" s="150">
        <f t="shared" si="71"/>
        <v>4250</v>
      </c>
      <c r="I1080" s="37">
        <v>0</v>
      </c>
      <c r="J1080" s="5">
        <f t="shared" si="72"/>
        <v>4250</v>
      </c>
      <c r="K1080" s="4" t="s">
        <v>126</v>
      </c>
      <c r="L1080" s="4" t="s">
        <v>127</v>
      </c>
      <c r="M1080" s="157"/>
    </row>
    <row r="1081" spans="1:13" x14ac:dyDescent="0.25">
      <c r="A1081" s="147" t="s">
        <v>984</v>
      </c>
      <c r="B1081" s="187">
        <f t="shared" si="70"/>
        <v>46249</v>
      </c>
      <c r="C1081" s="4" t="s">
        <v>1022</v>
      </c>
      <c r="D1081" s="148" t="s">
        <v>1308</v>
      </c>
      <c r="E1081" s="148" t="s">
        <v>125</v>
      </c>
      <c r="F1081" s="149">
        <v>40</v>
      </c>
      <c r="G1081" s="150">
        <v>86</v>
      </c>
      <c r="H1081" s="150">
        <f t="shared" si="71"/>
        <v>3440</v>
      </c>
      <c r="I1081" s="37">
        <v>0</v>
      </c>
      <c r="J1081" s="5">
        <f t="shared" si="72"/>
        <v>3440</v>
      </c>
      <c r="K1081" s="4" t="s">
        <v>126</v>
      </c>
      <c r="L1081" s="4" t="s">
        <v>127</v>
      </c>
      <c r="M1081" s="157"/>
    </row>
    <row r="1082" spans="1:13" x14ac:dyDescent="0.25">
      <c r="A1082" s="147" t="s">
        <v>984</v>
      </c>
      <c r="B1082" s="187">
        <f t="shared" si="70"/>
        <v>46249</v>
      </c>
      <c r="C1082" s="4" t="s">
        <v>1022</v>
      </c>
      <c r="D1082" s="148" t="s">
        <v>1308</v>
      </c>
      <c r="E1082" s="148" t="s">
        <v>125</v>
      </c>
      <c r="F1082" s="149">
        <v>40</v>
      </c>
      <c r="G1082" s="150">
        <v>85</v>
      </c>
      <c r="H1082" s="150">
        <f t="shared" si="71"/>
        <v>3400</v>
      </c>
      <c r="I1082" s="37">
        <v>0</v>
      </c>
      <c r="J1082" s="5">
        <f t="shared" si="72"/>
        <v>3400</v>
      </c>
      <c r="K1082" s="4" t="s">
        <v>126</v>
      </c>
      <c r="L1082" s="4" t="s">
        <v>127</v>
      </c>
      <c r="M1082" s="157"/>
    </row>
    <row r="1083" spans="1:13" x14ac:dyDescent="0.25">
      <c r="A1083" s="147" t="s">
        <v>984</v>
      </c>
      <c r="B1083" s="187">
        <f t="shared" si="70"/>
        <v>46249</v>
      </c>
      <c r="C1083" s="4" t="s">
        <v>1022</v>
      </c>
      <c r="D1083" s="148" t="s">
        <v>1308</v>
      </c>
      <c r="E1083" s="148" t="s">
        <v>131</v>
      </c>
      <c r="F1083" s="149">
        <v>1</v>
      </c>
      <c r="G1083" s="150">
        <v>80</v>
      </c>
      <c r="H1083" s="150">
        <f t="shared" si="71"/>
        <v>80</v>
      </c>
      <c r="I1083" s="37">
        <v>0</v>
      </c>
      <c r="J1083" s="5">
        <f t="shared" si="72"/>
        <v>80</v>
      </c>
      <c r="K1083" s="4" t="s">
        <v>126</v>
      </c>
      <c r="L1083" s="4" t="s">
        <v>127</v>
      </c>
      <c r="M1083" s="157"/>
    </row>
    <row r="1084" spans="1:13" x14ac:dyDescent="0.25">
      <c r="A1084" s="147" t="s">
        <v>984</v>
      </c>
      <c r="B1084" s="187">
        <f t="shared" si="70"/>
        <v>46249</v>
      </c>
      <c r="C1084" s="4" t="s">
        <v>1023</v>
      </c>
      <c r="D1084" s="148" t="s">
        <v>1313</v>
      </c>
      <c r="E1084" s="148" t="s">
        <v>125</v>
      </c>
      <c r="F1084" s="149">
        <v>15</v>
      </c>
      <c r="G1084" s="150">
        <v>85</v>
      </c>
      <c r="H1084" s="150">
        <f t="shared" si="71"/>
        <v>1275</v>
      </c>
      <c r="I1084" s="37">
        <v>0</v>
      </c>
      <c r="J1084" s="5">
        <f t="shared" si="72"/>
        <v>1275</v>
      </c>
      <c r="K1084" s="4" t="s">
        <v>126</v>
      </c>
      <c r="L1084" s="4" t="s">
        <v>127</v>
      </c>
      <c r="M1084" s="157"/>
    </row>
    <row r="1085" spans="1:13" x14ac:dyDescent="0.25">
      <c r="A1085" s="147" t="s">
        <v>984</v>
      </c>
      <c r="B1085" s="187">
        <f t="shared" si="70"/>
        <v>46249</v>
      </c>
      <c r="C1085" s="4" t="s">
        <v>1024</v>
      </c>
      <c r="D1085" s="148" t="s">
        <v>1307</v>
      </c>
      <c r="E1085" s="148" t="s">
        <v>125</v>
      </c>
      <c r="F1085" s="149">
        <v>30</v>
      </c>
      <c r="G1085" s="150">
        <v>85</v>
      </c>
      <c r="H1085" s="150">
        <f t="shared" si="71"/>
        <v>2550</v>
      </c>
      <c r="I1085" s="37">
        <v>0</v>
      </c>
      <c r="J1085" s="5">
        <f t="shared" si="72"/>
        <v>2550</v>
      </c>
      <c r="K1085" s="4" t="s">
        <v>126</v>
      </c>
      <c r="L1085" s="4" t="s">
        <v>127</v>
      </c>
      <c r="M1085" s="157"/>
    </row>
    <row r="1086" spans="1:13" x14ac:dyDescent="0.25">
      <c r="A1086" s="147" t="s">
        <v>984</v>
      </c>
      <c r="B1086" s="187">
        <f t="shared" si="70"/>
        <v>46249</v>
      </c>
      <c r="C1086" s="4" t="s">
        <v>1025</v>
      </c>
      <c r="D1086" s="148" t="s">
        <v>141</v>
      </c>
      <c r="E1086" s="148" t="s">
        <v>125</v>
      </c>
      <c r="F1086" s="149">
        <v>10</v>
      </c>
      <c r="G1086" s="150">
        <v>86</v>
      </c>
      <c r="H1086" s="150">
        <f t="shared" si="71"/>
        <v>860</v>
      </c>
      <c r="I1086" s="37">
        <v>0</v>
      </c>
      <c r="J1086" s="5">
        <f t="shared" si="72"/>
        <v>860</v>
      </c>
      <c r="K1086" s="4" t="s">
        <v>126</v>
      </c>
      <c r="L1086" s="4" t="s">
        <v>127</v>
      </c>
      <c r="M1086" s="157"/>
    </row>
    <row r="1087" spans="1:13" x14ac:dyDescent="0.25">
      <c r="A1087" s="147" t="s">
        <v>984</v>
      </c>
      <c r="B1087" s="187">
        <f t="shared" si="70"/>
        <v>46249</v>
      </c>
      <c r="C1087" s="4" t="s">
        <v>1026</v>
      </c>
      <c r="D1087" s="148" t="s">
        <v>139</v>
      </c>
      <c r="E1087" s="148" t="s">
        <v>125</v>
      </c>
      <c r="F1087" s="149">
        <v>2</v>
      </c>
      <c r="G1087" s="150">
        <v>86</v>
      </c>
      <c r="H1087" s="150">
        <f t="shared" si="71"/>
        <v>172</v>
      </c>
      <c r="I1087" s="37">
        <v>0</v>
      </c>
      <c r="J1087" s="5">
        <f t="shared" si="72"/>
        <v>172</v>
      </c>
      <c r="K1087" s="4" t="s">
        <v>126</v>
      </c>
      <c r="L1087" s="4" t="s">
        <v>127</v>
      </c>
      <c r="M1087" s="157"/>
    </row>
    <row r="1088" spans="1:13" x14ac:dyDescent="0.25">
      <c r="A1088" s="147" t="s">
        <v>984</v>
      </c>
      <c r="B1088" s="187">
        <f t="shared" si="70"/>
        <v>46249</v>
      </c>
      <c r="C1088" s="4" t="s">
        <v>1027</v>
      </c>
      <c r="D1088" s="148" t="s">
        <v>1311</v>
      </c>
      <c r="E1088" s="148" t="s">
        <v>125</v>
      </c>
      <c r="F1088" s="149">
        <v>8</v>
      </c>
      <c r="G1088" s="150">
        <v>85</v>
      </c>
      <c r="H1088" s="150">
        <f t="shared" si="71"/>
        <v>680</v>
      </c>
      <c r="I1088" s="37">
        <v>0</v>
      </c>
      <c r="J1088" s="5">
        <f t="shared" si="72"/>
        <v>680</v>
      </c>
      <c r="K1088" s="4" t="s">
        <v>126</v>
      </c>
      <c r="L1088" s="4" t="s">
        <v>127</v>
      </c>
      <c r="M1088" s="157"/>
    </row>
    <row r="1089" spans="1:13" x14ac:dyDescent="0.25">
      <c r="A1089" s="147" t="s">
        <v>984</v>
      </c>
      <c r="B1089" s="187">
        <f t="shared" si="70"/>
        <v>46249</v>
      </c>
      <c r="C1089" s="4" t="s">
        <v>1028</v>
      </c>
      <c r="D1089" s="148" t="s">
        <v>1310</v>
      </c>
      <c r="E1089" s="148" t="s">
        <v>125</v>
      </c>
      <c r="F1089" s="149">
        <v>12</v>
      </c>
      <c r="G1089" s="150">
        <v>85</v>
      </c>
      <c r="H1089" s="150">
        <f t="shared" si="71"/>
        <v>1020</v>
      </c>
      <c r="I1089" s="37">
        <v>0</v>
      </c>
      <c r="J1089" s="5">
        <f t="shared" si="72"/>
        <v>1020</v>
      </c>
      <c r="K1089" s="4" t="s">
        <v>126</v>
      </c>
      <c r="L1089" s="4" t="s">
        <v>127</v>
      </c>
      <c r="M1089" s="157"/>
    </row>
    <row r="1090" spans="1:13" x14ac:dyDescent="0.25">
      <c r="A1090" s="147" t="s">
        <v>984</v>
      </c>
      <c r="B1090" s="187">
        <f t="shared" si="70"/>
        <v>46249</v>
      </c>
      <c r="C1090" s="4" t="s">
        <v>1029</v>
      </c>
      <c r="D1090" s="148" t="s">
        <v>134</v>
      </c>
      <c r="E1090" s="148" t="s">
        <v>125</v>
      </c>
      <c r="F1090" s="149">
        <v>10</v>
      </c>
      <c r="G1090" s="150">
        <v>85</v>
      </c>
      <c r="H1090" s="150">
        <f t="shared" si="71"/>
        <v>850</v>
      </c>
      <c r="I1090" s="37">
        <v>0</v>
      </c>
      <c r="J1090" s="5">
        <f t="shared" si="72"/>
        <v>850</v>
      </c>
      <c r="K1090" s="4" t="s">
        <v>126</v>
      </c>
      <c r="L1090" s="4" t="s">
        <v>127</v>
      </c>
      <c r="M1090" s="157"/>
    </row>
    <row r="1091" spans="1:13" x14ac:dyDescent="0.25">
      <c r="A1091" s="147" t="s">
        <v>984</v>
      </c>
      <c r="B1091" s="187">
        <f t="shared" si="70"/>
        <v>46249</v>
      </c>
      <c r="C1091" s="4" t="s">
        <v>1030</v>
      </c>
      <c r="D1091" s="148" t="s">
        <v>1312</v>
      </c>
      <c r="E1091" s="148" t="s">
        <v>125</v>
      </c>
      <c r="F1091" s="149">
        <v>5</v>
      </c>
      <c r="G1091" s="150">
        <v>85</v>
      </c>
      <c r="H1091" s="150">
        <f t="shared" si="71"/>
        <v>425</v>
      </c>
      <c r="I1091" s="37">
        <v>0</v>
      </c>
      <c r="J1091" s="5">
        <f t="shared" si="72"/>
        <v>425</v>
      </c>
      <c r="K1091" s="4" t="s">
        <v>126</v>
      </c>
      <c r="L1091" s="4" t="s">
        <v>127</v>
      </c>
      <c r="M1091" s="157"/>
    </row>
    <row r="1092" spans="1:13" x14ac:dyDescent="0.25">
      <c r="A1092" s="147" t="s">
        <v>984</v>
      </c>
      <c r="B1092" s="187">
        <f t="shared" si="70"/>
        <v>46249</v>
      </c>
      <c r="C1092" s="4" t="s">
        <v>1031</v>
      </c>
      <c r="D1092" s="148" t="s">
        <v>1326</v>
      </c>
      <c r="E1092" s="148" t="s">
        <v>125</v>
      </c>
      <c r="F1092" s="149">
        <v>18</v>
      </c>
      <c r="G1092" s="150">
        <v>86</v>
      </c>
      <c r="H1092" s="150">
        <f t="shared" si="71"/>
        <v>1548</v>
      </c>
      <c r="I1092" s="37">
        <v>0</v>
      </c>
      <c r="J1092" s="5">
        <f t="shared" si="72"/>
        <v>1548</v>
      </c>
      <c r="K1092" s="4" t="s">
        <v>126</v>
      </c>
      <c r="L1092" s="4" t="s">
        <v>127</v>
      </c>
      <c r="M1092" s="157"/>
    </row>
    <row r="1093" spans="1:13" x14ac:dyDescent="0.25">
      <c r="A1093" s="147" t="s">
        <v>984</v>
      </c>
      <c r="B1093" s="187">
        <f t="shared" si="70"/>
        <v>46249</v>
      </c>
      <c r="C1093" s="4" t="s">
        <v>1032</v>
      </c>
      <c r="D1093" s="148" t="s">
        <v>145</v>
      </c>
      <c r="E1093" s="148" t="s">
        <v>125</v>
      </c>
      <c r="F1093" s="149">
        <v>25</v>
      </c>
      <c r="G1093" s="150">
        <v>95</v>
      </c>
      <c r="H1093" s="150">
        <f t="shared" si="71"/>
        <v>2375</v>
      </c>
      <c r="I1093" s="37">
        <v>0</v>
      </c>
      <c r="J1093" s="5">
        <f t="shared" si="72"/>
        <v>2375</v>
      </c>
      <c r="K1093" s="4" t="s">
        <v>126</v>
      </c>
      <c r="L1093" s="4" t="s">
        <v>127</v>
      </c>
      <c r="M1093" s="157"/>
    </row>
    <row r="1094" spans="1:13" x14ac:dyDescent="0.25">
      <c r="A1094" s="147" t="s">
        <v>984</v>
      </c>
      <c r="B1094" s="187">
        <f t="shared" si="70"/>
        <v>46249</v>
      </c>
      <c r="C1094" s="4" t="s">
        <v>1032</v>
      </c>
      <c r="D1094" s="148" t="s">
        <v>145</v>
      </c>
      <c r="E1094" s="148" t="s">
        <v>125</v>
      </c>
      <c r="F1094" s="149">
        <v>12</v>
      </c>
      <c r="G1094" s="150">
        <v>85</v>
      </c>
      <c r="H1094" s="150">
        <f t="shared" si="71"/>
        <v>1020</v>
      </c>
      <c r="I1094" s="37">
        <v>0</v>
      </c>
      <c r="J1094" s="5">
        <f t="shared" si="72"/>
        <v>1020</v>
      </c>
      <c r="K1094" s="4" t="s">
        <v>126</v>
      </c>
      <c r="L1094" s="4" t="s">
        <v>127</v>
      </c>
      <c r="M1094" s="157"/>
    </row>
    <row r="1095" spans="1:13" x14ac:dyDescent="0.25">
      <c r="A1095" s="147" t="s">
        <v>984</v>
      </c>
      <c r="B1095" s="187">
        <f t="shared" si="70"/>
        <v>46249</v>
      </c>
      <c r="C1095" s="4" t="s">
        <v>1032</v>
      </c>
      <c r="D1095" s="148" t="s">
        <v>145</v>
      </c>
      <c r="E1095" s="148" t="s">
        <v>149</v>
      </c>
      <c r="F1095" s="149">
        <v>2</v>
      </c>
      <c r="G1095" s="150">
        <v>800</v>
      </c>
      <c r="H1095" s="150">
        <f t="shared" si="71"/>
        <v>1600</v>
      </c>
      <c r="I1095" s="37">
        <v>0</v>
      </c>
      <c r="J1095" s="5">
        <f t="shared" si="72"/>
        <v>1600</v>
      </c>
      <c r="K1095" s="4" t="s">
        <v>126</v>
      </c>
      <c r="L1095" s="4" t="s">
        <v>127</v>
      </c>
      <c r="M1095" s="157"/>
    </row>
    <row r="1096" spans="1:13" x14ac:dyDescent="0.25">
      <c r="A1096" s="147" t="s">
        <v>984</v>
      </c>
      <c r="B1096" s="187">
        <f t="shared" si="70"/>
        <v>46249</v>
      </c>
      <c r="C1096" s="4" t="s">
        <v>1033</v>
      </c>
      <c r="D1096" s="148" t="s">
        <v>147</v>
      </c>
      <c r="E1096" s="148" t="s">
        <v>125</v>
      </c>
      <c r="F1096" s="149">
        <v>36</v>
      </c>
      <c r="G1096" s="150">
        <v>85</v>
      </c>
      <c r="H1096" s="150">
        <f t="shared" si="71"/>
        <v>3060</v>
      </c>
      <c r="I1096" s="37">
        <v>0</v>
      </c>
      <c r="J1096" s="5">
        <f t="shared" si="72"/>
        <v>3060</v>
      </c>
      <c r="K1096" s="4" t="s">
        <v>126</v>
      </c>
      <c r="L1096" s="4" t="s">
        <v>127</v>
      </c>
      <c r="M1096" s="157"/>
    </row>
    <row r="1097" spans="1:13" x14ac:dyDescent="0.25">
      <c r="A1097" s="147" t="s">
        <v>984</v>
      </c>
      <c r="B1097" s="187">
        <f t="shared" si="70"/>
        <v>46249</v>
      </c>
      <c r="C1097" s="4" t="s">
        <v>1034</v>
      </c>
      <c r="D1097" s="148" t="s">
        <v>151</v>
      </c>
      <c r="E1097" s="148" t="s">
        <v>125</v>
      </c>
      <c r="F1097" s="149">
        <v>7</v>
      </c>
      <c r="G1097" s="150">
        <v>85</v>
      </c>
      <c r="H1097" s="150">
        <f t="shared" si="71"/>
        <v>595</v>
      </c>
      <c r="I1097" s="37">
        <v>0</v>
      </c>
      <c r="J1097" s="5">
        <f t="shared" si="72"/>
        <v>595</v>
      </c>
      <c r="K1097" s="4" t="s">
        <v>126</v>
      </c>
      <c r="L1097" s="4" t="s">
        <v>127</v>
      </c>
      <c r="M1097" s="157"/>
    </row>
    <row r="1098" spans="1:13" x14ac:dyDescent="0.25">
      <c r="A1098" s="147" t="s">
        <v>984</v>
      </c>
      <c r="B1098" s="187">
        <f t="shared" si="70"/>
        <v>46249</v>
      </c>
      <c r="C1098" s="4" t="s">
        <v>1035</v>
      </c>
      <c r="D1098" s="148" t="s">
        <v>265</v>
      </c>
      <c r="E1098" s="148" t="s">
        <v>125</v>
      </c>
      <c r="F1098" s="149">
        <v>2</v>
      </c>
      <c r="G1098" s="150">
        <v>100</v>
      </c>
      <c r="H1098" s="150">
        <f t="shared" si="71"/>
        <v>200</v>
      </c>
      <c r="I1098" s="37">
        <v>0</v>
      </c>
      <c r="J1098" s="5">
        <f t="shared" si="72"/>
        <v>200</v>
      </c>
      <c r="K1098" s="4" t="s">
        <v>126</v>
      </c>
      <c r="L1098" s="4" t="s">
        <v>127</v>
      </c>
      <c r="M1098" s="157"/>
    </row>
    <row r="1099" spans="1:13" x14ac:dyDescent="0.25">
      <c r="A1099" s="147" t="s">
        <v>984</v>
      </c>
      <c r="B1099" s="187">
        <f t="shared" si="70"/>
        <v>46249</v>
      </c>
      <c r="C1099" s="4" t="s">
        <v>1036</v>
      </c>
      <c r="D1099" s="148" t="s">
        <v>153</v>
      </c>
      <c r="E1099" s="148" t="s">
        <v>125</v>
      </c>
      <c r="F1099" s="149">
        <v>7</v>
      </c>
      <c r="G1099" s="150">
        <v>100</v>
      </c>
      <c r="H1099" s="150">
        <f t="shared" si="71"/>
        <v>700</v>
      </c>
      <c r="I1099" s="37">
        <v>0</v>
      </c>
      <c r="J1099" s="5">
        <f t="shared" si="72"/>
        <v>700</v>
      </c>
      <c r="K1099" s="4" t="s">
        <v>126</v>
      </c>
      <c r="L1099" s="4" t="s">
        <v>127</v>
      </c>
      <c r="M1099" s="157"/>
    </row>
    <row r="1100" spans="1:13" x14ac:dyDescent="0.25">
      <c r="A1100" s="147" t="s">
        <v>984</v>
      </c>
      <c r="B1100" s="187">
        <f t="shared" si="70"/>
        <v>46249</v>
      </c>
      <c r="C1100" s="4" t="s">
        <v>1036</v>
      </c>
      <c r="D1100" s="148" t="s">
        <v>153</v>
      </c>
      <c r="E1100" s="148" t="s">
        <v>149</v>
      </c>
      <c r="F1100" s="149">
        <v>3</v>
      </c>
      <c r="G1100" s="150">
        <v>800</v>
      </c>
      <c r="H1100" s="150">
        <f t="shared" si="71"/>
        <v>2400</v>
      </c>
      <c r="I1100" s="37">
        <v>0</v>
      </c>
      <c r="J1100" s="5">
        <f t="shared" si="72"/>
        <v>2400</v>
      </c>
      <c r="K1100" s="4" t="s">
        <v>126</v>
      </c>
      <c r="L1100" s="4" t="s">
        <v>127</v>
      </c>
      <c r="M1100" s="157"/>
    </row>
    <row r="1101" spans="1:13" x14ac:dyDescent="0.25">
      <c r="A1101" s="147" t="s">
        <v>984</v>
      </c>
      <c r="B1101" s="187">
        <f t="shared" si="70"/>
        <v>46249</v>
      </c>
      <c r="C1101" s="4" t="s">
        <v>1037</v>
      </c>
      <c r="D1101" s="148" t="s">
        <v>1038</v>
      </c>
      <c r="E1101" s="148" t="s">
        <v>149</v>
      </c>
      <c r="F1101" s="149">
        <v>1</v>
      </c>
      <c r="G1101" s="150">
        <v>800</v>
      </c>
      <c r="H1101" s="150">
        <f t="shared" si="71"/>
        <v>800</v>
      </c>
      <c r="I1101" s="37">
        <v>0</v>
      </c>
      <c r="J1101" s="5">
        <f t="shared" si="72"/>
        <v>800</v>
      </c>
      <c r="K1101" s="4" t="s">
        <v>126</v>
      </c>
      <c r="L1101" s="4" t="s">
        <v>127</v>
      </c>
      <c r="M1101" s="157"/>
    </row>
    <row r="1102" spans="1:13" x14ac:dyDescent="0.25">
      <c r="A1102" s="147" t="s">
        <v>59</v>
      </c>
      <c r="B1102" s="187">
        <f t="shared" si="70"/>
        <v>46250</v>
      </c>
      <c r="C1102" s="4" t="s">
        <v>1039</v>
      </c>
      <c r="D1102" s="148" t="s">
        <v>1303</v>
      </c>
      <c r="E1102" s="148" t="s">
        <v>125</v>
      </c>
      <c r="F1102" s="149">
        <v>60</v>
      </c>
      <c r="G1102" s="150">
        <v>85</v>
      </c>
      <c r="H1102" s="150">
        <f t="shared" si="71"/>
        <v>5100</v>
      </c>
      <c r="I1102" s="37">
        <v>0</v>
      </c>
      <c r="J1102" s="5">
        <f t="shared" si="72"/>
        <v>5100</v>
      </c>
      <c r="K1102" s="4" t="s">
        <v>126</v>
      </c>
      <c r="L1102" s="4" t="s">
        <v>127</v>
      </c>
      <c r="M1102" s="157"/>
    </row>
    <row r="1103" spans="1:13" x14ac:dyDescent="0.25">
      <c r="A1103" s="147" t="s">
        <v>59</v>
      </c>
      <c r="B1103" s="187">
        <f t="shared" si="70"/>
        <v>46250</v>
      </c>
      <c r="C1103" s="4" t="s">
        <v>1039</v>
      </c>
      <c r="D1103" s="148" t="s">
        <v>1303</v>
      </c>
      <c r="E1103" s="148" t="s">
        <v>131</v>
      </c>
      <c r="F1103" s="149">
        <v>1</v>
      </c>
      <c r="G1103" s="150">
        <v>80</v>
      </c>
      <c r="H1103" s="150">
        <f t="shared" si="71"/>
        <v>80</v>
      </c>
      <c r="I1103" s="37">
        <v>0</v>
      </c>
      <c r="J1103" s="5">
        <f t="shared" si="72"/>
        <v>80</v>
      </c>
      <c r="K1103" s="4" t="s">
        <v>126</v>
      </c>
      <c r="L1103" s="4" t="s">
        <v>127</v>
      </c>
      <c r="M1103" s="157"/>
    </row>
    <row r="1104" spans="1:13" x14ac:dyDescent="0.25">
      <c r="A1104" s="147" t="s">
        <v>59</v>
      </c>
      <c r="B1104" s="187">
        <f t="shared" si="70"/>
        <v>46250</v>
      </c>
      <c r="C1104" s="4" t="s">
        <v>1040</v>
      </c>
      <c r="D1104" s="148" t="s">
        <v>1306</v>
      </c>
      <c r="E1104" s="148" t="s">
        <v>125</v>
      </c>
      <c r="F1104" s="149">
        <v>50</v>
      </c>
      <c r="G1104" s="150">
        <v>85</v>
      </c>
      <c r="H1104" s="150">
        <f t="shared" si="71"/>
        <v>4250</v>
      </c>
      <c r="I1104" s="37">
        <v>0</v>
      </c>
      <c r="J1104" s="5">
        <f t="shared" si="72"/>
        <v>4250</v>
      </c>
      <c r="K1104" s="4" t="s">
        <v>126</v>
      </c>
      <c r="L1104" s="4" t="s">
        <v>127</v>
      </c>
      <c r="M1104" s="157"/>
    </row>
    <row r="1105" spans="1:13" x14ac:dyDescent="0.25">
      <c r="A1105" s="147" t="s">
        <v>59</v>
      </c>
      <c r="B1105" s="187">
        <f t="shared" si="70"/>
        <v>46250</v>
      </c>
      <c r="C1105" s="4" t="s">
        <v>1041</v>
      </c>
      <c r="D1105" s="148" t="s">
        <v>1308</v>
      </c>
      <c r="E1105" s="148" t="s">
        <v>125</v>
      </c>
      <c r="F1105" s="149">
        <v>40</v>
      </c>
      <c r="G1105" s="150">
        <v>86</v>
      </c>
      <c r="H1105" s="150">
        <f t="shared" si="71"/>
        <v>3440</v>
      </c>
      <c r="I1105" s="37">
        <v>0</v>
      </c>
      <c r="J1105" s="5">
        <f t="shared" si="72"/>
        <v>3440</v>
      </c>
      <c r="K1105" s="4" t="s">
        <v>126</v>
      </c>
      <c r="L1105" s="4" t="s">
        <v>127</v>
      </c>
      <c r="M1105" s="157"/>
    </row>
    <row r="1106" spans="1:13" x14ac:dyDescent="0.25">
      <c r="A1106" s="147" t="s">
        <v>59</v>
      </c>
      <c r="B1106" s="187">
        <f t="shared" si="70"/>
        <v>46250</v>
      </c>
      <c r="C1106" s="4" t="s">
        <v>1041</v>
      </c>
      <c r="D1106" s="148" t="s">
        <v>1308</v>
      </c>
      <c r="E1106" s="148" t="s">
        <v>125</v>
      </c>
      <c r="F1106" s="149">
        <v>45</v>
      </c>
      <c r="G1106" s="150">
        <v>85</v>
      </c>
      <c r="H1106" s="150">
        <f t="shared" si="71"/>
        <v>3825</v>
      </c>
      <c r="I1106" s="37">
        <v>0</v>
      </c>
      <c r="J1106" s="5">
        <f t="shared" si="72"/>
        <v>3825</v>
      </c>
      <c r="K1106" s="4" t="s">
        <v>126</v>
      </c>
      <c r="L1106" s="4" t="s">
        <v>127</v>
      </c>
      <c r="M1106" s="157"/>
    </row>
    <row r="1107" spans="1:13" x14ac:dyDescent="0.25">
      <c r="A1107" s="147" t="s">
        <v>59</v>
      </c>
      <c r="B1107" s="187">
        <f t="shared" si="70"/>
        <v>46250</v>
      </c>
      <c r="C1107" s="4" t="s">
        <v>1041</v>
      </c>
      <c r="D1107" s="148" t="s">
        <v>1308</v>
      </c>
      <c r="E1107" s="148" t="s">
        <v>131</v>
      </c>
      <c r="F1107" s="149">
        <v>1</v>
      </c>
      <c r="G1107" s="150">
        <v>80</v>
      </c>
      <c r="H1107" s="150">
        <f t="shared" si="71"/>
        <v>80</v>
      </c>
      <c r="I1107" s="37">
        <v>0</v>
      </c>
      <c r="J1107" s="5">
        <f t="shared" si="72"/>
        <v>80</v>
      </c>
      <c r="K1107" s="4" t="s">
        <v>126</v>
      </c>
      <c r="L1107" s="4" t="s">
        <v>127</v>
      </c>
      <c r="M1107" s="157"/>
    </row>
    <row r="1108" spans="1:13" x14ac:dyDescent="0.25">
      <c r="A1108" s="147" t="s">
        <v>59</v>
      </c>
      <c r="B1108" s="187">
        <f t="shared" si="70"/>
        <v>46250</v>
      </c>
      <c r="C1108" s="4" t="s">
        <v>1042</v>
      </c>
      <c r="D1108" s="148" t="s">
        <v>1307</v>
      </c>
      <c r="E1108" s="148" t="s">
        <v>125</v>
      </c>
      <c r="F1108" s="149">
        <v>20</v>
      </c>
      <c r="G1108" s="150">
        <v>85</v>
      </c>
      <c r="H1108" s="150">
        <f t="shared" si="71"/>
        <v>1700</v>
      </c>
      <c r="I1108" s="37">
        <v>0</v>
      </c>
      <c r="J1108" s="5">
        <f t="shared" si="72"/>
        <v>1700</v>
      </c>
      <c r="K1108" s="4" t="s">
        <v>126</v>
      </c>
      <c r="L1108" s="4" t="s">
        <v>127</v>
      </c>
      <c r="M1108" s="157"/>
    </row>
    <row r="1109" spans="1:13" x14ac:dyDescent="0.25">
      <c r="A1109" s="147" t="s">
        <v>59</v>
      </c>
      <c r="B1109" s="187">
        <f t="shared" si="70"/>
        <v>46250</v>
      </c>
      <c r="C1109" s="4" t="s">
        <v>1043</v>
      </c>
      <c r="D1109" s="148" t="s">
        <v>1312</v>
      </c>
      <c r="E1109" s="148" t="s">
        <v>125</v>
      </c>
      <c r="F1109" s="149">
        <v>5</v>
      </c>
      <c r="G1109" s="150">
        <v>85</v>
      </c>
      <c r="H1109" s="150">
        <f t="shared" si="71"/>
        <v>425</v>
      </c>
      <c r="I1109" s="37">
        <v>0</v>
      </c>
      <c r="J1109" s="5">
        <f t="shared" si="72"/>
        <v>425</v>
      </c>
      <c r="K1109" s="4" t="s">
        <v>126</v>
      </c>
      <c r="L1109" s="4" t="s">
        <v>127</v>
      </c>
      <c r="M1109" s="157"/>
    </row>
    <row r="1110" spans="1:13" x14ac:dyDescent="0.25">
      <c r="A1110" s="147" t="s">
        <v>59</v>
      </c>
      <c r="B1110" s="187">
        <f t="shared" si="70"/>
        <v>46250</v>
      </c>
      <c r="C1110" s="4" t="s">
        <v>1044</v>
      </c>
      <c r="D1110" s="148" t="s">
        <v>1313</v>
      </c>
      <c r="E1110" s="148" t="s">
        <v>125</v>
      </c>
      <c r="F1110" s="149">
        <v>15</v>
      </c>
      <c r="G1110" s="150">
        <v>85</v>
      </c>
      <c r="H1110" s="150">
        <f t="shared" si="71"/>
        <v>1275</v>
      </c>
      <c r="I1110" s="37">
        <v>0</v>
      </c>
      <c r="J1110" s="5">
        <f t="shared" si="72"/>
        <v>1275</v>
      </c>
      <c r="K1110" s="4" t="s">
        <v>126</v>
      </c>
      <c r="L1110" s="4" t="s">
        <v>127</v>
      </c>
      <c r="M1110" s="157"/>
    </row>
    <row r="1111" spans="1:13" x14ac:dyDescent="0.25">
      <c r="A1111" s="147" t="s">
        <v>59</v>
      </c>
      <c r="B1111" s="187">
        <f t="shared" si="70"/>
        <v>46250</v>
      </c>
      <c r="C1111" s="4" t="s">
        <v>1045</v>
      </c>
      <c r="D1111" s="148" t="s">
        <v>141</v>
      </c>
      <c r="E1111" s="148" t="s">
        <v>125</v>
      </c>
      <c r="F1111" s="149">
        <v>25</v>
      </c>
      <c r="G1111" s="150">
        <v>86</v>
      </c>
      <c r="H1111" s="150">
        <f t="shared" si="71"/>
        <v>2150</v>
      </c>
      <c r="I1111" s="37">
        <v>0</v>
      </c>
      <c r="J1111" s="5">
        <f t="shared" si="72"/>
        <v>2150</v>
      </c>
      <c r="K1111" s="4" t="s">
        <v>126</v>
      </c>
      <c r="L1111" s="4" t="s">
        <v>127</v>
      </c>
      <c r="M1111" s="157"/>
    </row>
    <row r="1112" spans="1:13" x14ac:dyDescent="0.25">
      <c r="A1112" s="147" t="s">
        <v>59</v>
      </c>
      <c r="B1112" s="187">
        <f t="shared" si="70"/>
        <v>46250</v>
      </c>
      <c r="C1112" s="4" t="s">
        <v>1046</v>
      </c>
      <c r="D1112" s="148" t="s">
        <v>139</v>
      </c>
      <c r="E1112" s="148" t="s">
        <v>125</v>
      </c>
      <c r="F1112" s="149">
        <v>2</v>
      </c>
      <c r="G1112" s="150">
        <v>86</v>
      </c>
      <c r="H1112" s="150">
        <f t="shared" si="71"/>
        <v>172</v>
      </c>
      <c r="I1112" s="37">
        <v>0</v>
      </c>
      <c r="J1112" s="5">
        <f t="shared" si="72"/>
        <v>172</v>
      </c>
      <c r="K1112" s="4" t="s">
        <v>126</v>
      </c>
      <c r="L1112" s="4" t="s">
        <v>127</v>
      </c>
      <c r="M1112" s="157"/>
    </row>
    <row r="1113" spans="1:13" x14ac:dyDescent="0.25">
      <c r="A1113" s="147" t="s">
        <v>59</v>
      </c>
      <c r="B1113" s="187">
        <f t="shared" ref="B1113:B1176" si="73">IF(A1113="","",IF(ISNUMBER(A1113),IFERROR(VLOOKUP(TEXT(A1113,"yyyy/mm/dd"),BSAD,2,FALSE),""),IFERROR(VLOOKUP(A1113,BSAD,2,FALSE),"")))</f>
        <v>46250</v>
      </c>
      <c r="C1113" s="4" t="s">
        <v>1047</v>
      </c>
      <c r="D1113" s="148" t="s">
        <v>1311</v>
      </c>
      <c r="E1113" s="148" t="s">
        <v>125</v>
      </c>
      <c r="F1113" s="149">
        <v>8</v>
      </c>
      <c r="G1113" s="150">
        <v>85</v>
      </c>
      <c r="H1113" s="150">
        <f t="shared" ref="H1113:H1176" si="74">IF($F1113="","",$F1113*$G1113)</f>
        <v>680</v>
      </c>
      <c r="I1113" s="37">
        <v>0</v>
      </c>
      <c r="J1113" s="5">
        <f t="shared" ref="J1113:J1176" si="75">IF($F1113="","",$H1113*(1-$I1113/100))</f>
        <v>680</v>
      </c>
      <c r="K1113" s="4" t="s">
        <v>126</v>
      </c>
      <c r="L1113" s="4" t="s">
        <v>127</v>
      </c>
      <c r="M1113" s="157"/>
    </row>
    <row r="1114" spans="1:13" x14ac:dyDescent="0.25">
      <c r="A1114" s="147" t="s">
        <v>59</v>
      </c>
      <c r="B1114" s="187">
        <f t="shared" si="73"/>
        <v>46250</v>
      </c>
      <c r="C1114" s="4" t="s">
        <v>1048</v>
      </c>
      <c r="D1114" s="148" t="s">
        <v>134</v>
      </c>
      <c r="E1114" s="148" t="s">
        <v>125</v>
      </c>
      <c r="F1114" s="149">
        <v>10</v>
      </c>
      <c r="G1114" s="150">
        <v>85</v>
      </c>
      <c r="H1114" s="150">
        <f t="shared" si="74"/>
        <v>850</v>
      </c>
      <c r="I1114" s="37">
        <v>0</v>
      </c>
      <c r="J1114" s="5">
        <f t="shared" si="75"/>
        <v>850</v>
      </c>
      <c r="K1114" s="4" t="s">
        <v>126</v>
      </c>
      <c r="L1114" s="4" t="s">
        <v>127</v>
      </c>
      <c r="M1114" s="157"/>
    </row>
    <row r="1115" spans="1:13" x14ac:dyDescent="0.25">
      <c r="A1115" s="147" t="s">
        <v>59</v>
      </c>
      <c r="B1115" s="187">
        <f t="shared" si="73"/>
        <v>46250</v>
      </c>
      <c r="C1115" s="4" t="s">
        <v>1049</v>
      </c>
      <c r="D1115" s="148" t="s">
        <v>1309</v>
      </c>
      <c r="E1115" s="148" t="s">
        <v>125</v>
      </c>
      <c r="F1115" s="149">
        <v>5</v>
      </c>
      <c r="G1115" s="150">
        <v>85</v>
      </c>
      <c r="H1115" s="150">
        <f t="shared" si="74"/>
        <v>425</v>
      </c>
      <c r="I1115" s="37">
        <v>0</v>
      </c>
      <c r="J1115" s="5">
        <f t="shared" si="75"/>
        <v>425</v>
      </c>
      <c r="K1115" s="4" t="s">
        <v>126</v>
      </c>
      <c r="L1115" s="4" t="s">
        <v>127</v>
      </c>
      <c r="M1115" s="157"/>
    </row>
    <row r="1116" spans="1:13" x14ac:dyDescent="0.25">
      <c r="A1116" s="147" t="s">
        <v>59</v>
      </c>
      <c r="B1116" s="187">
        <f t="shared" si="73"/>
        <v>46250</v>
      </c>
      <c r="C1116" s="4" t="s">
        <v>1050</v>
      </c>
      <c r="D1116" s="148" t="s">
        <v>1326</v>
      </c>
      <c r="E1116" s="148" t="s">
        <v>125</v>
      </c>
      <c r="F1116" s="149">
        <v>15</v>
      </c>
      <c r="G1116" s="150">
        <v>86</v>
      </c>
      <c r="H1116" s="150">
        <f t="shared" si="74"/>
        <v>1290</v>
      </c>
      <c r="I1116" s="37">
        <v>0</v>
      </c>
      <c r="J1116" s="5">
        <f t="shared" si="75"/>
        <v>1290</v>
      </c>
      <c r="K1116" s="4" t="s">
        <v>126</v>
      </c>
      <c r="L1116" s="4" t="s">
        <v>127</v>
      </c>
      <c r="M1116" s="157"/>
    </row>
    <row r="1117" spans="1:13" x14ac:dyDescent="0.25">
      <c r="A1117" s="147" t="s">
        <v>59</v>
      </c>
      <c r="B1117" s="187">
        <f t="shared" si="73"/>
        <v>46250</v>
      </c>
      <c r="C1117" s="4" t="s">
        <v>1051</v>
      </c>
      <c r="D1117" s="148" t="s">
        <v>145</v>
      </c>
      <c r="E1117" s="148" t="s">
        <v>125</v>
      </c>
      <c r="F1117" s="149">
        <v>25</v>
      </c>
      <c r="G1117" s="150">
        <v>95</v>
      </c>
      <c r="H1117" s="150">
        <f t="shared" si="74"/>
        <v>2375</v>
      </c>
      <c r="I1117" s="37">
        <v>0</v>
      </c>
      <c r="J1117" s="5">
        <f t="shared" si="75"/>
        <v>2375</v>
      </c>
      <c r="K1117" s="4" t="s">
        <v>126</v>
      </c>
      <c r="L1117" s="4" t="s">
        <v>127</v>
      </c>
      <c r="M1117" s="157"/>
    </row>
    <row r="1118" spans="1:13" x14ac:dyDescent="0.25">
      <c r="A1118" s="147" t="s">
        <v>59</v>
      </c>
      <c r="B1118" s="187">
        <f t="shared" si="73"/>
        <v>46250</v>
      </c>
      <c r="C1118" s="4" t="s">
        <v>1051</v>
      </c>
      <c r="D1118" s="148" t="s">
        <v>145</v>
      </c>
      <c r="E1118" s="148" t="s">
        <v>125</v>
      </c>
      <c r="F1118" s="149">
        <v>12</v>
      </c>
      <c r="G1118" s="150">
        <v>85</v>
      </c>
      <c r="H1118" s="150">
        <f t="shared" si="74"/>
        <v>1020</v>
      </c>
      <c r="I1118" s="37">
        <v>0</v>
      </c>
      <c r="J1118" s="5">
        <f t="shared" si="75"/>
        <v>1020</v>
      </c>
      <c r="K1118" s="4" t="s">
        <v>126</v>
      </c>
      <c r="L1118" s="4" t="s">
        <v>127</v>
      </c>
      <c r="M1118" s="157"/>
    </row>
    <row r="1119" spans="1:13" x14ac:dyDescent="0.25">
      <c r="A1119" s="147" t="s">
        <v>59</v>
      </c>
      <c r="B1119" s="187">
        <f t="shared" si="73"/>
        <v>46250</v>
      </c>
      <c r="C1119" s="4" t="s">
        <v>1052</v>
      </c>
      <c r="D1119" s="148" t="s">
        <v>147</v>
      </c>
      <c r="E1119" s="148" t="s">
        <v>125</v>
      </c>
      <c r="F1119" s="149">
        <v>38</v>
      </c>
      <c r="G1119" s="150">
        <v>85</v>
      </c>
      <c r="H1119" s="150">
        <f t="shared" si="74"/>
        <v>3230</v>
      </c>
      <c r="I1119" s="37">
        <v>0</v>
      </c>
      <c r="J1119" s="5">
        <f t="shared" si="75"/>
        <v>3230</v>
      </c>
      <c r="K1119" s="4" t="s">
        <v>126</v>
      </c>
      <c r="L1119" s="4" t="s">
        <v>127</v>
      </c>
      <c r="M1119" s="157"/>
    </row>
    <row r="1120" spans="1:13" x14ac:dyDescent="0.25">
      <c r="A1120" s="147" t="s">
        <v>59</v>
      </c>
      <c r="B1120" s="187">
        <f t="shared" si="73"/>
        <v>46250</v>
      </c>
      <c r="C1120" s="4" t="s">
        <v>1053</v>
      </c>
      <c r="D1120" s="148" t="s">
        <v>1310</v>
      </c>
      <c r="E1120" s="148" t="s">
        <v>125</v>
      </c>
      <c r="F1120" s="149">
        <v>12</v>
      </c>
      <c r="G1120" s="150">
        <v>85</v>
      </c>
      <c r="H1120" s="150">
        <f t="shared" si="74"/>
        <v>1020</v>
      </c>
      <c r="I1120" s="37">
        <v>0</v>
      </c>
      <c r="J1120" s="5">
        <f t="shared" si="75"/>
        <v>1020</v>
      </c>
      <c r="K1120" s="4" t="s">
        <v>126</v>
      </c>
      <c r="L1120" s="4" t="s">
        <v>127</v>
      </c>
      <c r="M1120" s="157"/>
    </row>
    <row r="1121" spans="1:13" x14ac:dyDescent="0.25">
      <c r="A1121" s="147" t="s">
        <v>59</v>
      </c>
      <c r="B1121" s="187">
        <f t="shared" si="73"/>
        <v>46250</v>
      </c>
      <c r="C1121" s="4" t="s">
        <v>1054</v>
      </c>
      <c r="D1121" s="148" t="s">
        <v>153</v>
      </c>
      <c r="E1121" s="148" t="s">
        <v>125</v>
      </c>
      <c r="F1121" s="149">
        <v>4.5</v>
      </c>
      <c r="G1121" s="150">
        <v>100</v>
      </c>
      <c r="H1121" s="150">
        <f t="shared" si="74"/>
        <v>450</v>
      </c>
      <c r="I1121" s="37">
        <v>0</v>
      </c>
      <c r="J1121" s="5">
        <f t="shared" si="75"/>
        <v>450</v>
      </c>
      <c r="K1121" s="4" t="s">
        <v>126</v>
      </c>
      <c r="L1121" s="4" t="s">
        <v>127</v>
      </c>
      <c r="M1121" s="157"/>
    </row>
    <row r="1122" spans="1:13" x14ac:dyDescent="0.25">
      <c r="A1122" s="147" t="s">
        <v>59</v>
      </c>
      <c r="B1122" s="187">
        <f t="shared" si="73"/>
        <v>46250</v>
      </c>
      <c r="C1122" s="4" t="s">
        <v>1054</v>
      </c>
      <c r="D1122" s="148" t="s">
        <v>153</v>
      </c>
      <c r="E1122" s="148" t="s">
        <v>149</v>
      </c>
      <c r="F1122" s="149">
        <v>11</v>
      </c>
      <c r="G1122" s="150">
        <v>850</v>
      </c>
      <c r="H1122" s="150">
        <f t="shared" si="74"/>
        <v>9350</v>
      </c>
      <c r="I1122" s="37">
        <v>0</v>
      </c>
      <c r="J1122" s="5">
        <f t="shared" si="75"/>
        <v>9350</v>
      </c>
      <c r="K1122" s="4" t="s">
        <v>126</v>
      </c>
      <c r="L1122" s="4" t="s">
        <v>127</v>
      </c>
      <c r="M1122" s="157"/>
    </row>
    <row r="1123" spans="1:13" x14ac:dyDescent="0.25">
      <c r="A1123" s="147" t="s">
        <v>59</v>
      </c>
      <c r="B1123" s="187">
        <f t="shared" si="73"/>
        <v>46250</v>
      </c>
      <c r="C1123" s="4" t="s">
        <v>1054</v>
      </c>
      <c r="D1123" s="148" t="s">
        <v>153</v>
      </c>
      <c r="E1123" s="148" t="s">
        <v>216</v>
      </c>
      <c r="F1123" s="149">
        <v>0.5</v>
      </c>
      <c r="G1123" s="150">
        <v>800</v>
      </c>
      <c r="H1123" s="150">
        <f t="shared" si="74"/>
        <v>400</v>
      </c>
      <c r="I1123" s="37">
        <v>0</v>
      </c>
      <c r="J1123" s="5">
        <f t="shared" si="75"/>
        <v>400</v>
      </c>
      <c r="K1123" s="4" t="s">
        <v>126</v>
      </c>
      <c r="L1123" s="4" t="s">
        <v>127</v>
      </c>
      <c r="M1123" s="157"/>
    </row>
    <row r="1124" spans="1:13" x14ac:dyDescent="0.25">
      <c r="A1124" s="147" t="s">
        <v>1055</v>
      </c>
      <c r="B1124" s="187">
        <f t="shared" si="73"/>
        <v>46251</v>
      </c>
      <c r="C1124" s="4" t="s">
        <v>1056</v>
      </c>
      <c r="D1124" s="148" t="s">
        <v>1303</v>
      </c>
      <c r="E1124" s="148" t="s">
        <v>125</v>
      </c>
      <c r="F1124" s="149">
        <v>40</v>
      </c>
      <c r="G1124" s="150">
        <v>85</v>
      </c>
      <c r="H1124" s="150">
        <f t="shared" si="74"/>
        <v>3400</v>
      </c>
      <c r="I1124" s="37">
        <v>0</v>
      </c>
      <c r="J1124" s="5">
        <f t="shared" si="75"/>
        <v>3400</v>
      </c>
      <c r="K1124" s="4" t="s">
        <v>126</v>
      </c>
      <c r="L1124" s="4" t="s">
        <v>127</v>
      </c>
      <c r="M1124" s="157"/>
    </row>
    <row r="1125" spans="1:13" x14ac:dyDescent="0.25">
      <c r="A1125" s="147" t="s">
        <v>1055</v>
      </c>
      <c r="B1125" s="187">
        <f t="shared" si="73"/>
        <v>46251</v>
      </c>
      <c r="C1125" s="4" t="s">
        <v>1056</v>
      </c>
      <c r="D1125" s="148" t="s">
        <v>1303</v>
      </c>
      <c r="E1125" s="148" t="s">
        <v>131</v>
      </c>
      <c r="F1125" s="149">
        <v>5</v>
      </c>
      <c r="G1125" s="150">
        <v>80</v>
      </c>
      <c r="H1125" s="150">
        <f t="shared" si="74"/>
        <v>400</v>
      </c>
      <c r="I1125" s="37">
        <v>0</v>
      </c>
      <c r="J1125" s="5">
        <f t="shared" si="75"/>
        <v>400</v>
      </c>
      <c r="K1125" s="4" t="s">
        <v>126</v>
      </c>
      <c r="L1125" s="4" t="s">
        <v>127</v>
      </c>
      <c r="M1125" s="157"/>
    </row>
    <row r="1126" spans="1:13" x14ac:dyDescent="0.25">
      <c r="A1126" s="147" t="s">
        <v>1055</v>
      </c>
      <c r="B1126" s="187">
        <f t="shared" si="73"/>
        <v>46251</v>
      </c>
      <c r="C1126" s="4" t="s">
        <v>1057</v>
      </c>
      <c r="D1126" s="148" t="s">
        <v>1306</v>
      </c>
      <c r="E1126" s="148" t="s">
        <v>125</v>
      </c>
      <c r="F1126" s="149">
        <v>20</v>
      </c>
      <c r="G1126" s="150">
        <v>85</v>
      </c>
      <c r="H1126" s="150">
        <f t="shared" si="74"/>
        <v>1700</v>
      </c>
      <c r="I1126" s="37">
        <v>0</v>
      </c>
      <c r="J1126" s="5">
        <f t="shared" si="75"/>
        <v>1700</v>
      </c>
      <c r="K1126" s="4" t="s">
        <v>126</v>
      </c>
      <c r="L1126" s="4" t="s">
        <v>127</v>
      </c>
      <c r="M1126" s="157"/>
    </row>
    <row r="1127" spans="1:13" x14ac:dyDescent="0.25">
      <c r="A1127" s="147" t="s">
        <v>1055</v>
      </c>
      <c r="B1127" s="187">
        <f t="shared" si="73"/>
        <v>46251</v>
      </c>
      <c r="C1127" s="4" t="s">
        <v>1058</v>
      </c>
      <c r="D1127" s="148" t="s">
        <v>1307</v>
      </c>
      <c r="E1127" s="148" t="s">
        <v>125</v>
      </c>
      <c r="F1127" s="149">
        <v>30</v>
      </c>
      <c r="G1127" s="150">
        <v>85</v>
      </c>
      <c r="H1127" s="150">
        <f t="shared" si="74"/>
        <v>2550</v>
      </c>
      <c r="I1127" s="37">
        <v>0</v>
      </c>
      <c r="J1127" s="5">
        <f t="shared" si="75"/>
        <v>2550</v>
      </c>
      <c r="K1127" s="4" t="s">
        <v>126</v>
      </c>
      <c r="L1127" s="4" t="s">
        <v>127</v>
      </c>
      <c r="M1127" s="157"/>
    </row>
    <row r="1128" spans="1:13" x14ac:dyDescent="0.25">
      <c r="A1128" s="147" t="s">
        <v>1055</v>
      </c>
      <c r="B1128" s="187">
        <f t="shared" si="73"/>
        <v>46251</v>
      </c>
      <c r="C1128" s="4" t="s">
        <v>1059</v>
      </c>
      <c r="D1128" s="148" t="s">
        <v>1308</v>
      </c>
      <c r="E1128" s="148" t="s">
        <v>125</v>
      </c>
      <c r="F1128" s="149">
        <v>40</v>
      </c>
      <c r="G1128" s="150">
        <v>86</v>
      </c>
      <c r="H1128" s="150">
        <f t="shared" si="74"/>
        <v>3440</v>
      </c>
      <c r="I1128" s="37">
        <v>0</v>
      </c>
      <c r="J1128" s="5">
        <f t="shared" si="75"/>
        <v>3440</v>
      </c>
      <c r="K1128" s="4" t="s">
        <v>126</v>
      </c>
      <c r="L1128" s="4" t="s">
        <v>127</v>
      </c>
      <c r="M1128" s="157"/>
    </row>
    <row r="1129" spans="1:13" x14ac:dyDescent="0.25">
      <c r="A1129" s="147" t="s">
        <v>1055</v>
      </c>
      <c r="B1129" s="187">
        <f t="shared" si="73"/>
        <v>46251</v>
      </c>
      <c r="C1129" s="4" t="s">
        <v>1059</v>
      </c>
      <c r="D1129" s="148" t="s">
        <v>1308</v>
      </c>
      <c r="E1129" s="148" t="s">
        <v>125</v>
      </c>
      <c r="F1129" s="149">
        <v>10</v>
      </c>
      <c r="G1129" s="150">
        <v>85</v>
      </c>
      <c r="H1129" s="150">
        <f t="shared" si="74"/>
        <v>850</v>
      </c>
      <c r="I1129" s="37">
        <v>0</v>
      </c>
      <c r="J1129" s="5">
        <f t="shared" si="75"/>
        <v>850</v>
      </c>
      <c r="K1129" s="4" t="s">
        <v>126</v>
      </c>
      <c r="L1129" s="4" t="s">
        <v>127</v>
      </c>
      <c r="M1129" s="157"/>
    </row>
    <row r="1130" spans="1:13" x14ac:dyDescent="0.25">
      <c r="A1130" s="147" t="s">
        <v>1055</v>
      </c>
      <c r="B1130" s="187">
        <f t="shared" si="73"/>
        <v>46251</v>
      </c>
      <c r="C1130" s="4" t="s">
        <v>1059</v>
      </c>
      <c r="D1130" s="148" t="s">
        <v>1308</v>
      </c>
      <c r="E1130" s="148" t="s">
        <v>131</v>
      </c>
      <c r="F1130" s="149">
        <v>3</v>
      </c>
      <c r="G1130" s="150">
        <v>80</v>
      </c>
      <c r="H1130" s="150">
        <f t="shared" si="74"/>
        <v>240</v>
      </c>
      <c r="I1130" s="37">
        <v>0</v>
      </c>
      <c r="J1130" s="5">
        <f t="shared" si="75"/>
        <v>240</v>
      </c>
      <c r="K1130" s="4" t="s">
        <v>126</v>
      </c>
      <c r="L1130" s="4" t="s">
        <v>127</v>
      </c>
      <c r="M1130" s="157"/>
    </row>
    <row r="1131" spans="1:13" x14ac:dyDescent="0.25">
      <c r="A1131" s="147" t="s">
        <v>1055</v>
      </c>
      <c r="B1131" s="187">
        <f t="shared" si="73"/>
        <v>46251</v>
      </c>
      <c r="C1131" s="4" t="s">
        <v>1060</v>
      </c>
      <c r="D1131" s="148" t="s">
        <v>1313</v>
      </c>
      <c r="E1131" s="148" t="s">
        <v>125</v>
      </c>
      <c r="F1131" s="149">
        <v>20</v>
      </c>
      <c r="G1131" s="150">
        <v>85</v>
      </c>
      <c r="H1131" s="150">
        <f t="shared" si="74"/>
        <v>1700</v>
      </c>
      <c r="I1131" s="37">
        <v>0</v>
      </c>
      <c r="J1131" s="5">
        <f t="shared" si="75"/>
        <v>1700</v>
      </c>
      <c r="K1131" s="4" t="s">
        <v>126</v>
      </c>
      <c r="L1131" s="4" t="s">
        <v>127</v>
      </c>
      <c r="M1131" s="157"/>
    </row>
    <row r="1132" spans="1:13" x14ac:dyDescent="0.25">
      <c r="A1132" s="147" t="s">
        <v>1055</v>
      </c>
      <c r="B1132" s="187">
        <f t="shared" si="73"/>
        <v>46251</v>
      </c>
      <c r="C1132" s="4" t="s">
        <v>1061</v>
      </c>
      <c r="D1132" s="148" t="s">
        <v>141</v>
      </c>
      <c r="E1132" s="148" t="s">
        <v>125</v>
      </c>
      <c r="F1132" s="149">
        <v>25</v>
      </c>
      <c r="G1132" s="150">
        <v>86</v>
      </c>
      <c r="H1132" s="150">
        <f t="shared" si="74"/>
        <v>2150</v>
      </c>
      <c r="I1132" s="37">
        <v>0</v>
      </c>
      <c r="J1132" s="5">
        <f t="shared" si="75"/>
        <v>2150</v>
      </c>
      <c r="K1132" s="4" t="s">
        <v>126</v>
      </c>
      <c r="L1132" s="4" t="s">
        <v>127</v>
      </c>
      <c r="M1132" s="157"/>
    </row>
    <row r="1133" spans="1:13" x14ac:dyDescent="0.25">
      <c r="A1133" s="147" t="s">
        <v>1055</v>
      </c>
      <c r="B1133" s="187">
        <f t="shared" si="73"/>
        <v>46251</v>
      </c>
      <c r="C1133" s="4" t="s">
        <v>1062</v>
      </c>
      <c r="D1133" s="148" t="s">
        <v>139</v>
      </c>
      <c r="E1133" s="148" t="s">
        <v>125</v>
      </c>
      <c r="F1133" s="149">
        <v>2</v>
      </c>
      <c r="G1133" s="150">
        <v>86</v>
      </c>
      <c r="H1133" s="150">
        <f t="shared" si="74"/>
        <v>172</v>
      </c>
      <c r="I1133" s="37">
        <v>0</v>
      </c>
      <c r="J1133" s="5">
        <f t="shared" si="75"/>
        <v>172</v>
      </c>
      <c r="K1133" s="4" t="s">
        <v>126</v>
      </c>
      <c r="L1133" s="4" t="s">
        <v>127</v>
      </c>
      <c r="M1133" s="157"/>
    </row>
    <row r="1134" spans="1:13" x14ac:dyDescent="0.25">
      <c r="A1134" s="147" t="s">
        <v>1055</v>
      </c>
      <c r="B1134" s="187">
        <f t="shared" si="73"/>
        <v>46251</v>
      </c>
      <c r="C1134" s="4" t="s">
        <v>1063</v>
      </c>
      <c r="D1134" s="148" t="s">
        <v>145</v>
      </c>
      <c r="E1134" s="148" t="s">
        <v>125</v>
      </c>
      <c r="F1134" s="149">
        <v>25</v>
      </c>
      <c r="G1134" s="150">
        <v>95</v>
      </c>
      <c r="H1134" s="150">
        <f t="shared" si="74"/>
        <v>2375</v>
      </c>
      <c r="I1134" s="37">
        <v>0</v>
      </c>
      <c r="J1134" s="5">
        <f t="shared" si="75"/>
        <v>2375</v>
      </c>
      <c r="K1134" s="4" t="s">
        <v>126</v>
      </c>
      <c r="L1134" s="4" t="s">
        <v>127</v>
      </c>
      <c r="M1134" s="157"/>
    </row>
    <row r="1135" spans="1:13" x14ac:dyDescent="0.25">
      <c r="A1135" s="147" t="s">
        <v>1055</v>
      </c>
      <c r="B1135" s="187">
        <f t="shared" si="73"/>
        <v>46251</v>
      </c>
      <c r="C1135" s="4" t="s">
        <v>1064</v>
      </c>
      <c r="D1135" s="148" t="s">
        <v>1312</v>
      </c>
      <c r="E1135" s="148" t="s">
        <v>125</v>
      </c>
      <c r="F1135" s="149">
        <v>6</v>
      </c>
      <c r="G1135" s="150">
        <v>85</v>
      </c>
      <c r="H1135" s="150">
        <f t="shared" si="74"/>
        <v>510</v>
      </c>
      <c r="I1135" s="37">
        <v>0</v>
      </c>
      <c r="J1135" s="5">
        <f t="shared" si="75"/>
        <v>510</v>
      </c>
      <c r="K1135" s="4" t="s">
        <v>126</v>
      </c>
      <c r="L1135" s="4" t="s">
        <v>127</v>
      </c>
      <c r="M1135" s="157"/>
    </row>
    <row r="1136" spans="1:13" x14ac:dyDescent="0.25">
      <c r="A1136" s="147" t="s">
        <v>1055</v>
      </c>
      <c r="B1136" s="187">
        <f t="shared" si="73"/>
        <v>46251</v>
      </c>
      <c r="C1136" s="4" t="s">
        <v>1065</v>
      </c>
      <c r="D1136" s="148" t="s">
        <v>147</v>
      </c>
      <c r="E1136" s="148" t="s">
        <v>125</v>
      </c>
      <c r="F1136" s="149">
        <v>50</v>
      </c>
      <c r="G1136" s="150">
        <v>85</v>
      </c>
      <c r="H1136" s="150">
        <f t="shared" si="74"/>
        <v>4250</v>
      </c>
      <c r="I1136" s="37">
        <v>0</v>
      </c>
      <c r="J1136" s="5">
        <f t="shared" si="75"/>
        <v>4250</v>
      </c>
      <c r="K1136" s="4" t="s">
        <v>126</v>
      </c>
      <c r="L1136" s="4" t="s">
        <v>127</v>
      </c>
      <c r="M1136" s="157"/>
    </row>
    <row r="1137" spans="1:13" x14ac:dyDescent="0.25">
      <c r="A1137" s="147" t="s">
        <v>1055</v>
      </c>
      <c r="B1137" s="187">
        <f t="shared" si="73"/>
        <v>46251</v>
      </c>
      <c r="C1137" s="4" t="s">
        <v>1066</v>
      </c>
      <c r="D1137" s="148" t="s">
        <v>151</v>
      </c>
      <c r="E1137" s="148" t="s">
        <v>125</v>
      </c>
      <c r="F1137" s="149">
        <v>7</v>
      </c>
      <c r="G1137" s="150">
        <v>85</v>
      </c>
      <c r="H1137" s="150">
        <f t="shared" si="74"/>
        <v>595</v>
      </c>
      <c r="I1137" s="37">
        <v>0</v>
      </c>
      <c r="J1137" s="5">
        <f t="shared" si="75"/>
        <v>595</v>
      </c>
      <c r="K1137" s="4" t="s">
        <v>126</v>
      </c>
      <c r="L1137" s="4" t="s">
        <v>127</v>
      </c>
      <c r="M1137" s="157"/>
    </row>
    <row r="1138" spans="1:13" x14ac:dyDescent="0.25">
      <c r="A1138" s="147" t="s">
        <v>1055</v>
      </c>
      <c r="B1138" s="187">
        <f t="shared" si="73"/>
        <v>46251</v>
      </c>
      <c r="C1138" s="4" t="s">
        <v>1067</v>
      </c>
      <c r="D1138" s="148" t="s">
        <v>265</v>
      </c>
      <c r="E1138" s="148" t="s">
        <v>125</v>
      </c>
      <c r="F1138" s="149">
        <v>2</v>
      </c>
      <c r="G1138" s="150">
        <v>100</v>
      </c>
      <c r="H1138" s="150">
        <f t="shared" si="74"/>
        <v>200</v>
      </c>
      <c r="I1138" s="37">
        <v>0</v>
      </c>
      <c r="J1138" s="5">
        <f t="shared" si="75"/>
        <v>200</v>
      </c>
      <c r="K1138" s="4" t="s">
        <v>126</v>
      </c>
      <c r="L1138" s="4" t="s">
        <v>127</v>
      </c>
      <c r="M1138" s="157"/>
    </row>
    <row r="1139" spans="1:13" x14ac:dyDescent="0.25">
      <c r="A1139" s="147" t="s">
        <v>1055</v>
      </c>
      <c r="B1139" s="187">
        <f t="shared" si="73"/>
        <v>46251</v>
      </c>
      <c r="C1139" s="4" t="s">
        <v>1068</v>
      </c>
      <c r="D1139" s="148" t="s">
        <v>534</v>
      </c>
      <c r="E1139" s="148" t="s">
        <v>125</v>
      </c>
      <c r="F1139" s="149">
        <v>1</v>
      </c>
      <c r="G1139" s="150">
        <v>90</v>
      </c>
      <c r="H1139" s="150">
        <f t="shared" si="74"/>
        <v>90</v>
      </c>
      <c r="I1139" s="37">
        <v>0</v>
      </c>
      <c r="J1139" s="5">
        <f t="shared" si="75"/>
        <v>90</v>
      </c>
      <c r="K1139" s="4" t="s">
        <v>126</v>
      </c>
      <c r="L1139" s="4" t="s">
        <v>127</v>
      </c>
      <c r="M1139" s="157"/>
    </row>
    <row r="1140" spans="1:13" x14ac:dyDescent="0.25">
      <c r="A1140" s="147" t="s">
        <v>1055</v>
      </c>
      <c r="B1140" s="187">
        <f t="shared" si="73"/>
        <v>46251</v>
      </c>
      <c r="C1140" s="4"/>
      <c r="D1140" s="148" t="s">
        <v>941</v>
      </c>
      <c r="E1140" s="148" t="s">
        <v>125</v>
      </c>
      <c r="F1140" s="149">
        <v>96</v>
      </c>
      <c r="G1140" s="150">
        <v>0</v>
      </c>
      <c r="H1140" s="150">
        <f t="shared" si="74"/>
        <v>0</v>
      </c>
      <c r="I1140" s="37">
        <v>0</v>
      </c>
      <c r="J1140" s="5">
        <f t="shared" si="75"/>
        <v>0</v>
      </c>
      <c r="K1140" s="4" t="s">
        <v>126</v>
      </c>
      <c r="L1140" s="4" t="s">
        <v>127</v>
      </c>
      <c r="M1140" s="157"/>
    </row>
    <row r="1141" spans="1:13" x14ac:dyDescent="0.25">
      <c r="A1141" s="147" t="s">
        <v>1055</v>
      </c>
      <c r="B1141" s="187">
        <f t="shared" si="73"/>
        <v>46251</v>
      </c>
      <c r="C1141" s="4" t="s">
        <v>1069</v>
      </c>
      <c r="D1141" s="148" t="s">
        <v>153</v>
      </c>
      <c r="E1141" s="148" t="s">
        <v>125</v>
      </c>
      <c r="F1141" s="149">
        <v>53</v>
      </c>
      <c r="G1141" s="150">
        <v>95.66</v>
      </c>
      <c r="H1141" s="150">
        <f t="shared" si="74"/>
        <v>5069.9799999999996</v>
      </c>
      <c r="I1141" s="37">
        <v>0</v>
      </c>
      <c r="J1141" s="5">
        <f t="shared" si="75"/>
        <v>5069.9799999999996</v>
      </c>
      <c r="K1141" s="4" t="s">
        <v>126</v>
      </c>
      <c r="L1141" s="4" t="s">
        <v>127</v>
      </c>
      <c r="M1141" s="157"/>
    </row>
    <row r="1142" spans="1:13" x14ac:dyDescent="0.25">
      <c r="A1142" s="147" t="s">
        <v>1070</v>
      </c>
      <c r="B1142" s="187">
        <f t="shared" si="73"/>
        <v>46252</v>
      </c>
      <c r="C1142" s="4" t="s">
        <v>1071</v>
      </c>
      <c r="D1142" s="148" t="s">
        <v>1303</v>
      </c>
      <c r="E1142" s="148" t="s">
        <v>125</v>
      </c>
      <c r="F1142" s="149">
        <v>60</v>
      </c>
      <c r="G1142" s="150">
        <v>85</v>
      </c>
      <c r="H1142" s="150">
        <f t="shared" si="74"/>
        <v>5100</v>
      </c>
      <c r="I1142" s="37">
        <v>0</v>
      </c>
      <c r="J1142" s="5">
        <f t="shared" si="75"/>
        <v>5100</v>
      </c>
      <c r="K1142" s="4" t="s">
        <v>126</v>
      </c>
      <c r="L1142" s="4" t="s">
        <v>127</v>
      </c>
      <c r="M1142" s="157"/>
    </row>
    <row r="1143" spans="1:13" x14ac:dyDescent="0.25">
      <c r="A1143" s="147" t="s">
        <v>1070</v>
      </c>
      <c r="B1143" s="187">
        <f t="shared" si="73"/>
        <v>46252</v>
      </c>
      <c r="C1143" s="4" t="s">
        <v>1072</v>
      </c>
      <c r="D1143" s="148" t="s">
        <v>1308</v>
      </c>
      <c r="E1143" s="148" t="s">
        <v>125</v>
      </c>
      <c r="F1143" s="149">
        <v>40</v>
      </c>
      <c r="G1143" s="150">
        <v>86</v>
      </c>
      <c r="H1143" s="150">
        <f t="shared" si="74"/>
        <v>3440</v>
      </c>
      <c r="I1143" s="37">
        <v>0</v>
      </c>
      <c r="J1143" s="5">
        <f t="shared" si="75"/>
        <v>3440</v>
      </c>
      <c r="K1143" s="4" t="s">
        <v>126</v>
      </c>
      <c r="L1143" s="4" t="s">
        <v>127</v>
      </c>
      <c r="M1143" s="157"/>
    </row>
    <row r="1144" spans="1:13" x14ac:dyDescent="0.25">
      <c r="A1144" s="147" t="s">
        <v>1070</v>
      </c>
      <c r="B1144" s="187">
        <f t="shared" si="73"/>
        <v>46252</v>
      </c>
      <c r="C1144" s="4" t="s">
        <v>1072</v>
      </c>
      <c r="D1144" s="148" t="s">
        <v>1308</v>
      </c>
      <c r="E1144" s="148" t="s">
        <v>125</v>
      </c>
      <c r="F1144" s="149">
        <v>45</v>
      </c>
      <c r="G1144" s="150">
        <v>85</v>
      </c>
      <c r="H1144" s="150">
        <f t="shared" si="74"/>
        <v>3825</v>
      </c>
      <c r="I1144" s="37">
        <v>0</v>
      </c>
      <c r="J1144" s="5">
        <f t="shared" si="75"/>
        <v>3825</v>
      </c>
      <c r="K1144" s="4" t="s">
        <v>126</v>
      </c>
      <c r="L1144" s="4" t="s">
        <v>127</v>
      </c>
      <c r="M1144" s="157"/>
    </row>
    <row r="1145" spans="1:13" x14ac:dyDescent="0.25">
      <c r="A1145" s="147" t="s">
        <v>1070</v>
      </c>
      <c r="B1145" s="187">
        <f t="shared" si="73"/>
        <v>46252</v>
      </c>
      <c r="C1145" s="4" t="s">
        <v>1072</v>
      </c>
      <c r="D1145" s="148" t="s">
        <v>1308</v>
      </c>
      <c r="E1145" s="148" t="s">
        <v>149</v>
      </c>
      <c r="F1145" s="149">
        <v>2</v>
      </c>
      <c r="G1145" s="150">
        <v>850</v>
      </c>
      <c r="H1145" s="150">
        <f t="shared" si="74"/>
        <v>1700</v>
      </c>
      <c r="I1145" s="37">
        <v>0</v>
      </c>
      <c r="J1145" s="5">
        <f t="shared" si="75"/>
        <v>1700</v>
      </c>
      <c r="K1145" s="4" t="s">
        <v>126</v>
      </c>
      <c r="L1145" s="4" t="s">
        <v>127</v>
      </c>
      <c r="M1145" s="157"/>
    </row>
    <row r="1146" spans="1:13" x14ac:dyDescent="0.25">
      <c r="A1146" s="147" t="s">
        <v>1070</v>
      </c>
      <c r="B1146" s="187">
        <f t="shared" si="73"/>
        <v>46252</v>
      </c>
      <c r="C1146" s="4" t="s">
        <v>1073</v>
      </c>
      <c r="D1146" s="148" t="s">
        <v>247</v>
      </c>
      <c r="E1146" s="148" t="s">
        <v>149</v>
      </c>
      <c r="F1146" s="149">
        <v>1</v>
      </c>
      <c r="G1146" s="150">
        <v>850</v>
      </c>
      <c r="H1146" s="150">
        <f t="shared" si="74"/>
        <v>850</v>
      </c>
      <c r="I1146" s="37">
        <v>0</v>
      </c>
      <c r="J1146" s="5">
        <f t="shared" si="75"/>
        <v>850</v>
      </c>
      <c r="K1146" s="4" t="s">
        <v>126</v>
      </c>
      <c r="L1146" s="4" t="s">
        <v>127</v>
      </c>
      <c r="M1146" s="157"/>
    </row>
    <row r="1147" spans="1:13" x14ac:dyDescent="0.25">
      <c r="A1147" s="147" t="s">
        <v>1070</v>
      </c>
      <c r="B1147" s="187">
        <f t="shared" si="73"/>
        <v>46252</v>
      </c>
      <c r="C1147" s="4" t="s">
        <v>1074</v>
      </c>
      <c r="D1147" s="148" t="s">
        <v>1313</v>
      </c>
      <c r="E1147" s="148" t="s">
        <v>125</v>
      </c>
      <c r="F1147" s="149">
        <v>15</v>
      </c>
      <c r="G1147" s="150">
        <v>85</v>
      </c>
      <c r="H1147" s="150">
        <f t="shared" si="74"/>
        <v>1275</v>
      </c>
      <c r="I1147" s="37">
        <v>0</v>
      </c>
      <c r="J1147" s="5">
        <f t="shared" si="75"/>
        <v>1275</v>
      </c>
      <c r="K1147" s="4" t="s">
        <v>126</v>
      </c>
      <c r="L1147" s="4" t="s">
        <v>127</v>
      </c>
      <c r="M1147" s="157"/>
    </row>
    <row r="1148" spans="1:13" x14ac:dyDescent="0.25">
      <c r="A1148" s="147" t="s">
        <v>1070</v>
      </c>
      <c r="B1148" s="187">
        <f t="shared" si="73"/>
        <v>46252</v>
      </c>
      <c r="C1148" s="4" t="s">
        <v>1075</v>
      </c>
      <c r="D1148" s="148" t="s">
        <v>141</v>
      </c>
      <c r="E1148" s="148" t="s">
        <v>125</v>
      </c>
      <c r="F1148" s="149">
        <v>25</v>
      </c>
      <c r="G1148" s="150">
        <v>86</v>
      </c>
      <c r="H1148" s="150">
        <f t="shared" si="74"/>
        <v>2150</v>
      </c>
      <c r="I1148" s="37">
        <v>0</v>
      </c>
      <c r="J1148" s="5">
        <f t="shared" si="75"/>
        <v>2150</v>
      </c>
      <c r="K1148" s="4" t="s">
        <v>126</v>
      </c>
      <c r="L1148" s="4" t="s">
        <v>127</v>
      </c>
      <c r="M1148" s="157"/>
    </row>
    <row r="1149" spans="1:13" x14ac:dyDescent="0.25">
      <c r="A1149" s="147" t="s">
        <v>1070</v>
      </c>
      <c r="B1149" s="187">
        <f t="shared" si="73"/>
        <v>46252</v>
      </c>
      <c r="C1149" s="4" t="s">
        <v>1076</v>
      </c>
      <c r="D1149" s="148" t="s">
        <v>139</v>
      </c>
      <c r="E1149" s="148" t="s">
        <v>125</v>
      </c>
      <c r="F1149" s="149">
        <v>2</v>
      </c>
      <c r="G1149" s="150">
        <v>86</v>
      </c>
      <c r="H1149" s="150">
        <f t="shared" si="74"/>
        <v>172</v>
      </c>
      <c r="I1149" s="37">
        <v>0</v>
      </c>
      <c r="J1149" s="5">
        <f t="shared" si="75"/>
        <v>172</v>
      </c>
      <c r="K1149" s="4" t="s">
        <v>126</v>
      </c>
      <c r="L1149" s="4" t="s">
        <v>127</v>
      </c>
      <c r="M1149" s="157"/>
    </row>
    <row r="1150" spans="1:13" x14ac:dyDescent="0.25">
      <c r="A1150" s="147" t="s">
        <v>1070</v>
      </c>
      <c r="B1150" s="187">
        <f t="shared" si="73"/>
        <v>46252</v>
      </c>
      <c r="C1150" s="4" t="s">
        <v>1077</v>
      </c>
      <c r="D1150" s="148" t="s">
        <v>1306</v>
      </c>
      <c r="E1150" s="148" t="s">
        <v>125</v>
      </c>
      <c r="F1150" s="149">
        <v>50</v>
      </c>
      <c r="G1150" s="150">
        <v>85</v>
      </c>
      <c r="H1150" s="150">
        <f t="shared" si="74"/>
        <v>4250</v>
      </c>
      <c r="I1150" s="37">
        <v>0</v>
      </c>
      <c r="J1150" s="5">
        <f t="shared" si="75"/>
        <v>4250</v>
      </c>
      <c r="K1150" s="4" t="s">
        <v>126</v>
      </c>
      <c r="L1150" s="4" t="s">
        <v>127</v>
      </c>
      <c r="M1150" s="157"/>
    </row>
    <row r="1151" spans="1:13" x14ac:dyDescent="0.25">
      <c r="A1151" s="147" t="s">
        <v>1070</v>
      </c>
      <c r="B1151" s="187">
        <f t="shared" si="73"/>
        <v>46252</v>
      </c>
      <c r="C1151" s="4" t="s">
        <v>1078</v>
      </c>
      <c r="D1151" s="148" t="s">
        <v>265</v>
      </c>
      <c r="E1151" s="148" t="s">
        <v>125</v>
      </c>
      <c r="F1151" s="149">
        <v>2</v>
      </c>
      <c r="G1151" s="150">
        <v>100</v>
      </c>
      <c r="H1151" s="150">
        <f t="shared" si="74"/>
        <v>200</v>
      </c>
      <c r="I1151" s="37">
        <v>0</v>
      </c>
      <c r="J1151" s="5">
        <f t="shared" si="75"/>
        <v>200</v>
      </c>
      <c r="K1151" s="4" t="s">
        <v>126</v>
      </c>
      <c r="L1151" s="4" t="s">
        <v>127</v>
      </c>
      <c r="M1151" s="157"/>
    </row>
    <row r="1152" spans="1:13" x14ac:dyDescent="0.25">
      <c r="A1152" s="147" t="s">
        <v>1070</v>
      </c>
      <c r="B1152" s="187">
        <f t="shared" si="73"/>
        <v>46252</v>
      </c>
      <c r="C1152" s="4" t="s">
        <v>1079</v>
      </c>
      <c r="D1152" s="148" t="s">
        <v>153</v>
      </c>
      <c r="E1152" s="148" t="s">
        <v>125</v>
      </c>
      <c r="F1152" s="149">
        <v>7.5</v>
      </c>
      <c r="G1152" s="150">
        <v>100</v>
      </c>
      <c r="H1152" s="150">
        <f t="shared" si="74"/>
        <v>750</v>
      </c>
      <c r="I1152" s="37">
        <v>0</v>
      </c>
      <c r="J1152" s="5">
        <f t="shared" si="75"/>
        <v>750</v>
      </c>
      <c r="K1152" s="4" t="s">
        <v>126</v>
      </c>
      <c r="L1152" s="4" t="s">
        <v>127</v>
      </c>
      <c r="M1152" s="157"/>
    </row>
    <row r="1153" spans="1:13" x14ac:dyDescent="0.25">
      <c r="A1153" s="147" t="s">
        <v>1070</v>
      </c>
      <c r="B1153" s="187">
        <f t="shared" si="73"/>
        <v>46252</v>
      </c>
      <c r="C1153" s="4" t="s">
        <v>8839</v>
      </c>
      <c r="D1153" s="148" t="s">
        <v>868</v>
      </c>
      <c r="E1153" s="148" t="s">
        <v>125</v>
      </c>
      <c r="F1153" s="149">
        <v>0</v>
      </c>
      <c r="G1153" s="150">
        <v>0</v>
      </c>
      <c r="H1153" s="150">
        <f t="shared" si="74"/>
        <v>0</v>
      </c>
      <c r="I1153" s="37">
        <v>0</v>
      </c>
      <c r="J1153" s="5">
        <f t="shared" si="75"/>
        <v>0</v>
      </c>
      <c r="K1153" s="4" t="s">
        <v>126</v>
      </c>
      <c r="L1153" s="4" t="s">
        <v>127</v>
      </c>
      <c r="M1153" s="157"/>
    </row>
    <row r="1154" spans="1:13" x14ac:dyDescent="0.25">
      <c r="A1154" s="147" t="s">
        <v>1070</v>
      </c>
      <c r="B1154" s="187">
        <f t="shared" si="73"/>
        <v>46252</v>
      </c>
      <c r="C1154" s="4" t="s">
        <v>8840</v>
      </c>
      <c r="D1154" s="148" t="s">
        <v>1309</v>
      </c>
      <c r="E1154" s="148" t="s">
        <v>125</v>
      </c>
      <c r="F1154" s="149">
        <v>8</v>
      </c>
      <c r="G1154" s="150">
        <v>85</v>
      </c>
      <c r="H1154" s="150">
        <f t="shared" si="74"/>
        <v>680</v>
      </c>
      <c r="I1154" s="37">
        <v>0</v>
      </c>
      <c r="J1154" s="5">
        <f t="shared" si="75"/>
        <v>680</v>
      </c>
      <c r="K1154" s="4" t="s">
        <v>126</v>
      </c>
      <c r="L1154" s="4" t="s">
        <v>127</v>
      </c>
      <c r="M1154" s="157"/>
    </row>
    <row r="1155" spans="1:13" x14ac:dyDescent="0.25">
      <c r="A1155" s="147" t="s">
        <v>1070</v>
      </c>
      <c r="B1155" s="187">
        <f t="shared" si="73"/>
        <v>46252</v>
      </c>
      <c r="C1155" s="4" t="s">
        <v>8841</v>
      </c>
      <c r="D1155" s="148" t="s">
        <v>1310</v>
      </c>
      <c r="E1155" s="148" t="s">
        <v>125</v>
      </c>
      <c r="F1155" s="149">
        <v>18</v>
      </c>
      <c r="G1155" s="150">
        <v>85</v>
      </c>
      <c r="H1155" s="150">
        <f t="shared" si="74"/>
        <v>1530</v>
      </c>
      <c r="I1155" s="37">
        <v>0</v>
      </c>
      <c r="J1155" s="5">
        <f t="shared" si="75"/>
        <v>1530</v>
      </c>
      <c r="K1155" s="4" t="s">
        <v>126</v>
      </c>
      <c r="L1155" s="4" t="s">
        <v>127</v>
      </c>
      <c r="M1155" s="157"/>
    </row>
    <row r="1156" spans="1:13" x14ac:dyDescent="0.25">
      <c r="A1156" s="147" t="s">
        <v>1070</v>
      </c>
      <c r="B1156" s="187">
        <f t="shared" si="73"/>
        <v>46252</v>
      </c>
      <c r="C1156" s="4" t="s">
        <v>8842</v>
      </c>
      <c r="D1156" s="148" t="s">
        <v>134</v>
      </c>
      <c r="E1156" s="148" t="s">
        <v>125</v>
      </c>
      <c r="F1156" s="149">
        <v>10</v>
      </c>
      <c r="G1156" s="150">
        <v>85</v>
      </c>
      <c r="H1156" s="150">
        <f t="shared" si="74"/>
        <v>850</v>
      </c>
      <c r="I1156" s="37">
        <v>0</v>
      </c>
      <c r="J1156" s="5">
        <f t="shared" si="75"/>
        <v>850</v>
      </c>
      <c r="K1156" s="4" t="s">
        <v>126</v>
      </c>
      <c r="L1156" s="4" t="s">
        <v>127</v>
      </c>
      <c r="M1156" s="157"/>
    </row>
    <row r="1157" spans="1:13" x14ac:dyDescent="0.25">
      <c r="A1157" s="147" t="s">
        <v>1070</v>
      </c>
      <c r="B1157" s="187">
        <f t="shared" si="73"/>
        <v>46252</v>
      </c>
      <c r="C1157" s="4" t="s">
        <v>8843</v>
      </c>
      <c r="D1157" s="148" t="s">
        <v>1311</v>
      </c>
      <c r="E1157" s="148" t="s">
        <v>125</v>
      </c>
      <c r="F1157" s="149">
        <v>5</v>
      </c>
      <c r="G1157" s="150">
        <v>85</v>
      </c>
      <c r="H1157" s="150">
        <f t="shared" si="74"/>
        <v>425</v>
      </c>
      <c r="I1157" s="37">
        <v>0</v>
      </c>
      <c r="J1157" s="5">
        <f t="shared" si="75"/>
        <v>425</v>
      </c>
      <c r="K1157" s="4" t="s">
        <v>126</v>
      </c>
      <c r="L1157" s="4" t="s">
        <v>127</v>
      </c>
      <c r="M1157" s="157"/>
    </row>
    <row r="1158" spans="1:13" x14ac:dyDescent="0.25">
      <c r="A1158" s="147" t="s">
        <v>1070</v>
      </c>
      <c r="B1158" s="187">
        <f t="shared" si="73"/>
        <v>46252</v>
      </c>
      <c r="C1158" s="4" t="s">
        <v>8844</v>
      </c>
      <c r="D1158" s="148" t="s">
        <v>145</v>
      </c>
      <c r="E1158" s="148" t="s">
        <v>125</v>
      </c>
      <c r="F1158" s="149">
        <v>28</v>
      </c>
      <c r="G1158" s="150">
        <v>95</v>
      </c>
      <c r="H1158" s="150">
        <f t="shared" si="74"/>
        <v>2660</v>
      </c>
      <c r="I1158" s="37">
        <v>0</v>
      </c>
      <c r="J1158" s="5">
        <f t="shared" si="75"/>
        <v>2660</v>
      </c>
      <c r="K1158" s="4" t="s">
        <v>126</v>
      </c>
      <c r="L1158" s="4" t="s">
        <v>127</v>
      </c>
      <c r="M1158" s="157"/>
    </row>
    <row r="1159" spans="1:13" x14ac:dyDescent="0.25">
      <c r="A1159" s="147" t="s">
        <v>1070</v>
      </c>
      <c r="B1159" s="187">
        <f t="shared" si="73"/>
        <v>46252</v>
      </c>
      <c r="C1159" s="4" t="s">
        <v>8845</v>
      </c>
      <c r="D1159" s="148" t="s">
        <v>1312</v>
      </c>
      <c r="E1159" s="148" t="s">
        <v>125</v>
      </c>
      <c r="F1159" s="149">
        <v>5</v>
      </c>
      <c r="G1159" s="150">
        <v>85</v>
      </c>
      <c r="H1159" s="150">
        <f t="shared" si="74"/>
        <v>425</v>
      </c>
      <c r="I1159" s="37">
        <v>0</v>
      </c>
      <c r="J1159" s="5">
        <f t="shared" si="75"/>
        <v>425</v>
      </c>
      <c r="K1159" s="4" t="s">
        <v>126</v>
      </c>
      <c r="L1159" s="4" t="s">
        <v>127</v>
      </c>
      <c r="M1159" s="157"/>
    </row>
    <row r="1160" spans="1:13" x14ac:dyDescent="0.25">
      <c r="A1160" s="147" t="s">
        <v>1070</v>
      </c>
      <c r="B1160" s="187">
        <f t="shared" si="73"/>
        <v>46252</v>
      </c>
      <c r="C1160" s="4" t="s">
        <v>8846</v>
      </c>
      <c r="D1160" s="148" t="s">
        <v>1307</v>
      </c>
      <c r="E1160" s="148" t="s">
        <v>125</v>
      </c>
      <c r="F1160" s="149">
        <v>30</v>
      </c>
      <c r="G1160" s="150">
        <v>85</v>
      </c>
      <c r="H1160" s="150">
        <f t="shared" si="74"/>
        <v>2550</v>
      </c>
      <c r="I1160" s="37">
        <v>0</v>
      </c>
      <c r="J1160" s="5">
        <f t="shared" si="75"/>
        <v>2550</v>
      </c>
      <c r="K1160" s="4" t="s">
        <v>126</v>
      </c>
      <c r="L1160" s="4" t="s">
        <v>127</v>
      </c>
      <c r="M1160" s="157"/>
    </row>
    <row r="1161" spans="1:13" x14ac:dyDescent="0.25">
      <c r="A1161" s="147" t="s">
        <v>1070</v>
      </c>
      <c r="B1161" s="187">
        <f t="shared" si="73"/>
        <v>46252</v>
      </c>
      <c r="C1161" s="4" t="s">
        <v>8847</v>
      </c>
      <c r="D1161" s="148" t="s">
        <v>147</v>
      </c>
      <c r="E1161" s="148" t="s">
        <v>125</v>
      </c>
      <c r="F1161" s="149">
        <v>36</v>
      </c>
      <c r="G1161" s="150">
        <v>85</v>
      </c>
      <c r="H1161" s="150">
        <f t="shared" si="74"/>
        <v>3060</v>
      </c>
      <c r="I1161" s="37">
        <v>0</v>
      </c>
      <c r="J1161" s="5">
        <f t="shared" si="75"/>
        <v>3060</v>
      </c>
      <c r="K1161" s="4" t="s">
        <v>126</v>
      </c>
      <c r="L1161" s="4" t="s">
        <v>127</v>
      </c>
      <c r="M1161" s="157"/>
    </row>
    <row r="1162" spans="1:13" x14ac:dyDescent="0.25">
      <c r="A1162" s="147" t="s">
        <v>1070</v>
      </c>
      <c r="B1162" s="187">
        <f t="shared" si="73"/>
        <v>46252</v>
      </c>
      <c r="C1162" s="4" t="s">
        <v>8848</v>
      </c>
      <c r="D1162" s="148" t="s">
        <v>151</v>
      </c>
      <c r="E1162" s="148" t="s">
        <v>125</v>
      </c>
      <c r="F1162" s="149">
        <v>6</v>
      </c>
      <c r="G1162" s="150">
        <v>85</v>
      </c>
      <c r="H1162" s="150">
        <f t="shared" si="74"/>
        <v>510</v>
      </c>
      <c r="I1162" s="37">
        <v>0</v>
      </c>
      <c r="J1162" s="5">
        <f t="shared" si="75"/>
        <v>510</v>
      </c>
      <c r="K1162" s="4" t="s">
        <v>126</v>
      </c>
      <c r="L1162" s="4" t="s">
        <v>127</v>
      </c>
      <c r="M1162" s="157"/>
    </row>
    <row r="1163" spans="1:13" x14ac:dyDescent="0.25">
      <c r="A1163" s="147" t="s">
        <v>1293</v>
      </c>
      <c r="B1163" s="187">
        <f t="shared" si="73"/>
        <v>46253</v>
      </c>
      <c r="C1163" s="4" t="s">
        <v>8849</v>
      </c>
      <c r="D1163" s="148" t="s">
        <v>1303</v>
      </c>
      <c r="E1163" s="148" t="s">
        <v>125</v>
      </c>
      <c r="F1163" s="149">
        <v>40</v>
      </c>
      <c r="G1163" s="150">
        <v>85</v>
      </c>
      <c r="H1163" s="150">
        <f t="shared" si="74"/>
        <v>3400</v>
      </c>
      <c r="I1163" s="37">
        <v>0</v>
      </c>
      <c r="J1163" s="5">
        <f t="shared" si="75"/>
        <v>3400</v>
      </c>
      <c r="K1163" s="4" t="s">
        <v>126</v>
      </c>
      <c r="L1163" s="4" t="s">
        <v>127</v>
      </c>
      <c r="M1163" s="157"/>
    </row>
    <row r="1164" spans="1:13" x14ac:dyDescent="0.25">
      <c r="A1164" s="147" t="s">
        <v>1293</v>
      </c>
      <c r="B1164" s="187">
        <f t="shared" si="73"/>
        <v>46253</v>
      </c>
      <c r="C1164" s="4" t="s">
        <v>8849</v>
      </c>
      <c r="D1164" s="148" t="s">
        <v>1303</v>
      </c>
      <c r="E1164" s="148" t="s">
        <v>131</v>
      </c>
      <c r="F1164" s="149">
        <v>1</v>
      </c>
      <c r="G1164" s="150">
        <v>80</v>
      </c>
      <c r="H1164" s="150">
        <f t="shared" si="74"/>
        <v>80</v>
      </c>
      <c r="I1164" s="37">
        <v>0</v>
      </c>
      <c r="J1164" s="5">
        <f t="shared" si="75"/>
        <v>80</v>
      </c>
      <c r="K1164" s="4" t="s">
        <v>126</v>
      </c>
      <c r="L1164" s="4" t="s">
        <v>127</v>
      </c>
      <c r="M1164" s="157"/>
    </row>
    <row r="1165" spans="1:13" x14ac:dyDescent="0.25">
      <c r="A1165" s="147" t="s">
        <v>1293</v>
      </c>
      <c r="B1165" s="187">
        <f t="shared" si="73"/>
        <v>46253</v>
      </c>
      <c r="C1165" s="4" t="s">
        <v>8850</v>
      </c>
      <c r="D1165" s="148" t="s">
        <v>1306</v>
      </c>
      <c r="E1165" s="148" t="s">
        <v>125</v>
      </c>
      <c r="F1165" s="149">
        <v>50</v>
      </c>
      <c r="G1165" s="150">
        <v>85</v>
      </c>
      <c r="H1165" s="150">
        <f t="shared" si="74"/>
        <v>4250</v>
      </c>
      <c r="I1165" s="37">
        <v>0</v>
      </c>
      <c r="J1165" s="5">
        <f t="shared" si="75"/>
        <v>4250</v>
      </c>
      <c r="K1165" s="4" t="s">
        <v>126</v>
      </c>
      <c r="L1165" s="4" t="s">
        <v>127</v>
      </c>
      <c r="M1165" s="157"/>
    </row>
    <row r="1166" spans="1:13" x14ac:dyDescent="0.25">
      <c r="A1166" s="147" t="s">
        <v>1293</v>
      </c>
      <c r="B1166" s="187">
        <f t="shared" si="73"/>
        <v>46253</v>
      </c>
      <c r="C1166" s="4" t="s">
        <v>8851</v>
      </c>
      <c r="D1166" s="148" t="s">
        <v>1307</v>
      </c>
      <c r="E1166" s="148" t="s">
        <v>125</v>
      </c>
      <c r="F1166" s="149">
        <v>20</v>
      </c>
      <c r="G1166" s="150">
        <v>85</v>
      </c>
      <c r="H1166" s="150">
        <f t="shared" si="74"/>
        <v>1700</v>
      </c>
      <c r="I1166" s="37">
        <v>0</v>
      </c>
      <c r="J1166" s="5">
        <f t="shared" si="75"/>
        <v>1700</v>
      </c>
      <c r="K1166" s="4" t="s">
        <v>126</v>
      </c>
      <c r="L1166" s="4" t="s">
        <v>127</v>
      </c>
      <c r="M1166" s="157"/>
    </row>
    <row r="1167" spans="1:13" x14ac:dyDescent="0.25">
      <c r="A1167" s="147" t="s">
        <v>1293</v>
      </c>
      <c r="B1167" s="187">
        <f t="shared" si="73"/>
        <v>46253</v>
      </c>
      <c r="C1167" s="4" t="s">
        <v>8852</v>
      </c>
      <c r="D1167" s="148" t="s">
        <v>1308</v>
      </c>
      <c r="E1167" s="148" t="s">
        <v>125</v>
      </c>
      <c r="F1167" s="149">
        <v>40</v>
      </c>
      <c r="G1167" s="150">
        <v>86</v>
      </c>
      <c r="H1167" s="150">
        <f t="shared" si="74"/>
        <v>3440</v>
      </c>
      <c r="I1167" s="37">
        <v>0</v>
      </c>
      <c r="J1167" s="5">
        <f t="shared" si="75"/>
        <v>3440</v>
      </c>
      <c r="K1167" s="4" t="s">
        <v>126</v>
      </c>
      <c r="L1167" s="4" t="s">
        <v>127</v>
      </c>
      <c r="M1167" s="157"/>
    </row>
    <row r="1168" spans="1:13" x14ac:dyDescent="0.25">
      <c r="A1168" s="147" t="s">
        <v>1293</v>
      </c>
      <c r="B1168" s="187">
        <f t="shared" si="73"/>
        <v>46253</v>
      </c>
      <c r="C1168" s="4" t="s">
        <v>8852</v>
      </c>
      <c r="D1168" s="148" t="s">
        <v>1308</v>
      </c>
      <c r="E1168" s="148" t="s">
        <v>125</v>
      </c>
      <c r="F1168" s="149">
        <v>45</v>
      </c>
      <c r="G1168" s="150">
        <v>85</v>
      </c>
      <c r="H1168" s="150">
        <f t="shared" si="74"/>
        <v>3825</v>
      </c>
      <c r="I1168" s="37">
        <v>0</v>
      </c>
      <c r="J1168" s="5">
        <f t="shared" si="75"/>
        <v>3825</v>
      </c>
      <c r="K1168" s="4" t="s">
        <v>126</v>
      </c>
      <c r="L1168" s="4" t="s">
        <v>127</v>
      </c>
      <c r="M1168" s="157"/>
    </row>
    <row r="1169" spans="1:13" x14ac:dyDescent="0.25">
      <c r="A1169" s="147" t="s">
        <v>1293</v>
      </c>
      <c r="B1169" s="187">
        <f t="shared" si="73"/>
        <v>46253</v>
      </c>
      <c r="C1169" s="4" t="s">
        <v>8852</v>
      </c>
      <c r="D1169" s="148" t="s">
        <v>1308</v>
      </c>
      <c r="E1169" s="148" t="s">
        <v>131</v>
      </c>
      <c r="F1169" s="149">
        <v>1</v>
      </c>
      <c r="G1169" s="150">
        <v>80</v>
      </c>
      <c r="H1169" s="150">
        <f t="shared" si="74"/>
        <v>80</v>
      </c>
      <c r="I1169" s="37">
        <v>0</v>
      </c>
      <c r="J1169" s="5">
        <f t="shared" si="75"/>
        <v>80</v>
      </c>
      <c r="K1169" s="4" t="s">
        <v>126</v>
      </c>
      <c r="L1169" s="4" t="s">
        <v>127</v>
      </c>
      <c r="M1169" s="157"/>
    </row>
    <row r="1170" spans="1:13" x14ac:dyDescent="0.25">
      <c r="A1170" s="147" t="s">
        <v>1293</v>
      </c>
      <c r="B1170" s="187">
        <f t="shared" si="73"/>
        <v>46253</v>
      </c>
      <c r="C1170" s="4" t="s">
        <v>8853</v>
      </c>
      <c r="D1170" s="148" t="s">
        <v>1313</v>
      </c>
      <c r="E1170" s="148" t="s">
        <v>125</v>
      </c>
      <c r="F1170" s="149">
        <v>15</v>
      </c>
      <c r="G1170" s="150">
        <v>85</v>
      </c>
      <c r="H1170" s="150">
        <f t="shared" si="74"/>
        <v>1275</v>
      </c>
      <c r="I1170" s="37">
        <v>0</v>
      </c>
      <c r="J1170" s="5">
        <f t="shared" si="75"/>
        <v>1275</v>
      </c>
      <c r="K1170" s="4" t="s">
        <v>126</v>
      </c>
      <c r="L1170" s="4" t="s">
        <v>127</v>
      </c>
      <c r="M1170" s="157"/>
    </row>
    <row r="1171" spans="1:13" x14ac:dyDescent="0.25">
      <c r="A1171" s="147" t="s">
        <v>1293</v>
      </c>
      <c r="B1171" s="187">
        <f t="shared" si="73"/>
        <v>46253</v>
      </c>
      <c r="C1171" s="4" t="s">
        <v>8854</v>
      </c>
      <c r="D1171" s="148" t="s">
        <v>141</v>
      </c>
      <c r="E1171" s="148" t="s">
        <v>125</v>
      </c>
      <c r="F1171" s="149">
        <v>25</v>
      </c>
      <c r="G1171" s="150">
        <v>86</v>
      </c>
      <c r="H1171" s="150">
        <f t="shared" si="74"/>
        <v>2150</v>
      </c>
      <c r="I1171" s="37">
        <v>0</v>
      </c>
      <c r="J1171" s="5">
        <f t="shared" si="75"/>
        <v>2150</v>
      </c>
      <c r="K1171" s="4" t="s">
        <v>126</v>
      </c>
      <c r="L1171" s="4" t="s">
        <v>127</v>
      </c>
      <c r="M1171" s="157"/>
    </row>
    <row r="1172" spans="1:13" x14ac:dyDescent="0.25">
      <c r="A1172" s="147" t="s">
        <v>1293</v>
      </c>
      <c r="B1172" s="187">
        <f t="shared" si="73"/>
        <v>46253</v>
      </c>
      <c r="C1172" s="4" t="s">
        <v>8855</v>
      </c>
      <c r="D1172" s="148" t="s">
        <v>139</v>
      </c>
      <c r="E1172" s="148" t="s">
        <v>125</v>
      </c>
      <c r="F1172" s="149">
        <v>2</v>
      </c>
      <c r="G1172" s="150">
        <v>86</v>
      </c>
      <c r="H1172" s="150">
        <f t="shared" si="74"/>
        <v>172</v>
      </c>
      <c r="I1172" s="37">
        <v>0</v>
      </c>
      <c r="J1172" s="5">
        <f t="shared" si="75"/>
        <v>172</v>
      </c>
      <c r="K1172" s="4" t="s">
        <v>126</v>
      </c>
      <c r="L1172" s="4" t="s">
        <v>127</v>
      </c>
      <c r="M1172" s="157"/>
    </row>
    <row r="1173" spans="1:13" x14ac:dyDescent="0.25">
      <c r="A1173" s="147" t="s">
        <v>1293</v>
      </c>
      <c r="B1173" s="187">
        <f t="shared" si="73"/>
        <v>46253</v>
      </c>
      <c r="C1173" s="4" t="s">
        <v>8856</v>
      </c>
      <c r="D1173" s="148" t="s">
        <v>145</v>
      </c>
      <c r="E1173" s="148" t="s">
        <v>125</v>
      </c>
      <c r="F1173" s="149">
        <v>27</v>
      </c>
      <c r="G1173" s="150">
        <v>95</v>
      </c>
      <c r="H1173" s="150">
        <f t="shared" si="74"/>
        <v>2565</v>
      </c>
      <c r="I1173" s="37">
        <v>0</v>
      </c>
      <c r="J1173" s="5">
        <f t="shared" si="75"/>
        <v>2565</v>
      </c>
      <c r="K1173" s="4" t="s">
        <v>126</v>
      </c>
      <c r="L1173" s="4" t="s">
        <v>127</v>
      </c>
      <c r="M1173" s="157"/>
    </row>
    <row r="1174" spans="1:13" x14ac:dyDescent="0.25">
      <c r="A1174" s="147" t="s">
        <v>1293</v>
      </c>
      <c r="B1174" s="187">
        <f t="shared" si="73"/>
        <v>46253</v>
      </c>
      <c r="C1174" s="4" t="s">
        <v>8856</v>
      </c>
      <c r="D1174" s="148" t="s">
        <v>145</v>
      </c>
      <c r="E1174" s="148" t="s">
        <v>125</v>
      </c>
      <c r="F1174" s="149">
        <v>10</v>
      </c>
      <c r="G1174" s="150">
        <v>85</v>
      </c>
      <c r="H1174" s="150">
        <f t="shared" si="74"/>
        <v>850</v>
      </c>
      <c r="I1174" s="37">
        <v>0</v>
      </c>
      <c r="J1174" s="5">
        <f t="shared" si="75"/>
        <v>850</v>
      </c>
      <c r="K1174" s="4" t="s">
        <v>126</v>
      </c>
      <c r="L1174" s="4" t="s">
        <v>127</v>
      </c>
      <c r="M1174" s="157"/>
    </row>
    <row r="1175" spans="1:13" x14ac:dyDescent="0.25">
      <c r="A1175" s="147" t="s">
        <v>1293</v>
      </c>
      <c r="B1175" s="187">
        <f t="shared" si="73"/>
        <v>46253</v>
      </c>
      <c r="C1175" s="4" t="s">
        <v>8857</v>
      </c>
      <c r="D1175" s="148" t="s">
        <v>1311</v>
      </c>
      <c r="E1175" s="148" t="s">
        <v>125</v>
      </c>
      <c r="F1175" s="149">
        <v>8</v>
      </c>
      <c r="G1175" s="150">
        <v>85</v>
      </c>
      <c r="H1175" s="150">
        <f t="shared" si="74"/>
        <v>680</v>
      </c>
      <c r="I1175" s="37">
        <v>0</v>
      </c>
      <c r="J1175" s="5">
        <f t="shared" si="75"/>
        <v>680</v>
      </c>
      <c r="K1175" s="4" t="s">
        <v>126</v>
      </c>
      <c r="L1175" s="4" t="s">
        <v>127</v>
      </c>
      <c r="M1175" s="157"/>
    </row>
    <row r="1176" spans="1:13" x14ac:dyDescent="0.25">
      <c r="A1176" s="147" t="s">
        <v>1293</v>
      </c>
      <c r="B1176" s="187">
        <f t="shared" si="73"/>
        <v>46253</v>
      </c>
      <c r="C1176" s="4" t="s">
        <v>8858</v>
      </c>
      <c r="D1176" s="148" t="s">
        <v>1310</v>
      </c>
      <c r="E1176" s="148" t="s">
        <v>125</v>
      </c>
      <c r="F1176" s="149">
        <v>12</v>
      </c>
      <c r="G1176" s="150">
        <v>85</v>
      </c>
      <c r="H1176" s="150">
        <f t="shared" si="74"/>
        <v>1020</v>
      </c>
      <c r="I1176" s="37">
        <v>0</v>
      </c>
      <c r="J1176" s="5">
        <f t="shared" si="75"/>
        <v>1020</v>
      </c>
      <c r="K1176" s="4" t="s">
        <v>126</v>
      </c>
      <c r="L1176" s="4" t="s">
        <v>127</v>
      </c>
      <c r="M1176" s="157"/>
    </row>
    <row r="1177" spans="1:13" x14ac:dyDescent="0.25">
      <c r="A1177" s="147" t="s">
        <v>1293</v>
      </c>
      <c r="B1177" s="187">
        <f t="shared" ref="B1177:B1241" si="76">IF(A1177="","",IF(ISNUMBER(A1177),IFERROR(VLOOKUP(TEXT(A1177,"yyyy/mm/dd"),BSAD,2,FALSE),""),IFERROR(VLOOKUP(A1177,BSAD,2,FALSE),"")))</f>
        <v>46253</v>
      </c>
      <c r="C1177" s="4" t="s">
        <v>8859</v>
      </c>
      <c r="D1177" s="148" t="s">
        <v>1326</v>
      </c>
      <c r="E1177" s="148" t="s">
        <v>125</v>
      </c>
      <c r="F1177" s="149">
        <v>20</v>
      </c>
      <c r="G1177" s="150">
        <v>86</v>
      </c>
      <c r="H1177" s="150">
        <f t="shared" ref="H1177:H1241" si="77">IF($F1177="","",$F1177*$G1177)</f>
        <v>1720</v>
      </c>
      <c r="I1177" s="37">
        <v>0</v>
      </c>
      <c r="J1177" s="5">
        <f t="shared" ref="J1177:J1241" si="78">IF($F1177="","",$H1177*(1-$I1177/100))</f>
        <v>1720</v>
      </c>
      <c r="K1177" s="4" t="s">
        <v>126</v>
      </c>
      <c r="L1177" s="4" t="s">
        <v>127</v>
      </c>
      <c r="M1177" s="157"/>
    </row>
    <row r="1178" spans="1:13" x14ac:dyDescent="0.25">
      <c r="A1178" s="147" t="s">
        <v>1293</v>
      </c>
      <c r="B1178" s="187">
        <f t="shared" si="76"/>
        <v>46253</v>
      </c>
      <c r="C1178" s="4" t="s">
        <v>8860</v>
      </c>
      <c r="D1178" s="148" t="s">
        <v>8924</v>
      </c>
      <c r="E1178" s="148" t="s">
        <v>125</v>
      </c>
      <c r="F1178" s="149">
        <v>35</v>
      </c>
      <c r="G1178" s="150">
        <v>85</v>
      </c>
      <c r="H1178" s="150">
        <f t="shared" si="77"/>
        <v>2975</v>
      </c>
      <c r="I1178" s="37">
        <v>0</v>
      </c>
      <c r="J1178" s="5">
        <f t="shared" si="78"/>
        <v>2975</v>
      </c>
      <c r="K1178" s="4" t="s">
        <v>126</v>
      </c>
      <c r="L1178" s="4" t="s">
        <v>127</v>
      </c>
      <c r="M1178" s="157"/>
    </row>
    <row r="1179" spans="1:13" x14ac:dyDescent="0.25">
      <c r="A1179" s="147" t="s">
        <v>1293</v>
      </c>
      <c r="B1179" s="187">
        <f t="shared" si="76"/>
        <v>46253</v>
      </c>
      <c r="C1179" s="4" t="s">
        <v>8861</v>
      </c>
      <c r="D1179" s="148" t="s">
        <v>8923</v>
      </c>
      <c r="E1179" s="148" t="s">
        <v>125</v>
      </c>
      <c r="F1179" s="149">
        <v>30</v>
      </c>
      <c r="G1179" s="150">
        <v>85</v>
      </c>
      <c r="H1179" s="150">
        <f t="shared" si="77"/>
        <v>2550</v>
      </c>
      <c r="I1179" s="37">
        <v>0</v>
      </c>
      <c r="J1179" s="5">
        <f t="shared" si="78"/>
        <v>2550</v>
      </c>
      <c r="K1179" s="4" t="s">
        <v>126</v>
      </c>
      <c r="L1179" s="4" t="s">
        <v>127</v>
      </c>
      <c r="M1179" s="157"/>
    </row>
    <row r="1180" spans="1:13" x14ac:dyDescent="0.25">
      <c r="A1180" s="147" t="s">
        <v>1293</v>
      </c>
      <c r="B1180" s="187">
        <f t="shared" si="76"/>
        <v>46253</v>
      </c>
      <c r="C1180" s="4" t="s">
        <v>8862</v>
      </c>
      <c r="D1180" s="148" t="s">
        <v>147</v>
      </c>
      <c r="E1180" s="148" t="s">
        <v>125</v>
      </c>
      <c r="F1180" s="149">
        <v>35</v>
      </c>
      <c r="G1180" s="150">
        <v>85</v>
      </c>
      <c r="H1180" s="150">
        <f t="shared" si="77"/>
        <v>2975</v>
      </c>
      <c r="I1180" s="37">
        <v>0</v>
      </c>
      <c r="J1180" s="5">
        <f t="shared" si="78"/>
        <v>2975</v>
      </c>
      <c r="K1180" s="4" t="s">
        <v>126</v>
      </c>
      <c r="L1180" s="4" t="s">
        <v>127</v>
      </c>
      <c r="M1180" s="157"/>
    </row>
    <row r="1181" spans="1:13" x14ac:dyDescent="0.25">
      <c r="A1181" s="147" t="s">
        <v>1293</v>
      </c>
      <c r="B1181" s="187">
        <f t="shared" si="76"/>
        <v>46253</v>
      </c>
      <c r="C1181" s="4" t="s">
        <v>8863</v>
      </c>
      <c r="D1181" s="148" t="s">
        <v>1312</v>
      </c>
      <c r="E1181" s="148" t="s">
        <v>125</v>
      </c>
      <c r="F1181" s="149">
        <v>5</v>
      </c>
      <c r="G1181" s="150">
        <v>85</v>
      </c>
      <c r="H1181" s="150">
        <f t="shared" si="77"/>
        <v>425</v>
      </c>
      <c r="I1181" s="37">
        <v>0</v>
      </c>
      <c r="J1181" s="5">
        <f t="shared" si="78"/>
        <v>425</v>
      </c>
      <c r="K1181" s="4" t="s">
        <v>126</v>
      </c>
      <c r="L1181" s="4" t="s">
        <v>127</v>
      </c>
      <c r="M1181" s="157"/>
    </row>
    <row r="1182" spans="1:13" x14ac:dyDescent="0.25">
      <c r="A1182" s="147" t="s">
        <v>1293</v>
      </c>
      <c r="B1182" s="187">
        <f t="shared" si="76"/>
        <v>46253</v>
      </c>
      <c r="C1182" s="4" t="s">
        <v>8864</v>
      </c>
      <c r="D1182" s="148" t="s">
        <v>151</v>
      </c>
      <c r="E1182" s="148" t="s">
        <v>125</v>
      </c>
      <c r="F1182" s="149">
        <v>6</v>
      </c>
      <c r="G1182" s="150">
        <v>85</v>
      </c>
      <c r="H1182" s="150">
        <f t="shared" si="77"/>
        <v>510</v>
      </c>
      <c r="I1182" s="37">
        <v>0</v>
      </c>
      <c r="J1182" s="5">
        <f t="shared" si="78"/>
        <v>510</v>
      </c>
      <c r="K1182" s="4" t="s">
        <v>126</v>
      </c>
      <c r="L1182" s="4" t="s">
        <v>127</v>
      </c>
      <c r="M1182" s="157"/>
    </row>
    <row r="1183" spans="1:13" x14ac:dyDescent="0.25">
      <c r="A1183" s="147" t="s">
        <v>1293</v>
      </c>
      <c r="B1183" s="187">
        <f t="shared" si="76"/>
        <v>46253</v>
      </c>
      <c r="C1183" s="4" t="s">
        <v>8865</v>
      </c>
      <c r="D1183" s="148" t="s">
        <v>265</v>
      </c>
      <c r="E1183" s="148" t="s">
        <v>125</v>
      </c>
      <c r="F1183" s="149">
        <v>2</v>
      </c>
      <c r="G1183" s="150">
        <v>100</v>
      </c>
      <c r="H1183" s="150">
        <f t="shared" si="77"/>
        <v>200</v>
      </c>
      <c r="I1183" s="37">
        <v>0</v>
      </c>
      <c r="J1183" s="5">
        <f t="shared" si="78"/>
        <v>200</v>
      </c>
      <c r="K1183" s="4" t="s">
        <v>126</v>
      </c>
      <c r="L1183" s="4" t="s">
        <v>127</v>
      </c>
      <c r="M1183" s="157"/>
    </row>
    <row r="1184" spans="1:13" x14ac:dyDescent="0.25">
      <c r="A1184" s="147" t="s">
        <v>1293</v>
      </c>
      <c r="B1184" s="187">
        <f t="shared" si="76"/>
        <v>46253</v>
      </c>
      <c r="C1184" s="4" t="s">
        <v>8866</v>
      </c>
      <c r="D1184" s="148" t="s">
        <v>8867</v>
      </c>
      <c r="E1184" s="148" t="s">
        <v>125</v>
      </c>
      <c r="F1184" s="149">
        <v>1</v>
      </c>
      <c r="G1184" s="150">
        <v>100</v>
      </c>
      <c r="H1184" s="150">
        <f t="shared" si="77"/>
        <v>100</v>
      </c>
      <c r="I1184" s="37">
        <v>0</v>
      </c>
      <c r="J1184" s="5">
        <f t="shared" si="78"/>
        <v>100</v>
      </c>
      <c r="K1184" s="4" t="s">
        <v>126</v>
      </c>
      <c r="L1184" s="4" t="s">
        <v>127</v>
      </c>
      <c r="M1184" s="157"/>
    </row>
    <row r="1185" spans="1:13" x14ac:dyDescent="0.25">
      <c r="A1185" s="147" t="s">
        <v>1293</v>
      </c>
      <c r="B1185" s="187">
        <f t="shared" si="76"/>
        <v>46253</v>
      </c>
      <c r="C1185" s="4" t="s">
        <v>8868</v>
      </c>
      <c r="D1185" s="148" t="s">
        <v>153</v>
      </c>
      <c r="E1185" s="148" t="s">
        <v>125</v>
      </c>
      <c r="F1185" s="149">
        <v>5</v>
      </c>
      <c r="G1185" s="150">
        <v>100</v>
      </c>
      <c r="H1185" s="150">
        <f t="shared" si="77"/>
        <v>500</v>
      </c>
      <c r="I1185" s="37">
        <v>0</v>
      </c>
      <c r="J1185" s="5">
        <f t="shared" si="78"/>
        <v>500</v>
      </c>
      <c r="K1185" s="4" t="s">
        <v>126</v>
      </c>
      <c r="L1185" s="4" t="s">
        <v>127</v>
      </c>
      <c r="M1185" s="157"/>
    </row>
    <row r="1186" spans="1:13" x14ac:dyDescent="0.25">
      <c r="A1186" s="147" t="s">
        <v>2389</v>
      </c>
      <c r="B1186" s="187">
        <f t="shared" si="76"/>
        <v>46254</v>
      </c>
      <c r="C1186" s="4" t="s">
        <v>8869</v>
      </c>
      <c r="D1186" s="148" t="s">
        <v>1303</v>
      </c>
      <c r="E1186" s="148" t="s">
        <v>125</v>
      </c>
      <c r="F1186" s="149">
        <v>60</v>
      </c>
      <c r="G1186" s="150">
        <v>85</v>
      </c>
      <c r="H1186" s="150">
        <f t="shared" si="77"/>
        <v>5100</v>
      </c>
      <c r="I1186" s="37">
        <v>0</v>
      </c>
      <c r="J1186" s="5">
        <f t="shared" si="78"/>
        <v>5100</v>
      </c>
      <c r="K1186" s="4" t="s">
        <v>126</v>
      </c>
      <c r="L1186" s="4" t="s">
        <v>127</v>
      </c>
      <c r="M1186" s="157"/>
    </row>
    <row r="1187" spans="1:13" x14ac:dyDescent="0.25">
      <c r="A1187" s="147" t="s">
        <v>2389</v>
      </c>
      <c r="B1187" s="187">
        <f t="shared" si="76"/>
        <v>46254</v>
      </c>
      <c r="C1187" s="4" t="s">
        <v>8869</v>
      </c>
      <c r="D1187" s="148" t="s">
        <v>1303</v>
      </c>
      <c r="E1187" s="148" t="s">
        <v>131</v>
      </c>
      <c r="F1187" s="149">
        <v>1</v>
      </c>
      <c r="G1187" s="150">
        <v>80</v>
      </c>
      <c r="H1187" s="150">
        <f t="shared" si="77"/>
        <v>80</v>
      </c>
      <c r="I1187" s="37">
        <v>0</v>
      </c>
      <c r="J1187" s="5">
        <f t="shared" si="78"/>
        <v>80</v>
      </c>
      <c r="K1187" s="4" t="s">
        <v>126</v>
      </c>
      <c r="L1187" s="4" t="s">
        <v>127</v>
      </c>
      <c r="M1187" s="157"/>
    </row>
    <row r="1188" spans="1:13" x14ac:dyDescent="0.25">
      <c r="A1188" s="147" t="s">
        <v>2389</v>
      </c>
      <c r="B1188" s="187">
        <f t="shared" si="76"/>
        <v>46254</v>
      </c>
      <c r="C1188" s="4" t="s">
        <v>8870</v>
      </c>
      <c r="D1188" s="148" t="s">
        <v>1308</v>
      </c>
      <c r="E1188" s="148" t="s">
        <v>125</v>
      </c>
      <c r="F1188" s="149">
        <v>40</v>
      </c>
      <c r="G1188" s="150">
        <v>86</v>
      </c>
      <c r="H1188" s="150">
        <f t="shared" si="77"/>
        <v>3440</v>
      </c>
      <c r="I1188" s="37">
        <v>0</v>
      </c>
      <c r="J1188" s="5">
        <f t="shared" si="78"/>
        <v>3440</v>
      </c>
      <c r="K1188" s="4" t="s">
        <v>126</v>
      </c>
      <c r="L1188" s="4" t="s">
        <v>127</v>
      </c>
      <c r="M1188" s="157"/>
    </row>
    <row r="1189" spans="1:13" x14ac:dyDescent="0.25">
      <c r="A1189" s="147" t="s">
        <v>2389</v>
      </c>
      <c r="B1189" s="187">
        <f t="shared" si="76"/>
        <v>46254</v>
      </c>
      <c r="C1189" s="4" t="s">
        <v>8870</v>
      </c>
      <c r="D1189" s="148" t="s">
        <v>1308</v>
      </c>
      <c r="E1189" s="148" t="s">
        <v>125</v>
      </c>
      <c r="F1189" s="149">
        <v>30</v>
      </c>
      <c r="G1189" s="150">
        <v>85</v>
      </c>
      <c r="H1189" s="150">
        <f t="shared" si="77"/>
        <v>2550</v>
      </c>
      <c r="I1189" s="37">
        <v>0</v>
      </c>
      <c r="J1189" s="5">
        <f t="shared" si="78"/>
        <v>2550</v>
      </c>
      <c r="K1189" s="4" t="s">
        <v>126</v>
      </c>
      <c r="L1189" s="4" t="s">
        <v>127</v>
      </c>
      <c r="M1189" s="157"/>
    </row>
    <row r="1190" spans="1:13" x14ac:dyDescent="0.25">
      <c r="A1190" s="147" t="s">
        <v>2389</v>
      </c>
      <c r="B1190" s="187">
        <f t="shared" si="76"/>
        <v>46254</v>
      </c>
      <c r="C1190" s="4" t="s">
        <v>8870</v>
      </c>
      <c r="D1190" s="148" t="s">
        <v>1308</v>
      </c>
      <c r="E1190" s="148" t="s">
        <v>319</v>
      </c>
      <c r="F1190" s="149">
        <v>6</v>
      </c>
      <c r="G1190" s="150">
        <v>1200</v>
      </c>
      <c r="H1190" s="150">
        <f t="shared" si="77"/>
        <v>7200</v>
      </c>
      <c r="I1190" s="37">
        <v>0</v>
      </c>
      <c r="J1190" s="5">
        <f t="shared" si="78"/>
        <v>7200</v>
      </c>
      <c r="K1190" s="4" t="s">
        <v>126</v>
      </c>
      <c r="L1190" s="4" t="s">
        <v>127</v>
      </c>
      <c r="M1190" s="157"/>
    </row>
    <row r="1191" spans="1:13" x14ac:dyDescent="0.25">
      <c r="A1191" s="147" t="s">
        <v>2389</v>
      </c>
      <c r="B1191" s="187">
        <f t="shared" si="76"/>
        <v>46254</v>
      </c>
      <c r="C1191" s="4" t="s">
        <v>8870</v>
      </c>
      <c r="D1191" s="148" t="s">
        <v>1308</v>
      </c>
      <c r="E1191" s="148" t="s">
        <v>131</v>
      </c>
      <c r="F1191" s="149">
        <v>1</v>
      </c>
      <c r="G1191" s="150">
        <v>80</v>
      </c>
      <c r="H1191" s="150">
        <f t="shared" si="77"/>
        <v>80</v>
      </c>
      <c r="I1191" s="37">
        <v>0</v>
      </c>
      <c r="J1191" s="5">
        <f t="shared" si="78"/>
        <v>80</v>
      </c>
      <c r="K1191" s="4" t="s">
        <v>126</v>
      </c>
      <c r="L1191" s="4" t="s">
        <v>127</v>
      </c>
      <c r="M1191" s="157"/>
    </row>
    <row r="1192" spans="1:13" x14ac:dyDescent="0.25">
      <c r="A1192" s="147" t="s">
        <v>2389</v>
      </c>
      <c r="B1192" s="187">
        <f t="shared" si="76"/>
        <v>46254</v>
      </c>
      <c r="C1192" s="4" t="s">
        <v>8871</v>
      </c>
      <c r="D1192" s="148" t="s">
        <v>1313</v>
      </c>
      <c r="E1192" s="148" t="s">
        <v>125</v>
      </c>
      <c r="F1192" s="149">
        <v>15</v>
      </c>
      <c r="G1192" s="150">
        <v>85</v>
      </c>
      <c r="H1192" s="150">
        <f t="shared" si="77"/>
        <v>1275</v>
      </c>
      <c r="I1192" s="37">
        <v>0</v>
      </c>
      <c r="J1192" s="5">
        <f t="shared" si="78"/>
        <v>1275</v>
      </c>
      <c r="K1192" s="4" t="s">
        <v>126</v>
      </c>
      <c r="L1192" s="4" t="s">
        <v>127</v>
      </c>
      <c r="M1192" s="157"/>
    </row>
    <row r="1193" spans="1:13" x14ac:dyDescent="0.25">
      <c r="A1193" s="147" t="s">
        <v>2389</v>
      </c>
      <c r="B1193" s="187">
        <f t="shared" si="76"/>
        <v>46254</v>
      </c>
      <c r="C1193" s="4" t="s">
        <v>8872</v>
      </c>
      <c r="D1193" s="148" t="s">
        <v>1307</v>
      </c>
      <c r="E1193" s="148" t="s">
        <v>125</v>
      </c>
      <c r="F1193" s="149">
        <v>25</v>
      </c>
      <c r="G1193" s="150">
        <v>85</v>
      </c>
      <c r="H1193" s="150">
        <f t="shared" si="77"/>
        <v>2125</v>
      </c>
      <c r="I1193" s="37">
        <v>0</v>
      </c>
      <c r="J1193" s="5">
        <f t="shared" si="78"/>
        <v>2125</v>
      </c>
      <c r="K1193" s="4" t="s">
        <v>126</v>
      </c>
      <c r="L1193" s="4" t="s">
        <v>127</v>
      </c>
      <c r="M1193" s="157"/>
    </row>
    <row r="1194" spans="1:13" x14ac:dyDescent="0.25">
      <c r="A1194" s="147" t="s">
        <v>2389</v>
      </c>
      <c r="B1194" s="187">
        <f t="shared" si="76"/>
        <v>46254</v>
      </c>
      <c r="C1194" s="4" t="s">
        <v>8873</v>
      </c>
      <c r="D1194" s="148" t="s">
        <v>1306</v>
      </c>
      <c r="E1194" s="148" t="s">
        <v>125</v>
      </c>
      <c r="F1194" s="149">
        <v>40</v>
      </c>
      <c r="G1194" s="150">
        <v>85</v>
      </c>
      <c r="H1194" s="150">
        <f t="shared" si="77"/>
        <v>3400</v>
      </c>
      <c r="I1194" s="37">
        <v>0</v>
      </c>
      <c r="J1194" s="5">
        <f t="shared" si="78"/>
        <v>3400</v>
      </c>
      <c r="K1194" s="4" t="s">
        <v>126</v>
      </c>
      <c r="L1194" s="4" t="s">
        <v>127</v>
      </c>
      <c r="M1194" s="157"/>
    </row>
    <row r="1195" spans="1:13" x14ac:dyDescent="0.25">
      <c r="A1195" s="147" t="s">
        <v>2389</v>
      </c>
      <c r="B1195" s="187">
        <f t="shared" si="76"/>
        <v>46254</v>
      </c>
      <c r="C1195" s="4" t="s">
        <v>8874</v>
      </c>
      <c r="D1195" s="148" t="s">
        <v>141</v>
      </c>
      <c r="E1195" s="148" t="s">
        <v>125</v>
      </c>
      <c r="F1195" s="149">
        <v>20</v>
      </c>
      <c r="G1195" s="150">
        <v>86</v>
      </c>
      <c r="H1195" s="150">
        <f t="shared" si="77"/>
        <v>1720</v>
      </c>
      <c r="I1195" s="37">
        <v>0</v>
      </c>
      <c r="J1195" s="5">
        <f t="shared" si="78"/>
        <v>1720</v>
      </c>
      <c r="K1195" s="4" t="s">
        <v>126</v>
      </c>
      <c r="L1195" s="4" t="s">
        <v>127</v>
      </c>
      <c r="M1195" s="157"/>
    </row>
    <row r="1196" spans="1:13" x14ac:dyDescent="0.25">
      <c r="A1196" s="147" t="s">
        <v>2389</v>
      </c>
      <c r="B1196" s="187">
        <f t="shared" si="76"/>
        <v>46254</v>
      </c>
      <c r="C1196" s="4" t="s">
        <v>8875</v>
      </c>
      <c r="D1196" s="148" t="s">
        <v>139</v>
      </c>
      <c r="E1196" s="148" t="s">
        <v>125</v>
      </c>
      <c r="F1196" s="149">
        <v>2</v>
      </c>
      <c r="G1196" s="150">
        <v>86</v>
      </c>
      <c r="H1196" s="150">
        <f t="shared" si="77"/>
        <v>172</v>
      </c>
      <c r="I1196" s="37">
        <v>0</v>
      </c>
      <c r="J1196" s="5">
        <f t="shared" si="78"/>
        <v>172</v>
      </c>
      <c r="K1196" s="4" t="s">
        <v>126</v>
      </c>
      <c r="L1196" s="4" t="s">
        <v>127</v>
      </c>
      <c r="M1196" s="157"/>
    </row>
    <row r="1197" spans="1:13" x14ac:dyDescent="0.25">
      <c r="A1197" s="147" t="s">
        <v>2389</v>
      </c>
      <c r="B1197" s="187">
        <f t="shared" si="76"/>
        <v>46254</v>
      </c>
      <c r="C1197" s="4" t="s">
        <v>8875</v>
      </c>
      <c r="D1197" s="148" t="s">
        <v>139</v>
      </c>
      <c r="E1197" s="148" t="s">
        <v>149</v>
      </c>
      <c r="F1197" s="149">
        <v>4</v>
      </c>
      <c r="G1197" s="150">
        <v>850</v>
      </c>
      <c r="H1197" s="150">
        <f t="shared" si="77"/>
        <v>3400</v>
      </c>
      <c r="I1197" s="37">
        <v>0</v>
      </c>
      <c r="J1197" s="5">
        <f t="shared" si="78"/>
        <v>3400</v>
      </c>
      <c r="K1197" s="4" t="s">
        <v>126</v>
      </c>
      <c r="L1197" s="4" t="s">
        <v>127</v>
      </c>
      <c r="M1197" s="157"/>
    </row>
    <row r="1198" spans="1:13" x14ac:dyDescent="0.25">
      <c r="A1198" s="147" t="s">
        <v>2389</v>
      </c>
      <c r="B1198" s="187">
        <f t="shared" si="76"/>
        <v>46254</v>
      </c>
      <c r="C1198" s="4" t="s">
        <v>8876</v>
      </c>
      <c r="D1198" s="148" t="s">
        <v>1312</v>
      </c>
      <c r="E1198" s="148" t="s">
        <v>125</v>
      </c>
      <c r="F1198" s="149">
        <v>5</v>
      </c>
      <c r="G1198" s="150">
        <v>85</v>
      </c>
      <c r="H1198" s="150">
        <f t="shared" si="77"/>
        <v>425</v>
      </c>
      <c r="I1198" s="37">
        <v>0</v>
      </c>
      <c r="J1198" s="5">
        <f t="shared" si="78"/>
        <v>425</v>
      </c>
      <c r="K1198" s="4" t="s">
        <v>126</v>
      </c>
      <c r="L1198" s="4" t="s">
        <v>127</v>
      </c>
      <c r="M1198" s="157"/>
    </row>
    <row r="1199" spans="1:13" x14ac:dyDescent="0.25">
      <c r="A1199" s="147" t="s">
        <v>2389</v>
      </c>
      <c r="B1199" s="187">
        <f t="shared" si="76"/>
        <v>46254</v>
      </c>
      <c r="C1199" s="4" t="s">
        <v>8877</v>
      </c>
      <c r="D1199" s="148" t="s">
        <v>1310</v>
      </c>
      <c r="E1199" s="148" t="s">
        <v>125</v>
      </c>
      <c r="F1199" s="149">
        <v>12</v>
      </c>
      <c r="G1199" s="150">
        <v>85</v>
      </c>
      <c r="H1199" s="150">
        <f t="shared" si="77"/>
        <v>1020</v>
      </c>
      <c r="I1199" s="37">
        <v>0</v>
      </c>
      <c r="J1199" s="5">
        <f t="shared" si="78"/>
        <v>1020</v>
      </c>
      <c r="K1199" s="4" t="s">
        <v>126</v>
      </c>
      <c r="L1199" s="4" t="s">
        <v>127</v>
      </c>
      <c r="M1199" s="157"/>
    </row>
    <row r="1200" spans="1:13" x14ac:dyDescent="0.25">
      <c r="A1200" s="147" t="s">
        <v>2389</v>
      </c>
      <c r="B1200" s="187">
        <f t="shared" si="76"/>
        <v>46254</v>
      </c>
      <c r="C1200" s="4" t="s">
        <v>8878</v>
      </c>
      <c r="D1200" s="148" t="s">
        <v>147</v>
      </c>
      <c r="E1200" s="148" t="s">
        <v>125</v>
      </c>
      <c r="F1200" s="149">
        <v>35</v>
      </c>
      <c r="G1200" s="150">
        <v>85</v>
      </c>
      <c r="H1200" s="150">
        <f t="shared" si="77"/>
        <v>2975</v>
      </c>
      <c r="I1200" s="37">
        <v>0</v>
      </c>
      <c r="J1200" s="5">
        <f t="shared" si="78"/>
        <v>2975</v>
      </c>
      <c r="K1200" s="4" t="s">
        <v>126</v>
      </c>
      <c r="L1200" s="4" t="s">
        <v>127</v>
      </c>
      <c r="M1200" s="157"/>
    </row>
    <row r="1201" spans="1:13" x14ac:dyDescent="0.25">
      <c r="A1201" s="147" t="s">
        <v>2389</v>
      </c>
      <c r="B1201" s="187">
        <f t="shared" si="76"/>
        <v>46254</v>
      </c>
      <c r="C1201" s="4" t="s">
        <v>8879</v>
      </c>
      <c r="D1201" s="148" t="s">
        <v>1311</v>
      </c>
      <c r="E1201" s="148" t="s">
        <v>125</v>
      </c>
      <c r="F1201" s="149">
        <v>8</v>
      </c>
      <c r="G1201" s="150">
        <v>85</v>
      </c>
      <c r="H1201" s="150">
        <f t="shared" si="77"/>
        <v>680</v>
      </c>
      <c r="I1201" s="37">
        <v>0</v>
      </c>
      <c r="J1201" s="5">
        <f t="shared" si="78"/>
        <v>680</v>
      </c>
      <c r="K1201" s="4" t="s">
        <v>126</v>
      </c>
      <c r="L1201" s="4" t="s">
        <v>127</v>
      </c>
      <c r="M1201" s="157"/>
    </row>
    <row r="1202" spans="1:13" x14ac:dyDescent="0.25">
      <c r="A1202" s="147" t="s">
        <v>2389</v>
      </c>
      <c r="B1202" s="187">
        <f t="shared" si="76"/>
        <v>46254</v>
      </c>
      <c r="C1202" s="4" t="s">
        <v>8880</v>
      </c>
      <c r="D1202" s="148" t="s">
        <v>134</v>
      </c>
      <c r="E1202" s="148" t="s">
        <v>125</v>
      </c>
      <c r="F1202" s="149">
        <v>10</v>
      </c>
      <c r="G1202" s="150">
        <v>85</v>
      </c>
      <c r="H1202" s="150">
        <f t="shared" si="77"/>
        <v>850</v>
      </c>
      <c r="I1202" s="37">
        <v>0</v>
      </c>
      <c r="J1202" s="5">
        <f t="shared" si="78"/>
        <v>850</v>
      </c>
      <c r="K1202" s="4" t="s">
        <v>126</v>
      </c>
      <c r="L1202" s="4" t="s">
        <v>127</v>
      </c>
      <c r="M1202" s="157"/>
    </row>
    <row r="1203" spans="1:13" x14ac:dyDescent="0.25">
      <c r="A1203" s="147" t="s">
        <v>2389</v>
      </c>
      <c r="B1203" s="187">
        <f t="shared" si="76"/>
        <v>46254</v>
      </c>
      <c r="C1203" s="4" t="s">
        <v>8881</v>
      </c>
      <c r="D1203" s="148" t="s">
        <v>1309</v>
      </c>
      <c r="E1203" s="148" t="s">
        <v>125</v>
      </c>
      <c r="F1203" s="149">
        <v>8</v>
      </c>
      <c r="G1203" s="150">
        <v>85</v>
      </c>
      <c r="H1203" s="150">
        <f t="shared" si="77"/>
        <v>680</v>
      </c>
      <c r="I1203" s="37">
        <v>0</v>
      </c>
      <c r="J1203" s="5">
        <f t="shared" si="78"/>
        <v>680</v>
      </c>
      <c r="K1203" s="4" t="s">
        <v>126</v>
      </c>
      <c r="L1203" s="4" t="s">
        <v>127</v>
      </c>
      <c r="M1203" s="157"/>
    </row>
    <row r="1204" spans="1:13" x14ac:dyDescent="0.25">
      <c r="A1204" s="147" t="s">
        <v>2389</v>
      </c>
      <c r="B1204" s="187">
        <f t="shared" si="76"/>
        <v>46254</v>
      </c>
      <c r="C1204" s="4" t="s">
        <v>8882</v>
      </c>
      <c r="D1204" s="148" t="s">
        <v>8883</v>
      </c>
      <c r="E1204" s="148" t="s">
        <v>125</v>
      </c>
      <c r="F1204" s="149">
        <v>20</v>
      </c>
      <c r="G1204" s="150">
        <v>85</v>
      </c>
      <c r="H1204" s="150">
        <f t="shared" si="77"/>
        <v>1700</v>
      </c>
      <c r="I1204" s="37">
        <v>0</v>
      </c>
      <c r="J1204" s="5">
        <f t="shared" si="78"/>
        <v>1700</v>
      </c>
      <c r="K1204" s="4" t="s">
        <v>126</v>
      </c>
      <c r="L1204" s="4" t="s">
        <v>127</v>
      </c>
      <c r="M1204" s="157"/>
    </row>
    <row r="1205" spans="1:13" x14ac:dyDescent="0.25">
      <c r="A1205" s="147" t="s">
        <v>2389</v>
      </c>
      <c r="B1205" s="187">
        <f t="shared" si="76"/>
        <v>46254</v>
      </c>
      <c r="C1205" s="4" t="s">
        <v>8884</v>
      </c>
      <c r="D1205" s="148" t="s">
        <v>324</v>
      </c>
      <c r="E1205" s="148" t="s">
        <v>125</v>
      </c>
      <c r="F1205" s="149">
        <v>30</v>
      </c>
      <c r="G1205" s="150">
        <v>90</v>
      </c>
      <c r="H1205" s="150">
        <f t="shared" si="77"/>
        <v>2700</v>
      </c>
      <c r="I1205" s="37">
        <v>0</v>
      </c>
      <c r="J1205" s="5">
        <f t="shared" si="78"/>
        <v>2700</v>
      </c>
      <c r="K1205" s="4" t="s">
        <v>126</v>
      </c>
      <c r="L1205" s="4" t="s">
        <v>127</v>
      </c>
      <c r="M1205" s="157"/>
    </row>
    <row r="1206" spans="1:13" x14ac:dyDescent="0.25">
      <c r="A1206" s="147" t="s">
        <v>2389</v>
      </c>
      <c r="B1206" s="187">
        <f t="shared" si="76"/>
        <v>46254</v>
      </c>
      <c r="C1206" s="4" t="s">
        <v>8885</v>
      </c>
      <c r="D1206" s="148" t="s">
        <v>151</v>
      </c>
      <c r="E1206" s="148" t="s">
        <v>125</v>
      </c>
      <c r="F1206" s="149">
        <v>5</v>
      </c>
      <c r="G1206" s="150">
        <v>85</v>
      </c>
      <c r="H1206" s="150">
        <f t="shared" si="77"/>
        <v>425</v>
      </c>
      <c r="I1206" s="37">
        <v>0</v>
      </c>
      <c r="J1206" s="5">
        <f t="shared" si="78"/>
        <v>425</v>
      </c>
      <c r="K1206" s="4" t="s">
        <v>126</v>
      </c>
      <c r="L1206" s="4" t="s">
        <v>127</v>
      </c>
      <c r="M1206" s="157"/>
    </row>
    <row r="1207" spans="1:13" x14ac:dyDescent="0.25">
      <c r="A1207" s="147" t="s">
        <v>2389</v>
      </c>
      <c r="B1207" s="187">
        <f t="shared" si="76"/>
        <v>46254</v>
      </c>
      <c r="C1207" s="4" t="s">
        <v>8886</v>
      </c>
      <c r="D1207" s="148" t="s">
        <v>145</v>
      </c>
      <c r="E1207" s="148" t="s">
        <v>125</v>
      </c>
      <c r="F1207" s="149">
        <v>20</v>
      </c>
      <c r="G1207" s="150">
        <v>95</v>
      </c>
      <c r="H1207" s="150">
        <f t="shared" si="77"/>
        <v>1900</v>
      </c>
      <c r="I1207" s="37">
        <v>0</v>
      </c>
      <c r="J1207" s="5">
        <f t="shared" si="78"/>
        <v>1900</v>
      </c>
      <c r="K1207" s="4" t="s">
        <v>126</v>
      </c>
      <c r="L1207" s="4" t="s">
        <v>127</v>
      </c>
      <c r="M1207" s="157"/>
    </row>
    <row r="1208" spans="1:13" x14ac:dyDescent="0.25">
      <c r="A1208" s="147" t="s">
        <v>2389</v>
      </c>
      <c r="B1208" s="187">
        <f t="shared" si="76"/>
        <v>46254</v>
      </c>
      <c r="C1208" s="4" t="s">
        <v>8887</v>
      </c>
      <c r="D1208" s="148" t="s">
        <v>265</v>
      </c>
      <c r="E1208" s="148" t="s">
        <v>125</v>
      </c>
      <c r="F1208" s="149">
        <v>2</v>
      </c>
      <c r="G1208" s="150">
        <v>100</v>
      </c>
      <c r="H1208" s="150">
        <f t="shared" si="77"/>
        <v>200</v>
      </c>
      <c r="I1208" s="37">
        <v>0</v>
      </c>
      <c r="J1208" s="5">
        <f t="shared" si="78"/>
        <v>200</v>
      </c>
      <c r="K1208" s="4" t="s">
        <v>126</v>
      </c>
      <c r="L1208" s="4" t="s">
        <v>127</v>
      </c>
      <c r="M1208" s="157"/>
    </row>
    <row r="1209" spans="1:13" x14ac:dyDescent="0.25">
      <c r="A1209" s="147" t="s">
        <v>2389</v>
      </c>
      <c r="B1209" s="187">
        <f t="shared" si="76"/>
        <v>46254</v>
      </c>
      <c r="C1209" s="4" t="s">
        <v>8888</v>
      </c>
      <c r="D1209" s="148" t="s">
        <v>534</v>
      </c>
      <c r="E1209" s="148" t="s">
        <v>125</v>
      </c>
      <c r="F1209" s="149">
        <v>1</v>
      </c>
      <c r="G1209" s="150">
        <v>90</v>
      </c>
      <c r="H1209" s="150">
        <f t="shared" si="77"/>
        <v>90</v>
      </c>
      <c r="I1209" s="37">
        <v>0</v>
      </c>
      <c r="J1209" s="5">
        <f t="shared" si="78"/>
        <v>90</v>
      </c>
      <c r="K1209" s="4" t="s">
        <v>126</v>
      </c>
      <c r="L1209" s="4" t="s">
        <v>127</v>
      </c>
      <c r="M1209" s="157"/>
    </row>
    <row r="1210" spans="1:13" x14ac:dyDescent="0.25">
      <c r="A1210" s="147" t="s">
        <v>2389</v>
      </c>
      <c r="B1210" s="187">
        <f t="shared" si="76"/>
        <v>46254</v>
      </c>
      <c r="C1210" s="4" t="s">
        <v>8889</v>
      </c>
      <c r="D1210" s="148" t="s">
        <v>210</v>
      </c>
      <c r="E1210" s="148" t="s">
        <v>319</v>
      </c>
      <c r="F1210" s="149">
        <v>3</v>
      </c>
      <c r="G1210" s="150">
        <v>1200</v>
      </c>
      <c r="H1210" s="150">
        <f t="shared" si="77"/>
        <v>3600</v>
      </c>
      <c r="I1210" s="37">
        <v>0</v>
      </c>
      <c r="J1210" s="5">
        <f t="shared" si="78"/>
        <v>3600</v>
      </c>
      <c r="K1210" s="4" t="s">
        <v>126</v>
      </c>
      <c r="L1210" s="4" t="s">
        <v>127</v>
      </c>
      <c r="M1210" s="157"/>
    </row>
    <row r="1211" spans="1:13" x14ac:dyDescent="0.25">
      <c r="A1211" s="147" t="s">
        <v>2389</v>
      </c>
      <c r="B1211" s="187">
        <f t="shared" si="76"/>
        <v>46254</v>
      </c>
      <c r="C1211" s="4" t="s">
        <v>8890</v>
      </c>
      <c r="D1211" s="148" t="s">
        <v>9127</v>
      </c>
      <c r="E1211" s="148" t="s">
        <v>125</v>
      </c>
      <c r="F1211" s="149">
        <v>20</v>
      </c>
      <c r="G1211" s="150">
        <v>90</v>
      </c>
      <c r="H1211" s="150">
        <f t="shared" si="77"/>
        <v>1800</v>
      </c>
      <c r="I1211" s="37">
        <v>0</v>
      </c>
      <c r="J1211" s="5">
        <f t="shared" si="78"/>
        <v>1800</v>
      </c>
      <c r="K1211" s="4" t="s">
        <v>126</v>
      </c>
      <c r="L1211" s="4" t="s">
        <v>127</v>
      </c>
      <c r="M1211" s="157"/>
    </row>
    <row r="1212" spans="1:13" x14ac:dyDescent="0.25">
      <c r="A1212" s="147" t="s">
        <v>2389</v>
      </c>
      <c r="B1212" s="187">
        <f t="shared" si="76"/>
        <v>46254</v>
      </c>
      <c r="C1212" s="4" t="s">
        <v>8891</v>
      </c>
      <c r="D1212" s="148" t="s">
        <v>1403</v>
      </c>
      <c r="E1212" s="148" t="s">
        <v>319</v>
      </c>
      <c r="F1212" s="149">
        <v>0.5</v>
      </c>
      <c r="G1212" s="150">
        <v>1100</v>
      </c>
      <c r="H1212" s="150">
        <f t="shared" si="77"/>
        <v>550</v>
      </c>
      <c r="I1212" s="37">
        <v>0</v>
      </c>
      <c r="J1212" s="5">
        <f t="shared" si="78"/>
        <v>550</v>
      </c>
      <c r="K1212" s="4" t="s">
        <v>126</v>
      </c>
      <c r="L1212" s="4" t="s">
        <v>127</v>
      </c>
      <c r="M1212" s="157"/>
    </row>
    <row r="1213" spans="1:13" x14ac:dyDescent="0.25">
      <c r="A1213" s="147" t="s">
        <v>2389</v>
      </c>
      <c r="B1213" s="187">
        <f t="shared" ref="B1213" si="79">IF(A1213="","",IF(ISNUMBER(A1213),IFERROR(VLOOKUP(TEXT(A1213,"yyyy/mm/dd"),BSAD,2,FALSE),""),IFERROR(VLOOKUP(A1213,BSAD,2,FALSE),"")))</f>
        <v>46254</v>
      </c>
      <c r="C1213" s="4" t="s">
        <v>8895</v>
      </c>
      <c r="D1213" s="219" t="s">
        <v>153</v>
      </c>
      <c r="E1213" s="219" t="s">
        <v>125</v>
      </c>
      <c r="F1213" s="220">
        <v>8.5</v>
      </c>
      <c r="G1213" s="221">
        <v>100</v>
      </c>
      <c r="H1213" s="221">
        <f t="shared" si="77"/>
        <v>850</v>
      </c>
      <c r="I1213" s="37">
        <v>0</v>
      </c>
      <c r="J1213" s="5">
        <f t="shared" si="78"/>
        <v>850</v>
      </c>
      <c r="K1213" s="4" t="s">
        <v>126</v>
      </c>
      <c r="L1213" s="4" t="s">
        <v>127</v>
      </c>
      <c r="M1213" s="222"/>
    </row>
    <row r="1214" spans="1:13" x14ac:dyDescent="0.25">
      <c r="A1214" s="147" t="s">
        <v>2389</v>
      </c>
      <c r="B1214" s="187">
        <f t="shared" si="76"/>
        <v>46254</v>
      </c>
      <c r="C1214" s="4" t="s">
        <v>8895</v>
      </c>
      <c r="D1214" s="219" t="s">
        <v>153</v>
      </c>
      <c r="E1214" s="219" t="s">
        <v>149</v>
      </c>
      <c r="F1214" s="220">
        <v>6</v>
      </c>
      <c r="G1214" s="221">
        <v>850</v>
      </c>
      <c r="H1214" s="221">
        <f t="shared" si="77"/>
        <v>5100</v>
      </c>
      <c r="I1214" s="37">
        <v>0</v>
      </c>
      <c r="J1214" s="5">
        <f t="shared" si="78"/>
        <v>5100</v>
      </c>
      <c r="K1214" s="4" t="s">
        <v>126</v>
      </c>
      <c r="L1214" s="4" t="s">
        <v>127</v>
      </c>
      <c r="M1214" s="222"/>
    </row>
    <row r="1215" spans="1:13" x14ac:dyDescent="0.25">
      <c r="A1215" s="147" t="s">
        <v>2390</v>
      </c>
      <c r="B1215" s="187">
        <f t="shared" si="76"/>
        <v>46255</v>
      </c>
      <c r="C1215" s="4" t="s">
        <v>8892</v>
      </c>
      <c r="D1215" s="148" t="s">
        <v>147</v>
      </c>
      <c r="E1215" s="148" t="s">
        <v>125</v>
      </c>
      <c r="F1215" s="149">
        <v>30</v>
      </c>
      <c r="G1215" s="150">
        <v>85</v>
      </c>
      <c r="H1215" s="150">
        <f t="shared" si="77"/>
        <v>2550</v>
      </c>
      <c r="I1215" s="37">
        <v>0</v>
      </c>
      <c r="J1215" s="5">
        <f t="shared" si="78"/>
        <v>2550</v>
      </c>
      <c r="K1215" s="4" t="s">
        <v>126</v>
      </c>
      <c r="L1215" s="4" t="s">
        <v>127</v>
      </c>
      <c r="M1215" s="157"/>
    </row>
    <row r="1216" spans="1:13" x14ac:dyDescent="0.25">
      <c r="A1216" s="147" t="s">
        <v>2390</v>
      </c>
      <c r="B1216" s="187">
        <f t="shared" si="76"/>
        <v>46255</v>
      </c>
      <c r="C1216" s="4" t="s">
        <v>8893</v>
      </c>
      <c r="D1216" s="148" t="s">
        <v>151</v>
      </c>
      <c r="E1216" s="148" t="s">
        <v>125</v>
      </c>
      <c r="F1216" s="149">
        <v>5</v>
      </c>
      <c r="G1216" s="150">
        <v>85</v>
      </c>
      <c r="H1216" s="150">
        <f t="shared" si="77"/>
        <v>425</v>
      </c>
      <c r="I1216" s="37">
        <v>0</v>
      </c>
      <c r="J1216" s="5">
        <f t="shared" si="78"/>
        <v>425</v>
      </c>
      <c r="K1216" s="4" t="s">
        <v>126</v>
      </c>
      <c r="L1216" s="4" t="s">
        <v>127</v>
      </c>
      <c r="M1216" s="157"/>
    </row>
    <row r="1217" spans="1:13" x14ac:dyDescent="0.25">
      <c r="A1217" s="147" t="s">
        <v>2390</v>
      </c>
      <c r="B1217" s="187">
        <f t="shared" si="76"/>
        <v>46255</v>
      </c>
      <c r="C1217" s="4" t="s">
        <v>8894</v>
      </c>
      <c r="D1217" s="148" t="s">
        <v>265</v>
      </c>
      <c r="E1217" s="148" t="s">
        <v>125</v>
      </c>
      <c r="F1217" s="149">
        <v>2</v>
      </c>
      <c r="G1217" s="150">
        <v>100</v>
      </c>
      <c r="H1217" s="150">
        <f t="shared" si="77"/>
        <v>200</v>
      </c>
      <c r="I1217" s="37">
        <v>0</v>
      </c>
      <c r="J1217" s="5">
        <f t="shared" si="78"/>
        <v>200</v>
      </c>
      <c r="K1217" s="4" t="s">
        <v>126</v>
      </c>
      <c r="L1217" s="4" t="s">
        <v>127</v>
      </c>
      <c r="M1217" s="157"/>
    </row>
    <row r="1218" spans="1:13" x14ac:dyDescent="0.25">
      <c r="A1218" s="147" t="s">
        <v>2390</v>
      </c>
      <c r="B1218" s="187">
        <f t="shared" si="76"/>
        <v>46255</v>
      </c>
      <c r="C1218" s="4" t="s">
        <v>8896</v>
      </c>
      <c r="D1218" s="148" t="s">
        <v>1306</v>
      </c>
      <c r="E1218" s="148" t="s">
        <v>125</v>
      </c>
      <c r="F1218" s="149">
        <v>50</v>
      </c>
      <c r="G1218" s="150">
        <v>85</v>
      </c>
      <c r="H1218" s="150">
        <f t="shared" si="77"/>
        <v>4250</v>
      </c>
      <c r="I1218" s="37">
        <v>0</v>
      </c>
      <c r="J1218" s="5">
        <f t="shared" si="78"/>
        <v>4250</v>
      </c>
      <c r="K1218" s="4" t="s">
        <v>126</v>
      </c>
      <c r="L1218" s="4" t="s">
        <v>127</v>
      </c>
      <c r="M1218" s="157"/>
    </row>
    <row r="1219" spans="1:13" x14ac:dyDescent="0.25">
      <c r="A1219" s="147" t="s">
        <v>2390</v>
      </c>
      <c r="B1219" s="187">
        <f t="shared" si="76"/>
        <v>46255</v>
      </c>
      <c r="C1219" s="4" t="s">
        <v>8897</v>
      </c>
      <c r="D1219" s="148" t="s">
        <v>1307</v>
      </c>
      <c r="E1219" s="148" t="s">
        <v>125</v>
      </c>
      <c r="F1219" s="149">
        <v>20</v>
      </c>
      <c r="G1219" s="150">
        <v>85</v>
      </c>
      <c r="H1219" s="150">
        <f t="shared" si="77"/>
        <v>1700</v>
      </c>
      <c r="I1219" s="37">
        <v>0</v>
      </c>
      <c r="J1219" s="5">
        <f t="shared" si="78"/>
        <v>1700</v>
      </c>
      <c r="K1219" s="4" t="s">
        <v>126</v>
      </c>
      <c r="L1219" s="4" t="s">
        <v>127</v>
      </c>
      <c r="M1219" s="157"/>
    </row>
    <row r="1220" spans="1:13" x14ac:dyDescent="0.25">
      <c r="A1220" s="147" t="s">
        <v>2390</v>
      </c>
      <c r="B1220" s="187">
        <f t="shared" si="76"/>
        <v>46255</v>
      </c>
      <c r="C1220" s="4" t="s">
        <v>8898</v>
      </c>
      <c r="D1220" s="148" t="s">
        <v>1308</v>
      </c>
      <c r="E1220" s="148" t="s">
        <v>125</v>
      </c>
      <c r="F1220" s="149">
        <v>40</v>
      </c>
      <c r="G1220" s="150">
        <v>86</v>
      </c>
      <c r="H1220" s="150">
        <f t="shared" si="77"/>
        <v>3440</v>
      </c>
      <c r="I1220" s="37">
        <v>0</v>
      </c>
      <c r="J1220" s="5">
        <f t="shared" si="78"/>
        <v>3440</v>
      </c>
      <c r="K1220" s="4" t="s">
        <v>126</v>
      </c>
      <c r="L1220" s="4" t="s">
        <v>127</v>
      </c>
      <c r="M1220" s="157"/>
    </row>
    <row r="1221" spans="1:13" x14ac:dyDescent="0.25">
      <c r="A1221" s="147" t="s">
        <v>2390</v>
      </c>
      <c r="B1221" s="187">
        <f t="shared" si="76"/>
        <v>46255</v>
      </c>
      <c r="C1221" s="4" t="s">
        <v>8898</v>
      </c>
      <c r="D1221" s="148" t="s">
        <v>1308</v>
      </c>
      <c r="E1221" s="148" t="s">
        <v>125</v>
      </c>
      <c r="F1221" s="149">
        <v>40</v>
      </c>
      <c r="G1221" s="150">
        <v>85</v>
      </c>
      <c r="H1221" s="150">
        <f t="shared" si="77"/>
        <v>3400</v>
      </c>
      <c r="I1221" s="37">
        <v>0</v>
      </c>
      <c r="J1221" s="5">
        <f t="shared" si="78"/>
        <v>3400</v>
      </c>
      <c r="K1221" s="4" t="s">
        <v>126</v>
      </c>
      <c r="L1221" s="4" t="s">
        <v>127</v>
      </c>
      <c r="M1221" s="157"/>
    </row>
    <row r="1222" spans="1:13" x14ac:dyDescent="0.25">
      <c r="A1222" s="147" t="s">
        <v>2390</v>
      </c>
      <c r="B1222" s="187">
        <f t="shared" si="76"/>
        <v>46255</v>
      </c>
      <c r="C1222" s="4" t="s">
        <v>8898</v>
      </c>
      <c r="D1222" s="148" t="s">
        <v>1308</v>
      </c>
      <c r="E1222" s="148" t="s">
        <v>131</v>
      </c>
      <c r="F1222" s="149">
        <v>1</v>
      </c>
      <c r="G1222" s="150">
        <v>80</v>
      </c>
      <c r="H1222" s="150">
        <f t="shared" si="77"/>
        <v>80</v>
      </c>
      <c r="I1222" s="37">
        <v>0</v>
      </c>
      <c r="J1222" s="5">
        <f t="shared" si="78"/>
        <v>80</v>
      </c>
      <c r="K1222" s="4" t="s">
        <v>126</v>
      </c>
      <c r="L1222" s="4" t="s">
        <v>127</v>
      </c>
      <c r="M1222" s="157"/>
    </row>
    <row r="1223" spans="1:13" x14ac:dyDescent="0.25">
      <c r="A1223" s="147" t="s">
        <v>2390</v>
      </c>
      <c r="B1223" s="187">
        <f t="shared" si="76"/>
        <v>46255</v>
      </c>
      <c r="C1223" s="4" t="s">
        <v>8899</v>
      </c>
      <c r="D1223" s="148" t="s">
        <v>1312</v>
      </c>
      <c r="E1223" s="148" t="s">
        <v>125</v>
      </c>
      <c r="F1223" s="149">
        <v>5</v>
      </c>
      <c r="G1223" s="150">
        <v>85</v>
      </c>
      <c r="H1223" s="150">
        <f t="shared" si="77"/>
        <v>425</v>
      </c>
      <c r="I1223" s="37">
        <v>0</v>
      </c>
      <c r="J1223" s="5">
        <f t="shared" si="78"/>
        <v>425</v>
      </c>
      <c r="K1223" s="4" t="s">
        <v>126</v>
      </c>
      <c r="L1223" s="4" t="s">
        <v>127</v>
      </c>
      <c r="M1223" s="157"/>
    </row>
    <row r="1224" spans="1:13" x14ac:dyDescent="0.25">
      <c r="A1224" s="147" t="s">
        <v>2390</v>
      </c>
      <c r="B1224" s="187">
        <f t="shared" si="76"/>
        <v>46255</v>
      </c>
      <c r="C1224" s="4" t="s">
        <v>8900</v>
      </c>
      <c r="D1224" s="148" t="s">
        <v>1313</v>
      </c>
      <c r="E1224" s="148" t="s">
        <v>125</v>
      </c>
      <c r="F1224" s="149">
        <v>40</v>
      </c>
      <c r="G1224" s="150">
        <v>85</v>
      </c>
      <c r="H1224" s="150">
        <f t="shared" si="77"/>
        <v>3400</v>
      </c>
      <c r="I1224" s="37">
        <v>0</v>
      </c>
      <c r="J1224" s="5">
        <f t="shared" si="78"/>
        <v>3400</v>
      </c>
      <c r="K1224" s="4" t="s">
        <v>126</v>
      </c>
      <c r="L1224" s="4" t="s">
        <v>127</v>
      </c>
      <c r="M1224" s="157"/>
    </row>
    <row r="1225" spans="1:13" x14ac:dyDescent="0.25">
      <c r="A1225" s="147" t="s">
        <v>2390</v>
      </c>
      <c r="B1225" s="187">
        <f t="shared" si="76"/>
        <v>46255</v>
      </c>
      <c r="C1225" s="4" t="s">
        <v>8901</v>
      </c>
      <c r="D1225" s="148" t="s">
        <v>1303</v>
      </c>
      <c r="E1225" s="148" t="s">
        <v>125</v>
      </c>
      <c r="F1225" s="149">
        <v>60</v>
      </c>
      <c r="G1225" s="150">
        <v>85</v>
      </c>
      <c r="H1225" s="150">
        <f t="shared" si="77"/>
        <v>5100</v>
      </c>
      <c r="I1225" s="37">
        <v>0</v>
      </c>
      <c r="J1225" s="5">
        <f t="shared" si="78"/>
        <v>5100</v>
      </c>
      <c r="K1225" s="4" t="s">
        <v>126</v>
      </c>
      <c r="L1225" s="4" t="s">
        <v>127</v>
      </c>
      <c r="M1225" s="157"/>
    </row>
    <row r="1226" spans="1:13" x14ac:dyDescent="0.25">
      <c r="A1226" s="147" t="s">
        <v>2390</v>
      </c>
      <c r="B1226" s="187">
        <f t="shared" si="76"/>
        <v>46255</v>
      </c>
      <c r="C1226" s="4" t="s">
        <v>8901</v>
      </c>
      <c r="D1226" s="148" t="s">
        <v>1303</v>
      </c>
      <c r="E1226" s="148" t="s">
        <v>131</v>
      </c>
      <c r="F1226" s="149">
        <v>1</v>
      </c>
      <c r="G1226" s="150">
        <v>80</v>
      </c>
      <c r="H1226" s="150">
        <f t="shared" si="77"/>
        <v>80</v>
      </c>
      <c r="I1226" s="37">
        <v>0</v>
      </c>
      <c r="J1226" s="5">
        <f t="shared" si="78"/>
        <v>80</v>
      </c>
      <c r="K1226" s="4" t="s">
        <v>126</v>
      </c>
      <c r="L1226" s="4" t="s">
        <v>127</v>
      </c>
      <c r="M1226" s="157"/>
    </row>
    <row r="1227" spans="1:13" x14ac:dyDescent="0.25">
      <c r="A1227" s="147" t="s">
        <v>2390</v>
      </c>
      <c r="B1227" s="187">
        <f t="shared" si="76"/>
        <v>46255</v>
      </c>
      <c r="C1227" s="4" t="s">
        <v>8902</v>
      </c>
      <c r="D1227" s="148" t="s">
        <v>141</v>
      </c>
      <c r="E1227" s="148" t="s">
        <v>125</v>
      </c>
      <c r="F1227" s="149">
        <v>15</v>
      </c>
      <c r="G1227" s="150">
        <v>86</v>
      </c>
      <c r="H1227" s="150">
        <f t="shared" si="77"/>
        <v>1290</v>
      </c>
      <c r="I1227" s="37">
        <v>0</v>
      </c>
      <c r="J1227" s="5">
        <f t="shared" si="78"/>
        <v>1290</v>
      </c>
      <c r="K1227" s="4" t="s">
        <v>126</v>
      </c>
      <c r="L1227" s="4" t="s">
        <v>127</v>
      </c>
      <c r="M1227" s="157"/>
    </row>
    <row r="1228" spans="1:13" x14ac:dyDescent="0.25">
      <c r="A1228" s="147" t="s">
        <v>2390</v>
      </c>
      <c r="B1228" s="187">
        <f t="shared" si="76"/>
        <v>46255</v>
      </c>
      <c r="C1228" s="4" t="s">
        <v>8903</v>
      </c>
      <c r="D1228" s="148" t="s">
        <v>139</v>
      </c>
      <c r="E1228" s="148" t="s">
        <v>125</v>
      </c>
      <c r="F1228" s="149">
        <v>2</v>
      </c>
      <c r="G1228" s="150">
        <v>86</v>
      </c>
      <c r="H1228" s="150">
        <f t="shared" si="77"/>
        <v>172</v>
      </c>
      <c r="I1228" s="37">
        <v>0</v>
      </c>
      <c r="J1228" s="5">
        <f t="shared" si="78"/>
        <v>172</v>
      </c>
      <c r="K1228" s="4" t="s">
        <v>126</v>
      </c>
      <c r="L1228" s="4" t="s">
        <v>127</v>
      </c>
      <c r="M1228" s="157"/>
    </row>
    <row r="1229" spans="1:13" x14ac:dyDescent="0.25">
      <c r="A1229" s="147" t="s">
        <v>2390</v>
      </c>
      <c r="B1229" s="187">
        <f t="shared" si="76"/>
        <v>46255</v>
      </c>
      <c r="C1229" s="4" t="s">
        <v>8904</v>
      </c>
      <c r="D1229" s="148" t="s">
        <v>1311</v>
      </c>
      <c r="E1229" s="148" t="s">
        <v>125</v>
      </c>
      <c r="F1229" s="149">
        <v>8</v>
      </c>
      <c r="G1229" s="150">
        <v>85</v>
      </c>
      <c r="H1229" s="150">
        <f t="shared" si="77"/>
        <v>680</v>
      </c>
      <c r="I1229" s="37">
        <v>0</v>
      </c>
      <c r="J1229" s="5">
        <f t="shared" si="78"/>
        <v>680</v>
      </c>
      <c r="K1229" s="4" t="s">
        <v>126</v>
      </c>
      <c r="L1229" s="4" t="s">
        <v>127</v>
      </c>
      <c r="M1229" s="157"/>
    </row>
    <row r="1230" spans="1:13" x14ac:dyDescent="0.25">
      <c r="A1230" s="147" t="s">
        <v>2390</v>
      </c>
      <c r="B1230" s="187">
        <f t="shared" si="76"/>
        <v>46255</v>
      </c>
      <c r="C1230" s="4" t="s">
        <v>8905</v>
      </c>
      <c r="D1230" s="148" t="s">
        <v>134</v>
      </c>
      <c r="E1230" s="148" t="s">
        <v>125</v>
      </c>
      <c r="F1230" s="149">
        <v>10</v>
      </c>
      <c r="G1230" s="150">
        <v>85</v>
      </c>
      <c r="H1230" s="150">
        <f t="shared" si="77"/>
        <v>850</v>
      </c>
      <c r="I1230" s="37">
        <v>0</v>
      </c>
      <c r="J1230" s="5">
        <f t="shared" si="78"/>
        <v>850</v>
      </c>
      <c r="K1230" s="4" t="s">
        <v>126</v>
      </c>
      <c r="L1230" s="4" t="s">
        <v>127</v>
      </c>
      <c r="M1230" s="157"/>
    </row>
    <row r="1231" spans="1:13" x14ac:dyDescent="0.25">
      <c r="A1231" s="147" t="s">
        <v>2390</v>
      </c>
      <c r="B1231" s="187">
        <f t="shared" si="76"/>
        <v>46255</v>
      </c>
      <c r="C1231" s="4" t="s">
        <v>8906</v>
      </c>
      <c r="D1231" s="148" t="s">
        <v>8883</v>
      </c>
      <c r="E1231" s="148" t="s">
        <v>125</v>
      </c>
      <c r="F1231" s="149">
        <v>20</v>
      </c>
      <c r="G1231" s="150">
        <v>85</v>
      </c>
      <c r="H1231" s="150">
        <f t="shared" si="77"/>
        <v>1700</v>
      </c>
      <c r="I1231" s="37">
        <v>0</v>
      </c>
      <c r="J1231" s="5">
        <f t="shared" si="78"/>
        <v>1700</v>
      </c>
      <c r="K1231" s="4" t="s">
        <v>126</v>
      </c>
      <c r="L1231" s="4" t="s">
        <v>127</v>
      </c>
      <c r="M1231" s="157"/>
    </row>
    <row r="1232" spans="1:13" x14ac:dyDescent="0.25">
      <c r="A1232" s="147" t="s">
        <v>2390</v>
      </c>
      <c r="B1232" s="187">
        <f t="shared" si="76"/>
        <v>46255</v>
      </c>
      <c r="C1232" s="4" t="s">
        <v>8907</v>
      </c>
      <c r="D1232" s="148" t="s">
        <v>324</v>
      </c>
      <c r="E1232" s="148" t="s">
        <v>125</v>
      </c>
      <c r="F1232" s="149">
        <v>5</v>
      </c>
      <c r="G1232" s="150">
        <v>90</v>
      </c>
      <c r="H1232" s="150">
        <f t="shared" si="77"/>
        <v>450</v>
      </c>
      <c r="I1232" s="37">
        <v>0</v>
      </c>
      <c r="J1232" s="5">
        <f t="shared" si="78"/>
        <v>450</v>
      </c>
      <c r="K1232" s="4" t="s">
        <v>126</v>
      </c>
      <c r="L1232" s="4" t="s">
        <v>127</v>
      </c>
      <c r="M1232" s="157"/>
    </row>
    <row r="1233" spans="1:13" x14ac:dyDescent="0.25">
      <c r="A1233" s="147" t="s">
        <v>2390</v>
      </c>
      <c r="B1233" s="187">
        <f t="shared" si="76"/>
        <v>46255</v>
      </c>
      <c r="C1233" s="4" t="s">
        <v>8907</v>
      </c>
      <c r="D1233" s="148" t="s">
        <v>324</v>
      </c>
      <c r="E1233" s="148" t="s">
        <v>319</v>
      </c>
      <c r="F1233" s="149">
        <v>3</v>
      </c>
      <c r="G1233" s="150">
        <v>1200</v>
      </c>
      <c r="H1233" s="150">
        <f t="shared" si="77"/>
        <v>3600</v>
      </c>
      <c r="I1233" s="37">
        <v>0</v>
      </c>
      <c r="J1233" s="5">
        <f t="shared" si="78"/>
        <v>3600</v>
      </c>
      <c r="K1233" s="4" t="s">
        <v>126</v>
      </c>
      <c r="L1233" s="4" t="s">
        <v>127</v>
      </c>
      <c r="M1233" s="157"/>
    </row>
    <row r="1234" spans="1:13" x14ac:dyDescent="0.25">
      <c r="A1234" s="147" t="s">
        <v>2390</v>
      </c>
      <c r="B1234" s="187">
        <f t="shared" si="76"/>
        <v>46255</v>
      </c>
      <c r="C1234" s="4" t="s">
        <v>8908</v>
      </c>
      <c r="D1234" s="148" t="s">
        <v>145</v>
      </c>
      <c r="E1234" s="148" t="s">
        <v>125</v>
      </c>
      <c r="F1234" s="149">
        <v>20</v>
      </c>
      <c r="G1234" s="150">
        <v>95</v>
      </c>
      <c r="H1234" s="150">
        <f t="shared" si="77"/>
        <v>1900</v>
      </c>
      <c r="I1234" s="37">
        <v>0</v>
      </c>
      <c r="J1234" s="5">
        <f t="shared" si="78"/>
        <v>1900</v>
      </c>
      <c r="K1234" s="4" t="s">
        <v>126</v>
      </c>
      <c r="L1234" s="4" t="s">
        <v>127</v>
      </c>
      <c r="M1234" s="157"/>
    </row>
    <row r="1235" spans="1:13" x14ac:dyDescent="0.25">
      <c r="A1235" s="147" t="s">
        <v>2390</v>
      </c>
      <c r="B1235" s="187">
        <f t="shared" si="76"/>
        <v>46255</v>
      </c>
      <c r="C1235" s="4" t="s">
        <v>8908</v>
      </c>
      <c r="D1235" s="148" t="s">
        <v>145</v>
      </c>
      <c r="E1235" s="148" t="s">
        <v>125</v>
      </c>
      <c r="F1235" s="149">
        <v>10</v>
      </c>
      <c r="G1235" s="150">
        <v>85</v>
      </c>
      <c r="H1235" s="150">
        <f t="shared" si="77"/>
        <v>850</v>
      </c>
      <c r="I1235" s="37">
        <v>0</v>
      </c>
      <c r="J1235" s="5">
        <f t="shared" si="78"/>
        <v>850</v>
      </c>
      <c r="K1235" s="4" t="s">
        <v>126</v>
      </c>
      <c r="L1235" s="4" t="s">
        <v>127</v>
      </c>
      <c r="M1235" s="157"/>
    </row>
    <row r="1236" spans="1:13" x14ac:dyDescent="0.25">
      <c r="A1236" s="147" t="s">
        <v>2390</v>
      </c>
      <c r="B1236" s="187">
        <f t="shared" si="76"/>
        <v>46255</v>
      </c>
      <c r="C1236" s="4" t="s">
        <v>8909</v>
      </c>
      <c r="D1236" s="148" t="s">
        <v>1310</v>
      </c>
      <c r="E1236" s="148" t="s">
        <v>125</v>
      </c>
      <c r="F1236" s="149">
        <v>12</v>
      </c>
      <c r="G1236" s="150">
        <v>85</v>
      </c>
      <c r="H1236" s="150">
        <f t="shared" si="77"/>
        <v>1020</v>
      </c>
      <c r="I1236" s="37">
        <v>0</v>
      </c>
      <c r="J1236" s="5">
        <f t="shared" si="78"/>
        <v>1020</v>
      </c>
      <c r="K1236" s="4" t="s">
        <v>126</v>
      </c>
      <c r="L1236" s="4" t="s">
        <v>127</v>
      </c>
      <c r="M1236" s="157"/>
    </row>
    <row r="1237" spans="1:13" x14ac:dyDescent="0.25">
      <c r="A1237" s="147" t="s">
        <v>2390</v>
      </c>
      <c r="B1237" s="187">
        <f t="shared" si="76"/>
        <v>46255</v>
      </c>
      <c r="C1237" s="4" t="s">
        <v>8915</v>
      </c>
      <c r="D1237" s="148" t="s">
        <v>153</v>
      </c>
      <c r="E1237" s="148" t="s">
        <v>319</v>
      </c>
      <c r="F1237" s="149">
        <v>5</v>
      </c>
      <c r="G1237" s="150">
        <v>1200</v>
      </c>
      <c r="H1237" s="150">
        <f t="shared" si="77"/>
        <v>6000</v>
      </c>
      <c r="I1237" s="37">
        <v>0</v>
      </c>
      <c r="J1237" s="5">
        <f t="shared" si="78"/>
        <v>6000</v>
      </c>
      <c r="K1237" s="4" t="s">
        <v>126</v>
      </c>
      <c r="L1237" s="4" t="s">
        <v>127</v>
      </c>
      <c r="M1237" s="157"/>
    </row>
    <row r="1238" spans="1:13" x14ac:dyDescent="0.25">
      <c r="A1238" s="147" t="s">
        <v>2390</v>
      </c>
      <c r="B1238" s="187">
        <f t="shared" si="76"/>
        <v>46255</v>
      </c>
      <c r="C1238" s="4" t="s">
        <v>8915</v>
      </c>
      <c r="D1238" s="148" t="s">
        <v>153</v>
      </c>
      <c r="E1238" s="148" t="s">
        <v>149</v>
      </c>
      <c r="F1238" s="149">
        <v>9</v>
      </c>
      <c r="G1238" s="150">
        <v>850</v>
      </c>
      <c r="H1238" s="150">
        <f t="shared" si="77"/>
        <v>7650</v>
      </c>
      <c r="I1238" s="37">
        <v>0</v>
      </c>
      <c r="J1238" s="5">
        <f t="shared" si="78"/>
        <v>7650</v>
      </c>
      <c r="K1238" s="4" t="s">
        <v>126</v>
      </c>
      <c r="L1238" s="4" t="s">
        <v>127</v>
      </c>
      <c r="M1238" s="157"/>
    </row>
    <row r="1239" spans="1:13" x14ac:dyDescent="0.25">
      <c r="A1239" s="147" t="s">
        <v>2390</v>
      </c>
      <c r="B1239" s="187">
        <f t="shared" si="76"/>
        <v>46255</v>
      </c>
      <c r="C1239" s="4" t="s">
        <v>8915</v>
      </c>
      <c r="D1239" s="148" t="s">
        <v>153</v>
      </c>
      <c r="E1239" s="148" t="s">
        <v>216</v>
      </c>
      <c r="F1239" s="149">
        <v>0.5</v>
      </c>
      <c r="G1239" s="150">
        <v>800</v>
      </c>
      <c r="H1239" s="150">
        <f t="shared" si="77"/>
        <v>400</v>
      </c>
      <c r="I1239" s="37">
        <v>0</v>
      </c>
      <c r="J1239" s="5">
        <f t="shared" si="78"/>
        <v>400</v>
      </c>
      <c r="K1239" s="4" t="s">
        <v>126</v>
      </c>
      <c r="L1239" s="4" t="s">
        <v>127</v>
      </c>
      <c r="M1239" s="157"/>
    </row>
    <row r="1240" spans="1:13" x14ac:dyDescent="0.25">
      <c r="A1240" s="147" t="s">
        <v>2390</v>
      </c>
      <c r="B1240" s="187">
        <f t="shared" si="76"/>
        <v>46255</v>
      </c>
      <c r="C1240" s="4" t="s">
        <v>8915</v>
      </c>
      <c r="D1240" s="148" t="s">
        <v>153</v>
      </c>
      <c r="E1240" s="148" t="s">
        <v>125</v>
      </c>
      <c r="F1240" s="149">
        <v>4</v>
      </c>
      <c r="G1240" s="150">
        <v>100</v>
      </c>
      <c r="H1240" s="150">
        <f t="shared" si="77"/>
        <v>400</v>
      </c>
      <c r="I1240" s="37">
        <v>0</v>
      </c>
      <c r="J1240" s="5">
        <f t="shared" si="78"/>
        <v>400</v>
      </c>
      <c r="K1240" s="4" t="s">
        <v>126</v>
      </c>
      <c r="L1240" s="4" t="s">
        <v>127</v>
      </c>
      <c r="M1240" s="157"/>
    </row>
    <row r="1241" spans="1:13" x14ac:dyDescent="0.25">
      <c r="A1241" s="147" t="s">
        <v>2390</v>
      </c>
      <c r="B1241" s="187">
        <f t="shared" si="76"/>
        <v>46255</v>
      </c>
      <c r="C1241" s="4" t="s">
        <v>8921</v>
      </c>
      <c r="D1241" s="148" t="s">
        <v>8920</v>
      </c>
      <c r="E1241" s="148" t="s">
        <v>125</v>
      </c>
      <c r="F1241" s="149">
        <v>2</v>
      </c>
      <c r="G1241" s="150">
        <v>85</v>
      </c>
      <c r="H1241" s="150">
        <f t="shared" si="77"/>
        <v>170</v>
      </c>
      <c r="I1241" s="37">
        <v>0</v>
      </c>
      <c r="J1241" s="5">
        <f t="shared" si="78"/>
        <v>170</v>
      </c>
      <c r="K1241" s="4" t="s">
        <v>126</v>
      </c>
      <c r="L1241" s="4" t="s">
        <v>127</v>
      </c>
      <c r="M1241" s="157"/>
    </row>
    <row r="1242" spans="1:13" x14ac:dyDescent="0.25">
      <c r="A1242" s="147" t="s">
        <v>2391</v>
      </c>
      <c r="B1242" s="187">
        <f t="shared" ref="B1242:B1298" si="80">IF(A1242="","",IF(ISNUMBER(A1242),IFERROR(VLOOKUP(TEXT(A1242,"yyyy/mm/dd"),BSAD,2,FALSE),""),IFERROR(VLOOKUP(A1242,BSAD,2,FALSE),"")))</f>
        <v>46256</v>
      </c>
      <c r="C1242" s="4" t="s">
        <v>8987</v>
      </c>
      <c r="D1242" s="148" t="s">
        <v>1303</v>
      </c>
      <c r="E1242" s="148" t="s">
        <v>125</v>
      </c>
      <c r="F1242" s="149">
        <v>60</v>
      </c>
      <c r="G1242" s="150">
        <v>85</v>
      </c>
      <c r="H1242" s="150">
        <f t="shared" ref="H1242:H1298" si="81">IF($F1242="","",$F1242*$G1242)</f>
        <v>5100</v>
      </c>
      <c r="I1242" s="37">
        <v>0</v>
      </c>
      <c r="J1242" s="5">
        <f t="shared" ref="J1242:J1298" si="82">IF($F1242="","",$H1242*(1-$I1242/100))</f>
        <v>5100</v>
      </c>
      <c r="K1242" s="4" t="s">
        <v>126</v>
      </c>
      <c r="L1242" s="4" t="s">
        <v>127</v>
      </c>
      <c r="M1242" s="157"/>
    </row>
    <row r="1243" spans="1:13" x14ac:dyDescent="0.25">
      <c r="A1243" s="147" t="s">
        <v>2391</v>
      </c>
      <c r="B1243" s="187">
        <f t="shared" si="80"/>
        <v>46256</v>
      </c>
      <c r="C1243" s="4" t="s">
        <v>8987</v>
      </c>
      <c r="D1243" s="148" t="s">
        <v>1303</v>
      </c>
      <c r="E1243" s="148" t="s">
        <v>131</v>
      </c>
      <c r="F1243" s="149">
        <v>1</v>
      </c>
      <c r="G1243" s="150">
        <v>80</v>
      </c>
      <c r="H1243" s="150">
        <f t="shared" si="81"/>
        <v>80</v>
      </c>
      <c r="I1243" s="37">
        <v>0</v>
      </c>
      <c r="J1243" s="5">
        <f t="shared" si="82"/>
        <v>80</v>
      </c>
      <c r="K1243" s="4" t="s">
        <v>126</v>
      </c>
      <c r="L1243" s="4" t="s">
        <v>127</v>
      </c>
      <c r="M1243" s="157"/>
    </row>
    <row r="1244" spans="1:13" x14ac:dyDescent="0.25">
      <c r="A1244" s="147" t="s">
        <v>2391</v>
      </c>
      <c r="B1244" s="187">
        <f t="shared" si="80"/>
        <v>46256</v>
      </c>
      <c r="C1244" s="4" t="s">
        <v>8988</v>
      </c>
      <c r="D1244" s="148" t="s">
        <v>1306</v>
      </c>
      <c r="E1244" s="148" t="s">
        <v>125</v>
      </c>
      <c r="F1244" s="149">
        <v>40</v>
      </c>
      <c r="G1244" s="150">
        <v>85</v>
      </c>
      <c r="H1244" s="150">
        <f t="shared" si="81"/>
        <v>3400</v>
      </c>
      <c r="I1244" s="37">
        <v>0</v>
      </c>
      <c r="J1244" s="5">
        <f t="shared" si="82"/>
        <v>3400</v>
      </c>
      <c r="K1244" s="4" t="s">
        <v>126</v>
      </c>
      <c r="L1244" s="4" t="s">
        <v>127</v>
      </c>
      <c r="M1244" s="157"/>
    </row>
    <row r="1245" spans="1:13" x14ac:dyDescent="0.25">
      <c r="A1245" s="147" t="s">
        <v>2391</v>
      </c>
      <c r="B1245" s="187">
        <f t="shared" si="80"/>
        <v>46256</v>
      </c>
      <c r="C1245" s="4" t="s">
        <v>8989</v>
      </c>
      <c r="D1245" s="148" t="s">
        <v>1308</v>
      </c>
      <c r="E1245" s="148" t="s">
        <v>125</v>
      </c>
      <c r="F1245" s="149">
        <v>40</v>
      </c>
      <c r="G1245" s="150">
        <v>86</v>
      </c>
      <c r="H1245" s="150">
        <f t="shared" si="81"/>
        <v>3440</v>
      </c>
      <c r="I1245" s="37">
        <v>0</v>
      </c>
      <c r="J1245" s="5">
        <f t="shared" si="82"/>
        <v>3440</v>
      </c>
      <c r="K1245" s="4" t="s">
        <v>126</v>
      </c>
      <c r="L1245" s="4" t="s">
        <v>127</v>
      </c>
      <c r="M1245" s="157"/>
    </row>
    <row r="1246" spans="1:13" x14ac:dyDescent="0.25">
      <c r="A1246" s="147" t="s">
        <v>2391</v>
      </c>
      <c r="B1246" s="187">
        <f t="shared" si="80"/>
        <v>46256</v>
      </c>
      <c r="C1246" s="4" t="s">
        <v>8989</v>
      </c>
      <c r="D1246" s="148" t="s">
        <v>1308</v>
      </c>
      <c r="E1246" s="148" t="s">
        <v>125</v>
      </c>
      <c r="F1246" s="149">
        <v>30</v>
      </c>
      <c r="G1246" s="150">
        <v>85</v>
      </c>
      <c r="H1246" s="150">
        <f t="shared" si="81"/>
        <v>2550</v>
      </c>
      <c r="I1246" s="37">
        <v>0</v>
      </c>
      <c r="J1246" s="5">
        <f t="shared" si="82"/>
        <v>2550</v>
      </c>
      <c r="K1246" s="4" t="s">
        <v>126</v>
      </c>
      <c r="L1246" s="4" t="s">
        <v>127</v>
      </c>
      <c r="M1246" s="157"/>
    </row>
    <row r="1247" spans="1:13" x14ac:dyDescent="0.25">
      <c r="A1247" s="147" t="s">
        <v>2391</v>
      </c>
      <c r="B1247" s="187">
        <f t="shared" si="80"/>
        <v>46256</v>
      </c>
      <c r="C1247" s="4" t="s">
        <v>8989</v>
      </c>
      <c r="D1247" s="148" t="s">
        <v>1308</v>
      </c>
      <c r="E1247" s="148" t="s">
        <v>131</v>
      </c>
      <c r="F1247" s="149">
        <v>1</v>
      </c>
      <c r="G1247" s="150">
        <v>80</v>
      </c>
      <c r="H1247" s="150">
        <f t="shared" si="81"/>
        <v>80</v>
      </c>
      <c r="I1247" s="37">
        <v>0</v>
      </c>
      <c r="J1247" s="5">
        <f t="shared" si="82"/>
        <v>80</v>
      </c>
      <c r="K1247" s="4" t="s">
        <v>126</v>
      </c>
      <c r="L1247" s="4" t="s">
        <v>127</v>
      </c>
      <c r="M1247" s="157"/>
    </row>
    <row r="1248" spans="1:13" x14ac:dyDescent="0.25">
      <c r="A1248" s="147" t="s">
        <v>2391</v>
      </c>
      <c r="B1248" s="187">
        <f t="shared" si="80"/>
        <v>46256</v>
      </c>
      <c r="C1248" s="4" t="s">
        <v>8990</v>
      </c>
      <c r="D1248" s="148" t="s">
        <v>1307</v>
      </c>
      <c r="E1248" s="148" t="s">
        <v>131</v>
      </c>
      <c r="F1248" s="149">
        <v>20</v>
      </c>
      <c r="G1248" s="150">
        <v>85</v>
      </c>
      <c r="H1248" s="150">
        <f t="shared" si="81"/>
        <v>1700</v>
      </c>
      <c r="I1248" s="37">
        <v>0</v>
      </c>
      <c r="J1248" s="5">
        <f t="shared" si="82"/>
        <v>1700</v>
      </c>
      <c r="K1248" s="4" t="s">
        <v>126</v>
      </c>
      <c r="L1248" s="4" t="s">
        <v>127</v>
      </c>
      <c r="M1248" s="157"/>
    </row>
    <row r="1249" spans="1:13" x14ac:dyDescent="0.25">
      <c r="A1249" s="147" t="s">
        <v>2391</v>
      </c>
      <c r="B1249" s="187">
        <f t="shared" si="80"/>
        <v>46256</v>
      </c>
      <c r="C1249" s="4" t="s">
        <v>8991</v>
      </c>
      <c r="D1249" s="148" t="s">
        <v>141</v>
      </c>
      <c r="E1249" s="148" t="s">
        <v>125</v>
      </c>
      <c r="F1249" s="149">
        <v>20</v>
      </c>
      <c r="G1249" s="150">
        <v>86</v>
      </c>
      <c r="H1249" s="150">
        <f t="shared" si="81"/>
        <v>1720</v>
      </c>
      <c r="I1249" s="37">
        <v>0</v>
      </c>
      <c r="J1249" s="5">
        <f t="shared" si="82"/>
        <v>1720</v>
      </c>
      <c r="K1249" s="4" t="s">
        <v>126</v>
      </c>
      <c r="L1249" s="4" t="s">
        <v>127</v>
      </c>
      <c r="M1249" s="157"/>
    </row>
    <row r="1250" spans="1:13" x14ac:dyDescent="0.25">
      <c r="A1250" s="147" t="s">
        <v>2391</v>
      </c>
      <c r="B1250" s="187">
        <f t="shared" si="80"/>
        <v>46256</v>
      </c>
      <c r="C1250" s="4" t="s">
        <v>8991</v>
      </c>
      <c r="D1250" s="148" t="s">
        <v>141</v>
      </c>
      <c r="E1250" s="148" t="s">
        <v>149</v>
      </c>
      <c r="F1250" s="149">
        <v>5</v>
      </c>
      <c r="G1250" s="150">
        <v>850</v>
      </c>
      <c r="H1250" s="150">
        <f t="shared" si="81"/>
        <v>4250</v>
      </c>
      <c r="I1250" s="37">
        <v>0</v>
      </c>
      <c r="J1250" s="5">
        <f t="shared" si="82"/>
        <v>4250</v>
      </c>
      <c r="K1250" s="4" t="s">
        <v>126</v>
      </c>
      <c r="L1250" s="4" t="s">
        <v>127</v>
      </c>
      <c r="M1250" s="157"/>
    </row>
    <row r="1251" spans="1:13" x14ac:dyDescent="0.25">
      <c r="A1251" s="147" t="s">
        <v>2391</v>
      </c>
      <c r="B1251" s="187">
        <f t="shared" si="80"/>
        <v>46256</v>
      </c>
      <c r="C1251" s="4" t="s">
        <v>8992</v>
      </c>
      <c r="D1251" s="148" t="s">
        <v>139</v>
      </c>
      <c r="E1251" s="148" t="s">
        <v>125</v>
      </c>
      <c r="F1251" s="149">
        <v>2</v>
      </c>
      <c r="G1251" s="150">
        <v>86</v>
      </c>
      <c r="H1251" s="150">
        <f t="shared" si="81"/>
        <v>172</v>
      </c>
      <c r="I1251" s="37">
        <v>0</v>
      </c>
      <c r="J1251" s="5">
        <f t="shared" si="82"/>
        <v>172</v>
      </c>
      <c r="K1251" s="4" t="s">
        <v>126</v>
      </c>
      <c r="L1251" s="4" t="s">
        <v>127</v>
      </c>
      <c r="M1251" s="157"/>
    </row>
    <row r="1252" spans="1:13" x14ac:dyDescent="0.25">
      <c r="A1252" s="147" t="s">
        <v>2391</v>
      </c>
      <c r="B1252" s="187">
        <f t="shared" si="80"/>
        <v>46256</v>
      </c>
      <c r="C1252" s="4" t="s">
        <v>8993</v>
      </c>
      <c r="D1252" s="148" t="s">
        <v>1313</v>
      </c>
      <c r="E1252" s="148" t="s">
        <v>125</v>
      </c>
      <c r="F1252" s="149">
        <v>15</v>
      </c>
      <c r="G1252" s="150">
        <v>85</v>
      </c>
      <c r="H1252" s="150">
        <f t="shared" si="81"/>
        <v>1275</v>
      </c>
      <c r="I1252" s="37">
        <v>0</v>
      </c>
      <c r="J1252" s="5">
        <f t="shared" si="82"/>
        <v>1275</v>
      </c>
      <c r="K1252" s="4" t="s">
        <v>126</v>
      </c>
      <c r="L1252" s="4" t="s">
        <v>127</v>
      </c>
      <c r="M1252" s="157"/>
    </row>
    <row r="1253" spans="1:13" x14ac:dyDescent="0.25">
      <c r="A1253" s="147" t="s">
        <v>2391</v>
      </c>
      <c r="B1253" s="187">
        <f t="shared" ref="B1253" si="83">IF(A1253="","",IF(ISNUMBER(A1253),IFERROR(VLOOKUP(TEXT(A1253,"yyyy/mm/dd"),BSAD,2,FALSE),""),IFERROR(VLOOKUP(A1253,BSAD,2,FALSE),"")))</f>
        <v>46256</v>
      </c>
      <c r="C1253" s="4" t="s">
        <v>9046</v>
      </c>
      <c r="D1253" s="148" t="s">
        <v>610</v>
      </c>
      <c r="E1253" s="148" t="s">
        <v>125</v>
      </c>
      <c r="F1253" s="149">
        <v>40</v>
      </c>
      <c r="G1253" s="150">
        <v>85</v>
      </c>
      <c r="H1253" s="150">
        <f t="shared" si="81"/>
        <v>3400</v>
      </c>
      <c r="I1253" s="37">
        <v>0</v>
      </c>
      <c r="J1253" s="5">
        <f t="shared" si="82"/>
        <v>3400</v>
      </c>
      <c r="K1253" s="4" t="s">
        <v>126</v>
      </c>
      <c r="L1253" s="4" t="s">
        <v>127</v>
      </c>
      <c r="M1253" s="157"/>
    </row>
    <row r="1254" spans="1:13" x14ac:dyDescent="0.25">
      <c r="A1254" s="147" t="s">
        <v>2391</v>
      </c>
      <c r="B1254" s="187">
        <f t="shared" si="80"/>
        <v>46256</v>
      </c>
      <c r="C1254" s="4" t="s">
        <v>8994</v>
      </c>
      <c r="D1254" s="148" t="s">
        <v>610</v>
      </c>
      <c r="E1254" s="148" t="s">
        <v>125</v>
      </c>
      <c r="F1254" s="149">
        <v>80</v>
      </c>
      <c r="G1254" s="150">
        <v>85</v>
      </c>
      <c r="H1254" s="150">
        <f t="shared" si="81"/>
        <v>6800</v>
      </c>
      <c r="I1254" s="37">
        <v>0</v>
      </c>
      <c r="J1254" s="5">
        <f t="shared" si="82"/>
        <v>6800</v>
      </c>
      <c r="K1254" s="4" t="s">
        <v>126</v>
      </c>
      <c r="L1254" s="4" t="s">
        <v>127</v>
      </c>
      <c r="M1254" s="157"/>
    </row>
    <row r="1255" spans="1:13" x14ac:dyDescent="0.25">
      <c r="A1255" s="147" t="s">
        <v>2391</v>
      </c>
      <c r="B1255" s="187">
        <f t="shared" si="80"/>
        <v>46256</v>
      </c>
      <c r="C1255" s="4" t="s">
        <v>8995</v>
      </c>
      <c r="D1255" s="148" t="s">
        <v>1311</v>
      </c>
      <c r="E1255" s="148" t="s">
        <v>125</v>
      </c>
      <c r="F1255" s="149">
        <v>8</v>
      </c>
      <c r="G1255" s="150">
        <v>85</v>
      </c>
      <c r="H1255" s="150">
        <f t="shared" si="81"/>
        <v>680</v>
      </c>
      <c r="I1255" s="37">
        <v>0</v>
      </c>
      <c r="J1255" s="5">
        <f t="shared" si="82"/>
        <v>680</v>
      </c>
      <c r="K1255" s="4" t="s">
        <v>126</v>
      </c>
      <c r="L1255" s="4" t="s">
        <v>127</v>
      </c>
      <c r="M1255" s="157"/>
    </row>
    <row r="1256" spans="1:13" x14ac:dyDescent="0.25">
      <c r="A1256" s="147" t="s">
        <v>2391</v>
      </c>
      <c r="B1256" s="187">
        <f t="shared" si="80"/>
        <v>46256</v>
      </c>
      <c r="C1256" s="4" t="s">
        <v>8996</v>
      </c>
      <c r="D1256" s="148" t="s">
        <v>134</v>
      </c>
      <c r="E1256" s="148" t="s">
        <v>125</v>
      </c>
      <c r="F1256" s="149">
        <v>10</v>
      </c>
      <c r="G1256" s="150">
        <v>85</v>
      </c>
      <c r="H1256" s="150">
        <f t="shared" si="81"/>
        <v>850</v>
      </c>
      <c r="I1256" s="37">
        <v>0</v>
      </c>
      <c r="J1256" s="5">
        <f t="shared" si="82"/>
        <v>850</v>
      </c>
      <c r="K1256" s="4" t="s">
        <v>126</v>
      </c>
      <c r="L1256" s="4" t="s">
        <v>127</v>
      </c>
      <c r="M1256" s="157"/>
    </row>
    <row r="1257" spans="1:13" x14ac:dyDescent="0.25">
      <c r="A1257" s="147" t="s">
        <v>2391</v>
      </c>
      <c r="B1257" s="187">
        <f t="shared" si="80"/>
        <v>46256</v>
      </c>
      <c r="C1257" s="4" t="s">
        <v>8997</v>
      </c>
      <c r="D1257" s="148" t="s">
        <v>1310</v>
      </c>
      <c r="E1257" s="148" t="s">
        <v>125</v>
      </c>
      <c r="F1257" s="149">
        <v>12</v>
      </c>
      <c r="G1257" s="150">
        <v>85</v>
      </c>
      <c r="H1257" s="150">
        <f t="shared" si="81"/>
        <v>1020</v>
      </c>
      <c r="I1257" s="37">
        <v>0</v>
      </c>
      <c r="J1257" s="5">
        <f t="shared" si="82"/>
        <v>1020</v>
      </c>
      <c r="K1257" s="4" t="s">
        <v>126</v>
      </c>
      <c r="L1257" s="4" t="s">
        <v>127</v>
      </c>
      <c r="M1257" s="157"/>
    </row>
    <row r="1258" spans="1:13" x14ac:dyDescent="0.25">
      <c r="A1258" s="147" t="s">
        <v>2391</v>
      </c>
      <c r="B1258" s="187">
        <f t="shared" si="80"/>
        <v>46256</v>
      </c>
      <c r="C1258" s="4" t="s">
        <v>8998</v>
      </c>
      <c r="D1258" s="148" t="s">
        <v>1309</v>
      </c>
      <c r="E1258" s="148" t="s">
        <v>125</v>
      </c>
      <c r="F1258" s="149">
        <v>8</v>
      </c>
      <c r="G1258" s="150">
        <v>85</v>
      </c>
      <c r="H1258" s="150">
        <f t="shared" si="81"/>
        <v>680</v>
      </c>
      <c r="I1258" s="37">
        <v>0</v>
      </c>
      <c r="J1258" s="5">
        <f t="shared" si="82"/>
        <v>680</v>
      </c>
      <c r="K1258" s="4" t="s">
        <v>126</v>
      </c>
      <c r="L1258" s="4" t="s">
        <v>127</v>
      </c>
      <c r="M1258" s="157"/>
    </row>
    <row r="1259" spans="1:13" x14ac:dyDescent="0.25">
      <c r="A1259" s="147" t="s">
        <v>2391</v>
      </c>
      <c r="B1259" s="187">
        <f t="shared" si="80"/>
        <v>46256</v>
      </c>
      <c r="C1259" s="4" t="s">
        <v>8999</v>
      </c>
      <c r="D1259" s="148" t="s">
        <v>145</v>
      </c>
      <c r="E1259" s="148" t="s">
        <v>125</v>
      </c>
      <c r="F1259" s="149">
        <v>20</v>
      </c>
      <c r="G1259" s="150">
        <v>95</v>
      </c>
      <c r="H1259" s="150">
        <f t="shared" si="81"/>
        <v>1900</v>
      </c>
      <c r="I1259" s="37">
        <v>0</v>
      </c>
      <c r="J1259" s="5">
        <f t="shared" si="82"/>
        <v>1900</v>
      </c>
      <c r="K1259" s="4" t="s">
        <v>126</v>
      </c>
      <c r="L1259" s="4" t="s">
        <v>127</v>
      </c>
      <c r="M1259" s="157"/>
    </row>
    <row r="1260" spans="1:13" x14ac:dyDescent="0.25">
      <c r="A1260" s="147" t="s">
        <v>2391</v>
      </c>
      <c r="B1260" s="187">
        <f t="shared" si="80"/>
        <v>46256</v>
      </c>
      <c r="C1260" s="4" t="s">
        <v>9000</v>
      </c>
      <c r="D1260" s="148" t="s">
        <v>8982</v>
      </c>
      <c r="E1260" s="148"/>
      <c r="F1260" s="149"/>
      <c r="G1260" s="150"/>
      <c r="H1260" s="150" t="str">
        <f t="shared" si="81"/>
        <v/>
      </c>
      <c r="I1260" s="37">
        <v>0</v>
      </c>
      <c r="J1260" s="5" t="str">
        <f t="shared" si="82"/>
        <v/>
      </c>
      <c r="K1260" s="4" t="s">
        <v>126</v>
      </c>
      <c r="L1260" s="4" t="s">
        <v>127</v>
      </c>
      <c r="M1260" s="157"/>
    </row>
    <row r="1261" spans="1:13" x14ac:dyDescent="0.25">
      <c r="A1261" s="147" t="s">
        <v>2391</v>
      </c>
      <c r="B1261" s="187">
        <f t="shared" si="80"/>
        <v>46256</v>
      </c>
      <c r="C1261" s="4" t="s">
        <v>9001</v>
      </c>
      <c r="D1261" s="148" t="s">
        <v>1312</v>
      </c>
      <c r="E1261" s="148" t="s">
        <v>125</v>
      </c>
      <c r="F1261" s="149">
        <v>5</v>
      </c>
      <c r="G1261" s="150">
        <v>85</v>
      </c>
      <c r="H1261" s="150">
        <f t="shared" si="81"/>
        <v>425</v>
      </c>
      <c r="I1261" s="37">
        <v>0</v>
      </c>
      <c r="J1261" s="5">
        <f t="shared" si="82"/>
        <v>425</v>
      </c>
      <c r="K1261" s="4" t="s">
        <v>126</v>
      </c>
      <c r="L1261" s="4" t="s">
        <v>127</v>
      </c>
      <c r="M1261" s="157"/>
    </row>
    <row r="1262" spans="1:13" x14ac:dyDescent="0.25">
      <c r="A1262" s="147" t="s">
        <v>2391</v>
      </c>
      <c r="B1262" s="187">
        <f t="shared" si="80"/>
        <v>46256</v>
      </c>
      <c r="C1262" s="4" t="s">
        <v>9002</v>
      </c>
      <c r="D1262" s="148" t="s">
        <v>147</v>
      </c>
      <c r="E1262" s="148" t="s">
        <v>125</v>
      </c>
      <c r="F1262" s="149">
        <v>27</v>
      </c>
      <c r="G1262" s="150">
        <v>85</v>
      </c>
      <c r="H1262" s="150">
        <f t="shared" si="81"/>
        <v>2295</v>
      </c>
      <c r="I1262" s="37">
        <v>0</v>
      </c>
      <c r="J1262" s="5">
        <f t="shared" si="82"/>
        <v>2295</v>
      </c>
      <c r="K1262" s="4" t="s">
        <v>126</v>
      </c>
      <c r="L1262" s="4" t="s">
        <v>127</v>
      </c>
      <c r="M1262" s="157"/>
    </row>
    <row r="1263" spans="1:13" x14ac:dyDescent="0.25">
      <c r="A1263" s="147" t="s">
        <v>2391</v>
      </c>
      <c r="B1263" s="187">
        <f t="shared" si="80"/>
        <v>46256</v>
      </c>
      <c r="C1263" s="4" t="s">
        <v>9003</v>
      </c>
      <c r="D1263" s="148" t="s">
        <v>151</v>
      </c>
      <c r="E1263" s="148" t="s">
        <v>125</v>
      </c>
      <c r="F1263" s="149">
        <v>5</v>
      </c>
      <c r="G1263" s="150">
        <v>85</v>
      </c>
      <c r="H1263" s="150">
        <f t="shared" si="81"/>
        <v>425</v>
      </c>
      <c r="I1263" s="37">
        <v>0</v>
      </c>
      <c r="J1263" s="5">
        <f t="shared" si="82"/>
        <v>425</v>
      </c>
      <c r="K1263" s="4" t="s">
        <v>126</v>
      </c>
      <c r="L1263" s="4" t="s">
        <v>127</v>
      </c>
      <c r="M1263" s="157"/>
    </row>
    <row r="1264" spans="1:13" x14ac:dyDescent="0.25">
      <c r="A1264" s="147" t="s">
        <v>2391</v>
      </c>
      <c r="B1264" s="187">
        <f t="shared" si="80"/>
        <v>46256</v>
      </c>
      <c r="C1264" s="4" t="s">
        <v>9004</v>
      </c>
      <c r="D1264" s="148" t="s">
        <v>1341</v>
      </c>
      <c r="E1264" s="148" t="s">
        <v>125</v>
      </c>
      <c r="F1264" s="149">
        <v>60</v>
      </c>
      <c r="G1264" s="150">
        <v>90</v>
      </c>
      <c r="H1264" s="150">
        <f t="shared" si="81"/>
        <v>5400</v>
      </c>
      <c r="I1264" s="37">
        <v>0</v>
      </c>
      <c r="J1264" s="5">
        <f t="shared" si="82"/>
        <v>5400</v>
      </c>
      <c r="K1264" s="4" t="s">
        <v>126</v>
      </c>
      <c r="L1264" s="4" t="s">
        <v>127</v>
      </c>
      <c r="M1264" s="157" t="s">
        <v>9005</v>
      </c>
    </row>
    <row r="1265" spans="1:13" x14ac:dyDescent="0.25">
      <c r="A1265" s="147" t="s">
        <v>2391</v>
      </c>
      <c r="B1265" s="187">
        <f t="shared" si="80"/>
        <v>46256</v>
      </c>
      <c r="C1265" s="4" t="s">
        <v>9006</v>
      </c>
      <c r="D1265" s="148" t="s">
        <v>534</v>
      </c>
      <c r="E1265" s="148" t="s">
        <v>125</v>
      </c>
      <c r="F1265" s="149">
        <v>1.5</v>
      </c>
      <c r="G1265" s="150">
        <v>90</v>
      </c>
      <c r="H1265" s="150">
        <f t="shared" si="81"/>
        <v>135</v>
      </c>
      <c r="I1265" s="37">
        <v>0</v>
      </c>
      <c r="J1265" s="5">
        <f t="shared" si="82"/>
        <v>135</v>
      </c>
      <c r="K1265" s="4" t="s">
        <v>126</v>
      </c>
      <c r="L1265" s="4" t="s">
        <v>127</v>
      </c>
      <c r="M1265" s="157"/>
    </row>
    <row r="1266" spans="1:13" x14ac:dyDescent="0.25">
      <c r="A1266" s="147" t="s">
        <v>2391</v>
      </c>
      <c r="B1266" s="187">
        <f t="shared" si="80"/>
        <v>46256</v>
      </c>
      <c r="C1266" s="4" t="s">
        <v>9007</v>
      </c>
      <c r="D1266" s="148" t="s">
        <v>153</v>
      </c>
      <c r="E1266" s="148" t="s">
        <v>125</v>
      </c>
      <c r="F1266" s="149">
        <v>3.5</v>
      </c>
      <c r="G1266" s="150">
        <v>100</v>
      </c>
      <c r="H1266" s="150">
        <f t="shared" si="81"/>
        <v>350</v>
      </c>
      <c r="I1266" s="37">
        <v>0</v>
      </c>
      <c r="J1266" s="5">
        <f t="shared" si="82"/>
        <v>350</v>
      </c>
      <c r="K1266" s="4" t="s">
        <v>126</v>
      </c>
      <c r="L1266" s="4" t="s">
        <v>127</v>
      </c>
      <c r="M1266" s="157"/>
    </row>
    <row r="1267" spans="1:13" x14ac:dyDescent="0.25">
      <c r="A1267" s="147" t="s">
        <v>2392</v>
      </c>
      <c r="B1267" s="187">
        <f t="shared" si="80"/>
        <v>46257</v>
      </c>
      <c r="C1267" s="4" t="s">
        <v>9008</v>
      </c>
      <c r="D1267" s="148" t="s">
        <v>1303</v>
      </c>
      <c r="E1267" s="148" t="s">
        <v>125</v>
      </c>
      <c r="F1267" s="149">
        <v>60</v>
      </c>
      <c r="G1267" s="150">
        <v>85</v>
      </c>
      <c r="H1267" s="150">
        <f t="shared" si="81"/>
        <v>5100</v>
      </c>
      <c r="I1267" s="37">
        <v>0</v>
      </c>
      <c r="J1267" s="5">
        <f t="shared" si="82"/>
        <v>5100</v>
      </c>
      <c r="K1267" s="4" t="s">
        <v>126</v>
      </c>
      <c r="L1267" s="4" t="s">
        <v>127</v>
      </c>
      <c r="M1267" s="157"/>
    </row>
    <row r="1268" spans="1:13" x14ac:dyDescent="0.25">
      <c r="A1268" s="147" t="s">
        <v>2392</v>
      </c>
      <c r="B1268" s="187">
        <f t="shared" si="80"/>
        <v>46257</v>
      </c>
      <c r="C1268" s="4" t="s">
        <v>9008</v>
      </c>
      <c r="D1268" s="148" t="s">
        <v>1303</v>
      </c>
      <c r="E1268" s="148" t="s">
        <v>131</v>
      </c>
      <c r="F1268" s="149">
        <v>1</v>
      </c>
      <c r="G1268" s="150">
        <v>80</v>
      </c>
      <c r="H1268" s="150">
        <f t="shared" si="81"/>
        <v>80</v>
      </c>
      <c r="I1268" s="37">
        <v>0</v>
      </c>
      <c r="J1268" s="5">
        <f t="shared" si="82"/>
        <v>80</v>
      </c>
      <c r="K1268" s="4" t="s">
        <v>126</v>
      </c>
      <c r="L1268" s="4" t="s">
        <v>127</v>
      </c>
      <c r="M1268" s="157"/>
    </row>
    <row r="1269" spans="1:13" x14ac:dyDescent="0.25">
      <c r="A1269" s="147" t="s">
        <v>2392</v>
      </c>
      <c r="B1269" s="187">
        <f t="shared" si="80"/>
        <v>46257</v>
      </c>
      <c r="C1269" s="4" t="s">
        <v>9010</v>
      </c>
      <c r="D1269" s="148" t="s">
        <v>1306</v>
      </c>
      <c r="E1269" s="148" t="s">
        <v>125</v>
      </c>
      <c r="F1269" s="149">
        <v>50</v>
      </c>
      <c r="G1269" s="150">
        <v>85</v>
      </c>
      <c r="H1269" s="150">
        <f t="shared" si="81"/>
        <v>4250</v>
      </c>
      <c r="I1269" s="37">
        <v>0</v>
      </c>
      <c r="J1269" s="5">
        <f t="shared" si="82"/>
        <v>4250</v>
      </c>
      <c r="K1269" s="4" t="s">
        <v>126</v>
      </c>
      <c r="L1269" s="4" t="s">
        <v>127</v>
      </c>
      <c r="M1269" s="157"/>
    </row>
    <row r="1270" spans="1:13" x14ac:dyDescent="0.25">
      <c r="A1270" s="147" t="s">
        <v>2392</v>
      </c>
      <c r="B1270" s="187">
        <f t="shared" si="80"/>
        <v>46257</v>
      </c>
      <c r="C1270" s="4" t="s">
        <v>9011</v>
      </c>
      <c r="D1270" s="148" t="s">
        <v>1307</v>
      </c>
      <c r="E1270" s="148" t="s">
        <v>125</v>
      </c>
      <c r="F1270" s="149">
        <v>20</v>
      </c>
      <c r="G1270" s="150">
        <v>85</v>
      </c>
      <c r="H1270" s="150">
        <f t="shared" si="81"/>
        <v>1700</v>
      </c>
      <c r="I1270" s="37">
        <v>0</v>
      </c>
      <c r="J1270" s="5">
        <f t="shared" si="82"/>
        <v>1700</v>
      </c>
      <c r="K1270" s="4" t="s">
        <v>126</v>
      </c>
      <c r="L1270" s="4" t="s">
        <v>127</v>
      </c>
      <c r="M1270" s="157"/>
    </row>
    <row r="1271" spans="1:13" x14ac:dyDescent="0.25">
      <c r="A1271" s="147" t="s">
        <v>2392</v>
      </c>
      <c r="B1271" s="187">
        <f t="shared" si="80"/>
        <v>46257</v>
      </c>
      <c r="C1271" s="4" t="s">
        <v>9012</v>
      </c>
      <c r="D1271" s="148" t="s">
        <v>1308</v>
      </c>
      <c r="E1271" s="148" t="s">
        <v>125</v>
      </c>
      <c r="F1271" s="149">
        <v>45</v>
      </c>
      <c r="G1271" s="150">
        <v>86</v>
      </c>
      <c r="H1271" s="150">
        <f t="shared" si="81"/>
        <v>3870</v>
      </c>
      <c r="I1271" s="37">
        <v>0</v>
      </c>
      <c r="J1271" s="5">
        <f t="shared" si="82"/>
        <v>3870</v>
      </c>
      <c r="K1271" s="4" t="s">
        <v>126</v>
      </c>
      <c r="L1271" s="4" t="s">
        <v>127</v>
      </c>
      <c r="M1271" s="157"/>
    </row>
    <row r="1272" spans="1:13" x14ac:dyDescent="0.25">
      <c r="A1272" s="147" t="s">
        <v>2392</v>
      </c>
      <c r="B1272" s="187">
        <f t="shared" si="80"/>
        <v>46257</v>
      </c>
      <c r="C1272" s="4" t="s">
        <v>9012</v>
      </c>
      <c r="D1272" s="148" t="s">
        <v>1308</v>
      </c>
      <c r="E1272" s="148" t="s">
        <v>125</v>
      </c>
      <c r="F1272" s="149">
        <v>35</v>
      </c>
      <c r="G1272" s="150">
        <v>85</v>
      </c>
      <c r="H1272" s="150">
        <f t="shared" si="81"/>
        <v>2975</v>
      </c>
      <c r="I1272" s="37">
        <v>0</v>
      </c>
      <c r="J1272" s="5">
        <f t="shared" si="82"/>
        <v>2975</v>
      </c>
      <c r="K1272" s="4" t="s">
        <v>126</v>
      </c>
      <c r="L1272" s="4" t="s">
        <v>127</v>
      </c>
      <c r="M1272" s="157"/>
    </row>
    <row r="1273" spans="1:13" x14ac:dyDescent="0.25">
      <c r="A1273" s="147" t="s">
        <v>2392</v>
      </c>
      <c r="B1273" s="187">
        <f t="shared" si="80"/>
        <v>46257</v>
      </c>
      <c r="C1273" s="4" t="s">
        <v>9012</v>
      </c>
      <c r="D1273" s="148" t="s">
        <v>1308</v>
      </c>
      <c r="E1273" s="148" t="s">
        <v>131</v>
      </c>
      <c r="F1273" s="149">
        <v>1</v>
      </c>
      <c r="G1273" s="150">
        <v>80</v>
      </c>
      <c r="H1273" s="150">
        <f t="shared" si="81"/>
        <v>80</v>
      </c>
      <c r="I1273" s="37">
        <v>0</v>
      </c>
      <c r="J1273" s="5">
        <f t="shared" si="82"/>
        <v>80</v>
      </c>
      <c r="K1273" s="4" t="s">
        <v>126</v>
      </c>
      <c r="L1273" s="4" t="s">
        <v>127</v>
      </c>
      <c r="M1273" s="157"/>
    </row>
    <row r="1274" spans="1:13" x14ac:dyDescent="0.25">
      <c r="A1274" s="147" t="s">
        <v>2392</v>
      </c>
      <c r="B1274" s="187">
        <f t="shared" si="80"/>
        <v>46257</v>
      </c>
      <c r="C1274" s="4" t="s">
        <v>9013</v>
      </c>
      <c r="D1274" s="148" t="s">
        <v>1313</v>
      </c>
      <c r="E1274" s="148" t="s">
        <v>125</v>
      </c>
      <c r="F1274" s="149">
        <v>15</v>
      </c>
      <c r="G1274" s="150">
        <v>85</v>
      </c>
      <c r="H1274" s="150">
        <f t="shared" si="81"/>
        <v>1275</v>
      </c>
      <c r="I1274" s="37">
        <v>0</v>
      </c>
      <c r="J1274" s="5">
        <f t="shared" si="82"/>
        <v>1275</v>
      </c>
      <c r="K1274" s="4" t="s">
        <v>126</v>
      </c>
      <c r="L1274" s="4" t="s">
        <v>127</v>
      </c>
      <c r="M1274" s="157"/>
    </row>
    <row r="1275" spans="1:13" x14ac:dyDescent="0.25">
      <c r="A1275" s="147" t="s">
        <v>2392</v>
      </c>
      <c r="B1275" s="187">
        <f t="shared" si="80"/>
        <v>46257</v>
      </c>
      <c r="C1275" s="4" t="s">
        <v>9014</v>
      </c>
      <c r="D1275" s="148" t="s">
        <v>141</v>
      </c>
      <c r="E1275" s="148" t="s">
        <v>125</v>
      </c>
      <c r="F1275" s="149">
        <v>20</v>
      </c>
      <c r="G1275" s="150">
        <v>86</v>
      </c>
      <c r="H1275" s="150">
        <f t="shared" si="81"/>
        <v>1720</v>
      </c>
      <c r="I1275" s="37">
        <v>0</v>
      </c>
      <c r="J1275" s="5">
        <f t="shared" si="82"/>
        <v>1720</v>
      </c>
      <c r="K1275" s="4" t="s">
        <v>126</v>
      </c>
      <c r="L1275" s="4" t="s">
        <v>127</v>
      </c>
      <c r="M1275" s="157"/>
    </row>
    <row r="1276" spans="1:13" x14ac:dyDescent="0.25">
      <c r="A1276" s="147" t="s">
        <v>2392</v>
      </c>
      <c r="B1276" s="187">
        <f t="shared" si="80"/>
        <v>46257</v>
      </c>
      <c r="C1276" s="4" t="s">
        <v>9015</v>
      </c>
      <c r="D1276" s="148" t="s">
        <v>139</v>
      </c>
      <c r="E1276" s="148" t="s">
        <v>125</v>
      </c>
      <c r="F1276" s="149">
        <v>2</v>
      </c>
      <c r="G1276" s="150">
        <v>86</v>
      </c>
      <c r="H1276" s="150">
        <f t="shared" si="81"/>
        <v>172</v>
      </c>
      <c r="I1276" s="37">
        <v>0</v>
      </c>
      <c r="J1276" s="5">
        <f t="shared" si="82"/>
        <v>172</v>
      </c>
      <c r="K1276" s="4" t="s">
        <v>126</v>
      </c>
      <c r="L1276" s="4" t="s">
        <v>127</v>
      </c>
      <c r="M1276" s="157"/>
    </row>
    <row r="1277" spans="1:13" x14ac:dyDescent="0.25">
      <c r="A1277" s="147" t="s">
        <v>2392</v>
      </c>
      <c r="B1277" s="187">
        <f t="shared" si="80"/>
        <v>46257</v>
      </c>
      <c r="C1277" s="4" t="s">
        <v>9016</v>
      </c>
      <c r="D1277" s="148" t="s">
        <v>1311</v>
      </c>
      <c r="E1277" s="148" t="s">
        <v>125</v>
      </c>
      <c r="F1277" s="149">
        <v>8</v>
      </c>
      <c r="G1277" s="150">
        <v>85</v>
      </c>
      <c r="H1277" s="150">
        <f t="shared" si="81"/>
        <v>680</v>
      </c>
      <c r="I1277" s="37">
        <v>0</v>
      </c>
      <c r="J1277" s="5">
        <f t="shared" si="82"/>
        <v>680</v>
      </c>
      <c r="K1277" s="4" t="s">
        <v>126</v>
      </c>
      <c r="L1277" s="4" t="s">
        <v>127</v>
      </c>
      <c r="M1277" s="157"/>
    </row>
    <row r="1278" spans="1:13" x14ac:dyDescent="0.25">
      <c r="A1278" s="147" t="s">
        <v>2392</v>
      </c>
      <c r="B1278" s="187">
        <f t="shared" si="80"/>
        <v>46257</v>
      </c>
      <c r="C1278" s="4" t="s">
        <v>9024</v>
      </c>
      <c r="D1278" s="148" t="s">
        <v>1312</v>
      </c>
      <c r="E1278" s="148" t="s">
        <v>125</v>
      </c>
      <c r="F1278" s="149">
        <v>5</v>
      </c>
      <c r="G1278" s="150">
        <v>85</v>
      </c>
      <c r="H1278" s="150">
        <f t="shared" si="81"/>
        <v>425</v>
      </c>
      <c r="I1278" s="37">
        <v>0</v>
      </c>
      <c r="J1278" s="5">
        <f t="shared" si="82"/>
        <v>425</v>
      </c>
      <c r="K1278" s="4" t="s">
        <v>126</v>
      </c>
      <c r="L1278" s="4" t="s">
        <v>127</v>
      </c>
      <c r="M1278" s="157"/>
    </row>
    <row r="1279" spans="1:13" x14ac:dyDescent="0.25">
      <c r="A1279" s="147" t="s">
        <v>2392</v>
      </c>
      <c r="B1279" s="187">
        <f t="shared" si="80"/>
        <v>46257</v>
      </c>
      <c r="C1279" s="4" t="s">
        <v>9025</v>
      </c>
      <c r="D1279" s="148" t="s">
        <v>1310</v>
      </c>
      <c r="E1279" s="148" t="s">
        <v>125</v>
      </c>
      <c r="F1279" s="149">
        <v>12</v>
      </c>
      <c r="G1279" s="150">
        <v>85</v>
      </c>
      <c r="H1279" s="150">
        <f t="shared" si="81"/>
        <v>1020</v>
      </c>
      <c r="I1279" s="37">
        <v>0</v>
      </c>
      <c r="J1279" s="5">
        <f t="shared" si="82"/>
        <v>1020</v>
      </c>
      <c r="K1279" s="4" t="s">
        <v>126</v>
      </c>
      <c r="L1279" s="4" t="s">
        <v>127</v>
      </c>
      <c r="M1279" s="157"/>
    </row>
    <row r="1280" spans="1:13" x14ac:dyDescent="0.25">
      <c r="A1280" s="147" t="s">
        <v>2392</v>
      </c>
      <c r="B1280" s="187">
        <f t="shared" si="80"/>
        <v>46257</v>
      </c>
      <c r="C1280" s="4" t="s">
        <v>9026</v>
      </c>
      <c r="D1280" s="148" t="s">
        <v>134</v>
      </c>
      <c r="E1280" s="148" t="s">
        <v>125</v>
      </c>
      <c r="F1280" s="149">
        <v>10</v>
      </c>
      <c r="G1280" s="150">
        <v>85</v>
      </c>
      <c r="H1280" s="150">
        <f t="shared" si="81"/>
        <v>850</v>
      </c>
      <c r="I1280" s="37">
        <v>0</v>
      </c>
      <c r="J1280" s="5">
        <f t="shared" si="82"/>
        <v>850</v>
      </c>
      <c r="K1280" s="4" t="s">
        <v>126</v>
      </c>
      <c r="L1280" s="4" t="s">
        <v>127</v>
      </c>
      <c r="M1280" s="157"/>
    </row>
    <row r="1281" spans="1:13" x14ac:dyDescent="0.25">
      <c r="A1281" s="147" t="s">
        <v>2392</v>
      </c>
      <c r="B1281" s="187">
        <f t="shared" si="80"/>
        <v>46257</v>
      </c>
      <c r="C1281" s="4" t="s">
        <v>9027</v>
      </c>
      <c r="D1281" s="148" t="s">
        <v>610</v>
      </c>
      <c r="E1281" s="148" t="s">
        <v>125</v>
      </c>
      <c r="F1281" s="149">
        <v>80</v>
      </c>
      <c r="G1281" s="150">
        <v>85</v>
      </c>
      <c r="H1281" s="150">
        <f t="shared" si="81"/>
        <v>6800</v>
      </c>
      <c r="I1281" s="37">
        <v>0</v>
      </c>
      <c r="J1281" s="5">
        <f t="shared" si="82"/>
        <v>6800</v>
      </c>
      <c r="K1281" s="4" t="s">
        <v>126</v>
      </c>
      <c r="L1281" s="4" t="s">
        <v>127</v>
      </c>
      <c r="M1281" s="157"/>
    </row>
    <row r="1282" spans="1:13" x14ac:dyDescent="0.25">
      <c r="A1282" s="147" t="s">
        <v>2392</v>
      </c>
      <c r="B1282" s="187">
        <f t="shared" si="80"/>
        <v>46257</v>
      </c>
      <c r="C1282" s="4" t="s">
        <v>9028</v>
      </c>
      <c r="D1282" s="148" t="s">
        <v>145</v>
      </c>
      <c r="E1282" s="148" t="s">
        <v>125</v>
      </c>
      <c r="F1282" s="149">
        <v>30</v>
      </c>
      <c r="G1282" s="150">
        <v>95</v>
      </c>
      <c r="H1282" s="150">
        <f t="shared" si="81"/>
        <v>2850</v>
      </c>
      <c r="I1282" s="37">
        <v>0</v>
      </c>
      <c r="J1282" s="5">
        <f t="shared" si="82"/>
        <v>2850</v>
      </c>
      <c r="K1282" s="4" t="s">
        <v>126</v>
      </c>
      <c r="L1282" s="4" t="s">
        <v>127</v>
      </c>
      <c r="M1282" s="157"/>
    </row>
    <row r="1283" spans="1:13" x14ac:dyDescent="0.25">
      <c r="A1283" s="147" t="s">
        <v>2392</v>
      </c>
      <c r="B1283" s="187">
        <f t="shared" si="80"/>
        <v>46257</v>
      </c>
      <c r="C1283" s="4" t="s">
        <v>9028</v>
      </c>
      <c r="D1283" s="148" t="s">
        <v>145</v>
      </c>
      <c r="E1283" s="148" t="s">
        <v>125</v>
      </c>
      <c r="F1283" s="149">
        <v>12</v>
      </c>
      <c r="G1283" s="150">
        <v>85</v>
      </c>
      <c r="H1283" s="150">
        <f t="shared" si="81"/>
        <v>1020</v>
      </c>
      <c r="I1283" s="37">
        <v>0</v>
      </c>
      <c r="J1283" s="5">
        <f t="shared" si="82"/>
        <v>1020</v>
      </c>
      <c r="K1283" s="4" t="s">
        <v>126</v>
      </c>
      <c r="L1283" s="4" t="s">
        <v>127</v>
      </c>
      <c r="M1283" s="157"/>
    </row>
    <row r="1284" spans="1:13" x14ac:dyDescent="0.25">
      <c r="A1284" s="147" t="s">
        <v>2392</v>
      </c>
      <c r="B1284" s="187">
        <f t="shared" si="80"/>
        <v>46257</v>
      </c>
      <c r="C1284" s="4" t="s">
        <v>9029</v>
      </c>
      <c r="D1284" s="148" t="s">
        <v>265</v>
      </c>
      <c r="E1284" s="148" t="s">
        <v>125</v>
      </c>
      <c r="F1284" s="149">
        <v>4</v>
      </c>
      <c r="G1284" s="150">
        <v>100</v>
      </c>
      <c r="H1284" s="150">
        <f t="shared" si="81"/>
        <v>400</v>
      </c>
      <c r="I1284" s="37">
        <v>0</v>
      </c>
      <c r="J1284" s="5">
        <f t="shared" si="82"/>
        <v>400</v>
      </c>
      <c r="K1284" s="4" t="s">
        <v>126</v>
      </c>
      <c r="L1284" s="4" t="s">
        <v>127</v>
      </c>
      <c r="M1284" s="157"/>
    </row>
    <row r="1285" spans="1:13" x14ac:dyDescent="0.25">
      <c r="A1285" s="147" t="s">
        <v>2392</v>
      </c>
      <c r="B1285" s="187">
        <f t="shared" si="80"/>
        <v>46257</v>
      </c>
      <c r="C1285" s="4" t="s">
        <v>9030</v>
      </c>
      <c r="D1285" s="148" t="s">
        <v>151</v>
      </c>
      <c r="E1285" s="148" t="s">
        <v>125</v>
      </c>
      <c r="F1285" s="149">
        <v>6</v>
      </c>
      <c r="G1285" s="150">
        <v>85</v>
      </c>
      <c r="H1285" s="150">
        <f t="shared" si="81"/>
        <v>510</v>
      </c>
      <c r="I1285" s="37">
        <v>0</v>
      </c>
      <c r="J1285" s="5">
        <f t="shared" si="82"/>
        <v>510</v>
      </c>
      <c r="K1285" s="4" t="s">
        <v>126</v>
      </c>
      <c r="L1285" s="4" t="s">
        <v>127</v>
      </c>
      <c r="M1285" s="157"/>
    </row>
    <row r="1286" spans="1:13" x14ac:dyDescent="0.25">
      <c r="A1286" s="147" t="s">
        <v>2392</v>
      </c>
      <c r="B1286" s="187">
        <f t="shared" si="80"/>
        <v>46257</v>
      </c>
      <c r="C1286" s="4" t="s">
        <v>9031</v>
      </c>
      <c r="D1286" s="148" t="s">
        <v>534</v>
      </c>
      <c r="E1286" s="148" t="s">
        <v>125</v>
      </c>
      <c r="F1286" s="149">
        <v>1</v>
      </c>
      <c r="G1286" s="150">
        <v>90</v>
      </c>
      <c r="H1286" s="150">
        <f t="shared" si="81"/>
        <v>90</v>
      </c>
      <c r="I1286" s="37">
        <v>0</v>
      </c>
      <c r="J1286" s="5">
        <f t="shared" si="82"/>
        <v>90</v>
      </c>
      <c r="K1286" s="4" t="s">
        <v>126</v>
      </c>
      <c r="L1286" s="4" t="s">
        <v>127</v>
      </c>
      <c r="M1286" s="157"/>
    </row>
    <row r="1287" spans="1:13" x14ac:dyDescent="0.25">
      <c r="A1287" s="147" t="s">
        <v>2392</v>
      </c>
      <c r="B1287" s="187">
        <f t="shared" si="80"/>
        <v>46257</v>
      </c>
      <c r="C1287" s="4" t="s">
        <v>9032</v>
      </c>
      <c r="D1287" s="148" t="s">
        <v>8867</v>
      </c>
      <c r="E1287" s="148" t="s">
        <v>125</v>
      </c>
      <c r="F1287" s="149">
        <v>3</v>
      </c>
      <c r="G1287" s="150">
        <v>100</v>
      </c>
      <c r="H1287" s="150">
        <f t="shared" si="81"/>
        <v>300</v>
      </c>
      <c r="I1287" s="37">
        <v>0</v>
      </c>
      <c r="J1287" s="5">
        <f t="shared" si="82"/>
        <v>300</v>
      </c>
      <c r="K1287" s="4" t="s">
        <v>126</v>
      </c>
      <c r="L1287" s="4" t="s">
        <v>127</v>
      </c>
      <c r="M1287" s="157"/>
    </row>
    <row r="1288" spans="1:13" x14ac:dyDescent="0.25">
      <c r="A1288" s="147" t="s">
        <v>2392</v>
      </c>
      <c r="B1288" s="187">
        <f t="shared" si="80"/>
        <v>46257</v>
      </c>
      <c r="C1288" s="4" t="s">
        <v>9033</v>
      </c>
      <c r="D1288" s="148" t="s">
        <v>153</v>
      </c>
      <c r="E1288" s="148" t="s">
        <v>125</v>
      </c>
      <c r="F1288" s="149">
        <v>4</v>
      </c>
      <c r="G1288" s="150">
        <v>100</v>
      </c>
      <c r="H1288" s="150">
        <f t="shared" si="81"/>
        <v>400</v>
      </c>
      <c r="I1288" s="37">
        <v>0</v>
      </c>
      <c r="J1288" s="5">
        <f t="shared" si="82"/>
        <v>400</v>
      </c>
      <c r="K1288" s="4" t="s">
        <v>126</v>
      </c>
      <c r="L1288" s="4" t="s">
        <v>127</v>
      </c>
      <c r="M1288" s="157"/>
    </row>
    <row r="1289" spans="1:13" x14ac:dyDescent="0.25">
      <c r="A1289" s="147" t="s">
        <v>2392</v>
      </c>
      <c r="B1289" s="187">
        <f t="shared" si="80"/>
        <v>46257</v>
      </c>
      <c r="C1289" s="4" t="s">
        <v>9033</v>
      </c>
      <c r="D1289" s="148" t="s">
        <v>153</v>
      </c>
      <c r="E1289" s="148" t="s">
        <v>149</v>
      </c>
      <c r="F1289" s="149">
        <v>3</v>
      </c>
      <c r="G1289" s="150">
        <v>850</v>
      </c>
      <c r="H1289" s="150">
        <f t="shared" si="81"/>
        <v>2550</v>
      </c>
      <c r="I1289" s="37">
        <v>0</v>
      </c>
      <c r="J1289" s="5">
        <f t="shared" si="82"/>
        <v>2550</v>
      </c>
      <c r="K1289" s="4" t="s">
        <v>126</v>
      </c>
      <c r="L1289" s="4" t="s">
        <v>127</v>
      </c>
      <c r="M1289" s="157"/>
    </row>
    <row r="1290" spans="1:13" x14ac:dyDescent="0.25">
      <c r="A1290" s="147" t="s">
        <v>2393</v>
      </c>
      <c r="B1290" s="187">
        <f t="shared" si="80"/>
        <v>46258</v>
      </c>
      <c r="C1290" s="4" t="s">
        <v>9034</v>
      </c>
      <c r="D1290" s="148" t="s">
        <v>1303</v>
      </c>
      <c r="E1290" s="148" t="s">
        <v>125</v>
      </c>
      <c r="F1290" s="149">
        <v>60</v>
      </c>
      <c r="G1290" s="150">
        <v>85</v>
      </c>
      <c r="H1290" s="150">
        <f t="shared" si="81"/>
        <v>5100</v>
      </c>
      <c r="I1290" s="37">
        <v>0</v>
      </c>
      <c r="J1290" s="5">
        <f t="shared" si="82"/>
        <v>5100</v>
      </c>
      <c r="K1290" s="4" t="s">
        <v>126</v>
      </c>
      <c r="L1290" s="4" t="s">
        <v>127</v>
      </c>
      <c r="M1290" s="157"/>
    </row>
    <row r="1291" spans="1:13" x14ac:dyDescent="0.25">
      <c r="A1291" s="147" t="s">
        <v>2393</v>
      </c>
      <c r="B1291" s="187">
        <f t="shared" si="80"/>
        <v>46258</v>
      </c>
      <c r="C1291" s="4" t="s">
        <v>9034</v>
      </c>
      <c r="D1291" s="148" t="s">
        <v>1303</v>
      </c>
      <c r="E1291" s="148" t="s">
        <v>131</v>
      </c>
      <c r="F1291" s="149">
        <v>1</v>
      </c>
      <c r="G1291" s="150">
        <v>80</v>
      </c>
      <c r="H1291" s="150">
        <f t="shared" si="81"/>
        <v>80</v>
      </c>
      <c r="I1291" s="37">
        <v>0</v>
      </c>
      <c r="J1291" s="5">
        <f t="shared" si="82"/>
        <v>80</v>
      </c>
      <c r="K1291" s="4" t="s">
        <v>126</v>
      </c>
      <c r="L1291" s="4" t="s">
        <v>127</v>
      </c>
      <c r="M1291" s="157"/>
    </row>
    <row r="1292" spans="1:13" x14ac:dyDescent="0.25">
      <c r="A1292" s="147" t="s">
        <v>2393</v>
      </c>
      <c r="B1292" s="187">
        <f t="shared" si="80"/>
        <v>46258</v>
      </c>
      <c r="C1292" s="4" t="s">
        <v>9035</v>
      </c>
      <c r="D1292" s="148" t="s">
        <v>1306</v>
      </c>
      <c r="E1292" s="148" t="s">
        <v>125</v>
      </c>
      <c r="F1292" s="149">
        <v>40</v>
      </c>
      <c r="G1292" s="150">
        <v>85</v>
      </c>
      <c r="H1292" s="150">
        <f t="shared" si="81"/>
        <v>3400</v>
      </c>
      <c r="I1292" s="37">
        <v>0</v>
      </c>
      <c r="J1292" s="5">
        <f t="shared" si="82"/>
        <v>3400</v>
      </c>
      <c r="K1292" s="4" t="s">
        <v>126</v>
      </c>
      <c r="L1292" s="4" t="s">
        <v>127</v>
      </c>
      <c r="M1292" s="157"/>
    </row>
    <row r="1293" spans="1:13" x14ac:dyDescent="0.25">
      <c r="A1293" s="147" t="s">
        <v>2393</v>
      </c>
      <c r="B1293" s="187">
        <f t="shared" si="80"/>
        <v>46258</v>
      </c>
      <c r="C1293" s="4" t="s">
        <v>9036</v>
      </c>
      <c r="D1293" s="148" t="s">
        <v>1307</v>
      </c>
      <c r="E1293" s="148" t="s">
        <v>125</v>
      </c>
      <c r="F1293" s="149">
        <v>35</v>
      </c>
      <c r="G1293" s="150">
        <v>85</v>
      </c>
      <c r="H1293" s="150">
        <f t="shared" si="81"/>
        <v>2975</v>
      </c>
      <c r="I1293" s="37">
        <v>0</v>
      </c>
      <c r="J1293" s="5">
        <f t="shared" si="82"/>
        <v>2975</v>
      </c>
      <c r="K1293" s="4" t="s">
        <v>126</v>
      </c>
      <c r="L1293" s="4" t="s">
        <v>127</v>
      </c>
      <c r="M1293" s="157"/>
    </row>
    <row r="1294" spans="1:13" x14ac:dyDescent="0.25">
      <c r="A1294" s="147" t="s">
        <v>2393</v>
      </c>
      <c r="B1294" s="187">
        <f t="shared" si="80"/>
        <v>46258</v>
      </c>
      <c r="C1294" s="4" t="s">
        <v>9037</v>
      </c>
      <c r="D1294" s="148" t="s">
        <v>1308</v>
      </c>
      <c r="E1294" s="148" t="s">
        <v>125</v>
      </c>
      <c r="F1294" s="149">
        <v>40</v>
      </c>
      <c r="G1294" s="150">
        <v>86</v>
      </c>
      <c r="H1294" s="150">
        <f t="shared" si="81"/>
        <v>3440</v>
      </c>
      <c r="I1294" s="37">
        <v>0</v>
      </c>
      <c r="J1294" s="5">
        <f t="shared" si="82"/>
        <v>3440</v>
      </c>
      <c r="K1294" s="4" t="s">
        <v>126</v>
      </c>
      <c r="L1294" s="4" t="s">
        <v>127</v>
      </c>
      <c r="M1294" s="157"/>
    </row>
    <row r="1295" spans="1:13" x14ac:dyDescent="0.25">
      <c r="A1295" s="147" t="s">
        <v>2393</v>
      </c>
      <c r="B1295" s="187">
        <f t="shared" si="80"/>
        <v>46258</v>
      </c>
      <c r="C1295" s="4" t="s">
        <v>9037</v>
      </c>
      <c r="D1295" s="148" t="s">
        <v>1308</v>
      </c>
      <c r="E1295" s="148" t="s">
        <v>125</v>
      </c>
      <c r="F1295" s="149">
        <v>75</v>
      </c>
      <c r="G1295" s="150">
        <v>85</v>
      </c>
      <c r="H1295" s="150">
        <f t="shared" si="81"/>
        <v>6375</v>
      </c>
      <c r="I1295" s="37">
        <v>0</v>
      </c>
      <c r="J1295" s="5">
        <f t="shared" si="82"/>
        <v>6375</v>
      </c>
      <c r="K1295" s="4" t="s">
        <v>126</v>
      </c>
      <c r="L1295" s="4" t="s">
        <v>127</v>
      </c>
      <c r="M1295" s="157"/>
    </row>
    <row r="1296" spans="1:13" x14ac:dyDescent="0.25">
      <c r="A1296" s="147" t="s">
        <v>2393</v>
      </c>
      <c r="B1296" s="187">
        <f t="shared" si="80"/>
        <v>46258</v>
      </c>
      <c r="C1296" s="4" t="s">
        <v>9038</v>
      </c>
      <c r="D1296" s="148" t="s">
        <v>1312</v>
      </c>
      <c r="E1296" s="148" t="s">
        <v>125</v>
      </c>
      <c r="F1296" s="149">
        <v>5</v>
      </c>
      <c r="G1296" s="150">
        <v>85</v>
      </c>
      <c r="H1296" s="150">
        <f t="shared" si="81"/>
        <v>425</v>
      </c>
      <c r="I1296" s="37">
        <v>0</v>
      </c>
      <c r="J1296" s="5">
        <f t="shared" si="82"/>
        <v>425</v>
      </c>
      <c r="K1296" s="4" t="s">
        <v>126</v>
      </c>
      <c r="L1296" s="4" t="s">
        <v>127</v>
      </c>
      <c r="M1296" s="157"/>
    </row>
    <row r="1297" spans="1:13" x14ac:dyDescent="0.25">
      <c r="A1297" s="147" t="s">
        <v>2393</v>
      </c>
      <c r="B1297" s="187">
        <f t="shared" si="80"/>
        <v>46258</v>
      </c>
      <c r="C1297" s="4" t="s">
        <v>9039</v>
      </c>
      <c r="D1297" s="148" t="s">
        <v>1313</v>
      </c>
      <c r="E1297" s="148" t="s">
        <v>125</v>
      </c>
      <c r="F1297" s="149">
        <v>15</v>
      </c>
      <c r="G1297" s="150">
        <v>85</v>
      </c>
      <c r="H1297" s="150">
        <f t="shared" si="81"/>
        <v>1275</v>
      </c>
      <c r="I1297" s="37">
        <v>0</v>
      </c>
      <c r="J1297" s="5">
        <f t="shared" si="82"/>
        <v>1275</v>
      </c>
      <c r="K1297" s="4" t="s">
        <v>126</v>
      </c>
      <c r="L1297" s="4" t="s">
        <v>127</v>
      </c>
      <c r="M1297" s="157"/>
    </row>
    <row r="1298" spans="1:13" x14ac:dyDescent="0.25">
      <c r="A1298" s="147" t="s">
        <v>2393</v>
      </c>
      <c r="B1298" s="187">
        <f t="shared" si="80"/>
        <v>46258</v>
      </c>
      <c r="C1298" s="4" t="s">
        <v>9040</v>
      </c>
      <c r="D1298" s="148" t="s">
        <v>141</v>
      </c>
      <c r="E1298" s="148" t="s">
        <v>125</v>
      </c>
      <c r="F1298" s="149">
        <v>15</v>
      </c>
      <c r="G1298" s="150">
        <v>85</v>
      </c>
      <c r="H1298" s="150">
        <f t="shared" si="81"/>
        <v>1275</v>
      </c>
      <c r="I1298" s="37">
        <v>0</v>
      </c>
      <c r="J1298" s="5">
        <f t="shared" si="82"/>
        <v>1275</v>
      </c>
      <c r="K1298" s="4" t="s">
        <v>126</v>
      </c>
      <c r="L1298" s="4" t="s">
        <v>127</v>
      </c>
      <c r="M1298" s="157"/>
    </row>
    <row r="1299" spans="1:13" x14ac:dyDescent="0.25">
      <c r="A1299" s="147" t="s">
        <v>2393</v>
      </c>
      <c r="B1299" s="187">
        <f t="shared" ref="B1299:B1362" si="84">IF(A1299="","",IF(ISNUMBER(A1299),IFERROR(VLOOKUP(TEXT(A1299,"yyyy/mm/dd"),BSAD,2,FALSE),""),IFERROR(VLOOKUP(A1299,BSAD,2,FALSE),"")))</f>
        <v>46258</v>
      </c>
      <c r="C1299" s="4" t="s">
        <v>9041</v>
      </c>
      <c r="D1299" s="148" t="s">
        <v>139</v>
      </c>
      <c r="E1299" s="148" t="s">
        <v>125</v>
      </c>
      <c r="F1299" s="149">
        <v>2</v>
      </c>
      <c r="G1299" s="150">
        <v>86</v>
      </c>
      <c r="H1299" s="150">
        <f t="shared" ref="H1299:H1362" si="85">IF($F1299="","",$F1299*$G1299)</f>
        <v>172</v>
      </c>
      <c r="I1299" s="37">
        <v>0</v>
      </c>
      <c r="J1299" s="5">
        <f t="shared" ref="J1299:J1362" si="86">IF($F1299="","",$H1299*(1-$I1299/100))</f>
        <v>172</v>
      </c>
      <c r="K1299" s="4" t="s">
        <v>126</v>
      </c>
      <c r="L1299" s="4" t="s">
        <v>127</v>
      </c>
      <c r="M1299" s="157"/>
    </row>
    <row r="1300" spans="1:13" x14ac:dyDescent="0.25">
      <c r="A1300" s="147" t="s">
        <v>2393</v>
      </c>
      <c r="B1300" s="187">
        <f t="shared" si="84"/>
        <v>46258</v>
      </c>
      <c r="C1300" s="4" t="s">
        <v>9042</v>
      </c>
      <c r="D1300" s="148" t="s">
        <v>1311</v>
      </c>
      <c r="E1300" s="148" t="s">
        <v>125</v>
      </c>
      <c r="F1300" s="149">
        <v>5</v>
      </c>
      <c r="G1300" s="150">
        <v>85</v>
      </c>
      <c r="H1300" s="150">
        <f t="shared" si="85"/>
        <v>425</v>
      </c>
      <c r="I1300" s="37">
        <v>0</v>
      </c>
      <c r="J1300" s="5">
        <f t="shared" si="86"/>
        <v>425</v>
      </c>
      <c r="K1300" s="4" t="s">
        <v>126</v>
      </c>
      <c r="L1300" s="4" t="s">
        <v>127</v>
      </c>
      <c r="M1300" s="157"/>
    </row>
    <row r="1301" spans="1:13" x14ac:dyDescent="0.25">
      <c r="A1301" s="147" t="s">
        <v>2393</v>
      </c>
      <c r="B1301" s="187">
        <f t="shared" si="84"/>
        <v>46258</v>
      </c>
      <c r="C1301" s="4" t="s">
        <v>9043</v>
      </c>
      <c r="D1301" s="148" t="s">
        <v>134</v>
      </c>
      <c r="E1301" s="148" t="s">
        <v>125</v>
      </c>
      <c r="F1301" s="149">
        <v>10</v>
      </c>
      <c r="G1301" s="150">
        <v>85</v>
      </c>
      <c r="H1301" s="150">
        <f t="shared" si="85"/>
        <v>850</v>
      </c>
      <c r="I1301" s="37">
        <v>0</v>
      </c>
      <c r="J1301" s="5">
        <f t="shared" si="86"/>
        <v>850</v>
      </c>
      <c r="K1301" s="4" t="s">
        <v>126</v>
      </c>
      <c r="L1301" s="4" t="s">
        <v>127</v>
      </c>
      <c r="M1301" s="157"/>
    </row>
    <row r="1302" spans="1:13" x14ac:dyDescent="0.25">
      <c r="A1302" s="147" t="s">
        <v>2393</v>
      </c>
      <c r="B1302" s="187">
        <f t="shared" si="84"/>
        <v>46258</v>
      </c>
      <c r="C1302" s="4" t="s">
        <v>9044</v>
      </c>
      <c r="D1302" s="148" t="s">
        <v>1309</v>
      </c>
      <c r="E1302" s="148" t="s">
        <v>125</v>
      </c>
      <c r="F1302" s="149">
        <v>7</v>
      </c>
      <c r="G1302" s="150">
        <v>85</v>
      </c>
      <c r="H1302" s="150">
        <f t="shared" si="85"/>
        <v>595</v>
      </c>
      <c r="I1302" s="37">
        <v>0</v>
      </c>
      <c r="J1302" s="5">
        <f t="shared" si="86"/>
        <v>595</v>
      </c>
      <c r="K1302" s="4" t="s">
        <v>126</v>
      </c>
      <c r="L1302" s="4" t="s">
        <v>127</v>
      </c>
      <c r="M1302" s="157"/>
    </row>
    <row r="1303" spans="1:13" x14ac:dyDescent="0.25">
      <c r="A1303" s="147" t="s">
        <v>2393</v>
      </c>
      <c r="B1303" s="187">
        <f t="shared" si="84"/>
        <v>46258</v>
      </c>
      <c r="C1303" s="4" t="s">
        <v>9045</v>
      </c>
      <c r="D1303" s="148" t="s">
        <v>610</v>
      </c>
      <c r="E1303" s="148" t="s">
        <v>125</v>
      </c>
      <c r="F1303" s="149">
        <v>80</v>
      </c>
      <c r="G1303" s="150">
        <v>85</v>
      </c>
      <c r="H1303" s="150">
        <f t="shared" si="85"/>
        <v>6800</v>
      </c>
      <c r="I1303" s="37">
        <v>0</v>
      </c>
      <c r="J1303" s="5">
        <f t="shared" si="86"/>
        <v>6800</v>
      </c>
      <c r="K1303" s="4" t="s">
        <v>126</v>
      </c>
      <c r="L1303" s="4" t="s">
        <v>127</v>
      </c>
      <c r="M1303" s="157"/>
    </row>
    <row r="1304" spans="1:13" x14ac:dyDescent="0.25">
      <c r="A1304" s="147" t="s">
        <v>2393</v>
      </c>
      <c r="B1304" s="187">
        <f t="shared" si="84"/>
        <v>46258</v>
      </c>
      <c r="C1304" s="4" t="s">
        <v>9047</v>
      </c>
      <c r="D1304" s="148" t="s">
        <v>145</v>
      </c>
      <c r="E1304" s="148" t="s">
        <v>125</v>
      </c>
      <c r="F1304" s="149">
        <v>25</v>
      </c>
      <c r="G1304" s="150">
        <v>95</v>
      </c>
      <c r="H1304" s="150">
        <f t="shared" si="85"/>
        <v>2375</v>
      </c>
      <c r="I1304" s="37">
        <v>0</v>
      </c>
      <c r="J1304" s="5">
        <f t="shared" si="86"/>
        <v>2375</v>
      </c>
      <c r="K1304" s="4" t="s">
        <v>126</v>
      </c>
      <c r="L1304" s="4" t="s">
        <v>127</v>
      </c>
      <c r="M1304" s="157"/>
    </row>
    <row r="1305" spans="1:13" x14ac:dyDescent="0.25">
      <c r="A1305" s="147" t="s">
        <v>2393</v>
      </c>
      <c r="B1305" s="187">
        <f t="shared" si="84"/>
        <v>46258</v>
      </c>
      <c r="C1305" s="4" t="s">
        <v>9047</v>
      </c>
      <c r="D1305" s="148" t="s">
        <v>145</v>
      </c>
      <c r="E1305" s="148" t="s">
        <v>125</v>
      </c>
      <c r="F1305" s="149">
        <v>15</v>
      </c>
      <c r="G1305" s="150">
        <v>85</v>
      </c>
      <c r="H1305" s="150">
        <f t="shared" si="85"/>
        <v>1275</v>
      </c>
      <c r="I1305" s="37">
        <v>0</v>
      </c>
      <c r="J1305" s="5">
        <f t="shared" si="86"/>
        <v>1275</v>
      </c>
      <c r="K1305" s="4" t="s">
        <v>126</v>
      </c>
      <c r="L1305" s="4" t="s">
        <v>127</v>
      </c>
      <c r="M1305" s="157"/>
    </row>
    <row r="1306" spans="1:13" x14ac:dyDescent="0.25">
      <c r="A1306" s="147" t="s">
        <v>2393</v>
      </c>
      <c r="B1306" s="187">
        <f t="shared" si="84"/>
        <v>46258</v>
      </c>
      <c r="C1306" s="4" t="s">
        <v>9047</v>
      </c>
      <c r="D1306" s="148" t="s">
        <v>145</v>
      </c>
      <c r="E1306" s="148" t="s">
        <v>319</v>
      </c>
      <c r="F1306" s="149">
        <v>1</v>
      </c>
      <c r="G1306" s="150">
        <v>1200</v>
      </c>
      <c r="H1306" s="150">
        <f t="shared" si="85"/>
        <v>1200</v>
      </c>
      <c r="I1306" s="37">
        <v>0</v>
      </c>
      <c r="J1306" s="5">
        <f t="shared" si="86"/>
        <v>1200</v>
      </c>
      <c r="K1306" s="4" t="s">
        <v>126</v>
      </c>
      <c r="L1306" s="4" t="s">
        <v>127</v>
      </c>
      <c r="M1306" s="157"/>
    </row>
    <row r="1307" spans="1:13" x14ac:dyDescent="0.25">
      <c r="A1307" s="147" t="s">
        <v>2393</v>
      </c>
      <c r="B1307" s="187">
        <f t="shared" si="84"/>
        <v>46258</v>
      </c>
      <c r="C1307" s="153" t="s">
        <v>9048</v>
      </c>
      <c r="D1307" s="239" t="s">
        <v>147</v>
      </c>
      <c r="E1307" s="239" t="s">
        <v>125</v>
      </c>
      <c r="F1307" s="240">
        <v>4</v>
      </c>
      <c r="G1307" s="241">
        <v>85</v>
      </c>
      <c r="H1307" s="241">
        <f t="shared" si="85"/>
        <v>340</v>
      </c>
      <c r="I1307" s="242">
        <v>0</v>
      </c>
      <c r="J1307" s="66">
        <f t="shared" si="86"/>
        <v>340</v>
      </c>
      <c r="K1307" s="4" t="s">
        <v>126</v>
      </c>
      <c r="L1307" s="4" t="s">
        <v>127</v>
      </c>
      <c r="M1307" s="157"/>
    </row>
    <row r="1308" spans="1:13" x14ac:dyDescent="0.25">
      <c r="A1308" s="147" t="s">
        <v>2393</v>
      </c>
      <c r="B1308" s="187">
        <f t="shared" si="84"/>
        <v>46258</v>
      </c>
      <c r="C1308" s="4" t="s">
        <v>9049</v>
      </c>
      <c r="D1308" s="148" t="s">
        <v>265</v>
      </c>
      <c r="E1308" s="148" t="s">
        <v>125</v>
      </c>
      <c r="F1308" s="149">
        <v>2</v>
      </c>
      <c r="G1308" s="150">
        <v>100</v>
      </c>
      <c r="H1308" s="150">
        <f t="shared" si="85"/>
        <v>200</v>
      </c>
      <c r="I1308" s="37">
        <v>0</v>
      </c>
      <c r="J1308" s="5">
        <f t="shared" si="86"/>
        <v>200</v>
      </c>
      <c r="K1308" s="4" t="s">
        <v>126</v>
      </c>
      <c r="L1308" s="4" t="s">
        <v>127</v>
      </c>
      <c r="M1308" s="157"/>
    </row>
    <row r="1309" spans="1:13" x14ac:dyDescent="0.25">
      <c r="A1309" s="147" t="s">
        <v>2393</v>
      </c>
      <c r="B1309" s="187">
        <f t="shared" si="84"/>
        <v>46258</v>
      </c>
      <c r="C1309" s="4" t="s">
        <v>9050</v>
      </c>
      <c r="D1309" s="148" t="s">
        <v>9127</v>
      </c>
      <c r="E1309" s="148" t="s">
        <v>125</v>
      </c>
      <c r="F1309" s="149">
        <v>25</v>
      </c>
      <c r="G1309" s="150">
        <v>90</v>
      </c>
      <c r="H1309" s="150">
        <f t="shared" si="85"/>
        <v>2250</v>
      </c>
      <c r="I1309" s="37">
        <v>0</v>
      </c>
      <c r="J1309" s="5">
        <f t="shared" si="86"/>
        <v>2250</v>
      </c>
      <c r="K1309" s="4" t="s">
        <v>126</v>
      </c>
      <c r="L1309" s="4" t="s">
        <v>127</v>
      </c>
      <c r="M1309" s="157"/>
    </row>
    <row r="1310" spans="1:13" x14ac:dyDescent="0.25">
      <c r="A1310" s="147" t="s">
        <v>2393</v>
      </c>
      <c r="B1310" s="187">
        <f t="shared" si="84"/>
        <v>46258</v>
      </c>
      <c r="C1310" s="4" t="s">
        <v>9050</v>
      </c>
      <c r="D1310" s="148" t="s">
        <v>9127</v>
      </c>
      <c r="E1310" s="148" t="s">
        <v>216</v>
      </c>
      <c r="F1310" s="149">
        <v>2</v>
      </c>
      <c r="G1310" s="150">
        <v>800</v>
      </c>
      <c r="H1310" s="150">
        <f t="shared" si="85"/>
        <v>1600</v>
      </c>
      <c r="I1310" s="37">
        <v>0</v>
      </c>
      <c r="J1310" s="5">
        <f t="shared" si="86"/>
        <v>1600</v>
      </c>
      <c r="K1310" s="4" t="s">
        <v>126</v>
      </c>
      <c r="L1310" s="4" t="s">
        <v>127</v>
      </c>
      <c r="M1310" s="157"/>
    </row>
    <row r="1311" spans="1:13" x14ac:dyDescent="0.25">
      <c r="A1311" s="147" t="s">
        <v>2393</v>
      </c>
      <c r="B1311" s="187">
        <f t="shared" si="84"/>
        <v>46258</v>
      </c>
      <c r="C1311" s="4" t="s">
        <v>9051</v>
      </c>
      <c r="D1311" s="148" t="s">
        <v>8883</v>
      </c>
      <c r="E1311" s="148" t="s">
        <v>125</v>
      </c>
      <c r="F1311" s="149">
        <v>20</v>
      </c>
      <c r="G1311" s="150">
        <v>85</v>
      </c>
      <c r="H1311" s="150">
        <f t="shared" si="85"/>
        <v>1700</v>
      </c>
      <c r="I1311" s="37">
        <v>0</v>
      </c>
      <c r="J1311" s="5">
        <f t="shared" si="86"/>
        <v>1700</v>
      </c>
      <c r="K1311" s="4" t="s">
        <v>126</v>
      </c>
      <c r="L1311" s="4" t="s">
        <v>127</v>
      </c>
      <c r="M1311" s="157"/>
    </row>
    <row r="1312" spans="1:13" x14ac:dyDescent="0.25">
      <c r="A1312" s="147" t="s">
        <v>2393</v>
      </c>
      <c r="B1312" s="187">
        <f t="shared" si="84"/>
        <v>46258</v>
      </c>
      <c r="C1312" s="4" t="s">
        <v>9052</v>
      </c>
      <c r="D1312" s="4" t="s">
        <v>739</v>
      </c>
      <c r="E1312" s="148" t="s">
        <v>149</v>
      </c>
      <c r="F1312" s="149">
        <v>3</v>
      </c>
      <c r="G1312" s="150">
        <v>800</v>
      </c>
      <c r="H1312" s="150">
        <f t="shared" si="85"/>
        <v>2400</v>
      </c>
      <c r="I1312" s="37">
        <v>0</v>
      </c>
      <c r="J1312" s="5">
        <f t="shared" si="86"/>
        <v>2400</v>
      </c>
      <c r="K1312" s="4" t="s">
        <v>126</v>
      </c>
      <c r="L1312" s="4" t="s">
        <v>127</v>
      </c>
      <c r="M1312" s="157"/>
    </row>
    <row r="1313" spans="1:13" x14ac:dyDescent="0.25">
      <c r="A1313" s="147" t="s">
        <v>2393</v>
      </c>
      <c r="B1313" s="187">
        <f t="shared" si="84"/>
        <v>46258</v>
      </c>
      <c r="C1313" s="4" t="s">
        <v>9053</v>
      </c>
      <c r="D1313" s="148" t="s">
        <v>8867</v>
      </c>
      <c r="E1313" s="148" t="s">
        <v>125</v>
      </c>
      <c r="F1313" s="149">
        <v>3</v>
      </c>
      <c r="G1313" s="150">
        <v>85</v>
      </c>
      <c r="H1313" s="150">
        <f t="shared" si="85"/>
        <v>255</v>
      </c>
      <c r="I1313" s="37">
        <v>0</v>
      </c>
      <c r="J1313" s="5">
        <f t="shared" si="86"/>
        <v>255</v>
      </c>
      <c r="K1313" s="4" t="s">
        <v>126</v>
      </c>
      <c r="L1313" s="4" t="s">
        <v>127</v>
      </c>
      <c r="M1313" s="157"/>
    </row>
    <row r="1314" spans="1:13" x14ac:dyDescent="0.25">
      <c r="A1314" s="147" t="s">
        <v>2393</v>
      </c>
      <c r="B1314" s="187">
        <f t="shared" si="84"/>
        <v>46258</v>
      </c>
      <c r="C1314" s="4" t="s">
        <v>9054</v>
      </c>
      <c r="D1314" s="148" t="s">
        <v>534</v>
      </c>
      <c r="E1314" s="148" t="s">
        <v>125</v>
      </c>
      <c r="F1314" s="149">
        <v>0.5</v>
      </c>
      <c r="G1314" s="150">
        <v>90</v>
      </c>
      <c r="H1314" s="150">
        <f t="shared" si="85"/>
        <v>45</v>
      </c>
      <c r="I1314" s="37">
        <v>0</v>
      </c>
      <c r="J1314" s="5">
        <f t="shared" si="86"/>
        <v>45</v>
      </c>
      <c r="K1314" s="4" t="s">
        <v>126</v>
      </c>
      <c r="L1314" s="4" t="s">
        <v>127</v>
      </c>
      <c r="M1314" s="157"/>
    </row>
    <row r="1315" spans="1:13" x14ac:dyDescent="0.25">
      <c r="A1315" s="147" t="s">
        <v>2393</v>
      </c>
      <c r="B1315" s="187">
        <f t="shared" si="84"/>
        <v>46258</v>
      </c>
      <c r="C1315" s="4" t="s">
        <v>9075</v>
      </c>
      <c r="D1315" s="148" t="s">
        <v>153</v>
      </c>
      <c r="E1315" s="148" t="s">
        <v>125</v>
      </c>
      <c r="F1315" s="149">
        <v>4</v>
      </c>
      <c r="G1315" s="150">
        <v>100</v>
      </c>
      <c r="H1315" s="150">
        <f t="shared" si="85"/>
        <v>400</v>
      </c>
      <c r="I1315" s="37">
        <v>0</v>
      </c>
      <c r="J1315" s="5">
        <f t="shared" si="86"/>
        <v>400</v>
      </c>
      <c r="K1315" s="4" t="s">
        <v>126</v>
      </c>
      <c r="L1315" s="4" t="s">
        <v>127</v>
      </c>
      <c r="M1315" s="157"/>
    </row>
    <row r="1316" spans="1:13" x14ac:dyDescent="0.25">
      <c r="A1316" s="147" t="s">
        <v>2394</v>
      </c>
      <c r="B1316" s="187">
        <f t="shared" si="84"/>
        <v>46259</v>
      </c>
      <c r="C1316" s="4" t="s">
        <v>9055</v>
      </c>
      <c r="D1316" s="148" t="s">
        <v>1303</v>
      </c>
      <c r="E1316" s="148" t="s">
        <v>125</v>
      </c>
      <c r="F1316" s="149">
        <v>40</v>
      </c>
      <c r="G1316" s="150">
        <v>85</v>
      </c>
      <c r="H1316" s="150">
        <f t="shared" si="85"/>
        <v>3400</v>
      </c>
      <c r="I1316" s="37">
        <v>0</v>
      </c>
      <c r="J1316" s="5">
        <f t="shared" si="86"/>
        <v>3400</v>
      </c>
      <c r="K1316" s="4" t="s">
        <v>126</v>
      </c>
      <c r="L1316" s="4" t="s">
        <v>127</v>
      </c>
      <c r="M1316" s="157"/>
    </row>
    <row r="1317" spans="1:13" x14ac:dyDescent="0.25">
      <c r="A1317" s="147" t="s">
        <v>2394</v>
      </c>
      <c r="B1317" s="187">
        <f t="shared" si="84"/>
        <v>46259</v>
      </c>
      <c r="C1317" s="4" t="s">
        <v>9055</v>
      </c>
      <c r="D1317" s="148" t="s">
        <v>1303</v>
      </c>
      <c r="E1317" s="148" t="s">
        <v>131</v>
      </c>
      <c r="F1317" s="149">
        <v>1</v>
      </c>
      <c r="G1317" s="150">
        <v>80</v>
      </c>
      <c r="H1317" s="150">
        <f t="shared" si="85"/>
        <v>80</v>
      </c>
      <c r="I1317" s="37">
        <v>0</v>
      </c>
      <c r="J1317" s="5">
        <f t="shared" si="86"/>
        <v>80</v>
      </c>
      <c r="K1317" s="4" t="s">
        <v>126</v>
      </c>
      <c r="L1317" s="4" t="s">
        <v>127</v>
      </c>
      <c r="M1317" s="157"/>
    </row>
    <row r="1318" spans="1:13" x14ac:dyDescent="0.25">
      <c r="A1318" s="147" t="s">
        <v>2394</v>
      </c>
      <c r="B1318" s="187">
        <f t="shared" si="84"/>
        <v>46259</v>
      </c>
      <c r="C1318" s="4" t="s">
        <v>9057</v>
      </c>
      <c r="D1318" s="148" t="s">
        <v>1306</v>
      </c>
      <c r="E1318" s="148" t="s">
        <v>125</v>
      </c>
      <c r="F1318" s="149">
        <v>40</v>
      </c>
      <c r="G1318" s="150">
        <v>85</v>
      </c>
      <c r="H1318" s="150">
        <f t="shared" si="85"/>
        <v>3400</v>
      </c>
      <c r="I1318" s="37">
        <v>0</v>
      </c>
      <c r="J1318" s="5">
        <f t="shared" si="86"/>
        <v>3400</v>
      </c>
      <c r="K1318" s="4" t="s">
        <v>126</v>
      </c>
      <c r="L1318" s="4" t="s">
        <v>127</v>
      </c>
      <c r="M1318" s="157"/>
    </row>
    <row r="1319" spans="1:13" x14ac:dyDescent="0.25">
      <c r="A1319" s="147" t="s">
        <v>2394</v>
      </c>
      <c r="B1319" s="187">
        <f t="shared" si="84"/>
        <v>46259</v>
      </c>
      <c r="C1319" s="4" t="s">
        <v>9058</v>
      </c>
      <c r="D1319" s="148" t="s">
        <v>1308</v>
      </c>
      <c r="E1319" s="148" t="s">
        <v>125</v>
      </c>
      <c r="F1319" s="149">
        <v>40</v>
      </c>
      <c r="G1319" s="150">
        <v>86</v>
      </c>
      <c r="H1319" s="150">
        <f t="shared" si="85"/>
        <v>3440</v>
      </c>
      <c r="I1319" s="37">
        <v>0</v>
      </c>
      <c r="J1319" s="5">
        <f t="shared" si="86"/>
        <v>3440</v>
      </c>
      <c r="K1319" s="4" t="s">
        <v>126</v>
      </c>
      <c r="L1319" s="4" t="s">
        <v>127</v>
      </c>
      <c r="M1319" s="157"/>
    </row>
    <row r="1320" spans="1:13" x14ac:dyDescent="0.25">
      <c r="A1320" s="147" t="s">
        <v>2394</v>
      </c>
      <c r="B1320" s="187">
        <f t="shared" si="84"/>
        <v>46259</v>
      </c>
      <c r="C1320" s="4" t="s">
        <v>9058</v>
      </c>
      <c r="D1320" s="148" t="s">
        <v>1308</v>
      </c>
      <c r="E1320" s="148" t="s">
        <v>125</v>
      </c>
      <c r="F1320" s="149">
        <v>40</v>
      </c>
      <c r="G1320" s="150">
        <v>85</v>
      </c>
      <c r="H1320" s="150">
        <f t="shared" si="85"/>
        <v>3400</v>
      </c>
      <c r="I1320" s="37">
        <v>0</v>
      </c>
      <c r="J1320" s="5">
        <f t="shared" si="86"/>
        <v>3400</v>
      </c>
      <c r="K1320" s="4" t="s">
        <v>126</v>
      </c>
      <c r="L1320" s="4" t="s">
        <v>127</v>
      </c>
      <c r="M1320" s="157"/>
    </row>
    <row r="1321" spans="1:13" x14ac:dyDescent="0.25">
      <c r="A1321" s="147" t="s">
        <v>2394</v>
      </c>
      <c r="B1321" s="187">
        <f t="shared" si="84"/>
        <v>46259</v>
      </c>
      <c r="C1321" s="4" t="s">
        <v>9058</v>
      </c>
      <c r="D1321" s="148" t="s">
        <v>1308</v>
      </c>
      <c r="E1321" s="148" t="s">
        <v>131</v>
      </c>
      <c r="F1321" s="149">
        <v>1</v>
      </c>
      <c r="G1321" s="150">
        <v>80</v>
      </c>
      <c r="H1321" s="150">
        <f t="shared" si="85"/>
        <v>80</v>
      </c>
      <c r="I1321" s="37">
        <v>0</v>
      </c>
      <c r="J1321" s="5">
        <f t="shared" si="86"/>
        <v>80</v>
      </c>
      <c r="K1321" s="4" t="s">
        <v>126</v>
      </c>
      <c r="L1321" s="4" t="s">
        <v>127</v>
      </c>
      <c r="M1321" s="157"/>
    </row>
    <row r="1322" spans="1:13" x14ac:dyDescent="0.25">
      <c r="A1322" s="147" t="s">
        <v>2394</v>
      </c>
      <c r="B1322" s="187">
        <f t="shared" si="84"/>
        <v>46259</v>
      </c>
      <c r="C1322" s="4" t="s">
        <v>9059</v>
      </c>
      <c r="D1322" s="148" t="s">
        <v>141</v>
      </c>
      <c r="E1322" s="148" t="s">
        <v>125</v>
      </c>
      <c r="F1322" s="149">
        <v>20</v>
      </c>
      <c r="G1322" s="150">
        <v>86</v>
      </c>
      <c r="H1322" s="150">
        <f t="shared" si="85"/>
        <v>1720</v>
      </c>
      <c r="I1322" s="37">
        <v>0</v>
      </c>
      <c r="J1322" s="5">
        <f t="shared" si="86"/>
        <v>1720</v>
      </c>
      <c r="K1322" s="4" t="s">
        <v>126</v>
      </c>
      <c r="L1322" s="4" t="s">
        <v>127</v>
      </c>
      <c r="M1322" s="157"/>
    </row>
    <row r="1323" spans="1:13" x14ac:dyDescent="0.25">
      <c r="A1323" s="147" t="s">
        <v>2394</v>
      </c>
      <c r="B1323" s="187">
        <f t="shared" si="84"/>
        <v>46259</v>
      </c>
      <c r="C1323" s="4" t="s">
        <v>9060</v>
      </c>
      <c r="D1323" s="148" t="s">
        <v>139</v>
      </c>
      <c r="E1323" s="148" t="s">
        <v>125</v>
      </c>
      <c r="F1323" s="149">
        <v>2</v>
      </c>
      <c r="G1323" s="150">
        <v>86</v>
      </c>
      <c r="H1323" s="150">
        <f t="shared" si="85"/>
        <v>172</v>
      </c>
      <c r="I1323" s="37">
        <v>0</v>
      </c>
      <c r="J1323" s="5">
        <f t="shared" si="86"/>
        <v>172</v>
      </c>
      <c r="K1323" s="4" t="s">
        <v>126</v>
      </c>
      <c r="L1323" s="4" t="s">
        <v>127</v>
      </c>
      <c r="M1323" s="157"/>
    </row>
    <row r="1324" spans="1:13" x14ac:dyDescent="0.25">
      <c r="A1324" s="147" t="s">
        <v>2394</v>
      </c>
      <c r="B1324" s="187">
        <f t="shared" si="84"/>
        <v>46259</v>
      </c>
      <c r="C1324" s="4" t="s">
        <v>9061</v>
      </c>
      <c r="D1324" s="148" t="s">
        <v>1311</v>
      </c>
      <c r="E1324" s="148" t="s">
        <v>125</v>
      </c>
      <c r="F1324" s="149">
        <v>8</v>
      </c>
      <c r="G1324" s="150">
        <v>85</v>
      </c>
      <c r="H1324" s="150">
        <f t="shared" si="85"/>
        <v>680</v>
      </c>
      <c r="I1324" s="37">
        <v>0</v>
      </c>
      <c r="J1324" s="5">
        <f t="shared" si="86"/>
        <v>680</v>
      </c>
      <c r="K1324" s="4" t="s">
        <v>126</v>
      </c>
      <c r="L1324" s="4" t="s">
        <v>127</v>
      </c>
      <c r="M1324" s="157"/>
    </row>
    <row r="1325" spans="1:13" x14ac:dyDescent="0.25">
      <c r="A1325" s="147" t="s">
        <v>2394</v>
      </c>
      <c r="B1325" s="187">
        <f t="shared" si="84"/>
        <v>46259</v>
      </c>
      <c r="C1325" s="4" t="s">
        <v>9062</v>
      </c>
      <c r="D1325" s="148" t="s">
        <v>1310</v>
      </c>
      <c r="E1325" s="148" t="s">
        <v>125</v>
      </c>
      <c r="F1325" s="149">
        <v>12</v>
      </c>
      <c r="G1325" s="150">
        <v>85</v>
      </c>
      <c r="H1325" s="150">
        <f t="shared" si="85"/>
        <v>1020</v>
      </c>
      <c r="I1325" s="37">
        <v>0</v>
      </c>
      <c r="J1325" s="5">
        <f t="shared" si="86"/>
        <v>1020</v>
      </c>
      <c r="K1325" s="4" t="s">
        <v>126</v>
      </c>
      <c r="L1325" s="4" t="s">
        <v>127</v>
      </c>
      <c r="M1325" s="157"/>
    </row>
    <row r="1326" spans="1:13" x14ac:dyDescent="0.25">
      <c r="A1326" s="147" t="s">
        <v>2394</v>
      </c>
      <c r="B1326" s="187">
        <f t="shared" si="84"/>
        <v>46259</v>
      </c>
      <c r="C1326" s="4" t="s">
        <v>9063</v>
      </c>
      <c r="D1326" s="148" t="s">
        <v>134</v>
      </c>
      <c r="E1326" s="148" t="s">
        <v>125</v>
      </c>
      <c r="F1326" s="149">
        <v>10</v>
      </c>
      <c r="G1326" s="150">
        <v>85</v>
      </c>
      <c r="H1326" s="150">
        <f t="shared" si="85"/>
        <v>850</v>
      </c>
      <c r="I1326" s="37">
        <v>0</v>
      </c>
      <c r="J1326" s="5">
        <f t="shared" si="86"/>
        <v>850</v>
      </c>
      <c r="K1326" s="4" t="s">
        <v>126</v>
      </c>
      <c r="L1326" s="4" t="s">
        <v>127</v>
      </c>
      <c r="M1326" s="157"/>
    </row>
    <row r="1327" spans="1:13" x14ac:dyDescent="0.25">
      <c r="A1327" s="147" t="s">
        <v>2394</v>
      </c>
      <c r="B1327" s="187">
        <f t="shared" si="84"/>
        <v>46259</v>
      </c>
      <c r="C1327" s="4" t="s">
        <v>9064</v>
      </c>
      <c r="D1327" s="148" t="s">
        <v>8883</v>
      </c>
      <c r="E1327" s="148" t="s">
        <v>125</v>
      </c>
      <c r="F1327" s="149">
        <v>40</v>
      </c>
      <c r="G1327" s="150">
        <v>85</v>
      </c>
      <c r="H1327" s="150">
        <f t="shared" si="85"/>
        <v>3400</v>
      </c>
      <c r="I1327" s="37">
        <v>0</v>
      </c>
      <c r="J1327" s="5">
        <f t="shared" si="86"/>
        <v>3400</v>
      </c>
      <c r="K1327" s="4" t="s">
        <v>126</v>
      </c>
      <c r="L1327" s="4" t="s">
        <v>127</v>
      </c>
      <c r="M1327" s="157"/>
    </row>
    <row r="1328" spans="1:13" x14ac:dyDescent="0.25">
      <c r="A1328" s="147" t="s">
        <v>2394</v>
      </c>
      <c r="B1328" s="187">
        <f t="shared" si="84"/>
        <v>46259</v>
      </c>
      <c r="C1328" s="4" t="s">
        <v>9065</v>
      </c>
      <c r="D1328" s="148" t="s">
        <v>610</v>
      </c>
      <c r="E1328" s="148" t="s">
        <v>125</v>
      </c>
      <c r="F1328" s="149">
        <v>80</v>
      </c>
      <c r="G1328" s="150">
        <v>85</v>
      </c>
      <c r="H1328" s="150">
        <f t="shared" si="85"/>
        <v>6800</v>
      </c>
      <c r="I1328" s="37">
        <v>0</v>
      </c>
      <c r="J1328" s="5">
        <f t="shared" si="86"/>
        <v>6800</v>
      </c>
      <c r="K1328" s="4" t="s">
        <v>126</v>
      </c>
      <c r="L1328" s="4" t="s">
        <v>127</v>
      </c>
      <c r="M1328" s="157"/>
    </row>
    <row r="1329" spans="1:13" x14ac:dyDescent="0.25">
      <c r="A1329" s="147" t="s">
        <v>2394</v>
      </c>
      <c r="B1329" s="187">
        <f t="shared" si="84"/>
        <v>46259</v>
      </c>
      <c r="C1329" s="4" t="s">
        <v>9066</v>
      </c>
      <c r="D1329" s="148" t="s">
        <v>1307</v>
      </c>
      <c r="E1329" s="148" t="s">
        <v>125</v>
      </c>
      <c r="F1329" s="149">
        <v>25</v>
      </c>
      <c r="G1329" s="150">
        <v>85</v>
      </c>
      <c r="H1329" s="150">
        <f t="shared" si="85"/>
        <v>2125</v>
      </c>
      <c r="I1329" s="37">
        <v>0</v>
      </c>
      <c r="J1329" s="5">
        <f t="shared" si="86"/>
        <v>2125</v>
      </c>
      <c r="K1329" s="4" t="s">
        <v>126</v>
      </c>
      <c r="L1329" s="4" t="s">
        <v>127</v>
      </c>
      <c r="M1329" s="157"/>
    </row>
    <row r="1330" spans="1:13" x14ac:dyDescent="0.25">
      <c r="A1330" s="147" t="s">
        <v>2394</v>
      </c>
      <c r="B1330" s="187">
        <f t="shared" si="84"/>
        <v>46259</v>
      </c>
      <c r="C1330" s="4" t="s">
        <v>9067</v>
      </c>
      <c r="D1330" s="148" t="s">
        <v>1313</v>
      </c>
      <c r="E1330" s="148" t="s">
        <v>125</v>
      </c>
      <c r="F1330" s="149">
        <v>15</v>
      </c>
      <c r="G1330" s="150">
        <v>85</v>
      </c>
      <c r="H1330" s="150">
        <f t="shared" si="85"/>
        <v>1275</v>
      </c>
      <c r="I1330" s="37">
        <v>0</v>
      </c>
      <c r="J1330" s="5">
        <f t="shared" si="86"/>
        <v>1275</v>
      </c>
      <c r="K1330" s="4" t="s">
        <v>126</v>
      </c>
      <c r="L1330" s="4" t="s">
        <v>127</v>
      </c>
      <c r="M1330" s="157"/>
    </row>
    <row r="1331" spans="1:13" x14ac:dyDescent="0.25">
      <c r="A1331" s="147" t="s">
        <v>2394</v>
      </c>
      <c r="B1331" s="187">
        <f t="shared" si="84"/>
        <v>46259</v>
      </c>
      <c r="C1331" s="4" t="s">
        <v>9068</v>
      </c>
      <c r="D1331" s="148" t="s">
        <v>145</v>
      </c>
      <c r="E1331" s="148" t="s">
        <v>125</v>
      </c>
      <c r="F1331" s="149">
        <v>25</v>
      </c>
      <c r="G1331" s="150">
        <v>95</v>
      </c>
      <c r="H1331" s="150">
        <f t="shared" si="85"/>
        <v>2375</v>
      </c>
      <c r="I1331" s="37">
        <v>0</v>
      </c>
      <c r="J1331" s="5">
        <f t="shared" si="86"/>
        <v>2375</v>
      </c>
      <c r="K1331" s="4" t="s">
        <v>126</v>
      </c>
      <c r="L1331" s="4" t="s">
        <v>127</v>
      </c>
      <c r="M1331" s="157"/>
    </row>
    <row r="1332" spans="1:13" x14ac:dyDescent="0.25">
      <c r="A1332" s="147" t="s">
        <v>2394</v>
      </c>
      <c r="B1332" s="187">
        <f t="shared" si="84"/>
        <v>46259</v>
      </c>
      <c r="C1332" s="4" t="s">
        <v>9068</v>
      </c>
      <c r="D1332" s="148" t="s">
        <v>145</v>
      </c>
      <c r="E1332" s="148" t="s">
        <v>125</v>
      </c>
      <c r="F1332" s="149">
        <v>5</v>
      </c>
      <c r="G1332" s="150">
        <v>85</v>
      </c>
      <c r="H1332" s="150">
        <f t="shared" si="85"/>
        <v>425</v>
      </c>
      <c r="I1332" s="37">
        <v>0</v>
      </c>
      <c r="J1332" s="5">
        <f t="shared" si="86"/>
        <v>425</v>
      </c>
      <c r="K1332" s="4" t="s">
        <v>126</v>
      </c>
      <c r="L1332" s="4" t="s">
        <v>127</v>
      </c>
      <c r="M1332" s="157"/>
    </row>
    <row r="1333" spans="1:13" x14ac:dyDescent="0.25">
      <c r="A1333" s="147" t="s">
        <v>2394</v>
      </c>
      <c r="B1333" s="187">
        <f t="shared" si="84"/>
        <v>46259</v>
      </c>
      <c r="C1333" s="4" t="s">
        <v>9068</v>
      </c>
      <c r="D1333" s="148" t="s">
        <v>145</v>
      </c>
      <c r="E1333" s="148" t="s">
        <v>216</v>
      </c>
      <c r="F1333" s="149">
        <v>2</v>
      </c>
      <c r="G1333" s="150">
        <v>800</v>
      </c>
      <c r="H1333" s="150">
        <f t="shared" si="85"/>
        <v>1600</v>
      </c>
      <c r="I1333" s="37">
        <v>0</v>
      </c>
      <c r="J1333" s="5">
        <f t="shared" si="86"/>
        <v>1600</v>
      </c>
      <c r="K1333" s="4" t="s">
        <v>126</v>
      </c>
      <c r="L1333" s="4" t="s">
        <v>127</v>
      </c>
      <c r="M1333" s="157"/>
    </row>
    <row r="1334" spans="1:13" x14ac:dyDescent="0.25">
      <c r="A1334" s="147" t="s">
        <v>2394</v>
      </c>
      <c r="B1334" s="187">
        <f t="shared" si="84"/>
        <v>46259</v>
      </c>
      <c r="C1334" s="4" t="s">
        <v>9069</v>
      </c>
      <c r="D1334" s="148" t="s">
        <v>324</v>
      </c>
      <c r="E1334" s="148" t="s">
        <v>125</v>
      </c>
      <c r="F1334" s="149">
        <v>30</v>
      </c>
      <c r="G1334" s="150">
        <v>90</v>
      </c>
      <c r="H1334" s="150">
        <f t="shared" si="85"/>
        <v>2700</v>
      </c>
      <c r="I1334" s="37">
        <v>0</v>
      </c>
      <c r="J1334" s="5">
        <f t="shared" si="86"/>
        <v>2700</v>
      </c>
      <c r="K1334" s="4" t="s">
        <v>126</v>
      </c>
      <c r="L1334" s="4" t="s">
        <v>127</v>
      </c>
      <c r="M1334" s="157"/>
    </row>
    <row r="1335" spans="1:13" x14ac:dyDescent="0.25">
      <c r="A1335" s="147" t="s">
        <v>2394</v>
      </c>
      <c r="B1335" s="187">
        <f t="shared" si="84"/>
        <v>46259</v>
      </c>
      <c r="C1335" s="4" t="s">
        <v>9070</v>
      </c>
      <c r="D1335" s="148" t="s">
        <v>1312</v>
      </c>
      <c r="E1335" s="148" t="s">
        <v>125</v>
      </c>
      <c r="F1335" s="149">
        <v>5</v>
      </c>
      <c r="G1335" s="150">
        <v>85</v>
      </c>
      <c r="H1335" s="150">
        <f t="shared" si="85"/>
        <v>425</v>
      </c>
      <c r="I1335" s="37">
        <v>0</v>
      </c>
      <c r="J1335" s="5">
        <f t="shared" si="86"/>
        <v>425</v>
      </c>
      <c r="K1335" s="4" t="s">
        <v>126</v>
      </c>
      <c r="L1335" s="4" t="s">
        <v>127</v>
      </c>
      <c r="M1335" s="157"/>
    </row>
    <row r="1336" spans="1:13" x14ac:dyDescent="0.25">
      <c r="A1336" s="147" t="s">
        <v>2394</v>
      </c>
      <c r="B1336" s="187">
        <f t="shared" si="84"/>
        <v>46259</v>
      </c>
      <c r="C1336" s="153" t="s">
        <v>9071</v>
      </c>
      <c r="D1336" s="239" t="s">
        <v>147</v>
      </c>
      <c r="E1336" s="239" t="s">
        <v>125</v>
      </c>
      <c r="F1336" s="240">
        <v>9</v>
      </c>
      <c r="G1336" s="241">
        <v>85</v>
      </c>
      <c r="H1336" s="241">
        <f t="shared" si="85"/>
        <v>765</v>
      </c>
      <c r="I1336" s="37">
        <v>0</v>
      </c>
      <c r="J1336" s="5">
        <f t="shared" si="86"/>
        <v>765</v>
      </c>
      <c r="K1336" s="4" t="s">
        <v>126</v>
      </c>
      <c r="L1336" s="4" t="s">
        <v>127</v>
      </c>
      <c r="M1336" s="157"/>
    </row>
    <row r="1337" spans="1:13" x14ac:dyDescent="0.25">
      <c r="A1337" s="147" t="s">
        <v>2394</v>
      </c>
      <c r="B1337" s="187">
        <f t="shared" si="84"/>
        <v>46259</v>
      </c>
      <c r="C1337" s="4" t="s">
        <v>9072</v>
      </c>
      <c r="D1337" s="148" t="s">
        <v>151</v>
      </c>
      <c r="E1337" s="148" t="s">
        <v>125</v>
      </c>
      <c r="F1337" s="149">
        <v>5</v>
      </c>
      <c r="G1337" s="150">
        <v>85</v>
      </c>
      <c r="H1337" s="150">
        <f t="shared" si="85"/>
        <v>425</v>
      </c>
      <c r="I1337" s="37">
        <v>0</v>
      </c>
      <c r="J1337" s="5">
        <f t="shared" si="86"/>
        <v>425</v>
      </c>
      <c r="K1337" s="4" t="s">
        <v>126</v>
      </c>
      <c r="L1337" s="4" t="s">
        <v>127</v>
      </c>
      <c r="M1337" s="157"/>
    </row>
    <row r="1338" spans="1:13" x14ac:dyDescent="0.25">
      <c r="A1338" s="147" t="s">
        <v>2394</v>
      </c>
      <c r="B1338" s="187">
        <f t="shared" si="84"/>
        <v>46259</v>
      </c>
      <c r="C1338" s="4" t="s">
        <v>9073</v>
      </c>
      <c r="D1338" s="148" t="s">
        <v>265</v>
      </c>
      <c r="E1338" s="148" t="s">
        <v>125</v>
      </c>
      <c r="F1338" s="149">
        <v>2</v>
      </c>
      <c r="G1338" s="150">
        <v>100</v>
      </c>
      <c r="H1338" s="150">
        <f t="shared" si="85"/>
        <v>200</v>
      </c>
      <c r="I1338" s="37">
        <v>0</v>
      </c>
      <c r="J1338" s="5">
        <f t="shared" si="86"/>
        <v>200</v>
      </c>
      <c r="K1338" s="4" t="s">
        <v>126</v>
      </c>
      <c r="L1338" s="4" t="s">
        <v>127</v>
      </c>
      <c r="M1338" s="157"/>
    </row>
    <row r="1339" spans="1:13" x14ac:dyDescent="0.25">
      <c r="A1339" s="147" t="s">
        <v>2394</v>
      </c>
      <c r="B1339" s="187">
        <f t="shared" si="84"/>
        <v>46259</v>
      </c>
      <c r="C1339" s="4" t="s">
        <v>9056</v>
      </c>
      <c r="D1339" s="148" t="s">
        <v>153</v>
      </c>
      <c r="E1339" s="148" t="s">
        <v>125</v>
      </c>
      <c r="F1339" s="149">
        <v>3.25</v>
      </c>
      <c r="G1339" s="150">
        <v>100</v>
      </c>
      <c r="H1339" s="150">
        <f t="shared" si="85"/>
        <v>325</v>
      </c>
      <c r="I1339" s="37">
        <v>0</v>
      </c>
      <c r="J1339" s="5">
        <f t="shared" si="86"/>
        <v>325</v>
      </c>
      <c r="K1339" s="4" t="s">
        <v>126</v>
      </c>
      <c r="L1339" s="4" t="s">
        <v>127</v>
      </c>
      <c r="M1339" s="157"/>
    </row>
    <row r="1340" spans="1:13" x14ac:dyDescent="0.25">
      <c r="A1340" s="147" t="s">
        <v>2394</v>
      </c>
      <c r="B1340" s="187">
        <f>IF(A1340="","",IF(ISNUMBER(A1340),IFERROR(VLOOKUP(TEXT(A1340,"yyyy/mm/dd"),BSAD,2,FALSE),""),IFERROR(VLOOKUP(A1340,BSAD,2,FALSE),"")))</f>
        <v>46259</v>
      </c>
      <c r="C1340" s="4" t="s">
        <v>9056</v>
      </c>
      <c r="D1340" s="148" t="s">
        <v>153</v>
      </c>
      <c r="E1340" s="148" t="s">
        <v>319</v>
      </c>
      <c r="F1340" s="149">
        <v>2</v>
      </c>
      <c r="G1340" s="150">
        <v>1200</v>
      </c>
      <c r="H1340" s="150">
        <f>IF($F1340="","",$F1340*$G1340)</f>
        <v>2400</v>
      </c>
      <c r="I1340" s="37">
        <v>0</v>
      </c>
      <c r="J1340" s="5">
        <f>IF($F1340="","",$H1340*(1-$I1340/100))</f>
        <v>2400</v>
      </c>
      <c r="K1340" s="4" t="s">
        <v>126</v>
      </c>
      <c r="L1340" s="4" t="s">
        <v>127</v>
      </c>
      <c r="M1340" s="157"/>
    </row>
    <row r="1341" spans="1:13" x14ac:dyDescent="0.25">
      <c r="A1341" s="147" t="s">
        <v>2395</v>
      </c>
      <c r="B1341" s="187">
        <f t="shared" si="84"/>
        <v>46260</v>
      </c>
      <c r="C1341" s="4" t="s">
        <v>9076</v>
      </c>
      <c r="D1341" s="148" t="s">
        <v>1303</v>
      </c>
      <c r="E1341" s="148" t="s">
        <v>125</v>
      </c>
      <c r="F1341" s="149">
        <v>60</v>
      </c>
      <c r="G1341" s="150">
        <v>85</v>
      </c>
      <c r="H1341" s="150">
        <f t="shared" si="85"/>
        <v>5100</v>
      </c>
      <c r="I1341" s="37">
        <v>0</v>
      </c>
      <c r="J1341" s="5">
        <f t="shared" si="86"/>
        <v>5100</v>
      </c>
      <c r="K1341" s="4" t="s">
        <v>126</v>
      </c>
      <c r="L1341" s="4" t="s">
        <v>127</v>
      </c>
      <c r="M1341" s="157"/>
    </row>
    <row r="1342" spans="1:13" x14ac:dyDescent="0.25">
      <c r="A1342" s="147" t="s">
        <v>2395</v>
      </c>
      <c r="B1342" s="187">
        <f t="shared" si="84"/>
        <v>46260</v>
      </c>
      <c r="C1342" s="4" t="s">
        <v>9076</v>
      </c>
      <c r="D1342" s="148" t="s">
        <v>1303</v>
      </c>
      <c r="E1342" s="148" t="s">
        <v>131</v>
      </c>
      <c r="F1342" s="149">
        <v>1</v>
      </c>
      <c r="G1342" s="150">
        <v>80</v>
      </c>
      <c r="H1342" s="150">
        <f t="shared" si="85"/>
        <v>80</v>
      </c>
      <c r="I1342" s="37">
        <v>0</v>
      </c>
      <c r="J1342" s="5">
        <f t="shared" si="86"/>
        <v>80</v>
      </c>
      <c r="K1342" s="4" t="s">
        <v>126</v>
      </c>
      <c r="L1342" s="4" t="s">
        <v>127</v>
      </c>
      <c r="M1342" s="157"/>
    </row>
    <row r="1343" spans="1:13" x14ac:dyDescent="0.25">
      <c r="A1343" s="147" t="s">
        <v>2395</v>
      </c>
      <c r="B1343" s="187">
        <f t="shared" si="84"/>
        <v>46260</v>
      </c>
      <c r="C1343" s="4" t="s">
        <v>9077</v>
      </c>
      <c r="D1343" s="148" t="s">
        <v>1306</v>
      </c>
      <c r="E1343" s="148" t="s">
        <v>125</v>
      </c>
      <c r="F1343" s="149">
        <v>50</v>
      </c>
      <c r="G1343" s="150">
        <v>85</v>
      </c>
      <c r="H1343" s="150">
        <f t="shared" si="85"/>
        <v>4250</v>
      </c>
      <c r="I1343" s="37">
        <v>0</v>
      </c>
      <c r="J1343" s="5">
        <f t="shared" si="86"/>
        <v>4250</v>
      </c>
      <c r="K1343" s="4" t="s">
        <v>126</v>
      </c>
      <c r="L1343" s="4" t="s">
        <v>127</v>
      </c>
      <c r="M1343" s="157"/>
    </row>
    <row r="1344" spans="1:13" x14ac:dyDescent="0.25">
      <c r="A1344" s="147" t="s">
        <v>2395</v>
      </c>
      <c r="B1344" s="187">
        <f t="shared" si="84"/>
        <v>46260</v>
      </c>
      <c r="C1344" s="4" t="s">
        <v>9078</v>
      </c>
      <c r="D1344" s="148" t="s">
        <v>1308</v>
      </c>
      <c r="E1344" s="148" t="s">
        <v>125</v>
      </c>
      <c r="F1344" s="149">
        <v>40</v>
      </c>
      <c r="G1344" s="150">
        <v>86</v>
      </c>
      <c r="H1344" s="150">
        <f t="shared" si="85"/>
        <v>3440</v>
      </c>
      <c r="I1344" s="37">
        <v>0</v>
      </c>
      <c r="J1344" s="5">
        <f t="shared" si="86"/>
        <v>3440</v>
      </c>
      <c r="K1344" s="4" t="s">
        <v>126</v>
      </c>
      <c r="L1344" s="4" t="s">
        <v>127</v>
      </c>
      <c r="M1344" s="157"/>
    </row>
    <row r="1345" spans="1:13" x14ac:dyDescent="0.25">
      <c r="A1345" s="147" t="s">
        <v>2395</v>
      </c>
      <c r="B1345" s="187">
        <f t="shared" si="84"/>
        <v>46260</v>
      </c>
      <c r="C1345" s="4" t="s">
        <v>9078</v>
      </c>
      <c r="D1345" s="148" t="s">
        <v>1308</v>
      </c>
      <c r="E1345" s="148" t="s">
        <v>125</v>
      </c>
      <c r="F1345" s="149">
        <v>45</v>
      </c>
      <c r="G1345" s="150">
        <v>85</v>
      </c>
      <c r="H1345" s="150">
        <f t="shared" si="85"/>
        <v>3825</v>
      </c>
      <c r="I1345" s="37">
        <v>0</v>
      </c>
      <c r="J1345" s="5">
        <f t="shared" si="86"/>
        <v>3825</v>
      </c>
      <c r="K1345" s="4" t="s">
        <v>126</v>
      </c>
      <c r="L1345" s="4" t="s">
        <v>127</v>
      </c>
      <c r="M1345" s="157"/>
    </row>
    <row r="1346" spans="1:13" x14ac:dyDescent="0.25">
      <c r="A1346" s="147" t="s">
        <v>2395</v>
      </c>
      <c r="B1346" s="187">
        <f t="shared" si="84"/>
        <v>46260</v>
      </c>
      <c r="C1346" s="4" t="s">
        <v>9078</v>
      </c>
      <c r="D1346" s="148" t="s">
        <v>1308</v>
      </c>
      <c r="E1346" s="148" t="s">
        <v>319</v>
      </c>
      <c r="F1346" s="149">
        <v>0.5</v>
      </c>
      <c r="G1346" s="150">
        <v>1200</v>
      </c>
      <c r="H1346" s="150">
        <f t="shared" si="85"/>
        <v>600</v>
      </c>
      <c r="I1346" s="37">
        <v>0</v>
      </c>
      <c r="J1346" s="5">
        <f t="shared" si="86"/>
        <v>600</v>
      </c>
      <c r="K1346" s="4" t="s">
        <v>126</v>
      </c>
      <c r="L1346" s="4" t="s">
        <v>127</v>
      </c>
      <c r="M1346" s="157"/>
    </row>
    <row r="1347" spans="1:13" x14ac:dyDescent="0.25">
      <c r="A1347" s="147" t="s">
        <v>2395</v>
      </c>
      <c r="B1347" s="187">
        <f t="shared" si="84"/>
        <v>46260</v>
      </c>
      <c r="C1347" s="4" t="s">
        <v>9078</v>
      </c>
      <c r="D1347" s="148" t="s">
        <v>1308</v>
      </c>
      <c r="E1347" s="148" t="s">
        <v>149</v>
      </c>
      <c r="F1347" s="149">
        <v>3</v>
      </c>
      <c r="G1347" s="150">
        <v>850</v>
      </c>
      <c r="H1347" s="150">
        <f t="shared" si="85"/>
        <v>2550</v>
      </c>
      <c r="I1347" s="37">
        <v>0</v>
      </c>
      <c r="J1347" s="5">
        <f t="shared" si="86"/>
        <v>2550</v>
      </c>
      <c r="K1347" s="4" t="s">
        <v>126</v>
      </c>
      <c r="L1347" s="4" t="s">
        <v>127</v>
      </c>
      <c r="M1347" s="157"/>
    </row>
    <row r="1348" spans="1:13" x14ac:dyDescent="0.25">
      <c r="A1348" s="147" t="s">
        <v>2395</v>
      </c>
      <c r="B1348" s="187">
        <f t="shared" si="84"/>
        <v>46260</v>
      </c>
      <c r="C1348" s="4" t="s">
        <v>9078</v>
      </c>
      <c r="D1348" s="148" t="s">
        <v>1308</v>
      </c>
      <c r="E1348" s="148" t="s">
        <v>131</v>
      </c>
      <c r="F1348" s="149">
        <v>1</v>
      </c>
      <c r="G1348" s="150">
        <v>80</v>
      </c>
      <c r="H1348" s="150">
        <f t="shared" si="85"/>
        <v>80</v>
      </c>
      <c r="I1348" s="37">
        <v>0</v>
      </c>
      <c r="J1348" s="5">
        <f t="shared" si="86"/>
        <v>80</v>
      </c>
      <c r="K1348" s="4" t="s">
        <v>126</v>
      </c>
      <c r="L1348" s="4" t="s">
        <v>127</v>
      </c>
      <c r="M1348" s="157"/>
    </row>
    <row r="1349" spans="1:13" x14ac:dyDescent="0.25">
      <c r="A1349" s="147" t="s">
        <v>2395</v>
      </c>
      <c r="B1349" s="187">
        <f t="shared" si="84"/>
        <v>46260</v>
      </c>
      <c r="C1349" s="4" t="s">
        <v>9079</v>
      </c>
      <c r="D1349" s="148" t="s">
        <v>1307</v>
      </c>
      <c r="E1349" s="148" t="s">
        <v>125</v>
      </c>
      <c r="F1349" s="149">
        <v>25</v>
      </c>
      <c r="G1349" s="150">
        <v>85</v>
      </c>
      <c r="H1349" s="150">
        <f t="shared" si="85"/>
        <v>2125</v>
      </c>
      <c r="I1349" s="37">
        <v>0</v>
      </c>
      <c r="J1349" s="5">
        <f t="shared" si="86"/>
        <v>2125</v>
      </c>
      <c r="K1349" s="4" t="s">
        <v>126</v>
      </c>
      <c r="L1349" s="4" t="s">
        <v>127</v>
      </c>
      <c r="M1349" s="157"/>
    </row>
    <row r="1350" spans="1:13" x14ac:dyDescent="0.25">
      <c r="A1350" s="147" t="s">
        <v>2395</v>
      </c>
      <c r="B1350" s="187">
        <f t="shared" si="84"/>
        <v>46260</v>
      </c>
      <c r="C1350" s="4" t="s">
        <v>9080</v>
      </c>
      <c r="D1350" s="148" t="s">
        <v>1313</v>
      </c>
      <c r="E1350" s="148" t="s">
        <v>125</v>
      </c>
      <c r="F1350" s="149">
        <v>20</v>
      </c>
      <c r="G1350" s="150">
        <v>85</v>
      </c>
      <c r="H1350" s="150">
        <f t="shared" si="85"/>
        <v>1700</v>
      </c>
      <c r="I1350" s="37">
        <v>0</v>
      </c>
      <c r="J1350" s="5">
        <f t="shared" si="86"/>
        <v>1700</v>
      </c>
      <c r="K1350" s="4" t="s">
        <v>126</v>
      </c>
      <c r="L1350" s="4" t="s">
        <v>127</v>
      </c>
      <c r="M1350" s="157"/>
    </row>
    <row r="1351" spans="1:13" x14ac:dyDescent="0.25">
      <c r="A1351" s="147" t="s">
        <v>2395</v>
      </c>
      <c r="B1351" s="187">
        <f t="shared" si="84"/>
        <v>46260</v>
      </c>
      <c r="C1351" s="4" t="s">
        <v>9081</v>
      </c>
      <c r="D1351" s="148" t="s">
        <v>141</v>
      </c>
      <c r="E1351" s="148" t="s">
        <v>125</v>
      </c>
      <c r="F1351" s="149">
        <v>25</v>
      </c>
      <c r="G1351" s="150">
        <v>86</v>
      </c>
      <c r="H1351" s="150">
        <f t="shared" si="85"/>
        <v>2150</v>
      </c>
      <c r="I1351" s="37">
        <v>0</v>
      </c>
      <c r="J1351" s="5">
        <f t="shared" si="86"/>
        <v>2150</v>
      </c>
      <c r="K1351" s="4" t="s">
        <v>126</v>
      </c>
      <c r="L1351" s="4" t="s">
        <v>127</v>
      </c>
      <c r="M1351" s="157"/>
    </row>
    <row r="1352" spans="1:13" x14ac:dyDescent="0.25">
      <c r="A1352" s="147" t="s">
        <v>2395</v>
      </c>
      <c r="B1352" s="187">
        <f t="shared" si="84"/>
        <v>46260</v>
      </c>
      <c r="C1352" s="4" t="s">
        <v>9082</v>
      </c>
      <c r="D1352" s="148" t="s">
        <v>139</v>
      </c>
      <c r="E1352" s="148" t="s">
        <v>125</v>
      </c>
      <c r="F1352" s="149">
        <v>1.5</v>
      </c>
      <c r="G1352" s="150">
        <v>86</v>
      </c>
      <c r="H1352" s="150">
        <f t="shared" si="85"/>
        <v>129</v>
      </c>
      <c r="I1352" s="37">
        <v>0</v>
      </c>
      <c r="J1352" s="5">
        <f t="shared" si="86"/>
        <v>129</v>
      </c>
      <c r="K1352" s="4" t="s">
        <v>126</v>
      </c>
      <c r="L1352" s="4" t="s">
        <v>127</v>
      </c>
      <c r="M1352" s="157"/>
    </row>
    <row r="1353" spans="1:13" x14ac:dyDescent="0.25">
      <c r="A1353" s="147" t="s">
        <v>2395</v>
      </c>
      <c r="B1353" s="187">
        <f t="shared" si="84"/>
        <v>46260</v>
      </c>
      <c r="C1353" s="4" t="s">
        <v>9083</v>
      </c>
      <c r="D1353" s="148" t="s">
        <v>1311</v>
      </c>
      <c r="E1353" s="148" t="s">
        <v>125</v>
      </c>
      <c r="F1353" s="149">
        <v>8</v>
      </c>
      <c r="G1353" s="150">
        <v>85</v>
      </c>
      <c r="H1353" s="150">
        <f t="shared" si="85"/>
        <v>680</v>
      </c>
      <c r="I1353" s="37">
        <v>0</v>
      </c>
      <c r="J1353" s="5">
        <f t="shared" si="86"/>
        <v>680</v>
      </c>
      <c r="K1353" s="4" t="s">
        <v>126</v>
      </c>
      <c r="L1353" s="4" t="s">
        <v>127</v>
      </c>
      <c r="M1353" s="157"/>
    </row>
    <row r="1354" spans="1:13" x14ac:dyDescent="0.25">
      <c r="A1354" s="147" t="s">
        <v>2395</v>
      </c>
      <c r="B1354" s="187">
        <f t="shared" si="84"/>
        <v>46260</v>
      </c>
      <c r="C1354" s="4" t="s">
        <v>9084</v>
      </c>
      <c r="D1354" s="148" t="s">
        <v>1310</v>
      </c>
      <c r="E1354" s="148" t="s">
        <v>125</v>
      </c>
      <c r="F1354" s="149">
        <v>10</v>
      </c>
      <c r="G1354" s="150">
        <v>85</v>
      </c>
      <c r="H1354" s="150">
        <f t="shared" si="85"/>
        <v>850</v>
      </c>
      <c r="I1354" s="37">
        <v>0</v>
      </c>
      <c r="J1354" s="5">
        <f t="shared" si="86"/>
        <v>850</v>
      </c>
      <c r="K1354" s="4" t="s">
        <v>126</v>
      </c>
      <c r="L1354" s="4" t="s">
        <v>127</v>
      </c>
      <c r="M1354" s="157"/>
    </row>
    <row r="1355" spans="1:13" x14ac:dyDescent="0.25">
      <c r="A1355" s="147" t="s">
        <v>2395</v>
      </c>
      <c r="B1355" s="187">
        <f t="shared" si="84"/>
        <v>46260</v>
      </c>
      <c r="C1355" s="4" t="s">
        <v>9085</v>
      </c>
      <c r="D1355" s="148" t="s">
        <v>1309</v>
      </c>
      <c r="E1355" s="148" t="s">
        <v>125</v>
      </c>
      <c r="F1355" s="149">
        <v>5</v>
      </c>
      <c r="G1355" s="150">
        <v>85</v>
      </c>
      <c r="H1355" s="150">
        <f t="shared" si="85"/>
        <v>425</v>
      </c>
      <c r="I1355" s="37">
        <v>0</v>
      </c>
      <c r="J1355" s="5">
        <f t="shared" si="86"/>
        <v>425</v>
      </c>
      <c r="K1355" s="4" t="s">
        <v>126</v>
      </c>
      <c r="L1355" s="4" t="s">
        <v>127</v>
      </c>
      <c r="M1355" s="157"/>
    </row>
    <row r="1356" spans="1:13" x14ac:dyDescent="0.25">
      <c r="A1356" s="147" t="s">
        <v>2395</v>
      </c>
      <c r="B1356" s="187">
        <f t="shared" si="84"/>
        <v>46260</v>
      </c>
      <c r="C1356" s="4" t="s">
        <v>9086</v>
      </c>
      <c r="D1356" s="148" t="s">
        <v>1312</v>
      </c>
      <c r="E1356" s="148" t="s">
        <v>125</v>
      </c>
      <c r="F1356" s="149">
        <v>5</v>
      </c>
      <c r="G1356" s="150">
        <v>85</v>
      </c>
      <c r="H1356" s="150">
        <f t="shared" si="85"/>
        <v>425</v>
      </c>
      <c r="I1356" s="37">
        <v>0</v>
      </c>
      <c r="J1356" s="5">
        <f t="shared" si="86"/>
        <v>425</v>
      </c>
      <c r="K1356" s="4" t="s">
        <v>126</v>
      </c>
      <c r="L1356" s="4" t="s">
        <v>127</v>
      </c>
      <c r="M1356" s="157"/>
    </row>
    <row r="1357" spans="1:13" x14ac:dyDescent="0.25">
      <c r="A1357" s="147" t="s">
        <v>2395</v>
      </c>
      <c r="B1357" s="187">
        <f t="shared" si="84"/>
        <v>46260</v>
      </c>
      <c r="C1357" s="4" t="s">
        <v>9087</v>
      </c>
      <c r="D1357" s="148" t="s">
        <v>610</v>
      </c>
      <c r="E1357" s="148" t="s">
        <v>125</v>
      </c>
      <c r="F1357" s="149">
        <v>40</v>
      </c>
      <c r="G1357" s="150">
        <v>85</v>
      </c>
      <c r="H1357" s="150">
        <f t="shared" si="85"/>
        <v>3400</v>
      </c>
      <c r="I1357" s="37">
        <v>0</v>
      </c>
      <c r="J1357" s="5">
        <f t="shared" si="86"/>
        <v>3400</v>
      </c>
      <c r="K1357" s="4" t="s">
        <v>126</v>
      </c>
      <c r="L1357" s="4" t="s">
        <v>127</v>
      </c>
      <c r="M1357" s="157"/>
    </row>
    <row r="1358" spans="1:13" x14ac:dyDescent="0.25">
      <c r="A1358" s="147" t="s">
        <v>2395</v>
      </c>
      <c r="B1358" s="187">
        <f t="shared" si="84"/>
        <v>46260</v>
      </c>
      <c r="C1358" s="4" t="s">
        <v>9088</v>
      </c>
      <c r="D1358" s="148" t="s">
        <v>8924</v>
      </c>
      <c r="E1358" s="148" t="s">
        <v>125</v>
      </c>
      <c r="F1358" s="149">
        <v>35</v>
      </c>
      <c r="G1358" s="150">
        <v>85</v>
      </c>
      <c r="H1358" s="150">
        <f t="shared" si="85"/>
        <v>2975</v>
      </c>
      <c r="I1358" s="37">
        <v>0</v>
      </c>
      <c r="J1358" s="5">
        <f t="shared" si="86"/>
        <v>2975</v>
      </c>
      <c r="K1358" s="4" t="s">
        <v>126</v>
      </c>
      <c r="L1358" s="4" t="s">
        <v>127</v>
      </c>
      <c r="M1358" s="157"/>
    </row>
    <row r="1359" spans="1:13" x14ac:dyDescent="0.25">
      <c r="A1359" s="147" t="s">
        <v>2395</v>
      </c>
      <c r="B1359" s="187">
        <f t="shared" si="84"/>
        <v>46260</v>
      </c>
      <c r="C1359" s="4" t="s">
        <v>9089</v>
      </c>
      <c r="D1359" s="148" t="s">
        <v>8923</v>
      </c>
      <c r="E1359" s="148" t="s">
        <v>125</v>
      </c>
      <c r="F1359" s="149">
        <v>25</v>
      </c>
      <c r="G1359" s="150">
        <v>85</v>
      </c>
      <c r="H1359" s="150">
        <f t="shared" si="85"/>
        <v>2125</v>
      </c>
      <c r="I1359" s="37">
        <v>0</v>
      </c>
      <c r="J1359" s="5">
        <f t="shared" si="86"/>
        <v>2125</v>
      </c>
      <c r="K1359" s="4" t="s">
        <v>126</v>
      </c>
      <c r="L1359" s="4" t="s">
        <v>127</v>
      </c>
      <c r="M1359" s="157"/>
    </row>
    <row r="1360" spans="1:13" x14ac:dyDescent="0.25">
      <c r="A1360" s="147" t="s">
        <v>2395</v>
      </c>
      <c r="B1360" s="187">
        <f t="shared" si="84"/>
        <v>46260</v>
      </c>
      <c r="C1360" s="4" t="s">
        <v>9090</v>
      </c>
      <c r="D1360" s="148" t="s">
        <v>324</v>
      </c>
      <c r="E1360" s="148" t="s">
        <v>125</v>
      </c>
      <c r="F1360" s="149">
        <v>15</v>
      </c>
      <c r="G1360" s="150">
        <v>90</v>
      </c>
      <c r="H1360" s="150">
        <f t="shared" si="85"/>
        <v>1350</v>
      </c>
      <c r="I1360" s="37">
        <v>0</v>
      </c>
      <c r="J1360" s="5">
        <f t="shared" si="86"/>
        <v>1350</v>
      </c>
      <c r="K1360" s="4" t="s">
        <v>126</v>
      </c>
      <c r="L1360" s="4" t="s">
        <v>127</v>
      </c>
      <c r="M1360" s="157"/>
    </row>
    <row r="1361" spans="1:13" x14ac:dyDescent="0.25">
      <c r="A1361" s="147" t="s">
        <v>2395</v>
      </c>
      <c r="B1361" s="187">
        <f t="shared" si="84"/>
        <v>46260</v>
      </c>
      <c r="C1361" s="4" t="s">
        <v>9091</v>
      </c>
      <c r="D1361" s="148" t="s">
        <v>145</v>
      </c>
      <c r="E1361" s="148" t="s">
        <v>125</v>
      </c>
      <c r="F1361" s="149">
        <v>25</v>
      </c>
      <c r="G1361" s="150">
        <v>95</v>
      </c>
      <c r="H1361" s="150">
        <f t="shared" si="85"/>
        <v>2375</v>
      </c>
      <c r="I1361" s="37">
        <v>0</v>
      </c>
      <c r="J1361" s="5">
        <f t="shared" si="86"/>
        <v>2375</v>
      </c>
      <c r="K1361" s="4" t="s">
        <v>126</v>
      </c>
      <c r="L1361" s="4" t="s">
        <v>127</v>
      </c>
      <c r="M1361" s="157"/>
    </row>
    <row r="1362" spans="1:13" x14ac:dyDescent="0.25">
      <c r="A1362" s="147" t="s">
        <v>2395</v>
      </c>
      <c r="B1362" s="187">
        <f t="shared" si="84"/>
        <v>46260</v>
      </c>
      <c r="C1362" s="4" t="s">
        <v>9091</v>
      </c>
      <c r="D1362" s="148" t="s">
        <v>145</v>
      </c>
      <c r="E1362" s="148" t="s">
        <v>125</v>
      </c>
      <c r="F1362" s="149">
        <v>15</v>
      </c>
      <c r="G1362" s="150">
        <v>85</v>
      </c>
      <c r="H1362" s="150">
        <f t="shared" si="85"/>
        <v>1275</v>
      </c>
      <c r="I1362" s="37">
        <v>0</v>
      </c>
      <c r="J1362" s="5">
        <f t="shared" si="86"/>
        <v>1275</v>
      </c>
      <c r="K1362" s="4" t="s">
        <v>126</v>
      </c>
      <c r="L1362" s="4" t="s">
        <v>127</v>
      </c>
      <c r="M1362" s="157"/>
    </row>
    <row r="1363" spans="1:13" x14ac:dyDescent="0.25">
      <c r="A1363" s="147" t="s">
        <v>2395</v>
      </c>
      <c r="B1363" s="187">
        <f t="shared" ref="B1363:B1426" si="87">IF(A1363="","",IF(ISNUMBER(A1363),IFERROR(VLOOKUP(TEXT(A1363,"yyyy/mm/dd"),BSAD,2,FALSE),""),IFERROR(VLOOKUP(A1363,BSAD,2,FALSE),"")))</f>
        <v>46260</v>
      </c>
      <c r="C1363" s="4" t="s">
        <v>9092</v>
      </c>
      <c r="D1363" s="148" t="s">
        <v>147</v>
      </c>
      <c r="E1363" s="148" t="s">
        <v>125</v>
      </c>
      <c r="F1363" s="149">
        <v>25</v>
      </c>
      <c r="G1363" s="150">
        <v>85</v>
      </c>
      <c r="H1363" s="150">
        <f t="shared" ref="H1363:H1426" si="88">IF($F1363="","",$F1363*$G1363)</f>
        <v>2125</v>
      </c>
      <c r="I1363" s="37">
        <v>0</v>
      </c>
      <c r="J1363" s="5">
        <f t="shared" ref="J1363:J1426" si="89">IF($F1363="","",$H1363*(1-$I1363/100))</f>
        <v>2125</v>
      </c>
      <c r="K1363" s="4" t="s">
        <v>126</v>
      </c>
      <c r="L1363" s="4" t="s">
        <v>127</v>
      </c>
      <c r="M1363" s="157"/>
    </row>
    <row r="1364" spans="1:13" x14ac:dyDescent="0.25">
      <c r="A1364" s="147" t="s">
        <v>2395</v>
      </c>
      <c r="B1364" s="187">
        <f t="shared" si="87"/>
        <v>46260</v>
      </c>
      <c r="C1364" s="4" t="s">
        <v>9093</v>
      </c>
      <c r="D1364" s="148" t="s">
        <v>151</v>
      </c>
      <c r="E1364" s="148" t="s">
        <v>125</v>
      </c>
      <c r="F1364" s="149">
        <v>5</v>
      </c>
      <c r="G1364" s="150">
        <v>85</v>
      </c>
      <c r="H1364" s="150">
        <f t="shared" si="88"/>
        <v>425</v>
      </c>
      <c r="I1364" s="37">
        <v>0</v>
      </c>
      <c r="J1364" s="5">
        <f t="shared" si="89"/>
        <v>425</v>
      </c>
      <c r="K1364" s="4" t="s">
        <v>126</v>
      </c>
      <c r="L1364" s="4" t="s">
        <v>127</v>
      </c>
      <c r="M1364" s="157"/>
    </row>
    <row r="1365" spans="1:13" x14ac:dyDescent="0.25">
      <c r="A1365" s="147" t="s">
        <v>2395</v>
      </c>
      <c r="B1365" s="187">
        <f t="shared" si="87"/>
        <v>46260</v>
      </c>
      <c r="C1365" s="4" t="s">
        <v>9094</v>
      </c>
      <c r="D1365" s="148" t="s">
        <v>265</v>
      </c>
      <c r="E1365" s="148" t="s">
        <v>125</v>
      </c>
      <c r="F1365" s="149">
        <v>2</v>
      </c>
      <c r="G1365" s="150">
        <v>100</v>
      </c>
      <c r="H1365" s="150">
        <f t="shared" si="88"/>
        <v>200</v>
      </c>
      <c r="I1365" s="37">
        <v>0</v>
      </c>
      <c r="J1365" s="5">
        <f t="shared" si="89"/>
        <v>200</v>
      </c>
      <c r="K1365" s="4" t="s">
        <v>126</v>
      </c>
      <c r="L1365" s="4" t="s">
        <v>127</v>
      </c>
      <c r="M1365" s="157"/>
    </row>
    <row r="1366" spans="1:13" x14ac:dyDescent="0.25">
      <c r="A1366" s="147" t="s">
        <v>2395</v>
      </c>
      <c r="B1366" s="187">
        <f t="shared" si="87"/>
        <v>46260</v>
      </c>
      <c r="C1366" s="4" t="s">
        <v>9074</v>
      </c>
      <c r="D1366" s="148" t="s">
        <v>153</v>
      </c>
      <c r="E1366" s="148" t="s">
        <v>125</v>
      </c>
      <c r="F1366" s="149">
        <v>3</v>
      </c>
      <c r="G1366" s="150">
        <v>100</v>
      </c>
      <c r="H1366" s="150">
        <f t="shared" si="88"/>
        <v>300</v>
      </c>
      <c r="I1366" s="37">
        <v>0</v>
      </c>
      <c r="J1366" s="5">
        <f t="shared" si="89"/>
        <v>300</v>
      </c>
      <c r="K1366" s="4" t="s">
        <v>126</v>
      </c>
      <c r="L1366" s="4" t="s">
        <v>127</v>
      </c>
      <c r="M1366" s="157"/>
    </row>
    <row r="1367" spans="1:13" x14ac:dyDescent="0.25">
      <c r="A1367" s="147" t="s">
        <v>2396</v>
      </c>
      <c r="B1367" s="187">
        <f t="shared" si="87"/>
        <v>46261</v>
      </c>
      <c r="C1367" s="4" t="s">
        <v>9096</v>
      </c>
      <c r="D1367" s="148" t="s">
        <v>1303</v>
      </c>
      <c r="E1367" s="148" t="s">
        <v>125</v>
      </c>
      <c r="F1367" s="149">
        <v>55</v>
      </c>
      <c r="G1367" s="150">
        <v>85</v>
      </c>
      <c r="H1367" s="150">
        <f t="shared" si="88"/>
        <v>4675</v>
      </c>
      <c r="I1367" s="37">
        <v>0</v>
      </c>
      <c r="J1367" s="5">
        <f t="shared" si="89"/>
        <v>4675</v>
      </c>
      <c r="K1367" s="4" t="s">
        <v>126</v>
      </c>
      <c r="L1367" s="4" t="s">
        <v>127</v>
      </c>
      <c r="M1367" s="157"/>
    </row>
    <row r="1368" spans="1:13" x14ac:dyDescent="0.25">
      <c r="A1368" s="147" t="s">
        <v>2396</v>
      </c>
      <c r="B1368" s="187">
        <f t="shared" si="87"/>
        <v>46261</v>
      </c>
      <c r="C1368" s="4" t="s">
        <v>9096</v>
      </c>
      <c r="D1368" s="148" t="s">
        <v>1303</v>
      </c>
      <c r="E1368" s="148" t="s">
        <v>131</v>
      </c>
      <c r="F1368" s="149">
        <v>1</v>
      </c>
      <c r="G1368" s="150">
        <v>80</v>
      </c>
      <c r="H1368" s="150">
        <f t="shared" si="88"/>
        <v>80</v>
      </c>
      <c r="I1368" s="37">
        <v>0</v>
      </c>
      <c r="J1368" s="5">
        <f t="shared" si="89"/>
        <v>80</v>
      </c>
      <c r="K1368" s="4" t="s">
        <v>126</v>
      </c>
      <c r="L1368" s="4" t="s">
        <v>127</v>
      </c>
      <c r="M1368" s="157"/>
    </row>
    <row r="1369" spans="1:13" x14ac:dyDescent="0.25">
      <c r="A1369" s="147" t="s">
        <v>2396</v>
      </c>
      <c r="B1369" s="187">
        <f t="shared" si="87"/>
        <v>46261</v>
      </c>
      <c r="C1369" s="4" t="s">
        <v>9097</v>
      </c>
      <c r="D1369" s="148" t="s">
        <v>1306</v>
      </c>
      <c r="E1369" s="148" t="s">
        <v>125</v>
      </c>
      <c r="F1369" s="149">
        <v>50</v>
      </c>
      <c r="G1369" s="150">
        <v>85</v>
      </c>
      <c r="H1369" s="150">
        <f t="shared" si="88"/>
        <v>4250</v>
      </c>
      <c r="I1369" s="37">
        <v>0</v>
      </c>
      <c r="J1369" s="5">
        <f t="shared" si="89"/>
        <v>4250</v>
      </c>
      <c r="K1369" s="4" t="s">
        <v>126</v>
      </c>
      <c r="L1369" s="4" t="s">
        <v>127</v>
      </c>
      <c r="M1369" s="157"/>
    </row>
    <row r="1370" spans="1:13" x14ac:dyDescent="0.25">
      <c r="A1370" s="147" t="s">
        <v>2396</v>
      </c>
      <c r="B1370" s="187">
        <f t="shared" si="87"/>
        <v>46261</v>
      </c>
      <c r="C1370" s="4" t="s">
        <v>9098</v>
      </c>
      <c r="D1370" s="148" t="s">
        <v>1307</v>
      </c>
      <c r="E1370" s="148" t="s">
        <v>125</v>
      </c>
      <c r="F1370" s="149">
        <v>15</v>
      </c>
      <c r="G1370" s="150">
        <v>85</v>
      </c>
      <c r="H1370" s="150">
        <f t="shared" si="88"/>
        <v>1275</v>
      </c>
      <c r="I1370" s="37">
        <v>0</v>
      </c>
      <c r="J1370" s="5">
        <f t="shared" si="89"/>
        <v>1275</v>
      </c>
      <c r="K1370" s="4" t="s">
        <v>126</v>
      </c>
      <c r="L1370" s="4" t="s">
        <v>127</v>
      </c>
      <c r="M1370" s="157"/>
    </row>
    <row r="1371" spans="1:13" x14ac:dyDescent="0.25">
      <c r="A1371" s="147" t="s">
        <v>2396</v>
      </c>
      <c r="B1371" s="187">
        <f t="shared" si="87"/>
        <v>46261</v>
      </c>
      <c r="C1371" s="4" t="s">
        <v>9099</v>
      </c>
      <c r="D1371" s="148" t="s">
        <v>1313</v>
      </c>
      <c r="E1371" s="148" t="s">
        <v>125</v>
      </c>
      <c r="F1371" s="149">
        <v>15</v>
      </c>
      <c r="G1371" s="150">
        <v>85</v>
      </c>
      <c r="H1371" s="150">
        <f t="shared" si="88"/>
        <v>1275</v>
      </c>
      <c r="I1371" s="37">
        <v>0</v>
      </c>
      <c r="J1371" s="5">
        <f t="shared" si="89"/>
        <v>1275</v>
      </c>
      <c r="K1371" s="4" t="s">
        <v>126</v>
      </c>
      <c r="L1371" s="4" t="s">
        <v>127</v>
      </c>
      <c r="M1371" s="157"/>
    </row>
    <row r="1372" spans="1:13" x14ac:dyDescent="0.25">
      <c r="A1372" s="147" t="s">
        <v>2396</v>
      </c>
      <c r="B1372" s="187">
        <f t="shared" si="87"/>
        <v>46261</v>
      </c>
      <c r="C1372" s="4" t="s">
        <v>9100</v>
      </c>
      <c r="D1372" s="148" t="s">
        <v>1312</v>
      </c>
      <c r="E1372" s="148" t="s">
        <v>125</v>
      </c>
      <c r="F1372" s="149">
        <v>5</v>
      </c>
      <c r="G1372" s="150">
        <v>85</v>
      </c>
      <c r="H1372" s="150">
        <f t="shared" si="88"/>
        <v>425</v>
      </c>
      <c r="I1372" s="37">
        <v>0</v>
      </c>
      <c r="J1372" s="5">
        <f t="shared" si="89"/>
        <v>425</v>
      </c>
      <c r="K1372" s="4" t="s">
        <v>126</v>
      </c>
      <c r="L1372" s="4" t="s">
        <v>127</v>
      </c>
      <c r="M1372" s="157"/>
    </row>
    <row r="1373" spans="1:13" x14ac:dyDescent="0.25">
      <c r="A1373" s="147" t="s">
        <v>2396</v>
      </c>
      <c r="B1373" s="187">
        <f t="shared" si="87"/>
        <v>46261</v>
      </c>
      <c r="C1373" s="4" t="s">
        <v>9101</v>
      </c>
      <c r="D1373" s="148" t="s">
        <v>1308</v>
      </c>
      <c r="E1373" s="148" t="s">
        <v>125</v>
      </c>
      <c r="F1373" s="149">
        <v>40</v>
      </c>
      <c r="G1373" s="150">
        <v>86</v>
      </c>
      <c r="H1373" s="150">
        <f t="shared" si="88"/>
        <v>3440</v>
      </c>
      <c r="I1373" s="37">
        <v>0</v>
      </c>
      <c r="J1373" s="5">
        <f t="shared" si="89"/>
        <v>3440</v>
      </c>
      <c r="K1373" s="4" t="s">
        <v>126</v>
      </c>
      <c r="L1373" s="4" t="s">
        <v>127</v>
      </c>
      <c r="M1373" s="157"/>
    </row>
    <row r="1374" spans="1:13" x14ac:dyDescent="0.25">
      <c r="A1374" s="147" t="s">
        <v>2396</v>
      </c>
      <c r="B1374" s="187">
        <f t="shared" si="87"/>
        <v>46261</v>
      </c>
      <c r="C1374" s="4" t="s">
        <v>9101</v>
      </c>
      <c r="D1374" s="148" t="s">
        <v>1308</v>
      </c>
      <c r="E1374" s="148" t="s">
        <v>125</v>
      </c>
      <c r="F1374" s="149">
        <v>40</v>
      </c>
      <c r="G1374" s="150">
        <v>85</v>
      </c>
      <c r="H1374" s="150">
        <f t="shared" si="88"/>
        <v>3400</v>
      </c>
      <c r="I1374" s="37">
        <v>0</v>
      </c>
      <c r="J1374" s="5">
        <f t="shared" si="89"/>
        <v>3400</v>
      </c>
      <c r="K1374" s="4" t="s">
        <v>126</v>
      </c>
      <c r="L1374" s="4" t="s">
        <v>127</v>
      </c>
      <c r="M1374" s="157"/>
    </row>
    <row r="1375" spans="1:13" x14ac:dyDescent="0.25">
      <c r="A1375" s="147" t="s">
        <v>2396</v>
      </c>
      <c r="B1375" s="187">
        <f t="shared" si="87"/>
        <v>46261</v>
      </c>
      <c r="C1375" s="4" t="s">
        <v>9101</v>
      </c>
      <c r="D1375" s="148" t="s">
        <v>1308</v>
      </c>
      <c r="E1375" s="148" t="s">
        <v>131</v>
      </c>
      <c r="F1375" s="149">
        <v>1</v>
      </c>
      <c r="G1375" s="150">
        <v>80</v>
      </c>
      <c r="H1375" s="150">
        <f t="shared" si="88"/>
        <v>80</v>
      </c>
      <c r="I1375" s="37">
        <v>0</v>
      </c>
      <c r="J1375" s="5">
        <f t="shared" si="89"/>
        <v>80</v>
      </c>
      <c r="K1375" s="4" t="s">
        <v>126</v>
      </c>
      <c r="L1375" s="4" t="s">
        <v>127</v>
      </c>
      <c r="M1375" s="157"/>
    </row>
    <row r="1376" spans="1:13" x14ac:dyDescent="0.25">
      <c r="A1376" s="147" t="s">
        <v>2396</v>
      </c>
      <c r="B1376" s="187">
        <f t="shared" si="87"/>
        <v>46261</v>
      </c>
      <c r="C1376" s="4" t="s">
        <v>9102</v>
      </c>
      <c r="D1376" s="148" t="s">
        <v>141</v>
      </c>
      <c r="E1376" s="148" t="s">
        <v>125</v>
      </c>
      <c r="F1376" s="149">
        <v>20</v>
      </c>
      <c r="G1376" s="150">
        <v>86</v>
      </c>
      <c r="H1376" s="150">
        <f t="shared" si="88"/>
        <v>1720</v>
      </c>
      <c r="I1376" s="37">
        <v>0</v>
      </c>
      <c r="J1376" s="5">
        <f t="shared" si="89"/>
        <v>1720</v>
      </c>
      <c r="K1376" s="4" t="s">
        <v>126</v>
      </c>
      <c r="L1376" s="4" t="s">
        <v>127</v>
      </c>
      <c r="M1376" s="157"/>
    </row>
    <row r="1377" spans="1:13" x14ac:dyDescent="0.25">
      <c r="A1377" s="147" t="s">
        <v>2396</v>
      </c>
      <c r="B1377" s="187">
        <f t="shared" si="87"/>
        <v>46261</v>
      </c>
      <c r="C1377" s="4" t="s">
        <v>9103</v>
      </c>
      <c r="D1377" s="148" t="s">
        <v>139</v>
      </c>
      <c r="E1377" s="148" t="s">
        <v>125</v>
      </c>
      <c r="F1377" s="149">
        <v>1.5</v>
      </c>
      <c r="G1377" s="150">
        <v>86</v>
      </c>
      <c r="H1377" s="150">
        <f t="shared" si="88"/>
        <v>129</v>
      </c>
      <c r="I1377" s="37">
        <v>0</v>
      </c>
      <c r="J1377" s="5">
        <f t="shared" si="89"/>
        <v>129</v>
      </c>
      <c r="K1377" s="4" t="s">
        <v>126</v>
      </c>
      <c r="L1377" s="4" t="s">
        <v>127</v>
      </c>
      <c r="M1377" s="157"/>
    </row>
    <row r="1378" spans="1:13" x14ac:dyDescent="0.25">
      <c r="A1378" s="147" t="s">
        <v>2396</v>
      </c>
      <c r="B1378" s="187">
        <f t="shared" si="87"/>
        <v>46261</v>
      </c>
      <c r="C1378" s="4" t="s">
        <v>9104</v>
      </c>
      <c r="D1378" s="148" t="s">
        <v>1311</v>
      </c>
      <c r="E1378" s="148" t="s">
        <v>125</v>
      </c>
      <c r="F1378" s="149">
        <v>6</v>
      </c>
      <c r="G1378" s="150">
        <v>85</v>
      </c>
      <c r="H1378" s="150">
        <f t="shared" si="88"/>
        <v>510</v>
      </c>
      <c r="I1378" s="37">
        <v>0</v>
      </c>
      <c r="J1378" s="5">
        <f t="shared" si="89"/>
        <v>510</v>
      </c>
      <c r="K1378" s="4" t="s">
        <v>126</v>
      </c>
      <c r="L1378" s="4" t="s">
        <v>127</v>
      </c>
      <c r="M1378" s="157"/>
    </row>
    <row r="1379" spans="1:13" x14ac:dyDescent="0.25">
      <c r="A1379" s="147" t="s">
        <v>2396</v>
      </c>
      <c r="B1379" s="187">
        <f t="shared" si="87"/>
        <v>46261</v>
      </c>
      <c r="C1379" s="4" t="s">
        <v>9105</v>
      </c>
      <c r="D1379" s="148" t="s">
        <v>134</v>
      </c>
      <c r="E1379" s="148" t="s">
        <v>125</v>
      </c>
      <c r="F1379" s="149">
        <v>10</v>
      </c>
      <c r="G1379" s="150">
        <v>85</v>
      </c>
      <c r="H1379" s="150">
        <f t="shared" si="88"/>
        <v>850</v>
      </c>
      <c r="I1379" s="37">
        <v>0</v>
      </c>
      <c r="J1379" s="5">
        <f t="shared" si="89"/>
        <v>850</v>
      </c>
      <c r="K1379" s="4" t="s">
        <v>126</v>
      </c>
      <c r="L1379" s="4" t="s">
        <v>127</v>
      </c>
      <c r="M1379" s="157"/>
    </row>
    <row r="1380" spans="1:13" x14ac:dyDescent="0.25">
      <c r="A1380" s="147" t="s">
        <v>2396</v>
      </c>
      <c r="B1380" s="187">
        <f t="shared" si="87"/>
        <v>46261</v>
      </c>
      <c r="C1380" s="4" t="s">
        <v>9106</v>
      </c>
      <c r="D1380" s="148" t="s">
        <v>1310</v>
      </c>
      <c r="E1380" s="148" t="s">
        <v>125</v>
      </c>
      <c r="F1380" s="149">
        <v>8</v>
      </c>
      <c r="G1380" s="150">
        <v>85</v>
      </c>
      <c r="H1380" s="150">
        <f t="shared" si="88"/>
        <v>680</v>
      </c>
      <c r="I1380" s="37">
        <v>0</v>
      </c>
      <c r="J1380" s="5">
        <f t="shared" si="89"/>
        <v>680</v>
      </c>
      <c r="K1380" s="4" t="s">
        <v>126</v>
      </c>
      <c r="L1380" s="4" t="s">
        <v>127</v>
      </c>
      <c r="M1380" s="157"/>
    </row>
    <row r="1381" spans="1:13" x14ac:dyDescent="0.25">
      <c r="A1381" s="147" t="s">
        <v>2396</v>
      </c>
      <c r="B1381" s="187">
        <f t="shared" si="87"/>
        <v>46261</v>
      </c>
      <c r="C1381" s="4" t="s">
        <v>9107</v>
      </c>
      <c r="D1381" s="148" t="s">
        <v>9108</v>
      </c>
      <c r="E1381" s="148" t="s">
        <v>125</v>
      </c>
      <c r="F1381" s="149">
        <v>5</v>
      </c>
      <c r="G1381" s="150">
        <v>85</v>
      </c>
      <c r="H1381" s="150">
        <f t="shared" si="88"/>
        <v>425</v>
      </c>
      <c r="I1381" s="37">
        <v>0</v>
      </c>
      <c r="J1381" s="5">
        <f t="shared" si="89"/>
        <v>425</v>
      </c>
      <c r="K1381" s="4" t="s">
        <v>126</v>
      </c>
      <c r="L1381" s="4" t="s">
        <v>127</v>
      </c>
      <c r="M1381" s="157"/>
    </row>
    <row r="1382" spans="1:13" x14ac:dyDescent="0.25">
      <c r="A1382" s="147" t="s">
        <v>2396</v>
      </c>
      <c r="B1382" s="187">
        <f t="shared" si="87"/>
        <v>46261</v>
      </c>
      <c r="C1382" s="4" t="s">
        <v>9109</v>
      </c>
      <c r="D1382" s="148" t="s">
        <v>147</v>
      </c>
      <c r="E1382" s="148" t="s">
        <v>125</v>
      </c>
      <c r="F1382" s="149">
        <v>30</v>
      </c>
      <c r="G1382" s="150">
        <v>85</v>
      </c>
      <c r="H1382" s="150">
        <f t="shared" si="88"/>
        <v>2550</v>
      </c>
      <c r="I1382" s="37">
        <v>0</v>
      </c>
      <c r="J1382" s="5">
        <f t="shared" si="89"/>
        <v>2550</v>
      </c>
      <c r="K1382" s="4" t="s">
        <v>126</v>
      </c>
      <c r="L1382" s="4" t="s">
        <v>127</v>
      </c>
      <c r="M1382" s="157"/>
    </row>
    <row r="1383" spans="1:13" x14ac:dyDescent="0.25">
      <c r="A1383" s="147" t="s">
        <v>2396</v>
      </c>
      <c r="B1383" s="187">
        <f t="shared" si="87"/>
        <v>46261</v>
      </c>
      <c r="C1383" s="4" t="s">
        <v>9110</v>
      </c>
      <c r="D1383" s="148" t="s">
        <v>151</v>
      </c>
      <c r="E1383" s="148" t="s">
        <v>125</v>
      </c>
      <c r="F1383" s="149">
        <v>5</v>
      </c>
      <c r="G1383" s="150">
        <v>85</v>
      </c>
      <c r="H1383" s="150">
        <f t="shared" si="88"/>
        <v>425</v>
      </c>
      <c r="I1383" s="37">
        <v>0</v>
      </c>
      <c r="J1383" s="5">
        <f t="shared" si="89"/>
        <v>425</v>
      </c>
      <c r="K1383" s="4" t="s">
        <v>126</v>
      </c>
      <c r="L1383" s="4" t="s">
        <v>127</v>
      </c>
      <c r="M1383" s="157"/>
    </row>
    <row r="1384" spans="1:13" x14ac:dyDescent="0.25">
      <c r="A1384" s="147" t="s">
        <v>2396</v>
      </c>
      <c r="B1384" s="187">
        <f t="shared" si="87"/>
        <v>46261</v>
      </c>
      <c r="C1384" s="4" t="s">
        <v>9111</v>
      </c>
      <c r="D1384" s="148" t="s">
        <v>145</v>
      </c>
      <c r="E1384" s="148" t="s">
        <v>125</v>
      </c>
      <c r="F1384" s="149">
        <v>20</v>
      </c>
      <c r="G1384" s="150">
        <v>85</v>
      </c>
      <c r="H1384" s="150">
        <f t="shared" si="88"/>
        <v>1700</v>
      </c>
      <c r="I1384" s="37">
        <v>0</v>
      </c>
      <c r="J1384" s="5">
        <f t="shared" si="89"/>
        <v>1700</v>
      </c>
      <c r="K1384" s="4" t="s">
        <v>126</v>
      </c>
      <c r="L1384" s="4" t="s">
        <v>127</v>
      </c>
      <c r="M1384" s="157"/>
    </row>
    <row r="1385" spans="1:13" x14ac:dyDescent="0.25">
      <c r="A1385" s="147" t="s">
        <v>2396</v>
      </c>
      <c r="B1385" s="187">
        <f t="shared" si="87"/>
        <v>46261</v>
      </c>
      <c r="C1385" s="4" t="s">
        <v>9111</v>
      </c>
      <c r="D1385" s="148" t="s">
        <v>145</v>
      </c>
      <c r="E1385" s="148" t="s">
        <v>125</v>
      </c>
      <c r="F1385" s="149">
        <v>25</v>
      </c>
      <c r="G1385" s="150">
        <v>95</v>
      </c>
      <c r="H1385" s="150">
        <f t="shared" si="88"/>
        <v>2375</v>
      </c>
      <c r="I1385" s="37">
        <v>0</v>
      </c>
      <c r="J1385" s="5">
        <f t="shared" si="89"/>
        <v>2375</v>
      </c>
      <c r="K1385" s="4" t="s">
        <v>126</v>
      </c>
      <c r="L1385" s="4" t="s">
        <v>127</v>
      </c>
      <c r="M1385" s="157"/>
    </row>
    <row r="1386" spans="1:13" x14ac:dyDescent="0.25">
      <c r="A1386" s="147" t="s">
        <v>2396</v>
      </c>
      <c r="B1386" s="187">
        <f t="shared" si="87"/>
        <v>46261</v>
      </c>
      <c r="C1386" s="4" t="s">
        <v>9112</v>
      </c>
      <c r="D1386" s="148" t="s">
        <v>610</v>
      </c>
      <c r="E1386" s="148" t="s">
        <v>125</v>
      </c>
      <c r="F1386" s="149">
        <v>40</v>
      </c>
      <c r="G1386" s="150">
        <v>85</v>
      </c>
      <c r="H1386" s="150">
        <f t="shared" si="88"/>
        <v>3400</v>
      </c>
      <c r="I1386" s="37">
        <v>0</v>
      </c>
      <c r="J1386" s="5">
        <f t="shared" si="89"/>
        <v>3400</v>
      </c>
      <c r="K1386" s="4" t="s">
        <v>126</v>
      </c>
      <c r="L1386" s="4" t="s">
        <v>127</v>
      </c>
      <c r="M1386" s="157"/>
    </row>
    <row r="1387" spans="1:13" x14ac:dyDescent="0.25">
      <c r="A1387" s="147" t="s">
        <v>2396</v>
      </c>
      <c r="B1387" s="187">
        <f t="shared" si="87"/>
        <v>46261</v>
      </c>
      <c r="C1387" s="4" t="s">
        <v>9113</v>
      </c>
      <c r="D1387" s="148" t="s">
        <v>265</v>
      </c>
      <c r="E1387" s="148" t="s">
        <v>125</v>
      </c>
      <c r="F1387" s="149">
        <v>2</v>
      </c>
      <c r="G1387" s="150">
        <v>100</v>
      </c>
      <c r="H1387" s="150">
        <f t="shared" si="88"/>
        <v>200</v>
      </c>
      <c r="I1387" s="37">
        <v>0</v>
      </c>
      <c r="J1387" s="5">
        <f t="shared" si="89"/>
        <v>200</v>
      </c>
      <c r="K1387" s="4" t="s">
        <v>126</v>
      </c>
      <c r="L1387" s="4" t="s">
        <v>127</v>
      </c>
      <c r="M1387" s="157"/>
    </row>
    <row r="1388" spans="1:13" x14ac:dyDescent="0.25">
      <c r="A1388" s="147" t="s">
        <v>2396</v>
      </c>
      <c r="B1388" s="187">
        <f t="shared" si="87"/>
        <v>46261</v>
      </c>
      <c r="C1388" s="4" t="s">
        <v>9114</v>
      </c>
      <c r="D1388" s="148" t="s">
        <v>534</v>
      </c>
      <c r="E1388" s="148" t="s">
        <v>125</v>
      </c>
      <c r="F1388" s="149">
        <v>2</v>
      </c>
      <c r="G1388" s="150">
        <v>90</v>
      </c>
      <c r="H1388" s="150">
        <f t="shared" si="88"/>
        <v>180</v>
      </c>
      <c r="I1388" s="37">
        <v>0</v>
      </c>
      <c r="J1388" s="5">
        <f t="shared" si="89"/>
        <v>180</v>
      </c>
      <c r="K1388" s="4" t="s">
        <v>126</v>
      </c>
      <c r="L1388" s="4" t="s">
        <v>127</v>
      </c>
      <c r="M1388" s="157"/>
    </row>
    <row r="1389" spans="1:13" x14ac:dyDescent="0.25">
      <c r="A1389" s="147" t="s">
        <v>2396</v>
      </c>
      <c r="B1389" s="187">
        <f t="shared" si="87"/>
        <v>46261</v>
      </c>
      <c r="C1389" s="4" t="s">
        <v>9095</v>
      </c>
      <c r="D1389" s="148" t="s">
        <v>153</v>
      </c>
      <c r="E1389" s="148" t="s">
        <v>125</v>
      </c>
      <c r="F1389" s="149">
        <v>3.5</v>
      </c>
      <c r="G1389" s="150">
        <v>100</v>
      </c>
      <c r="H1389" s="150">
        <f t="shared" si="88"/>
        <v>350</v>
      </c>
      <c r="I1389" s="37">
        <v>0</v>
      </c>
      <c r="J1389" s="5">
        <f t="shared" si="89"/>
        <v>350</v>
      </c>
      <c r="K1389" s="4" t="s">
        <v>126</v>
      </c>
      <c r="L1389" s="4" t="s">
        <v>127</v>
      </c>
      <c r="M1389" s="157"/>
    </row>
    <row r="1390" spans="1:13" x14ac:dyDescent="0.25">
      <c r="A1390" s="147" t="s">
        <v>2397</v>
      </c>
      <c r="B1390" s="187">
        <f t="shared" si="87"/>
        <v>46262</v>
      </c>
      <c r="C1390" s="4" t="s">
        <v>9115</v>
      </c>
      <c r="D1390" s="148" t="s">
        <v>141</v>
      </c>
      <c r="E1390" s="148" t="s">
        <v>125</v>
      </c>
      <c r="F1390" s="149">
        <v>25</v>
      </c>
      <c r="G1390" s="150">
        <v>86</v>
      </c>
      <c r="H1390" s="150">
        <f t="shared" si="88"/>
        <v>2150</v>
      </c>
      <c r="I1390" s="37">
        <v>0</v>
      </c>
      <c r="J1390" s="5">
        <f t="shared" si="89"/>
        <v>2150</v>
      </c>
      <c r="K1390" s="4" t="s">
        <v>126</v>
      </c>
      <c r="L1390" s="4" t="s">
        <v>127</v>
      </c>
      <c r="M1390" s="157"/>
    </row>
    <row r="1391" spans="1:13" x14ac:dyDescent="0.25">
      <c r="A1391" s="147" t="s">
        <v>2397</v>
      </c>
      <c r="B1391" s="187">
        <f t="shared" si="87"/>
        <v>46262</v>
      </c>
      <c r="C1391" s="4" t="s">
        <v>9116</v>
      </c>
      <c r="D1391" s="148" t="s">
        <v>1308</v>
      </c>
      <c r="E1391" s="148" t="s">
        <v>125</v>
      </c>
      <c r="F1391" s="149">
        <v>40</v>
      </c>
      <c r="G1391" s="150">
        <v>86</v>
      </c>
      <c r="H1391" s="150">
        <f t="shared" si="88"/>
        <v>3440</v>
      </c>
      <c r="I1391" s="37">
        <v>0</v>
      </c>
      <c r="J1391" s="5">
        <f t="shared" si="89"/>
        <v>3440</v>
      </c>
      <c r="K1391" s="4" t="s">
        <v>126</v>
      </c>
      <c r="L1391" s="4" t="s">
        <v>127</v>
      </c>
      <c r="M1391" s="157"/>
    </row>
    <row r="1392" spans="1:13" x14ac:dyDescent="0.25">
      <c r="A1392" s="147" t="s">
        <v>2397</v>
      </c>
      <c r="B1392" s="187">
        <f t="shared" si="87"/>
        <v>46262</v>
      </c>
      <c r="C1392" s="4" t="s">
        <v>9116</v>
      </c>
      <c r="D1392" s="148" t="s">
        <v>1308</v>
      </c>
      <c r="E1392" s="148" t="s">
        <v>125</v>
      </c>
      <c r="F1392" s="149">
        <v>27</v>
      </c>
      <c r="G1392" s="150">
        <v>85</v>
      </c>
      <c r="H1392" s="150">
        <f t="shared" si="88"/>
        <v>2295</v>
      </c>
      <c r="I1392" s="37">
        <v>0</v>
      </c>
      <c r="J1392" s="5">
        <f t="shared" si="89"/>
        <v>2295</v>
      </c>
      <c r="K1392" s="4" t="s">
        <v>126</v>
      </c>
      <c r="L1392" s="4" t="s">
        <v>127</v>
      </c>
      <c r="M1392" s="157"/>
    </row>
    <row r="1393" spans="1:13" x14ac:dyDescent="0.25">
      <c r="A1393" s="147" t="s">
        <v>2397</v>
      </c>
      <c r="B1393" s="187">
        <f t="shared" si="87"/>
        <v>46262</v>
      </c>
      <c r="C1393" s="4" t="s">
        <v>9116</v>
      </c>
      <c r="D1393" s="148" t="s">
        <v>1308</v>
      </c>
      <c r="E1393" s="148" t="s">
        <v>131</v>
      </c>
      <c r="F1393" s="149">
        <v>4</v>
      </c>
      <c r="G1393" s="150">
        <v>80</v>
      </c>
      <c r="H1393" s="150">
        <f t="shared" si="88"/>
        <v>320</v>
      </c>
      <c r="I1393" s="37">
        <v>0</v>
      </c>
      <c r="J1393" s="5">
        <f t="shared" si="89"/>
        <v>320</v>
      </c>
      <c r="K1393" s="4" t="s">
        <v>126</v>
      </c>
      <c r="L1393" s="4" t="s">
        <v>127</v>
      </c>
      <c r="M1393" s="157"/>
    </row>
    <row r="1394" spans="1:13" x14ac:dyDescent="0.25">
      <c r="A1394" s="147" t="s">
        <v>2397</v>
      </c>
      <c r="B1394" s="187">
        <f t="shared" si="87"/>
        <v>46262</v>
      </c>
      <c r="C1394" s="4" t="s">
        <v>9117</v>
      </c>
      <c r="D1394" s="148" t="s">
        <v>1306</v>
      </c>
      <c r="E1394" s="148" t="s">
        <v>125</v>
      </c>
      <c r="F1394" s="149">
        <v>30</v>
      </c>
      <c r="G1394" s="150">
        <v>85</v>
      </c>
      <c r="H1394" s="150">
        <f t="shared" si="88"/>
        <v>2550</v>
      </c>
      <c r="I1394" s="37">
        <v>0</v>
      </c>
      <c r="J1394" s="5">
        <f t="shared" si="89"/>
        <v>2550</v>
      </c>
      <c r="K1394" s="4" t="s">
        <v>126</v>
      </c>
      <c r="L1394" s="4" t="s">
        <v>127</v>
      </c>
      <c r="M1394" s="157"/>
    </row>
    <row r="1395" spans="1:13" x14ac:dyDescent="0.25">
      <c r="A1395" s="147" t="s">
        <v>2397</v>
      </c>
      <c r="B1395" s="187">
        <f t="shared" si="87"/>
        <v>46262</v>
      </c>
      <c r="C1395" s="4" t="s">
        <v>9118</v>
      </c>
      <c r="D1395" s="148" t="s">
        <v>9108</v>
      </c>
      <c r="E1395" s="148" t="s">
        <v>125</v>
      </c>
      <c r="F1395" s="149">
        <v>30</v>
      </c>
      <c r="G1395" s="150">
        <v>85</v>
      </c>
      <c r="H1395" s="150">
        <f t="shared" si="88"/>
        <v>2550</v>
      </c>
      <c r="I1395" s="37">
        <v>0</v>
      </c>
      <c r="J1395" s="5">
        <f t="shared" si="89"/>
        <v>2550</v>
      </c>
      <c r="K1395" s="4" t="s">
        <v>126</v>
      </c>
      <c r="L1395" s="4" t="s">
        <v>127</v>
      </c>
      <c r="M1395" s="157"/>
    </row>
    <row r="1396" spans="1:13" x14ac:dyDescent="0.25">
      <c r="A1396" s="147" t="s">
        <v>2397</v>
      </c>
      <c r="B1396" s="187">
        <f t="shared" si="87"/>
        <v>46262</v>
      </c>
      <c r="C1396" s="4" t="s">
        <v>9119</v>
      </c>
      <c r="D1396" s="148" t="s">
        <v>1307</v>
      </c>
      <c r="E1396" s="148" t="s">
        <v>125</v>
      </c>
      <c r="F1396" s="149">
        <v>10</v>
      </c>
      <c r="G1396" s="150">
        <v>85</v>
      </c>
      <c r="H1396" s="150">
        <f t="shared" si="88"/>
        <v>850</v>
      </c>
      <c r="I1396" s="37">
        <v>0</v>
      </c>
      <c r="J1396" s="5">
        <f t="shared" si="89"/>
        <v>850</v>
      </c>
      <c r="K1396" s="4" t="s">
        <v>126</v>
      </c>
      <c r="L1396" s="4" t="s">
        <v>127</v>
      </c>
      <c r="M1396" s="157"/>
    </row>
    <row r="1397" spans="1:13" x14ac:dyDescent="0.25">
      <c r="A1397" s="147" t="s">
        <v>2397</v>
      </c>
      <c r="B1397" s="187">
        <f t="shared" si="87"/>
        <v>46262</v>
      </c>
      <c r="C1397" s="4" t="s">
        <v>9120</v>
      </c>
      <c r="D1397" s="148" t="s">
        <v>145</v>
      </c>
      <c r="E1397" s="148" t="s">
        <v>125</v>
      </c>
      <c r="F1397" s="149">
        <v>40</v>
      </c>
      <c r="G1397" s="150">
        <v>95</v>
      </c>
      <c r="H1397" s="150">
        <f t="shared" si="88"/>
        <v>3800</v>
      </c>
      <c r="I1397" s="37">
        <v>0</v>
      </c>
      <c r="J1397" s="5">
        <f t="shared" si="89"/>
        <v>3800</v>
      </c>
      <c r="K1397" s="4" t="s">
        <v>126</v>
      </c>
      <c r="L1397" s="4" t="s">
        <v>127</v>
      </c>
      <c r="M1397" s="157"/>
    </row>
    <row r="1398" spans="1:13" x14ac:dyDescent="0.25">
      <c r="A1398" s="147" t="s">
        <v>2397</v>
      </c>
      <c r="B1398" s="187">
        <f t="shared" si="87"/>
        <v>46262</v>
      </c>
      <c r="C1398" s="4" t="s">
        <v>9121</v>
      </c>
      <c r="D1398" s="148" t="s">
        <v>147</v>
      </c>
      <c r="E1398" s="148" t="s">
        <v>125</v>
      </c>
      <c r="F1398" s="149">
        <v>32</v>
      </c>
      <c r="G1398" s="150">
        <v>85</v>
      </c>
      <c r="H1398" s="150">
        <f t="shared" si="88"/>
        <v>2720</v>
      </c>
      <c r="I1398" s="37">
        <v>0</v>
      </c>
      <c r="J1398" s="5">
        <f t="shared" si="89"/>
        <v>2720</v>
      </c>
      <c r="K1398" s="4" t="s">
        <v>126</v>
      </c>
      <c r="L1398" s="4" t="s">
        <v>127</v>
      </c>
      <c r="M1398" s="157"/>
    </row>
    <row r="1399" spans="1:13" x14ac:dyDescent="0.25">
      <c r="A1399" s="147" t="s">
        <v>2397</v>
      </c>
      <c r="B1399" s="187">
        <f t="shared" si="87"/>
        <v>46262</v>
      </c>
      <c r="C1399" s="4" t="s">
        <v>9122</v>
      </c>
      <c r="D1399" s="148" t="s">
        <v>151</v>
      </c>
      <c r="E1399" s="148" t="s">
        <v>125</v>
      </c>
      <c r="F1399" s="149">
        <v>5</v>
      </c>
      <c r="G1399" s="150">
        <v>85</v>
      </c>
      <c r="H1399" s="150">
        <f t="shared" si="88"/>
        <v>425</v>
      </c>
      <c r="I1399" s="37">
        <v>0</v>
      </c>
      <c r="J1399" s="5">
        <f t="shared" si="89"/>
        <v>425</v>
      </c>
      <c r="K1399" s="4" t="s">
        <v>126</v>
      </c>
      <c r="L1399" s="4" t="s">
        <v>127</v>
      </c>
      <c r="M1399" s="157"/>
    </row>
    <row r="1400" spans="1:13" x14ac:dyDescent="0.25">
      <c r="A1400" s="147" t="s">
        <v>2397</v>
      </c>
      <c r="B1400" s="187">
        <f t="shared" si="87"/>
        <v>46262</v>
      </c>
      <c r="C1400" s="4" t="s">
        <v>9123</v>
      </c>
      <c r="D1400" s="148" t="s">
        <v>153</v>
      </c>
      <c r="E1400" s="148" t="s">
        <v>125</v>
      </c>
      <c r="F1400" s="149">
        <v>5</v>
      </c>
      <c r="G1400" s="150">
        <v>100</v>
      </c>
      <c r="H1400" s="150">
        <f t="shared" si="88"/>
        <v>500</v>
      </c>
      <c r="I1400" s="37">
        <v>0</v>
      </c>
      <c r="J1400" s="5">
        <f t="shared" si="89"/>
        <v>500</v>
      </c>
      <c r="K1400" s="4" t="s">
        <v>126</v>
      </c>
      <c r="L1400" s="4" t="s">
        <v>127</v>
      </c>
      <c r="M1400" s="157"/>
    </row>
    <row r="1401" spans="1:13" x14ac:dyDescent="0.25">
      <c r="A1401" s="147" t="s">
        <v>2397</v>
      </c>
      <c r="B1401" s="187">
        <f t="shared" si="87"/>
        <v>46262</v>
      </c>
      <c r="C1401" s="4" t="s">
        <v>9123</v>
      </c>
      <c r="D1401" s="148" t="s">
        <v>153</v>
      </c>
      <c r="E1401" s="148" t="s">
        <v>149</v>
      </c>
      <c r="F1401" s="149">
        <v>2</v>
      </c>
      <c r="G1401" s="150">
        <v>850</v>
      </c>
      <c r="H1401" s="150">
        <f t="shared" si="88"/>
        <v>1700</v>
      </c>
      <c r="I1401" s="37">
        <v>0</v>
      </c>
      <c r="J1401" s="5">
        <f t="shared" si="89"/>
        <v>1700</v>
      </c>
      <c r="K1401" s="4" t="s">
        <v>126</v>
      </c>
      <c r="L1401" s="4" t="s">
        <v>127</v>
      </c>
      <c r="M1401" s="157"/>
    </row>
    <row r="1402" spans="1:13" x14ac:dyDescent="0.25">
      <c r="A1402" s="147" t="s">
        <v>2398</v>
      </c>
      <c r="B1402" s="187">
        <f t="shared" si="87"/>
        <v>46263</v>
      </c>
      <c r="C1402" s="4" t="s">
        <v>9149</v>
      </c>
      <c r="D1402" s="148" t="s">
        <v>1303</v>
      </c>
      <c r="E1402" s="148" t="s">
        <v>125</v>
      </c>
      <c r="F1402" s="149">
        <v>60</v>
      </c>
      <c r="G1402" s="150">
        <v>85</v>
      </c>
      <c r="H1402" s="150">
        <f t="shared" si="88"/>
        <v>5100</v>
      </c>
      <c r="I1402" s="37">
        <v>0</v>
      </c>
      <c r="J1402" s="5">
        <f t="shared" si="89"/>
        <v>5100</v>
      </c>
      <c r="K1402" s="4" t="s">
        <v>126</v>
      </c>
      <c r="L1402" s="4" t="s">
        <v>127</v>
      </c>
      <c r="M1402" s="157"/>
    </row>
    <row r="1403" spans="1:13" x14ac:dyDescent="0.25">
      <c r="A1403" s="147" t="s">
        <v>2398</v>
      </c>
      <c r="B1403" s="187">
        <f t="shared" si="87"/>
        <v>46263</v>
      </c>
      <c r="C1403" s="4" t="s">
        <v>9149</v>
      </c>
      <c r="D1403" s="148" t="s">
        <v>1303</v>
      </c>
      <c r="E1403" s="148" t="s">
        <v>131</v>
      </c>
      <c r="F1403" s="149">
        <v>1</v>
      </c>
      <c r="G1403" s="150">
        <v>80</v>
      </c>
      <c r="H1403" s="150">
        <f t="shared" si="88"/>
        <v>80</v>
      </c>
      <c r="I1403" s="37">
        <v>0</v>
      </c>
      <c r="J1403" s="5">
        <f t="shared" si="89"/>
        <v>80</v>
      </c>
      <c r="K1403" s="4" t="s">
        <v>126</v>
      </c>
      <c r="L1403" s="4" t="s">
        <v>127</v>
      </c>
      <c r="M1403" s="157"/>
    </row>
    <row r="1404" spans="1:13" x14ac:dyDescent="0.25">
      <c r="A1404" s="147" t="s">
        <v>2398</v>
      </c>
      <c r="B1404" s="187">
        <f t="shared" si="87"/>
        <v>46263</v>
      </c>
      <c r="C1404" s="4" t="s">
        <v>9150</v>
      </c>
      <c r="D1404" s="148" t="s">
        <v>1311</v>
      </c>
      <c r="E1404" s="148" t="s">
        <v>125</v>
      </c>
      <c r="F1404" s="149">
        <v>6</v>
      </c>
      <c r="G1404" s="150">
        <v>85</v>
      </c>
      <c r="H1404" s="150">
        <f t="shared" si="88"/>
        <v>510</v>
      </c>
      <c r="I1404" s="37">
        <v>0</v>
      </c>
      <c r="J1404" s="5">
        <f t="shared" si="89"/>
        <v>510</v>
      </c>
      <c r="K1404" s="4" t="s">
        <v>126</v>
      </c>
      <c r="L1404" s="4" t="s">
        <v>127</v>
      </c>
      <c r="M1404" s="157"/>
    </row>
    <row r="1405" spans="1:13" x14ac:dyDescent="0.25">
      <c r="A1405" s="147" t="s">
        <v>2398</v>
      </c>
      <c r="B1405" s="187">
        <f t="shared" si="87"/>
        <v>46263</v>
      </c>
      <c r="C1405" s="4" t="s">
        <v>9151</v>
      </c>
      <c r="D1405" s="148" t="s">
        <v>139</v>
      </c>
      <c r="E1405" s="148" t="s">
        <v>125</v>
      </c>
      <c r="F1405" s="149">
        <v>1.5</v>
      </c>
      <c r="G1405" s="150">
        <v>86</v>
      </c>
      <c r="H1405" s="150">
        <f t="shared" si="88"/>
        <v>129</v>
      </c>
      <c r="I1405" s="37">
        <v>0</v>
      </c>
      <c r="J1405" s="5">
        <f t="shared" si="89"/>
        <v>129</v>
      </c>
      <c r="K1405" s="4" t="s">
        <v>126</v>
      </c>
      <c r="L1405" s="4" t="s">
        <v>127</v>
      </c>
      <c r="M1405" s="157"/>
    </row>
    <row r="1406" spans="1:13" x14ac:dyDescent="0.25">
      <c r="A1406" s="147" t="s">
        <v>2398</v>
      </c>
      <c r="B1406" s="187">
        <f t="shared" si="87"/>
        <v>46263</v>
      </c>
      <c r="C1406" s="4" t="s">
        <v>9152</v>
      </c>
      <c r="D1406" s="148" t="s">
        <v>141</v>
      </c>
      <c r="E1406" s="148" t="s">
        <v>125</v>
      </c>
      <c r="F1406" s="149">
        <v>25</v>
      </c>
      <c r="G1406" s="150">
        <v>86</v>
      </c>
      <c r="H1406" s="150">
        <f t="shared" si="88"/>
        <v>2150</v>
      </c>
      <c r="I1406" s="37">
        <v>0</v>
      </c>
      <c r="J1406" s="5">
        <f t="shared" si="89"/>
        <v>2150</v>
      </c>
      <c r="K1406" s="4" t="s">
        <v>126</v>
      </c>
      <c r="L1406" s="4" t="s">
        <v>127</v>
      </c>
      <c r="M1406" s="157"/>
    </row>
    <row r="1407" spans="1:13" x14ac:dyDescent="0.25">
      <c r="A1407" s="147" t="s">
        <v>2398</v>
      </c>
      <c r="B1407" s="187">
        <f t="shared" si="87"/>
        <v>46263</v>
      </c>
      <c r="C1407" s="4" t="s">
        <v>9153</v>
      </c>
      <c r="D1407" s="148" t="s">
        <v>1307</v>
      </c>
      <c r="E1407" s="148" t="s">
        <v>125</v>
      </c>
      <c r="F1407" s="149">
        <v>30</v>
      </c>
      <c r="G1407" s="150">
        <v>85</v>
      </c>
      <c r="H1407" s="150">
        <f t="shared" si="88"/>
        <v>2550</v>
      </c>
      <c r="I1407" s="37">
        <v>0</v>
      </c>
      <c r="J1407" s="5">
        <f t="shared" si="89"/>
        <v>2550</v>
      </c>
      <c r="K1407" s="4" t="s">
        <v>126</v>
      </c>
      <c r="L1407" s="4" t="s">
        <v>127</v>
      </c>
      <c r="M1407" s="157"/>
    </row>
    <row r="1408" spans="1:13" x14ac:dyDescent="0.25">
      <c r="A1408" s="147" t="s">
        <v>2398</v>
      </c>
      <c r="B1408" s="187">
        <f t="shared" si="87"/>
        <v>46263</v>
      </c>
      <c r="C1408" s="4" t="s">
        <v>9154</v>
      </c>
      <c r="D1408" s="148" t="s">
        <v>1308</v>
      </c>
      <c r="E1408" s="148" t="s">
        <v>125</v>
      </c>
      <c r="F1408" s="149">
        <v>40</v>
      </c>
      <c r="G1408" s="150">
        <v>86</v>
      </c>
      <c r="H1408" s="150">
        <f t="shared" si="88"/>
        <v>3440</v>
      </c>
      <c r="I1408" s="37">
        <v>0</v>
      </c>
      <c r="J1408" s="5">
        <f t="shared" si="89"/>
        <v>3440</v>
      </c>
      <c r="K1408" s="4" t="s">
        <v>126</v>
      </c>
      <c r="L1408" s="4" t="s">
        <v>127</v>
      </c>
      <c r="M1408" s="157"/>
    </row>
    <row r="1409" spans="1:13" x14ac:dyDescent="0.25">
      <c r="A1409" s="147" t="s">
        <v>2398</v>
      </c>
      <c r="B1409" s="187">
        <f t="shared" si="87"/>
        <v>46263</v>
      </c>
      <c r="C1409" s="4" t="s">
        <v>9154</v>
      </c>
      <c r="D1409" s="148" t="s">
        <v>1308</v>
      </c>
      <c r="E1409" s="148" t="s">
        <v>125</v>
      </c>
      <c r="F1409" s="149">
        <v>55</v>
      </c>
      <c r="G1409" s="150">
        <v>85</v>
      </c>
      <c r="H1409" s="150">
        <f t="shared" si="88"/>
        <v>4675</v>
      </c>
      <c r="I1409" s="37">
        <v>0</v>
      </c>
      <c r="J1409" s="5">
        <f t="shared" si="89"/>
        <v>4675</v>
      </c>
      <c r="K1409" s="4" t="s">
        <v>126</v>
      </c>
      <c r="L1409" s="4" t="s">
        <v>127</v>
      </c>
      <c r="M1409" s="157"/>
    </row>
    <row r="1410" spans="1:13" x14ac:dyDescent="0.25">
      <c r="A1410" s="147" t="s">
        <v>2398</v>
      </c>
      <c r="B1410" s="187">
        <f t="shared" si="87"/>
        <v>46263</v>
      </c>
      <c r="C1410" s="4" t="s">
        <v>9154</v>
      </c>
      <c r="D1410" s="148" t="s">
        <v>1308</v>
      </c>
      <c r="E1410" s="148" t="s">
        <v>131</v>
      </c>
      <c r="F1410" s="149">
        <v>1</v>
      </c>
      <c r="G1410" s="150">
        <v>80</v>
      </c>
      <c r="H1410" s="150">
        <f t="shared" si="88"/>
        <v>80</v>
      </c>
      <c r="I1410" s="37">
        <v>0</v>
      </c>
      <c r="J1410" s="5">
        <f t="shared" si="89"/>
        <v>80</v>
      </c>
      <c r="K1410" s="4" t="s">
        <v>126</v>
      </c>
      <c r="L1410" s="4" t="s">
        <v>127</v>
      </c>
      <c r="M1410" s="157"/>
    </row>
    <row r="1411" spans="1:13" x14ac:dyDescent="0.25">
      <c r="A1411" s="147" t="s">
        <v>2398</v>
      </c>
      <c r="B1411" s="187">
        <f t="shared" si="87"/>
        <v>46263</v>
      </c>
      <c r="C1411" s="4" t="s">
        <v>9155</v>
      </c>
      <c r="D1411" s="148" t="s">
        <v>1313</v>
      </c>
      <c r="E1411" s="148" t="s">
        <v>125</v>
      </c>
      <c r="F1411" s="149">
        <v>15</v>
      </c>
      <c r="G1411" s="150">
        <v>85</v>
      </c>
      <c r="H1411" s="150">
        <f t="shared" si="88"/>
        <v>1275</v>
      </c>
      <c r="I1411" s="37">
        <v>0</v>
      </c>
      <c r="J1411" s="5">
        <f t="shared" si="89"/>
        <v>1275</v>
      </c>
      <c r="K1411" s="4" t="s">
        <v>126</v>
      </c>
      <c r="L1411" s="4" t="s">
        <v>127</v>
      </c>
      <c r="M1411" s="157"/>
    </row>
    <row r="1412" spans="1:13" x14ac:dyDescent="0.25">
      <c r="A1412" s="147" t="s">
        <v>2398</v>
      </c>
      <c r="B1412" s="187">
        <f t="shared" si="87"/>
        <v>46263</v>
      </c>
      <c r="C1412" s="4" t="s">
        <v>9156</v>
      </c>
      <c r="D1412" s="148" t="s">
        <v>1306</v>
      </c>
      <c r="E1412" s="148" t="s">
        <v>125</v>
      </c>
      <c r="F1412" s="149">
        <v>50</v>
      </c>
      <c r="G1412" s="150">
        <v>85</v>
      </c>
      <c r="H1412" s="150">
        <f t="shared" si="88"/>
        <v>4250</v>
      </c>
      <c r="I1412" s="37">
        <v>0</v>
      </c>
      <c r="J1412" s="5">
        <f t="shared" si="89"/>
        <v>4250</v>
      </c>
      <c r="K1412" s="4" t="s">
        <v>126</v>
      </c>
      <c r="L1412" s="4" t="s">
        <v>127</v>
      </c>
      <c r="M1412" s="157"/>
    </row>
    <row r="1413" spans="1:13" x14ac:dyDescent="0.25">
      <c r="A1413" s="147" t="s">
        <v>2398</v>
      </c>
      <c r="B1413" s="187">
        <f t="shared" si="87"/>
        <v>46263</v>
      </c>
      <c r="C1413" s="4" t="s">
        <v>9157</v>
      </c>
      <c r="D1413" s="148" t="s">
        <v>9108</v>
      </c>
      <c r="E1413" s="148" t="s">
        <v>125</v>
      </c>
      <c r="F1413" s="149">
        <v>5</v>
      </c>
      <c r="G1413" s="150">
        <v>85</v>
      </c>
      <c r="H1413" s="150">
        <f t="shared" si="88"/>
        <v>425</v>
      </c>
      <c r="I1413" s="37">
        <v>0</v>
      </c>
      <c r="J1413" s="5">
        <f t="shared" si="89"/>
        <v>425</v>
      </c>
      <c r="K1413" s="4" t="s">
        <v>126</v>
      </c>
      <c r="L1413" s="4" t="s">
        <v>127</v>
      </c>
      <c r="M1413" s="157"/>
    </row>
    <row r="1414" spans="1:13" x14ac:dyDescent="0.25">
      <c r="A1414" s="147" t="s">
        <v>2398</v>
      </c>
      <c r="B1414" s="187">
        <f t="shared" si="87"/>
        <v>46263</v>
      </c>
      <c r="C1414" s="4" t="s">
        <v>9158</v>
      </c>
      <c r="D1414" s="148" t="s">
        <v>1309</v>
      </c>
      <c r="E1414" s="148" t="s">
        <v>125</v>
      </c>
      <c r="F1414" s="149">
        <v>5</v>
      </c>
      <c r="G1414" s="150">
        <v>85</v>
      </c>
      <c r="H1414" s="150">
        <f t="shared" si="88"/>
        <v>425</v>
      </c>
      <c r="I1414" s="37">
        <v>0</v>
      </c>
      <c r="J1414" s="5">
        <f t="shared" si="89"/>
        <v>425</v>
      </c>
      <c r="K1414" s="4" t="s">
        <v>126</v>
      </c>
      <c r="L1414" s="4" t="s">
        <v>127</v>
      </c>
      <c r="M1414" s="157"/>
    </row>
    <row r="1415" spans="1:13" x14ac:dyDescent="0.25">
      <c r="A1415" s="147" t="s">
        <v>2398</v>
      </c>
      <c r="B1415" s="187">
        <f t="shared" si="87"/>
        <v>46263</v>
      </c>
      <c r="C1415" s="4" t="s">
        <v>9159</v>
      </c>
      <c r="D1415" s="148" t="s">
        <v>145</v>
      </c>
      <c r="E1415" s="148" t="s">
        <v>125</v>
      </c>
      <c r="F1415" s="149">
        <v>20</v>
      </c>
      <c r="G1415" s="150">
        <v>95</v>
      </c>
      <c r="H1415" s="150">
        <f t="shared" si="88"/>
        <v>1900</v>
      </c>
      <c r="I1415" s="37">
        <v>0</v>
      </c>
      <c r="J1415" s="5">
        <f t="shared" si="89"/>
        <v>1900</v>
      </c>
      <c r="K1415" s="4" t="s">
        <v>126</v>
      </c>
      <c r="L1415" s="4" t="s">
        <v>127</v>
      </c>
      <c r="M1415" s="157"/>
    </row>
    <row r="1416" spans="1:13" x14ac:dyDescent="0.25">
      <c r="A1416" s="147" t="s">
        <v>2398</v>
      </c>
      <c r="B1416" s="187">
        <f t="shared" si="87"/>
        <v>46263</v>
      </c>
      <c r="C1416" s="4" t="s">
        <v>9160</v>
      </c>
      <c r="D1416" s="148" t="s">
        <v>147</v>
      </c>
      <c r="E1416" s="148" t="s">
        <v>125</v>
      </c>
      <c r="F1416" s="149">
        <v>29</v>
      </c>
      <c r="G1416" s="150">
        <v>85</v>
      </c>
      <c r="H1416" s="150">
        <f t="shared" si="88"/>
        <v>2465</v>
      </c>
      <c r="I1416" s="37">
        <v>0</v>
      </c>
      <c r="J1416" s="5">
        <f t="shared" si="89"/>
        <v>2465</v>
      </c>
      <c r="K1416" s="4" t="s">
        <v>126</v>
      </c>
      <c r="L1416" s="4" t="s">
        <v>127</v>
      </c>
      <c r="M1416" s="157"/>
    </row>
    <row r="1417" spans="1:13" x14ac:dyDescent="0.25">
      <c r="A1417" s="147" t="s">
        <v>2398</v>
      </c>
      <c r="B1417" s="187">
        <f t="shared" si="87"/>
        <v>46263</v>
      </c>
      <c r="C1417" s="4" t="s">
        <v>9161</v>
      </c>
      <c r="D1417" s="148" t="s">
        <v>1310</v>
      </c>
      <c r="E1417" s="148" t="s">
        <v>125</v>
      </c>
      <c r="F1417" s="149">
        <v>12</v>
      </c>
      <c r="G1417" s="150">
        <v>85</v>
      </c>
      <c r="H1417" s="150">
        <f t="shared" si="88"/>
        <v>1020</v>
      </c>
      <c r="I1417" s="37">
        <v>0</v>
      </c>
      <c r="J1417" s="5">
        <f t="shared" si="89"/>
        <v>1020</v>
      </c>
      <c r="K1417" s="4" t="s">
        <v>126</v>
      </c>
      <c r="L1417" s="4" t="s">
        <v>127</v>
      </c>
      <c r="M1417" s="157"/>
    </row>
    <row r="1418" spans="1:13" x14ac:dyDescent="0.25">
      <c r="A1418" s="147" t="s">
        <v>2398</v>
      </c>
      <c r="B1418" s="187">
        <f t="shared" si="87"/>
        <v>46263</v>
      </c>
      <c r="C1418" s="4" t="s">
        <v>9162</v>
      </c>
      <c r="D1418" s="148" t="s">
        <v>1312</v>
      </c>
      <c r="E1418" s="148" t="s">
        <v>125</v>
      </c>
      <c r="F1418" s="149">
        <v>5</v>
      </c>
      <c r="G1418" s="150">
        <v>85</v>
      </c>
      <c r="H1418" s="150">
        <f t="shared" si="88"/>
        <v>425</v>
      </c>
      <c r="I1418" s="37">
        <v>0</v>
      </c>
      <c r="J1418" s="5">
        <f t="shared" si="89"/>
        <v>425</v>
      </c>
      <c r="K1418" s="4" t="s">
        <v>126</v>
      </c>
      <c r="L1418" s="4" t="s">
        <v>127</v>
      </c>
      <c r="M1418" s="157"/>
    </row>
    <row r="1419" spans="1:13" x14ac:dyDescent="0.25">
      <c r="A1419" s="147" t="s">
        <v>2398</v>
      </c>
      <c r="B1419" s="187">
        <f t="shared" si="87"/>
        <v>46263</v>
      </c>
      <c r="C1419" s="4" t="s">
        <v>9163</v>
      </c>
      <c r="D1419" s="148" t="s">
        <v>8835</v>
      </c>
      <c r="E1419" s="148" t="s">
        <v>125</v>
      </c>
      <c r="F1419" s="149">
        <v>30</v>
      </c>
      <c r="G1419" s="150">
        <v>85</v>
      </c>
      <c r="H1419" s="150">
        <f t="shared" si="88"/>
        <v>2550</v>
      </c>
      <c r="I1419" s="37">
        <v>0</v>
      </c>
      <c r="J1419" s="5">
        <f t="shared" si="89"/>
        <v>2550</v>
      </c>
      <c r="K1419" s="4" t="s">
        <v>126</v>
      </c>
      <c r="L1419" s="4" t="s">
        <v>127</v>
      </c>
      <c r="M1419" s="157"/>
    </row>
    <row r="1420" spans="1:13" x14ac:dyDescent="0.25">
      <c r="A1420" s="147" t="s">
        <v>2398</v>
      </c>
      <c r="B1420" s="187">
        <f t="shared" si="87"/>
        <v>46263</v>
      </c>
      <c r="C1420" s="4" t="s">
        <v>9164</v>
      </c>
      <c r="D1420" s="148" t="s">
        <v>151</v>
      </c>
      <c r="E1420" s="148" t="s">
        <v>125</v>
      </c>
      <c r="F1420" s="149">
        <v>5</v>
      </c>
      <c r="G1420" s="150">
        <v>85</v>
      </c>
      <c r="H1420" s="150">
        <f t="shared" si="88"/>
        <v>425</v>
      </c>
      <c r="I1420" s="37">
        <v>0</v>
      </c>
      <c r="J1420" s="5">
        <f t="shared" si="89"/>
        <v>425</v>
      </c>
      <c r="K1420" s="4" t="s">
        <v>126</v>
      </c>
      <c r="L1420" s="4" t="s">
        <v>127</v>
      </c>
      <c r="M1420" s="157"/>
    </row>
    <row r="1421" spans="1:13" x14ac:dyDescent="0.25">
      <c r="A1421" s="147" t="s">
        <v>2398</v>
      </c>
      <c r="B1421" s="187">
        <f t="shared" si="87"/>
        <v>46263</v>
      </c>
      <c r="C1421" s="4" t="s">
        <v>9165</v>
      </c>
      <c r="D1421" s="148" t="s">
        <v>265</v>
      </c>
      <c r="E1421" s="148" t="s">
        <v>125</v>
      </c>
      <c r="F1421" s="149">
        <v>2</v>
      </c>
      <c r="G1421" s="150">
        <v>100</v>
      </c>
      <c r="H1421" s="150">
        <f t="shared" si="88"/>
        <v>200</v>
      </c>
      <c r="I1421" s="37">
        <v>0</v>
      </c>
      <c r="J1421" s="5">
        <f t="shared" si="89"/>
        <v>200</v>
      </c>
      <c r="K1421" s="4" t="s">
        <v>126</v>
      </c>
      <c r="L1421" s="4" t="s">
        <v>127</v>
      </c>
      <c r="M1421" s="157"/>
    </row>
    <row r="1422" spans="1:13" x14ac:dyDescent="0.25">
      <c r="A1422" s="147" t="s">
        <v>2398</v>
      </c>
      <c r="B1422" s="187">
        <f t="shared" si="87"/>
        <v>46263</v>
      </c>
      <c r="C1422" s="4" t="s">
        <v>9166</v>
      </c>
      <c r="D1422" s="148" t="s">
        <v>534</v>
      </c>
      <c r="E1422" s="148" t="s">
        <v>125</v>
      </c>
      <c r="F1422" s="149">
        <v>1</v>
      </c>
      <c r="G1422" s="150">
        <v>90</v>
      </c>
      <c r="H1422" s="150">
        <f t="shared" si="88"/>
        <v>90</v>
      </c>
      <c r="I1422" s="37">
        <v>0</v>
      </c>
      <c r="J1422" s="5">
        <f t="shared" si="89"/>
        <v>90</v>
      </c>
      <c r="K1422" s="4" t="s">
        <v>126</v>
      </c>
      <c r="L1422" s="4" t="s">
        <v>127</v>
      </c>
      <c r="M1422" s="157"/>
    </row>
    <row r="1423" spans="1:13" x14ac:dyDescent="0.25">
      <c r="A1423" s="147" t="s">
        <v>2398</v>
      </c>
      <c r="B1423" s="187">
        <f t="shared" si="87"/>
        <v>46263</v>
      </c>
      <c r="C1423" s="4" t="s">
        <v>9167</v>
      </c>
      <c r="D1423" s="148" t="s">
        <v>153</v>
      </c>
      <c r="E1423" s="148" t="s">
        <v>125</v>
      </c>
      <c r="F1423" s="149">
        <v>6</v>
      </c>
      <c r="G1423" s="150">
        <v>100</v>
      </c>
      <c r="H1423" s="150">
        <f t="shared" si="88"/>
        <v>600</v>
      </c>
      <c r="I1423" s="37">
        <v>0</v>
      </c>
      <c r="J1423" s="5">
        <f t="shared" si="89"/>
        <v>600</v>
      </c>
      <c r="K1423" s="4" t="s">
        <v>126</v>
      </c>
      <c r="L1423" s="4" t="s">
        <v>127</v>
      </c>
      <c r="M1423" s="157"/>
    </row>
    <row r="1424" spans="1:13" x14ac:dyDescent="0.25">
      <c r="A1424" s="147" t="s">
        <v>2399</v>
      </c>
      <c r="B1424" s="187">
        <f t="shared" si="87"/>
        <v>46264</v>
      </c>
      <c r="C1424" s="4" t="s">
        <v>9168</v>
      </c>
      <c r="D1424" s="148" t="s">
        <v>1303</v>
      </c>
      <c r="E1424" s="148" t="s">
        <v>125</v>
      </c>
      <c r="F1424" s="149">
        <v>60</v>
      </c>
      <c r="G1424" s="150">
        <v>85</v>
      </c>
      <c r="H1424" s="150">
        <f t="shared" si="88"/>
        <v>5100</v>
      </c>
      <c r="I1424" s="37">
        <v>0</v>
      </c>
      <c r="J1424" s="5">
        <f t="shared" si="89"/>
        <v>5100</v>
      </c>
      <c r="K1424" s="4" t="s">
        <v>126</v>
      </c>
      <c r="L1424" s="4" t="s">
        <v>127</v>
      </c>
      <c r="M1424" s="157"/>
    </row>
    <row r="1425" spans="1:13" x14ac:dyDescent="0.25">
      <c r="A1425" s="147" t="s">
        <v>2399</v>
      </c>
      <c r="B1425" s="187">
        <f t="shared" si="87"/>
        <v>46264</v>
      </c>
      <c r="C1425" s="4" t="s">
        <v>9168</v>
      </c>
      <c r="D1425" s="148" t="s">
        <v>1303</v>
      </c>
      <c r="E1425" s="148" t="s">
        <v>131</v>
      </c>
      <c r="F1425" s="149">
        <v>1</v>
      </c>
      <c r="G1425" s="150">
        <v>80</v>
      </c>
      <c r="H1425" s="150">
        <f t="shared" si="88"/>
        <v>80</v>
      </c>
      <c r="I1425" s="37">
        <v>0</v>
      </c>
      <c r="J1425" s="5">
        <f t="shared" si="89"/>
        <v>80</v>
      </c>
      <c r="K1425" s="4" t="s">
        <v>126</v>
      </c>
      <c r="L1425" s="4" t="s">
        <v>127</v>
      </c>
      <c r="M1425" s="157"/>
    </row>
    <row r="1426" spans="1:13" x14ac:dyDescent="0.25">
      <c r="A1426" s="147" t="s">
        <v>2399</v>
      </c>
      <c r="B1426" s="187">
        <f t="shared" si="87"/>
        <v>46264</v>
      </c>
      <c r="C1426" s="4" t="s">
        <v>9169</v>
      </c>
      <c r="D1426" s="148" t="s">
        <v>9108</v>
      </c>
      <c r="E1426" s="148" t="s">
        <v>125</v>
      </c>
      <c r="F1426" s="149">
        <v>20</v>
      </c>
      <c r="G1426" s="150">
        <v>85</v>
      </c>
      <c r="H1426" s="150">
        <f t="shared" si="88"/>
        <v>1700</v>
      </c>
      <c r="I1426" s="37">
        <v>0</v>
      </c>
      <c r="J1426" s="5">
        <f t="shared" si="89"/>
        <v>1700</v>
      </c>
      <c r="K1426" s="4" t="s">
        <v>126</v>
      </c>
      <c r="L1426" s="4" t="s">
        <v>127</v>
      </c>
      <c r="M1426" s="157"/>
    </row>
    <row r="1427" spans="1:13" x14ac:dyDescent="0.25">
      <c r="A1427" s="147" t="s">
        <v>2399</v>
      </c>
      <c r="B1427" s="187">
        <f t="shared" ref="B1427:B1490" si="90">IF(A1427="","",IF(ISNUMBER(A1427),IFERROR(VLOOKUP(TEXT(A1427,"yyyy/mm/dd"),BSAD,2,FALSE),""),IFERROR(VLOOKUP(A1427,BSAD,2,FALSE),"")))</f>
        <v>46264</v>
      </c>
      <c r="C1427" s="4" t="s">
        <v>9170</v>
      </c>
      <c r="D1427" s="148" t="s">
        <v>1309</v>
      </c>
      <c r="E1427" s="148" t="s">
        <v>125</v>
      </c>
      <c r="F1427" s="149">
        <v>5</v>
      </c>
      <c r="G1427" s="150">
        <v>85</v>
      </c>
      <c r="H1427" s="150">
        <f t="shared" ref="H1427:H1490" si="91">IF($F1427="","",$F1427*$G1427)</f>
        <v>425</v>
      </c>
      <c r="I1427" s="37">
        <v>0</v>
      </c>
      <c r="J1427" s="5">
        <f t="shared" ref="J1427:J1490" si="92">IF($F1427="","",$H1427*(1-$I1427/100))</f>
        <v>425</v>
      </c>
      <c r="K1427" s="4" t="s">
        <v>126</v>
      </c>
      <c r="L1427" s="4" t="s">
        <v>127</v>
      </c>
      <c r="M1427" s="157"/>
    </row>
    <row r="1428" spans="1:13" x14ac:dyDescent="0.25">
      <c r="A1428" s="147" t="s">
        <v>2399</v>
      </c>
      <c r="B1428" s="187">
        <f t="shared" si="90"/>
        <v>46264</v>
      </c>
      <c r="C1428" s="4" t="s">
        <v>9171</v>
      </c>
      <c r="D1428" s="148" t="s">
        <v>1308</v>
      </c>
      <c r="E1428" s="148" t="s">
        <v>125</v>
      </c>
      <c r="F1428" s="149">
        <v>35</v>
      </c>
      <c r="G1428" s="150">
        <v>85</v>
      </c>
      <c r="H1428" s="150">
        <f t="shared" si="91"/>
        <v>2975</v>
      </c>
      <c r="I1428" s="37">
        <v>0</v>
      </c>
      <c r="J1428" s="5">
        <f t="shared" si="92"/>
        <v>2975</v>
      </c>
      <c r="K1428" s="4" t="s">
        <v>126</v>
      </c>
      <c r="L1428" s="4" t="s">
        <v>127</v>
      </c>
      <c r="M1428" s="157"/>
    </row>
    <row r="1429" spans="1:13" x14ac:dyDescent="0.25">
      <c r="A1429" s="147" t="s">
        <v>2399</v>
      </c>
      <c r="B1429" s="187">
        <f t="shared" si="90"/>
        <v>46264</v>
      </c>
      <c r="C1429" s="4" t="s">
        <v>9172</v>
      </c>
      <c r="D1429" s="148" t="s">
        <v>1306</v>
      </c>
      <c r="E1429" s="148" t="s">
        <v>125</v>
      </c>
      <c r="F1429" s="149">
        <v>50</v>
      </c>
      <c r="G1429" s="150">
        <v>85</v>
      </c>
      <c r="H1429" s="150">
        <f t="shared" si="91"/>
        <v>4250</v>
      </c>
      <c r="I1429" s="37">
        <v>0</v>
      </c>
      <c r="J1429" s="5">
        <f t="shared" si="92"/>
        <v>4250</v>
      </c>
      <c r="K1429" s="4" t="s">
        <v>126</v>
      </c>
      <c r="L1429" s="4" t="s">
        <v>127</v>
      </c>
      <c r="M1429" s="157"/>
    </row>
    <row r="1430" spans="1:13" x14ac:dyDescent="0.25">
      <c r="A1430" s="147" t="s">
        <v>2399</v>
      </c>
      <c r="B1430" s="187">
        <f t="shared" si="90"/>
        <v>46264</v>
      </c>
      <c r="C1430" s="4" t="s">
        <v>9173</v>
      </c>
      <c r="D1430" s="148" t="s">
        <v>1307</v>
      </c>
      <c r="E1430" s="148" t="s">
        <v>125</v>
      </c>
      <c r="F1430" s="149">
        <v>35</v>
      </c>
      <c r="G1430" s="150">
        <v>85</v>
      </c>
      <c r="H1430" s="150">
        <f t="shared" si="91"/>
        <v>2975</v>
      </c>
      <c r="I1430" s="37">
        <v>0</v>
      </c>
      <c r="J1430" s="5">
        <f t="shared" si="92"/>
        <v>2975</v>
      </c>
      <c r="K1430" s="4" t="s">
        <v>126</v>
      </c>
      <c r="L1430" s="4" t="s">
        <v>127</v>
      </c>
      <c r="M1430" s="157"/>
    </row>
    <row r="1431" spans="1:13" x14ac:dyDescent="0.25">
      <c r="A1431" s="147" t="s">
        <v>2399</v>
      </c>
      <c r="B1431" s="187">
        <f t="shared" si="90"/>
        <v>46264</v>
      </c>
      <c r="C1431" s="4" t="s">
        <v>9174</v>
      </c>
      <c r="D1431" s="148" t="s">
        <v>141</v>
      </c>
      <c r="E1431" s="148" t="s">
        <v>125</v>
      </c>
      <c r="F1431" s="149">
        <v>25</v>
      </c>
      <c r="G1431" s="150">
        <v>86</v>
      </c>
      <c r="H1431" s="150">
        <f t="shared" si="91"/>
        <v>2150</v>
      </c>
      <c r="I1431" s="37">
        <v>0</v>
      </c>
      <c r="J1431" s="5">
        <f t="shared" si="92"/>
        <v>2150</v>
      </c>
      <c r="K1431" s="4" t="s">
        <v>126</v>
      </c>
      <c r="L1431" s="4" t="s">
        <v>127</v>
      </c>
      <c r="M1431" s="157"/>
    </row>
    <row r="1432" spans="1:13" x14ac:dyDescent="0.25">
      <c r="A1432" s="147" t="s">
        <v>2399</v>
      </c>
      <c r="B1432" s="187">
        <f t="shared" si="90"/>
        <v>46264</v>
      </c>
      <c r="C1432" s="4" t="s">
        <v>9175</v>
      </c>
      <c r="D1432" s="148" t="s">
        <v>139</v>
      </c>
      <c r="E1432" s="148" t="s">
        <v>125</v>
      </c>
      <c r="F1432" s="149">
        <v>1.5</v>
      </c>
      <c r="G1432" s="150">
        <v>86</v>
      </c>
      <c r="H1432" s="150">
        <f t="shared" si="91"/>
        <v>129</v>
      </c>
      <c r="I1432" s="37">
        <v>0</v>
      </c>
      <c r="J1432" s="5">
        <f t="shared" si="92"/>
        <v>129</v>
      </c>
      <c r="K1432" s="4" t="s">
        <v>126</v>
      </c>
      <c r="L1432" s="4" t="s">
        <v>127</v>
      </c>
      <c r="M1432" s="157"/>
    </row>
    <row r="1433" spans="1:13" x14ac:dyDescent="0.25">
      <c r="A1433" s="147" t="s">
        <v>2399</v>
      </c>
      <c r="B1433" s="187">
        <f t="shared" si="90"/>
        <v>46264</v>
      </c>
      <c r="C1433" s="4" t="s">
        <v>9176</v>
      </c>
      <c r="D1433" s="148" t="s">
        <v>1311</v>
      </c>
      <c r="E1433" s="148" t="s">
        <v>125</v>
      </c>
      <c r="F1433" s="149">
        <v>6</v>
      </c>
      <c r="G1433" s="150">
        <v>85</v>
      </c>
      <c r="H1433" s="150">
        <f t="shared" si="91"/>
        <v>510</v>
      </c>
      <c r="I1433" s="37">
        <v>0</v>
      </c>
      <c r="J1433" s="5">
        <f t="shared" si="92"/>
        <v>510</v>
      </c>
      <c r="K1433" s="4" t="s">
        <v>126</v>
      </c>
      <c r="L1433" s="4" t="s">
        <v>127</v>
      </c>
      <c r="M1433" s="157"/>
    </row>
    <row r="1434" spans="1:13" x14ac:dyDescent="0.25">
      <c r="A1434" s="147" t="s">
        <v>2399</v>
      </c>
      <c r="B1434" s="187">
        <f t="shared" si="90"/>
        <v>46264</v>
      </c>
      <c r="C1434" s="4" t="s">
        <v>9177</v>
      </c>
      <c r="D1434" s="148" t="s">
        <v>134</v>
      </c>
      <c r="E1434" s="148" t="s">
        <v>125</v>
      </c>
      <c r="F1434" s="149">
        <v>10</v>
      </c>
      <c r="G1434" s="150">
        <v>85</v>
      </c>
      <c r="H1434" s="150">
        <f t="shared" si="91"/>
        <v>850</v>
      </c>
      <c r="I1434" s="37">
        <v>0</v>
      </c>
      <c r="J1434" s="5">
        <f t="shared" si="92"/>
        <v>850</v>
      </c>
      <c r="K1434" s="4" t="s">
        <v>126</v>
      </c>
      <c r="L1434" s="4" t="s">
        <v>127</v>
      </c>
      <c r="M1434" s="157"/>
    </row>
    <row r="1435" spans="1:13" x14ac:dyDescent="0.25">
      <c r="A1435" s="147" t="s">
        <v>2399</v>
      </c>
      <c r="B1435" s="187">
        <f t="shared" si="90"/>
        <v>46264</v>
      </c>
      <c r="C1435" s="4" t="s">
        <v>9178</v>
      </c>
      <c r="D1435" s="148" t="s">
        <v>1310</v>
      </c>
      <c r="E1435" s="148" t="s">
        <v>125</v>
      </c>
      <c r="F1435" s="149">
        <v>10</v>
      </c>
      <c r="G1435" s="150">
        <v>85</v>
      </c>
      <c r="H1435" s="150">
        <f t="shared" si="91"/>
        <v>850</v>
      </c>
      <c r="I1435" s="37">
        <v>0</v>
      </c>
      <c r="J1435" s="5">
        <f t="shared" si="92"/>
        <v>850</v>
      </c>
      <c r="K1435" s="4" t="s">
        <v>126</v>
      </c>
      <c r="L1435" s="4" t="s">
        <v>127</v>
      </c>
      <c r="M1435" s="157"/>
    </row>
    <row r="1436" spans="1:13" x14ac:dyDescent="0.25">
      <c r="A1436" s="147" t="s">
        <v>2399</v>
      </c>
      <c r="B1436" s="187">
        <f t="shared" si="90"/>
        <v>46264</v>
      </c>
      <c r="C1436" s="4" t="s">
        <v>9179</v>
      </c>
      <c r="D1436" s="148" t="s">
        <v>1312</v>
      </c>
      <c r="E1436" s="148" t="s">
        <v>125</v>
      </c>
      <c r="F1436" s="149">
        <v>5</v>
      </c>
      <c r="G1436" s="150">
        <v>85</v>
      </c>
      <c r="H1436" s="150">
        <f t="shared" si="91"/>
        <v>425</v>
      </c>
      <c r="I1436" s="37">
        <v>0</v>
      </c>
      <c r="J1436" s="5">
        <f t="shared" si="92"/>
        <v>425</v>
      </c>
      <c r="K1436" s="4" t="s">
        <v>126</v>
      </c>
      <c r="L1436" s="4" t="s">
        <v>127</v>
      </c>
      <c r="M1436" s="157"/>
    </row>
    <row r="1437" spans="1:13" x14ac:dyDescent="0.25">
      <c r="A1437" s="147" t="s">
        <v>2399</v>
      </c>
      <c r="B1437" s="187">
        <f t="shared" si="90"/>
        <v>46264</v>
      </c>
      <c r="C1437" s="4" t="s">
        <v>9180</v>
      </c>
      <c r="D1437" s="148" t="s">
        <v>145</v>
      </c>
      <c r="E1437" s="148" t="s">
        <v>125</v>
      </c>
      <c r="F1437" s="149">
        <v>25</v>
      </c>
      <c r="G1437" s="150">
        <v>95</v>
      </c>
      <c r="H1437" s="150">
        <f t="shared" si="91"/>
        <v>2375</v>
      </c>
      <c r="I1437" s="37">
        <v>0</v>
      </c>
      <c r="J1437" s="5">
        <f t="shared" si="92"/>
        <v>2375</v>
      </c>
      <c r="K1437" s="4" t="s">
        <v>126</v>
      </c>
      <c r="L1437" s="4" t="s">
        <v>127</v>
      </c>
      <c r="M1437" s="157"/>
    </row>
    <row r="1438" spans="1:13" x14ac:dyDescent="0.25">
      <c r="A1438" s="147" t="s">
        <v>2399</v>
      </c>
      <c r="B1438" s="187">
        <f t="shared" si="90"/>
        <v>46264</v>
      </c>
      <c r="C1438" s="4" t="s">
        <v>9180</v>
      </c>
      <c r="D1438" s="148" t="s">
        <v>145</v>
      </c>
      <c r="E1438" s="148" t="s">
        <v>125</v>
      </c>
      <c r="F1438" s="149">
        <v>15</v>
      </c>
      <c r="G1438" s="150">
        <v>85</v>
      </c>
      <c r="H1438" s="150">
        <f t="shared" si="91"/>
        <v>1275</v>
      </c>
      <c r="I1438" s="37">
        <v>0</v>
      </c>
      <c r="J1438" s="5">
        <f t="shared" si="92"/>
        <v>1275</v>
      </c>
      <c r="K1438" s="4" t="s">
        <v>126</v>
      </c>
      <c r="L1438" s="4" t="s">
        <v>127</v>
      </c>
      <c r="M1438" s="157"/>
    </row>
    <row r="1439" spans="1:13" x14ac:dyDescent="0.25">
      <c r="A1439" s="147" t="s">
        <v>2399</v>
      </c>
      <c r="B1439" s="187">
        <f t="shared" si="90"/>
        <v>46264</v>
      </c>
      <c r="C1439" s="4" t="s">
        <v>9180</v>
      </c>
      <c r="D1439" s="148" t="s">
        <v>145</v>
      </c>
      <c r="E1439" s="148" t="s">
        <v>216</v>
      </c>
      <c r="F1439" s="149">
        <v>2</v>
      </c>
      <c r="G1439" s="150">
        <v>800</v>
      </c>
      <c r="H1439" s="150">
        <f t="shared" si="91"/>
        <v>1600</v>
      </c>
      <c r="I1439" s="37">
        <v>0</v>
      </c>
      <c r="J1439" s="5">
        <f t="shared" si="92"/>
        <v>1600</v>
      </c>
      <c r="K1439" s="4" t="s">
        <v>126</v>
      </c>
      <c r="L1439" s="4" t="s">
        <v>127</v>
      </c>
      <c r="M1439" s="157"/>
    </row>
    <row r="1440" spans="1:13" x14ac:dyDescent="0.25">
      <c r="A1440" s="147" t="s">
        <v>2399</v>
      </c>
      <c r="B1440" s="187">
        <f t="shared" si="90"/>
        <v>46264</v>
      </c>
      <c r="C1440" s="4" t="s">
        <v>9181</v>
      </c>
      <c r="D1440" s="148" t="s">
        <v>147</v>
      </c>
      <c r="E1440" s="148" t="s">
        <v>125</v>
      </c>
      <c r="F1440" s="149">
        <v>30</v>
      </c>
      <c r="G1440" s="150">
        <v>85</v>
      </c>
      <c r="H1440" s="150">
        <f t="shared" si="91"/>
        <v>2550</v>
      </c>
      <c r="I1440" s="37">
        <v>0</v>
      </c>
      <c r="J1440" s="5">
        <f t="shared" si="92"/>
        <v>2550</v>
      </c>
      <c r="K1440" s="4" t="s">
        <v>126</v>
      </c>
      <c r="L1440" s="4" t="s">
        <v>127</v>
      </c>
      <c r="M1440" s="157"/>
    </row>
    <row r="1441" spans="1:13" x14ac:dyDescent="0.25">
      <c r="A1441" s="147" t="s">
        <v>2399</v>
      </c>
      <c r="B1441" s="187">
        <f t="shared" si="90"/>
        <v>46264</v>
      </c>
      <c r="C1441" s="4" t="s">
        <v>9182</v>
      </c>
      <c r="D1441" s="148" t="s">
        <v>151</v>
      </c>
      <c r="E1441" s="148" t="s">
        <v>125</v>
      </c>
      <c r="F1441" s="149">
        <v>5</v>
      </c>
      <c r="G1441" s="150">
        <v>85</v>
      </c>
      <c r="H1441" s="150">
        <f t="shared" si="91"/>
        <v>425</v>
      </c>
      <c r="I1441" s="37">
        <v>0</v>
      </c>
      <c r="J1441" s="5">
        <f t="shared" si="92"/>
        <v>425</v>
      </c>
      <c r="K1441" s="4" t="s">
        <v>126</v>
      </c>
      <c r="L1441" s="4" t="s">
        <v>127</v>
      </c>
      <c r="M1441" s="157"/>
    </row>
    <row r="1442" spans="1:13" x14ac:dyDescent="0.25">
      <c r="A1442" s="147" t="s">
        <v>2399</v>
      </c>
      <c r="B1442" s="187">
        <f t="shared" si="90"/>
        <v>46264</v>
      </c>
      <c r="C1442" s="4" t="s">
        <v>9183</v>
      </c>
      <c r="D1442" s="148" t="s">
        <v>265</v>
      </c>
      <c r="E1442" s="148" t="s">
        <v>125</v>
      </c>
      <c r="F1442" s="149">
        <v>2</v>
      </c>
      <c r="G1442" s="150">
        <v>100</v>
      </c>
      <c r="H1442" s="150">
        <f t="shared" si="91"/>
        <v>200</v>
      </c>
      <c r="I1442" s="37">
        <v>0</v>
      </c>
      <c r="J1442" s="5">
        <f t="shared" si="92"/>
        <v>200</v>
      </c>
      <c r="K1442" s="4" t="s">
        <v>126</v>
      </c>
      <c r="L1442" s="4" t="s">
        <v>127</v>
      </c>
      <c r="M1442" s="157"/>
    </row>
    <row r="1443" spans="1:13" x14ac:dyDescent="0.25">
      <c r="A1443" s="147" t="s">
        <v>2399</v>
      </c>
      <c r="B1443" s="187">
        <f t="shared" si="90"/>
        <v>46264</v>
      </c>
      <c r="C1443" s="4" t="s">
        <v>9184</v>
      </c>
      <c r="D1443" s="148" t="s">
        <v>534</v>
      </c>
      <c r="E1443" s="148" t="s">
        <v>125</v>
      </c>
      <c r="F1443" s="149">
        <v>1</v>
      </c>
      <c r="G1443" s="150">
        <v>90</v>
      </c>
      <c r="H1443" s="150">
        <f t="shared" si="91"/>
        <v>90</v>
      </c>
      <c r="I1443" s="37">
        <v>0</v>
      </c>
      <c r="J1443" s="5">
        <f t="shared" si="92"/>
        <v>90</v>
      </c>
      <c r="K1443" s="4" t="s">
        <v>126</v>
      </c>
      <c r="L1443" s="4" t="s">
        <v>127</v>
      </c>
      <c r="M1443" s="157"/>
    </row>
    <row r="1444" spans="1:13" x14ac:dyDescent="0.25">
      <c r="A1444" s="147" t="s">
        <v>2399</v>
      </c>
      <c r="B1444" s="187">
        <f t="shared" si="90"/>
        <v>46264</v>
      </c>
      <c r="C1444" s="4" t="s">
        <v>9185</v>
      </c>
      <c r="D1444" s="148" t="s">
        <v>153</v>
      </c>
      <c r="E1444" s="148" t="s">
        <v>125</v>
      </c>
      <c r="F1444" s="149">
        <v>17.5</v>
      </c>
      <c r="G1444" s="150">
        <v>100</v>
      </c>
      <c r="H1444" s="150">
        <f t="shared" si="91"/>
        <v>1750</v>
      </c>
      <c r="I1444" s="37">
        <v>0</v>
      </c>
      <c r="J1444" s="5">
        <f t="shared" si="92"/>
        <v>1750</v>
      </c>
      <c r="K1444" s="4" t="s">
        <v>126</v>
      </c>
      <c r="L1444" s="4" t="s">
        <v>127</v>
      </c>
      <c r="M1444" s="157"/>
    </row>
    <row r="1445" spans="1:13" x14ac:dyDescent="0.25">
      <c r="A1445" s="147" t="s">
        <v>2400</v>
      </c>
      <c r="B1445" s="187">
        <f t="shared" si="90"/>
        <v>46265</v>
      </c>
      <c r="C1445" s="4" t="s">
        <v>9186</v>
      </c>
      <c r="D1445" s="148" t="s">
        <v>1303</v>
      </c>
      <c r="E1445" s="148" t="s">
        <v>125</v>
      </c>
      <c r="F1445" s="149">
        <v>70</v>
      </c>
      <c r="G1445" s="150">
        <v>85</v>
      </c>
      <c r="H1445" s="150">
        <f t="shared" si="91"/>
        <v>5950</v>
      </c>
      <c r="I1445" s="37">
        <v>0</v>
      </c>
      <c r="J1445" s="5">
        <f t="shared" si="92"/>
        <v>5950</v>
      </c>
      <c r="K1445" s="4" t="s">
        <v>126</v>
      </c>
      <c r="L1445" s="4" t="s">
        <v>127</v>
      </c>
      <c r="M1445" s="157"/>
    </row>
    <row r="1446" spans="1:13" x14ac:dyDescent="0.25">
      <c r="A1446" s="147" t="s">
        <v>2400</v>
      </c>
      <c r="B1446" s="187">
        <f t="shared" si="90"/>
        <v>46265</v>
      </c>
      <c r="C1446" s="4" t="s">
        <v>9186</v>
      </c>
      <c r="D1446" s="148" t="s">
        <v>1303</v>
      </c>
      <c r="E1446" s="148" t="s">
        <v>131</v>
      </c>
      <c r="F1446" s="149">
        <v>1</v>
      </c>
      <c r="G1446" s="150">
        <v>80</v>
      </c>
      <c r="H1446" s="150">
        <f t="shared" si="91"/>
        <v>80</v>
      </c>
      <c r="I1446" s="37">
        <v>0</v>
      </c>
      <c r="J1446" s="5">
        <f t="shared" si="92"/>
        <v>80</v>
      </c>
      <c r="K1446" s="4" t="s">
        <v>126</v>
      </c>
      <c r="L1446" s="4" t="s">
        <v>127</v>
      </c>
      <c r="M1446" s="157"/>
    </row>
    <row r="1447" spans="1:13" x14ac:dyDescent="0.25">
      <c r="A1447" s="147" t="s">
        <v>2400</v>
      </c>
      <c r="B1447" s="187">
        <f t="shared" si="90"/>
        <v>46265</v>
      </c>
      <c r="C1447" s="4" t="s">
        <v>9187</v>
      </c>
      <c r="D1447" s="148" t="s">
        <v>1306</v>
      </c>
      <c r="E1447" s="148" t="s">
        <v>125</v>
      </c>
      <c r="F1447" s="149">
        <v>40</v>
      </c>
      <c r="G1447" s="150">
        <v>85</v>
      </c>
      <c r="H1447" s="150">
        <f t="shared" si="91"/>
        <v>3400</v>
      </c>
      <c r="I1447" s="37">
        <v>0</v>
      </c>
      <c r="J1447" s="5">
        <f t="shared" si="92"/>
        <v>3400</v>
      </c>
      <c r="K1447" s="4" t="s">
        <v>126</v>
      </c>
      <c r="L1447" s="4" t="s">
        <v>127</v>
      </c>
      <c r="M1447" s="157"/>
    </row>
    <row r="1448" spans="1:13" x14ac:dyDescent="0.25">
      <c r="A1448" s="147" t="s">
        <v>2400</v>
      </c>
      <c r="B1448" s="187">
        <f t="shared" si="90"/>
        <v>46265</v>
      </c>
      <c r="C1448" s="4" t="s">
        <v>9188</v>
      </c>
      <c r="D1448" s="148" t="s">
        <v>134</v>
      </c>
      <c r="E1448" s="148" t="s">
        <v>125</v>
      </c>
      <c r="F1448" s="149">
        <v>10</v>
      </c>
      <c r="G1448" s="150">
        <v>85</v>
      </c>
      <c r="H1448" s="150">
        <f t="shared" si="91"/>
        <v>850</v>
      </c>
      <c r="I1448" s="37">
        <v>0</v>
      </c>
      <c r="J1448" s="5">
        <f t="shared" si="92"/>
        <v>850</v>
      </c>
      <c r="K1448" s="4" t="s">
        <v>126</v>
      </c>
      <c r="L1448" s="4" t="s">
        <v>127</v>
      </c>
      <c r="M1448" s="157"/>
    </row>
    <row r="1449" spans="1:13" x14ac:dyDescent="0.25">
      <c r="A1449" s="147" t="s">
        <v>2400</v>
      </c>
      <c r="B1449" s="187">
        <f t="shared" si="90"/>
        <v>46265</v>
      </c>
      <c r="C1449" s="4" t="s">
        <v>9189</v>
      </c>
      <c r="D1449" s="148" t="s">
        <v>9108</v>
      </c>
      <c r="E1449" s="148" t="s">
        <v>125</v>
      </c>
      <c r="F1449" s="149">
        <v>30</v>
      </c>
      <c r="G1449" s="150">
        <v>85</v>
      </c>
      <c r="H1449" s="150">
        <f t="shared" si="91"/>
        <v>2550</v>
      </c>
      <c r="I1449" s="37">
        <v>0</v>
      </c>
      <c r="J1449" s="5">
        <f t="shared" si="92"/>
        <v>2550</v>
      </c>
      <c r="K1449" s="4" t="s">
        <v>126</v>
      </c>
      <c r="L1449" s="4" t="s">
        <v>127</v>
      </c>
      <c r="M1449" s="157"/>
    </row>
    <row r="1450" spans="1:13" x14ac:dyDescent="0.25">
      <c r="A1450" s="147" t="s">
        <v>2400</v>
      </c>
      <c r="B1450" s="187">
        <f t="shared" si="90"/>
        <v>46265</v>
      </c>
      <c r="C1450" s="4" t="s">
        <v>9190</v>
      </c>
      <c r="D1450" s="148" t="s">
        <v>1309</v>
      </c>
      <c r="E1450" s="148" t="s">
        <v>125</v>
      </c>
      <c r="F1450" s="149">
        <v>5</v>
      </c>
      <c r="G1450" s="150">
        <v>85</v>
      </c>
      <c r="H1450" s="150">
        <f t="shared" si="91"/>
        <v>425</v>
      </c>
      <c r="I1450" s="37">
        <v>0</v>
      </c>
      <c r="J1450" s="5">
        <f t="shared" si="92"/>
        <v>425</v>
      </c>
      <c r="K1450" s="4" t="s">
        <v>126</v>
      </c>
      <c r="L1450" s="4" t="s">
        <v>127</v>
      </c>
      <c r="M1450" s="157"/>
    </row>
    <row r="1451" spans="1:13" x14ac:dyDescent="0.25">
      <c r="A1451" s="147" t="s">
        <v>2400</v>
      </c>
      <c r="B1451" s="187">
        <f t="shared" si="90"/>
        <v>46265</v>
      </c>
      <c r="C1451" s="4" t="s">
        <v>9191</v>
      </c>
      <c r="D1451" s="148" t="s">
        <v>1310</v>
      </c>
      <c r="E1451" s="148" t="s">
        <v>125</v>
      </c>
      <c r="F1451" s="149">
        <v>10</v>
      </c>
      <c r="G1451" s="150">
        <v>85</v>
      </c>
      <c r="H1451" s="150">
        <f t="shared" si="91"/>
        <v>850</v>
      </c>
      <c r="I1451" s="37">
        <v>0</v>
      </c>
      <c r="J1451" s="5">
        <f t="shared" si="92"/>
        <v>850</v>
      </c>
      <c r="K1451" s="4" t="s">
        <v>126</v>
      </c>
      <c r="L1451" s="4" t="s">
        <v>127</v>
      </c>
      <c r="M1451" s="157"/>
    </row>
    <row r="1452" spans="1:13" x14ac:dyDescent="0.25">
      <c r="A1452" s="147" t="s">
        <v>2400</v>
      </c>
      <c r="B1452" s="187">
        <f t="shared" si="90"/>
        <v>46265</v>
      </c>
      <c r="C1452" s="4" t="s">
        <v>9192</v>
      </c>
      <c r="D1452" s="148" t="s">
        <v>1311</v>
      </c>
      <c r="E1452" s="148" t="s">
        <v>125</v>
      </c>
      <c r="F1452" s="149">
        <v>8</v>
      </c>
      <c r="G1452" s="150">
        <v>85</v>
      </c>
      <c r="H1452" s="150">
        <f t="shared" si="91"/>
        <v>680</v>
      </c>
      <c r="I1452" s="37">
        <v>0</v>
      </c>
      <c r="J1452" s="5">
        <f t="shared" si="92"/>
        <v>680</v>
      </c>
      <c r="K1452" s="4" t="s">
        <v>126</v>
      </c>
      <c r="L1452" s="4" t="s">
        <v>127</v>
      </c>
      <c r="M1452" s="157"/>
    </row>
    <row r="1453" spans="1:13" x14ac:dyDescent="0.25">
      <c r="A1453" s="147" t="s">
        <v>2400</v>
      </c>
      <c r="B1453" s="187">
        <f t="shared" si="90"/>
        <v>46265</v>
      </c>
      <c r="C1453" s="4" t="s">
        <v>9193</v>
      </c>
      <c r="D1453" s="148" t="s">
        <v>139</v>
      </c>
      <c r="E1453" s="148" t="s">
        <v>125</v>
      </c>
      <c r="F1453" s="149">
        <v>1.5</v>
      </c>
      <c r="G1453" s="150">
        <v>86</v>
      </c>
      <c r="H1453" s="150">
        <f t="shared" si="91"/>
        <v>129</v>
      </c>
      <c r="I1453" s="37">
        <v>0</v>
      </c>
      <c r="J1453" s="5">
        <f t="shared" si="92"/>
        <v>129</v>
      </c>
      <c r="K1453" s="4" t="s">
        <v>126</v>
      </c>
      <c r="L1453" s="4" t="s">
        <v>127</v>
      </c>
      <c r="M1453" s="157"/>
    </row>
    <row r="1454" spans="1:13" x14ac:dyDescent="0.25">
      <c r="A1454" s="147" t="s">
        <v>2400</v>
      </c>
      <c r="B1454" s="187">
        <f t="shared" si="90"/>
        <v>46265</v>
      </c>
      <c r="C1454" s="4" t="s">
        <v>9194</v>
      </c>
      <c r="D1454" s="148" t="s">
        <v>1308</v>
      </c>
      <c r="E1454" s="148" t="s">
        <v>125</v>
      </c>
      <c r="F1454" s="149">
        <v>40</v>
      </c>
      <c r="G1454" s="150">
        <v>86</v>
      </c>
      <c r="H1454" s="150">
        <f t="shared" si="91"/>
        <v>3440</v>
      </c>
      <c r="I1454" s="37">
        <v>0</v>
      </c>
      <c r="J1454" s="5">
        <f t="shared" si="92"/>
        <v>3440</v>
      </c>
      <c r="K1454" s="4" t="s">
        <v>126</v>
      </c>
      <c r="L1454" s="4" t="s">
        <v>127</v>
      </c>
      <c r="M1454" s="157"/>
    </row>
    <row r="1455" spans="1:13" x14ac:dyDescent="0.25">
      <c r="A1455" s="147" t="s">
        <v>2400</v>
      </c>
      <c r="B1455" s="187">
        <f t="shared" si="90"/>
        <v>46265</v>
      </c>
      <c r="C1455" s="4" t="s">
        <v>9194</v>
      </c>
      <c r="D1455" s="148" t="s">
        <v>1308</v>
      </c>
      <c r="E1455" s="148" t="s">
        <v>125</v>
      </c>
      <c r="F1455" s="149">
        <v>30</v>
      </c>
      <c r="G1455" s="150">
        <v>85</v>
      </c>
      <c r="H1455" s="150">
        <f t="shared" si="91"/>
        <v>2550</v>
      </c>
      <c r="I1455" s="37">
        <v>0</v>
      </c>
      <c r="J1455" s="5">
        <f t="shared" si="92"/>
        <v>2550</v>
      </c>
      <c r="K1455" s="4" t="s">
        <v>126</v>
      </c>
      <c r="L1455" s="4" t="s">
        <v>127</v>
      </c>
      <c r="M1455" s="157"/>
    </row>
    <row r="1456" spans="1:13" x14ac:dyDescent="0.25">
      <c r="A1456" s="147" t="s">
        <v>2400</v>
      </c>
      <c r="B1456" s="187">
        <f t="shared" si="90"/>
        <v>46265</v>
      </c>
      <c r="C1456" s="4" t="s">
        <v>9194</v>
      </c>
      <c r="D1456" s="148" t="s">
        <v>1308</v>
      </c>
      <c r="E1456" s="148" t="s">
        <v>131</v>
      </c>
      <c r="F1456" s="149">
        <v>1</v>
      </c>
      <c r="G1456" s="150">
        <v>80</v>
      </c>
      <c r="H1456" s="150">
        <f t="shared" si="91"/>
        <v>80</v>
      </c>
      <c r="I1456" s="37">
        <v>0</v>
      </c>
      <c r="J1456" s="5">
        <f t="shared" si="92"/>
        <v>80</v>
      </c>
      <c r="K1456" s="4" t="s">
        <v>126</v>
      </c>
      <c r="L1456" s="4" t="s">
        <v>127</v>
      </c>
      <c r="M1456" s="157"/>
    </row>
    <row r="1457" spans="1:13" x14ac:dyDescent="0.25">
      <c r="A1457" s="147" t="s">
        <v>2400</v>
      </c>
      <c r="B1457" s="187">
        <f t="shared" si="90"/>
        <v>46265</v>
      </c>
      <c r="C1457" s="4" t="s">
        <v>9195</v>
      </c>
      <c r="D1457" s="148" t="s">
        <v>145</v>
      </c>
      <c r="E1457" s="148" t="s">
        <v>125</v>
      </c>
      <c r="F1457" s="149">
        <v>20</v>
      </c>
      <c r="G1457" s="150">
        <v>95</v>
      </c>
      <c r="H1457" s="150">
        <f t="shared" si="91"/>
        <v>1900</v>
      </c>
      <c r="I1457" s="37">
        <v>0</v>
      </c>
      <c r="J1457" s="5">
        <f t="shared" si="92"/>
        <v>1900</v>
      </c>
      <c r="K1457" s="4" t="s">
        <v>126</v>
      </c>
      <c r="L1457" s="4" t="s">
        <v>127</v>
      </c>
      <c r="M1457" s="157"/>
    </row>
    <row r="1458" spans="1:13" x14ac:dyDescent="0.25">
      <c r="A1458" s="147" t="s">
        <v>2400</v>
      </c>
      <c r="B1458" s="187">
        <f t="shared" si="90"/>
        <v>46265</v>
      </c>
      <c r="C1458" s="4" t="s">
        <v>9196</v>
      </c>
      <c r="D1458" s="148" t="s">
        <v>1312</v>
      </c>
      <c r="E1458" s="148" t="s">
        <v>125</v>
      </c>
      <c r="F1458" s="149">
        <v>12</v>
      </c>
      <c r="G1458" s="150">
        <v>85</v>
      </c>
      <c r="H1458" s="150">
        <f t="shared" si="91"/>
        <v>1020</v>
      </c>
      <c r="I1458" s="37">
        <v>0</v>
      </c>
      <c r="J1458" s="5">
        <f t="shared" si="92"/>
        <v>1020</v>
      </c>
      <c r="K1458" s="4" t="s">
        <v>126</v>
      </c>
      <c r="L1458" s="4" t="s">
        <v>127</v>
      </c>
      <c r="M1458" s="157"/>
    </row>
    <row r="1459" spans="1:13" x14ac:dyDescent="0.25">
      <c r="A1459" s="147" t="s">
        <v>2400</v>
      </c>
      <c r="B1459" s="187">
        <f t="shared" si="90"/>
        <v>46265</v>
      </c>
      <c r="C1459" s="4" t="s">
        <v>9197</v>
      </c>
      <c r="D1459" s="148" t="s">
        <v>147</v>
      </c>
      <c r="E1459" s="148" t="s">
        <v>125</v>
      </c>
      <c r="F1459" s="149">
        <v>30</v>
      </c>
      <c r="G1459" s="150">
        <v>85</v>
      </c>
      <c r="H1459" s="150">
        <f t="shared" si="91"/>
        <v>2550</v>
      </c>
      <c r="I1459" s="37">
        <v>0</v>
      </c>
      <c r="J1459" s="5">
        <f t="shared" si="92"/>
        <v>2550</v>
      </c>
      <c r="K1459" s="4" t="s">
        <v>126</v>
      </c>
      <c r="L1459" s="4" t="s">
        <v>127</v>
      </c>
      <c r="M1459" s="157"/>
    </row>
    <row r="1460" spans="1:13" x14ac:dyDescent="0.25">
      <c r="A1460" s="147" t="s">
        <v>2400</v>
      </c>
      <c r="B1460" s="187">
        <f t="shared" si="90"/>
        <v>46265</v>
      </c>
      <c r="C1460" s="4" t="s">
        <v>9198</v>
      </c>
      <c r="D1460" s="148" t="s">
        <v>1313</v>
      </c>
      <c r="E1460" s="148" t="s">
        <v>125</v>
      </c>
      <c r="F1460" s="149">
        <v>15</v>
      </c>
      <c r="G1460" s="150">
        <v>85</v>
      </c>
      <c r="H1460" s="150">
        <f t="shared" si="91"/>
        <v>1275</v>
      </c>
      <c r="I1460" s="37">
        <v>0</v>
      </c>
      <c r="J1460" s="5">
        <f t="shared" si="92"/>
        <v>1275</v>
      </c>
      <c r="K1460" s="4" t="s">
        <v>126</v>
      </c>
      <c r="L1460" s="4" t="s">
        <v>127</v>
      </c>
      <c r="M1460" s="157"/>
    </row>
    <row r="1461" spans="1:13" x14ac:dyDescent="0.25">
      <c r="A1461" s="147" t="s">
        <v>2400</v>
      </c>
      <c r="B1461" s="187">
        <f t="shared" si="90"/>
        <v>46265</v>
      </c>
      <c r="C1461" s="4" t="s">
        <v>9199</v>
      </c>
      <c r="D1461" s="148" t="s">
        <v>265</v>
      </c>
      <c r="E1461" s="148" t="s">
        <v>125</v>
      </c>
      <c r="F1461" s="149">
        <v>2</v>
      </c>
      <c r="G1461" s="150">
        <v>100</v>
      </c>
      <c r="H1461" s="150">
        <f t="shared" si="91"/>
        <v>200</v>
      </c>
      <c r="I1461" s="37">
        <v>0</v>
      </c>
      <c r="J1461" s="5">
        <f t="shared" si="92"/>
        <v>200</v>
      </c>
      <c r="K1461" s="4" t="s">
        <v>126</v>
      </c>
      <c r="L1461" s="4" t="s">
        <v>127</v>
      </c>
      <c r="M1461" s="157"/>
    </row>
    <row r="1462" spans="1:13" x14ac:dyDescent="0.25">
      <c r="A1462" s="147" t="s">
        <v>2400</v>
      </c>
      <c r="B1462" s="187">
        <f t="shared" si="90"/>
        <v>46265</v>
      </c>
      <c r="C1462" s="4" t="s">
        <v>9200</v>
      </c>
      <c r="D1462" s="148" t="s">
        <v>1307</v>
      </c>
      <c r="E1462" s="148" t="s">
        <v>125</v>
      </c>
      <c r="F1462" s="149">
        <v>20</v>
      </c>
      <c r="G1462" s="150">
        <v>85</v>
      </c>
      <c r="H1462" s="150">
        <f t="shared" si="91"/>
        <v>1700</v>
      </c>
      <c r="I1462" s="37">
        <v>0</v>
      </c>
      <c r="J1462" s="5">
        <f t="shared" si="92"/>
        <v>1700</v>
      </c>
      <c r="K1462" s="4" t="s">
        <v>126</v>
      </c>
      <c r="L1462" s="4" t="s">
        <v>127</v>
      </c>
      <c r="M1462" s="157"/>
    </row>
    <row r="1463" spans="1:13" x14ac:dyDescent="0.25">
      <c r="A1463" s="147" t="s">
        <v>2400</v>
      </c>
      <c r="B1463" s="187">
        <f t="shared" si="90"/>
        <v>46265</v>
      </c>
      <c r="C1463" s="4" t="s">
        <v>9201</v>
      </c>
      <c r="D1463" s="148" t="s">
        <v>151</v>
      </c>
      <c r="E1463" s="148" t="s">
        <v>125</v>
      </c>
      <c r="F1463" s="149">
        <v>5</v>
      </c>
      <c r="G1463" s="150">
        <v>85</v>
      </c>
      <c r="H1463" s="150">
        <f t="shared" si="91"/>
        <v>425</v>
      </c>
      <c r="I1463" s="37">
        <v>0</v>
      </c>
      <c r="J1463" s="5">
        <f t="shared" si="92"/>
        <v>425</v>
      </c>
      <c r="K1463" s="4" t="s">
        <v>126</v>
      </c>
      <c r="L1463" s="4" t="s">
        <v>127</v>
      </c>
      <c r="M1463" s="157"/>
    </row>
    <row r="1464" spans="1:13" x14ac:dyDescent="0.25">
      <c r="A1464" s="147" t="s">
        <v>2401</v>
      </c>
      <c r="B1464" s="187">
        <f t="shared" si="90"/>
        <v>46266</v>
      </c>
      <c r="C1464" s="4" t="s">
        <v>9202</v>
      </c>
      <c r="D1464" s="148" t="s">
        <v>1303</v>
      </c>
      <c r="E1464" s="148" t="s">
        <v>125</v>
      </c>
      <c r="F1464" s="149">
        <v>60</v>
      </c>
      <c r="G1464" s="150">
        <v>85</v>
      </c>
      <c r="H1464" s="150">
        <f t="shared" si="91"/>
        <v>5100</v>
      </c>
      <c r="I1464" s="37">
        <v>0</v>
      </c>
      <c r="J1464" s="5">
        <f t="shared" si="92"/>
        <v>5100</v>
      </c>
      <c r="K1464" s="4" t="s">
        <v>126</v>
      </c>
      <c r="L1464" s="4" t="s">
        <v>127</v>
      </c>
      <c r="M1464" s="157"/>
    </row>
    <row r="1465" spans="1:13" x14ac:dyDescent="0.25">
      <c r="A1465" s="147" t="s">
        <v>2401</v>
      </c>
      <c r="B1465" s="187">
        <f t="shared" si="90"/>
        <v>46266</v>
      </c>
      <c r="C1465" s="4" t="s">
        <v>9202</v>
      </c>
      <c r="D1465" s="148" t="s">
        <v>1303</v>
      </c>
      <c r="E1465" s="148" t="s">
        <v>131</v>
      </c>
      <c r="F1465" s="149">
        <v>1</v>
      </c>
      <c r="G1465" s="150">
        <v>80</v>
      </c>
      <c r="H1465" s="150">
        <f t="shared" si="91"/>
        <v>80</v>
      </c>
      <c r="I1465" s="37">
        <v>0</v>
      </c>
      <c r="J1465" s="5">
        <f t="shared" si="92"/>
        <v>80</v>
      </c>
      <c r="K1465" s="4" t="s">
        <v>126</v>
      </c>
      <c r="L1465" s="4" t="s">
        <v>127</v>
      </c>
      <c r="M1465" s="157"/>
    </row>
    <row r="1466" spans="1:13" x14ac:dyDescent="0.25">
      <c r="A1466" s="147" t="s">
        <v>2401</v>
      </c>
      <c r="B1466" s="187">
        <f t="shared" si="90"/>
        <v>46266</v>
      </c>
      <c r="C1466" s="4" t="s">
        <v>9204</v>
      </c>
      <c r="D1466" s="148" t="s">
        <v>1306</v>
      </c>
      <c r="E1466" s="148" t="s">
        <v>125</v>
      </c>
      <c r="F1466" s="149">
        <v>40</v>
      </c>
      <c r="G1466" s="150">
        <v>85</v>
      </c>
      <c r="H1466" s="150">
        <f t="shared" si="91"/>
        <v>3400</v>
      </c>
      <c r="I1466" s="37">
        <v>0</v>
      </c>
      <c r="J1466" s="5">
        <f t="shared" si="92"/>
        <v>3400</v>
      </c>
      <c r="K1466" s="4" t="s">
        <v>126</v>
      </c>
      <c r="L1466" s="4" t="s">
        <v>127</v>
      </c>
      <c r="M1466" s="157"/>
    </row>
    <row r="1467" spans="1:13" x14ac:dyDescent="0.25">
      <c r="A1467" s="147" t="s">
        <v>2401</v>
      </c>
      <c r="B1467" s="187">
        <f t="shared" si="90"/>
        <v>46266</v>
      </c>
      <c r="C1467" s="4" t="s">
        <v>9205</v>
      </c>
      <c r="D1467" s="148" t="s">
        <v>9108</v>
      </c>
      <c r="E1467" s="148" t="s">
        <v>125</v>
      </c>
      <c r="F1467" s="149">
        <v>30</v>
      </c>
      <c r="G1467" s="150">
        <v>85</v>
      </c>
      <c r="H1467" s="150">
        <f t="shared" si="91"/>
        <v>2550</v>
      </c>
      <c r="I1467" s="37">
        <v>0</v>
      </c>
      <c r="J1467" s="5">
        <f t="shared" si="92"/>
        <v>2550</v>
      </c>
      <c r="K1467" s="4" t="s">
        <v>126</v>
      </c>
      <c r="L1467" s="4" t="s">
        <v>127</v>
      </c>
      <c r="M1467" s="157"/>
    </row>
    <row r="1468" spans="1:13" x14ac:dyDescent="0.25">
      <c r="A1468" s="147" t="s">
        <v>2401</v>
      </c>
      <c r="B1468" s="187">
        <f t="shared" si="90"/>
        <v>46266</v>
      </c>
      <c r="C1468" s="4" t="s">
        <v>9206</v>
      </c>
      <c r="D1468" s="148" t="s">
        <v>1310</v>
      </c>
      <c r="E1468" s="148" t="s">
        <v>125</v>
      </c>
      <c r="F1468" s="149">
        <v>10</v>
      </c>
      <c r="G1468" s="150">
        <v>85</v>
      </c>
      <c r="H1468" s="150">
        <f t="shared" si="91"/>
        <v>850</v>
      </c>
      <c r="I1468" s="37">
        <v>0</v>
      </c>
      <c r="J1468" s="5">
        <f t="shared" si="92"/>
        <v>850</v>
      </c>
      <c r="K1468" s="4" t="s">
        <v>126</v>
      </c>
      <c r="L1468" s="4" t="s">
        <v>127</v>
      </c>
      <c r="M1468" s="157"/>
    </row>
    <row r="1469" spans="1:13" x14ac:dyDescent="0.25">
      <c r="A1469" s="147" t="s">
        <v>2401</v>
      </c>
      <c r="B1469" s="187">
        <f t="shared" si="90"/>
        <v>46266</v>
      </c>
      <c r="C1469" s="4" t="s">
        <v>9207</v>
      </c>
      <c r="D1469" s="148" t="s">
        <v>1307</v>
      </c>
      <c r="E1469" s="148" t="s">
        <v>125</v>
      </c>
      <c r="F1469" s="149">
        <v>25</v>
      </c>
      <c r="G1469" s="150">
        <v>85</v>
      </c>
      <c r="H1469" s="150">
        <f t="shared" si="91"/>
        <v>2125</v>
      </c>
      <c r="I1469" s="37">
        <v>0</v>
      </c>
      <c r="J1469" s="5">
        <f t="shared" si="92"/>
        <v>2125</v>
      </c>
      <c r="K1469" s="4" t="s">
        <v>126</v>
      </c>
      <c r="L1469" s="4" t="s">
        <v>127</v>
      </c>
      <c r="M1469" s="157"/>
    </row>
    <row r="1470" spans="1:13" x14ac:dyDescent="0.25">
      <c r="A1470" s="147" t="s">
        <v>2401</v>
      </c>
      <c r="B1470" s="187">
        <f t="shared" si="90"/>
        <v>46266</v>
      </c>
      <c r="C1470" s="4" t="s">
        <v>9208</v>
      </c>
      <c r="D1470" s="148" t="s">
        <v>1308</v>
      </c>
      <c r="E1470" s="148" t="s">
        <v>125</v>
      </c>
      <c r="F1470" s="149">
        <v>40</v>
      </c>
      <c r="G1470" s="150">
        <v>86</v>
      </c>
      <c r="H1470" s="150">
        <f t="shared" si="91"/>
        <v>3440</v>
      </c>
      <c r="I1470" s="37">
        <v>0</v>
      </c>
      <c r="J1470" s="5">
        <f t="shared" si="92"/>
        <v>3440</v>
      </c>
      <c r="K1470" s="4" t="s">
        <v>126</v>
      </c>
      <c r="L1470" s="4" t="s">
        <v>127</v>
      </c>
      <c r="M1470" s="157"/>
    </row>
    <row r="1471" spans="1:13" x14ac:dyDescent="0.25">
      <c r="A1471" s="147" t="s">
        <v>2401</v>
      </c>
      <c r="B1471" s="187">
        <f t="shared" si="90"/>
        <v>46266</v>
      </c>
      <c r="C1471" s="4" t="s">
        <v>9208</v>
      </c>
      <c r="D1471" s="148" t="s">
        <v>1308</v>
      </c>
      <c r="E1471" s="148" t="s">
        <v>125</v>
      </c>
      <c r="F1471" s="149">
        <v>45</v>
      </c>
      <c r="G1471" s="150">
        <v>85</v>
      </c>
      <c r="H1471" s="150">
        <f t="shared" si="91"/>
        <v>3825</v>
      </c>
      <c r="I1471" s="37">
        <v>0</v>
      </c>
      <c r="J1471" s="5">
        <f t="shared" si="92"/>
        <v>3825</v>
      </c>
      <c r="K1471" s="4" t="s">
        <v>126</v>
      </c>
      <c r="L1471" s="4" t="s">
        <v>127</v>
      </c>
      <c r="M1471" s="157"/>
    </row>
    <row r="1472" spans="1:13" x14ac:dyDescent="0.25">
      <c r="A1472" s="147" t="s">
        <v>2401</v>
      </c>
      <c r="B1472" s="187">
        <f t="shared" si="90"/>
        <v>46266</v>
      </c>
      <c r="C1472" s="4" t="s">
        <v>9208</v>
      </c>
      <c r="D1472" s="148" t="s">
        <v>1308</v>
      </c>
      <c r="E1472" s="148" t="s">
        <v>319</v>
      </c>
      <c r="F1472" s="149">
        <v>5</v>
      </c>
      <c r="G1472" s="150">
        <v>1200</v>
      </c>
      <c r="H1472" s="150">
        <f t="shared" si="91"/>
        <v>6000</v>
      </c>
      <c r="I1472" s="37">
        <v>0</v>
      </c>
      <c r="J1472" s="5">
        <f t="shared" si="92"/>
        <v>6000</v>
      </c>
      <c r="K1472" s="4" t="s">
        <v>126</v>
      </c>
      <c r="L1472" s="4" t="s">
        <v>127</v>
      </c>
      <c r="M1472" s="157"/>
    </row>
    <row r="1473" spans="1:13" x14ac:dyDescent="0.25">
      <c r="A1473" s="147" t="s">
        <v>2401</v>
      </c>
      <c r="B1473" s="187">
        <f t="shared" si="90"/>
        <v>46266</v>
      </c>
      <c r="C1473" s="4" t="s">
        <v>9208</v>
      </c>
      <c r="D1473" s="148" t="s">
        <v>1308</v>
      </c>
      <c r="E1473" s="148" t="s">
        <v>131</v>
      </c>
      <c r="F1473" s="149">
        <v>1</v>
      </c>
      <c r="G1473" s="150">
        <v>80</v>
      </c>
      <c r="H1473" s="150">
        <f t="shared" si="91"/>
        <v>80</v>
      </c>
      <c r="I1473" s="37">
        <v>0</v>
      </c>
      <c r="J1473" s="5">
        <f t="shared" si="92"/>
        <v>80</v>
      </c>
      <c r="K1473" s="4" t="s">
        <v>126</v>
      </c>
      <c r="L1473" s="4" t="s">
        <v>127</v>
      </c>
      <c r="M1473" s="157"/>
    </row>
    <row r="1474" spans="1:13" x14ac:dyDescent="0.25">
      <c r="A1474" s="147" t="s">
        <v>2401</v>
      </c>
      <c r="B1474" s="187">
        <f t="shared" si="90"/>
        <v>46266</v>
      </c>
      <c r="C1474" s="4" t="s">
        <v>9209</v>
      </c>
      <c r="D1474" s="148" t="s">
        <v>1312</v>
      </c>
      <c r="E1474" s="148" t="s">
        <v>125</v>
      </c>
      <c r="F1474" s="149">
        <v>5</v>
      </c>
      <c r="G1474" s="150">
        <v>85</v>
      </c>
      <c r="H1474" s="150">
        <f t="shared" si="91"/>
        <v>425</v>
      </c>
      <c r="I1474" s="37">
        <v>0</v>
      </c>
      <c r="J1474" s="5">
        <f t="shared" si="92"/>
        <v>425</v>
      </c>
      <c r="K1474" s="4" t="s">
        <v>126</v>
      </c>
      <c r="L1474" s="4" t="s">
        <v>127</v>
      </c>
      <c r="M1474" s="157"/>
    </row>
    <row r="1475" spans="1:13" x14ac:dyDescent="0.25">
      <c r="A1475" s="147" t="s">
        <v>2401</v>
      </c>
      <c r="B1475" s="187">
        <f t="shared" si="90"/>
        <v>46266</v>
      </c>
      <c r="C1475" s="4" t="s">
        <v>9210</v>
      </c>
      <c r="D1475" s="148" t="s">
        <v>1313</v>
      </c>
      <c r="E1475" s="148" t="s">
        <v>125</v>
      </c>
      <c r="F1475" s="149">
        <v>15</v>
      </c>
      <c r="G1475" s="150">
        <v>85</v>
      </c>
      <c r="H1475" s="150">
        <f t="shared" si="91"/>
        <v>1275</v>
      </c>
      <c r="I1475" s="37">
        <v>0</v>
      </c>
      <c r="J1475" s="5">
        <f t="shared" si="92"/>
        <v>1275</v>
      </c>
      <c r="K1475" s="4" t="s">
        <v>126</v>
      </c>
      <c r="L1475" s="4" t="s">
        <v>127</v>
      </c>
      <c r="M1475" s="157"/>
    </row>
    <row r="1476" spans="1:13" x14ac:dyDescent="0.25">
      <c r="A1476" s="147" t="s">
        <v>2401</v>
      </c>
      <c r="B1476" s="187">
        <f t="shared" si="90"/>
        <v>46266</v>
      </c>
      <c r="C1476" s="4" t="s">
        <v>9211</v>
      </c>
      <c r="D1476" s="148" t="s">
        <v>141</v>
      </c>
      <c r="E1476" s="148" t="s">
        <v>125</v>
      </c>
      <c r="F1476" s="149">
        <v>25</v>
      </c>
      <c r="G1476" s="150">
        <v>86</v>
      </c>
      <c r="H1476" s="150">
        <f t="shared" si="91"/>
        <v>2150</v>
      </c>
      <c r="I1476" s="37">
        <v>0</v>
      </c>
      <c r="J1476" s="5">
        <f t="shared" si="92"/>
        <v>2150</v>
      </c>
      <c r="K1476" s="4" t="s">
        <v>126</v>
      </c>
      <c r="L1476" s="4" t="s">
        <v>127</v>
      </c>
      <c r="M1476" s="157"/>
    </row>
    <row r="1477" spans="1:13" x14ac:dyDescent="0.25">
      <c r="A1477" s="147" t="s">
        <v>2401</v>
      </c>
      <c r="B1477" s="187">
        <f t="shared" si="90"/>
        <v>46266</v>
      </c>
      <c r="C1477" s="4" t="s">
        <v>9212</v>
      </c>
      <c r="D1477" s="148" t="s">
        <v>139</v>
      </c>
      <c r="E1477" s="148" t="s">
        <v>125</v>
      </c>
      <c r="F1477" s="149">
        <v>1.5</v>
      </c>
      <c r="G1477" s="150">
        <v>86</v>
      </c>
      <c r="H1477" s="150">
        <f t="shared" si="91"/>
        <v>129</v>
      </c>
      <c r="I1477" s="37">
        <v>0</v>
      </c>
      <c r="J1477" s="5">
        <f t="shared" si="92"/>
        <v>129</v>
      </c>
      <c r="K1477" s="4" t="s">
        <v>126</v>
      </c>
      <c r="L1477" s="4" t="s">
        <v>127</v>
      </c>
      <c r="M1477" s="157"/>
    </row>
    <row r="1478" spans="1:13" x14ac:dyDescent="0.25">
      <c r="A1478" s="147" t="s">
        <v>2401</v>
      </c>
      <c r="B1478" s="187">
        <f t="shared" si="90"/>
        <v>46266</v>
      </c>
      <c r="C1478" s="4" t="s">
        <v>9213</v>
      </c>
      <c r="D1478" s="148" t="s">
        <v>1311</v>
      </c>
      <c r="E1478" s="148" t="s">
        <v>125</v>
      </c>
      <c r="F1478" s="149">
        <v>8</v>
      </c>
      <c r="G1478" s="150">
        <v>85</v>
      </c>
      <c r="H1478" s="150">
        <f t="shared" si="91"/>
        <v>680</v>
      </c>
      <c r="I1478" s="37">
        <v>0</v>
      </c>
      <c r="J1478" s="5">
        <f t="shared" si="92"/>
        <v>680</v>
      </c>
      <c r="K1478" s="4" t="s">
        <v>126</v>
      </c>
      <c r="L1478" s="4" t="s">
        <v>127</v>
      </c>
      <c r="M1478" s="157"/>
    </row>
    <row r="1479" spans="1:13" x14ac:dyDescent="0.25">
      <c r="A1479" s="147" t="s">
        <v>2401</v>
      </c>
      <c r="B1479" s="187">
        <f t="shared" si="90"/>
        <v>46266</v>
      </c>
      <c r="C1479" s="4" t="s">
        <v>9214</v>
      </c>
      <c r="D1479" s="148" t="s">
        <v>145</v>
      </c>
      <c r="E1479" s="148" t="s">
        <v>125</v>
      </c>
      <c r="F1479" s="149">
        <v>20</v>
      </c>
      <c r="G1479" s="150">
        <v>95</v>
      </c>
      <c r="H1479" s="150">
        <f t="shared" si="91"/>
        <v>1900</v>
      </c>
      <c r="I1479" s="37">
        <v>0</v>
      </c>
      <c r="J1479" s="5">
        <f t="shared" si="92"/>
        <v>1900</v>
      </c>
      <c r="K1479" s="4" t="s">
        <v>126</v>
      </c>
      <c r="L1479" s="4" t="s">
        <v>127</v>
      </c>
      <c r="M1479" s="157"/>
    </row>
    <row r="1480" spans="1:13" x14ac:dyDescent="0.25">
      <c r="A1480" s="147" t="s">
        <v>2401</v>
      </c>
      <c r="B1480" s="187">
        <f t="shared" si="90"/>
        <v>46266</v>
      </c>
      <c r="C1480" s="4" t="s">
        <v>9215</v>
      </c>
      <c r="D1480" s="148" t="s">
        <v>147</v>
      </c>
      <c r="E1480" s="148" t="s">
        <v>125</v>
      </c>
      <c r="F1480" s="149">
        <v>27</v>
      </c>
      <c r="G1480" s="150">
        <v>85</v>
      </c>
      <c r="H1480" s="150">
        <f t="shared" si="91"/>
        <v>2295</v>
      </c>
      <c r="I1480" s="37">
        <v>0</v>
      </c>
      <c r="J1480" s="5">
        <f t="shared" si="92"/>
        <v>2295</v>
      </c>
      <c r="K1480" s="4" t="s">
        <v>126</v>
      </c>
      <c r="L1480" s="4" t="s">
        <v>127</v>
      </c>
      <c r="M1480" s="157"/>
    </row>
    <row r="1481" spans="1:13" x14ac:dyDescent="0.25">
      <c r="A1481" s="147" t="s">
        <v>2401</v>
      </c>
      <c r="B1481" s="187">
        <f t="shared" si="90"/>
        <v>46266</v>
      </c>
      <c r="C1481" s="4" t="s">
        <v>9215</v>
      </c>
      <c r="D1481" s="148" t="s">
        <v>147</v>
      </c>
      <c r="E1481" s="148" t="s">
        <v>319</v>
      </c>
      <c r="F1481" s="149">
        <v>0.5</v>
      </c>
      <c r="G1481" s="150">
        <v>1200</v>
      </c>
      <c r="H1481" s="150">
        <f t="shared" si="91"/>
        <v>600</v>
      </c>
      <c r="I1481" s="37">
        <v>0</v>
      </c>
      <c r="J1481" s="5">
        <f t="shared" si="92"/>
        <v>600</v>
      </c>
      <c r="K1481" s="4" t="s">
        <v>126</v>
      </c>
      <c r="L1481" s="4" t="s">
        <v>127</v>
      </c>
      <c r="M1481" s="157"/>
    </row>
    <row r="1482" spans="1:13" x14ac:dyDescent="0.25">
      <c r="A1482" s="147" t="s">
        <v>2401</v>
      </c>
      <c r="B1482" s="187">
        <f t="shared" si="90"/>
        <v>46266</v>
      </c>
      <c r="C1482" s="4" t="s">
        <v>9216</v>
      </c>
      <c r="D1482" s="148" t="s">
        <v>151</v>
      </c>
      <c r="E1482" s="148" t="s">
        <v>125</v>
      </c>
      <c r="F1482" s="149">
        <v>5</v>
      </c>
      <c r="G1482" s="150">
        <v>85</v>
      </c>
      <c r="H1482" s="150">
        <f t="shared" si="91"/>
        <v>425</v>
      </c>
      <c r="I1482" s="37">
        <v>0</v>
      </c>
      <c r="J1482" s="5">
        <f t="shared" si="92"/>
        <v>425</v>
      </c>
      <c r="K1482" s="4" t="s">
        <v>126</v>
      </c>
      <c r="L1482" s="4" t="s">
        <v>127</v>
      </c>
      <c r="M1482" s="157"/>
    </row>
    <row r="1483" spans="1:13" x14ac:dyDescent="0.25">
      <c r="A1483" s="147" t="s">
        <v>2401</v>
      </c>
      <c r="B1483" s="187">
        <f t="shared" si="90"/>
        <v>46266</v>
      </c>
      <c r="C1483" s="4" t="s">
        <v>9217</v>
      </c>
      <c r="D1483" s="148" t="s">
        <v>265</v>
      </c>
      <c r="E1483" s="148" t="s">
        <v>125</v>
      </c>
      <c r="F1483" s="149">
        <v>2</v>
      </c>
      <c r="G1483" s="150">
        <v>100</v>
      </c>
      <c r="H1483" s="150">
        <f t="shared" si="91"/>
        <v>200</v>
      </c>
      <c r="I1483" s="37">
        <v>0</v>
      </c>
      <c r="J1483" s="5">
        <f t="shared" si="92"/>
        <v>200</v>
      </c>
      <c r="K1483" s="4" t="s">
        <v>126</v>
      </c>
      <c r="L1483" s="4" t="s">
        <v>127</v>
      </c>
      <c r="M1483" s="157"/>
    </row>
    <row r="1484" spans="1:13" x14ac:dyDescent="0.25">
      <c r="A1484" s="147" t="s">
        <v>2401</v>
      </c>
      <c r="B1484" s="187">
        <f>IF(A1484="","",IF(ISNUMBER(A1484),IFERROR(VLOOKUP(TEXT(A1484,"yyyy/mm/dd"),BSAD,2,FALSE),""),IFERROR(VLOOKUP(A1484,BSAD,2,FALSE),"")))</f>
        <v>46266</v>
      </c>
      <c r="C1484" s="4" t="s">
        <v>9203</v>
      </c>
      <c r="D1484" s="148" t="s">
        <v>153</v>
      </c>
      <c r="E1484" s="148" t="s">
        <v>125</v>
      </c>
      <c r="F1484" s="149">
        <v>2.5</v>
      </c>
      <c r="G1484" s="150">
        <v>100</v>
      </c>
      <c r="H1484" s="150">
        <f>IF($F1484="","",$F1484*$G1484)</f>
        <v>250</v>
      </c>
      <c r="I1484" s="37">
        <v>0</v>
      </c>
      <c r="J1484" s="5">
        <f>IF($F1484="","",$H1484*(1-$I1484/100))</f>
        <v>250</v>
      </c>
      <c r="K1484" s="4" t="s">
        <v>126</v>
      </c>
      <c r="L1484" s="4" t="s">
        <v>127</v>
      </c>
      <c r="M1484" s="157"/>
    </row>
    <row r="1485" spans="1:13" x14ac:dyDescent="0.25">
      <c r="A1485" s="147" t="s">
        <v>2402</v>
      </c>
      <c r="B1485" s="187">
        <f t="shared" si="90"/>
        <v>46267</v>
      </c>
      <c r="C1485" s="4" t="s">
        <v>9218</v>
      </c>
      <c r="D1485" s="148" t="s">
        <v>1306</v>
      </c>
      <c r="E1485" s="148" t="s">
        <v>125</v>
      </c>
      <c r="F1485" s="149">
        <v>50</v>
      </c>
      <c r="G1485" s="150">
        <v>85</v>
      </c>
      <c r="H1485" s="150">
        <f t="shared" si="91"/>
        <v>4250</v>
      </c>
      <c r="I1485" s="37">
        <v>0</v>
      </c>
      <c r="J1485" s="5">
        <f t="shared" si="92"/>
        <v>4250</v>
      </c>
      <c r="K1485" s="4" t="s">
        <v>126</v>
      </c>
      <c r="L1485" s="4" t="s">
        <v>127</v>
      </c>
      <c r="M1485" s="157"/>
    </row>
    <row r="1486" spans="1:13" x14ac:dyDescent="0.25">
      <c r="A1486" s="147" t="s">
        <v>2402</v>
      </c>
      <c r="B1486" s="187">
        <f t="shared" si="90"/>
        <v>46267</v>
      </c>
      <c r="C1486" s="4" t="s">
        <v>9219</v>
      </c>
      <c r="D1486" s="148" t="s">
        <v>134</v>
      </c>
      <c r="E1486" s="148" t="s">
        <v>125</v>
      </c>
      <c r="F1486" s="149">
        <v>10</v>
      </c>
      <c r="G1486" s="150">
        <v>85</v>
      </c>
      <c r="H1486" s="150">
        <f t="shared" si="91"/>
        <v>850</v>
      </c>
      <c r="I1486" s="37">
        <v>0</v>
      </c>
      <c r="J1486" s="5">
        <f t="shared" si="92"/>
        <v>850</v>
      </c>
      <c r="K1486" s="4" t="s">
        <v>126</v>
      </c>
      <c r="L1486" s="4" t="s">
        <v>127</v>
      </c>
      <c r="M1486" s="157"/>
    </row>
    <row r="1487" spans="1:13" x14ac:dyDescent="0.25">
      <c r="A1487" s="147" t="s">
        <v>2402</v>
      </c>
      <c r="B1487" s="187">
        <f t="shared" si="90"/>
        <v>46267</v>
      </c>
      <c r="C1487" s="4" t="s">
        <v>9220</v>
      </c>
      <c r="D1487" s="148" t="s">
        <v>1309</v>
      </c>
      <c r="E1487" s="148" t="s">
        <v>125</v>
      </c>
      <c r="F1487" s="149">
        <v>5</v>
      </c>
      <c r="G1487" s="150">
        <v>85</v>
      </c>
      <c r="H1487" s="150">
        <f t="shared" si="91"/>
        <v>425</v>
      </c>
      <c r="I1487" s="37">
        <v>0</v>
      </c>
      <c r="J1487" s="5">
        <f t="shared" si="92"/>
        <v>425</v>
      </c>
      <c r="K1487" s="4" t="s">
        <v>126</v>
      </c>
      <c r="L1487" s="4" t="s">
        <v>127</v>
      </c>
      <c r="M1487" s="157"/>
    </row>
    <row r="1488" spans="1:13" x14ac:dyDescent="0.25">
      <c r="A1488" s="147" t="s">
        <v>2402</v>
      </c>
      <c r="B1488" s="187">
        <f t="shared" si="90"/>
        <v>46267</v>
      </c>
      <c r="C1488" s="4" t="s">
        <v>9221</v>
      </c>
      <c r="D1488" s="148" t="s">
        <v>1311</v>
      </c>
      <c r="E1488" s="148" t="s">
        <v>125</v>
      </c>
      <c r="F1488" s="149">
        <v>8</v>
      </c>
      <c r="G1488" s="150">
        <v>85</v>
      </c>
      <c r="H1488" s="150">
        <f t="shared" si="91"/>
        <v>680</v>
      </c>
      <c r="I1488" s="37">
        <v>0</v>
      </c>
      <c r="J1488" s="5">
        <f t="shared" si="92"/>
        <v>680</v>
      </c>
      <c r="K1488" s="4" t="s">
        <v>126</v>
      </c>
      <c r="L1488" s="4" t="s">
        <v>127</v>
      </c>
      <c r="M1488" s="157"/>
    </row>
    <row r="1489" spans="1:13" x14ac:dyDescent="0.25">
      <c r="A1489" s="147" t="s">
        <v>2402</v>
      </c>
      <c r="B1489" s="187">
        <f t="shared" si="90"/>
        <v>46267</v>
      </c>
      <c r="C1489" s="4" t="s">
        <v>9222</v>
      </c>
      <c r="D1489" s="148" t="s">
        <v>139</v>
      </c>
      <c r="E1489" s="148" t="s">
        <v>125</v>
      </c>
      <c r="F1489" s="149">
        <v>2.5</v>
      </c>
      <c r="G1489" s="150">
        <v>86</v>
      </c>
      <c r="H1489" s="150">
        <f t="shared" si="91"/>
        <v>215</v>
      </c>
      <c r="I1489" s="37">
        <v>0</v>
      </c>
      <c r="J1489" s="5">
        <f t="shared" si="92"/>
        <v>215</v>
      </c>
      <c r="K1489" s="4" t="s">
        <v>126</v>
      </c>
      <c r="L1489" s="4" t="s">
        <v>127</v>
      </c>
      <c r="M1489" s="157"/>
    </row>
    <row r="1490" spans="1:13" x14ac:dyDescent="0.25">
      <c r="A1490" s="147" t="s">
        <v>2402</v>
      </c>
      <c r="B1490" s="187">
        <f t="shared" si="90"/>
        <v>46267</v>
      </c>
      <c r="C1490" s="4" t="s">
        <v>9223</v>
      </c>
      <c r="D1490" s="148" t="s">
        <v>141</v>
      </c>
      <c r="E1490" s="148" t="s">
        <v>125</v>
      </c>
      <c r="F1490" s="149">
        <v>25</v>
      </c>
      <c r="G1490" s="150">
        <v>86</v>
      </c>
      <c r="H1490" s="150">
        <f t="shared" si="91"/>
        <v>2150</v>
      </c>
      <c r="I1490" s="37">
        <v>0</v>
      </c>
      <c r="J1490" s="5">
        <f t="shared" si="92"/>
        <v>2150</v>
      </c>
      <c r="K1490" s="4" t="s">
        <v>126</v>
      </c>
      <c r="L1490" s="4" t="s">
        <v>127</v>
      </c>
      <c r="M1490" s="157"/>
    </row>
    <row r="1491" spans="1:13" x14ac:dyDescent="0.25">
      <c r="A1491" s="147" t="s">
        <v>2402</v>
      </c>
      <c r="B1491" s="187">
        <f t="shared" ref="B1491:B1555" si="93">IF(A1491="","",IF(ISNUMBER(A1491),IFERROR(VLOOKUP(TEXT(A1491,"yyyy/mm/dd"),BSAD,2,FALSE),""),IFERROR(VLOOKUP(A1491,BSAD,2,FALSE),"")))</f>
        <v>46267</v>
      </c>
      <c r="C1491" s="4" t="s">
        <v>9224</v>
      </c>
      <c r="D1491" s="148" t="s">
        <v>1308</v>
      </c>
      <c r="E1491" s="148" t="s">
        <v>125</v>
      </c>
      <c r="F1491" s="149">
        <v>40</v>
      </c>
      <c r="G1491" s="150">
        <v>86</v>
      </c>
      <c r="H1491" s="150">
        <f t="shared" ref="H1491:H1555" si="94">IF($F1491="","",$F1491*$G1491)</f>
        <v>3440</v>
      </c>
      <c r="I1491" s="37">
        <v>0</v>
      </c>
      <c r="J1491" s="5">
        <f t="shared" ref="J1491:J1555" si="95">IF($F1491="","",$H1491*(1-$I1491/100))</f>
        <v>3440</v>
      </c>
      <c r="K1491" s="4" t="s">
        <v>126</v>
      </c>
      <c r="L1491" s="4" t="s">
        <v>127</v>
      </c>
      <c r="M1491" s="157"/>
    </row>
    <row r="1492" spans="1:13" x14ac:dyDescent="0.25">
      <c r="A1492" s="147" t="s">
        <v>2402</v>
      </c>
      <c r="B1492" s="187">
        <f t="shared" si="93"/>
        <v>46267</v>
      </c>
      <c r="C1492" s="4" t="s">
        <v>9224</v>
      </c>
      <c r="D1492" s="148" t="s">
        <v>1308</v>
      </c>
      <c r="E1492" s="148" t="s">
        <v>125</v>
      </c>
      <c r="F1492" s="149">
        <v>45</v>
      </c>
      <c r="G1492" s="150">
        <v>85</v>
      </c>
      <c r="H1492" s="150">
        <f t="shared" si="94"/>
        <v>3825</v>
      </c>
      <c r="I1492" s="37">
        <v>0</v>
      </c>
      <c r="J1492" s="5">
        <f t="shared" si="95"/>
        <v>3825</v>
      </c>
      <c r="K1492" s="4" t="s">
        <v>126</v>
      </c>
      <c r="L1492" s="4" t="s">
        <v>127</v>
      </c>
      <c r="M1492" s="157"/>
    </row>
    <row r="1493" spans="1:13" x14ac:dyDescent="0.25">
      <c r="A1493" s="147" t="s">
        <v>2402</v>
      </c>
      <c r="B1493" s="187">
        <f t="shared" si="93"/>
        <v>46267</v>
      </c>
      <c r="C1493" s="4" t="s">
        <v>9225</v>
      </c>
      <c r="D1493" s="148" t="s">
        <v>1312</v>
      </c>
      <c r="E1493" s="148" t="s">
        <v>125</v>
      </c>
      <c r="F1493" s="149">
        <v>5</v>
      </c>
      <c r="G1493" s="150">
        <v>85</v>
      </c>
      <c r="H1493" s="150">
        <f t="shared" si="94"/>
        <v>425</v>
      </c>
      <c r="I1493" s="37">
        <v>0</v>
      </c>
      <c r="J1493" s="5">
        <f t="shared" si="95"/>
        <v>425</v>
      </c>
      <c r="K1493" s="4" t="s">
        <v>126</v>
      </c>
      <c r="L1493" s="4" t="s">
        <v>127</v>
      </c>
      <c r="M1493" s="157"/>
    </row>
    <row r="1494" spans="1:13" x14ac:dyDescent="0.25">
      <c r="A1494" s="147" t="s">
        <v>2402</v>
      </c>
      <c r="B1494" s="187">
        <f t="shared" si="93"/>
        <v>46267</v>
      </c>
      <c r="C1494" s="4" t="s">
        <v>9226</v>
      </c>
      <c r="D1494" s="148" t="s">
        <v>1307</v>
      </c>
      <c r="E1494" s="148" t="s">
        <v>125</v>
      </c>
      <c r="F1494" s="149">
        <v>25</v>
      </c>
      <c r="G1494" s="150">
        <v>85</v>
      </c>
      <c r="H1494" s="150">
        <f t="shared" si="94"/>
        <v>2125</v>
      </c>
      <c r="I1494" s="37">
        <v>0</v>
      </c>
      <c r="J1494" s="5">
        <f t="shared" si="95"/>
        <v>2125</v>
      </c>
      <c r="K1494" s="4" t="s">
        <v>126</v>
      </c>
      <c r="L1494" s="4" t="s">
        <v>127</v>
      </c>
      <c r="M1494" s="157"/>
    </row>
    <row r="1495" spans="1:13" x14ac:dyDescent="0.25">
      <c r="A1495" s="147" t="s">
        <v>2402</v>
      </c>
      <c r="B1495" s="187">
        <f t="shared" si="93"/>
        <v>46267</v>
      </c>
      <c r="C1495" s="4" t="s">
        <v>9227</v>
      </c>
      <c r="D1495" s="148" t="s">
        <v>1313</v>
      </c>
      <c r="E1495" s="148" t="s">
        <v>125</v>
      </c>
      <c r="F1495" s="149">
        <v>15</v>
      </c>
      <c r="G1495" s="150">
        <v>85</v>
      </c>
      <c r="H1495" s="150">
        <f t="shared" si="94"/>
        <v>1275</v>
      </c>
      <c r="I1495" s="37">
        <v>0</v>
      </c>
      <c r="J1495" s="5">
        <f t="shared" si="95"/>
        <v>1275</v>
      </c>
      <c r="K1495" s="4" t="s">
        <v>126</v>
      </c>
      <c r="L1495" s="4" t="s">
        <v>127</v>
      </c>
      <c r="M1495" s="157"/>
    </row>
    <row r="1496" spans="1:13" x14ac:dyDescent="0.25">
      <c r="A1496" s="147" t="s">
        <v>2402</v>
      </c>
      <c r="B1496" s="187">
        <f t="shared" si="93"/>
        <v>46267</v>
      </c>
      <c r="C1496" s="4" t="s">
        <v>9228</v>
      </c>
      <c r="D1496" s="148" t="s">
        <v>8924</v>
      </c>
      <c r="E1496" s="148" t="s">
        <v>125</v>
      </c>
      <c r="F1496" s="149">
        <v>35</v>
      </c>
      <c r="G1496" s="150">
        <v>85</v>
      </c>
      <c r="H1496" s="150">
        <f t="shared" si="94"/>
        <v>2975</v>
      </c>
      <c r="I1496" s="37">
        <v>0</v>
      </c>
      <c r="J1496" s="5">
        <f t="shared" si="95"/>
        <v>2975</v>
      </c>
      <c r="K1496" s="4" t="s">
        <v>126</v>
      </c>
      <c r="L1496" s="4" t="s">
        <v>127</v>
      </c>
      <c r="M1496" s="157"/>
    </row>
    <row r="1497" spans="1:13" x14ac:dyDescent="0.25">
      <c r="A1497" s="147" t="s">
        <v>2402</v>
      </c>
      <c r="B1497" s="187">
        <f t="shared" si="93"/>
        <v>46267</v>
      </c>
      <c r="C1497" s="4" t="s">
        <v>9229</v>
      </c>
      <c r="D1497" s="148" t="s">
        <v>8923</v>
      </c>
      <c r="E1497" s="148" t="s">
        <v>125</v>
      </c>
      <c r="F1497" s="149">
        <v>25</v>
      </c>
      <c r="G1497" s="150">
        <v>85</v>
      </c>
      <c r="H1497" s="150">
        <f t="shared" si="94"/>
        <v>2125</v>
      </c>
      <c r="I1497" s="37">
        <v>0</v>
      </c>
      <c r="J1497" s="5">
        <f t="shared" si="95"/>
        <v>2125</v>
      </c>
      <c r="K1497" s="4" t="s">
        <v>126</v>
      </c>
      <c r="L1497" s="4" t="s">
        <v>127</v>
      </c>
      <c r="M1497" s="157"/>
    </row>
    <row r="1498" spans="1:13" x14ac:dyDescent="0.25">
      <c r="A1498" s="147" t="s">
        <v>2402</v>
      </c>
      <c r="B1498" s="187">
        <f t="shared" si="93"/>
        <v>46267</v>
      </c>
      <c r="C1498" s="4" t="s">
        <v>9230</v>
      </c>
      <c r="D1498" s="148" t="s">
        <v>145</v>
      </c>
      <c r="E1498" s="148" t="s">
        <v>125</v>
      </c>
      <c r="F1498" s="149">
        <v>12</v>
      </c>
      <c r="G1498" s="150">
        <v>85</v>
      </c>
      <c r="H1498" s="150">
        <f t="shared" si="94"/>
        <v>1020</v>
      </c>
      <c r="I1498" s="37">
        <v>0</v>
      </c>
      <c r="J1498" s="5">
        <f t="shared" si="95"/>
        <v>1020</v>
      </c>
      <c r="K1498" s="4" t="s">
        <v>126</v>
      </c>
      <c r="L1498" s="4" t="s">
        <v>127</v>
      </c>
      <c r="M1498" s="157"/>
    </row>
    <row r="1499" spans="1:13" x14ac:dyDescent="0.25">
      <c r="A1499" s="147" t="s">
        <v>2402</v>
      </c>
      <c r="B1499" s="187">
        <f t="shared" si="93"/>
        <v>46267</v>
      </c>
      <c r="C1499" s="4" t="s">
        <v>9230</v>
      </c>
      <c r="D1499" s="148" t="s">
        <v>145</v>
      </c>
      <c r="E1499" s="148" t="s">
        <v>125</v>
      </c>
      <c r="F1499" s="149">
        <v>15</v>
      </c>
      <c r="G1499" s="150">
        <v>95</v>
      </c>
      <c r="H1499" s="150">
        <f t="shared" si="94"/>
        <v>1425</v>
      </c>
      <c r="I1499" s="37">
        <v>0</v>
      </c>
      <c r="J1499" s="5">
        <f t="shared" si="95"/>
        <v>1425</v>
      </c>
      <c r="K1499" s="4" t="s">
        <v>126</v>
      </c>
      <c r="L1499" s="4" t="s">
        <v>127</v>
      </c>
      <c r="M1499" s="157"/>
    </row>
    <row r="1500" spans="1:13" x14ac:dyDescent="0.25">
      <c r="A1500" s="147" t="s">
        <v>2402</v>
      </c>
      <c r="B1500" s="187">
        <f t="shared" si="93"/>
        <v>46267</v>
      </c>
      <c r="C1500" s="4" t="s">
        <v>9231</v>
      </c>
      <c r="D1500" s="148" t="s">
        <v>147</v>
      </c>
      <c r="E1500" s="148" t="s">
        <v>125</v>
      </c>
      <c r="F1500" s="149">
        <v>30</v>
      </c>
      <c r="G1500" s="150">
        <v>85</v>
      </c>
      <c r="H1500" s="150">
        <f t="shared" si="94"/>
        <v>2550</v>
      </c>
      <c r="I1500" s="37">
        <v>0</v>
      </c>
      <c r="J1500" s="5">
        <f t="shared" si="95"/>
        <v>2550</v>
      </c>
      <c r="K1500" s="4" t="s">
        <v>126</v>
      </c>
      <c r="L1500" s="4" t="s">
        <v>127</v>
      </c>
      <c r="M1500" s="157"/>
    </row>
    <row r="1501" spans="1:13" x14ac:dyDescent="0.25">
      <c r="A1501" s="147" t="s">
        <v>2402</v>
      </c>
      <c r="B1501" s="187">
        <f t="shared" ref="B1501" si="96">IF(A1501="","",IF(ISNUMBER(A1501),IFERROR(VLOOKUP(TEXT(A1501,"yyyy/mm/dd"),BSAD,2,FALSE),""),IFERROR(VLOOKUP(A1501,BSAD,2,FALSE),"")))</f>
        <v>46267</v>
      </c>
      <c r="C1501" s="4" t="s">
        <v>9233</v>
      </c>
      <c r="D1501" s="148" t="s">
        <v>153</v>
      </c>
      <c r="E1501" s="148" t="s">
        <v>125</v>
      </c>
      <c r="F1501" s="149">
        <v>6.5</v>
      </c>
      <c r="G1501" s="150">
        <v>100</v>
      </c>
      <c r="H1501" s="150">
        <f t="shared" si="94"/>
        <v>650</v>
      </c>
      <c r="I1501" s="37">
        <v>0</v>
      </c>
      <c r="J1501" s="5">
        <f t="shared" si="95"/>
        <v>650</v>
      </c>
      <c r="K1501" s="4" t="s">
        <v>126</v>
      </c>
      <c r="L1501" s="4" t="s">
        <v>127</v>
      </c>
      <c r="M1501" s="157"/>
    </row>
    <row r="1502" spans="1:13" x14ac:dyDescent="0.25">
      <c r="A1502" s="147" t="s">
        <v>2403</v>
      </c>
      <c r="B1502" s="187">
        <f t="shared" si="93"/>
        <v>46268</v>
      </c>
      <c r="C1502" s="4" t="s">
        <v>9232</v>
      </c>
      <c r="D1502" s="148" t="s">
        <v>9108</v>
      </c>
      <c r="E1502" s="148" t="s">
        <v>125</v>
      </c>
      <c r="F1502" s="149">
        <v>25</v>
      </c>
      <c r="G1502" s="150">
        <v>85</v>
      </c>
      <c r="H1502" s="150">
        <f t="shared" si="94"/>
        <v>2125</v>
      </c>
      <c r="I1502" s="37">
        <v>0</v>
      </c>
      <c r="J1502" s="5">
        <f t="shared" si="95"/>
        <v>2125</v>
      </c>
      <c r="K1502" s="4" t="s">
        <v>126</v>
      </c>
      <c r="L1502" s="4" t="s">
        <v>127</v>
      </c>
      <c r="M1502" s="157"/>
    </row>
    <row r="1503" spans="1:13" x14ac:dyDescent="0.25">
      <c r="A1503" s="147" t="s">
        <v>2403</v>
      </c>
      <c r="B1503" s="187">
        <f t="shared" si="93"/>
        <v>46268</v>
      </c>
      <c r="C1503" s="4" t="s">
        <v>9234</v>
      </c>
      <c r="D1503" s="148" t="s">
        <v>1310</v>
      </c>
      <c r="E1503" s="148" t="s">
        <v>125</v>
      </c>
      <c r="F1503" s="149">
        <v>10</v>
      </c>
      <c r="G1503" s="150">
        <v>85</v>
      </c>
      <c r="H1503" s="150">
        <f t="shared" si="94"/>
        <v>850</v>
      </c>
      <c r="I1503" s="37">
        <v>0</v>
      </c>
      <c r="J1503" s="5">
        <f t="shared" si="95"/>
        <v>850</v>
      </c>
      <c r="K1503" s="4" t="s">
        <v>126</v>
      </c>
      <c r="L1503" s="4" t="s">
        <v>127</v>
      </c>
      <c r="M1503" s="157"/>
    </row>
    <row r="1504" spans="1:13" x14ac:dyDescent="0.25">
      <c r="A1504" s="147" t="s">
        <v>2403</v>
      </c>
      <c r="B1504" s="187">
        <f t="shared" si="93"/>
        <v>46268</v>
      </c>
      <c r="C1504" s="4" t="s">
        <v>9235</v>
      </c>
      <c r="D1504" s="148" t="s">
        <v>1311</v>
      </c>
      <c r="E1504" s="148" t="s">
        <v>125</v>
      </c>
      <c r="F1504" s="149">
        <v>8</v>
      </c>
      <c r="G1504" s="150">
        <v>85</v>
      </c>
      <c r="H1504" s="150">
        <f t="shared" si="94"/>
        <v>680</v>
      </c>
      <c r="I1504" s="37">
        <v>0</v>
      </c>
      <c r="J1504" s="5">
        <f t="shared" si="95"/>
        <v>680</v>
      </c>
      <c r="K1504" s="4" t="s">
        <v>126</v>
      </c>
      <c r="L1504" s="4" t="s">
        <v>127</v>
      </c>
      <c r="M1504" s="157"/>
    </row>
    <row r="1505" spans="1:13" x14ac:dyDescent="0.25">
      <c r="A1505" s="147" t="s">
        <v>2403</v>
      </c>
      <c r="B1505" s="187">
        <f t="shared" si="93"/>
        <v>46268</v>
      </c>
      <c r="C1505" s="4" t="s">
        <v>9236</v>
      </c>
      <c r="D1505" s="148" t="s">
        <v>139</v>
      </c>
      <c r="E1505" s="148" t="s">
        <v>125</v>
      </c>
      <c r="F1505" s="149">
        <v>2.5</v>
      </c>
      <c r="G1505" s="150">
        <v>86</v>
      </c>
      <c r="H1505" s="150">
        <f t="shared" si="94"/>
        <v>215</v>
      </c>
      <c r="I1505" s="37">
        <v>0</v>
      </c>
      <c r="J1505" s="5">
        <f t="shared" si="95"/>
        <v>215</v>
      </c>
      <c r="K1505" s="4" t="s">
        <v>126</v>
      </c>
      <c r="L1505" s="4" t="s">
        <v>127</v>
      </c>
      <c r="M1505" s="157"/>
    </row>
    <row r="1506" spans="1:13" x14ac:dyDescent="0.25">
      <c r="A1506" s="147" t="s">
        <v>2403</v>
      </c>
      <c r="B1506" s="187">
        <f t="shared" si="93"/>
        <v>46268</v>
      </c>
      <c r="C1506" s="4" t="s">
        <v>9237</v>
      </c>
      <c r="D1506" s="148" t="s">
        <v>1307</v>
      </c>
      <c r="E1506" s="148" t="s">
        <v>125</v>
      </c>
      <c r="F1506" s="149">
        <v>15</v>
      </c>
      <c r="G1506" s="150">
        <v>85</v>
      </c>
      <c r="H1506" s="150">
        <f t="shared" si="94"/>
        <v>1275</v>
      </c>
      <c r="I1506" s="37">
        <v>0</v>
      </c>
      <c r="J1506" s="5">
        <f t="shared" si="95"/>
        <v>1275</v>
      </c>
      <c r="K1506" s="4" t="s">
        <v>126</v>
      </c>
      <c r="L1506" s="4" t="s">
        <v>127</v>
      </c>
      <c r="M1506" s="157"/>
    </row>
    <row r="1507" spans="1:13" x14ac:dyDescent="0.25">
      <c r="A1507" s="147" t="s">
        <v>2403</v>
      </c>
      <c r="B1507" s="187">
        <f t="shared" si="93"/>
        <v>46268</v>
      </c>
      <c r="C1507" s="4" t="s">
        <v>9238</v>
      </c>
      <c r="D1507" s="148" t="s">
        <v>1308</v>
      </c>
      <c r="E1507" s="148" t="s">
        <v>125</v>
      </c>
      <c r="F1507" s="149">
        <v>40</v>
      </c>
      <c r="G1507" s="150">
        <v>86</v>
      </c>
      <c r="H1507" s="150">
        <f t="shared" si="94"/>
        <v>3440</v>
      </c>
      <c r="I1507" s="37">
        <v>0</v>
      </c>
      <c r="J1507" s="5">
        <f t="shared" si="95"/>
        <v>3440</v>
      </c>
      <c r="K1507" s="4" t="s">
        <v>126</v>
      </c>
      <c r="L1507" s="4" t="s">
        <v>127</v>
      </c>
      <c r="M1507" s="157"/>
    </row>
    <row r="1508" spans="1:13" x14ac:dyDescent="0.25">
      <c r="A1508" s="147" t="s">
        <v>2403</v>
      </c>
      <c r="B1508" s="187">
        <f t="shared" si="93"/>
        <v>46268</v>
      </c>
      <c r="C1508" s="4" t="s">
        <v>9238</v>
      </c>
      <c r="D1508" s="148" t="s">
        <v>1308</v>
      </c>
      <c r="E1508" s="148" t="s">
        <v>125</v>
      </c>
      <c r="F1508" s="149">
        <v>10</v>
      </c>
      <c r="G1508" s="150">
        <v>85</v>
      </c>
      <c r="H1508" s="150">
        <f t="shared" si="94"/>
        <v>850</v>
      </c>
      <c r="I1508" s="37">
        <v>0</v>
      </c>
      <c r="J1508" s="5">
        <f t="shared" si="95"/>
        <v>850</v>
      </c>
      <c r="K1508" s="4" t="s">
        <v>126</v>
      </c>
      <c r="L1508" s="4" t="s">
        <v>127</v>
      </c>
      <c r="M1508" s="157"/>
    </row>
    <row r="1509" spans="1:13" x14ac:dyDescent="0.25">
      <c r="A1509" s="147" t="s">
        <v>2403</v>
      </c>
      <c r="B1509" s="187">
        <f t="shared" si="93"/>
        <v>46268</v>
      </c>
      <c r="C1509" s="4" t="s">
        <v>9238</v>
      </c>
      <c r="D1509" s="148" t="s">
        <v>1308</v>
      </c>
      <c r="E1509" s="148" t="s">
        <v>131</v>
      </c>
      <c r="F1509" s="149">
        <v>1</v>
      </c>
      <c r="G1509" s="150">
        <v>80</v>
      </c>
      <c r="H1509" s="150">
        <f t="shared" si="94"/>
        <v>80</v>
      </c>
      <c r="I1509" s="37">
        <v>0</v>
      </c>
      <c r="J1509" s="5">
        <f t="shared" si="95"/>
        <v>80</v>
      </c>
      <c r="K1509" s="4" t="s">
        <v>126</v>
      </c>
      <c r="L1509" s="4" t="s">
        <v>127</v>
      </c>
      <c r="M1509" s="157"/>
    </row>
    <row r="1510" spans="1:13" x14ac:dyDescent="0.25">
      <c r="A1510" s="147" t="s">
        <v>2403</v>
      </c>
      <c r="B1510" s="187">
        <f t="shared" si="93"/>
        <v>46268</v>
      </c>
      <c r="C1510" s="4" t="s">
        <v>9239</v>
      </c>
      <c r="D1510" s="148" t="s">
        <v>1312</v>
      </c>
      <c r="E1510" s="148" t="s">
        <v>125</v>
      </c>
      <c r="F1510" s="149">
        <v>5</v>
      </c>
      <c r="G1510" s="150">
        <v>85</v>
      </c>
      <c r="H1510" s="150">
        <f t="shared" si="94"/>
        <v>425</v>
      </c>
      <c r="I1510" s="37">
        <v>0</v>
      </c>
      <c r="J1510" s="5">
        <f t="shared" si="95"/>
        <v>425</v>
      </c>
      <c r="K1510" s="4" t="s">
        <v>126</v>
      </c>
      <c r="L1510" s="4" t="s">
        <v>127</v>
      </c>
      <c r="M1510" s="157"/>
    </row>
    <row r="1511" spans="1:13" x14ac:dyDescent="0.25">
      <c r="A1511" s="147" t="s">
        <v>2403</v>
      </c>
      <c r="B1511" s="187">
        <f t="shared" si="93"/>
        <v>46268</v>
      </c>
      <c r="C1511" s="4" t="s">
        <v>9240</v>
      </c>
      <c r="D1511" s="148" t="s">
        <v>1313</v>
      </c>
      <c r="E1511" s="148" t="s">
        <v>125</v>
      </c>
      <c r="F1511" s="149">
        <v>15</v>
      </c>
      <c r="G1511" s="150">
        <v>85</v>
      </c>
      <c r="H1511" s="150">
        <f t="shared" si="94"/>
        <v>1275</v>
      </c>
      <c r="I1511" s="37">
        <v>0</v>
      </c>
      <c r="J1511" s="5">
        <f t="shared" si="95"/>
        <v>1275</v>
      </c>
      <c r="K1511" s="4" t="s">
        <v>126</v>
      </c>
      <c r="L1511" s="4" t="s">
        <v>127</v>
      </c>
      <c r="M1511" s="157"/>
    </row>
    <row r="1512" spans="1:13" x14ac:dyDescent="0.25">
      <c r="A1512" s="147" t="s">
        <v>2403</v>
      </c>
      <c r="B1512" s="187">
        <f t="shared" si="93"/>
        <v>46268</v>
      </c>
      <c r="C1512" s="4" t="s">
        <v>9241</v>
      </c>
      <c r="D1512" s="148" t="s">
        <v>141</v>
      </c>
      <c r="E1512" s="148" t="s">
        <v>125</v>
      </c>
      <c r="F1512" s="149">
        <v>25</v>
      </c>
      <c r="G1512" s="150">
        <v>86</v>
      </c>
      <c r="H1512" s="150">
        <f t="shared" si="94"/>
        <v>2150</v>
      </c>
      <c r="I1512" s="37">
        <v>0</v>
      </c>
      <c r="J1512" s="5">
        <f t="shared" si="95"/>
        <v>2150</v>
      </c>
      <c r="K1512" s="4" t="s">
        <v>126</v>
      </c>
      <c r="L1512" s="4" t="s">
        <v>127</v>
      </c>
      <c r="M1512" s="157"/>
    </row>
    <row r="1513" spans="1:13" x14ac:dyDescent="0.25">
      <c r="A1513" s="147" t="s">
        <v>2403</v>
      </c>
      <c r="B1513" s="187">
        <f t="shared" si="93"/>
        <v>46268</v>
      </c>
      <c r="C1513" s="4" t="s">
        <v>9242</v>
      </c>
      <c r="D1513" s="148" t="s">
        <v>147</v>
      </c>
      <c r="E1513" s="148" t="s">
        <v>125</v>
      </c>
      <c r="F1513" s="149">
        <v>26</v>
      </c>
      <c r="G1513" s="150">
        <v>85</v>
      </c>
      <c r="H1513" s="150">
        <f t="shared" si="94"/>
        <v>2210</v>
      </c>
      <c r="I1513" s="37">
        <v>0</v>
      </c>
      <c r="J1513" s="5">
        <f t="shared" si="95"/>
        <v>2210</v>
      </c>
      <c r="K1513" s="4" t="s">
        <v>126</v>
      </c>
      <c r="L1513" s="4" t="s">
        <v>127</v>
      </c>
      <c r="M1513" s="157"/>
    </row>
    <row r="1514" spans="1:13" x14ac:dyDescent="0.25">
      <c r="A1514" s="147" t="s">
        <v>2403</v>
      </c>
      <c r="B1514" s="187">
        <f t="shared" si="93"/>
        <v>46268</v>
      </c>
      <c r="C1514" s="4" t="s">
        <v>9243</v>
      </c>
      <c r="D1514" s="148" t="s">
        <v>134</v>
      </c>
      <c r="E1514" s="148" t="s">
        <v>125</v>
      </c>
      <c r="F1514" s="149">
        <v>10</v>
      </c>
      <c r="G1514" s="150">
        <v>85</v>
      </c>
      <c r="H1514" s="150">
        <f t="shared" si="94"/>
        <v>850</v>
      </c>
      <c r="I1514" s="37">
        <v>0</v>
      </c>
      <c r="J1514" s="5">
        <f t="shared" si="95"/>
        <v>850</v>
      </c>
      <c r="K1514" s="4" t="s">
        <v>126</v>
      </c>
      <c r="L1514" s="4" t="s">
        <v>127</v>
      </c>
      <c r="M1514" s="157"/>
    </row>
    <row r="1515" spans="1:13" x14ac:dyDescent="0.25">
      <c r="A1515" s="147" t="s">
        <v>2403</v>
      </c>
      <c r="B1515" s="187">
        <f t="shared" si="93"/>
        <v>46268</v>
      </c>
      <c r="C1515" s="4" t="s">
        <v>9244</v>
      </c>
      <c r="D1515" s="148" t="s">
        <v>145</v>
      </c>
      <c r="E1515" s="148" t="s">
        <v>125</v>
      </c>
      <c r="F1515" s="149">
        <v>20</v>
      </c>
      <c r="G1515" s="150">
        <v>85</v>
      </c>
      <c r="H1515" s="150">
        <f t="shared" si="94"/>
        <v>1700</v>
      </c>
      <c r="I1515" s="37">
        <v>0</v>
      </c>
      <c r="J1515" s="5">
        <f t="shared" si="95"/>
        <v>1700</v>
      </c>
      <c r="K1515" s="4" t="s">
        <v>126</v>
      </c>
      <c r="L1515" s="4" t="s">
        <v>127</v>
      </c>
      <c r="M1515" s="157"/>
    </row>
    <row r="1516" spans="1:13" x14ac:dyDescent="0.25">
      <c r="A1516" s="147" t="s">
        <v>2403</v>
      </c>
      <c r="B1516" s="187">
        <f t="shared" si="93"/>
        <v>46268</v>
      </c>
      <c r="C1516" s="4" t="s">
        <v>9244</v>
      </c>
      <c r="D1516" s="148" t="s">
        <v>145</v>
      </c>
      <c r="E1516" s="148" t="s">
        <v>125</v>
      </c>
      <c r="F1516" s="149">
        <v>25</v>
      </c>
      <c r="G1516" s="150">
        <v>95</v>
      </c>
      <c r="H1516" s="150">
        <f t="shared" si="94"/>
        <v>2375</v>
      </c>
      <c r="I1516" s="37">
        <v>0</v>
      </c>
      <c r="J1516" s="5">
        <f t="shared" si="95"/>
        <v>2375</v>
      </c>
      <c r="K1516" s="4" t="s">
        <v>126</v>
      </c>
      <c r="L1516" s="4" t="s">
        <v>127</v>
      </c>
      <c r="M1516" s="157"/>
    </row>
    <row r="1517" spans="1:13" x14ac:dyDescent="0.25">
      <c r="A1517" s="147" t="s">
        <v>2403</v>
      </c>
      <c r="B1517" s="187">
        <f t="shared" si="93"/>
        <v>46268</v>
      </c>
      <c r="C1517" s="4" t="s">
        <v>9245</v>
      </c>
      <c r="D1517" s="148" t="s">
        <v>151</v>
      </c>
      <c r="E1517" s="148" t="s">
        <v>125</v>
      </c>
      <c r="F1517" s="149">
        <v>4</v>
      </c>
      <c r="G1517" s="150">
        <v>85</v>
      </c>
      <c r="H1517" s="150">
        <f t="shared" si="94"/>
        <v>340</v>
      </c>
      <c r="I1517" s="37">
        <v>0</v>
      </c>
      <c r="J1517" s="5">
        <f t="shared" si="95"/>
        <v>340</v>
      </c>
      <c r="K1517" s="4" t="s">
        <v>126</v>
      </c>
      <c r="L1517" s="4" t="s">
        <v>127</v>
      </c>
      <c r="M1517" s="157"/>
    </row>
    <row r="1518" spans="1:13" x14ac:dyDescent="0.25">
      <c r="A1518" s="147" t="s">
        <v>2403</v>
      </c>
      <c r="B1518" s="187">
        <f t="shared" si="93"/>
        <v>46268</v>
      </c>
      <c r="C1518" s="4" t="s">
        <v>9246</v>
      </c>
      <c r="D1518" s="148" t="s">
        <v>265</v>
      </c>
      <c r="E1518" s="148" t="s">
        <v>125</v>
      </c>
      <c r="F1518" s="149">
        <v>2</v>
      </c>
      <c r="G1518" s="150">
        <v>100</v>
      </c>
      <c r="H1518" s="150">
        <f t="shared" si="94"/>
        <v>200</v>
      </c>
      <c r="I1518" s="37">
        <v>0</v>
      </c>
      <c r="J1518" s="5">
        <f t="shared" si="95"/>
        <v>200</v>
      </c>
      <c r="K1518" s="4" t="s">
        <v>126</v>
      </c>
      <c r="L1518" s="4" t="s">
        <v>127</v>
      </c>
      <c r="M1518" s="157"/>
    </row>
    <row r="1519" spans="1:13" x14ac:dyDescent="0.25">
      <c r="A1519" s="147" t="s">
        <v>2403</v>
      </c>
      <c r="B1519" s="187">
        <f t="shared" si="93"/>
        <v>46268</v>
      </c>
      <c r="C1519" s="4" t="s">
        <v>9255</v>
      </c>
      <c r="D1519" s="148" t="s">
        <v>153</v>
      </c>
      <c r="E1519" s="148" t="s">
        <v>125</v>
      </c>
      <c r="F1519" s="149">
        <v>4</v>
      </c>
      <c r="G1519" s="150">
        <v>100</v>
      </c>
      <c r="H1519" s="150">
        <f t="shared" si="94"/>
        <v>400</v>
      </c>
      <c r="I1519" s="37">
        <v>0</v>
      </c>
      <c r="J1519" s="5">
        <f t="shared" si="95"/>
        <v>400</v>
      </c>
      <c r="K1519" s="4" t="s">
        <v>126</v>
      </c>
      <c r="L1519" s="4" t="s">
        <v>127</v>
      </c>
      <c r="M1519" s="157"/>
    </row>
    <row r="1520" spans="1:13" x14ac:dyDescent="0.25">
      <c r="A1520" s="147" t="s">
        <v>2404</v>
      </c>
      <c r="B1520" s="187">
        <f t="shared" si="93"/>
        <v>46269</v>
      </c>
      <c r="C1520" s="4" t="s">
        <v>9247</v>
      </c>
      <c r="D1520" s="148" t="s">
        <v>1303</v>
      </c>
      <c r="E1520" s="148" t="s">
        <v>125</v>
      </c>
      <c r="F1520" s="149">
        <v>60</v>
      </c>
      <c r="G1520" s="150">
        <v>85</v>
      </c>
      <c r="H1520" s="150">
        <f t="shared" si="94"/>
        <v>5100</v>
      </c>
      <c r="I1520" s="37">
        <v>0</v>
      </c>
      <c r="J1520" s="5">
        <f t="shared" si="95"/>
        <v>5100</v>
      </c>
      <c r="K1520" s="4" t="s">
        <v>126</v>
      </c>
      <c r="L1520" s="4" t="s">
        <v>127</v>
      </c>
      <c r="M1520" s="157"/>
    </row>
    <row r="1521" spans="1:13" x14ac:dyDescent="0.25">
      <c r="A1521" s="147" t="s">
        <v>2404</v>
      </c>
      <c r="B1521" s="187">
        <f t="shared" si="93"/>
        <v>46269</v>
      </c>
      <c r="C1521" s="4" t="s">
        <v>9247</v>
      </c>
      <c r="D1521" s="148" t="s">
        <v>1303</v>
      </c>
      <c r="E1521" s="148" t="s">
        <v>131</v>
      </c>
      <c r="F1521" s="149">
        <v>2</v>
      </c>
      <c r="G1521" s="150">
        <v>80</v>
      </c>
      <c r="H1521" s="150">
        <f t="shared" si="94"/>
        <v>160</v>
      </c>
      <c r="I1521" s="37">
        <v>0</v>
      </c>
      <c r="J1521" s="5">
        <f t="shared" si="95"/>
        <v>160</v>
      </c>
      <c r="K1521" s="4" t="s">
        <v>126</v>
      </c>
      <c r="L1521" s="4" t="s">
        <v>127</v>
      </c>
      <c r="M1521" s="157"/>
    </row>
    <row r="1522" spans="1:13" x14ac:dyDescent="0.25">
      <c r="A1522" s="147" t="s">
        <v>2404</v>
      </c>
      <c r="B1522" s="187">
        <f t="shared" si="93"/>
        <v>46269</v>
      </c>
      <c r="C1522" s="4" t="s">
        <v>9256</v>
      </c>
      <c r="D1522" s="148" t="s">
        <v>1306</v>
      </c>
      <c r="E1522" s="148" t="s">
        <v>125</v>
      </c>
      <c r="F1522" s="149">
        <v>30</v>
      </c>
      <c r="G1522" s="150">
        <v>85</v>
      </c>
      <c r="H1522" s="150">
        <f t="shared" si="94"/>
        <v>2550</v>
      </c>
      <c r="I1522" s="37">
        <v>0</v>
      </c>
      <c r="J1522" s="5">
        <f t="shared" si="95"/>
        <v>2550</v>
      </c>
      <c r="K1522" s="4" t="s">
        <v>126</v>
      </c>
      <c r="L1522" s="4" t="s">
        <v>127</v>
      </c>
      <c r="M1522" s="157"/>
    </row>
    <row r="1523" spans="1:13" x14ac:dyDescent="0.25">
      <c r="A1523" s="147" t="s">
        <v>2404</v>
      </c>
      <c r="B1523" s="187">
        <f t="shared" si="93"/>
        <v>46269</v>
      </c>
      <c r="C1523" s="4" t="s">
        <v>9256</v>
      </c>
      <c r="D1523" s="148" t="s">
        <v>1306</v>
      </c>
      <c r="E1523" s="148" t="s">
        <v>125</v>
      </c>
      <c r="F1523" s="149">
        <v>5</v>
      </c>
      <c r="G1523" s="150">
        <v>85</v>
      </c>
      <c r="H1523" s="150">
        <f t="shared" si="94"/>
        <v>425</v>
      </c>
      <c r="I1523" s="37">
        <v>0</v>
      </c>
      <c r="J1523" s="5">
        <f t="shared" si="95"/>
        <v>425</v>
      </c>
      <c r="K1523" s="4" t="s">
        <v>126</v>
      </c>
      <c r="L1523" s="4" t="s">
        <v>127</v>
      </c>
      <c r="M1523" s="157"/>
    </row>
    <row r="1524" spans="1:13" x14ac:dyDescent="0.25">
      <c r="A1524" s="147" t="s">
        <v>2404</v>
      </c>
      <c r="B1524" s="187">
        <f t="shared" si="93"/>
        <v>46269</v>
      </c>
      <c r="C1524" s="4" t="s">
        <v>9257</v>
      </c>
      <c r="D1524" s="148" t="s">
        <v>9108</v>
      </c>
      <c r="E1524" s="148" t="s">
        <v>125</v>
      </c>
      <c r="F1524" s="149">
        <v>20</v>
      </c>
      <c r="G1524" s="150">
        <v>85</v>
      </c>
      <c r="H1524" s="150">
        <f t="shared" si="94"/>
        <v>1700</v>
      </c>
      <c r="I1524" s="37">
        <v>0</v>
      </c>
      <c r="J1524" s="5">
        <f t="shared" si="95"/>
        <v>1700</v>
      </c>
      <c r="K1524" s="4" t="s">
        <v>126</v>
      </c>
      <c r="L1524" s="4" t="s">
        <v>127</v>
      </c>
      <c r="M1524" s="157"/>
    </row>
    <row r="1525" spans="1:13" x14ac:dyDescent="0.25">
      <c r="A1525" s="147" t="s">
        <v>2404</v>
      </c>
      <c r="B1525" s="187">
        <f t="shared" si="93"/>
        <v>46269</v>
      </c>
      <c r="C1525" s="4" t="s">
        <v>9258</v>
      </c>
      <c r="D1525" s="148" t="s">
        <v>1310</v>
      </c>
      <c r="E1525" s="148" t="s">
        <v>125</v>
      </c>
      <c r="F1525" s="149">
        <v>10</v>
      </c>
      <c r="G1525" s="150">
        <v>85</v>
      </c>
      <c r="H1525" s="150">
        <f t="shared" si="94"/>
        <v>850</v>
      </c>
      <c r="I1525" s="37">
        <v>0</v>
      </c>
      <c r="J1525" s="5">
        <f t="shared" si="95"/>
        <v>850</v>
      </c>
      <c r="K1525" s="4" t="s">
        <v>126</v>
      </c>
      <c r="L1525" s="4" t="s">
        <v>127</v>
      </c>
      <c r="M1525" s="157"/>
    </row>
    <row r="1526" spans="1:13" x14ac:dyDescent="0.25">
      <c r="A1526" s="147" t="s">
        <v>2404</v>
      </c>
      <c r="B1526" s="187">
        <f t="shared" si="93"/>
        <v>46269</v>
      </c>
      <c r="C1526" s="4" t="s">
        <v>9259</v>
      </c>
      <c r="D1526" s="148" t="s">
        <v>1311</v>
      </c>
      <c r="E1526" s="148" t="s">
        <v>125</v>
      </c>
      <c r="F1526" s="149">
        <v>8</v>
      </c>
      <c r="G1526" s="150">
        <v>85</v>
      </c>
      <c r="H1526" s="150">
        <f t="shared" si="94"/>
        <v>680</v>
      </c>
      <c r="I1526" s="37">
        <v>0</v>
      </c>
      <c r="J1526" s="5">
        <f t="shared" si="95"/>
        <v>680</v>
      </c>
      <c r="K1526" s="4" t="s">
        <v>126</v>
      </c>
      <c r="L1526" s="4" t="s">
        <v>127</v>
      </c>
      <c r="M1526" s="157"/>
    </row>
    <row r="1527" spans="1:13" x14ac:dyDescent="0.25">
      <c r="A1527" s="147" t="s">
        <v>2404</v>
      </c>
      <c r="B1527" s="187">
        <f t="shared" si="93"/>
        <v>46269</v>
      </c>
      <c r="C1527" s="4" t="s">
        <v>9260</v>
      </c>
      <c r="D1527" s="148" t="s">
        <v>139</v>
      </c>
      <c r="E1527" s="148" t="s">
        <v>125</v>
      </c>
      <c r="F1527" s="149">
        <v>2.5</v>
      </c>
      <c r="G1527" s="150">
        <v>86</v>
      </c>
      <c r="H1527" s="150">
        <f t="shared" si="94"/>
        <v>215</v>
      </c>
      <c r="I1527" s="37">
        <v>0</v>
      </c>
      <c r="J1527" s="5">
        <f t="shared" si="95"/>
        <v>215</v>
      </c>
      <c r="K1527" s="4" t="s">
        <v>126</v>
      </c>
      <c r="L1527" s="4" t="s">
        <v>127</v>
      </c>
      <c r="M1527" s="157"/>
    </row>
    <row r="1528" spans="1:13" x14ac:dyDescent="0.25">
      <c r="A1528" s="147" t="s">
        <v>2404</v>
      </c>
      <c r="B1528" s="187">
        <f t="shared" si="93"/>
        <v>46269</v>
      </c>
      <c r="C1528" s="4" t="s">
        <v>9261</v>
      </c>
      <c r="D1528" s="148" t="s">
        <v>141</v>
      </c>
      <c r="E1528" s="148" t="s">
        <v>125</v>
      </c>
      <c r="F1528" s="149">
        <v>25</v>
      </c>
      <c r="G1528" s="150">
        <v>86</v>
      </c>
      <c r="H1528" s="150">
        <f t="shared" si="94"/>
        <v>2150</v>
      </c>
      <c r="I1528" s="37">
        <v>0</v>
      </c>
      <c r="J1528" s="5">
        <f t="shared" si="95"/>
        <v>2150</v>
      </c>
      <c r="K1528" s="4" t="s">
        <v>126</v>
      </c>
      <c r="L1528" s="4" t="s">
        <v>127</v>
      </c>
      <c r="M1528" s="157"/>
    </row>
    <row r="1529" spans="1:13" x14ac:dyDescent="0.25">
      <c r="A1529" s="147" t="s">
        <v>2404</v>
      </c>
      <c r="B1529" s="187">
        <f t="shared" si="93"/>
        <v>46269</v>
      </c>
      <c r="C1529" s="4" t="s">
        <v>9262</v>
      </c>
      <c r="D1529" s="148" t="s">
        <v>1307</v>
      </c>
      <c r="E1529" s="148" t="s">
        <v>125</v>
      </c>
      <c r="F1529" s="149">
        <v>30</v>
      </c>
      <c r="G1529" s="150">
        <v>85</v>
      </c>
      <c r="H1529" s="150">
        <f t="shared" si="94"/>
        <v>2550</v>
      </c>
      <c r="I1529" s="37">
        <v>0</v>
      </c>
      <c r="J1529" s="5">
        <f t="shared" si="95"/>
        <v>2550</v>
      </c>
      <c r="K1529" s="4" t="s">
        <v>126</v>
      </c>
      <c r="L1529" s="4" t="s">
        <v>127</v>
      </c>
      <c r="M1529" s="157"/>
    </row>
    <row r="1530" spans="1:13" x14ac:dyDescent="0.25">
      <c r="A1530" s="147" t="s">
        <v>2404</v>
      </c>
      <c r="B1530" s="187">
        <f t="shared" si="93"/>
        <v>46269</v>
      </c>
      <c r="C1530" s="4" t="s">
        <v>9263</v>
      </c>
      <c r="D1530" s="148" t="s">
        <v>1308</v>
      </c>
      <c r="E1530" s="148" t="s">
        <v>125</v>
      </c>
      <c r="F1530" s="149">
        <v>40</v>
      </c>
      <c r="G1530" s="150">
        <v>86</v>
      </c>
      <c r="H1530" s="150">
        <f t="shared" si="94"/>
        <v>3440</v>
      </c>
      <c r="I1530" s="37">
        <v>0</v>
      </c>
      <c r="J1530" s="5">
        <f t="shared" si="95"/>
        <v>3440</v>
      </c>
      <c r="K1530" s="4" t="s">
        <v>126</v>
      </c>
      <c r="L1530" s="4" t="s">
        <v>127</v>
      </c>
      <c r="M1530" s="157"/>
    </row>
    <row r="1531" spans="1:13" x14ac:dyDescent="0.25">
      <c r="A1531" s="147" t="s">
        <v>2404</v>
      </c>
      <c r="B1531" s="187">
        <f t="shared" si="93"/>
        <v>46269</v>
      </c>
      <c r="C1531" s="4" t="s">
        <v>9263</v>
      </c>
      <c r="D1531" s="148" t="s">
        <v>1308</v>
      </c>
      <c r="E1531" s="148" t="s">
        <v>131</v>
      </c>
      <c r="F1531" s="149">
        <v>1</v>
      </c>
      <c r="G1531" s="150">
        <v>80</v>
      </c>
      <c r="H1531" s="150">
        <f t="shared" si="94"/>
        <v>80</v>
      </c>
      <c r="I1531" s="37">
        <v>0</v>
      </c>
      <c r="J1531" s="5">
        <f t="shared" si="95"/>
        <v>80</v>
      </c>
      <c r="K1531" s="4" t="s">
        <v>126</v>
      </c>
      <c r="L1531" s="4" t="s">
        <v>127</v>
      </c>
      <c r="M1531" s="157"/>
    </row>
    <row r="1532" spans="1:13" x14ac:dyDescent="0.25">
      <c r="A1532" s="147" t="s">
        <v>2404</v>
      </c>
      <c r="B1532" s="187">
        <f t="shared" si="93"/>
        <v>46269</v>
      </c>
      <c r="C1532" s="4" t="s">
        <v>9264</v>
      </c>
      <c r="D1532" s="148" t="s">
        <v>1312</v>
      </c>
      <c r="E1532" s="148" t="s">
        <v>125</v>
      </c>
      <c r="F1532" s="149">
        <v>7</v>
      </c>
      <c r="G1532" s="150">
        <v>85</v>
      </c>
      <c r="H1532" s="150">
        <f t="shared" si="94"/>
        <v>595</v>
      </c>
      <c r="I1532" s="37">
        <v>0</v>
      </c>
      <c r="J1532" s="5">
        <f t="shared" si="95"/>
        <v>595</v>
      </c>
      <c r="K1532" s="4" t="s">
        <v>126</v>
      </c>
      <c r="L1532" s="4" t="s">
        <v>127</v>
      </c>
      <c r="M1532" s="157"/>
    </row>
    <row r="1533" spans="1:13" x14ac:dyDescent="0.25">
      <c r="A1533" s="147" t="s">
        <v>2404</v>
      </c>
      <c r="B1533" s="187">
        <f t="shared" si="93"/>
        <v>46269</v>
      </c>
      <c r="C1533" s="4" t="s">
        <v>9265</v>
      </c>
      <c r="D1533" s="148" t="s">
        <v>1313</v>
      </c>
      <c r="E1533" s="148" t="s">
        <v>125</v>
      </c>
      <c r="F1533" s="149">
        <v>15</v>
      </c>
      <c r="G1533" s="150">
        <v>85</v>
      </c>
      <c r="H1533" s="150">
        <f t="shared" si="94"/>
        <v>1275</v>
      </c>
      <c r="I1533" s="37">
        <v>0</v>
      </c>
      <c r="J1533" s="5">
        <f t="shared" si="95"/>
        <v>1275</v>
      </c>
      <c r="K1533" s="4" t="s">
        <v>126</v>
      </c>
      <c r="L1533" s="4" t="s">
        <v>127</v>
      </c>
      <c r="M1533" s="157"/>
    </row>
    <row r="1534" spans="1:13" x14ac:dyDescent="0.25">
      <c r="A1534" s="147" t="s">
        <v>2404</v>
      </c>
      <c r="B1534" s="187">
        <f t="shared" si="93"/>
        <v>46269</v>
      </c>
      <c r="C1534" s="4" t="s">
        <v>9266</v>
      </c>
      <c r="D1534" s="148" t="s">
        <v>145</v>
      </c>
      <c r="E1534" s="148" t="s">
        <v>125</v>
      </c>
      <c r="F1534" s="149">
        <v>32</v>
      </c>
      <c r="G1534" s="150">
        <v>95</v>
      </c>
      <c r="H1534" s="150">
        <f t="shared" si="94"/>
        <v>3040</v>
      </c>
      <c r="I1534" s="37">
        <v>0</v>
      </c>
      <c r="J1534" s="5">
        <f t="shared" si="95"/>
        <v>3040</v>
      </c>
      <c r="K1534" s="4" t="s">
        <v>126</v>
      </c>
      <c r="L1534" s="4" t="s">
        <v>127</v>
      </c>
      <c r="M1534" s="157"/>
    </row>
    <row r="1535" spans="1:13" x14ac:dyDescent="0.25">
      <c r="A1535" s="147" t="s">
        <v>2404</v>
      </c>
      <c r="B1535" s="187">
        <f t="shared" si="93"/>
        <v>46269</v>
      </c>
      <c r="C1535" s="4" t="s">
        <v>9267</v>
      </c>
      <c r="D1535" s="148" t="s">
        <v>147</v>
      </c>
      <c r="E1535" s="148" t="s">
        <v>125</v>
      </c>
      <c r="F1535" s="149">
        <v>35</v>
      </c>
      <c r="G1535" s="150">
        <v>85</v>
      </c>
      <c r="H1535" s="150">
        <f t="shared" si="94"/>
        <v>2975</v>
      </c>
      <c r="I1535" s="37">
        <v>0</v>
      </c>
      <c r="J1535" s="5">
        <f t="shared" si="95"/>
        <v>2975</v>
      </c>
      <c r="K1535" s="4" t="s">
        <v>126</v>
      </c>
      <c r="L1535" s="4" t="s">
        <v>127</v>
      </c>
      <c r="M1535" s="157"/>
    </row>
    <row r="1536" spans="1:13" x14ac:dyDescent="0.25">
      <c r="A1536" s="147" t="s">
        <v>2404</v>
      </c>
      <c r="B1536" s="187">
        <f t="shared" si="93"/>
        <v>46269</v>
      </c>
      <c r="C1536" s="4" t="s">
        <v>9268</v>
      </c>
      <c r="D1536" s="148" t="s">
        <v>151</v>
      </c>
      <c r="E1536" s="148" t="s">
        <v>125</v>
      </c>
      <c r="F1536" s="149">
        <v>4</v>
      </c>
      <c r="G1536" s="150">
        <v>85</v>
      </c>
      <c r="H1536" s="150">
        <f t="shared" si="94"/>
        <v>340</v>
      </c>
      <c r="I1536" s="37">
        <v>0</v>
      </c>
      <c r="J1536" s="5">
        <f t="shared" si="95"/>
        <v>340</v>
      </c>
      <c r="K1536" s="4" t="s">
        <v>126</v>
      </c>
      <c r="L1536" s="4" t="s">
        <v>127</v>
      </c>
      <c r="M1536" s="157"/>
    </row>
    <row r="1537" spans="1:13" x14ac:dyDescent="0.25">
      <c r="A1537" s="147" t="s">
        <v>2404</v>
      </c>
      <c r="B1537" s="187">
        <f t="shared" si="93"/>
        <v>46269</v>
      </c>
      <c r="C1537" s="4" t="s">
        <v>9269</v>
      </c>
      <c r="D1537" s="148" t="s">
        <v>265</v>
      </c>
      <c r="E1537" s="148" t="s">
        <v>125</v>
      </c>
      <c r="F1537" s="149">
        <v>2</v>
      </c>
      <c r="G1537" s="150">
        <v>100</v>
      </c>
      <c r="H1537" s="150">
        <f t="shared" si="94"/>
        <v>200</v>
      </c>
      <c r="I1537" s="37">
        <v>0</v>
      </c>
      <c r="J1537" s="5">
        <f t="shared" si="95"/>
        <v>200</v>
      </c>
      <c r="K1537" s="4" t="s">
        <v>126</v>
      </c>
      <c r="L1537" s="4" t="s">
        <v>127</v>
      </c>
      <c r="M1537" s="157"/>
    </row>
    <row r="1538" spans="1:13" x14ac:dyDescent="0.25">
      <c r="A1538" s="147" t="s">
        <v>2404</v>
      </c>
      <c r="B1538" s="187">
        <f t="shared" si="93"/>
        <v>46269</v>
      </c>
      <c r="C1538" s="4" t="s">
        <v>9270</v>
      </c>
      <c r="D1538" s="148" t="s">
        <v>534</v>
      </c>
      <c r="E1538" s="148" t="s">
        <v>125</v>
      </c>
      <c r="F1538" s="149">
        <v>2</v>
      </c>
      <c r="G1538" s="150">
        <v>90</v>
      </c>
      <c r="H1538" s="150">
        <f t="shared" si="94"/>
        <v>180</v>
      </c>
      <c r="I1538" s="37">
        <v>0</v>
      </c>
      <c r="J1538" s="5">
        <f t="shared" si="95"/>
        <v>180</v>
      </c>
      <c r="K1538" s="4" t="s">
        <v>126</v>
      </c>
      <c r="L1538" s="4" t="s">
        <v>127</v>
      </c>
      <c r="M1538" s="157"/>
    </row>
    <row r="1539" spans="1:13" x14ac:dyDescent="0.25">
      <c r="A1539" s="147" t="s">
        <v>2404</v>
      </c>
      <c r="B1539" s="187">
        <f t="shared" si="93"/>
        <v>46269</v>
      </c>
      <c r="C1539" s="4" t="s">
        <v>9271</v>
      </c>
      <c r="D1539" s="148" t="s">
        <v>9272</v>
      </c>
      <c r="E1539" s="148" t="s">
        <v>216</v>
      </c>
      <c r="F1539" s="149">
        <v>0.5</v>
      </c>
      <c r="G1539" s="150">
        <v>800</v>
      </c>
      <c r="H1539" s="150">
        <f t="shared" si="94"/>
        <v>400</v>
      </c>
      <c r="I1539" s="37">
        <v>0</v>
      </c>
      <c r="J1539" s="5">
        <f t="shared" si="95"/>
        <v>400</v>
      </c>
      <c r="K1539" s="4" t="s">
        <v>126</v>
      </c>
      <c r="L1539" s="4" t="s">
        <v>127</v>
      </c>
      <c r="M1539" s="157"/>
    </row>
    <row r="1540" spans="1:13" x14ac:dyDescent="0.25">
      <c r="A1540" s="147" t="s">
        <v>2404</v>
      </c>
      <c r="B1540" s="187">
        <f t="shared" ref="B1540" si="97">IF(A1540="","",IF(ISNUMBER(A1540),IFERROR(VLOOKUP(TEXT(A1540,"yyyy/mm/dd"),BSAD,2,FALSE),""),IFERROR(VLOOKUP(A1540,BSAD,2,FALSE),"")))</f>
        <v>46269</v>
      </c>
      <c r="C1540" s="4" t="s">
        <v>9275</v>
      </c>
      <c r="D1540" s="148" t="s">
        <v>153</v>
      </c>
      <c r="E1540" s="148" t="s">
        <v>125</v>
      </c>
      <c r="F1540" s="149">
        <v>2.5</v>
      </c>
      <c r="G1540" s="150">
        <v>100</v>
      </c>
      <c r="H1540" s="150">
        <f t="shared" si="94"/>
        <v>250</v>
      </c>
      <c r="I1540" s="37">
        <v>0</v>
      </c>
      <c r="J1540" s="5">
        <f t="shared" si="95"/>
        <v>250</v>
      </c>
      <c r="K1540" s="4" t="s">
        <v>126</v>
      </c>
      <c r="L1540" s="4" t="s">
        <v>127</v>
      </c>
      <c r="M1540" s="157"/>
    </row>
    <row r="1541" spans="1:13" x14ac:dyDescent="0.25">
      <c r="A1541" s="147" t="s">
        <v>2405</v>
      </c>
      <c r="B1541" s="187">
        <f t="shared" si="93"/>
        <v>46270</v>
      </c>
      <c r="C1541" s="4" t="s">
        <v>9273</v>
      </c>
      <c r="D1541" s="148" t="s">
        <v>324</v>
      </c>
      <c r="E1541" s="148" t="s">
        <v>125</v>
      </c>
      <c r="F1541" s="149">
        <v>50</v>
      </c>
      <c r="G1541" s="150">
        <v>90</v>
      </c>
      <c r="H1541" s="150">
        <f t="shared" si="94"/>
        <v>4500</v>
      </c>
      <c r="I1541" s="37">
        <v>0</v>
      </c>
      <c r="J1541" s="5">
        <f t="shared" si="95"/>
        <v>4500</v>
      </c>
      <c r="K1541" s="4" t="s">
        <v>126</v>
      </c>
      <c r="L1541" s="4" t="s">
        <v>127</v>
      </c>
      <c r="M1541" s="157"/>
    </row>
    <row r="1542" spans="1:13" x14ac:dyDescent="0.25">
      <c r="A1542" s="147" t="s">
        <v>2405</v>
      </c>
      <c r="B1542" s="187">
        <f t="shared" si="93"/>
        <v>46270</v>
      </c>
      <c r="C1542" s="4" t="s">
        <v>9273</v>
      </c>
      <c r="D1542" s="148" t="s">
        <v>324</v>
      </c>
      <c r="E1542" s="148" t="s">
        <v>319</v>
      </c>
      <c r="F1542" s="149">
        <v>2</v>
      </c>
      <c r="G1542" s="150">
        <v>1200</v>
      </c>
      <c r="H1542" s="150">
        <f t="shared" si="94"/>
        <v>2400</v>
      </c>
      <c r="I1542" s="37">
        <v>0</v>
      </c>
      <c r="J1542" s="5">
        <f t="shared" si="95"/>
        <v>2400</v>
      </c>
      <c r="K1542" s="4" t="s">
        <v>126</v>
      </c>
      <c r="L1542" s="4" t="s">
        <v>127</v>
      </c>
      <c r="M1542" s="157"/>
    </row>
    <row r="1543" spans="1:13" x14ac:dyDescent="0.25">
      <c r="A1543" s="147" t="s">
        <v>2405</v>
      </c>
      <c r="B1543" s="187">
        <f t="shared" si="93"/>
        <v>46270</v>
      </c>
      <c r="C1543" s="4" t="s">
        <v>9273</v>
      </c>
      <c r="D1543" s="148" t="s">
        <v>324</v>
      </c>
      <c r="E1543" s="148" t="s">
        <v>216</v>
      </c>
      <c r="F1543" s="149">
        <v>20</v>
      </c>
      <c r="G1543" s="150">
        <v>800</v>
      </c>
      <c r="H1543" s="150">
        <f t="shared" si="94"/>
        <v>16000</v>
      </c>
      <c r="I1543" s="37">
        <v>0</v>
      </c>
      <c r="J1543" s="5">
        <f t="shared" si="95"/>
        <v>16000</v>
      </c>
      <c r="K1543" s="4" t="s">
        <v>126</v>
      </c>
      <c r="L1543" s="4" t="s">
        <v>127</v>
      </c>
      <c r="M1543" s="157"/>
    </row>
    <row r="1544" spans="1:13" x14ac:dyDescent="0.25">
      <c r="A1544" s="147" t="s">
        <v>2405</v>
      </c>
      <c r="B1544" s="187">
        <f t="shared" si="93"/>
        <v>46270</v>
      </c>
      <c r="C1544" s="4" t="s">
        <v>9274</v>
      </c>
      <c r="D1544" s="148" t="s">
        <v>1303</v>
      </c>
      <c r="E1544" s="148" t="s">
        <v>125</v>
      </c>
      <c r="F1544" s="149">
        <v>60</v>
      </c>
      <c r="G1544" s="150">
        <v>85</v>
      </c>
      <c r="H1544" s="150">
        <f t="shared" si="94"/>
        <v>5100</v>
      </c>
      <c r="I1544" s="37">
        <v>0</v>
      </c>
      <c r="J1544" s="5">
        <f t="shared" si="95"/>
        <v>5100</v>
      </c>
      <c r="K1544" s="4" t="s">
        <v>126</v>
      </c>
      <c r="L1544" s="4" t="s">
        <v>127</v>
      </c>
      <c r="M1544" s="157"/>
    </row>
    <row r="1545" spans="1:13" x14ac:dyDescent="0.25">
      <c r="A1545" s="147" t="s">
        <v>2405</v>
      </c>
      <c r="B1545" s="187">
        <f t="shared" si="93"/>
        <v>46270</v>
      </c>
      <c r="C1545" s="4" t="s">
        <v>9274</v>
      </c>
      <c r="D1545" s="148" t="s">
        <v>1303</v>
      </c>
      <c r="E1545" s="148" t="s">
        <v>131</v>
      </c>
      <c r="F1545" s="149">
        <v>1</v>
      </c>
      <c r="G1545" s="150">
        <v>80</v>
      </c>
      <c r="H1545" s="150">
        <f t="shared" si="94"/>
        <v>80</v>
      </c>
      <c r="I1545" s="37">
        <v>0</v>
      </c>
      <c r="J1545" s="5">
        <f t="shared" si="95"/>
        <v>80</v>
      </c>
      <c r="K1545" s="4" t="s">
        <v>126</v>
      </c>
      <c r="L1545" s="4" t="s">
        <v>127</v>
      </c>
      <c r="M1545" s="157"/>
    </row>
    <row r="1546" spans="1:13" x14ac:dyDescent="0.25">
      <c r="A1546" s="147" t="s">
        <v>2405</v>
      </c>
      <c r="B1546" s="187">
        <f t="shared" si="93"/>
        <v>46270</v>
      </c>
      <c r="C1546" s="4" t="s">
        <v>9276</v>
      </c>
      <c r="D1546" s="148" t="s">
        <v>1306</v>
      </c>
      <c r="E1546" s="148" t="s">
        <v>125</v>
      </c>
      <c r="F1546" s="149">
        <v>50</v>
      </c>
      <c r="G1546" s="150">
        <v>85</v>
      </c>
      <c r="H1546" s="150">
        <f t="shared" si="94"/>
        <v>4250</v>
      </c>
      <c r="I1546" s="37">
        <v>0</v>
      </c>
      <c r="J1546" s="5">
        <f t="shared" si="95"/>
        <v>4250</v>
      </c>
      <c r="K1546" s="4" t="s">
        <v>126</v>
      </c>
      <c r="L1546" s="4" t="s">
        <v>127</v>
      </c>
      <c r="M1546" s="157"/>
    </row>
    <row r="1547" spans="1:13" x14ac:dyDescent="0.25">
      <c r="A1547" s="147" t="s">
        <v>2405</v>
      </c>
      <c r="B1547" s="187">
        <f t="shared" si="93"/>
        <v>46270</v>
      </c>
      <c r="C1547" s="4" t="s">
        <v>9277</v>
      </c>
      <c r="D1547" s="148" t="s">
        <v>134</v>
      </c>
      <c r="E1547" s="148" t="s">
        <v>125</v>
      </c>
      <c r="F1547" s="149">
        <v>10</v>
      </c>
      <c r="G1547" s="150">
        <v>85</v>
      </c>
      <c r="H1547" s="150">
        <f t="shared" si="94"/>
        <v>850</v>
      </c>
      <c r="I1547" s="37">
        <v>0</v>
      </c>
      <c r="J1547" s="5">
        <f t="shared" si="95"/>
        <v>850</v>
      </c>
      <c r="K1547" s="4" t="s">
        <v>126</v>
      </c>
      <c r="L1547" s="4" t="s">
        <v>127</v>
      </c>
      <c r="M1547" s="157"/>
    </row>
    <row r="1548" spans="1:13" x14ac:dyDescent="0.25">
      <c r="A1548" s="147" t="s">
        <v>2405</v>
      </c>
      <c r="B1548" s="187">
        <f t="shared" si="93"/>
        <v>46270</v>
      </c>
      <c r="C1548" s="4" t="s">
        <v>9278</v>
      </c>
      <c r="D1548" s="148" t="s">
        <v>9108</v>
      </c>
      <c r="E1548" s="148" t="s">
        <v>125</v>
      </c>
      <c r="F1548" s="149">
        <v>20</v>
      </c>
      <c r="G1548" s="150">
        <v>85</v>
      </c>
      <c r="H1548" s="150">
        <f t="shared" si="94"/>
        <v>1700</v>
      </c>
      <c r="I1548" s="37">
        <v>0</v>
      </c>
      <c r="J1548" s="5">
        <f t="shared" si="95"/>
        <v>1700</v>
      </c>
      <c r="K1548" s="4" t="s">
        <v>126</v>
      </c>
      <c r="L1548" s="4" t="s">
        <v>127</v>
      </c>
      <c r="M1548" s="157"/>
    </row>
    <row r="1549" spans="1:13" x14ac:dyDescent="0.25">
      <c r="A1549" s="147" t="s">
        <v>2405</v>
      </c>
      <c r="B1549" s="187">
        <f t="shared" si="93"/>
        <v>46270</v>
      </c>
      <c r="C1549" s="4" t="s">
        <v>9279</v>
      </c>
      <c r="D1549" s="148" t="s">
        <v>1310</v>
      </c>
      <c r="E1549" s="148" t="s">
        <v>125</v>
      </c>
      <c r="F1549" s="149">
        <v>10</v>
      </c>
      <c r="G1549" s="150">
        <v>85</v>
      </c>
      <c r="H1549" s="150">
        <f t="shared" si="94"/>
        <v>850</v>
      </c>
      <c r="I1549" s="37">
        <v>0</v>
      </c>
      <c r="J1549" s="5">
        <f t="shared" si="95"/>
        <v>850</v>
      </c>
      <c r="K1549" s="4" t="s">
        <v>126</v>
      </c>
      <c r="L1549" s="4" t="s">
        <v>127</v>
      </c>
      <c r="M1549" s="157"/>
    </row>
    <row r="1550" spans="1:13" x14ac:dyDescent="0.25">
      <c r="A1550" s="147" t="s">
        <v>2405</v>
      </c>
      <c r="B1550" s="187">
        <f t="shared" si="93"/>
        <v>46270</v>
      </c>
      <c r="C1550" s="4" t="s">
        <v>9280</v>
      </c>
      <c r="D1550" s="148" t="s">
        <v>1311</v>
      </c>
      <c r="E1550" s="148" t="s">
        <v>125</v>
      </c>
      <c r="F1550" s="149">
        <v>8</v>
      </c>
      <c r="G1550" s="150">
        <v>85</v>
      </c>
      <c r="H1550" s="150">
        <f t="shared" si="94"/>
        <v>680</v>
      </c>
      <c r="I1550" s="37">
        <v>0</v>
      </c>
      <c r="J1550" s="5">
        <f t="shared" si="95"/>
        <v>680</v>
      </c>
      <c r="K1550" s="4" t="s">
        <v>126</v>
      </c>
      <c r="L1550" s="4" t="s">
        <v>127</v>
      </c>
      <c r="M1550" s="157"/>
    </row>
    <row r="1551" spans="1:13" x14ac:dyDescent="0.25">
      <c r="A1551" s="147" t="s">
        <v>2405</v>
      </c>
      <c r="B1551" s="187">
        <f t="shared" si="93"/>
        <v>46270</v>
      </c>
      <c r="C1551" s="4" t="s">
        <v>9281</v>
      </c>
      <c r="D1551" s="148" t="s">
        <v>139</v>
      </c>
      <c r="E1551" s="148" t="s">
        <v>125</v>
      </c>
      <c r="F1551" s="149">
        <v>2.5</v>
      </c>
      <c r="G1551" s="150">
        <v>86</v>
      </c>
      <c r="H1551" s="150">
        <f t="shared" si="94"/>
        <v>215</v>
      </c>
      <c r="I1551" s="37">
        <v>0</v>
      </c>
      <c r="J1551" s="5">
        <f t="shared" si="95"/>
        <v>215</v>
      </c>
      <c r="K1551" s="4" t="s">
        <v>126</v>
      </c>
      <c r="L1551" s="4" t="s">
        <v>127</v>
      </c>
      <c r="M1551" s="157"/>
    </row>
    <row r="1552" spans="1:13" x14ac:dyDescent="0.25">
      <c r="A1552" s="147" t="s">
        <v>2405</v>
      </c>
      <c r="B1552" s="187">
        <f t="shared" si="93"/>
        <v>46270</v>
      </c>
      <c r="C1552" s="4" t="s">
        <v>9282</v>
      </c>
      <c r="D1552" s="148" t="s">
        <v>141</v>
      </c>
      <c r="E1552" s="148" t="s">
        <v>125</v>
      </c>
      <c r="F1552" s="149">
        <v>25</v>
      </c>
      <c r="G1552" s="150">
        <v>86</v>
      </c>
      <c r="H1552" s="150">
        <f t="shared" si="94"/>
        <v>2150</v>
      </c>
      <c r="I1552" s="37">
        <v>0</v>
      </c>
      <c r="J1552" s="5">
        <f t="shared" si="95"/>
        <v>2150</v>
      </c>
      <c r="K1552" s="4" t="s">
        <v>126</v>
      </c>
      <c r="L1552" s="4" t="s">
        <v>127</v>
      </c>
      <c r="M1552" s="157"/>
    </row>
    <row r="1553" spans="1:13" x14ac:dyDescent="0.25">
      <c r="A1553" s="147" t="s">
        <v>2405</v>
      </c>
      <c r="B1553" s="187">
        <f t="shared" si="93"/>
        <v>46270</v>
      </c>
      <c r="C1553" s="4" t="s">
        <v>9283</v>
      </c>
      <c r="D1553" s="148" t="s">
        <v>1307</v>
      </c>
      <c r="E1553" s="148" t="s">
        <v>125</v>
      </c>
      <c r="F1553" s="149">
        <v>20</v>
      </c>
      <c r="G1553" s="150">
        <v>85</v>
      </c>
      <c r="H1553" s="150">
        <f t="shared" si="94"/>
        <v>1700</v>
      </c>
      <c r="I1553" s="37">
        <v>0</v>
      </c>
      <c r="J1553" s="5">
        <f t="shared" si="95"/>
        <v>1700</v>
      </c>
      <c r="K1553" s="4" t="s">
        <v>126</v>
      </c>
      <c r="L1553" s="4" t="s">
        <v>127</v>
      </c>
      <c r="M1553" s="157"/>
    </row>
    <row r="1554" spans="1:13" x14ac:dyDescent="0.25">
      <c r="A1554" s="147" t="s">
        <v>2405</v>
      </c>
      <c r="B1554" s="187">
        <f t="shared" si="93"/>
        <v>46270</v>
      </c>
      <c r="C1554" s="4" t="s">
        <v>9284</v>
      </c>
      <c r="D1554" s="148" t="s">
        <v>1308</v>
      </c>
      <c r="E1554" s="148" t="s">
        <v>125</v>
      </c>
      <c r="F1554" s="149">
        <v>40</v>
      </c>
      <c r="G1554" s="150">
        <v>86</v>
      </c>
      <c r="H1554" s="150">
        <f t="shared" si="94"/>
        <v>3440</v>
      </c>
      <c r="I1554" s="37">
        <v>0</v>
      </c>
      <c r="J1554" s="5">
        <f t="shared" si="95"/>
        <v>3440</v>
      </c>
      <c r="K1554" s="4" t="s">
        <v>126</v>
      </c>
      <c r="L1554" s="4" t="s">
        <v>127</v>
      </c>
      <c r="M1554" s="157"/>
    </row>
    <row r="1555" spans="1:13" x14ac:dyDescent="0.25">
      <c r="A1555" s="147" t="s">
        <v>2405</v>
      </c>
      <c r="B1555" s="187">
        <f t="shared" si="93"/>
        <v>46270</v>
      </c>
      <c r="C1555" s="4" t="s">
        <v>9284</v>
      </c>
      <c r="D1555" s="148" t="s">
        <v>1308</v>
      </c>
      <c r="E1555" s="148" t="s">
        <v>125</v>
      </c>
      <c r="F1555" s="149">
        <v>45</v>
      </c>
      <c r="G1555" s="150">
        <v>85</v>
      </c>
      <c r="H1555" s="150">
        <f t="shared" si="94"/>
        <v>3825</v>
      </c>
      <c r="I1555" s="37">
        <v>0</v>
      </c>
      <c r="J1555" s="5">
        <f t="shared" si="95"/>
        <v>3825</v>
      </c>
      <c r="K1555" s="4" t="s">
        <v>126</v>
      </c>
      <c r="L1555" s="4" t="s">
        <v>127</v>
      </c>
      <c r="M1555" s="157"/>
    </row>
    <row r="1556" spans="1:13" x14ac:dyDescent="0.25">
      <c r="A1556" s="147" t="s">
        <v>2405</v>
      </c>
      <c r="B1556" s="187">
        <f t="shared" ref="B1556:B1860" si="98">IF(A1556="","",IF(ISNUMBER(A1556),IFERROR(VLOOKUP(TEXT(A1556,"yyyy/mm/dd"),BSAD,2,FALSE),""),IFERROR(VLOOKUP(A1556,BSAD,2,FALSE),"")))</f>
        <v>46270</v>
      </c>
      <c r="C1556" s="4" t="s">
        <v>9284</v>
      </c>
      <c r="D1556" s="148" t="s">
        <v>1308</v>
      </c>
      <c r="E1556" s="148" t="s">
        <v>131</v>
      </c>
      <c r="F1556" s="149">
        <v>1</v>
      </c>
      <c r="G1556" s="150">
        <v>80</v>
      </c>
      <c r="H1556" s="150">
        <f t="shared" ref="H1556:H1859" si="99">IF($F1556="","",$F1556*$G1556)</f>
        <v>80</v>
      </c>
      <c r="I1556" s="37">
        <v>0</v>
      </c>
      <c r="J1556" s="5">
        <f t="shared" ref="J1556:J1859" si="100">IF($F1556="","",$H1556*(1-$I1556/100))</f>
        <v>80</v>
      </c>
      <c r="K1556" s="4" t="s">
        <v>126</v>
      </c>
      <c r="L1556" s="4" t="s">
        <v>127</v>
      </c>
      <c r="M1556" s="157"/>
    </row>
    <row r="1557" spans="1:13" x14ac:dyDescent="0.25">
      <c r="A1557" s="147" t="s">
        <v>2405</v>
      </c>
      <c r="B1557" s="187">
        <f t="shared" si="98"/>
        <v>46270</v>
      </c>
      <c r="C1557" s="4" t="s">
        <v>9285</v>
      </c>
      <c r="D1557" s="148" t="s">
        <v>1312</v>
      </c>
      <c r="E1557" s="148" t="s">
        <v>125</v>
      </c>
      <c r="F1557" s="149">
        <v>15</v>
      </c>
      <c r="G1557" s="150">
        <v>85</v>
      </c>
      <c r="H1557" s="150">
        <f t="shared" si="99"/>
        <v>1275</v>
      </c>
      <c r="I1557" s="37">
        <v>0</v>
      </c>
      <c r="J1557" s="5">
        <f t="shared" si="100"/>
        <v>1275</v>
      </c>
      <c r="K1557" s="4" t="s">
        <v>126</v>
      </c>
      <c r="L1557" s="4" t="s">
        <v>127</v>
      </c>
      <c r="M1557" s="157"/>
    </row>
    <row r="1558" spans="1:13" x14ac:dyDescent="0.25">
      <c r="A1558" s="147" t="s">
        <v>2405</v>
      </c>
      <c r="B1558" s="187">
        <f t="shared" si="98"/>
        <v>46270</v>
      </c>
      <c r="C1558" s="4" t="s">
        <v>9285</v>
      </c>
      <c r="D1558" s="148" t="s">
        <v>1312</v>
      </c>
      <c r="E1558" s="148" t="s">
        <v>319</v>
      </c>
      <c r="F1558" s="149">
        <v>0.5</v>
      </c>
      <c r="G1558" s="150">
        <v>1200</v>
      </c>
      <c r="H1558" s="150">
        <f t="shared" si="99"/>
        <v>600</v>
      </c>
      <c r="I1558" s="37">
        <v>0</v>
      </c>
      <c r="J1558" s="5">
        <f t="shared" si="100"/>
        <v>600</v>
      </c>
      <c r="K1558" s="4" t="s">
        <v>126</v>
      </c>
      <c r="L1558" s="4" t="s">
        <v>127</v>
      </c>
      <c r="M1558" s="157"/>
    </row>
    <row r="1559" spans="1:13" x14ac:dyDescent="0.25">
      <c r="A1559" s="147" t="s">
        <v>2405</v>
      </c>
      <c r="B1559" s="187">
        <f t="shared" si="98"/>
        <v>46270</v>
      </c>
      <c r="C1559" s="4" t="s">
        <v>9285</v>
      </c>
      <c r="D1559" s="148" t="s">
        <v>1312</v>
      </c>
      <c r="E1559" s="148" t="s">
        <v>216</v>
      </c>
      <c r="F1559" s="149">
        <v>0.5</v>
      </c>
      <c r="G1559" s="150">
        <v>800</v>
      </c>
      <c r="H1559" s="150">
        <f t="shared" si="99"/>
        <v>400</v>
      </c>
      <c r="I1559" s="37">
        <v>0</v>
      </c>
      <c r="J1559" s="5">
        <f t="shared" si="100"/>
        <v>400</v>
      </c>
      <c r="K1559" s="4" t="s">
        <v>126</v>
      </c>
      <c r="L1559" s="4" t="s">
        <v>127</v>
      </c>
      <c r="M1559" s="157"/>
    </row>
    <row r="1560" spans="1:13" x14ac:dyDescent="0.25">
      <c r="A1560" s="147" t="s">
        <v>2405</v>
      </c>
      <c r="B1560" s="187">
        <f t="shared" si="98"/>
        <v>46270</v>
      </c>
      <c r="C1560" s="4" t="s">
        <v>9286</v>
      </c>
      <c r="D1560" s="148" t="s">
        <v>1313</v>
      </c>
      <c r="E1560" s="148" t="s">
        <v>125</v>
      </c>
      <c r="F1560" s="149">
        <v>15</v>
      </c>
      <c r="G1560" s="150">
        <v>85</v>
      </c>
      <c r="H1560" s="150">
        <f t="shared" si="99"/>
        <v>1275</v>
      </c>
      <c r="I1560" s="37">
        <v>0</v>
      </c>
      <c r="J1560" s="5">
        <f t="shared" si="100"/>
        <v>1275</v>
      </c>
      <c r="K1560" s="4" t="s">
        <v>126</v>
      </c>
      <c r="L1560" s="4" t="s">
        <v>127</v>
      </c>
      <c r="M1560" s="157"/>
    </row>
    <row r="1561" spans="1:13" x14ac:dyDescent="0.25">
      <c r="A1561" s="147" t="s">
        <v>2405</v>
      </c>
      <c r="B1561" s="187">
        <f t="shared" si="98"/>
        <v>46270</v>
      </c>
      <c r="C1561" s="4" t="s">
        <v>9287</v>
      </c>
      <c r="D1561" s="148" t="s">
        <v>145</v>
      </c>
      <c r="E1561" s="148" t="s">
        <v>125</v>
      </c>
      <c r="F1561" s="149">
        <v>30</v>
      </c>
      <c r="G1561" s="150">
        <v>95</v>
      </c>
      <c r="H1561" s="150">
        <f t="shared" si="99"/>
        <v>2850</v>
      </c>
      <c r="I1561" s="37">
        <v>0</v>
      </c>
      <c r="J1561" s="5">
        <f t="shared" si="100"/>
        <v>2850</v>
      </c>
      <c r="K1561" s="4" t="s">
        <v>126</v>
      </c>
      <c r="L1561" s="4" t="s">
        <v>127</v>
      </c>
      <c r="M1561" s="157"/>
    </row>
    <row r="1562" spans="1:13" x14ac:dyDescent="0.25">
      <c r="A1562" s="147" t="s">
        <v>2405</v>
      </c>
      <c r="B1562" s="187">
        <f t="shared" si="98"/>
        <v>46270</v>
      </c>
      <c r="C1562" s="4" t="s">
        <v>9288</v>
      </c>
      <c r="D1562" s="148" t="s">
        <v>147</v>
      </c>
      <c r="E1562" s="148" t="s">
        <v>125</v>
      </c>
      <c r="F1562" s="149">
        <v>34</v>
      </c>
      <c r="G1562" s="150">
        <v>85</v>
      </c>
      <c r="H1562" s="150">
        <f t="shared" si="99"/>
        <v>2890</v>
      </c>
      <c r="I1562" s="37">
        <v>0</v>
      </c>
      <c r="J1562" s="5">
        <f t="shared" si="100"/>
        <v>2890</v>
      </c>
      <c r="K1562" s="4" t="s">
        <v>126</v>
      </c>
      <c r="L1562" s="4" t="s">
        <v>127</v>
      </c>
      <c r="M1562" s="157"/>
    </row>
    <row r="1563" spans="1:13" x14ac:dyDescent="0.25">
      <c r="A1563" s="147" t="s">
        <v>2405</v>
      </c>
      <c r="B1563" s="187">
        <f t="shared" si="98"/>
        <v>46270</v>
      </c>
      <c r="C1563" s="4" t="s">
        <v>9289</v>
      </c>
      <c r="D1563" s="148" t="s">
        <v>151</v>
      </c>
      <c r="E1563" s="148" t="s">
        <v>125</v>
      </c>
      <c r="F1563" s="149">
        <v>4</v>
      </c>
      <c r="G1563" s="150">
        <v>85</v>
      </c>
      <c r="H1563" s="150">
        <f t="shared" si="99"/>
        <v>340</v>
      </c>
      <c r="I1563" s="37">
        <v>0</v>
      </c>
      <c r="J1563" s="5">
        <f t="shared" si="100"/>
        <v>340</v>
      </c>
      <c r="K1563" s="4" t="s">
        <v>126</v>
      </c>
      <c r="L1563" s="4" t="s">
        <v>127</v>
      </c>
      <c r="M1563" s="157"/>
    </row>
    <row r="1564" spans="1:13" x14ac:dyDescent="0.25">
      <c r="A1564" s="147" t="s">
        <v>2405</v>
      </c>
      <c r="B1564" s="187">
        <f t="shared" si="98"/>
        <v>46270</v>
      </c>
      <c r="C1564" s="4" t="s">
        <v>9290</v>
      </c>
      <c r="D1564" s="148" t="s">
        <v>265</v>
      </c>
      <c r="E1564" s="148" t="s">
        <v>125</v>
      </c>
      <c r="F1564" s="149">
        <v>2</v>
      </c>
      <c r="G1564" s="150">
        <v>100</v>
      </c>
      <c r="H1564" s="150">
        <f t="shared" si="99"/>
        <v>200</v>
      </c>
      <c r="I1564" s="37">
        <v>0</v>
      </c>
      <c r="J1564" s="5">
        <f t="shared" si="100"/>
        <v>200</v>
      </c>
      <c r="K1564" s="4" t="s">
        <v>126</v>
      </c>
      <c r="L1564" s="4" t="s">
        <v>127</v>
      </c>
      <c r="M1564" s="157"/>
    </row>
    <row r="1565" spans="1:13" x14ac:dyDescent="0.25">
      <c r="A1565" s="147" t="s">
        <v>2405</v>
      </c>
      <c r="B1565" s="187">
        <f t="shared" si="98"/>
        <v>46270</v>
      </c>
      <c r="C1565" s="4" t="s">
        <v>9291</v>
      </c>
      <c r="D1565" s="148" t="s">
        <v>153</v>
      </c>
      <c r="E1565" s="148" t="s">
        <v>125</v>
      </c>
      <c r="F1565" s="149">
        <v>13</v>
      </c>
      <c r="G1565" s="150">
        <v>97.69</v>
      </c>
      <c r="H1565" s="150">
        <f t="shared" si="99"/>
        <v>1269.97</v>
      </c>
      <c r="I1565" s="37">
        <v>0</v>
      </c>
      <c r="J1565" s="5">
        <f t="shared" si="100"/>
        <v>1269.97</v>
      </c>
      <c r="K1565" s="4" t="s">
        <v>126</v>
      </c>
      <c r="L1565" s="4" t="s">
        <v>127</v>
      </c>
      <c r="M1565" s="157"/>
    </row>
    <row r="1566" spans="1:13" x14ac:dyDescent="0.25">
      <c r="A1566" s="147" t="s">
        <v>2405</v>
      </c>
      <c r="B1566" s="187">
        <f t="shared" si="98"/>
        <v>46270</v>
      </c>
      <c r="C1566" s="4" t="s">
        <v>9291</v>
      </c>
      <c r="D1566" s="148" t="s">
        <v>153</v>
      </c>
      <c r="E1566" s="148" t="s">
        <v>149</v>
      </c>
      <c r="F1566" s="149">
        <v>1</v>
      </c>
      <c r="G1566" s="150">
        <v>850</v>
      </c>
      <c r="H1566" s="150">
        <f t="shared" si="99"/>
        <v>850</v>
      </c>
      <c r="I1566" s="37">
        <v>0</v>
      </c>
      <c r="J1566" s="5">
        <f t="shared" si="100"/>
        <v>850</v>
      </c>
      <c r="K1566" s="4" t="s">
        <v>126</v>
      </c>
      <c r="L1566" s="4" t="s">
        <v>127</v>
      </c>
      <c r="M1566" s="157"/>
    </row>
    <row r="1567" spans="1:13" x14ac:dyDescent="0.25">
      <c r="A1567" s="147" t="s">
        <v>2405</v>
      </c>
      <c r="B1567" s="187">
        <f t="shared" si="98"/>
        <v>46270</v>
      </c>
      <c r="C1567" s="4" t="s">
        <v>9291</v>
      </c>
      <c r="D1567" s="148" t="s">
        <v>153</v>
      </c>
      <c r="E1567" s="148" t="s">
        <v>319</v>
      </c>
      <c r="F1567" s="149">
        <v>0.5</v>
      </c>
      <c r="G1567" s="150">
        <v>1200</v>
      </c>
      <c r="H1567" s="150">
        <f t="shared" si="99"/>
        <v>600</v>
      </c>
      <c r="I1567" s="37">
        <v>0</v>
      </c>
      <c r="J1567" s="5">
        <f t="shared" si="100"/>
        <v>600</v>
      </c>
      <c r="K1567" s="4" t="s">
        <v>126</v>
      </c>
      <c r="L1567" s="4" t="s">
        <v>127</v>
      </c>
      <c r="M1567" s="157"/>
    </row>
    <row r="1568" spans="1:13" x14ac:dyDescent="0.25">
      <c r="A1568" s="147" t="s">
        <v>2406</v>
      </c>
      <c r="B1568" s="187">
        <f t="shared" si="98"/>
        <v>46271</v>
      </c>
      <c r="C1568" s="4" t="s">
        <v>9292</v>
      </c>
      <c r="D1568" s="148" t="s">
        <v>1303</v>
      </c>
      <c r="E1568" s="148" t="s">
        <v>125</v>
      </c>
      <c r="F1568" s="149">
        <v>60</v>
      </c>
      <c r="G1568" s="150">
        <v>85</v>
      </c>
      <c r="H1568" s="150">
        <f t="shared" si="99"/>
        <v>5100</v>
      </c>
      <c r="I1568" s="37">
        <v>0</v>
      </c>
      <c r="J1568" s="5">
        <f t="shared" si="100"/>
        <v>5100</v>
      </c>
      <c r="K1568" s="4" t="s">
        <v>126</v>
      </c>
      <c r="L1568" s="4" t="s">
        <v>127</v>
      </c>
      <c r="M1568" s="157"/>
    </row>
    <row r="1569" spans="1:13" x14ac:dyDescent="0.25">
      <c r="A1569" s="147" t="s">
        <v>2406</v>
      </c>
      <c r="B1569" s="187">
        <f t="shared" si="98"/>
        <v>46271</v>
      </c>
      <c r="C1569" s="4" t="s">
        <v>9292</v>
      </c>
      <c r="D1569" s="148" t="s">
        <v>1303</v>
      </c>
      <c r="E1569" s="148" t="s">
        <v>131</v>
      </c>
      <c r="F1569" s="149">
        <v>1</v>
      </c>
      <c r="G1569" s="150">
        <v>80</v>
      </c>
      <c r="H1569" s="150">
        <f t="shared" si="99"/>
        <v>80</v>
      </c>
      <c r="I1569" s="37">
        <v>0</v>
      </c>
      <c r="J1569" s="5">
        <f t="shared" si="100"/>
        <v>80</v>
      </c>
      <c r="K1569" s="4" t="s">
        <v>126</v>
      </c>
      <c r="L1569" s="4" t="s">
        <v>127</v>
      </c>
      <c r="M1569" s="157"/>
    </row>
    <row r="1570" spans="1:13" x14ac:dyDescent="0.25">
      <c r="A1570" s="147" t="s">
        <v>2406</v>
      </c>
      <c r="B1570" s="187">
        <f t="shared" si="98"/>
        <v>46271</v>
      </c>
      <c r="C1570" s="4" t="s">
        <v>9293</v>
      </c>
      <c r="D1570" s="148" t="s">
        <v>1306</v>
      </c>
      <c r="E1570" s="148" t="s">
        <v>125</v>
      </c>
      <c r="F1570" s="149">
        <v>50</v>
      </c>
      <c r="G1570" s="150">
        <v>85</v>
      </c>
      <c r="H1570" s="150">
        <f t="shared" si="99"/>
        <v>4250</v>
      </c>
      <c r="I1570" s="37">
        <v>0</v>
      </c>
      <c r="J1570" s="5">
        <f t="shared" si="100"/>
        <v>4250</v>
      </c>
      <c r="K1570" s="4" t="s">
        <v>126</v>
      </c>
      <c r="L1570" s="4" t="s">
        <v>127</v>
      </c>
      <c r="M1570" s="157"/>
    </row>
    <row r="1571" spans="1:13" x14ac:dyDescent="0.25">
      <c r="A1571" s="147" t="s">
        <v>2406</v>
      </c>
      <c r="B1571" s="187">
        <f t="shared" si="98"/>
        <v>46271</v>
      </c>
      <c r="C1571" s="4" t="s">
        <v>9294</v>
      </c>
      <c r="D1571" s="148" t="s">
        <v>134</v>
      </c>
      <c r="E1571" s="148" t="s">
        <v>125</v>
      </c>
      <c r="F1571" s="149">
        <v>10</v>
      </c>
      <c r="G1571" s="150">
        <v>85</v>
      </c>
      <c r="H1571" s="150">
        <f t="shared" si="99"/>
        <v>850</v>
      </c>
      <c r="I1571" s="37">
        <v>0</v>
      </c>
      <c r="J1571" s="5">
        <f t="shared" si="100"/>
        <v>850</v>
      </c>
      <c r="K1571" s="4" t="s">
        <v>126</v>
      </c>
      <c r="L1571" s="4" t="s">
        <v>127</v>
      </c>
      <c r="M1571" s="157"/>
    </row>
    <row r="1572" spans="1:13" x14ac:dyDescent="0.25">
      <c r="A1572" s="147" t="s">
        <v>2406</v>
      </c>
      <c r="B1572" s="187">
        <f t="shared" si="98"/>
        <v>46271</v>
      </c>
      <c r="C1572" s="4" t="s">
        <v>9295</v>
      </c>
      <c r="D1572" s="148" t="s">
        <v>1309</v>
      </c>
      <c r="E1572" s="148" t="s">
        <v>125</v>
      </c>
      <c r="F1572" s="149">
        <v>5</v>
      </c>
      <c r="G1572" s="150">
        <v>85</v>
      </c>
      <c r="H1572" s="150">
        <f t="shared" si="99"/>
        <v>425</v>
      </c>
      <c r="I1572" s="37">
        <v>0</v>
      </c>
      <c r="J1572" s="5">
        <f t="shared" si="100"/>
        <v>425</v>
      </c>
      <c r="K1572" s="4" t="s">
        <v>126</v>
      </c>
      <c r="L1572" s="4" t="s">
        <v>127</v>
      </c>
      <c r="M1572" s="157"/>
    </row>
    <row r="1573" spans="1:13" x14ac:dyDescent="0.25">
      <c r="A1573" s="147" t="s">
        <v>2406</v>
      </c>
      <c r="B1573" s="187">
        <f t="shared" si="98"/>
        <v>46271</v>
      </c>
      <c r="C1573" s="4" t="s">
        <v>9296</v>
      </c>
      <c r="D1573" s="148" t="s">
        <v>9108</v>
      </c>
      <c r="E1573" s="148" t="s">
        <v>125</v>
      </c>
      <c r="F1573" s="149">
        <v>15</v>
      </c>
      <c r="G1573" s="150">
        <v>85</v>
      </c>
      <c r="H1573" s="150">
        <f t="shared" si="99"/>
        <v>1275</v>
      </c>
      <c r="I1573" s="37">
        <v>0</v>
      </c>
      <c r="J1573" s="5">
        <f t="shared" si="100"/>
        <v>1275</v>
      </c>
      <c r="K1573" s="4" t="s">
        <v>126</v>
      </c>
      <c r="L1573" s="4" t="s">
        <v>127</v>
      </c>
      <c r="M1573" s="157"/>
    </row>
    <row r="1574" spans="1:13" x14ac:dyDescent="0.25">
      <c r="A1574" s="147" t="s">
        <v>2406</v>
      </c>
      <c r="B1574" s="187">
        <f t="shared" si="98"/>
        <v>46271</v>
      </c>
      <c r="C1574" s="4" t="s">
        <v>9297</v>
      </c>
      <c r="D1574" s="148" t="s">
        <v>1311</v>
      </c>
      <c r="E1574" s="148" t="s">
        <v>125</v>
      </c>
      <c r="F1574" s="149">
        <v>8</v>
      </c>
      <c r="G1574" s="150">
        <v>85</v>
      </c>
      <c r="H1574" s="150">
        <f t="shared" si="99"/>
        <v>680</v>
      </c>
      <c r="I1574" s="37">
        <v>0</v>
      </c>
      <c r="J1574" s="5">
        <f t="shared" si="100"/>
        <v>680</v>
      </c>
      <c r="K1574" s="4" t="s">
        <v>126</v>
      </c>
      <c r="L1574" s="4" t="s">
        <v>127</v>
      </c>
      <c r="M1574" s="157"/>
    </row>
    <row r="1575" spans="1:13" x14ac:dyDescent="0.25">
      <c r="A1575" s="147" t="s">
        <v>2406</v>
      </c>
      <c r="B1575" s="187">
        <f t="shared" si="98"/>
        <v>46271</v>
      </c>
      <c r="C1575" s="4" t="s">
        <v>9298</v>
      </c>
      <c r="D1575" s="148" t="s">
        <v>139</v>
      </c>
      <c r="E1575" s="148" t="s">
        <v>125</v>
      </c>
      <c r="F1575" s="149">
        <v>2.5</v>
      </c>
      <c r="G1575" s="150">
        <v>86</v>
      </c>
      <c r="H1575" s="150">
        <f t="shared" si="99"/>
        <v>215</v>
      </c>
      <c r="I1575" s="37">
        <v>0</v>
      </c>
      <c r="J1575" s="5">
        <f t="shared" si="100"/>
        <v>215</v>
      </c>
      <c r="K1575" s="4" t="s">
        <v>126</v>
      </c>
      <c r="L1575" s="4" t="s">
        <v>127</v>
      </c>
      <c r="M1575" s="157"/>
    </row>
    <row r="1576" spans="1:13" x14ac:dyDescent="0.25">
      <c r="A1576" s="147" t="s">
        <v>2406</v>
      </c>
      <c r="B1576" s="187">
        <f t="shared" si="98"/>
        <v>46271</v>
      </c>
      <c r="C1576" s="4" t="s">
        <v>9299</v>
      </c>
      <c r="D1576" s="148" t="s">
        <v>141</v>
      </c>
      <c r="E1576" s="148" t="s">
        <v>125</v>
      </c>
      <c r="F1576" s="149">
        <v>25</v>
      </c>
      <c r="G1576" s="150">
        <v>86</v>
      </c>
      <c r="H1576" s="150">
        <f t="shared" si="99"/>
        <v>2150</v>
      </c>
      <c r="I1576" s="37">
        <v>0</v>
      </c>
      <c r="J1576" s="5">
        <f t="shared" si="100"/>
        <v>2150</v>
      </c>
      <c r="K1576" s="4" t="s">
        <v>126</v>
      </c>
      <c r="L1576" s="4" t="s">
        <v>127</v>
      </c>
      <c r="M1576" s="157"/>
    </row>
    <row r="1577" spans="1:13" x14ac:dyDescent="0.25">
      <c r="A1577" s="147" t="s">
        <v>2406</v>
      </c>
      <c r="B1577" s="187">
        <f t="shared" si="98"/>
        <v>46271</v>
      </c>
      <c r="C1577" s="4" t="s">
        <v>9300</v>
      </c>
      <c r="D1577" s="148" t="s">
        <v>1308</v>
      </c>
      <c r="E1577" s="148" t="s">
        <v>125</v>
      </c>
      <c r="F1577" s="149">
        <v>40</v>
      </c>
      <c r="G1577" s="150">
        <v>86</v>
      </c>
      <c r="H1577" s="150">
        <f t="shared" si="99"/>
        <v>3440</v>
      </c>
      <c r="I1577" s="37">
        <v>0</v>
      </c>
      <c r="J1577" s="5">
        <f t="shared" si="100"/>
        <v>3440</v>
      </c>
      <c r="K1577" s="4" t="s">
        <v>126</v>
      </c>
      <c r="L1577" s="4" t="s">
        <v>127</v>
      </c>
      <c r="M1577" s="157"/>
    </row>
    <row r="1578" spans="1:13" x14ac:dyDescent="0.25">
      <c r="A1578" s="147" t="s">
        <v>2406</v>
      </c>
      <c r="B1578" s="187">
        <f t="shared" si="98"/>
        <v>46271</v>
      </c>
      <c r="C1578" s="4" t="s">
        <v>9300</v>
      </c>
      <c r="D1578" s="148" t="s">
        <v>1308</v>
      </c>
      <c r="E1578" s="148" t="s">
        <v>125</v>
      </c>
      <c r="F1578" s="149">
        <v>30</v>
      </c>
      <c r="G1578" s="150">
        <v>85</v>
      </c>
      <c r="H1578" s="150">
        <f t="shared" si="99"/>
        <v>2550</v>
      </c>
      <c r="I1578" s="37">
        <v>0</v>
      </c>
      <c r="J1578" s="5">
        <f t="shared" si="100"/>
        <v>2550</v>
      </c>
      <c r="K1578" s="4" t="s">
        <v>126</v>
      </c>
      <c r="L1578" s="4" t="s">
        <v>127</v>
      </c>
      <c r="M1578" s="157"/>
    </row>
    <row r="1579" spans="1:13" x14ac:dyDescent="0.25">
      <c r="A1579" s="147" t="s">
        <v>2406</v>
      </c>
      <c r="B1579" s="187">
        <f t="shared" si="98"/>
        <v>46271</v>
      </c>
      <c r="C1579" s="4" t="s">
        <v>9300</v>
      </c>
      <c r="D1579" s="148" t="s">
        <v>1308</v>
      </c>
      <c r="E1579" s="148" t="s">
        <v>319</v>
      </c>
      <c r="F1579" s="149">
        <v>2</v>
      </c>
      <c r="G1579" s="150">
        <v>1200</v>
      </c>
      <c r="H1579" s="150">
        <f t="shared" si="99"/>
        <v>2400</v>
      </c>
      <c r="I1579" s="37">
        <v>0</v>
      </c>
      <c r="J1579" s="5">
        <f t="shared" si="100"/>
        <v>2400</v>
      </c>
      <c r="K1579" s="4" t="s">
        <v>126</v>
      </c>
      <c r="L1579" s="4" t="s">
        <v>127</v>
      </c>
      <c r="M1579" s="157"/>
    </row>
    <row r="1580" spans="1:13" x14ac:dyDescent="0.25">
      <c r="A1580" s="147" t="s">
        <v>2406</v>
      </c>
      <c r="B1580" s="187">
        <f t="shared" si="98"/>
        <v>46271</v>
      </c>
      <c r="C1580" s="4" t="s">
        <v>9300</v>
      </c>
      <c r="D1580" s="148" t="s">
        <v>1308</v>
      </c>
      <c r="E1580" s="148" t="s">
        <v>131</v>
      </c>
      <c r="F1580" s="149">
        <v>1</v>
      </c>
      <c r="G1580" s="150">
        <v>80</v>
      </c>
      <c r="H1580" s="150">
        <f t="shared" si="99"/>
        <v>80</v>
      </c>
      <c r="I1580" s="37">
        <v>0</v>
      </c>
      <c r="J1580" s="5">
        <f t="shared" si="100"/>
        <v>80</v>
      </c>
      <c r="K1580" s="4" t="s">
        <v>126</v>
      </c>
      <c r="L1580" s="4" t="s">
        <v>127</v>
      </c>
      <c r="M1580" s="157"/>
    </row>
    <row r="1581" spans="1:13" x14ac:dyDescent="0.25">
      <c r="A1581" s="147" t="s">
        <v>2406</v>
      </c>
      <c r="B1581" s="187">
        <f t="shared" si="98"/>
        <v>46271</v>
      </c>
      <c r="C1581" s="4" t="s">
        <v>9301</v>
      </c>
      <c r="D1581" s="148" t="s">
        <v>1313</v>
      </c>
      <c r="E1581" s="148" t="s">
        <v>125</v>
      </c>
      <c r="F1581" s="149">
        <v>15</v>
      </c>
      <c r="G1581" s="150">
        <v>85</v>
      </c>
      <c r="H1581" s="150">
        <f t="shared" si="99"/>
        <v>1275</v>
      </c>
      <c r="I1581" s="37">
        <v>0</v>
      </c>
      <c r="J1581" s="5">
        <f t="shared" si="100"/>
        <v>1275</v>
      </c>
      <c r="K1581" s="4" t="s">
        <v>126</v>
      </c>
      <c r="L1581" s="4" t="s">
        <v>127</v>
      </c>
      <c r="M1581" s="157"/>
    </row>
    <row r="1582" spans="1:13" x14ac:dyDescent="0.25">
      <c r="A1582" s="147" t="s">
        <v>2406</v>
      </c>
      <c r="B1582" s="187">
        <f t="shared" si="98"/>
        <v>46271</v>
      </c>
      <c r="C1582" s="4" t="s">
        <v>9302</v>
      </c>
      <c r="D1582" s="148" t="s">
        <v>1310</v>
      </c>
      <c r="E1582" s="148" t="s">
        <v>125</v>
      </c>
      <c r="F1582" s="149">
        <v>10</v>
      </c>
      <c r="G1582" s="150">
        <v>85</v>
      </c>
      <c r="H1582" s="150">
        <f t="shared" si="99"/>
        <v>850</v>
      </c>
      <c r="I1582" s="37">
        <v>0</v>
      </c>
      <c r="J1582" s="5">
        <f t="shared" si="100"/>
        <v>850</v>
      </c>
      <c r="K1582" s="4" t="s">
        <v>126</v>
      </c>
      <c r="L1582" s="4" t="s">
        <v>127</v>
      </c>
      <c r="M1582" s="157"/>
    </row>
    <row r="1583" spans="1:13" x14ac:dyDescent="0.25">
      <c r="A1583" s="147" t="s">
        <v>2406</v>
      </c>
      <c r="B1583" s="187">
        <f t="shared" si="98"/>
        <v>46271</v>
      </c>
      <c r="C1583" s="4" t="s">
        <v>9303</v>
      </c>
      <c r="D1583" s="148" t="s">
        <v>1312</v>
      </c>
      <c r="E1583" s="148" t="s">
        <v>125</v>
      </c>
      <c r="F1583" s="149">
        <v>5</v>
      </c>
      <c r="G1583" s="150">
        <v>85</v>
      </c>
      <c r="H1583" s="150">
        <f t="shared" si="99"/>
        <v>425</v>
      </c>
      <c r="I1583" s="37">
        <v>0</v>
      </c>
      <c r="J1583" s="5">
        <f t="shared" si="100"/>
        <v>425</v>
      </c>
      <c r="K1583" s="4" t="s">
        <v>126</v>
      </c>
      <c r="L1583" s="4" t="s">
        <v>127</v>
      </c>
      <c r="M1583" s="157"/>
    </row>
    <row r="1584" spans="1:13" x14ac:dyDescent="0.25">
      <c r="A1584" s="147" t="s">
        <v>2406</v>
      </c>
      <c r="B1584" s="187">
        <f t="shared" si="98"/>
        <v>46271</v>
      </c>
      <c r="C1584" s="4" t="s">
        <v>9303</v>
      </c>
      <c r="D1584" s="148" t="s">
        <v>1312</v>
      </c>
      <c r="E1584" s="148" t="s">
        <v>319</v>
      </c>
      <c r="F1584" s="149">
        <v>1</v>
      </c>
      <c r="G1584" s="150">
        <v>1200</v>
      </c>
      <c r="H1584" s="150">
        <f t="shared" si="99"/>
        <v>1200</v>
      </c>
      <c r="I1584" s="37">
        <v>0</v>
      </c>
      <c r="J1584" s="5">
        <f t="shared" si="100"/>
        <v>1200</v>
      </c>
      <c r="K1584" s="4" t="s">
        <v>126</v>
      </c>
      <c r="L1584" s="4" t="s">
        <v>127</v>
      </c>
      <c r="M1584" s="157"/>
    </row>
    <row r="1585" spans="1:13" x14ac:dyDescent="0.25">
      <c r="A1585" s="147" t="s">
        <v>2406</v>
      </c>
      <c r="B1585" s="187">
        <f t="shared" si="98"/>
        <v>46271</v>
      </c>
      <c r="C1585" s="4" t="s">
        <v>9304</v>
      </c>
      <c r="D1585" s="148" t="s">
        <v>145</v>
      </c>
      <c r="E1585" s="148" t="s">
        <v>125</v>
      </c>
      <c r="F1585" s="149">
        <v>20</v>
      </c>
      <c r="G1585" s="150">
        <v>85</v>
      </c>
      <c r="H1585" s="150">
        <f t="shared" si="99"/>
        <v>1700</v>
      </c>
      <c r="I1585" s="37">
        <v>0</v>
      </c>
      <c r="J1585" s="5">
        <f t="shared" si="100"/>
        <v>1700</v>
      </c>
      <c r="K1585" s="4" t="s">
        <v>126</v>
      </c>
      <c r="L1585" s="4" t="s">
        <v>127</v>
      </c>
      <c r="M1585" s="157"/>
    </row>
    <row r="1586" spans="1:13" x14ac:dyDescent="0.25">
      <c r="A1586" s="147" t="s">
        <v>2406</v>
      </c>
      <c r="B1586" s="187">
        <f t="shared" si="98"/>
        <v>46271</v>
      </c>
      <c r="C1586" s="4" t="s">
        <v>9304</v>
      </c>
      <c r="D1586" s="148" t="s">
        <v>145</v>
      </c>
      <c r="E1586" s="148" t="s">
        <v>319</v>
      </c>
      <c r="F1586" s="149">
        <v>0.5</v>
      </c>
      <c r="G1586" s="150">
        <v>1200</v>
      </c>
      <c r="H1586" s="150">
        <f t="shared" si="99"/>
        <v>600</v>
      </c>
      <c r="I1586" s="37">
        <v>0</v>
      </c>
      <c r="J1586" s="5">
        <f t="shared" si="100"/>
        <v>600</v>
      </c>
      <c r="K1586" s="4" t="s">
        <v>126</v>
      </c>
      <c r="L1586" s="4" t="s">
        <v>127</v>
      </c>
      <c r="M1586" s="157"/>
    </row>
    <row r="1587" spans="1:13" x14ac:dyDescent="0.25">
      <c r="A1587" s="147" t="s">
        <v>2406</v>
      </c>
      <c r="B1587" s="187">
        <f t="shared" si="98"/>
        <v>46271</v>
      </c>
      <c r="C1587" s="4" t="s">
        <v>9305</v>
      </c>
      <c r="D1587" s="148" t="s">
        <v>147</v>
      </c>
      <c r="E1587" s="148" t="s">
        <v>125</v>
      </c>
      <c r="F1587" s="149">
        <v>35</v>
      </c>
      <c r="G1587" s="150">
        <v>85</v>
      </c>
      <c r="H1587" s="150">
        <f t="shared" si="99"/>
        <v>2975</v>
      </c>
      <c r="I1587" s="37">
        <v>0</v>
      </c>
      <c r="J1587" s="5">
        <f t="shared" si="100"/>
        <v>2975</v>
      </c>
      <c r="K1587" s="4" t="s">
        <v>126</v>
      </c>
      <c r="L1587" s="4" t="s">
        <v>127</v>
      </c>
      <c r="M1587" s="157"/>
    </row>
    <row r="1588" spans="1:13" x14ac:dyDescent="0.25">
      <c r="A1588" s="147" t="s">
        <v>2406</v>
      </c>
      <c r="B1588" s="187">
        <f t="shared" si="98"/>
        <v>46271</v>
      </c>
      <c r="C1588" s="4" t="s">
        <v>9306</v>
      </c>
      <c r="D1588" s="148" t="s">
        <v>151</v>
      </c>
      <c r="E1588" s="148" t="s">
        <v>125</v>
      </c>
      <c r="F1588" s="149">
        <v>4</v>
      </c>
      <c r="G1588" s="150">
        <v>85</v>
      </c>
      <c r="H1588" s="150">
        <f t="shared" si="99"/>
        <v>340</v>
      </c>
      <c r="I1588" s="37">
        <v>0</v>
      </c>
      <c r="J1588" s="5">
        <f t="shared" si="100"/>
        <v>340</v>
      </c>
      <c r="K1588" s="4" t="s">
        <v>126</v>
      </c>
      <c r="L1588" s="4" t="s">
        <v>127</v>
      </c>
      <c r="M1588" s="157"/>
    </row>
    <row r="1589" spans="1:13" x14ac:dyDescent="0.25">
      <c r="A1589" s="147" t="s">
        <v>2406</v>
      </c>
      <c r="B1589" s="187">
        <f t="shared" si="98"/>
        <v>46271</v>
      </c>
      <c r="C1589" s="4" t="s">
        <v>9307</v>
      </c>
      <c r="D1589" s="148" t="s">
        <v>265</v>
      </c>
      <c r="E1589" s="148" t="s">
        <v>125</v>
      </c>
      <c r="F1589" s="149">
        <v>1</v>
      </c>
      <c r="G1589" s="150">
        <v>100</v>
      </c>
      <c r="H1589" s="150">
        <f t="shared" si="99"/>
        <v>100</v>
      </c>
      <c r="I1589" s="37">
        <v>0</v>
      </c>
      <c r="J1589" s="5">
        <f t="shared" si="100"/>
        <v>100</v>
      </c>
      <c r="K1589" s="4" t="s">
        <v>126</v>
      </c>
      <c r="L1589" s="4" t="s">
        <v>127</v>
      </c>
      <c r="M1589" s="157"/>
    </row>
    <row r="1590" spans="1:13" x14ac:dyDescent="0.25">
      <c r="A1590" s="147" t="s">
        <v>2406</v>
      </c>
      <c r="B1590" s="187">
        <f>IF(A1590="","",IF(ISNUMBER(A1590),IFERROR(VLOOKUP(TEXT(A1590,"yyyy/mm/dd"),BSAD,2,FALSE),""),IFERROR(VLOOKUP(A1590,BSAD,2,FALSE),"")))</f>
        <v>46271</v>
      </c>
      <c r="C1590" s="4" t="s">
        <v>9308</v>
      </c>
      <c r="D1590" s="148" t="s">
        <v>9272</v>
      </c>
      <c r="E1590" s="148" t="s">
        <v>319</v>
      </c>
      <c r="F1590" s="149">
        <v>2</v>
      </c>
      <c r="G1590" s="150">
        <v>1200</v>
      </c>
      <c r="H1590" s="150">
        <f>IF($F1590="","",$F1590*$G1590)</f>
        <v>2400</v>
      </c>
      <c r="I1590" s="37">
        <v>0</v>
      </c>
      <c r="J1590" s="5">
        <f>IF($F1590="","",$H1590*(1-$I1590/100))</f>
        <v>2400</v>
      </c>
      <c r="K1590" s="4" t="s">
        <v>126</v>
      </c>
      <c r="L1590" s="4" t="s">
        <v>127</v>
      </c>
      <c r="M1590" s="157"/>
    </row>
    <row r="1591" spans="1:13" x14ac:dyDescent="0.25">
      <c r="A1591" s="147" t="s">
        <v>2406</v>
      </c>
      <c r="B1591" s="187">
        <f t="shared" si="98"/>
        <v>46271</v>
      </c>
      <c r="C1591" s="4" t="s">
        <v>9309</v>
      </c>
      <c r="D1591" s="148" t="s">
        <v>534</v>
      </c>
      <c r="E1591" s="148" t="s">
        <v>125</v>
      </c>
      <c r="F1591" s="149">
        <v>1</v>
      </c>
      <c r="G1591" s="150">
        <v>90</v>
      </c>
      <c r="H1591" s="150">
        <f t="shared" si="99"/>
        <v>90</v>
      </c>
      <c r="I1591" s="37">
        <v>0</v>
      </c>
      <c r="J1591" s="5">
        <f t="shared" si="100"/>
        <v>90</v>
      </c>
      <c r="K1591" s="4" t="s">
        <v>126</v>
      </c>
      <c r="L1591" s="4" t="s">
        <v>127</v>
      </c>
      <c r="M1591" s="157"/>
    </row>
    <row r="1592" spans="1:13" x14ac:dyDescent="0.25">
      <c r="A1592" s="147" t="s">
        <v>2406</v>
      </c>
      <c r="B1592" s="187">
        <f t="shared" si="98"/>
        <v>46271</v>
      </c>
      <c r="C1592" s="4" t="s">
        <v>9310</v>
      </c>
      <c r="D1592" s="148" t="s">
        <v>153</v>
      </c>
      <c r="E1592" s="148" t="s">
        <v>125</v>
      </c>
      <c r="F1592" s="149">
        <v>2</v>
      </c>
      <c r="G1592" s="150">
        <v>100</v>
      </c>
      <c r="H1592" s="150">
        <f t="shared" si="99"/>
        <v>200</v>
      </c>
      <c r="I1592" s="37">
        <v>0</v>
      </c>
      <c r="J1592" s="5">
        <f t="shared" si="100"/>
        <v>200</v>
      </c>
      <c r="K1592" s="4" t="s">
        <v>126</v>
      </c>
      <c r="L1592" s="4" t="s">
        <v>127</v>
      </c>
      <c r="M1592" s="157"/>
    </row>
    <row r="1593" spans="1:13" x14ac:dyDescent="0.25">
      <c r="A1593" s="147" t="s">
        <v>2406</v>
      </c>
      <c r="B1593" s="187">
        <f t="shared" si="98"/>
        <v>46271</v>
      </c>
      <c r="C1593" s="4" t="s">
        <v>9310</v>
      </c>
      <c r="D1593" s="148" t="s">
        <v>153</v>
      </c>
      <c r="E1593" s="148" t="s">
        <v>149</v>
      </c>
      <c r="F1593" s="149">
        <v>2</v>
      </c>
      <c r="G1593" s="150">
        <v>850</v>
      </c>
      <c r="H1593" s="150">
        <f t="shared" si="99"/>
        <v>1700</v>
      </c>
      <c r="I1593" s="37">
        <v>0</v>
      </c>
      <c r="J1593" s="5">
        <f t="shared" si="100"/>
        <v>1700</v>
      </c>
      <c r="K1593" s="4" t="s">
        <v>126</v>
      </c>
      <c r="L1593" s="4" t="s">
        <v>127</v>
      </c>
      <c r="M1593" s="157"/>
    </row>
    <row r="1594" spans="1:13" x14ac:dyDescent="0.25">
      <c r="A1594" s="147" t="s">
        <v>2407</v>
      </c>
      <c r="B1594" s="187">
        <f t="shared" si="98"/>
        <v>46272</v>
      </c>
      <c r="C1594" s="4" t="s">
        <v>9311</v>
      </c>
      <c r="D1594" s="148" t="s">
        <v>1303</v>
      </c>
      <c r="E1594" s="148" t="s">
        <v>125</v>
      </c>
      <c r="F1594" s="149">
        <v>60</v>
      </c>
      <c r="G1594" s="150">
        <v>85</v>
      </c>
      <c r="H1594" s="150">
        <f t="shared" si="99"/>
        <v>5100</v>
      </c>
      <c r="I1594" s="37">
        <v>0</v>
      </c>
      <c r="J1594" s="5">
        <f t="shared" si="100"/>
        <v>5100</v>
      </c>
      <c r="K1594" s="4" t="s">
        <v>126</v>
      </c>
      <c r="L1594" s="4" t="s">
        <v>127</v>
      </c>
      <c r="M1594" s="157"/>
    </row>
    <row r="1595" spans="1:13" x14ac:dyDescent="0.25">
      <c r="A1595" s="147" t="s">
        <v>2407</v>
      </c>
      <c r="B1595" s="187">
        <f t="shared" si="98"/>
        <v>46272</v>
      </c>
      <c r="C1595" s="4" t="s">
        <v>9311</v>
      </c>
      <c r="D1595" s="148" t="s">
        <v>1303</v>
      </c>
      <c r="E1595" s="148" t="s">
        <v>131</v>
      </c>
      <c r="F1595" s="149">
        <v>1</v>
      </c>
      <c r="G1595" s="150">
        <v>80</v>
      </c>
      <c r="H1595" s="150">
        <f t="shared" si="99"/>
        <v>80</v>
      </c>
      <c r="I1595" s="37">
        <v>0</v>
      </c>
      <c r="J1595" s="5">
        <f t="shared" si="100"/>
        <v>80</v>
      </c>
      <c r="K1595" s="4" t="s">
        <v>126</v>
      </c>
      <c r="L1595" s="4" t="s">
        <v>127</v>
      </c>
      <c r="M1595" s="157"/>
    </row>
    <row r="1596" spans="1:13" x14ac:dyDescent="0.25">
      <c r="A1596" s="147" t="s">
        <v>2407</v>
      </c>
      <c r="B1596" s="187">
        <f t="shared" si="98"/>
        <v>46272</v>
      </c>
      <c r="C1596" s="4" t="s">
        <v>9312</v>
      </c>
      <c r="D1596" s="148" t="s">
        <v>1306</v>
      </c>
      <c r="E1596" s="148" t="s">
        <v>125</v>
      </c>
      <c r="F1596" s="149">
        <v>40</v>
      </c>
      <c r="G1596" s="150">
        <v>85</v>
      </c>
      <c r="H1596" s="150">
        <f t="shared" si="99"/>
        <v>3400</v>
      </c>
      <c r="I1596" s="37">
        <v>0</v>
      </c>
      <c r="J1596" s="5">
        <f t="shared" si="100"/>
        <v>3400</v>
      </c>
      <c r="K1596" s="4" t="s">
        <v>126</v>
      </c>
      <c r="L1596" s="4" t="s">
        <v>127</v>
      </c>
      <c r="M1596" s="157"/>
    </row>
    <row r="1597" spans="1:13" x14ac:dyDescent="0.25">
      <c r="A1597" s="147" t="s">
        <v>2407</v>
      </c>
      <c r="B1597" s="187">
        <f t="shared" si="98"/>
        <v>46272</v>
      </c>
      <c r="C1597" s="4" t="s">
        <v>9313</v>
      </c>
      <c r="D1597" s="148" t="s">
        <v>1307</v>
      </c>
      <c r="E1597" s="148" t="s">
        <v>125</v>
      </c>
      <c r="F1597" s="149">
        <v>25</v>
      </c>
      <c r="G1597" s="150">
        <v>85</v>
      </c>
      <c r="H1597" s="150">
        <f t="shared" si="99"/>
        <v>2125</v>
      </c>
      <c r="I1597" s="37">
        <v>0</v>
      </c>
      <c r="J1597" s="5">
        <f t="shared" si="100"/>
        <v>2125</v>
      </c>
      <c r="K1597" s="4" t="s">
        <v>126</v>
      </c>
      <c r="L1597" s="4" t="s">
        <v>127</v>
      </c>
      <c r="M1597" s="157"/>
    </row>
    <row r="1598" spans="1:13" x14ac:dyDescent="0.25">
      <c r="A1598" s="147" t="s">
        <v>2407</v>
      </c>
      <c r="B1598" s="187">
        <f t="shared" si="98"/>
        <v>46272</v>
      </c>
      <c r="C1598" s="4" t="s">
        <v>9314</v>
      </c>
      <c r="D1598" s="148" t="s">
        <v>1308</v>
      </c>
      <c r="E1598" s="148" t="s">
        <v>125</v>
      </c>
      <c r="F1598" s="149">
        <v>40</v>
      </c>
      <c r="G1598" s="150">
        <v>86</v>
      </c>
      <c r="H1598" s="150">
        <f t="shared" si="99"/>
        <v>3440</v>
      </c>
      <c r="I1598" s="37">
        <v>0</v>
      </c>
      <c r="J1598" s="5">
        <f t="shared" si="100"/>
        <v>3440</v>
      </c>
      <c r="K1598" s="4" t="s">
        <v>126</v>
      </c>
      <c r="L1598" s="4" t="s">
        <v>127</v>
      </c>
      <c r="M1598" s="157"/>
    </row>
    <row r="1599" spans="1:13" x14ac:dyDescent="0.25">
      <c r="A1599" s="147" t="s">
        <v>2407</v>
      </c>
      <c r="B1599" s="187">
        <f t="shared" si="98"/>
        <v>46272</v>
      </c>
      <c r="C1599" s="4" t="s">
        <v>9314</v>
      </c>
      <c r="D1599" s="148" t="s">
        <v>1308</v>
      </c>
      <c r="E1599" s="148" t="s">
        <v>125</v>
      </c>
      <c r="F1599" s="149">
        <v>50</v>
      </c>
      <c r="G1599" s="150">
        <v>85</v>
      </c>
      <c r="H1599" s="150">
        <f t="shared" si="99"/>
        <v>4250</v>
      </c>
      <c r="I1599" s="37">
        <v>0</v>
      </c>
      <c r="J1599" s="5">
        <f t="shared" si="100"/>
        <v>4250</v>
      </c>
      <c r="K1599" s="4" t="s">
        <v>126</v>
      </c>
      <c r="L1599" s="4" t="s">
        <v>127</v>
      </c>
      <c r="M1599" s="157"/>
    </row>
    <row r="1600" spans="1:13" x14ac:dyDescent="0.25">
      <c r="A1600" s="147" t="s">
        <v>2407</v>
      </c>
      <c r="B1600" s="187">
        <f t="shared" si="98"/>
        <v>46272</v>
      </c>
      <c r="C1600" s="4" t="s">
        <v>9315</v>
      </c>
      <c r="D1600" s="148" t="s">
        <v>1313</v>
      </c>
      <c r="E1600" s="219" t="s">
        <v>125</v>
      </c>
      <c r="F1600" s="220">
        <v>15</v>
      </c>
      <c r="G1600" s="221">
        <v>85</v>
      </c>
      <c r="H1600" s="221">
        <f t="shared" si="99"/>
        <v>1275</v>
      </c>
      <c r="I1600" s="37">
        <v>0</v>
      </c>
      <c r="J1600" s="5">
        <f t="shared" si="100"/>
        <v>1275</v>
      </c>
      <c r="K1600" s="4" t="s">
        <v>126</v>
      </c>
      <c r="L1600" s="219"/>
      <c r="M1600" s="222"/>
    </row>
    <row r="1601" spans="1:13" x14ac:dyDescent="0.25">
      <c r="A1601" s="147" t="s">
        <v>2407</v>
      </c>
      <c r="B1601" s="187">
        <f t="shared" si="98"/>
        <v>46272</v>
      </c>
      <c r="C1601" s="4" t="s">
        <v>9316</v>
      </c>
      <c r="D1601" s="219" t="s">
        <v>1312</v>
      </c>
      <c r="E1601" s="219" t="s">
        <v>125</v>
      </c>
      <c r="F1601" s="220">
        <v>5</v>
      </c>
      <c r="G1601" s="221">
        <v>85</v>
      </c>
      <c r="H1601" s="221">
        <f t="shared" si="99"/>
        <v>425</v>
      </c>
      <c r="I1601" s="37">
        <v>0</v>
      </c>
      <c r="J1601" s="5">
        <f t="shared" si="100"/>
        <v>425</v>
      </c>
      <c r="K1601" s="4" t="s">
        <v>126</v>
      </c>
      <c r="L1601" s="219"/>
      <c r="M1601" s="222"/>
    </row>
    <row r="1602" spans="1:13" x14ac:dyDescent="0.25">
      <c r="A1602" s="147" t="s">
        <v>2407</v>
      </c>
      <c r="B1602" s="187">
        <f t="shared" si="98"/>
        <v>46272</v>
      </c>
      <c r="C1602" s="4" t="s">
        <v>9317</v>
      </c>
      <c r="D1602" s="219" t="s">
        <v>141</v>
      </c>
      <c r="E1602" s="219" t="s">
        <v>125</v>
      </c>
      <c r="F1602" s="220">
        <v>25</v>
      </c>
      <c r="G1602" s="221">
        <v>86</v>
      </c>
      <c r="H1602" s="221">
        <f t="shared" si="99"/>
        <v>2150</v>
      </c>
      <c r="I1602" s="37">
        <v>0</v>
      </c>
      <c r="J1602" s="5">
        <f t="shared" si="100"/>
        <v>2150</v>
      </c>
      <c r="K1602" s="4" t="s">
        <v>126</v>
      </c>
      <c r="L1602" s="219"/>
      <c r="M1602" s="222"/>
    </row>
    <row r="1603" spans="1:13" x14ac:dyDescent="0.25">
      <c r="A1603" s="147" t="s">
        <v>2407</v>
      </c>
      <c r="B1603" s="187">
        <f t="shared" si="98"/>
        <v>46272</v>
      </c>
      <c r="C1603" s="4" t="s">
        <v>9318</v>
      </c>
      <c r="D1603" s="219" t="s">
        <v>139</v>
      </c>
      <c r="E1603" s="219" t="s">
        <v>125</v>
      </c>
      <c r="F1603" s="220">
        <v>2.5</v>
      </c>
      <c r="G1603" s="221">
        <v>86</v>
      </c>
      <c r="H1603" s="221">
        <f t="shared" si="99"/>
        <v>215</v>
      </c>
      <c r="I1603" s="37">
        <v>0</v>
      </c>
      <c r="J1603" s="5">
        <f t="shared" si="100"/>
        <v>215</v>
      </c>
      <c r="K1603" s="4" t="s">
        <v>126</v>
      </c>
      <c r="L1603" s="219"/>
      <c r="M1603" s="222"/>
    </row>
    <row r="1604" spans="1:13" x14ac:dyDescent="0.25">
      <c r="A1604" s="147" t="s">
        <v>2407</v>
      </c>
      <c r="B1604" s="187">
        <f t="shared" si="98"/>
        <v>46272</v>
      </c>
      <c r="C1604" s="4" t="s">
        <v>9319</v>
      </c>
      <c r="D1604" s="219" t="s">
        <v>1311</v>
      </c>
      <c r="E1604" s="219" t="s">
        <v>125</v>
      </c>
      <c r="F1604" s="220">
        <v>10</v>
      </c>
      <c r="G1604" s="221">
        <v>85</v>
      </c>
      <c r="H1604" s="221">
        <f t="shared" si="99"/>
        <v>850</v>
      </c>
      <c r="I1604" s="37">
        <v>0</v>
      </c>
      <c r="J1604" s="5">
        <f t="shared" si="100"/>
        <v>850</v>
      </c>
      <c r="K1604" s="4" t="s">
        <v>126</v>
      </c>
      <c r="L1604" s="219"/>
      <c r="M1604" s="222"/>
    </row>
    <row r="1605" spans="1:13" x14ac:dyDescent="0.25">
      <c r="A1605" s="147" t="s">
        <v>2407</v>
      </c>
      <c r="B1605" s="187">
        <f t="shared" si="98"/>
        <v>46272</v>
      </c>
      <c r="C1605" s="4" t="s">
        <v>9320</v>
      </c>
      <c r="D1605" s="219" t="s">
        <v>134</v>
      </c>
      <c r="E1605" s="219" t="s">
        <v>125</v>
      </c>
      <c r="F1605" s="220">
        <v>10</v>
      </c>
      <c r="G1605" s="221">
        <v>85</v>
      </c>
      <c r="H1605" s="221">
        <f t="shared" si="99"/>
        <v>850</v>
      </c>
      <c r="I1605" s="37">
        <v>0</v>
      </c>
      <c r="J1605" s="5">
        <f t="shared" si="100"/>
        <v>850</v>
      </c>
      <c r="K1605" s="4" t="s">
        <v>126</v>
      </c>
      <c r="L1605" s="219"/>
      <c r="M1605" s="222"/>
    </row>
    <row r="1606" spans="1:13" x14ac:dyDescent="0.25">
      <c r="A1606" s="147" t="s">
        <v>2407</v>
      </c>
      <c r="B1606" s="187">
        <f t="shared" si="98"/>
        <v>46272</v>
      </c>
      <c r="C1606" s="4" t="s">
        <v>9321</v>
      </c>
      <c r="D1606" s="219" t="s">
        <v>9108</v>
      </c>
      <c r="E1606" s="219" t="s">
        <v>125</v>
      </c>
      <c r="F1606" s="220">
        <v>20</v>
      </c>
      <c r="G1606" s="221">
        <v>85</v>
      </c>
      <c r="H1606" s="221">
        <f t="shared" si="99"/>
        <v>1700</v>
      </c>
      <c r="I1606" s="37">
        <v>0</v>
      </c>
      <c r="J1606" s="5">
        <f t="shared" si="100"/>
        <v>1700</v>
      </c>
      <c r="K1606" s="4" t="s">
        <v>126</v>
      </c>
      <c r="L1606" s="219"/>
      <c r="M1606" s="222"/>
    </row>
    <row r="1607" spans="1:13" x14ac:dyDescent="0.25">
      <c r="A1607" s="147" t="s">
        <v>2407</v>
      </c>
      <c r="B1607" s="187">
        <f t="shared" si="98"/>
        <v>46272</v>
      </c>
      <c r="C1607" s="4" t="s">
        <v>9321</v>
      </c>
      <c r="D1607" s="219" t="s">
        <v>9108</v>
      </c>
      <c r="E1607" s="219" t="s">
        <v>125</v>
      </c>
      <c r="F1607" s="220">
        <v>1</v>
      </c>
      <c r="G1607" s="221">
        <v>80</v>
      </c>
      <c r="H1607" s="221">
        <f t="shared" si="99"/>
        <v>80</v>
      </c>
      <c r="I1607" s="37">
        <v>0</v>
      </c>
      <c r="J1607" s="5">
        <f t="shared" si="100"/>
        <v>80</v>
      </c>
      <c r="K1607" s="4" t="s">
        <v>126</v>
      </c>
      <c r="L1607" s="219"/>
      <c r="M1607" s="222"/>
    </row>
    <row r="1608" spans="1:13" x14ac:dyDescent="0.25">
      <c r="A1608" s="147" t="s">
        <v>2407</v>
      </c>
      <c r="B1608" s="187">
        <f t="shared" si="98"/>
        <v>46272</v>
      </c>
      <c r="C1608" s="4" t="s">
        <v>9322</v>
      </c>
      <c r="D1608" s="219" t="s">
        <v>1309</v>
      </c>
      <c r="E1608" s="219" t="s">
        <v>125</v>
      </c>
      <c r="F1608" s="220">
        <v>5</v>
      </c>
      <c r="G1608" s="221">
        <v>85</v>
      </c>
      <c r="H1608" s="221">
        <f t="shared" si="99"/>
        <v>425</v>
      </c>
      <c r="I1608" s="37">
        <v>0</v>
      </c>
      <c r="J1608" s="5">
        <f t="shared" si="100"/>
        <v>425</v>
      </c>
      <c r="K1608" s="4" t="s">
        <v>126</v>
      </c>
      <c r="L1608" s="219"/>
      <c r="M1608" s="222"/>
    </row>
    <row r="1609" spans="1:13" x14ac:dyDescent="0.25">
      <c r="A1609" s="147" t="s">
        <v>2407</v>
      </c>
      <c r="B1609" s="187">
        <f t="shared" si="98"/>
        <v>46272</v>
      </c>
      <c r="C1609" s="4" t="s">
        <v>9323</v>
      </c>
      <c r="D1609" s="219" t="s">
        <v>1310</v>
      </c>
      <c r="E1609" s="219" t="s">
        <v>125</v>
      </c>
      <c r="F1609" s="220">
        <v>10</v>
      </c>
      <c r="G1609" s="221">
        <v>85</v>
      </c>
      <c r="H1609" s="221">
        <f t="shared" si="99"/>
        <v>850</v>
      </c>
      <c r="I1609" s="37">
        <v>0</v>
      </c>
      <c r="J1609" s="5">
        <f t="shared" si="100"/>
        <v>850</v>
      </c>
      <c r="K1609" s="4" t="s">
        <v>126</v>
      </c>
      <c r="L1609" s="219"/>
      <c r="M1609" s="222"/>
    </row>
    <row r="1610" spans="1:13" x14ac:dyDescent="0.25">
      <c r="A1610" s="147" t="s">
        <v>2407</v>
      </c>
      <c r="B1610" s="187">
        <f t="shared" si="98"/>
        <v>46272</v>
      </c>
      <c r="C1610" s="4" t="s">
        <v>9324</v>
      </c>
      <c r="D1610" s="219" t="s">
        <v>145</v>
      </c>
      <c r="E1610" s="219" t="s">
        <v>125</v>
      </c>
      <c r="F1610" s="220">
        <v>20</v>
      </c>
      <c r="G1610" s="221">
        <v>95</v>
      </c>
      <c r="H1610" s="221">
        <f t="shared" si="99"/>
        <v>1900</v>
      </c>
      <c r="I1610" s="37">
        <v>0</v>
      </c>
      <c r="J1610" s="5">
        <f t="shared" si="100"/>
        <v>1900</v>
      </c>
      <c r="K1610" s="4" t="s">
        <v>126</v>
      </c>
      <c r="L1610" s="219"/>
      <c r="M1610" s="222"/>
    </row>
    <row r="1611" spans="1:13" x14ac:dyDescent="0.25">
      <c r="A1611" s="147" t="s">
        <v>2407</v>
      </c>
      <c r="B1611" s="187">
        <f t="shared" si="98"/>
        <v>46272</v>
      </c>
      <c r="C1611" s="4" t="s">
        <v>9325</v>
      </c>
      <c r="D1611" s="219" t="s">
        <v>147</v>
      </c>
      <c r="E1611" s="219" t="s">
        <v>125</v>
      </c>
      <c r="F1611" s="220">
        <v>35</v>
      </c>
      <c r="G1611" s="221">
        <v>85</v>
      </c>
      <c r="H1611" s="221">
        <f t="shared" si="99"/>
        <v>2975</v>
      </c>
      <c r="I1611" s="37">
        <v>0</v>
      </c>
      <c r="J1611" s="5">
        <f t="shared" si="100"/>
        <v>2975</v>
      </c>
      <c r="K1611" s="4" t="s">
        <v>126</v>
      </c>
      <c r="L1611" s="219"/>
      <c r="M1611" s="222"/>
    </row>
    <row r="1612" spans="1:13" x14ac:dyDescent="0.25">
      <c r="A1612" s="147" t="s">
        <v>2407</v>
      </c>
      <c r="B1612" s="187">
        <f t="shared" si="98"/>
        <v>46272</v>
      </c>
      <c r="C1612" s="4" t="s">
        <v>9326</v>
      </c>
      <c r="D1612" s="219" t="s">
        <v>151</v>
      </c>
      <c r="E1612" s="219" t="s">
        <v>125</v>
      </c>
      <c r="F1612" s="220">
        <v>4</v>
      </c>
      <c r="G1612" s="221">
        <v>85</v>
      </c>
      <c r="H1612" s="221">
        <f t="shared" si="99"/>
        <v>340</v>
      </c>
      <c r="I1612" s="37">
        <v>0</v>
      </c>
      <c r="J1612" s="5">
        <f t="shared" si="100"/>
        <v>340</v>
      </c>
      <c r="K1612" s="4" t="s">
        <v>126</v>
      </c>
      <c r="L1612" s="219"/>
      <c r="M1612" s="222"/>
    </row>
    <row r="1613" spans="1:13" x14ac:dyDescent="0.25">
      <c r="A1613" s="147" t="s">
        <v>2407</v>
      </c>
      <c r="B1613" s="187">
        <f t="shared" si="98"/>
        <v>46272</v>
      </c>
      <c r="C1613" s="4" t="s">
        <v>9327</v>
      </c>
      <c r="D1613" s="219" t="s">
        <v>265</v>
      </c>
      <c r="E1613" s="219" t="s">
        <v>125</v>
      </c>
      <c r="F1613" s="220">
        <v>1</v>
      </c>
      <c r="G1613" s="221">
        <v>100</v>
      </c>
      <c r="H1613" s="221">
        <f t="shared" si="99"/>
        <v>100</v>
      </c>
      <c r="I1613" s="37">
        <v>0</v>
      </c>
      <c r="J1613" s="5">
        <f t="shared" si="100"/>
        <v>100</v>
      </c>
      <c r="K1613" s="4" t="s">
        <v>126</v>
      </c>
      <c r="L1613" s="219"/>
      <c r="M1613" s="222"/>
    </row>
    <row r="1614" spans="1:13" x14ac:dyDescent="0.25">
      <c r="A1614" s="147" t="s">
        <v>2407</v>
      </c>
      <c r="B1614" s="187">
        <f t="shared" si="98"/>
        <v>46272</v>
      </c>
      <c r="C1614" s="4" t="s">
        <v>9328</v>
      </c>
      <c r="D1614" s="219" t="s">
        <v>153</v>
      </c>
      <c r="E1614" s="219" t="s">
        <v>125</v>
      </c>
      <c r="F1614" s="220">
        <v>2.75</v>
      </c>
      <c r="G1614" s="221">
        <v>100</v>
      </c>
      <c r="H1614" s="221">
        <f t="shared" si="99"/>
        <v>275</v>
      </c>
      <c r="I1614" s="37">
        <v>0</v>
      </c>
      <c r="J1614" s="5">
        <f t="shared" si="100"/>
        <v>275</v>
      </c>
      <c r="K1614" s="4" t="s">
        <v>126</v>
      </c>
      <c r="L1614" s="219"/>
      <c r="M1614" s="222"/>
    </row>
    <row r="1615" spans="1:13" x14ac:dyDescent="0.25">
      <c r="A1615" s="147" t="s">
        <v>2408</v>
      </c>
      <c r="B1615" s="187">
        <f t="shared" si="98"/>
        <v>46273</v>
      </c>
      <c r="C1615" s="4" t="s">
        <v>9329</v>
      </c>
      <c r="D1615" s="219" t="s">
        <v>1303</v>
      </c>
      <c r="E1615" s="219" t="s">
        <v>125</v>
      </c>
      <c r="F1615" s="220">
        <v>60</v>
      </c>
      <c r="G1615" s="221">
        <v>85</v>
      </c>
      <c r="H1615" s="221">
        <f t="shared" si="99"/>
        <v>5100</v>
      </c>
      <c r="I1615" s="37">
        <v>0</v>
      </c>
      <c r="J1615" s="5">
        <f t="shared" si="100"/>
        <v>5100</v>
      </c>
      <c r="K1615" s="4" t="s">
        <v>126</v>
      </c>
      <c r="L1615" s="219"/>
      <c r="M1615" s="222"/>
    </row>
    <row r="1616" spans="1:13" x14ac:dyDescent="0.25">
      <c r="A1616" s="147" t="s">
        <v>2408</v>
      </c>
      <c r="B1616" s="187">
        <f t="shared" si="98"/>
        <v>46273</v>
      </c>
      <c r="C1616" s="4" t="s">
        <v>9329</v>
      </c>
      <c r="D1616" s="219" t="s">
        <v>1303</v>
      </c>
      <c r="E1616" s="219" t="s">
        <v>131</v>
      </c>
      <c r="F1616" s="220">
        <v>10</v>
      </c>
      <c r="G1616" s="221">
        <v>80</v>
      </c>
      <c r="H1616" s="221">
        <f t="shared" si="99"/>
        <v>800</v>
      </c>
      <c r="I1616" s="37">
        <v>0</v>
      </c>
      <c r="J1616" s="5">
        <f t="shared" si="100"/>
        <v>800</v>
      </c>
      <c r="K1616" s="4" t="s">
        <v>126</v>
      </c>
      <c r="L1616" s="219"/>
      <c r="M1616" s="222"/>
    </row>
    <row r="1617" spans="1:13" x14ac:dyDescent="0.25">
      <c r="A1617" s="147" t="s">
        <v>2408</v>
      </c>
      <c r="B1617" s="187">
        <f t="shared" si="98"/>
        <v>46273</v>
      </c>
      <c r="C1617" s="4" t="s">
        <v>9330</v>
      </c>
      <c r="D1617" s="219" t="s">
        <v>1306</v>
      </c>
      <c r="E1617" s="219" t="s">
        <v>125</v>
      </c>
      <c r="F1617" s="220">
        <v>45</v>
      </c>
      <c r="G1617" s="221">
        <v>85</v>
      </c>
      <c r="H1617" s="221">
        <f t="shared" si="99"/>
        <v>3825</v>
      </c>
      <c r="I1617" s="37">
        <v>0</v>
      </c>
      <c r="J1617" s="5">
        <f t="shared" si="100"/>
        <v>3825</v>
      </c>
      <c r="K1617" s="4" t="s">
        <v>126</v>
      </c>
      <c r="L1617" s="219"/>
      <c r="M1617" s="222"/>
    </row>
    <row r="1618" spans="1:13" x14ac:dyDescent="0.25">
      <c r="A1618" s="147" t="s">
        <v>2408</v>
      </c>
      <c r="B1618" s="187">
        <f t="shared" si="98"/>
        <v>46273</v>
      </c>
      <c r="C1618" s="4" t="s">
        <v>9331</v>
      </c>
      <c r="D1618" s="219" t="s">
        <v>134</v>
      </c>
      <c r="E1618" s="219" t="s">
        <v>125</v>
      </c>
      <c r="F1618" s="220">
        <v>10</v>
      </c>
      <c r="G1618" s="221">
        <v>85</v>
      </c>
      <c r="H1618" s="221">
        <f t="shared" si="99"/>
        <v>850</v>
      </c>
      <c r="I1618" s="37">
        <v>0</v>
      </c>
      <c r="J1618" s="5">
        <f t="shared" si="100"/>
        <v>850</v>
      </c>
      <c r="K1618" s="4" t="s">
        <v>126</v>
      </c>
      <c r="L1618" s="219"/>
      <c r="M1618" s="222"/>
    </row>
    <row r="1619" spans="1:13" x14ac:dyDescent="0.25">
      <c r="A1619" s="147" t="s">
        <v>2408</v>
      </c>
      <c r="B1619" s="187">
        <f t="shared" si="98"/>
        <v>46273</v>
      </c>
      <c r="C1619" s="4" t="s">
        <v>9332</v>
      </c>
      <c r="D1619" s="219" t="s">
        <v>9108</v>
      </c>
      <c r="E1619" s="219" t="s">
        <v>125</v>
      </c>
      <c r="F1619" s="220">
        <v>30</v>
      </c>
      <c r="G1619" s="221">
        <v>85</v>
      </c>
      <c r="H1619" s="221">
        <f t="shared" si="99"/>
        <v>2550</v>
      </c>
      <c r="I1619" s="37">
        <v>0</v>
      </c>
      <c r="J1619" s="5">
        <f t="shared" si="100"/>
        <v>2550</v>
      </c>
      <c r="K1619" s="4" t="s">
        <v>126</v>
      </c>
      <c r="L1619" s="219"/>
      <c r="M1619" s="222"/>
    </row>
    <row r="1620" spans="1:13" x14ac:dyDescent="0.25">
      <c r="A1620" s="147" t="s">
        <v>2408</v>
      </c>
      <c r="B1620" s="187">
        <f t="shared" si="98"/>
        <v>46273</v>
      </c>
      <c r="C1620" s="4" t="s">
        <v>9333</v>
      </c>
      <c r="D1620" s="219" t="s">
        <v>1310</v>
      </c>
      <c r="E1620" s="219" t="s">
        <v>125</v>
      </c>
      <c r="F1620" s="220">
        <v>10</v>
      </c>
      <c r="G1620" s="221">
        <v>85</v>
      </c>
      <c r="H1620" s="221">
        <f t="shared" si="99"/>
        <v>850</v>
      </c>
      <c r="I1620" s="37">
        <v>0</v>
      </c>
      <c r="J1620" s="5">
        <f t="shared" si="100"/>
        <v>850</v>
      </c>
      <c r="K1620" s="4" t="s">
        <v>126</v>
      </c>
      <c r="L1620" s="219"/>
      <c r="M1620" s="222"/>
    </row>
    <row r="1621" spans="1:13" x14ac:dyDescent="0.25">
      <c r="A1621" s="147" t="s">
        <v>2408</v>
      </c>
      <c r="B1621" s="187">
        <f t="shared" si="98"/>
        <v>46273</v>
      </c>
      <c r="C1621" s="4" t="s">
        <v>9334</v>
      </c>
      <c r="D1621" s="219" t="s">
        <v>1308</v>
      </c>
      <c r="E1621" s="219" t="s">
        <v>125</v>
      </c>
      <c r="F1621" s="220">
        <v>55</v>
      </c>
      <c r="G1621" s="221">
        <v>85</v>
      </c>
      <c r="H1621" s="221">
        <f t="shared" si="99"/>
        <v>4675</v>
      </c>
      <c r="I1621" s="37">
        <v>0</v>
      </c>
      <c r="J1621" s="5">
        <f t="shared" si="100"/>
        <v>4675</v>
      </c>
      <c r="K1621" s="4" t="s">
        <v>126</v>
      </c>
      <c r="L1621" s="219"/>
      <c r="M1621" s="222"/>
    </row>
    <row r="1622" spans="1:13" x14ac:dyDescent="0.25">
      <c r="A1622" s="147" t="s">
        <v>2408</v>
      </c>
      <c r="B1622" s="187">
        <f t="shared" si="98"/>
        <v>46273</v>
      </c>
      <c r="C1622" s="4" t="s">
        <v>9334</v>
      </c>
      <c r="D1622" s="219" t="s">
        <v>1308</v>
      </c>
      <c r="E1622" s="219" t="s">
        <v>131</v>
      </c>
      <c r="F1622" s="220">
        <v>1</v>
      </c>
      <c r="G1622" s="221">
        <v>80</v>
      </c>
      <c r="H1622" s="221">
        <f t="shared" si="99"/>
        <v>80</v>
      </c>
      <c r="I1622" s="37">
        <v>0</v>
      </c>
      <c r="J1622" s="5">
        <f t="shared" si="100"/>
        <v>80</v>
      </c>
      <c r="K1622" s="4" t="s">
        <v>126</v>
      </c>
      <c r="L1622" s="219"/>
      <c r="M1622" s="222"/>
    </row>
    <row r="1623" spans="1:13" x14ac:dyDescent="0.25">
      <c r="A1623" s="147" t="s">
        <v>2408</v>
      </c>
      <c r="B1623" s="187">
        <f t="shared" si="98"/>
        <v>46273</v>
      </c>
      <c r="C1623" s="4" t="s">
        <v>9334</v>
      </c>
      <c r="D1623" s="219" t="s">
        <v>1308</v>
      </c>
      <c r="E1623" s="219" t="s">
        <v>149</v>
      </c>
      <c r="F1623" s="220">
        <v>2</v>
      </c>
      <c r="G1623" s="221">
        <v>850</v>
      </c>
      <c r="H1623" s="221">
        <f t="shared" si="99"/>
        <v>1700</v>
      </c>
      <c r="I1623" s="37">
        <v>0</v>
      </c>
      <c r="J1623" s="5">
        <f t="shared" si="100"/>
        <v>1700</v>
      </c>
      <c r="K1623" s="4" t="s">
        <v>126</v>
      </c>
      <c r="L1623" s="219"/>
      <c r="M1623" s="222"/>
    </row>
    <row r="1624" spans="1:13" x14ac:dyDescent="0.25">
      <c r="A1624" s="147" t="s">
        <v>2408</v>
      </c>
      <c r="B1624" s="187">
        <f t="shared" si="98"/>
        <v>46273</v>
      </c>
      <c r="C1624" s="4" t="s">
        <v>9335</v>
      </c>
      <c r="D1624" s="219" t="s">
        <v>1308</v>
      </c>
      <c r="E1624" s="219" t="s">
        <v>9336</v>
      </c>
      <c r="F1624" s="220">
        <v>40</v>
      </c>
      <c r="G1624" s="221">
        <v>0</v>
      </c>
      <c r="H1624" s="221">
        <f t="shared" si="99"/>
        <v>0</v>
      </c>
      <c r="I1624" s="37">
        <v>0</v>
      </c>
      <c r="J1624" s="5">
        <f t="shared" si="100"/>
        <v>0</v>
      </c>
      <c r="K1624" s="4" t="s">
        <v>126</v>
      </c>
      <c r="L1624" s="219"/>
      <c r="M1624" s="222"/>
    </row>
    <row r="1625" spans="1:13" x14ac:dyDescent="0.25">
      <c r="A1625" s="147" t="s">
        <v>2408</v>
      </c>
      <c r="B1625" s="187">
        <f t="shared" si="98"/>
        <v>46273</v>
      </c>
      <c r="C1625" s="4" t="s">
        <v>9337</v>
      </c>
      <c r="D1625" s="219" t="s">
        <v>1313</v>
      </c>
      <c r="E1625" s="219" t="s">
        <v>125</v>
      </c>
      <c r="F1625" s="220">
        <v>15</v>
      </c>
      <c r="G1625" s="221">
        <v>85</v>
      </c>
      <c r="H1625" s="221">
        <f t="shared" si="99"/>
        <v>1275</v>
      </c>
      <c r="I1625" s="37">
        <v>0</v>
      </c>
      <c r="J1625" s="5">
        <f t="shared" si="100"/>
        <v>1275</v>
      </c>
      <c r="K1625" s="4" t="s">
        <v>126</v>
      </c>
      <c r="L1625" s="219"/>
      <c r="M1625" s="222"/>
    </row>
    <row r="1626" spans="1:13" x14ac:dyDescent="0.25">
      <c r="A1626" s="147" t="s">
        <v>2408</v>
      </c>
      <c r="B1626" s="187">
        <f t="shared" si="98"/>
        <v>46273</v>
      </c>
      <c r="C1626" s="4" t="s">
        <v>9338</v>
      </c>
      <c r="D1626" s="219" t="s">
        <v>141</v>
      </c>
      <c r="E1626" s="219" t="s">
        <v>9336</v>
      </c>
      <c r="F1626" s="220">
        <v>25</v>
      </c>
      <c r="G1626" s="221">
        <v>0</v>
      </c>
      <c r="H1626" s="221">
        <f t="shared" si="99"/>
        <v>0</v>
      </c>
      <c r="I1626" s="37">
        <v>0</v>
      </c>
      <c r="J1626" s="5">
        <f t="shared" si="100"/>
        <v>0</v>
      </c>
      <c r="K1626" s="4" t="s">
        <v>126</v>
      </c>
      <c r="L1626" s="219"/>
      <c r="M1626" s="222"/>
    </row>
    <row r="1627" spans="1:13" x14ac:dyDescent="0.25">
      <c r="A1627" s="147" t="s">
        <v>2408</v>
      </c>
      <c r="B1627" s="187">
        <f t="shared" si="98"/>
        <v>46273</v>
      </c>
      <c r="C1627" s="4" t="s">
        <v>9339</v>
      </c>
      <c r="D1627" s="219" t="s">
        <v>139</v>
      </c>
      <c r="E1627" s="219" t="s">
        <v>125</v>
      </c>
      <c r="F1627" s="220">
        <v>2.5</v>
      </c>
      <c r="G1627" s="221">
        <v>86</v>
      </c>
      <c r="H1627" s="221">
        <f t="shared" si="99"/>
        <v>215</v>
      </c>
      <c r="I1627" s="37">
        <v>0</v>
      </c>
      <c r="J1627" s="5">
        <f t="shared" si="100"/>
        <v>215</v>
      </c>
      <c r="K1627" s="4" t="s">
        <v>126</v>
      </c>
      <c r="L1627" s="219"/>
      <c r="M1627" s="222"/>
    </row>
    <row r="1628" spans="1:13" x14ac:dyDescent="0.25">
      <c r="A1628" s="147" t="s">
        <v>2408</v>
      </c>
      <c r="B1628" s="187">
        <f t="shared" si="98"/>
        <v>46273</v>
      </c>
      <c r="C1628" s="4" t="s">
        <v>9340</v>
      </c>
      <c r="D1628" s="219" t="s">
        <v>141</v>
      </c>
      <c r="E1628" s="219" t="s">
        <v>125</v>
      </c>
      <c r="F1628" s="220">
        <v>5</v>
      </c>
      <c r="G1628" s="221">
        <v>86</v>
      </c>
      <c r="H1628" s="221">
        <f t="shared" si="99"/>
        <v>430</v>
      </c>
      <c r="I1628" s="37">
        <v>0</v>
      </c>
      <c r="J1628" s="5">
        <f t="shared" si="100"/>
        <v>430</v>
      </c>
      <c r="K1628" s="4" t="s">
        <v>126</v>
      </c>
      <c r="L1628" s="219"/>
      <c r="M1628" s="222"/>
    </row>
    <row r="1629" spans="1:13" x14ac:dyDescent="0.25">
      <c r="A1629" s="147" t="s">
        <v>2408</v>
      </c>
      <c r="B1629" s="187">
        <f t="shared" si="98"/>
        <v>46273</v>
      </c>
      <c r="C1629" s="4" t="s">
        <v>9341</v>
      </c>
      <c r="D1629" s="219" t="s">
        <v>1311</v>
      </c>
      <c r="E1629" s="219" t="s">
        <v>125</v>
      </c>
      <c r="F1629" s="220">
        <v>10</v>
      </c>
      <c r="G1629" s="221">
        <v>85</v>
      </c>
      <c r="H1629" s="221">
        <f t="shared" si="99"/>
        <v>850</v>
      </c>
      <c r="I1629" s="37">
        <v>0</v>
      </c>
      <c r="J1629" s="5">
        <f t="shared" si="100"/>
        <v>850</v>
      </c>
      <c r="K1629" s="4" t="s">
        <v>126</v>
      </c>
      <c r="L1629" s="219"/>
      <c r="M1629" s="222"/>
    </row>
    <row r="1630" spans="1:13" x14ac:dyDescent="0.25">
      <c r="A1630" s="147" t="s">
        <v>2408</v>
      </c>
      <c r="B1630" s="187">
        <f t="shared" si="98"/>
        <v>46273</v>
      </c>
      <c r="C1630" s="4" t="s">
        <v>9342</v>
      </c>
      <c r="D1630" s="219" t="s">
        <v>1307</v>
      </c>
      <c r="E1630" s="219" t="s">
        <v>125</v>
      </c>
      <c r="F1630" s="220">
        <v>40</v>
      </c>
      <c r="G1630" s="221">
        <v>85</v>
      </c>
      <c r="H1630" s="221">
        <f t="shared" si="99"/>
        <v>3400</v>
      </c>
      <c r="I1630" s="37">
        <v>0</v>
      </c>
      <c r="J1630" s="5">
        <f t="shared" si="100"/>
        <v>3400</v>
      </c>
      <c r="K1630" s="4" t="s">
        <v>126</v>
      </c>
      <c r="L1630" s="219"/>
      <c r="M1630" s="222"/>
    </row>
    <row r="1631" spans="1:13" x14ac:dyDescent="0.25">
      <c r="A1631" s="147" t="s">
        <v>2408</v>
      </c>
      <c r="B1631" s="187">
        <f t="shared" si="98"/>
        <v>46273</v>
      </c>
      <c r="C1631" s="4" t="s">
        <v>9343</v>
      </c>
      <c r="D1631" s="219" t="s">
        <v>145</v>
      </c>
      <c r="E1631" s="219" t="s">
        <v>125</v>
      </c>
      <c r="F1631" s="220">
        <v>20</v>
      </c>
      <c r="G1631" s="221">
        <v>85</v>
      </c>
      <c r="H1631" s="221">
        <f t="shared" si="99"/>
        <v>1700</v>
      </c>
      <c r="I1631" s="37">
        <v>0</v>
      </c>
      <c r="J1631" s="5">
        <f t="shared" si="100"/>
        <v>1700</v>
      </c>
      <c r="K1631" s="4" t="s">
        <v>126</v>
      </c>
      <c r="L1631" s="219"/>
      <c r="M1631" s="222"/>
    </row>
    <row r="1632" spans="1:13" x14ac:dyDescent="0.25">
      <c r="A1632" s="147" t="s">
        <v>2408</v>
      </c>
      <c r="B1632" s="187">
        <f t="shared" si="98"/>
        <v>46273</v>
      </c>
      <c r="C1632" s="4" t="s">
        <v>9344</v>
      </c>
      <c r="D1632" s="219" t="s">
        <v>1312</v>
      </c>
      <c r="E1632" s="219" t="s">
        <v>125</v>
      </c>
      <c r="F1632" s="220">
        <v>5</v>
      </c>
      <c r="G1632" s="221">
        <v>85</v>
      </c>
      <c r="H1632" s="221">
        <f t="shared" si="99"/>
        <v>425</v>
      </c>
      <c r="I1632" s="37">
        <v>0</v>
      </c>
      <c r="J1632" s="5">
        <f t="shared" si="100"/>
        <v>425</v>
      </c>
      <c r="K1632" s="4" t="s">
        <v>126</v>
      </c>
      <c r="L1632" s="219"/>
      <c r="M1632" s="222"/>
    </row>
    <row r="1633" spans="1:13" x14ac:dyDescent="0.25">
      <c r="A1633" s="147" t="s">
        <v>2408</v>
      </c>
      <c r="B1633" s="187">
        <f t="shared" si="98"/>
        <v>46273</v>
      </c>
      <c r="C1633" s="4" t="s">
        <v>9345</v>
      </c>
      <c r="D1633" s="219" t="s">
        <v>147</v>
      </c>
      <c r="E1633" s="219" t="s">
        <v>125</v>
      </c>
      <c r="F1633" s="220">
        <v>35</v>
      </c>
      <c r="G1633" s="221">
        <v>85</v>
      </c>
      <c r="H1633" s="221">
        <f t="shared" si="99"/>
        <v>2975</v>
      </c>
      <c r="I1633" s="37">
        <v>0</v>
      </c>
      <c r="J1633" s="5">
        <f t="shared" si="100"/>
        <v>2975</v>
      </c>
      <c r="K1633" s="4" t="s">
        <v>126</v>
      </c>
      <c r="L1633" s="219"/>
      <c r="M1633" s="222"/>
    </row>
    <row r="1634" spans="1:13" x14ac:dyDescent="0.25">
      <c r="A1634" s="147" t="s">
        <v>2408</v>
      </c>
      <c r="B1634" s="187">
        <f t="shared" si="98"/>
        <v>46273</v>
      </c>
      <c r="C1634" s="4" t="s">
        <v>9346</v>
      </c>
      <c r="D1634" s="219" t="s">
        <v>151</v>
      </c>
      <c r="E1634" s="219" t="s">
        <v>125</v>
      </c>
      <c r="F1634" s="220">
        <v>8</v>
      </c>
      <c r="G1634" s="221">
        <v>85</v>
      </c>
      <c r="H1634" s="221">
        <f t="shared" si="99"/>
        <v>680</v>
      </c>
      <c r="I1634" s="37">
        <v>0</v>
      </c>
      <c r="J1634" s="5">
        <f t="shared" si="100"/>
        <v>680</v>
      </c>
      <c r="K1634" s="4" t="s">
        <v>126</v>
      </c>
      <c r="L1634" s="219"/>
      <c r="M1634" s="222"/>
    </row>
    <row r="1635" spans="1:13" x14ac:dyDescent="0.25">
      <c r="A1635" s="147" t="s">
        <v>2408</v>
      </c>
      <c r="B1635" s="187">
        <f t="shared" si="98"/>
        <v>46273</v>
      </c>
      <c r="C1635" s="4" t="s">
        <v>9347</v>
      </c>
      <c r="D1635" s="219" t="s">
        <v>265</v>
      </c>
      <c r="E1635" s="219" t="s">
        <v>125</v>
      </c>
      <c r="F1635" s="220">
        <v>1</v>
      </c>
      <c r="G1635" s="221">
        <v>100</v>
      </c>
      <c r="H1635" s="221">
        <f t="shared" si="99"/>
        <v>100</v>
      </c>
      <c r="I1635" s="37">
        <v>0</v>
      </c>
      <c r="J1635" s="5">
        <f t="shared" si="100"/>
        <v>100</v>
      </c>
      <c r="K1635" s="4" t="s">
        <v>126</v>
      </c>
      <c r="L1635" s="219"/>
      <c r="M1635" s="222"/>
    </row>
    <row r="1636" spans="1:13" x14ac:dyDescent="0.25">
      <c r="A1636" s="147" t="s">
        <v>2408</v>
      </c>
      <c r="B1636" s="187">
        <f t="shared" si="98"/>
        <v>46273</v>
      </c>
      <c r="C1636" s="4" t="s">
        <v>9348</v>
      </c>
      <c r="D1636" s="219" t="s">
        <v>153</v>
      </c>
      <c r="E1636" s="219" t="s">
        <v>125</v>
      </c>
      <c r="F1636" s="220">
        <v>2.5</v>
      </c>
      <c r="G1636" s="221">
        <v>100</v>
      </c>
      <c r="H1636" s="221">
        <f t="shared" si="99"/>
        <v>250</v>
      </c>
      <c r="I1636" s="37">
        <v>0</v>
      </c>
      <c r="J1636" s="5">
        <f t="shared" si="100"/>
        <v>250</v>
      </c>
      <c r="K1636" s="4" t="s">
        <v>126</v>
      </c>
      <c r="L1636" s="219"/>
      <c r="M1636" s="222"/>
    </row>
    <row r="1637" spans="1:13" x14ac:dyDescent="0.25">
      <c r="A1637" s="147" t="s">
        <v>2408</v>
      </c>
      <c r="B1637" s="187">
        <f t="shared" si="98"/>
        <v>46273</v>
      </c>
      <c r="C1637" s="4" t="s">
        <v>9348</v>
      </c>
      <c r="D1637" s="219" t="s">
        <v>153</v>
      </c>
      <c r="E1637" s="219" t="s">
        <v>149</v>
      </c>
      <c r="F1637" s="220">
        <v>3</v>
      </c>
      <c r="G1637" s="221">
        <v>850</v>
      </c>
      <c r="H1637" s="221">
        <f t="shared" si="99"/>
        <v>2550</v>
      </c>
      <c r="I1637" s="37">
        <v>0</v>
      </c>
      <c r="J1637" s="5">
        <f t="shared" si="100"/>
        <v>2550</v>
      </c>
      <c r="K1637" s="4" t="s">
        <v>126</v>
      </c>
      <c r="L1637" s="219"/>
      <c r="M1637" s="222"/>
    </row>
    <row r="1638" spans="1:13" x14ac:dyDescent="0.25">
      <c r="A1638" s="147" t="s">
        <v>2408</v>
      </c>
      <c r="B1638" s="187">
        <f t="shared" si="98"/>
        <v>46273</v>
      </c>
      <c r="C1638" s="4" t="s">
        <v>9348</v>
      </c>
      <c r="D1638" s="219" t="s">
        <v>153</v>
      </c>
      <c r="E1638" s="219" t="s">
        <v>216</v>
      </c>
      <c r="F1638" s="220">
        <v>0.25</v>
      </c>
      <c r="G1638" s="221">
        <v>800</v>
      </c>
      <c r="H1638" s="221">
        <f t="shared" si="99"/>
        <v>200</v>
      </c>
      <c r="I1638" s="37">
        <v>0</v>
      </c>
      <c r="J1638" s="5">
        <f t="shared" si="100"/>
        <v>200</v>
      </c>
      <c r="K1638" s="4" t="s">
        <v>126</v>
      </c>
      <c r="L1638" s="219"/>
      <c r="M1638" s="222"/>
    </row>
    <row r="1639" spans="1:13" x14ac:dyDescent="0.25">
      <c r="A1639" s="147" t="s">
        <v>2409</v>
      </c>
      <c r="B1639" s="187">
        <f t="shared" si="98"/>
        <v>46274</v>
      </c>
      <c r="C1639" s="4" t="s">
        <v>9349</v>
      </c>
      <c r="D1639" s="219" t="s">
        <v>1303</v>
      </c>
      <c r="E1639" s="219" t="s">
        <v>125</v>
      </c>
      <c r="F1639" s="220">
        <v>60</v>
      </c>
      <c r="G1639" s="221">
        <v>85</v>
      </c>
      <c r="H1639" s="221">
        <f t="shared" si="99"/>
        <v>5100</v>
      </c>
      <c r="I1639" s="37">
        <v>0</v>
      </c>
      <c r="J1639" s="5">
        <f t="shared" si="100"/>
        <v>5100</v>
      </c>
      <c r="K1639" s="4" t="s">
        <v>126</v>
      </c>
      <c r="L1639" s="219"/>
      <c r="M1639" s="222"/>
    </row>
    <row r="1640" spans="1:13" x14ac:dyDescent="0.25">
      <c r="A1640" s="147" t="s">
        <v>2409</v>
      </c>
      <c r="B1640" s="187">
        <f t="shared" si="98"/>
        <v>46274</v>
      </c>
      <c r="C1640" s="4" t="s">
        <v>9349</v>
      </c>
      <c r="D1640" s="219" t="s">
        <v>1303</v>
      </c>
      <c r="E1640" s="219" t="s">
        <v>131</v>
      </c>
      <c r="F1640" s="220">
        <v>1</v>
      </c>
      <c r="G1640" s="221">
        <v>80</v>
      </c>
      <c r="H1640" s="221">
        <f t="shared" si="99"/>
        <v>80</v>
      </c>
      <c r="I1640" s="37">
        <v>0</v>
      </c>
      <c r="J1640" s="5">
        <f t="shared" si="100"/>
        <v>80</v>
      </c>
      <c r="K1640" s="4" t="s">
        <v>126</v>
      </c>
      <c r="L1640" s="219"/>
      <c r="M1640" s="222"/>
    </row>
    <row r="1641" spans="1:13" x14ac:dyDescent="0.25">
      <c r="A1641" s="147" t="s">
        <v>2409</v>
      </c>
      <c r="B1641" s="187">
        <f t="shared" si="98"/>
        <v>46274</v>
      </c>
      <c r="C1641" s="4" t="s">
        <v>9350</v>
      </c>
      <c r="D1641" s="219" t="s">
        <v>1306</v>
      </c>
      <c r="E1641" s="219" t="s">
        <v>125</v>
      </c>
      <c r="F1641" s="220">
        <v>40</v>
      </c>
      <c r="G1641" s="221">
        <v>85</v>
      </c>
      <c r="H1641" s="221">
        <f t="shared" si="99"/>
        <v>3400</v>
      </c>
      <c r="I1641" s="37">
        <v>0</v>
      </c>
      <c r="J1641" s="5">
        <f t="shared" si="100"/>
        <v>3400</v>
      </c>
      <c r="K1641" s="4" t="s">
        <v>126</v>
      </c>
      <c r="L1641" s="219"/>
      <c r="M1641" s="222"/>
    </row>
    <row r="1642" spans="1:13" x14ac:dyDescent="0.25">
      <c r="A1642" s="147" t="s">
        <v>2409</v>
      </c>
      <c r="B1642" s="187">
        <f t="shared" si="98"/>
        <v>46274</v>
      </c>
      <c r="C1642" s="4" t="s">
        <v>9351</v>
      </c>
      <c r="D1642" s="219" t="s">
        <v>134</v>
      </c>
      <c r="E1642" s="219" t="s">
        <v>125</v>
      </c>
      <c r="F1642" s="220">
        <v>10</v>
      </c>
      <c r="G1642" s="221">
        <v>85</v>
      </c>
      <c r="H1642" s="221">
        <f t="shared" si="99"/>
        <v>850</v>
      </c>
      <c r="I1642" s="37">
        <v>0</v>
      </c>
      <c r="J1642" s="5">
        <f t="shared" si="100"/>
        <v>850</v>
      </c>
      <c r="K1642" s="4" t="s">
        <v>126</v>
      </c>
      <c r="L1642" s="219"/>
      <c r="M1642" s="222"/>
    </row>
    <row r="1643" spans="1:13" x14ac:dyDescent="0.25">
      <c r="A1643" s="147" t="s">
        <v>2409</v>
      </c>
      <c r="B1643" s="187">
        <f t="shared" si="98"/>
        <v>46274</v>
      </c>
      <c r="C1643" s="4" t="s">
        <v>9352</v>
      </c>
      <c r="D1643" s="219" t="s">
        <v>8883</v>
      </c>
      <c r="E1643" s="219" t="s">
        <v>125</v>
      </c>
      <c r="F1643" s="220">
        <v>40</v>
      </c>
      <c r="G1643" s="221">
        <v>85</v>
      </c>
      <c r="H1643" s="221">
        <f t="shared" si="99"/>
        <v>3400</v>
      </c>
      <c r="I1643" s="37">
        <v>0</v>
      </c>
      <c r="J1643" s="5">
        <f t="shared" si="100"/>
        <v>3400</v>
      </c>
      <c r="K1643" s="4" t="s">
        <v>126</v>
      </c>
      <c r="L1643" s="219"/>
      <c r="M1643" s="222"/>
    </row>
    <row r="1644" spans="1:13" x14ac:dyDescent="0.25">
      <c r="A1644" s="147" t="s">
        <v>2409</v>
      </c>
      <c r="B1644" s="187">
        <f t="shared" si="98"/>
        <v>46274</v>
      </c>
      <c r="C1644" s="4" t="s">
        <v>9353</v>
      </c>
      <c r="D1644" s="219" t="s">
        <v>1309</v>
      </c>
      <c r="E1644" s="219" t="s">
        <v>125</v>
      </c>
      <c r="F1644" s="220">
        <v>5</v>
      </c>
      <c r="G1644" s="221">
        <v>85</v>
      </c>
      <c r="H1644" s="221">
        <f t="shared" si="99"/>
        <v>425</v>
      </c>
      <c r="I1644" s="37">
        <v>0</v>
      </c>
      <c r="J1644" s="5">
        <f t="shared" si="100"/>
        <v>425</v>
      </c>
      <c r="K1644" s="4" t="s">
        <v>126</v>
      </c>
      <c r="L1644" s="219"/>
      <c r="M1644" s="222"/>
    </row>
    <row r="1645" spans="1:13" x14ac:dyDescent="0.25">
      <c r="A1645" s="147" t="s">
        <v>2409</v>
      </c>
      <c r="B1645" s="187">
        <f t="shared" si="98"/>
        <v>46274</v>
      </c>
      <c r="C1645" s="4" t="s">
        <v>9354</v>
      </c>
      <c r="D1645" s="219" t="s">
        <v>1310</v>
      </c>
      <c r="E1645" s="219" t="s">
        <v>125</v>
      </c>
      <c r="F1645" s="220">
        <v>10</v>
      </c>
      <c r="G1645" s="221">
        <v>85</v>
      </c>
      <c r="H1645" s="221">
        <f t="shared" si="99"/>
        <v>850</v>
      </c>
      <c r="I1645" s="37">
        <v>0</v>
      </c>
      <c r="J1645" s="5">
        <f t="shared" si="100"/>
        <v>850</v>
      </c>
      <c r="K1645" s="4" t="s">
        <v>126</v>
      </c>
      <c r="L1645" s="219"/>
      <c r="M1645" s="222"/>
    </row>
    <row r="1646" spans="1:13" x14ac:dyDescent="0.25">
      <c r="A1646" s="147" t="s">
        <v>2409</v>
      </c>
      <c r="B1646" s="187">
        <f t="shared" si="98"/>
        <v>46274</v>
      </c>
      <c r="C1646" s="4" t="s">
        <v>9355</v>
      </c>
      <c r="D1646" s="219" t="s">
        <v>1311</v>
      </c>
      <c r="E1646" s="219" t="s">
        <v>125</v>
      </c>
      <c r="F1646" s="220">
        <v>10</v>
      </c>
      <c r="G1646" s="221">
        <v>85</v>
      </c>
      <c r="H1646" s="221">
        <f t="shared" si="99"/>
        <v>850</v>
      </c>
      <c r="I1646" s="37">
        <v>0</v>
      </c>
      <c r="J1646" s="5">
        <f t="shared" si="100"/>
        <v>850</v>
      </c>
      <c r="K1646" s="4" t="s">
        <v>126</v>
      </c>
      <c r="L1646" s="219"/>
      <c r="M1646" s="222"/>
    </row>
    <row r="1647" spans="1:13" x14ac:dyDescent="0.25">
      <c r="A1647" s="147" t="s">
        <v>2409</v>
      </c>
      <c r="B1647" s="187">
        <f t="shared" si="98"/>
        <v>46274</v>
      </c>
      <c r="C1647" s="4" t="s">
        <v>9356</v>
      </c>
      <c r="D1647" s="219" t="s">
        <v>139</v>
      </c>
      <c r="E1647" s="219" t="s">
        <v>125</v>
      </c>
      <c r="F1647" s="220">
        <v>2.5</v>
      </c>
      <c r="G1647" s="221">
        <v>86</v>
      </c>
      <c r="H1647" s="221">
        <f t="shared" si="99"/>
        <v>215</v>
      </c>
      <c r="I1647" s="37">
        <v>0</v>
      </c>
      <c r="J1647" s="5">
        <f t="shared" si="100"/>
        <v>215</v>
      </c>
      <c r="K1647" s="4" t="s">
        <v>126</v>
      </c>
      <c r="L1647" s="219"/>
      <c r="M1647" s="222"/>
    </row>
    <row r="1648" spans="1:13" x14ac:dyDescent="0.25">
      <c r="A1648" s="147" t="s">
        <v>2409</v>
      </c>
      <c r="B1648" s="187">
        <f t="shared" si="98"/>
        <v>46274</v>
      </c>
      <c r="C1648" s="4" t="s">
        <v>9357</v>
      </c>
      <c r="D1648" s="219" t="s">
        <v>141</v>
      </c>
      <c r="E1648" s="219" t="s">
        <v>125</v>
      </c>
      <c r="F1648" s="220">
        <v>25</v>
      </c>
      <c r="G1648" s="221">
        <v>86</v>
      </c>
      <c r="H1648" s="221">
        <f t="shared" si="99"/>
        <v>2150</v>
      </c>
      <c r="I1648" s="37">
        <v>0</v>
      </c>
      <c r="J1648" s="5">
        <f t="shared" si="100"/>
        <v>2150</v>
      </c>
      <c r="K1648" s="4" t="s">
        <v>126</v>
      </c>
      <c r="L1648" s="219"/>
      <c r="M1648" s="222"/>
    </row>
    <row r="1649" spans="1:13" x14ac:dyDescent="0.25">
      <c r="A1649" s="147" t="s">
        <v>2409</v>
      </c>
      <c r="B1649" s="187">
        <f t="shared" si="98"/>
        <v>46274</v>
      </c>
      <c r="C1649" s="4" t="s">
        <v>9358</v>
      </c>
      <c r="D1649" s="219" t="s">
        <v>1308</v>
      </c>
      <c r="E1649" s="219" t="s">
        <v>125</v>
      </c>
      <c r="F1649" s="220">
        <v>40</v>
      </c>
      <c r="G1649" s="221">
        <v>86</v>
      </c>
      <c r="H1649" s="221">
        <f t="shared" si="99"/>
        <v>3440</v>
      </c>
      <c r="I1649" s="37">
        <v>0</v>
      </c>
      <c r="J1649" s="5">
        <f t="shared" si="100"/>
        <v>3440</v>
      </c>
      <c r="K1649" s="4" t="s">
        <v>126</v>
      </c>
      <c r="L1649" s="219"/>
      <c r="M1649" s="222"/>
    </row>
    <row r="1650" spans="1:13" x14ac:dyDescent="0.25">
      <c r="A1650" s="147" t="s">
        <v>2409</v>
      </c>
      <c r="B1650" s="187">
        <f t="shared" si="98"/>
        <v>46274</v>
      </c>
      <c r="C1650" s="4" t="s">
        <v>9358</v>
      </c>
      <c r="D1650" s="219" t="s">
        <v>1308</v>
      </c>
      <c r="E1650" s="219" t="s">
        <v>125</v>
      </c>
      <c r="F1650" s="220">
        <v>45</v>
      </c>
      <c r="G1650" s="221">
        <v>85</v>
      </c>
      <c r="H1650" s="221">
        <f t="shared" si="99"/>
        <v>3825</v>
      </c>
      <c r="I1650" s="37">
        <v>0</v>
      </c>
      <c r="J1650" s="5">
        <f t="shared" si="100"/>
        <v>3825</v>
      </c>
      <c r="K1650" s="4" t="s">
        <v>126</v>
      </c>
      <c r="L1650" s="219"/>
      <c r="M1650" s="222"/>
    </row>
    <row r="1651" spans="1:13" x14ac:dyDescent="0.25">
      <c r="A1651" s="147" t="s">
        <v>2409</v>
      </c>
      <c r="B1651" s="187">
        <f t="shared" si="98"/>
        <v>46274</v>
      </c>
      <c r="C1651" s="4" t="s">
        <v>9358</v>
      </c>
      <c r="D1651" s="219" t="s">
        <v>1308</v>
      </c>
      <c r="E1651" s="219" t="s">
        <v>131</v>
      </c>
      <c r="F1651" s="220">
        <v>1</v>
      </c>
      <c r="G1651" s="221">
        <v>80</v>
      </c>
      <c r="H1651" s="221">
        <f t="shared" si="99"/>
        <v>80</v>
      </c>
      <c r="I1651" s="37">
        <v>0</v>
      </c>
      <c r="J1651" s="5">
        <f t="shared" si="100"/>
        <v>80</v>
      </c>
      <c r="K1651" s="4" t="s">
        <v>126</v>
      </c>
      <c r="L1651" s="219"/>
      <c r="M1651" s="222"/>
    </row>
    <row r="1652" spans="1:13" x14ac:dyDescent="0.25">
      <c r="A1652" s="147" t="s">
        <v>2409</v>
      </c>
      <c r="B1652" s="187">
        <f t="shared" si="98"/>
        <v>46274</v>
      </c>
      <c r="C1652" s="4" t="s">
        <v>9359</v>
      </c>
      <c r="D1652" s="219" t="s">
        <v>9108</v>
      </c>
      <c r="E1652" s="219" t="s">
        <v>125</v>
      </c>
      <c r="F1652" s="220">
        <v>30</v>
      </c>
      <c r="G1652" s="221">
        <v>85</v>
      </c>
      <c r="H1652" s="221">
        <f t="shared" si="99"/>
        <v>2550</v>
      </c>
      <c r="I1652" s="37">
        <v>0</v>
      </c>
      <c r="J1652" s="5">
        <f t="shared" si="100"/>
        <v>2550</v>
      </c>
      <c r="K1652" s="4" t="s">
        <v>126</v>
      </c>
      <c r="L1652" s="219"/>
      <c r="M1652" s="222"/>
    </row>
    <row r="1653" spans="1:13" x14ac:dyDescent="0.25">
      <c r="A1653" s="147" t="s">
        <v>2409</v>
      </c>
      <c r="B1653" s="187">
        <f t="shared" si="98"/>
        <v>46274</v>
      </c>
      <c r="C1653" s="4" t="s">
        <v>9360</v>
      </c>
      <c r="D1653" s="219" t="s">
        <v>1313</v>
      </c>
      <c r="E1653" s="219" t="s">
        <v>125</v>
      </c>
      <c r="F1653" s="220">
        <v>15</v>
      </c>
      <c r="G1653" s="221">
        <v>85</v>
      </c>
      <c r="H1653" s="221">
        <f t="shared" si="99"/>
        <v>1275</v>
      </c>
      <c r="I1653" s="37">
        <v>0</v>
      </c>
      <c r="J1653" s="5">
        <f t="shared" si="100"/>
        <v>1275</v>
      </c>
      <c r="K1653" s="4" t="s">
        <v>126</v>
      </c>
      <c r="L1653" s="219"/>
      <c r="M1653" s="222"/>
    </row>
    <row r="1654" spans="1:13" x14ac:dyDescent="0.25">
      <c r="A1654" s="147" t="s">
        <v>2409</v>
      </c>
      <c r="B1654" s="187">
        <f t="shared" si="98"/>
        <v>46274</v>
      </c>
      <c r="C1654" s="4" t="s">
        <v>9361</v>
      </c>
      <c r="D1654" s="219" t="s">
        <v>8883</v>
      </c>
      <c r="E1654" s="219" t="s">
        <v>125</v>
      </c>
      <c r="F1654" s="220">
        <v>30</v>
      </c>
      <c r="G1654" s="221">
        <v>85</v>
      </c>
      <c r="H1654" s="221">
        <f t="shared" si="99"/>
        <v>2550</v>
      </c>
      <c r="I1654" s="37">
        <v>0</v>
      </c>
      <c r="J1654" s="5">
        <f t="shared" si="100"/>
        <v>2550</v>
      </c>
      <c r="K1654" s="4" t="s">
        <v>126</v>
      </c>
      <c r="L1654" s="219"/>
      <c r="M1654" s="222"/>
    </row>
    <row r="1655" spans="1:13" x14ac:dyDescent="0.25">
      <c r="A1655" s="147" t="s">
        <v>2409</v>
      </c>
      <c r="B1655" s="187">
        <f t="shared" si="98"/>
        <v>46274</v>
      </c>
      <c r="C1655" s="4" t="s">
        <v>9362</v>
      </c>
      <c r="D1655" s="219" t="s">
        <v>8924</v>
      </c>
      <c r="E1655" s="219" t="s">
        <v>125</v>
      </c>
      <c r="F1655" s="220">
        <v>35</v>
      </c>
      <c r="G1655" s="221">
        <v>85</v>
      </c>
      <c r="H1655" s="221">
        <f t="shared" si="99"/>
        <v>2975</v>
      </c>
      <c r="I1655" s="37">
        <v>0</v>
      </c>
      <c r="J1655" s="5">
        <f t="shared" si="100"/>
        <v>2975</v>
      </c>
      <c r="K1655" s="4" t="s">
        <v>126</v>
      </c>
      <c r="L1655" s="219"/>
      <c r="M1655" s="222"/>
    </row>
    <row r="1656" spans="1:13" x14ac:dyDescent="0.25">
      <c r="A1656" s="147" t="s">
        <v>2409</v>
      </c>
      <c r="B1656" s="187">
        <f t="shared" si="98"/>
        <v>46274</v>
      </c>
      <c r="C1656" s="4" t="s">
        <v>9363</v>
      </c>
      <c r="D1656" s="219" t="s">
        <v>8923</v>
      </c>
      <c r="E1656" s="219" t="s">
        <v>125</v>
      </c>
      <c r="F1656" s="220">
        <v>25</v>
      </c>
      <c r="G1656" s="221">
        <v>85</v>
      </c>
      <c r="H1656" s="221">
        <f t="shared" si="99"/>
        <v>2125</v>
      </c>
      <c r="I1656" s="37">
        <v>0</v>
      </c>
      <c r="J1656" s="5">
        <f t="shared" si="100"/>
        <v>2125</v>
      </c>
      <c r="K1656" s="4" t="s">
        <v>126</v>
      </c>
      <c r="L1656" s="219"/>
      <c r="M1656" s="222"/>
    </row>
    <row r="1657" spans="1:13" x14ac:dyDescent="0.25">
      <c r="A1657" s="147" t="s">
        <v>2409</v>
      </c>
      <c r="B1657" s="187">
        <f t="shared" si="98"/>
        <v>46274</v>
      </c>
      <c r="C1657" s="4" t="s">
        <v>9364</v>
      </c>
      <c r="D1657" s="219" t="s">
        <v>145</v>
      </c>
      <c r="E1657" s="219" t="s">
        <v>125</v>
      </c>
      <c r="F1657" s="220">
        <v>20</v>
      </c>
      <c r="G1657" s="221">
        <v>95</v>
      </c>
      <c r="H1657" s="221">
        <f t="shared" si="99"/>
        <v>1900</v>
      </c>
      <c r="I1657" s="37">
        <v>0</v>
      </c>
      <c r="J1657" s="5">
        <f t="shared" si="100"/>
        <v>1900</v>
      </c>
      <c r="K1657" s="4" t="s">
        <v>126</v>
      </c>
      <c r="L1657" s="219"/>
      <c r="M1657" s="222"/>
    </row>
    <row r="1658" spans="1:13" x14ac:dyDescent="0.25">
      <c r="A1658" s="147" t="s">
        <v>2409</v>
      </c>
      <c r="B1658" s="187">
        <f t="shared" si="98"/>
        <v>46274</v>
      </c>
      <c r="C1658" s="4" t="s">
        <v>9364</v>
      </c>
      <c r="D1658" s="219" t="s">
        <v>145</v>
      </c>
      <c r="E1658" s="219" t="s">
        <v>125</v>
      </c>
      <c r="F1658" s="220">
        <v>8</v>
      </c>
      <c r="G1658" s="221">
        <v>85</v>
      </c>
      <c r="H1658" s="221">
        <f t="shared" si="99"/>
        <v>680</v>
      </c>
      <c r="I1658" s="37">
        <v>0</v>
      </c>
      <c r="J1658" s="5">
        <f t="shared" si="100"/>
        <v>680</v>
      </c>
      <c r="K1658" s="4" t="s">
        <v>126</v>
      </c>
      <c r="L1658" s="219"/>
      <c r="M1658" s="222"/>
    </row>
    <row r="1659" spans="1:13" x14ac:dyDescent="0.25">
      <c r="A1659" s="147" t="s">
        <v>2409</v>
      </c>
      <c r="B1659" s="187">
        <f t="shared" ref="B1659:B1660" si="101">IF(A1659="","",IF(ISNUMBER(A1659),IFERROR(VLOOKUP(TEXT(A1659,"yyyy/mm/dd"),BSAD,2,FALSE),""),IFERROR(VLOOKUP(A1659,BSAD,2,FALSE),"")))</f>
        <v>46274</v>
      </c>
      <c r="C1659" s="4" t="s">
        <v>9365</v>
      </c>
      <c r="D1659" s="219" t="s">
        <v>1312</v>
      </c>
      <c r="E1659" s="219" t="s">
        <v>125</v>
      </c>
      <c r="F1659" s="220">
        <v>5</v>
      </c>
      <c r="G1659" s="221">
        <v>85</v>
      </c>
      <c r="H1659" s="221">
        <f t="shared" ref="H1659:H1660" si="102">IF($F1659="","",$F1659*$G1659)</f>
        <v>425</v>
      </c>
      <c r="I1659" s="37">
        <v>0</v>
      </c>
      <c r="J1659" s="5">
        <f t="shared" ref="J1659:J1660" si="103">IF($F1659="","",$H1659*(1-$I1659/100))</f>
        <v>425</v>
      </c>
      <c r="K1659" s="4" t="s">
        <v>126</v>
      </c>
      <c r="L1659" s="219"/>
      <c r="M1659" s="222"/>
    </row>
    <row r="1660" spans="1:13" x14ac:dyDescent="0.25">
      <c r="A1660" s="147" t="s">
        <v>2409</v>
      </c>
      <c r="B1660" s="187">
        <f t="shared" si="101"/>
        <v>46274</v>
      </c>
      <c r="C1660" s="4" t="s">
        <v>9366</v>
      </c>
      <c r="D1660" s="219" t="s">
        <v>9254</v>
      </c>
      <c r="E1660" s="219" t="s">
        <v>319</v>
      </c>
      <c r="F1660" s="220">
        <v>1</v>
      </c>
      <c r="G1660" s="221">
        <v>1100</v>
      </c>
      <c r="H1660" s="221">
        <f t="shared" si="102"/>
        <v>1100</v>
      </c>
      <c r="I1660" s="37">
        <v>0</v>
      </c>
      <c r="J1660" s="5">
        <f t="shared" si="103"/>
        <v>1100</v>
      </c>
      <c r="K1660" s="4" t="s">
        <v>126</v>
      </c>
      <c r="L1660" s="219"/>
      <c r="M1660" s="222"/>
    </row>
    <row r="1661" spans="1:13" x14ac:dyDescent="0.25">
      <c r="A1661" s="147" t="s">
        <v>2409</v>
      </c>
      <c r="B1661" s="187">
        <f t="shared" si="98"/>
        <v>46274</v>
      </c>
      <c r="C1661" s="4" t="s">
        <v>9372</v>
      </c>
      <c r="D1661" s="219" t="s">
        <v>147</v>
      </c>
      <c r="E1661" s="219" t="s">
        <v>125</v>
      </c>
      <c r="F1661" s="220">
        <v>35</v>
      </c>
      <c r="G1661" s="221">
        <v>85</v>
      </c>
      <c r="H1661" s="221">
        <f t="shared" si="99"/>
        <v>2975</v>
      </c>
      <c r="I1661" s="37">
        <v>0</v>
      </c>
      <c r="J1661" s="5">
        <f t="shared" si="100"/>
        <v>2975</v>
      </c>
      <c r="K1661" s="4" t="s">
        <v>126</v>
      </c>
      <c r="L1661" s="219"/>
      <c r="M1661" s="222"/>
    </row>
    <row r="1662" spans="1:13" x14ac:dyDescent="0.25">
      <c r="A1662" s="147" t="s">
        <v>2409</v>
      </c>
      <c r="B1662" s="187">
        <f t="shared" si="98"/>
        <v>46274</v>
      </c>
      <c r="C1662" s="4" t="s">
        <v>9373</v>
      </c>
      <c r="D1662" s="219" t="s">
        <v>151</v>
      </c>
      <c r="E1662" s="219" t="s">
        <v>125</v>
      </c>
      <c r="F1662" s="220">
        <v>5</v>
      </c>
      <c r="G1662" s="221">
        <v>85</v>
      </c>
      <c r="H1662" s="221">
        <f t="shared" si="99"/>
        <v>425</v>
      </c>
      <c r="I1662" s="37">
        <v>0</v>
      </c>
      <c r="J1662" s="5">
        <f t="shared" si="100"/>
        <v>425</v>
      </c>
      <c r="K1662" s="4" t="s">
        <v>126</v>
      </c>
      <c r="L1662" s="219"/>
      <c r="M1662" s="222"/>
    </row>
    <row r="1663" spans="1:13" x14ac:dyDescent="0.25">
      <c r="A1663" s="147" t="s">
        <v>2409</v>
      </c>
      <c r="B1663" s="187">
        <f t="shared" si="98"/>
        <v>46274</v>
      </c>
      <c r="C1663" s="4" t="s">
        <v>9367</v>
      </c>
      <c r="D1663" s="219" t="s">
        <v>153</v>
      </c>
      <c r="E1663" s="219" t="s">
        <v>125</v>
      </c>
      <c r="F1663" s="220">
        <v>4.5</v>
      </c>
      <c r="G1663" s="221">
        <v>93.33</v>
      </c>
      <c r="H1663" s="221">
        <f t="shared" si="99"/>
        <v>419.98500000000001</v>
      </c>
      <c r="I1663" s="37">
        <v>0</v>
      </c>
      <c r="J1663" s="5">
        <f t="shared" si="100"/>
        <v>419.98500000000001</v>
      </c>
      <c r="K1663" s="4" t="s">
        <v>126</v>
      </c>
      <c r="L1663" s="219"/>
      <c r="M1663" s="222"/>
    </row>
    <row r="1664" spans="1:13" x14ac:dyDescent="0.25">
      <c r="A1664" s="147" t="s">
        <v>2409</v>
      </c>
      <c r="B1664" s="187">
        <f t="shared" si="98"/>
        <v>46274</v>
      </c>
      <c r="C1664" s="4" t="s">
        <v>9367</v>
      </c>
      <c r="D1664" s="219" t="s">
        <v>153</v>
      </c>
      <c r="E1664" s="219" t="s">
        <v>149</v>
      </c>
      <c r="F1664" s="220">
        <v>3</v>
      </c>
      <c r="G1664" s="221">
        <v>850</v>
      </c>
      <c r="H1664" s="221">
        <f t="shared" si="99"/>
        <v>2550</v>
      </c>
      <c r="I1664" s="37">
        <v>0</v>
      </c>
      <c r="J1664" s="5">
        <f t="shared" si="100"/>
        <v>2550</v>
      </c>
      <c r="K1664" s="4" t="s">
        <v>126</v>
      </c>
      <c r="L1664" s="219"/>
      <c r="M1664" s="222"/>
    </row>
    <row r="1665" spans="1:13" x14ac:dyDescent="0.25">
      <c r="A1665" s="147" t="s">
        <v>2410</v>
      </c>
      <c r="B1665" s="187">
        <f t="shared" si="98"/>
        <v>46275</v>
      </c>
      <c r="C1665" s="4" t="s">
        <v>9368</v>
      </c>
      <c r="D1665" s="219" t="s">
        <v>1303</v>
      </c>
      <c r="E1665" s="219" t="s">
        <v>125</v>
      </c>
      <c r="F1665" s="220">
        <v>75</v>
      </c>
      <c r="G1665" s="221">
        <v>85</v>
      </c>
      <c r="H1665" s="221">
        <f t="shared" si="99"/>
        <v>6375</v>
      </c>
      <c r="I1665" s="37">
        <v>0</v>
      </c>
      <c r="J1665" s="5">
        <f t="shared" si="100"/>
        <v>6375</v>
      </c>
      <c r="K1665" s="4" t="s">
        <v>126</v>
      </c>
      <c r="L1665" s="219"/>
      <c r="M1665" s="222"/>
    </row>
    <row r="1666" spans="1:13" x14ac:dyDescent="0.25">
      <c r="A1666" s="147" t="s">
        <v>2410</v>
      </c>
      <c r="B1666" s="187">
        <f t="shared" si="98"/>
        <v>46275</v>
      </c>
      <c r="C1666" s="4" t="s">
        <v>9368</v>
      </c>
      <c r="D1666" s="219" t="s">
        <v>1303</v>
      </c>
      <c r="E1666" s="219" t="s">
        <v>131</v>
      </c>
      <c r="F1666" s="220">
        <v>1</v>
      </c>
      <c r="G1666" s="221">
        <v>80</v>
      </c>
      <c r="H1666" s="221">
        <f t="shared" si="99"/>
        <v>80</v>
      </c>
      <c r="I1666" s="37">
        <v>0</v>
      </c>
      <c r="J1666" s="5">
        <f t="shared" si="100"/>
        <v>80</v>
      </c>
      <c r="K1666" s="4" t="s">
        <v>126</v>
      </c>
      <c r="L1666" s="219"/>
      <c r="M1666" s="222"/>
    </row>
    <row r="1667" spans="1:13" x14ac:dyDescent="0.25">
      <c r="A1667" s="147" t="s">
        <v>2410</v>
      </c>
      <c r="B1667" s="187">
        <f t="shared" si="98"/>
        <v>46275</v>
      </c>
      <c r="C1667" s="4" t="s">
        <v>9369</v>
      </c>
      <c r="D1667" s="219" t="s">
        <v>1306</v>
      </c>
      <c r="E1667" s="219" t="s">
        <v>125</v>
      </c>
      <c r="F1667" s="220">
        <v>50</v>
      </c>
      <c r="G1667" s="221">
        <v>85</v>
      </c>
      <c r="H1667" s="221">
        <f t="shared" si="99"/>
        <v>4250</v>
      </c>
      <c r="I1667" s="37">
        <v>0</v>
      </c>
      <c r="J1667" s="5">
        <f t="shared" si="100"/>
        <v>4250</v>
      </c>
      <c r="K1667" s="4" t="s">
        <v>126</v>
      </c>
      <c r="L1667" s="219"/>
      <c r="M1667" s="222"/>
    </row>
    <row r="1668" spans="1:13" x14ac:dyDescent="0.25">
      <c r="A1668" s="147" t="s">
        <v>2410</v>
      </c>
      <c r="B1668" s="187">
        <f t="shared" si="98"/>
        <v>46275</v>
      </c>
      <c r="C1668" s="4" t="s">
        <v>9370</v>
      </c>
      <c r="D1668" s="219" t="s">
        <v>9108</v>
      </c>
      <c r="E1668" s="219" t="s">
        <v>125</v>
      </c>
      <c r="F1668" s="220">
        <v>10</v>
      </c>
      <c r="G1668" s="221">
        <v>85</v>
      </c>
      <c r="H1668" s="221">
        <f t="shared" si="99"/>
        <v>850</v>
      </c>
      <c r="I1668" s="37">
        <v>0</v>
      </c>
      <c r="J1668" s="5">
        <f t="shared" si="100"/>
        <v>850</v>
      </c>
      <c r="K1668" s="4" t="s">
        <v>126</v>
      </c>
      <c r="L1668" s="219"/>
      <c r="M1668" s="222"/>
    </row>
    <row r="1669" spans="1:13" x14ac:dyDescent="0.25">
      <c r="A1669" s="147" t="s">
        <v>2410</v>
      </c>
      <c r="B1669" s="187">
        <f t="shared" si="98"/>
        <v>46275</v>
      </c>
      <c r="C1669" s="4" t="s">
        <v>9370</v>
      </c>
      <c r="D1669" s="219" t="s">
        <v>9108</v>
      </c>
      <c r="E1669" s="219" t="s">
        <v>149</v>
      </c>
      <c r="F1669" s="220">
        <v>5</v>
      </c>
      <c r="G1669" s="221">
        <v>850</v>
      </c>
      <c r="H1669" s="221">
        <f t="shared" si="99"/>
        <v>4250</v>
      </c>
      <c r="I1669" s="37">
        <v>0</v>
      </c>
      <c r="J1669" s="5">
        <f t="shared" si="100"/>
        <v>4250</v>
      </c>
      <c r="K1669" s="4" t="s">
        <v>126</v>
      </c>
      <c r="L1669" s="219"/>
      <c r="M1669" s="222"/>
    </row>
    <row r="1670" spans="1:13" x14ac:dyDescent="0.25">
      <c r="A1670" s="147" t="s">
        <v>2410</v>
      </c>
      <c r="B1670" s="187">
        <f t="shared" si="98"/>
        <v>46275</v>
      </c>
      <c r="C1670" s="4" t="s">
        <v>9370</v>
      </c>
      <c r="D1670" s="219" t="s">
        <v>9108</v>
      </c>
      <c r="E1670" s="219" t="s">
        <v>216</v>
      </c>
      <c r="F1670" s="220">
        <v>2</v>
      </c>
      <c r="G1670" s="221">
        <v>800</v>
      </c>
      <c r="H1670" s="221">
        <f t="shared" si="99"/>
        <v>1600</v>
      </c>
      <c r="I1670" s="37">
        <v>0</v>
      </c>
      <c r="J1670" s="5">
        <f t="shared" si="100"/>
        <v>1600</v>
      </c>
      <c r="K1670" s="4" t="s">
        <v>126</v>
      </c>
      <c r="L1670" s="219"/>
      <c r="M1670" s="222"/>
    </row>
    <row r="1671" spans="1:13" x14ac:dyDescent="0.25">
      <c r="A1671" s="147" t="s">
        <v>2410</v>
      </c>
      <c r="B1671" s="187">
        <f t="shared" si="98"/>
        <v>46275</v>
      </c>
      <c r="C1671" s="4" t="s">
        <v>9371</v>
      </c>
      <c r="D1671" s="219" t="s">
        <v>1310</v>
      </c>
      <c r="E1671" s="219" t="s">
        <v>125</v>
      </c>
      <c r="F1671" s="220">
        <v>10</v>
      </c>
      <c r="G1671" s="221">
        <v>85</v>
      </c>
      <c r="H1671" s="221">
        <f t="shared" si="99"/>
        <v>850</v>
      </c>
      <c r="I1671" s="37">
        <v>0</v>
      </c>
      <c r="J1671" s="5">
        <f t="shared" si="100"/>
        <v>850</v>
      </c>
      <c r="K1671" s="4" t="s">
        <v>126</v>
      </c>
      <c r="L1671" s="219"/>
      <c r="M1671" s="222"/>
    </row>
    <row r="1672" spans="1:13" x14ac:dyDescent="0.25">
      <c r="A1672" s="147" t="s">
        <v>2410</v>
      </c>
      <c r="B1672" s="187">
        <f t="shared" si="98"/>
        <v>46275</v>
      </c>
      <c r="C1672" s="4" t="s">
        <v>9374</v>
      </c>
      <c r="D1672" s="219" t="s">
        <v>1311</v>
      </c>
      <c r="E1672" s="219" t="s">
        <v>125</v>
      </c>
      <c r="F1672" s="220">
        <v>10</v>
      </c>
      <c r="G1672" s="221">
        <v>85</v>
      </c>
      <c r="H1672" s="221">
        <f t="shared" si="99"/>
        <v>850</v>
      </c>
      <c r="I1672" s="37">
        <v>0</v>
      </c>
      <c r="J1672" s="5">
        <f t="shared" si="100"/>
        <v>850</v>
      </c>
      <c r="K1672" s="4" t="s">
        <v>126</v>
      </c>
      <c r="L1672" s="219"/>
      <c r="M1672" s="222"/>
    </row>
    <row r="1673" spans="1:13" x14ac:dyDescent="0.25">
      <c r="A1673" s="147" t="s">
        <v>2410</v>
      </c>
      <c r="B1673" s="187">
        <f t="shared" si="98"/>
        <v>46275</v>
      </c>
      <c r="C1673" s="4" t="s">
        <v>9375</v>
      </c>
      <c r="D1673" s="219" t="s">
        <v>139</v>
      </c>
      <c r="E1673" s="219" t="s">
        <v>125</v>
      </c>
      <c r="F1673" s="220">
        <v>3.5</v>
      </c>
      <c r="G1673" s="221">
        <v>86</v>
      </c>
      <c r="H1673" s="221">
        <f t="shared" si="99"/>
        <v>301</v>
      </c>
      <c r="I1673" s="37">
        <v>0</v>
      </c>
      <c r="J1673" s="5">
        <f t="shared" si="100"/>
        <v>301</v>
      </c>
      <c r="K1673" s="4" t="s">
        <v>126</v>
      </c>
      <c r="L1673" s="219"/>
      <c r="M1673" s="222"/>
    </row>
    <row r="1674" spans="1:13" x14ac:dyDescent="0.25">
      <c r="A1674" s="147" t="s">
        <v>2410</v>
      </c>
      <c r="B1674" s="187">
        <f t="shared" si="98"/>
        <v>46275</v>
      </c>
      <c r="C1674" s="4" t="s">
        <v>9376</v>
      </c>
      <c r="D1674" s="219" t="s">
        <v>141</v>
      </c>
      <c r="E1674" s="219" t="s">
        <v>125</v>
      </c>
      <c r="F1674" s="220">
        <v>25</v>
      </c>
      <c r="G1674" s="221">
        <v>86</v>
      </c>
      <c r="H1674" s="221">
        <f t="shared" si="99"/>
        <v>2150</v>
      </c>
      <c r="I1674" s="37">
        <v>0</v>
      </c>
      <c r="J1674" s="5">
        <f t="shared" si="100"/>
        <v>2150</v>
      </c>
      <c r="K1674" s="4" t="s">
        <v>126</v>
      </c>
      <c r="L1674" s="219"/>
      <c r="M1674" s="222"/>
    </row>
    <row r="1675" spans="1:13" x14ac:dyDescent="0.25">
      <c r="A1675" s="147" t="s">
        <v>2410</v>
      </c>
      <c r="B1675" s="187">
        <f t="shared" si="98"/>
        <v>46275</v>
      </c>
      <c r="C1675" s="4" t="s">
        <v>9376</v>
      </c>
      <c r="D1675" s="219" t="s">
        <v>141</v>
      </c>
      <c r="E1675" s="219" t="s">
        <v>149</v>
      </c>
      <c r="F1675" s="220">
        <v>4</v>
      </c>
      <c r="G1675" s="221">
        <v>850</v>
      </c>
      <c r="H1675" s="221">
        <f t="shared" si="99"/>
        <v>3400</v>
      </c>
      <c r="I1675" s="37">
        <v>0</v>
      </c>
      <c r="J1675" s="5">
        <f t="shared" si="100"/>
        <v>3400</v>
      </c>
      <c r="K1675" s="4" t="s">
        <v>126</v>
      </c>
      <c r="L1675" s="219"/>
      <c r="M1675" s="222"/>
    </row>
    <row r="1676" spans="1:13" x14ac:dyDescent="0.25">
      <c r="A1676" s="147" t="s">
        <v>2410</v>
      </c>
      <c r="B1676" s="187">
        <f t="shared" si="98"/>
        <v>46275</v>
      </c>
      <c r="C1676" s="4" t="s">
        <v>9377</v>
      </c>
      <c r="D1676" s="219" t="s">
        <v>1308</v>
      </c>
      <c r="E1676" s="219" t="s">
        <v>125</v>
      </c>
      <c r="F1676" s="220">
        <v>40</v>
      </c>
      <c r="G1676" s="221">
        <v>86</v>
      </c>
      <c r="H1676" s="221">
        <f t="shared" si="99"/>
        <v>3440</v>
      </c>
      <c r="I1676" s="37">
        <v>0</v>
      </c>
      <c r="J1676" s="5">
        <f t="shared" si="100"/>
        <v>3440</v>
      </c>
      <c r="K1676" s="4" t="s">
        <v>126</v>
      </c>
      <c r="L1676" s="219"/>
      <c r="M1676" s="222"/>
    </row>
    <row r="1677" spans="1:13" x14ac:dyDescent="0.25">
      <c r="A1677" s="147" t="s">
        <v>2410</v>
      </c>
      <c r="B1677" s="187">
        <f t="shared" si="98"/>
        <v>46275</v>
      </c>
      <c r="C1677" s="4" t="s">
        <v>9377</v>
      </c>
      <c r="D1677" s="219" t="s">
        <v>1308</v>
      </c>
      <c r="E1677" s="219" t="s">
        <v>125</v>
      </c>
      <c r="F1677" s="220">
        <v>25</v>
      </c>
      <c r="G1677" s="221">
        <v>85</v>
      </c>
      <c r="H1677" s="221">
        <f t="shared" si="99"/>
        <v>2125</v>
      </c>
      <c r="I1677" s="37">
        <v>0</v>
      </c>
      <c r="J1677" s="5">
        <f t="shared" si="100"/>
        <v>2125</v>
      </c>
      <c r="K1677" s="4" t="s">
        <v>126</v>
      </c>
      <c r="L1677" s="219"/>
      <c r="M1677" s="222"/>
    </row>
    <row r="1678" spans="1:13" x14ac:dyDescent="0.25">
      <c r="A1678" s="147" t="s">
        <v>2410</v>
      </c>
      <c r="B1678" s="187">
        <f t="shared" si="98"/>
        <v>46275</v>
      </c>
      <c r="C1678" s="4" t="s">
        <v>9377</v>
      </c>
      <c r="D1678" s="219" t="s">
        <v>1308</v>
      </c>
      <c r="E1678" s="219" t="s">
        <v>149</v>
      </c>
      <c r="F1678" s="220">
        <v>4</v>
      </c>
      <c r="G1678" s="221">
        <v>850</v>
      </c>
      <c r="H1678" s="221">
        <f t="shared" si="99"/>
        <v>3400</v>
      </c>
      <c r="I1678" s="37">
        <v>0</v>
      </c>
      <c r="J1678" s="5">
        <f t="shared" si="100"/>
        <v>3400</v>
      </c>
      <c r="K1678" s="4" t="s">
        <v>126</v>
      </c>
      <c r="L1678" s="219"/>
      <c r="M1678" s="222"/>
    </row>
    <row r="1679" spans="1:13" x14ac:dyDescent="0.25">
      <c r="A1679" s="147" t="s">
        <v>2410</v>
      </c>
      <c r="B1679" s="187">
        <f t="shared" si="98"/>
        <v>46275</v>
      </c>
      <c r="C1679" s="4" t="s">
        <v>9378</v>
      </c>
      <c r="D1679" s="219" t="s">
        <v>1307</v>
      </c>
      <c r="E1679" s="219" t="s">
        <v>125</v>
      </c>
      <c r="F1679" s="220">
        <v>20</v>
      </c>
      <c r="G1679" s="221">
        <v>85</v>
      </c>
      <c r="H1679" s="221">
        <f t="shared" si="99"/>
        <v>1700</v>
      </c>
      <c r="I1679" s="37">
        <v>0</v>
      </c>
      <c r="J1679" s="5">
        <f t="shared" si="100"/>
        <v>1700</v>
      </c>
      <c r="K1679" s="4" t="s">
        <v>126</v>
      </c>
      <c r="L1679" s="219"/>
      <c r="M1679" s="222"/>
    </row>
    <row r="1680" spans="1:13" x14ac:dyDescent="0.25">
      <c r="A1680" s="147" t="s">
        <v>2410</v>
      </c>
      <c r="B1680" s="187">
        <f t="shared" si="98"/>
        <v>46275</v>
      </c>
      <c r="C1680" s="4" t="s">
        <v>9379</v>
      </c>
      <c r="D1680" s="219" t="s">
        <v>1312</v>
      </c>
      <c r="E1680" s="219" t="s">
        <v>125</v>
      </c>
      <c r="F1680" s="220">
        <v>5</v>
      </c>
      <c r="G1680" s="221">
        <v>85</v>
      </c>
      <c r="H1680" s="221">
        <f t="shared" si="99"/>
        <v>425</v>
      </c>
      <c r="I1680" s="37">
        <v>0</v>
      </c>
      <c r="J1680" s="5">
        <f t="shared" si="100"/>
        <v>425</v>
      </c>
      <c r="K1680" s="4" t="s">
        <v>126</v>
      </c>
      <c r="L1680" s="219"/>
      <c r="M1680" s="222"/>
    </row>
    <row r="1681" spans="1:13" x14ac:dyDescent="0.25">
      <c r="A1681" s="147" t="s">
        <v>2410</v>
      </c>
      <c r="B1681" s="187">
        <f t="shared" si="98"/>
        <v>46275</v>
      </c>
      <c r="C1681" s="4" t="s">
        <v>9380</v>
      </c>
      <c r="D1681" s="219" t="s">
        <v>1313</v>
      </c>
      <c r="E1681" s="219" t="s">
        <v>125</v>
      </c>
      <c r="F1681" s="220">
        <v>20</v>
      </c>
      <c r="G1681" s="221">
        <v>85</v>
      </c>
      <c r="H1681" s="221">
        <f t="shared" si="99"/>
        <v>1700</v>
      </c>
      <c r="I1681" s="37">
        <v>0</v>
      </c>
      <c r="J1681" s="5">
        <f t="shared" si="100"/>
        <v>1700</v>
      </c>
      <c r="K1681" s="4" t="s">
        <v>126</v>
      </c>
      <c r="L1681" s="219"/>
      <c r="M1681" s="222"/>
    </row>
    <row r="1682" spans="1:13" x14ac:dyDescent="0.25">
      <c r="A1682" s="147" t="s">
        <v>2410</v>
      </c>
      <c r="B1682" s="187">
        <f t="shared" si="98"/>
        <v>46275</v>
      </c>
      <c r="C1682" s="4" t="s">
        <v>9381</v>
      </c>
      <c r="D1682" s="219" t="s">
        <v>610</v>
      </c>
      <c r="E1682" s="219" t="s">
        <v>125</v>
      </c>
      <c r="F1682" s="220">
        <v>80</v>
      </c>
      <c r="G1682" s="221">
        <v>85</v>
      </c>
      <c r="H1682" s="221">
        <f t="shared" si="99"/>
        <v>6800</v>
      </c>
      <c r="I1682" s="37">
        <v>0</v>
      </c>
      <c r="J1682" s="5">
        <f t="shared" si="100"/>
        <v>6800</v>
      </c>
      <c r="K1682" s="4" t="s">
        <v>126</v>
      </c>
      <c r="L1682" s="219"/>
      <c r="M1682" s="222"/>
    </row>
    <row r="1683" spans="1:13" x14ac:dyDescent="0.25">
      <c r="A1683" s="147" t="s">
        <v>2410</v>
      </c>
      <c r="B1683" s="187">
        <f t="shared" si="98"/>
        <v>46275</v>
      </c>
      <c r="C1683" s="4" t="s">
        <v>9382</v>
      </c>
      <c r="D1683" s="219" t="s">
        <v>145</v>
      </c>
      <c r="E1683" s="219" t="s">
        <v>125</v>
      </c>
      <c r="F1683" s="220">
        <v>20</v>
      </c>
      <c r="G1683" s="221">
        <v>95</v>
      </c>
      <c r="H1683" s="221">
        <f t="shared" si="99"/>
        <v>1900</v>
      </c>
      <c r="I1683" s="37">
        <v>0</v>
      </c>
      <c r="J1683" s="5">
        <f t="shared" si="100"/>
        <v>1900</v>
      </c>
      <c r="K1683" s="4" t="s">
        <v>126</v>
      </c>
      <c r="L1683" s="219"/>
      <c r="M1683" s="222"/>
    </row>
    <row r="1684" spans="1:13" x14ac:dyDescent="0.25">
      <c r="A1684" s="147" t="s">
        <v>2410</v>
      </c>
      <c r="B1684" s="187">
        <f t="shared" si="98"/>
        <v>46275</v>
      </c>
      <c r="C1684" s="4" t="s">
        <v>9382</v>
      </c>
      <c r="D1684" s="219" t="s">
        <v>145</v>
      </c>
      <c r="E1684" s="219" t="s">
        <v>125</v>
      </c>
      <c r="F1684" s="220">
        <v>12</v>
      </c>
      <c r="G1684" s="221">
        <v>85</v>
      </c>
      <c r="H1684" s="221">
        <f t="shared" si="99"/>
        <v>1020</v>
      </c>
      <c r="I1684" s="37">
        <v>0</v>
      </c>
      <c r="J1684" s="5">
        <f t="shared" si="100"/>
        <v>1020</v>
      </c>
      <c r="K1684" s="4" t="s">
        <v>126</v>
      </c>
      <c r="L1684" s="219"/>
      <c r="M1684" s="222"/>
    </row>
    <row r="1685" spans="1:13" x14ac:dyDescent="0.25">
      <c r="A1685" s="147" t="s">
        <v>2410</v>
      </c>
      <c r="B1685" s="187">
        <f t="shared" si="98"/>
        <v>46275</v>
      </c>
      <c r="C1685" s="4" t="s">
        <v>9383</v>
      </c>
      <c r="D1685" s="219" t="s">
        <v>147</v>
      </c>
      <c r="E1685" s="219" t="s">
        <v>125</v>
      </c>
      <c r="F1685" s="220">
        <v>37</v>
      </c>
      <c r="G1685" s="221">
        <v>85</v>
      </c>
      <c r="H1685" s="221">
        <f t="shared" si="99"/>
        <v>3145</v>
      </c>
      <c r="I1685" s="37">
        <v>0</v>
      </c>
      <c r="J1685" s="5">
        <f t="shared" si="100"/>
        <v>3145</v>
      </c>
      <c r="K1685" s="4" t="s">
        <v>126</v>
      </c>
      <c r="L1685" s="219"/>
      <c r="M1685" s="222"/>
    </row>
    <row r="1686" spans="1:13" x14ac:dyDescent="0.25">
      <c r="A1686" s="147" t="s">
        <v>2410</v>
      </c>
      <c r="B1686" s="187">
        <f t="shared" si="98"/>
        <v>46275</v>
      </c>
      <c r="C1686" s="4" t="s">
        <v>9384</v>
      </c>
      <c r="D1686" s="219" t="s">
        <v>151</v>
      </c>
      <c r="E1686" s="219" t="s">
        <v>125</v>
      </c>
      <c r="F1686" s="220">
        <v>4</v>
      </c>
      <c r="G1686" s="221">
        <v>85</v>
      </c>
      <c r="H1686" s="221">
        <f t="shared" si="99"/>
        <v>340</v>
      </c>
      <c r="I1686" s="37">
        <v>0</v>
      </c>
      <c r="J1686" s="5">
        <f t="shared" si="100"/>
        <v>340</v>
      </c>
      <c r="K1686" s="4" t="s">
        <v>126</v>
      </c>
      <c r="L1686" s="219"/>
      <c r="M1686" s="222"/>
    </row>
    <row r="1687" spans="1:13" x14ac:dyDescent="0.25">
      <c r="A1687" s="147" t="s">
        <v>2410</v>
      </c>
      <c r="B1687" s="187">
        <f t="shared" si="98"/>
        <v>46275</v>
      </c>
      <c r="C1687" s="4" t="s">
        <v>9385</v>
      </c>
      <c r="D1687" s="219" t="s">
        <v>265</v>
      </c>
      <c r="E1687" s="219" t="s">
        <v>125</v>
      </c>
      <c r="F1687" s="220">
        <v>2.5</v>
      </c>
      <c r="G1687" s="221">
        <v>100</v>
      </c>
      <c r="H1687" s="221">
        <f t="shared" si="99"/>
        <v>250</v>
      </c>
      <c r="I1687" s="37">
        <v>0</v>
      </c>
      <c r="J1687" s="5">
        <f t="shared" si="100"/>
        <v>250</v>
      </c>
      <c r="K1687" s="4" t="s">
        <v>126</v>
      </c>
      <c r="L1687" s="219"/>
      <c r="M1687" s="222"/>
    </row>
    <row r="1688" spans="1:13" x14ac:dyDescent="0.25">
      <c r="A1688" s="147" t="s">
        <v>2410</v>
      </c>
      <c r="B1688" s="187">
        <f t="shared" si="98"/>
        <v>46275</v>
      </c>
      <c r="C1688" s="4" t="s">
        <v>9386</v>
      </c>
      <c r="D1688" s="219" t="s">
        <v>153</v>
      </c>
      <c r="E1688" s="219" t="s">
        <v>125</v>
      </c>
      <c r="F1688" s="220">
        <v>1.5</v>
      </c>
      <c r="G1688" s="221">
        <v>100</v>
      </c>
      <c r="H1688" s="221">
        <f t="shared" si="99"/>
        <v>150</v>
      </c>
      <c r="I1688" s="37">
        <v>0</v>
      </c>
      <c r="J1688" s="5">
        <f t="shared" si="100"/>
        <v>150</v>
      </c>
      <c r="K1688" s="4" t="s">
        <v>126</v>
      </c>
      <c r="L1688" s="219"/>
      <c r="M1688" s="222"/>
    </row>
    <row r="1689" spans="1:13" x14ac:dyDescent="0.25">
      <c r="A1689" s="147" t="s">
        <v>2410</v>
      </c>
      <c r="B1689" s="187">
        <f t="shared" si="98"/>
        <v>46275</v>
      </c>
      <c r="C1689" s="4" t="s">
        <v>9386</v>
      </c>
      <c r="D1689" s="219" t="s">
        <v>153</v>
      </c>
      <c r="E1689" s="219" t="s">
        <v>216</v>
      </c>
      <c r="F1689" s="220">
        <v>0.5</v>
      </c>
      <c r="G1689" s="221">
        <v>800</v>
      </c>
      <c r="H1689" s="221">
        <f t="shared" si="99"/>
        <v>400</v>
      </c>
      <c r="I1689" s="37">
        <v>0</v>
      </c>
      <c r="J1689" s="5">
        <f t="shared" si="100"/>
        <v>400</v>
      </c>
      <c r="K1689" s="4" t="s">
        <v>126</v>
      </c>
      <c r="L1689" s="219"/>
      <c r="M1689" s="222"/>
    </row>
    <row r="1690" spans="1:13" x14ac:dyDescent="0.25">
      <c r="A1690" s="147" t="s">
        <v>2411</v>
      </c>
      <c r="B1690" s="187">
        <f t="shared" si="98"/>
        <v>46276</v>
      </c>
      <c r="C1690" s="4" t="s">
        <v>9387</v>
      </c>
      <c r="D1690" s="219" t="s">
        <v>1303</v>
      </c>
      <c r="E1690" s="219" t="s">
        <v>125</v>
      </c>
      <c r="F1690" s="220">
        <v>60</v>
      </c>
      <c r="G1690" s="221">
        <v>85</v>
      </c>
      <c r="H1690" s="221">
        <f t="shared" si="99"/>
        <v>5100</v>
      </c>
      <c r="I1690" s="37">
        <v>0</v>
      </c>
      <c r="J1690" s="5">
        <f t="shared" si="100"/>
        <v>5100</v>
      </c>
      <c r="K1690" s="4" t="s">
        <v>126</v>
      </c>
      <c r="L1690" s="219"/>
      <c r="M1690" s="222"/>
    </row>
    <row r="1691" spans="1:13" x14ac:dyDescent="0.25">
      <c r="A1691" s="147" t="s">
        <v>2411</v>
      </c>
      <c r="B1691" s="187">
        <f t="shared" si="98"/>
        <v>46276</v>
      </c>
      <c r="C1691" s="4" t="s">
        <v>9388</v>
      </c>
      <c r="D1691" s="219" t="s">
        <v>610</v>
      </c>
      <c r="E1691" s="219" t="s">
        <v>125</v>
      </c>
      <c r="F1691" s="220">
        <v>80</v>
      </c>
      <c r="G1691" s="221">
        <v>85</v>
      </c>
      <c r="H1691" s="221">
        <f t="shared" si="99"/>
        <v>6800</v>
      </c>
      <c r="I1691" s="37">
        <v>0</v>
      </c>
      <c r="J1691" s="5">
        <f t="shared" si="100"/>
        <v>6800</v>
      </c>
      <c r="K1691" s="4" t="s">
        <v>126</v>
      </c>
      <c r="L1691" s="219"/>
      <c r="M1691" s="222"/>
    </row>
    <row r="1692" spans="1:13" x14ac:dyDescent="0.25">
      <c r="A1692" s="147" t="s">
        <v>2411</v>
      </c>
      <c r="B1692" s="187">
        <f t="shared" si="98"/>
        <v>46276</v>
      </c>
      <c r="C1692" s="4" t="s">
        <v>9389</v>
      </c>
      <c r="D1692" s="219" t="s">
        <v>1306</v>
      </c>
      <c r="E1692" s="219" t="s">
        <v>125</v>
      </c>
      <c r="F1692" s="220">
        <v>50</v>
      </c>
      <c r="G1692" s="221">
        <v>85</v>
      </c>
      <c r="H1692" s="221">
        <f t="shared" si="99"/>
        <v>4250</v>
      </c>
      <c r="I1692" s="37">
        <v>0</v>
      </c>
      <c r="J1692" s="5">
        <f t="shared" si="100"/>
        <v>4250</v>
      </c>
      <c r="K1692" s="4" t="s">
        <v>126</v>
      </c>
      <c r="L1692" s="219"/>
      <c r="M1692" s="222"/>
    </row>
    <row r="1693" spans="1:13" x14ac:dyDescent="0.25">
      <c r="A1693" s="147" t="s">
        <v>2411</v>
      </c>
      <c r="B1693" s="187">
        <f t="shared" si="98"/>
        <v>46276</v>
      </c>
      <c r="C1693" s="4" t="s">
        <v>9390</v>
      </c>
      <c r="D1693" s="219" t="s">
        <v>134</v>
      </c>
      <c r="E1693" s="219" t="s">
        <v>125</v>
      </c>
      <c r="F1693" s="220">
        <v>10</v>
      </c>
      <c r="G1693" s="221">
        <v>85</v>
      </c>
      <c r="H1693" s="221">
        <f t="shared" si="99"/>
        <v>850</v>
      </c>
      <c r="I1693" s="37">
        <v>0</v>
      </c>
      <c r="J1693" s="5">
        <f t="shared" si="100"/>
        <v>850</v>
      </c>
      <c r="K1693" s="4" t="s">
        <v>126</v>
      </c>
      <c r="L1693" s="219"/>
      <c r="M1693" s="222"/>
    </row>
    <row r="1694" spans="1:13" x14ac:dyDescent="0.25">
      <c r="A1694" s="147" t="s">
        <v>2411</v>
      </c>
      <c r="B1694" s="187">
        <f t="shared" si="98"/>
        <v>46276</v>
      </c>
      <c r="C1694" s="4" t="s">
        <v>9391</v>
      </c>
      <c r="D1694" s="219" t="s">
        <v>9108</v>
      </c>
      <c r="E1694" s="219" t="s">
        <v>125</v>
      </c>
      <c r="F1694" s="220">
        <v>35</v>
      </c>
      <c r="G1694" s="221">
        <v>85</v>
      </c>
      <c r="H1694" s="221">
        <f t="shared" si="99"/>
        <v>2975</v>
      </c>
      <c r="I1694" s="37">
        <v>0</v>
      </c>
      <c r="J1694" s="5">
        <f t="shared" si="100"/>
        <v>2975</v>
      </c>
      <c r="K1694" s="4" t="s">
        <v>126</v>
      </c>
      <c r="L1694" s="219"/>
      <c r="M1694" s="222"/>
    </row>
    <row r="1695" spans="1:13" x14ac:dyDescent="0.25">
      <c r="A1695" s="147" t="s">
        <v>2411</v>
      </c>
      <c r="B1695" s="187">
        <f t="shared" si="98"/>
        <v>46276</v>
      </c>
      <c r="C1695" s="4" t="s">
        <v>9392</v>
      </c>
      <c r="D1695" s="219" t="s">
        <v>1309</v>
      </c>
      <c r="E1695" s="219" t="s">
        <v>125</v>
      </c>
      <c r="F1695" s="220">
        <v>5</v>
      </c>
      <c r="G1695" s="221">
        <v>85</v>
      </c>
      <c r="H1695" s="221">
        <f t="shared" si="99"/>
        <v>425</v>
      </c>
      <c r="I1695" s="37">
        <v>0</v>
      </c>
      <c r="J1695" s="5">
        <f t="shared" si="100"/>
        <v>425</v>
      </c>
      <c r="K1695" s="4" t="s">
        <v>126</v>
      </c>
      <c r="L1695" s="219"/>
      <c r="M1695" s="222"/>
    </row>
    <row r="1696" spans="1:13" x14ac:dyDescent="0.25">
      <c r="A1696" s="147" t="s">
        <v>2411</v>
      </c>
      <c r="B1696" s="187">
        <f t="shared" si="98"/>
        <v>46276</v>
      </c>
      <c r="C1696" s="4" t="s">
        <v>9393</v>
      </c>
      <c r="D1696" s="219" t="s">
        <v>1311</v>
      </c>
      <c r="E1696" s="219" t="s">
        <v>125</v>
      </c>
      <c r="F1696" s="220">
        <v>10</v>
      </c>
      <c r="G1696" s="221">
        <v>85</v>
      </c>
      <c r="H1696" s="221">
        <f t="shared" si="99"/>
        <v>850</v>
      </c>
      <c r="I1696" s="37">
        <v>0</v>
      </c>
      <c r="J1696" s="5">
        <f t="shared" si="100"/>
        <v>850</v>
      </c>
      <c r="K1696" s="4" t="s">
        <v>126</v>
      </c>
      <c r="L1696" s="219"/>
      <c r="M1696" s="222"/>
    </row>
    <row r="1697" spans="1:13" x14ac:dyDescent="0.25">
      <c r="A1697" s="147" t="s">
        <v>2411</v>
      </c>
      <c r="B1697" s="187">
        <f t="shared" si="98"/>
        <v>46276</v>
      </c>
      <c r="C1697" s="4" t="s">
        <v>9394</v>
      </c>
      <c r="D1697" s="219" t="s">
        <v>139</v>
      </c>
      <c r="E1697" s="219" t="s">
        <v>125</v>
      </c>
      <c r="F1697" s="220">
        <v>3.5</v>
      </c>
      <c r="G1697" s="221">
        <v>86</v>
      </c>
      <c r="H1697" s="221">
        <f t="shared" si="99"/>
        <v>301</v>
      </c>
      <c r="I1697" s="37">
        <v>0</v>
      </c>
      <c r="J1697" s="5">
        <f t="shared" si="100"/>
        <v>301</v>
      </c>
      <c r="K1697" s="4" t="s">
        <v>126</v>
      </c>
      <c r="L1697" s="219"/>
      <c r="M1697" s="222"/>
    </row>
    <row r="1698" spans="1:13" x14ac:dyDescent="0.25">
      <c r="A1698" s="147" t="s">
        <v>2411</v>
      </c>
      <c r="B1698" s="187">
        <f t="shared" si="98"/>
        <v>46276</v>
      </c>
      <c r="C1698" s="4" t="s">
        <v>9395</v>
      </c>
      <c r="D1698" s="219" t="s">
        <v>141</v>
      </c>
      <c r="E1698" s="219" t="s">
        <v>125</v>
      </c>
      <c r="F1698" s="220">
        <v>25</v>
      </c>
      <c r="G1698" s="221">
        <v>86</v>
      </c>
      <c r="H1698" s="221">
        <f t="shared" si="99"/>
        <v>2150</v>
      </c>
      <c r="I1698" s="37">
        <v>0</v>
      </c>
      <c r="J1698" s="5">
        <f t="shared" si="100"/>
        <v>2150</v>
      </c>
      <c r="K1698" s="4" t="s">
        <v>126</v>
      </c>
      <c r="L1698" s="219"/>
      <c r="M1698" s="222"/>
    </row>
    <row r="1699" spans="1:13" x14ac:dyDescent="0.25">
      <c r="A1699" s="147" t="s">
        <v>2411</v>
      </c>
      <c r="B1699" s="187">
        <f t="shared" si="98"/>
        <v>46276</v>
      </c>
      <c r="C1699" s="4" t="s">
        <v>9396</v>
      </c>
      <c r="D1699" s="219" t="s">
        <v>1307</v>
      </c>
      <c r="E1699" s="219" t="s">
        <v>125</v>
      </c>
      <c r="F1699" s="220">
        <v>20</v>
      </c>
      <c r="G1699" s="221">
        <v>85</v>
      </c>
      <c r="H1699" s="221">
        <f t="shared" si="99"/>
        <v>1700</v>
      </c>
      <c r="I1699" s="37">
        <v>0</v>
      </c>
      <c r="J1699" s="5">
        <f t="shared" si="100"/>
        <v>1700</v>
      </c>
      <c r="K1699" s="4" t="s">
        <v>126</v>
      </c>
      <c r="L1699" s="219"/>
      <c r="M1699" s="222"/>
    </row>
    <row r="1700" spans="1:13" x14ac:dyDescent="0.25">
      <c r="A1700" s="147" t="s">
        <v>2411</v>
      </c>
      <c r="B1700" s="187">
        <f t="shared" si="98"/>
        <v>46276</v>
      </c>
      <c r="C1700" s="4" t="s">
        <v>9397</v>
      </c>
      <c r="D1700" s="219" t="s">
        <v>1308</v>
      </c>
      <c r="E1700" s="219" t="s">
        <v>125</v>
      </c>
      <c r="F1700" s="220">
        <v>40</v>
      </c>
      <c r="G1700" s="221">
        <v>86</v>
      </c>
      <c r="H1700" s="221">
        <f t="shared" si="99"/>
        <v>3440</v>
      </c>
      <c r="I1700" s="37">
        <v>0</v>
      </c>
      <c r="J1700" s="5">
        <f t="shared" si="100"/>
        <v>3440</v>
      </c>
      <c r="K1700" s="4" t="s">
        <v>126</v>
      </c>
      <c r="L1700" s="219"/>
      <c r="M1700" s="222"/>
    </row>
    <row r="1701" spans="1:13" x14ac:dyDescent="0.25">
      <c r="A1701" s="147" t="s">
        <v>2411</v>
      </c>
      <c r="B1701" s="187">
        <f t="shared" si="98"/>
        <v>46276</v>
      </c>
      <c r="C1701" s="4" t="s">
        <v>9397</v>
      </c>
      <c r="D1701" s="219" t="s">
        <v>1308</v>
      </c>
      <c r="E1701" s="219" t="s">
        <v>125</v>
      </c>
      <c r="F1701" s="220">
        <v>20</v>
      </c>
      <c r="G1701" s="221">
        <v>85</v>
      </c>
      <c r="H1701" s="221">
        <f t="shared" si="99"/>
        <v>1700</v>
      </c>
      <c r="I1701" s="37">
        <v>0</v>
      </c>
      <c r="J1701" s="5">
        <f t="shared" si="100"/>
        <v>1700</v>
      </c>
      <c r="K1701" s="4" t="s">
        <v>126</v>
      </c>
      <c r="L1701" s="219"/>
      <c r="M1701" s="222"/>
    </row>
    <row r="1702" spans="1:13" x14ac:dyDescent="0.25">
      <c r="A1702" s="147" t="s">
        <v>2411</v>
      </c>
      <c r="B1702" s="187">
        <f t="shared" si="98"/>
        <v>46276</v>
      </c>
      <c r="C1702" s="4" t="s">
        <v>9398</v>
      </c>
      <c r="D1702" s="219" t="s">
        <v>1312</v>
      </c>
      <c r="E1702" s="219" t="s">
        <v>125</v>
      </c>
      <c r="F1702" s="220">
        <v>5</v>
      </c>
      <c r="G1702" s="221">
        <v>85</v>
      </c>
      <c r="H1702" s="221">
        <f t="shared" si="99"/>
        <v>425</v>
      </c>
      <c r="I1702" s="37">
        <v>0</v>
      </c>
      <c r="J1702" s="5">
        <f t="shared" si="100"/>
        <v>425</v>
      </c>
      <c r="K1702" s="4" t="s">
        <v>126</v>
      </c>
      <c r="L1702" s="219"/>
      <c r="M1702" s="222"/>
    </row>
    <row r="1703" spans="1:13" x14ac:dyDescent="0.25">
      <c r="A1703" s="147" t="s">
        <v>2411</v>
      </c>
      <c r="B1703" s="187">
        <f t="shared" si="98"/>
        <v>46276</v>
      </c>
      <c r="C1703" s="4" t="s">
        <v>9399</v>
      </c>
      <c r="D1703" s="219" t="s">
        <v>1313</v>
      </c>
      <c r="E1703" s="219" t="s">
        <v>125</v>
      </c>
      <c r="F1703" s="220">
        <v>15</v>
      </c>
      <c r="G1703" s="221">
        <v>85</v>
      </c>
      <c r="H1703" s="221">
        <f t="shared" si="99"/>
        <v>1275</v>
      </c>
      <c r="I1703" s="37">
        <v>0</v>
      </c>
      <c r="J1703" s="5">
        <f t="shared" si="100"/>
        <v>1275</v>
      </c>
      <c r="K1703" s="4" t="s">
        <v>126</v>
      </c>
      <c r="L1703" s="219"/>
      <c r="M1703" s="222"/>
    </row>
    <row r="1704" spans="1:13" x14ac:dyDescent="0.25">
      <c r="A1704" s="147" t="s">
        <v>2411</v>
      </c>
      <c r="B1704" s="187">
        <f t="shared" si="98"/>
        <v>46276</v>
      </c>
      <c r="C1704" s="4" t="s">
        <v>9400</v>
      </c>
      <c r="D1704" s="219" t="s">
        <v>147</v>
      </c>
      <c r="E1704" s="219" t="s">
        <v>125</v>
      </c>
      <c r="F1704" s="220">
        <v>39</v>
      </c>
      <c r="G1704" s="221">
        <v>85</v>
      </c>
      <c r="H1704" s="221">
        <f t="shared" si="99"/>
        <v>3315</v>
      </c>
      <c r="I1704" s="37">
        <v>0</v>
      </c>
      <c r="J1704" s="5">
        <f t="shared" si="100"/>
        <v>3315</v>
      </c>
      <c r="K1704" s="4" t="s">
        <v>126</v>
      </c>
      <c r="L1704" s="219"/>
      <c r="M1704" s="222"/>
    </row>
    <row r="1705" spans="1:13" x14ac:dyDescent="0.25">
      <c r="A1705" s="147" t="s">
        <v>2411</v>
      </c>
      <c r="B1705" s="187">
        <f t="shared" si="98"/>
        <v>46276</v>
      </c>
      <c r="C1705" s="4" t="s">
        <v>9401</v>
      </c>
      <c r="D1705" s="219" t="s">
        <v>145</v>
      </c>
      <c r="E1705" s="219" t="s">
        <v>125</v>
      </c>
      <c r="F1705" s="220">
        <v>32</v>
      </c>
      <c r="G1705" s="221">
        <v>95</v>
      </c>
      <c r="H1705" s="221">
        <f t="shared" si="99"/>
        <v>3040</v>
      </c>
      <c r="I1705" s="37">
        <v>0</v>
      </c>
      <c r="J1705" s="5">
        <f t="shared" si="100"/>
        <v>3040</v>
      </c>
      <c r="K1705" s="4" t="s">
        <v>126</v>
      </c>
      <c r="L1705" s="219"/>
      <c r="M1705" s="222"/>
    </row>
    <row r="1706" spans="1:13" x14ac:dyDescent="0.25">
      <c r="A1706" s="147" t="s">
        <v>2411</v>
      </c>
      <c r="B1706" s="187">
        <f t="shared" si="98"/>
        <v>46276</v>
      </c>
      <c r="C1706" s="4" t="s">
        <v>9401</v>
      </c>
      <c r="D1706" s="219" t="s">
        <v>145</v>
      </c>
      <c r="E1706" s="219" t="s">
        <v>125</v>
      </c>
      <c r="F1706" s="220">
        <v>12</v>
      </c>
      <c r="G1706" s="221">
        <v>85</v>
      </c>
      <c r="H1706" s="221">
        <f t="shared" si="99"/>
        <v>1020</v>
      </c>
      <c r="I1706" s="37">
        <v>0</v>
      </c>
      <c r="J1706" s="5">
        <f t="shared" si="100"/>
        <v>1020</v>
      </c>
      <c r="K1706" s="4" t="s">
        <v>126</v>
      </c>
      <c r="L1706" s="219"/>
      <c r="M1706" s="222"/>
    </row>
    <row r="1707" spans="1:13" x14ac:dyDescent="0.25">
      <c r="A1707" s="147" t="s">
        <v>2411</v>
      </c>
      <c r="B1707" s="187">
        <f t="shared" si="98"/>
        <v>46276</v>
      </c>
      <c r="C1707" s="4" t="s">
        <v>9402</v>
      </c>
      <c r="D1707" s="219" t="s">
        <v>151</v>
      </c>
      <c r="E1707" s="219" t="s">
        <v>125</v>
      </c>
      <c r="F1707" s="220">
        <v>4</v>
      </c>
      <c r="G1707" s="221">
        <v>85</v>
      </c>
      <c r="H1707" s="221">
        <f t="shared" si="99"/>
        <v>340</v>
      </c>
      <c r="I1707" s="37">
        <v>0</v>
      </c>
      <c r="J1707" s="5">
        <f t="shared" si="100"/>
        <v>340</v>
      </c>
      <c r="K1707" s="4" t="s">
        <v>126</v>
      </c>
      <c r="L1707" s="219"/>
      <c r="M1707" s="222"/>
    </row>
    <row r="1708" spans="1:13" x14ac:dyDescent="0.25">
      <c r="A1708" s="147" t="s">
        <v>2411</v>
      </c>
      <c r="B1708" s="187">
        <f t="shared" si="98"/>
        <v>46276</v>
      </c>
      <c r="C1708" s="4" t="s">
        <v>9403</v>
      </c>
      <c r="D1708" s="219" t="s">
        <v>265</v>
      </c>
      <c r="E1708" s="219" t="s">
        <v>125</v>
      </c>
      <c r="F1708" s="220">
        <v>1</v>
      </c>
      <c r="G1708" s="221">
        <v>100</v>
      </c>
      <c r="H1708" s="221">
        <f t="shared" si="99"/>
        <v>100</v>
      </c>
      <c r="I1708" s="37">
        <v>0</v>
      </c>
      <c r="J1708" s="5">
        <f t="shared" si="100"/>
        <v>100</v>
      </c>
      <c r="K1708" s="4" t="s">
        <v>126</v>
      </c>
      <c r="L1708" s="219"/>
      <c r="M1708" s="222"/>
    </row>
    <row r="1709" spans="1:13" x14ac:dyDescent="0.25">
      <c r="A1709" s="147" t="s">
        <v>2411</v>
      </c>
      <c r="B1709" s="187">
        <f t="shared" si="98"/>
        <v>46276</v>
      </c>
      <c r="C1709" s="4" t="s">
        <v>9404</v>
      </c>
      <c r="D1709" s="219" t="s">
        <v>534</v>
      </c>
      <c r="E1709" s="219" t="s">
        <v>125</v>
      </c>
      <c r="F1709" s="220">
        <v>2</v>
      </c>
      <c r="G1709" s="221">
        <v>90</v>
      </c>
      <c r="H1709" s="221">
        <f t="shared" si="99"/>
        <v>180</v>
      </c>
      <c r="I1709" s="37">
        <v>0</v>
      </c>
      <c r="J1709" s="5">
        <f t="shared" si="100"/>
        <v>180</v>
      </c>
      <c r="K1709" s="4" t="s">
        <v>126</v>
      </c>
      <c r="L1709" s="219"/>
      <c r="M1709" s="222"/>
    </row>
    <row r="1710" spans="1:13" x14ac:dyDescent="0.25">
      <c r="A1710" s="147" t="s">
        <v>2411</v>
      </c>
      <c r="B1710" s="187">
        <f t="shared" si="98"/>
        <v>46276</v>
      </c>
      <c r="C1710" s="4" t="s">
        <v>9404</v>
      </c>
      <c r="D1710" s="219" t="s">
        <v>534</v>
      </c>
      <c r="E1710" s="219" t="s">
        <v>149</v>
      </c>
      <c r="F1710" s="220">
        <v>1</v>
      </c>
      <c r="G1710" s="221">
        <v>850</v>
      </c>
      <c r="H1710" s="221">
        <f t="shared" si="99"/>
        <v>850</v>
      </c>
      <c r="I1710" s="37">
        <v>0</v>
      </c>
      <c r="J1710" s="5">
        <f t="shared" si="100"/>
        <v>850</v>
      </c>
      <c r="K1710" s="4" t="s">
        <v>126</v>
      </c>
      <c r="L1710" s="219"/>
      <c r="M1710" s="222"/>
    </row>
    <row r="1711" spans="1:13" x14ac:dyDescent="0.25">
      <c r="A1711" s="147" t="s">
        <v>2411</v>
      </c>
      <c r="B1711" s="187">
        <f t="shared" si="98"/>
        <v>46276</v>
      </c>
      <c r="C1711" s="4" t="s">
        <v>9405</v>
      </c>
      <c r="D1711" s="219" t="s">
        <v>9272</v>
      </c>
      <c r="E1711" s="219" t="s">
        <v>319</v>
      </c>
      <c r="F1711" s="220">
        <v>1</v>
      </c>
      <c r="G1711" s="221">
        <v>1200</v>
      </c>
      <c r="H1711" s="221">
        <f t="shared" si="99"/>
        <v>1200</v>
      </c>
      <c r="I1711" s="37">
        <v>0</v>
      </c>
      <c r="J1711" s="5">
        <f t="shared" si="100"/>
        <v>1200</v>
      </c>
      <c r="K1711" s="4" t="s">
        <v>126</v>
      </c>
      <c r="L1711" s="219"/>
      <c r="M1711" s="222"/>
    </row>
    <row r="1712" spans="1:13" x14ac:dyDescent="0.25">
      <c r="A1712" s="147" t="s">
        <v>2411</v>
      </c>
      <c r="B1712" s="187">
        <f t="shared" si="98"/>
        <v>46276</v>
      </c>
      <c r="C1712" s="4" t="s">
        <v>9406</v>
      </c>
      <c r="D1712" s="219" t="s">
        <v>674</v>
      </c>
      <c r="E1712" s="219" t="s">
        <v>149</v>
      </c>
      <c r="F1712" s="220">
        <v>3</v>
      </c>
      <c r="G1712" s="221">
        <v>850</v>
      </c>
      <c r="H1712" s="221">
        <f t="shared" si="99"/>
        <v>2550</v>
      </c>
      <c r="I1712" s="37">
        <v>0</v>
      </c>
      <c r="J1712" s="5">
        <f t="shared" si="100"/>
        <v>2550</v>
      </c>
      <c r="K1712" s="4" t="s">
        <v>126</v>
      </c>
      <c r="L1712" s="219"/>
      <c r="M1712" s="222"/>
    </row>
    <row r="1713" spans="1:13" x14ac:dyDescent="0.25">
      <c r="A1713" s="147" t="s">
        <v>2411</v>
      </c>
      <c r="B1713" s="187">
        <f t="shared" si="98"/>
        <v>46276</v>
      </c>
      <c r="C1713" s="4" t="s">
        <v>9413</v>
      </c>
      <c r="D1713" s="219" t="s">
        <v>153</v>
      </c>
      <c r="E1713" s="219" t="s">
        <v>125</v>
      </c>
      <c r="F1713" s="220">
        <v>29</v>
      </c>
      <c r="G1713" s="221">
        <v>96.55</v>
      </c>
      <c r="H1713" s="221">
        <f t="shared" si="99"/>
        <v>2799.95</v>
      </c>
      <c r="I1713" s="37">
        <v>0</v>
      </c>
      <c r="J1713" s="5">
        <f t="shared" si="100"/>
        <v>2799.95</v>
      </c>
      <c r="K1713" s="4" t="s">
        <v>126</v>
      </c>
      <c r="L1713" s="219"/>
      <c r="M1713" s="222"/>
    </row>
    <row r="1714" spans="1:13" x14ac:dyDescent="0.25">
      <c r="A1714" s="147" t="s">
        <v>2411</v>
      </c>
      <c r="B1714" s="187">
        <f t="shared" si="98"/>
        <v>46276</v>
      </c>
      <c r="C1714" s="4" t="s">
        <v>9413</v>
      </c>
      <c r="D1714" s="219" t="s">
        <v>153</v>
      </c>
      <c r="E1714" s="219" t="s">
        <v>319</v>
      </c>
      <c r="F1714" s="220">
        <v>1</v>
      </c>
      <c r="G1714" s="221">
        <v>1200</v>
      </c>
      <c r="H1714" s="221">
        <f t="shared" si="99"/>
        <v>1200</v>
      </c>
      <c r="I1714" s="37">
        <v>0</v>
      </c>
      <c r="J1714" s="5">
        <f t="shared" si="100"/>
        <v>1200</v>
      </c>
      <c r="K1714" s="4" t="s">
        <v>126</v>
      </c>
      <c r="L1714" s="219"/>
      <c r="M1714" s="222"/>
    </row>
    <row r="1715" spans="1:13" x14ac:dyDescent="0.25">
      <c r="A1715" s="147" t="s">
        <v>2411</v>
      </c>
      <c r="B1715" s="187">
        <f t="shared" si="98"/>
        <v>46276</v>
      </c>
      <c r="C1715" s="4" t="s">
        <v>9413</v>
      </c>
      <c r="D1715" s="219" t="s">
        <v>153</v>
      </c>
      <c r="E1715" s="219" t="s">
        <v>149</v>
      </c>
      <c r="F1715" s="220">
        <v>2</v>
      </c>
      <c r="G1715" s="221">
        <v>850</v>
      </c>
      <c r="H1715" s="221">
        <f t="shared" si="99"/>
        <v>1700</v>
      </c>
      <c r="I1715" s="37">
        <v>0</v>
      </c>
      <c r="J1715" s="5">
        <f t="shared" si="100"/>
        <v>1700</v>
      </c>
      <c r="K1715" s="4" t="s">
        <v>126</v>
      </c>
      <c r="L1715" s="219"/>
      <c r="M1715" s="222"/>
    </row>
    <row r="1716" spans="1:13" x14ac:dyDescent="0.25">
      <c r="A1716" s="147" t="s">
        <v>2412</v>
      </c>
      <c r="B1716" s="187">
        <f t="shared" si="98"/>
        <v>46277</v>
      </c>
      <c r="C1716" s="4" t="s">
        <v>9414</v>
      </c>
      <c r="D1716" s="219" t="s">
        <v>1303</v>
      </c>
      <c r="E1716" s="219" t="s">
        <v>125</v>
      </c>
      <c r="F1716" s="220">
        <v>60</v>
      </c>
      <c r="G1716" s="221">
        <v>85</v>
      </c>
      <c r="H1716" s="221">
        <f t="shared" si="99"/>
        <v>5100</v>
      </c>
      <c r="I1716" s="37">
        <v>0</v>
      </c>
      <c r="J1716" s="5">
        <f t="shared" si="100"/>
        <v>5100</v>
      </c>
      <c r="K1716" s="4" t="s">
        <v>126</v>
      </c>
      <c r="L1716" s="219"/>
      <c r="M1716" s="222"/>
    </row>
    <row r="1717" spans="1:13" x14ac:dyDescent="0.25">
      <c r="A1717" s="147" t="s">
        <v>2412</v>
      </c>
      <c r="B1717" s="187">
        <f t="shared" si="98"/>
        <v>46277</v>
      </c>
      <c r="C1717" s="4" t="s">
        <v>9414</v>
      </c>
      <c r="D1717" s="219" t="s">
        <v>1303</v>
      </c>
      <c r="E1717" s="219" t="s">
        <v>131</v>
      </c>
      <c r="F1717" s="220">
        <v>1</v>
      </c>
      <c r="G1717" s="221">
        <v>80</v>
      </c>
      <c r="H1717" s="221">
        <f t="shared" si="99"/>
        <v>80</v>
      </c>
      <c r="I1717" s="37">
        <v>0</v>
      </c>
      <c r="J1717" s="5">
        <f t="shared" si="100"/>
        <v>80</v>
      </c>
      <c r="K1717" s="4" t="s">
        <v>126</v>
      </c>
      <c r="L1717" s="219"/>
      <c r="M1717" s="222"/>
    </row>
    <row r="1718" spans="1:13" x14ac:dyDescent="0.25">
      <c r="A1718" s="147" t="s">
        <v>2412</v>
      </c>
      <c r="B1718" s="187">
        <f t="shared" si="98"/>
        <v>46277</v>
      </c>
      <c r="C1718" s="4" t="s">
        <v>9415</v>
      </c>
      <c r="D1718" s="219" t="s">
        <v>1306</v>
      </c>
      <c r="E1718" s="219" t="s">
        <v>125</v>
      </c>
      <c r="F1718" s="220">
        <v>40</v>
      </c>
      <c r="G1718" s="221">
        <v>85</v>
      </c>
      <c r="H1718" s="221">
        <f t="shared" si="99"/>
        <v>3400</v>
      </c>
      <c r="I1718" s="37">
        <v>0</v>
      </c>
      <c r="J1718" s="5">
        <f t="shared" si="100"/>
        <v>3400</v>
      </c>
      <c r="K1718" s="4" t="s">
        <v>126</v>
      </c>
      <c r="L1718" s="219"/>
      <c r="M1718" s="222"/>
    </row>
    <row r="1719" spans="1:13" x14ac:dyDescent="0.25">
      <c r="A1719" s="147" t="s">
        <v>2412</v>
      </c>
      <c r="B1719" s="187">
        <f t="shared" si="98"/>
        <v>46277</v>
      </c>
      <c r="C1719" s="4" t="s">
        <v>9416</v>
      </c>
      <c r="D1719" s="219" t="s">
        <v>134</v>
      </c>
      <c r="E1719" s="219" t="s">
        <v>125</v>
      </c>
      <c r="F1719" s="220">
        <v>10</v>
      </c>
      <c r="G1719" s="221">
        <v>85</v>
      </c>
      <c r="H1719" s="221">
        <f t="shared" si="99"/>
        <v>850</v>
      </c>
      <c r="I1719" s="37">
        <v>0</v>
      </c>
      <c r="J1719" s="5">
        <f t="shared" si="100"/>
        <v>850</v>
      </c>
      <c r="K1719" s="4" t="s">
        <v>126</v>
      </c>
      <c r="L1719" s="219"/>
      <c r="M1719" s="222"/>
    </row>
    <row r="1720" spans="1:13" x14ac:dyDescent="0.25">
      <c r="A1720" s="147" t="s">
        <v>2412</v>
      </c>
      <c r="B1720" s="187">
        <f t="shared" si="98"/>
        <v>46277</v>
      </c>
      <c r="C1720" s="4" t="s">
        <v>9417</v>
      </c>
      <c r="D1720" s="219" t="s">
        <v>9108</v>
      </c>
      <c r="E1720" s="219" t="s">
        <v>125</v>
      </c>
      <c r="F1720" s="220">
        <v>40</v>
      </c>
      <c r="G1720" s="221">
        <v>85</v>
      </c>
      <c r="H1720" s="221">
        <f t="shared" si="99"/>
        <v>3400</v>
      </c>
      <c r="I1720" s="37">
        <v>0</v>
      </c>
      <c r="J1720" s="5">
        <f t="shared" si="100"/>
        <v>3400</v>
      </c>
      <c r="K1720" s="4" t="s">
        <v>126</v>
      </c>
      <c r="L1720" s="219"/>
      <c r="M1720" s="222"/>
    </row>
    <row r="1721" spans="1:13" x14ac:dyDescent="0.25">
      <c r="A1721" s="147" t="s">
        <v>2412</v>
      </c>
      <c r="B1721" s="187">
        <f t="shared" si="98"/>
        <v>46277</v>
      </c>
      <c r="C1721" s="4" t="s">
        <v>9418</v>
      </c>
      <c r="D1721" s="219" t="s">
        <v>1308</v>
      </c>
      <c r="E1721" s="219" t="s">
        <v>125</v>
      </c>
      <c r="F1721" s="220">
        <v>40</v>
      </c>
      <c r="G1721" s="221">
        <v>86</v>
      </c>
      <c r="H1721" s="221">
        <f t="shared" si="99"/>
        <v>3440</v>
      </c>
      <c r="I1721" s="37">
        <v>0</v>
      </c>
      <c r="J1721" s="5">
        <f t="shared" si="100"/>
        <v>3440</v>
      </c>
      <c r="K1721" s="4" t="s">
        <v>126</v>
      </c>
      <c r="L1721" s="219"/>
      <c r="M1721" s="222"/>
    </row>
    <row r="1722" spans="1:13" x14ac:dyDescent="0.25">
      <c r="A1722" s="147" t="s">
        <v>2412</v>
      </c>
      <c r="B1722" s="187">
        <f t="shared" si="98"/>
        <v>46277</v>
      </c>
      <c r="C1722" s="4" t="s">
        <v>9418</v>
      </c>
      <c r="D1722" s="219" t="s">
        <v>1308</v>
      </c>
      <c r="E1722" s="219" t="s">
        <v>125</v>
      </c>
      <c r="F1722" s="220">
        <v>50</v>
      </c>
      <c r="G1722" s="221">
        <v>85</v>
      </c>
      <c r="H1722" s="221">
        <f t="shared" si="99"/>
        <v>4250</v>
      </c>
      <c r="I1722" s="37">
        <v>0</v>
      </c>
      <c r="J1722" s="5">
        <f t="shared" si="100"/>
        <v>4250</v>
      </c>
      <c r="K1722" s="4" t="s">
        <v>126</v>
      </c>
      <c r="L1722" s="219"/>
      <c r="M1722" s="222"/>
    </row>
    <row r="1723" spans="1:13" x14ac:dyDescent="0.25">
      <c r="A1723" s="147" t="s">
        <v>2412</v>
      </c>
      <c r="B1723" s="187">
        <f t="shared" si="98"/>
        <v>46277</v>
      </c>
      <c r="C1723" s="4" t="s">
        <v>9418</v>
      </c>
      <c r="D1723" s="219" t="s">
        <v>1308</v>
      </c>
      <c r="E1723" s="219" t="s">
        <v>319</v>
      </c>
      <c r="F1723" s="220">
        <v>5</v>
      </c>
      <c r="G1723" s="221">
        <v>1200</v>
      </c>
      <c r="H1723" s="221">
        <f t="shared" si="99"/>
        <v>6000</v>
      </c>
      <c r="I1723" s="37">
        <v>0</v>
      </c>
      <c r="J1723" s="5">
        <f t="shared" si="100"/>
        <v>6000</v>
      </c>
      <c r="K1723" s="4" t="s">
        <v>126</v>
      </c>
      <c r="L1723" s="219"/>
      <c r="M1723" s="222"/>
    </row>
    <row r="1724" spans="1:13" x14ac:dyDescent="0.25">
      <c r="A1724" s="147" t="s">
        <v>2412</v>
      </c>
      <c r="B1724" s="187">
        <f t="shared" si="98"/>
        <v>46277</v>
      </c>
      <c r="C1724" s="4" t="s">
        <v>9418</v>
      </c>
      <c r="D1724" s="219" t="s">
        <v>1308</v>
      </c>
      <c r="E1724" s="219" t="s">
        <v>131</v>
      </c>
      <c r="F1724" s="220">
        <v>1</v>
      </c>
      <c r="G1724" s="221">
        <v>80</v>
      </c>
      <c r="H1724" s="221">
        <f t="shared" si="99"/>
        <v>80</v>
      </c>
      <c r="I1724" s="37">
        <v>0</v>
      </c>
      <c r="J1724" s="5">
        <f t="shared" si="100"/>
        <v>80</v>
      </c>
      <c r="K1724" s="4" t="s">
        <v>126</v>
      </c>
      <c r="L1724" s="219"/>
      <c r="M1724" s="222"/>
    </row>
    <row r="1725" spans="1:13" x14ac:dyDescent="0.25">
      <c r="A1725" s="147" t="s">
        <v>2412</v>
      </c>
      <c r="B1725" s="187">
        <f t="shared" si="98"/>
        <v>46277</v>
      </c>
      <c r="C1725" s="4" t="s">
        <v>9419</v>
      </c>
      <c r="D1725" s="219" t="s">
        <v>141</v>
      </c>
      <c r="E1725" s="219" t="s">
        <v>125</v>
      </c>
      <c r="F1725" s="220">
        <v>25</v>
      </c>
      <c r="G1725" s="221">
        <v>86</v>
      </c>
      <c r="H1725" s="221">
        <f t="shared" si="99"/>
        <v>2150</v>
      </c>
      <c r="I1725" s="37">
        <v>0</v>
      </c>
      <c r="J1725" s="5">
        <f t="shared" si="100"/>
        <v>2150</v>
      </c>
      <c r="K1725" s="4" t="s">
        <v>126</v>
      </c>
      <c r="L1725" s="219"/>
      <c r="M1725" s="222"/>
    </row>
    <row r="1726" spans="1:13" x14ac:dyDescent="0.25">
      <c r="A1726" s="147" t="s">
        <v>2412</v>
      </c>
      <c r="B1726" s="187">
        <f t="shared" si="98"/>
        <v>46277</v>
      </c>
      <c r="C1726" s="4" t="s">
        <v>9420</v>
      </c>
      <c r="D1726" s="219" t="s">
        <v>139</v>
      </c>
      <c r="E1726" s="219" t="s">
        <v>125</v>
      </c>
      <c r="F1726" s="220">
        <v>3.5</v>
      </c>
      <c r="G1726" s="221">
        <v>86</v>
      </c>
      <c r="H1726" s="221">
        <f t="shared" si="99"/>
        <v>301</v>
      </c>
      <c r="I1726" s="37">
        <v>0</v>
      </c>
      <c r="J1726" s="5">
        <f t="shared" si="100"/>
        <v>301</v>
      </c>
      <c r="K1726" s="4" t="s">
        <v>126</v>
      </c>
      <c r="L1726" s="219"/>
      <c r="M1726" s="222"/>
    </row>
    <row r="1727" spans="1:13" x14ac:dyDescent="0.25">
      <c r="A1727" s="147" t="s">
        <v>2412</v>
      </c>
      <c r="B1727" s="187">
        <f t="shared" si="98"/>
        <v>46277</v>
      </c>
      <c r="C1727" s="4" t="s">
        <v>9421</v>
      </c>
      <c r="D1727" s="219" t="s">
        <v>1311</v>
      </c>
      <c r="E1727" s="219" t="s">
        <v>125</v>
      </c>
      <c r="F1727" s="220">
        <v>10</v>
      </c>
      <c r="G1727" s="221">
        <v>85</v>
      </c>
      <c r="H1727" s="221">
        <f t="shared" si="99"/>
        <v>850</v>
      </c>
      <c r="I1727" s="37">
        <v>0</v>
      </c>
      <c r="J1727" s="5">
        <f t="shared" si="100"/>
        <v>850</v>
      </c>
      <c r="K1727" s="4" t="s">
        <v>126</v>
      </c>
      <c r="L1727" s="219"/>
      <c r="M1727" s="222"/>
    </row>
    <row r="1728" spans="1:13" x14ac:dyDescent="0.25">
      <c r="A1728" s="147" t="s">
        <v>2412</v>
      </c>
      <c r="B1728" s="187">
        <f t="shared" si="98"/>
        <v>46277</v>
      </c>
      <c r="C1728" s="4" t="s">
        <v>9422</v>
      </c>
      <c r="D1728" s="219" t="s">
        <v>1307</v>
      </c>
      <c r="E1728" s="219" t="s">
        <v>125</v>
      </c>
      <c r="F1728" s="220">
        <v>20</v>
      </c>
      <c r="G1728" s="221">
        <v>85</v>
      </c>
      <c r="H1728" s="221">
        <f t="shared" si="99"/>
        <v>1700</v>
      </c>
      <c r="I1728" s="37">
        <v>0</v>
      </c>
      <c r="J1728" s="5">
        <f t="shared" si="100"/>
        <v>1700</v>
      </c>
      <c r="K1728" s="4" t="s">
        <v>126</v>
      </c>
      <c r="L1728" s="219"/>
      <c r="M1728" s="222"/>
    </row>
    <row r="1729" spans="1:13" x14ac:dyDescent="0.25">
      <c r="A1729" s="147" t="s">
        <v>2412</v>
      </c>
      <c r="B1729" s="187">
        <f t="shared" si="98"/>
        <v>46277</v>
      </c>
      <c r="C1729" s="4" t="s">
        <v>9423</v>
      </c>
      <c r="D1729" s="219" t="s">
        <v>8883</v>
      </c>
      <c r="E1729" s="219" t="s">
        <v>125</v>
      </c>
      <c r="F1729" s="220">
        <v>40</v>
      </c>
      <c r="G1729" s="221">
        <v>85</v>
      </c>
      <c r="H1729" s="221">
        <f t="shared" si="99"/>
        <v>3400</v>
      </c>
      <c r="I1729" s="37">
        <v>0</v>
      </c>
      <c r="J1729" s="5">
        <f t="shared" si="100"/>
        <v>3400</v>
      </c>
      <c r="K1729" s="4" t="s">
        <v>126</v>
      </c>
      <c r="L1729" s="219"/>
      <c r="M1729" s="222"/>
    </row>
    <row r="1730" spans="1:13" x14ac:dyDescent="0.25">
      <c r="A1730" s="147" t="s">
        <v>2412</v>
      </c>
      <c r="B1730" s="187">
        <f t="shared" si="98"/>
        <v>46277</v>
      </c>
      <c r="C1730" s="4" t="s">
        <v>9424</v>
      </c>
      <c r="D1730" s="219" t="s">
        <v>145</v>
      </c>
      <c r="E1730" s="219" t="s">
        <v>125</v>
      </c>
      <c r="F1730" s="220">
        <v>15</v>
      </c>
      <c r="G1730" s="221">
        <v>95</v>
      </c>
      <c r="H1730" s="221">
        <f t="shared" si="99"/>
        <v>1425</v>
      </c>
      <c r="I1730" s="37">
        <v>0</v>
      </c>
      <c r="J1730" s="5">
        <f t="shared" si="100"/>
        <v>1425</v>
      </c>
      <c r="K1730" s="4" t="s">
        <v>126</v>
      </c>
      <c r="L1730" s="219"/>
      <c r="M1730" s="222"/>
    </row>
    <row r="1731" spans="1:13" x14ac:dyDescent="0.25">
      <c r="A1731" s="147" t="s">
        <v>2412</v>
      </c>
      <c r="B1731" s="187">
        <f t="shared" si="98"/>
        <v>46277</v>
      </c>
      <c r="C1731" s="4" t="s">
        <v>9424</v>
      </c>
      <c r="D1731" s="219" t="s">
        <v>145</v>
      </c>
      <c r="E1731" s="219" t="s">
        <v>125</v>
      </c>
      <c r="F1731" s="220">
        <v>15</v>
      </c>
      <c r="G1731" s="221">
        <v>85</v>
      </c>
      <c r="H1731" s="221">
        <f t="shared" si="99"/>
        <v>1275</v>
      </c>
      <c r="I1731" s="37">
        <v>0</v>
      </c>
      <c r="J1731" s="5">
        <f t="shared" si="100"/>
        <v>1275</v>
      </c>
      <c r="K1731" s="4" t="s">
        <v>126</v>
      </c>
      <c r="L1731" s="219"/>
      <c r="M1731" s="222"/>
    </row>
    <row r="1732" spans="1:13" x14ac:dyDescent="0.25">
      <c r="A1732" s="147" t="s">
        <v>2412</v>
      </c>
      <c r="B1732" s="187">
        <f t="shared" si="98"/>
        <v>46277</v>
      </c>
      <c r="C1732" s="4" t="s">
        <v>9424</v>
      </c>
      <c r="D1732" s="219" t="s">
        <v>145</v>
      </c>
      <c r="E1732" s="219" t="s">
        <v>216</v>
      </c>
      <c r="F1732" s="220">
        <v>2</v>
      </c>
      <c r="G1732" s="221">
        <v>800</v>
      </c>
      <c r="H1732" s="221">
        <f t="shared" si="99"/>
        <v>1600</v>
      </c>
      <c r="I1732" s="37">
        <v>0</v>
      </c>
      <c r="J1732" s="5">
        <f t="shared" si="100"/>
        <v>1600</v>
      </c>
      <c r="K1732" s="4" t="s">
        <v>126</v>
      </c>
      <c r="L1732" s="219"/>
      <c r="M1732" s="222"/>
    </row>
    <row r="1733" spans="1:13" x14ac:dyDescent="0.25">
      <c r="A1733" s="147" t="s">
        <v>2412</v>
      </c>
      <c r="B1733" s="187">
        <f t="shared" si="98"/>
        <v>46277</v>
      </c>
      <c r="C1733" s="4" t="s">
        <v>9425</v>
      </c>
      <c r="D1733" s="219" t="s">
        <v>1310</v>
      </c>
      <c r="E1733" s="219" t="s">
        <v>125</v>
      </c>
      <c r="F1733" s="220">
        <v>10</v>
      </c>
      <c r="G1733" s="221">
        <v>85</v>
      </c>
      <c r="H1733" s="221">
        <f t="shared" si="99"/>
        <v>850</v>
      </c>
      <c r="I1733" s="37">
        <v>0</v>
      </c>
      <c r="J1733" s="5">
        <f t="shared" si="100"/>
        <v>850</v>
      </c>
      <c r="K1733" s="4" t="s">
        <v>126</v>
      </c>
      <c r="L1733" s="219"/>
      <c r="M1733" s="222"/>
    </row>
    <row r="1734" spans="1:13" x14ac:dyDescent="0.25">
      <c r="A1734" s="147" t="s">
        <v>2412</v>
      </c>
      <c r="B1734" s="187">
        <f t="shared" si="98"/>
        <v>46277</v>
      </c>
      <c r="C1734" s="4" t="s">
        <v>9426</v>
      </c>
      <c r="D1734" s="219" t="s">
        <v>1312</v>
      </c>
      <c r="E1734" s="219" t="s">
        <v>125</v>
      </c>
      <c r="F1734" s="220">
        <v>5</v>
      </c>
      <c r="G1734" s="221">
        <v>85</v>
      </c>
      <c r="H1734" s="221">
        <f t="shared" si="99"/>
        <v>425</v>
      </c>
      <c r="I1734" s="37">
        <v>0</v>
      </c>
      <c r="J1734" s="5">
        <f t="shared" si="100"/>
        <v>425</v>
      </c>
      <c r="K1734" s="4" t="s">
        <v>126</v>
      </c>
      <c r="L1734" s="219"/>
      <c r="M1734" s="222"/>
    </row>
    <row r="1735" spans="1:13" x14ac:dyDescent="0.25">
      <c r="A1735" s="147" t="s">
        <v>2412</v>
      </c>
      <c r="B1735" s="187">
        <f t="shared" si="98"/>
        <v>46277</v>
      </c>
      <c r="C1735" s="4" t="s">
        <v>9427</v>
      </c>
      <c r="D1735" s="219" t="s">
        <v>147</v>
      </c>
      <c r="E1735" s="219" t="s">
        <v>125</v>
      </c>
      <c r="F1735" s="220">
        <v>35</v>
      </c>
      <c r="G1735" s="221">
        <v>85</v>
      </c>
      <c r="H1735" s="221">
        <f t="shared" si="99"/>
        <v>2975</v>
      </c>
      <c r="I1735" s="37">
        <v>0</v>
      </c>
      <c r="J1735" s="5">
        <f t="shared" si="100"/>
        <v>2975</v>
      </c>
      <c r="K1735" s="4" t="s">
        <v>126</v>
      </c>
      <c r="L1735" s="219"/>
      <c r="M1735" s="222"/>
    </row>
    <row r="1736" spans="1:13" x14ac:dyDescent="0.25">
      <c r="A1736" s="147" t="s">
        <v>2412</v>
      </c>
      <c r="B1736" s="187">
        <f t="shared" si="98"/>
        <v>46277</v>
      </c>
      <c r="C1736" s="4" t="s">
        <v>9428</v>
      </c>
      <c r="D1736" s="219" t="s">
        <v>151</v>
      </c>
      <c r="E1736" s="219" t="s">
        <v>125</v>
      </c>
      <c r="F1736" s="220">
        <v>6</v>
      </c>
      <c r="G1736" s="221">
        <v>85</v>
      </c>
      <c r="H1736" s="221">
        <f t="shared" si="99"/>
        <v>510</v>
      </c>
      <c r="I1736" s="37">
        <v>0</v>
      </c>
      <c r="J1736" s="5">
        <f t="shared" si="100"/>
        <v>510</v>
      </c>
      <c r="K1736" s="4" t="s">
        <v>126</v>
      </c>
      <c r="L1736" s="219"/>
      <c r="M1736" s="222"/>
    </row>
    <row r="1737" spans="1:13" x14ac:dyDescent="0.25">
      <c r="A1737" s="147" t="s">
        <v>2412</v>
      </c>
      <c r="B1737" s="187">
        <f t="shared" si="98"/>
        <v>46277</v>
      </c>
      <c r="C1737" s="4" t="s">
        <v>9429</v>
      </c>
      <c r="D1737" s="219" t="s">
        <v>8835</v>
      </c>
      <c r="E1737" s="219" t="s">
        <v>125</v>
      </c>
      <c r="F1737" s="220">
        <v>20</v>
      </c>
      <c r="G1737" s="221">
        <v>85</v>
      </c>
      <c r="H1737" s="221">
        <f t="shared" si="99"/>
        <v>1700</v>
      </c>
      <c r="I1737" s="37">
        <v>0</v>
      </c>
      <c r="J1737" s="5">
        <f t="shared" si="100"/>
        <v>1700</v>
      </c>
      <c r="K1737" s="4" t="s">
        <v>126</v>
      </c>
      <c r="L1737" s="219"/>
      <c r="M1737" s="222"/>
    </row>
    <row r="1738" spans="1:13" x14ac:dyDescent="0.25">
      <c r="A1738" s="147" t="s">
        <v>2412</v>
      </c>
      <c r="B1738" s="187">
        <f t="shared" si="98"/>
        <v>46277</v>
      </c>
      <c r="C1738" s="4" t="s">
        <v>9430</v>
      </c>
      <c r="D1738" s="219" t="s">
        <v>265</v>
      </c>
      <c r="E1738" s="219" t="s">
        <v>125</v>
      </c>
      <c r="F1738" s="220">
        <v>1</v>
      </c>
      <c r="G1738" s="221">
        <v>100</v>
      </c>
      <c r="H1738" s="221">
        <f t="shared" si="99"/>
        <v>100</v>
      </c>
      <c r="I1738" s="37">
        <v>0</v>
      </c>
      <c r="J1738" s="5">
        <f t="shared" si="100"/>
        <v>100</v>
      </c>
      <c r="K1738" s="4" t="s">
        <v>126</v>
      </c>
      <c r="L1738" s="219"/>
      <c r="M1738" s="222"/>
    </row>
    <row r="1739" spans="1:13" x14ac:dyDescent="0.25">
      <c r="A1739" s="147" t="s">
        <v>2412</v>
      </c>
      <c r="B1739" s="187">
        <f t="shared" si="98"/>
        <v>46277</v>
      </c>
      <c r="C1739" s="4" t="s">
        <v>9431</v>
      </c>
      <c r="D1739" s="219" t="s">
        <v>1313</v>
      </c>
      <c r="E1739" s="219" t="s">
        <v>125</v>
      </c>
      <c r="F1739" s="220">
        <v>15</v>
      </c>
      <c r="G1739" s="221">
        <v>85</v>
      </c>
      <c r="H1739" s="221">
        <f t="shared" si="99"/>
        <v>1275</v>
      </c>
      <c r="I1739" s="37">
        <v>0</v>
      </c>
      <c r="J1739" s="5">
        <f t="shared" si="100"/>
        <v>1275</v>
      </c>
      <c r="K1739" s="4" t="s">
        <v>126</v>
      </c>
      <c r="L1739" s="219"/>
      <c r="M1739" s="222"/>
    </row>
    <row r="1740" spans="1:13" x14ac:dyDescent="0.25">
      <c r="A1740" s="147" t="s">
        <v>2412</v>
      </c>
      <c r="B1740" s="187">
        <f t="shared" si="98"/>
        <v>46277</v>
      </c>
      <c r="C1740" s="4" t="s">
        <v>9433</v>
      </c>
      <c r="D1740" s="219" t="s">
        <v>9127</v>
      </c>
      <c r="E1740" s="219" t="s">
        <v>319</v>
      </c>
      <c r="F1740" s="220">
        <v>1</v>
      </c>
      <c r="G1740" s="221">
        <v>1200</v>
      </c>
      <c r="H1740" s="221">
        <f t="shared" si="99"/>
        <v>1200</v>
      </c>
      <c r="I1740" s="37">
        <v>0</v>
      </c>
      <c r="J1740" s="5">
        <f t="shared" si="100"/>
        <v>1200</v>
      </c>
      <c r="K1740" s="4" t="s">
        <v>126</v>
      </c>
      <c r="L1740" s="219"/>
      <c r="M1740" s="222"/>
    </row>
    <row r="1741" spans="1:13" x14ac:dyDescent="0.25">
      <c r="A1741" s="147" t="s">
        <v>2412</v>
      </c>
      <c r="B1741" s="187">
        <f t="shared" si="98"/>
        <v>46277</v>
      </c>
      <c r="C1741" s="4" t="s">
        <v>9434</v>
      </c>
      <c r="D1741" s="219" t="s">
        <v>9130</v>
      </c>
      <c r="E1741" s="219" t="s">
        <v>319</v>
      </c>
      <c r="F1741" s="220">
        <v>2</v>
      </c>
      <c r="G1741" s="221">
        <v>1200</v>
      </c>
      <c r="H1741" s="221">
        <f t="shared" si="99"/>
        <v>2400</v>
      </c>
      <c r="I1741" s="37">
        <v>0</v>
      </c>
      <c r="J1741" s="5">
        <f t="shared" si="100"/>
        <v>2400</v>
      </c>
      <c r="K1741" s="4" t="s">
        <v>126</v>
      </c>
      <c r="L1741" s="219"/>
      <c r="M1741" s="222"/>
    </row>
    <row r="1742" spans="1:13" x14ac:dyDescent="0.25">
      <c r="A1742" s="147" t="s">
        <v>2412</v>
      </c>
      <c r="B1742" s="187">
        <f t="shared" si="98"/>
        <v>46277</v>
      </c>
      <c r="C1742" s="4" t="s">
        <v>9435</v>
      </c>
      <c r="D1742" s="219" t="s">
        <v>153</v>
      </c>
      <c r="E1742" s="219" t="s">
        <v>125</v>
      </c>
      <c r="F1742" s="220">
        <v>1.5</v>
      </c>
      <c r="G1742" s="221">
        <v>100</v>
      </c>
      <c r="H1742" s="221">
        <f t="shared" si="99"/>
        <v>150</v>
      </c>
      <c r="I1742" s="37">
        <v>0</v>
      </c>
      <c r="J1742" s="5">
        <f t="shared" si="100"/>
        <v>150</v>
      </c>
      <c r="K1742" s="4" t="s">
        <v>126</v>
      </c>
      <c r="L1742" s="219"/>
      <c r="M1742" s="222"/>
    </row>
    <row r="1743" spans="1:13" x14ac:dyDescent="0.25">
      <c r="A1743" s="147" t="s">
        <v>2412</v>
      </c>
      <c r="B1743" s="187">
        <f t="shared" si="98"/>
        <v>46277</v>
      </c>
      <c r="C1743" s="4" t="s">
        <v>9435</v>
      </c>
      <c r="D1743" s="219" t="s">
        <v>153</v>
      </c>
      <c r="E1743" s="219" t="s">
        <v>319</v>
      </c>
      <c r="F1743" s="220">
        <v>2</v>
      </c>
      <c r="G1743" s="221">
        <v>1200</v>
      </c>
      <c r="H1743" s="221">
        <f t="shared" si="99"/>
        <v>2400</v>
      </c>
      <c r="I1743" s="37">
        <v>0</v>
      </c>
      <c r="J1743" s="5">
        <f t="shared" si="100"/>
        <v>2400</v>
      </c>
      <c r="K1743" s="4" t="s">
        <v>126</v>
      </c>
      <c r="L1743" s="219"/>
      <c r="M1743" s="222"/>
    </row>
    <row r="1744" spans="1:13" x14ac:dyDescent="0.25">
      <c r="A1744" s="147" t="s">
        <v>2413</v>
      </c>
      <c r="B1744" s="187">
        <f t="shared" si="98"/>
        <v>46278</v>
      </c>
      <c r="C1744" s="4" t="s">
        <v>9432</v>
      </c>
      <c r="D1744" s="219" t="s">
        <v>324</v>
      </c>
      <c r="E1744" s="219" t="s">
        <v>125</v>
      </c>
      <c r="F1744" s="220">
        <v>15</v>
      </c>
      <c r="G1744" s="221">
        <v>90</v>
      </c>
      <c r="H1744" s="221">
        <f t="shared" si="99"/>
        <v>1350</v>
      </c>
      <c r="I1744" s="37">
        <v>0</v>
      </c>
      <c r="J1744" s="5">
        <f t="shared" si="100"/>
        <v>1350</v>
      </c>
      <c r="K1744" s="4" t="s">
        <v>126</v>
      </c>
      <c r="L1744" s="219"/>
      <c r="M1744" s="222"/>
    </row>
    <row r="1745" spans="1:13" x14ac:dyDescent="0.25">
      <c r="A1745" s="147" t="s">
        <v>2413</v>
      </c>
      <c r="B1745" s="187">
        <f t="shared" si="98"/>
        <v>46278</v>
      </c>
      <c r="C1745" s="4" t="s">
        <v>9432</v>
      </c>
      <c r="D1745" s="219" t="s">
        <v>324</v>
      </c>
      <c r="E1745" s="219" t="s">
        <v>319</v>
      </c>
      <c r="F1745" s="220">
        <v>1</v>
      </c>
      <c r="G1745" s="221">
        <v>1200</v>
      </c>
      <c r="H1745" s="221">
        <f t="shared" si="99"/>
        <v>1200</v>
      </c>
      <c r="I1745" s="37">
        <v>0</v>
      </c>
      <c r="J1745" s="5">
        <f t="shared" si="100"/>
        <v>1200</v>
      </c>
      <c r="K1745" s="4" t="s">
        <v>126</v>
      </c>
      <c r="L1745" s="219"/>
      <c r="M1745" s="222"/>
    </row>
    <row r="1746" spans="1:13" x14ac:dyDescent="0.25">
      <c r="A1746" s="147" t="s">
        <v>2413</v>
      </c>
      <c r="B1746" s="187">
        <f t="shared" si="98"/>
        <v>46278</v>
      </c>
      <c r="C1746" s="4" t="s">
        <v>9436</v>
      </c>
      <c r="D1746" s="219" t="s">
        <v>1303</v>
      </c>
      <c r="E1746" s="219" t="s">
        <v>125</v>
      </c>
      <c r="F1746" s="220">
        <v>80</v>
      </c>
      <c r="G1746" s="221">
        <v>85</v>
      </c>
      <c r="H1746" s="221">
        <f t="shared" si="99"/>
        <v>6800</v>
      </c>
      <c r="I1746" s="37">
        <v>0</v>
      </c>
      <c r="J1746" s="5">
        <f t="shared" si="100"/>
        <v>6800</v>
      </c>
      <c r="K1746" s="4" t="s">
        <v>126</v>
      </c>
      <c r="L1746" s="219"/>
      <c r="M1746" s="222"/>
    </row>
    <row r="1747" spans="1:13" x14ac:dyDescent="0.25">
      <c r="A1747" s="147" t="s">
        <v>2413</v>
      </c>
      <c r="B1747" s="187">
        <f t="shared" si="98"/>
        <v>46278</v>
      </c>
      <c r="C1747" s="4" t="s">
        <v>9436</v>
      </c>
      <c r="D1747" s="219" t="s">
        <v>1303</v>
      </c>
      <c r="E1747" s="219" t="s">
        <v>131</v>
      </c>
      <c r="F1747" s="220">
        <v>1</v>
      </c>
      <c r="G1747" s="221">
        <v>80</v>
      </c>
      <c r="H1747" s="221">
        <f t="shared" si="99"/>
        <v>80</v>
      </c>
      <c r="I1747" s="37">
        <v>0</v>
      </c>
      <c r="J1747" s="5">
        <f t="shared" si="100"/>
        <v>80</v>
      </c>
      <c r="K1747" s="4" t="s">
        <v>126</v>
      </c>
      <c r="L1747" s="219"/>
      <c r="M1747" s="222"/>
    </row>
    <row r="1748" spans="1:13" x14ac:dyDescent="0.25">
      <c r="A1748" s="147" t="s">
        <v>2413</v>
      </c>
      <c r="B1748" s="187">
        <f t="shared" si="98"/>
        <v>46278</v>
      </c>
      <c r="C1748" s="4" t="s">
        <v>9437</v>
      </c>
      <c r="D1748" s="219" t="s">
        <v>1306</v>
      </c>
      <c r="E1748" s="219" t="s">
        <v>131</v>
      </c>
      <c r="F1748" s="220">
        <v>50</v>
      </c>
      <c r="G1748" s="221">
        <v>85</v>
      </c>
      <c r="H1748" s="221">
        <f t="shared" si="99"/>
        <v>4250</v>
      </c>
      <c r="I1748" s="37">
        <v>0</v>
      </c>
      <c r="J1748" s="5">
        <f t="shared" si="100"/>
        <v>4250</v>
      </c>
      <c r="K1748" s="4" t="s">
        <v>126</v>
      </c>
      <c r="L1748" s="219"/>
      <c r="M1748" s="222"/>
    </row>
    <row r="1749" spans="1:13" x14ac:dyDescent="0.25">
      <c r="A1749" s="147" t="s">
        <v>2413</v>
      </c>
      <c r="B1749" s="187">
        <f t="shared" si="98"/>
        <v>46278</v>
      </c>
      <c r="C1749" s="4" t="s">
        <v>9438</v>
      </c>
      <c r="D1749" s="219" t="s">
        <v>610</v>
      </c>
      <c r="E1749" s="219" t="s">
        <v>125</v>
      </c>
      <c r="F1749" s="220">
        <v>80</v>
      </c>
      <c r="G1749" s="221">
        <v>85</v>
      </c>
      <c r="H1749" s="221">
        <f t="shared" si="99"/>
        <v>6800</v>
      </c>
      <c r="I1749" s="37">
        <v>0</v>
      </c>
      <c r="J1749" s="5">
        <f t="shared" si="100"/>
        <v>6800</v>
      </c>
      <c r="K1749" s="4" t="s">
        <v>126</v>
      </c>
      <c r="L1749" s="219"/>
      <c r="M1749" s="222"/>
    </row>
    <row r="1750" spans="1:13" x14ac:dyDescent="0.25">
      <c r="A1750" s="147" t="s">
        <v>2413</v>
      </c>
      <c r="B1750" s="187">
        <f t="shared" si="98"/>
        <v>46278</v>
      </c>
      <c r="C1750" s="4" t="s">
        <v>9439</v>
      </c>
      <c r="D1750" s="219" t="s">
        <v>1310</v>
      </c>
      <c r="E1750" s="219" t="s">
        <v>125</v>
      </c>
      <c r="F1750" s="220">
        <v>10</v>
      </c>
      <c r="G1750" s="221">
        <v>85</v>
      </c>
      <c r="H1750" s="221">
        <f t="shared" si="99"/>
        <v>850</v>
      </c>
      <c r="I1750" s="37">
        <v>0</v>
      </c>
      <c r="J1750" s="5">
        <f t="shared" si="100"/>
        <v>850</v>
      </c>
      <c r="K1750" s="4" t="s">
        <v>126</v>
      </c>
      <c r="L1750" s="219"/>
      <c r="M1750" s="222"/>
    </row>
    <row r="1751" spans="1:13" x14ac:dyDescent="0.25">
      <c r="A1751" s="147" t="s">
        <v>2413</v>
      </c>
      <c r="B1751" s="187">
        <f t="shared" si="98"/>
        <v>46278</v>
      </c>
      <c r="C1751" s="4" t="s">
        <v>9440</v>
      </c>
      <c r="D1751" s="219" t="s">
        <v>9108</v>
      </c>
      <c r="E1751" s="219" t="s">
        <v>125</v>
      </c>
      <c r="F1751" s="220">
        <v>15</v>
      </c>
      <c r="G1751" s="221">
        <v>85</v>
      </c>
      <c r="H1751" s="221">
        <f t="shared" si="99"/>
        <v>1275</v>
      </c>
      <c r="I1751" s="37">
        <v>0</v>
      </c>
      <c r="J1751" s="5">
        <f t="shared" si="100"/>
        <v>1275</v>
      </c>
      <c r="K1751" s="4" t="s">
        <v>126</v>
      </c>
      <c r="L1751" s="219"/>
      <c r="M1751" s="222"/>
    </row>
    <row r="1752" spans="1:13" x14ac:dyDescent="0.25">
      <c r="A1752" s="147" t="s">
        <v>2413</v>
      </c>
      <c r="B1752" s="187">
        <f t="shared" si="98"/>
        <v>46278</v>
      </c>
      <c r="C1752" s="4" t="s">
        <v>9441</v>
      </c>
      <c r="D1752" s="219" t="s">
        <v>1311</v>
      </c>
      <c r="E1752" s="219" t="s">
        <v>125</v>
      </c>
      <c r="F1752" s="220">
        <v>10</v>
      </c>
      <c r="G1752" s="221">
        <v>85</v>
      </c>
      <c r="H1752" s="221">
        <f t="shared" si="99"/>
        <v>850</v>
      </c>
      <c r="I1752" s="37">
        <v>0</v>
      </c>
      <c r="J1752" s="5">
        <f t="shared" si="100"/>
        <v>850</v>
      </c>
      <c r="K1752" s="4" t="s">
        <v>126</v>
      </c>
      <c r="L1752" s="219"/>
      <c r="M1752" s="222"/>
    </row>
    <row r="1753" spans="1:13" x14ac:dyDescent="0.25">
      <c r="A1753" s="147" t="s">
        <v>2413</v>
      </c>
      <c r="B1753" s="187">
        <f t="shared" si="98"/>
        <v>46278</v>
      </c>
      <c r="C1753" s="4" t="s">
        <v>9442</v>
      </c>
      <c r="D1753" s="219" t="s">
        <v>139</v>
      </c>
      <c r="E1753" s="219" t="s">
        <v>125</v>
      </c>
      <c r="F1753" s="220">
        <v>3.5</v>
      </c>
      <c r="G1753" s="221">
        <v>86</v>
      </c>
      <c r="H1753" s="221">
        <f t="shared" si="99"/>
        <v>301</v>
      </c>
      <c r="I1753" s="37">
        <v>0</v>
      </c>
      <c r="J1753" s="5">
        <f t="shared" si="100"/>
        <v>301</v>
      </c>
      <c r="K1753" s="4" t="s">
        <v>126</v>
      </c>
      <c r="L1753" s="219"/>
      <c r="M1753" s="222"/>
    </row>
    <row r="1754" spans="1:13" x14ac:dyDescent="0.25">
      <c r="A1754" s="147" t="s">
        <v>2413</v>
      </c>
      <c r="B1754" s="187">
        <f t="shared" si="98"/>
        <v>46278</v>
      </c>
      <c r="C1754" s="4" t="s">
        <v>9443</v>
      </c>
      <c r="D1754" s="219" t="s">
        <v>141</v>
      </c>
      <c r="E1754" s="219" t="s">
        <v>125</v>
      </c>
      <c r="F1754" s="220">
        <v>35</v>
      </c>
      <c r="G1754" s="221">
        <v>86</v>
      </c>
      <c r="H1754" s="221">
        <f t="shared" si="99"/>
        <v>3010</v>
      </c>
      <c r="I1754" s="37">
        <v>0</v>
      </c>
      <c r="J1754" s="5">
        <f t="shared" si="100"/>
        <v>3010</v>
      </c>
      <c r="K1754" s="4" t="s">
        <v>126</v>
      </c>
      <c r="L1754" s="219"/>
      <c r="M1754" s="222"/>
    </row>
    <row r="1755" spans="1:13" x14ac:dyDescent="0.25">
      <c r="A1755" s="147" t="s">
        <v>2413</v>
      </c>
      <c r="B1755" s="187">
        <f t="shared" si="98"/>
        <v>46278</v>
      </c>
      <c r="C1755" s="4" t="s">
        <v>9444</v>
      </c>
      <c r="D1755" s="219" t="s">
        <v>1307</v>
      </c>
      <c r="E1755" s="219" t="s">
        <v>125</v>
      </c>
      <c r="F1755" s="220">
        <v>30</v>
      </c>
      <c r="G1755" s="221">
        <v>85</v>
      </c>
      <c r="H1755" s="221">
        <f t="shared" si="99"/>
        <v>2550</v>
      </c>
      <c r="I1755" s="37">
        <v>0</v>
      </c>
      <c r="J1755" s="5">
        <f t="shared" si="100"/>
        <v>2550</v>
      </c>
      <c r="K1755" s="4" t="s">
        <v>126</v>
      </c>
      <c r="L1755" s="219"/>
      <c r="M1755" s="222"/>
    </row>
    <row r="1756" spans="1:13" x14ac:dyDescent="0.25">
      <c r="A1756" s="147" t="s">
        <v>2413</v>
      </c>
      <c r="B1756" s="187">
        <f t="shared" si="98"/>
        <v>46278</v>
      </c>
      <c r="C1756" s="4" t="s">
        <v>9445</v>
      </c>
      <c r="D1756" s="219" t="s">
        <v>1308</v>
      </c>
      <c r="E1756" s="219" t="s">
        <v>125</v>
      </c>
      <c r="F1756" s="220">
        <v>40</v>
      </c>
      <c r="G1756" s="221">
        <v>86</v>
      </c>
      <c r="H1756" s="221">
        <f t="shared" si="99"/>
        <v>3440</v>
      </c>
      <c r="I1756" s="37">
        <v>0</v>
      </c>
      <c r="J1756" s="5">
        <f t="shared" si="100"/>
        <v>3440</v>
      </c>
      <c r="K1756" s="4" t="s">
        <v>126</v>
      </c>
      <c r="L1756" s="219"/>
      <c r="M1756" s="222"/>
    </row>
    <row r="1757" spans="1:13" x14ac:dyDescent="0.25">
      <c r="A1757" s="147" t="s">
        <v>2413</v>
      </c>
      <c r="B1757" s="187">
        <f t="shared" si="98"/>
        <v>46278</v>
      </c>
      <c r="C1757" s="4" t="s">
        <v>9445</v>
      </c>
      <c r="D1757" s="219" t="s">
        <v>1308</v>
      </c>
      <c r="E1757" s="219" t="s">
        <v>125</v>
      </c>
      <c r="F1757" s="220">
        <v>50</v>
      </c>
      <c r="G1757" s="221">
        <v>85</v>
      </c>
      <c r="H1757" s="221">
        <f t="shared" si="99"/>
        <v>4250</v>
      </c>
      <c r="I1757" s="37">
        <v>0</v>
      </c>
      <c r="J1757" s="5">
        <f t="shared" si="100"/>
        <v>4250</v>
      </c>
      <c r="K1757" s="4" t="s">
        <v>126</v>
      </c>
      <c r="L1757" s="219"/>
      <c r="M1757" s="222"/>
    </row>
    <row r="1758" spans="1:13" x14ac:dyDescent="0.25">
      <c r="A1758" s="147" t="s">
        <v>2413</v>
      </c>
      <c r="B1758" s="187">
        <f t="shared" si="98"/>
        <v>46278</v>
      </c>
      <c r="C1758" s="4" t="s">
        <v>9445</v>
      </c>
      <c r="D1758" s="219" t="s">
        <v>1308</v>
      </c>
      <c r="E1758" s="219" t="s">
        <v>131</v>
      </c>
      <c r="F1758" s="220">
        <v>1</v>
      </c>
      <c r="G1758" s="221">
        <v>80</v>
      </c>
      <c r="H1758" s="221">
        <f t="shared" si="99"/>
        <v>80</v>
      </c>
      <c r="I1758" s="37">
        <v>0</v>
      </c>
      <c r="J1758" s="5">
        <f t="shared" si="100"/>
        <v>80</v>
      </c>
      <c r="K1758" s="4" t="s">
        <v>126</v>
      </c>
      <c r="L1758" s="219"/>
      <c r="M1758" s="222"/>
    </row>
    <row r="1759" spans="1:13" x14ac:dyDescent="0.25">
      <c r="A1759" s="147" t="s">
        <v>2413</v>
      </c>
      <c r="B1759" s="187">
        <f t="shared" si="98"/>
        <v>46278</v>
      </c>
      <c r="C1759" s="4" t="s">
        <v>9445</v>
      </c>
      <c r="D1759" s="219" t="s">
        <v>1308</v>
      </c>
      <c r="E1759" s="219" t="s">
        <v>216</v>
      </c>
      <c r="F1759" s="220">
        <v>1</v>
      </c>
      <c r="G1759" s="221">
        <v>800</v>
      </c>
      <c r="H1759" s="221">
        <f t="shared" si="99"/>
        <v>800</v>
      </c>
      <c r="I1759" s="37">
        <v>0</v>
      </c>
      <c r="J1759" s="5">
        <f t="shared" si="100"/>
        <v>800</v>
      </c>
      <c r="K1759" s="4" t="s">
        <v>126</v>
      </c>
      <c r="L1759" s="219"/>
      <c r="M1759" s="222"/>
    </row>
    <row r="1760" spans="1:13" x14ac:dyDescent="0.25">
      <c r="A1760" s="147" t="s">
        <v>2413</v>
      </c>
      <c r="B1760" s="187">
        <f t="shared" si="98"/>
        <v>46278</v>
      </c>
      <c r="C1760" s="4" t="s">
        <v>9446</v>
      </c>
      <c r="D1760" s="219" t="s">
        <v>1313</v>
      </c>
      <c r="E1760" s="219" t="s">
        <v>125</v>
      </c>
      <c r="F1760" s="220">
        <v>20</v>
      </c>
      <c r="G1760" s="221">
        <v>85</v>
      </c>
      <c r="H1760" s="221">
        <f t="shared" si="99"/>
        <v>1700</v>
      </c>
      <c r="I1760" s="37">
        <v>0</v>
      </c>
      <c r="J1760" s="5">
        <f t="shared" si="100"/>
        <v>1700</v>
      </c>
      <c r="K1760" s="4" t="s">
        <v>126</v>
      </c>
      <c r="L1760" s="219"/>
      <c r="M1760" s="222"/>
    </row>
    <row r="1761" spans="1:13" x14ac:dyDescent="0.25">
      <c r="A1761" s="147" t="s">
        <v>2413</v>
      </c>
      <c r="B1761" s="187">
        <f t="shared" si="98"/>
        <v>46278</v>
      </c>
      <c r="C1761" s="4" t="s">
        <v>9447</v>
      </c>
      <c r="D1761" s="219" t="s">
        <v>145</v>
      </c>
      <c r="E1761" s="219" t="s">
        <v>125</v>
      </c>
      <c r="F1761" s="220">
        <v>30</v>
      </c>
      <c r="G1761" s="221">
        <v>95</v>
      </c>
      <c r="H1761" s="221">
        <f t="shared" si="99"/>
        <v>2850</v>
      </c>
      <c r="I1761" s="37">
        <v>0</v>
      </c>
      <c r="J1761" s="5">
        <f t="shared" si="100"/>
        <v>2850</v>
      </c>
      <c r="K1761" s="4" t="s">
        <v>126</v>
      </c>
      <c r="L1761" s="219"/>
      <c r="M1761" s="222"/>
    </row>
    <row r="1762" spans="1:13" x14ac:dyDescent="0.25">
      <c r="A1762" s="147" t="s">
        <v>2413</v>
      </c>
      <c r="B1762" s="187">
        <f t="shared" si="98"/>
        <v>46278</v>
      </c>
      <c r="C1762" s="4" t="s">
        <v>9448</v>
      </c>
      <c r="D1762" s="219" t="s">
        <v>145</v>
      </c>
      <c r="E1762" s="219" t="s">
        <v>125</v>
      </c>
      <c r="F1762" s="220">
        <v>20</v>
      </c>
      <c r="G1762" s="221">
        <v>95</v>
      </c>
      <c r="H1762" s="221">
        <f t="shared" si="99"/>
        <v>1900</v>
      </c>
      <c r="I1762" s="37">
        <v>0</v>
      </c>
      <c r="J1762" s="5">
        <f t="shared" si="100"/>
        <v>1900</v>
      </c>
      <c r="K1762" s="4" t="s">
        <v>126</v>
      </c>
      <c r="L1762" s="219"/>
      <c r="M1762" s="222"/>
    </row>
    <row r="1763" spans="1:13" x14ac:dyDescent="0.25">
      <c r="A1763" s="147" t="s">
        <v>2413</v>
      </c>
      <c r="B1763" s="187">
        <f t="shared" si="98"/>
        <v>46278</v>
      </c>
      <c r="C1763" s="4" t="s">
        <v>9449</v>
      </c>
      <c r="D1763" s="219" t="s">
        <v>1312</v>
      </c>
      <c r="E1763" s="219" t="s">
        <v>125</v>
      </c>
      <c r="F1763" s="220">
        <v>5</v>
      </c>
      <c r="G1763" s="221">
        <v>85</v>
      </c>
      <c r="H1763" s="221">
        <f t="shared" si="99"/>
        <v>425</v>
      </c>
      <c r="I1763" s="37">
        <v>0</v>
      </c>
      <c r="J1763" s="5">
        <f t="shared" si="100"/>
        <v>425</v>
      </c>
      <c r="K1763" s="4" t="s">
        <v>126</v>
      </c>
      <c r="L1763" s="219"/>
      <c r="M1763" s="222"/>
    </row>
    <row r="1764" spans="1:13" x14ac:dyDescent="0.25">
      <c r="A1764" s="147" t="s">
        <v>2413</v>
      </c>
      <c r="B1764" s="187">
        <f t="shared" si="98"/>
        <v>46278</v>
      </c>
      <c r="C1764" s="4" t="s">
        <v>9450</v>
      </c>
      <c r="D1764" s="219" t="s">
        <v>147</v>
      </c>
      <c r="E1764" s="219" t="s">
        <v>125</v>
      </c>
      <c r="F1764" s="220">
        <v>41</v>
      </c>
      <c r="G1764" s="221">
        <v>85</v>
      </c>
      <c r="H1764" s="221">
        <f t="shared" si="99"/>
        <v>3485</v>
      </c>
      <c r="I1764" s="37">
        <v>0</v>
      </c>
      <c r="J1764" s="5">
        <f t="shared" si="100"/>
        <v>3485</v>
      </c>
      <c r="K1764" s="4" t="s">
        <v>126</v>
      </c>
      <c r="L1764" s="219"/>
      <c r="M1764" s="222"/>
    </row>
    <row r="1765" spans="1:13" x14ac:dyDescent="0.25">
      <c r="A1765" s="147" t="s">
        <v>2413</v>
      </c>
      <c r="B1765" s="187">
        <f t="shared" si="98"/>
        <v>46278</v>
      </c>
      <c r="C1765" s="4" t="s">
        <v>9451</v>
      </c>
      <c r="D1765" s="219" t="s">
        <v>151</v>
      </c>
      <c r="E1765" s="219" t="s">
        <v>125</v>
      </c>
      <c r="F1765" s="220">
        <v>5</v>
      </c>
      <c r="G1765" s="221">
        <v>85</v>
      </c>
      <c r="H1765" s="221">
        <f t="shared" si="99"/>
        <v>425</v>
      </c>
      <c r="I1765" s="37">
        <v>0</v>
      </c>
      <c r="J1765" s="5">
        <f t="shared" si="100"/>
        <v>425</v>
      </c>
      <c r="K1765" s="4" t="s">
        <v>126</v>
      </c>
      <c r="L1765" s="219"/>
      <c r="M1765" s="222"/>
    </row>
    <row r="1766" spans="1:13" x14ac:dyDescent="0.25">
      <c r="A1766" s="147" t="s">
        <v>2413</v>
      </c>
      <c r="B1766" s="187">
        <f t="shared" si="98"/>
        <v>46278</v>
      </c>
      <c r="C1766" s="4" t="s">
        <v>9452</v>
      </c>
      <c r="D1766" s="219" t="s">
        <v>265</v>
      </c>
      <c r="E1766" s="219" t="s">
        <v>125</v>
      </c>
      <c r="F1766" s="220">
        <v>1</v>
      </c>
      <c r="G1766" s="221">
        <v>100</v>
      </c>
      <c r="H1766" s="221">
        <f t="shared" si="99"/>
        <v>100</v>
      </c>
      <c r="I1766" s="37">
        <v>0</v>
      </c>
      <c r="J1766" s="5">
        <f t="shared" si="100"/>
        <v>100</v>
      </c>
      <c r="K1766" s="4" t="s">
        <v>126</v>
      </c>
      <c r="L1766" s="219"/>
      <c r="M1766" s="222"/>
    </row>
    <row r="1767" spans="1:13" x14ac:dyDescent="0.25">
      <c r="A1767" s="147" t="s">
        <v>2413</v>
      </c>
      <c r="B1767" s="187">
        <f t="shared" si="98"/>
        <v>46278</v>
      </c>
      <c r="C1767" s="4" t="s">
        <v>9453</v>
      </c>
      <c r="D1767" s="219" t="s">
        <v>9454</v>
      </c>
      <c r="E1767" s="219" t="s">
        <v>319</v>
      </c>
      <c r="F1767" s="220">
        <v>4</v>
      </c>
      <c r="G1767" s="221">
        <v>1200</v>
      </c>
      <c r="H1767" s="221">
        <f t="shared" si="99"/>
        <v>4800</v>
      </c>
      <c r="I1767" s="37">
        <v>0</v>
      </c>
      <c r="J1767" s="5">
        <f t="shared" si="100"/>
        <v>4800</v>
      </c>
      <c r="K1767" s="4" t="s">
        <v>126</v>
      </c>
      <c r="L1767" s="219"/>
      <c r="M1767" s="222"/>
    </row>
    <row r="1768" spans="1:13" x14ac:dyDescent="0.25">
      <c r="A1768" s="147" t="s">
        <v>2413</v>
      </c>
      <c r="B1768" s="187">
        <f t="shared" si="98"/>
        <v>46278</v>
      </c>
      <c r="C1768" s="4" t="s">
        <v>9455</v>
      </c>
      <c r="D1768" s="219" t="s">
        <v>739</v>
      </c>
      <c r="E1768" s="219" t="s">
        <v>319</v>
      </c>
      <c r="F1768" s="220">
        <v>7</v>
      </c>
      <c r="G1768" s="221">
        <v>1200</v>
      </c>
      <c r="H1768" s="221">
        <f t="shared" si="99"/>
        <v>8400</v>
      </c>
      <c r="I1768" s="37">
        <v>0</v>
      </c>
      <c r="J1768" s="5">
        <f t="shared" si="100"/>
        <v>8400</v>
      </c>
      <c r="K1768" s="4" t="s">
        <v>126</v>
      </c>
      <c r="L1768" s="219"/>
      <c r="M1768" s="222"/>
    </row>
    <row r="1769" spans="1:13" x14ac:dyDescent="0.25">
      <c r="A1769" s="147" t="s">
        <v>2413</v>
      </c>
      <c r="B1769" s="187">
        <f t="shared" ref="B1769:B1770" si="104">IF(A1769="","",IF(ISNUMBER(A1769),IFERROR(VLOOKUP(TEXT(A1769,"yyyy/mm/dd"),BSAD,2,FALSE),""),IFERROR(VLOOKUP(A1769,BSAD,2,FALSE),"")))</f>
        <v>46278</v>
      </c>
      <c r="C1769" s="4" t="s">
        <v>9458</v>
      </c>
      <c r="D1769" s="219" t="s">
        <v>9272</v>
      </c>
      <c r="E1769" s="219" t="s">
        <v>125</v>
      </c>
      <c r="F1769" s="220">
        <v>6</v>
      </c>
      <c r="G1769" s="221">
        <v>85</v>
      </c>
      <c r="H1769" s="221">
        <f t="shared" ref="H1769:H1770" si="105">IF($F1769="","",$F1769*$G1769)</f>
        <v>510</v>
      </c>
      <c r="I1769" s="37">
        <v>0</v>
      </c>
      <c r="J1769" s="5">
        <f t="shared" ref="J1769:J1770" si="106">IF($F1769="","",$H1769*(1-$I1769/100))</f>
        <v>510</v>
      </c>
      <c r="K1769" s="4" t="s">
        <v>126</v>
      </c>
      <c r="L1769" s="219"/>
      <c r="M1769" s="222"/>
    </row>
    <row r="1770" spans="1:13" x14ac:dyDescent="0.25">
      <c r="A1770" s="147" t="s">
        <v>2413</v>
      </c>
      <c r="B1770" s="187">
        <f t="shared" si="104"/>
        <v>46278</v>
      </c>
      <c r="C1770" s="4" t="s">
        <v>9459</v>
      </c>
      <c r="D1770" s="219" t="s">
        <v>145</v>
      </c>
      <c r="E1770" s="219" t="s">
        <v>125</v>
      </c>
      <c r="F1770" s="220">
        <v>15</v>
      </c>
      <c r="G1770" s="221">
        <v>85</v>
      </c>
      <c r="H1770" s="221">
        <f t="shared" si="105"/>
        <v>1275</v>
      </c>
      <c r="I1770" s="37">
        <v>0</v>
      </c>
      <c r="J1770" s="5">
        <f t="shared" si="106"/>
        <v>1275</v>
      </c>
      <c r="K1770" s="4" t="s">
        <v>126</v>
      </c>
      <c r="L1770" s="219"/>
      <c r="M1770" s="222"/>
    </row>
    <row r="1771" spans="1:13" x14ac:dyDescent="0.25">
      <c r="A1771" s="147" t="s">
        <v>2413</v>
      </c>
      <c r="B1771" s="187">
        <f t="shared" si="98"/>
        <v>46278</v>
      </c>
      <c r="C1771" s="4" t="s">
        <v>9456</v>
      </c>
      <c r="D1771" s="219" t="s">
        <v>153</v>
      </c>
      <c r="E1771" s="219" t="s">
        <v>125</v>
      </c>
      <c r="F1771" s="220">
        <v>6</v>
      </c>
      <c r="G1771" s="221">
        <v>100</v>
      </c>
      <c r="H1771" s="221">
        <f t="shared" si="99"/>
        <v>600</v>
      </c>
      <c r="I1771" s="37">
        <v>0</v>
      </c>
      <c r="J1771" s="5">
        <f t="shared" si="100"/>
        <v>600</v>
      </c>
      <c r="K1771" s="4" t="s">
        <v>126</v>
      </c>
      <c r="L1771" s="219"/>
      <c r="M1771" s="222"/>
    </row>
    <row r="1772" spans="1:13" x14ac:dyDescent="0.25">
      <c r="A1772" s="147" t="s">
        <v>2413</v>
      </c>
      <c r="B1772" s="187">
        <f t="shared" si="98"/>
        <v>46278</v>
      </c>
      <c r="C1772" s="4" t="s">
        <v>9456</v>
      </c>
      <c r="D1772" s="219" t="s">
        <v>153</v>
      </c>
      <c r="E1772" s="219" t="s">
        <v>319</v>
      </c>
      <c r="F1772" s="220">
        <v>0.5</v>
      </c>
      <c r="G1772" s="221">
        <v>1200</v>
      </c>
      <c r="H1772" s="221">
        <f t="shared" si="99"/>
        <v>600</v>
      </c>
      <c r="I1772" s="37">
        <v>0</v>
      </c>
      <c r="J1772" s="5">
        <f t="shared" si="100"/>
        <v>600</v>
      </c>
      <c r="K1772" s="4" t="s">
        <v>126</v>
      </c>
      <c r="L1772" s="219"/>
      <c r="M1772" s="222"/>
    </row>
    <row r="1773" spans="1:13" x14ac:dyDescent="0.25">
      <c r="A1773" s="147" t="s">
        <v>2413</v>
      </c>
      <c r="B1773" s="187">
        <f t="shared" si="98"/>
        <v>46278</v>
      </c>
      <c r="C1773" s="4" t="s">
        <v>9456</v>
      </c>
      <c r="D1773" s="219" t="s">
        <v>153</v>
      </c>
      <c r="E1773" s="219" t="s">
        <v>216</v>
      </c>
      <c r="F1773" s="220">
        <v>0.5</v>
      </c>
      <c r="G1773" s="221">
        <v>800</v>
      </c>
      <c r="H1773" s="221">
        <f t="shared" si="99"/>
        <v>400</v>
      </c>
      <c r="I1773" s="37">
        <v>0</v>
      </c>
      <c r="J1773" s="5">
        <f t="shared" si="100"/>
        <v>400</v>
      </c>
      <c r="K1773" s="4" t="s">
        <v>126</v>
      </c>
      <c r="L1773" s="219"/>
      <c r="M1773" s="222"/>
    </row>
    <row r="1774" spans="1:13" x14ac:dyDescent="0.25">
      <c r="A1774" s="246" t="s">
        <v>2414</v>
      </c>
      <c r="B1774" s="187">
        <f t="shared" si="98"/>
        <v>46279</v>
      </c>
      <c r="C1774" s="4" t="s">
        <v>9464</v>
      </c>
      <c r="D1774" s="219" t="s">
        <v>324</v>
      </c>
      <c r="E1774" s="219" t="s">
        <v>216</v>
      </c>
      <c r="F1774" s="220">
        <v>3</v>
      </c>
      <c r="G1774" s="221">
        <v>800</v>
      </c>
      <c r="H1774" s="221">
        <f t="shared" si="99"/>
        <v>2400</v>
      </c>
      <c r="I1774" s="37">
        <v>0</v>
      </c>
      <c r="J1774" s="5">
        <f t="shared" si="100"/>
        <v>2400</v>
      </c>
      <c r="K1774" s="4" t="s">
        <v>126</v>
      </c>
      <c r="L1774" s="219"/>
      <c r="M1774" s="222"/>
    </row>
    <row r="1775" spans="1:13" x14ac:dyDescent="0.25">
      <c r="A1775" s="246" t="s">
        <v>2414</v>
      </c>
      <c r="B1775" s="187">
        <f t="shared" si="98"/>
        <v>46279</v>
      </c>
      <c r="C1775" s="4" t="s">
        <v>9465</v>
      </c>
      <c r="D1775" s="219" t="s">
        <v>1303</v>
      </c>
      <c r="E1775" s="219" t="s">
        <v>125</v>
      </c>
      <c r="F1775" s="220">
        <v>40</v>
      </c>
      <c r="G1775" s="221">
        <v>85</v>
      </c>
      <c r="H1775" s="221">
        <f t="shared" si="99"/>
        <v>3400</v>
      </c>
      <c r="I1775" s="37">
        <v>0</v>
      </c>
      <c r="J1775" s="5">
        <f t="shared" si="100"/>
        <v>3400</v>
      </c>
      <c r="K1775" s="4" t="s">
        <v>126</v>
      </c>
      <c r="L1775" s="219"/>
      <c r="M1775" s="222"/>
    </row>
    <row r="1776" spans="1:13" x14ac:dyDescent="0.25">
      <c r="A1776" s="246" t="s">
        <v>2414</v>
      </c>
      <c r="B1776" s="187">
        <f t="shared" si="98"/>
        <v>46279</v>
      </c>
      <c r="C1776" s="4" t="s">
        <v>9465</v>
      </c>
      <c r="D1776" s="219" t="s">
        <v>1303</v>
      </c>
      <c r="E1776" s="219" t="s">
        <v>131</v>
      </c>
      <c r="F1776" s="220">
        <v>1</v>
      </c>
      <c r="G1776" s="221">
        <v>80</v>
      </c>
      <c r="H1776" s="221">
        <f t="shared" si="99"/>
        <v>80</v>
      </c>
      <c r="I1776" s="37">
        <v>0</v>
      </c>
      <c r="J1776" s="5">
        <f t="shared" si="100"/>
        <v>80</v>
      </c>
      <c r="K1776" s="4" t="s">
        <v>126</v>
      </c>
      <c r="L1776" s="219"/>
      <c r="M1776" s="222"/>
    </row>
    <row r="1777" spans="1:13" x14ac:dyDescent="0.25">
      <c r="A1777" s="246" t="s">
        <v>2414</v>
      </c>
      <c r="B1777" s="187">
        <f t="shared" si="98"/>
        <v>46279</v>
      </c>
      <c r="C1777" s="4" t="s">
        <v>9466</v>
      </c>
      <c r="D1777" s="219" t="s">
        <v>1308</v>
      </c>
      <c r="E1777" s="219" t="s">
        <v>125</v>
      </c>
      <c r="F1777" s="220">
        <v>40</v>
      </c>
      <c r="G1777" s="221">
        <v>86</v>
      </c>
      <c r="H1777" s="221">
        <f t="shared" si="99"/>
        <v>3440</v>
      </c>
      <c r="I1777" s="37">
        <v>0</v>
      </c>
      <c r="J1777" s="5">
        <f t="shared" si="100"/>
        <v>3440</v>
      </c>
      <c r="K1777" s="4" t="s">
        <v>126</v>
      </c>
      <c r="L1777" s="219"/>
      <c r="M1777" s="222"/>
    </row>
    <row r="1778" spans="1:13" x14ac:dyDescent="0.25">
      <c r="A1778" s="246" t="s">
        <v>2414</v>
      </c>
      <c r="B1778" s="187">
        <f t="shared" si="98"/>
        <v>46279</v>
      </c>
      <c r="C1778" s="4" t="s">
        <v>9466</v>
      </c>
      <c r="D1778" s="219" t="s">
        <v>1308</v>
      </c>
      <c r="E1778" s="219" t="s">
        <v>125</v>
      </c>
      <c r="F1778" s="220">
        <v>25</v>
      </c>
      <c r="G1778" s="221">
        <v>85</v>
      </c>
      <c r="H1778" s="221">
        <f t="shared" si="99"/>
        <v>2125</v>
      </c>
      <c r="I1778" s="37">
        <v>0</v>
      </c>
      <c r="J1778" s="5">
        <f t="shared" si="100"/>
        <v>2125</v>
      </c>
      <c r="K1778" s="4" t="s">
        <v>126</v>
      </c>
      <c r="L1778" s="219"/>
      <c r="M1778" s="222"/>
    </row>
    <row r="1779" spans="1:13" x14ac:dyDescent="0.25">
      <c r="A1779" s="246" t="s">
        <v>2414</v>
      </c>
      <c r="B1779" s="187">
        <f t="shared" si="98"/>
        <v>46279</v>
      </c>
      <c r="C1779" s="4" t="s">
        <v>9466</v>
      </c>
      <c r="D1779" s="219" t="s">
        <v>1308</v>
      </c>
      <c r="E1779" s="219" t="s">
        <v>131</v>
      </c>
      <c r="F1779" s="220">
        <v>1</v>
      </c>
      <c r="G1779" s="221">
        <v>80</v>
      </c>
      <c r="H1779" s="221">
        <f t="shared" si="99"/>
        <v>80</v>
      </c>
      <c r="I1779" s="37">
        <v>0</v>
      </c>
      <c r="J1779" s="5">
        <f t="shared" si="100"/>
        <v>80</v>
      </c>
      <c r="K1779" s="4" t="s">
        <v>126</v>
      </c>
      <c r="L1779" s="219"/>
      <c r="M1779" s="222"/>
    </row>
    <row r="1780" spans="1:13" x14ac:dyDescent="0.25">
      <c r="A1780" s="246" t="s">
        <v>2414</v>
      </c>
      <c r="B1780" s="187">
        <f t="shared" si="98"/>
        <v>46279</v>
      </c>
      <c r="C1780" s="4" t="s">
        <v>9467</v>
      </c>
      <c r="D1780" s="219" t="s">
        <v>141</v>
      </c>
      <c r="E1780" s="219" t="s">
        <v>125</v>
      </c>
      <c r="F1780" s="220">
        <v>20</v>
      </c>
      <c r="G1780" s="221">
        <v>86</v>
      </c>
      <c r="H1780" s="221">
        <f t="shared" si="99"/>
        <v>1720</v>
      </c>
      <c r="I1780" s="37">
        <v>0</v>
      </c>
      <c r="J1780" s="5">
        <f t="shared" si="100"/>
        <v>1720</v>
      </c>
      <c r="K1780" s="4" t="s">
        <v>126</v>
      </c>
      <c r="L1780" s="219"/>
      <c r="M1780" s="222"/>
    </row>
    <row r="1781" spans="1:13" x14ac:dyDescent="0.25">
      <c r="A1781" s="246" t="s">
        <v>2414</v>
      </c>
      <c r="B1781" s="187">
        <f t="shared" si="98"/>
        <v>46279</v>
      </c>
      <c r="C1781" s="4" t="s">
        <v>9468</v>
      </c>
      <c r="D1781" s="219" t="s">
        <v>139</v>
      </c>
      <c r="E1781" s="219" t="s">
        <v>125</v>
      </c>
      <c r="F1781" s="220">
        <v>3.5</v>
      </c>
      <c r="G1781" s="221">
        <v>86</v>
      </c>
      <c r="H1781" s="221">
        <f t="shared" si="99"/>
        <v>301</v>
      </c>
      <c r="I1781" s="37">
        <v>0</v>
      </c>
      <c r="J1781" s="5">
        <f t="shared" si="100"/>
        <v>301</v>
      </c>
      <c r="K1781" s="4" t="s">
        <v>126</v>
      </c>
      <c r="L1781" s="219"/>
      <c r="M1781" s="222"/>
    </row>
    <row r="1782" spans="1:13" x14ac:dyDescent="0.25">
      <c r="A1782" s="246" t="s">
        <v>2414</v>
      </c>
      <c r="B1782" s="187">
        <f t="shared" si="98"/>
        <v>46279</v>
      </c>
      <c r="C1782" s="4" t="s">
        <v>9469</v>
      </c>
      <c r="D1782" s="219" t="s">
        <v>1306</v>
      </c>
      <c r="E1782" s="219" t="s">
        <v>125</v>
      </c>
      <c r="F1782" s="220">
        <v>45</v>
      </c>
      <c r="G1782" s="221">
        <v>50</v>
      </c>
      <c r="H1782" s="221">
        <f t="shared" si="99"/>
        <v>2250</v>
      </c>
      <c r="I1782" s="37">
        <v>0</v>
      </c>
      <c r="J1782" s="5">
        <f t="shared" si="100"/>
        <v>2250</v>
      </c>
      <c r="K1782" s="4" t="s">
        <v>126</v>
      </c>
      <c r="L1782" s="219"/>
      <c r="M1782" s="222"/>
    </row>
    <row r="1783" spans="1:13" x14ac:dyDescent="0.25">
      <c r="A1783" s="246" t="s">
        <v>2414</v>
      </c>
      <c r="B1783" s="187">
        <f t="shared" si="98"/>
        <v>46279</v>
      </c>
      <c r="C1783" s="4" t="s">
        <v>9470</v>
      </c>
      <c r="D1783" s="219" t="s">
        <v>134</v>
      </c>
      <c r="E1783" s="219" t="s">
        <v>125</v>
      </c>
      <c r="F1783" s="220">
        <v>10</v>
      </c>
      <c r="G1783" s="221">
        <v>85</v>
      </c>
      <c r="H1783" s="221">
        <f t="shared" si="99"/>
        <v>850</v>
      </c>
      <c r="I1783" s="37">
        <v>0</v>
      </c>
      <c r="J1783" s="5">
        <f t="shared" si="100"/>
        <v>850</v>
      </c>
      <c r="K1783" s="4" t="s">
        <v>126</v>
      </c>
      <c r="L1783" s="219"/>
      <c r="M1783" s="222"/>
    </row>
    <row r="1784" spans="1:13" x14ac:dyDescent="0.25">
      <c r="A1784" s="246" t="s">
        <v>2414</v>
      </c>
      <c r="B1784" s="187">
        <f t="shared" si="98"/>
        <v>46279</v>
      </c>
      <c r="C1784" s="4" t="s">
        <v>9471</v>
      </c>
      <c r="D1784" s="219" t="s">
        <v>9108</v>
      </c>
      <c r="E1784" s="219" t="s">
        <v>125</v>
      </c>
      <c r="F1784" s="220">
        <v>25</v>
      </c>
      <c r="G1784" s="221">
        <v>85</v>
      </c>
      <c r="H1784" s="221">
        <f t="shared" si="99"/>
        <v>2125</v>
      </c>
      <c r="I1784" s="37">
        <v>0</v>
      </c>
      <c r="J1784" s="5">
        <f t="shared" si="100"/>
        <v>2125</v>
      </c>
      <c r="K1784" s="4" t="s">
        <v>126</v>
      </c>
      <c r="L1784" s="219"/>
      <c r="M1784" s="222"/>
    </row>
    <row r="1785" spans="1:13" x14ac:dyDescent="0.25">
      <c r="A1785" s="246" t="s">
        <v>2414</v>
      </c>
      <c r="B1785" s="187">
        <f t="shared" si="98"/>
        <v>46279</v>
      </c>
      <c r="C1785" s="4" t="s">
        <v>9472</v>
      </c>
      <c r="D1785" s="219" t="s">
        <v>1311</v>
      </c>
      <c r="E1785" s="219" t="s">
        <v>125</v>
      </c>
      <c r="F1785" s="220">
        <v>10</v>
      </c>
      <c r="G1785" s="221">
        <v>85</v>
      </c>
      <c r="H1785" s="221">
        <f t="shared" si="99"/>
        <v>850</v>
      </c>
      <c r="I1785" s="37">
        <v>0</v>
      </c>
      <c r="J1785" s="5">
        <f t="shared" si="100"/>
        <v>850</v>
      </c>
      <c r="K1785" s="4" t="s">
        <v>126</v>
      </c>
      <c r="L1785" s="219"/>
      <c r="M1785" s="222"/>
    </row>
    <row r="1786" spans="1:13" x14ac:dyDescent="0.25">
      <c r="A1786" s="246" t="s">
        <v>2414</v>
      </c>
      <c r="B1786" s="187">
        <f t="shared" si="98"/>
        <v>46279</v>
      </c>
      <c r="C1786" s="4" t="s">
        <v>9473</v>
      </c>
      <c r="D1786" s="219" t="s">
        <v>1307</v>
      </c>
      <c r="E1786" s="219" t="s">
        <v>125</v>
      </c>
      <c r="F1786" s="220">
        <v>30</v>
      </c>
      <c r="G1786" s="221">
        <v>85</v>
      </c>
      <c r="H1786" s="221">
        <f t="shared" si="99"/>
        <v>2550</v>
      </c>
      <c r="I1786" s="37">
        <v>0</v>
      </c>
      <c r="J1786" s="5">
        <f t="shared" si="100"/>
        <v>2550</v>
      </c>
      <c r="K1786" s="4" t="s">
        <v>126</v>
      </c>
      <c r="L1786" s="219"/>
      <c r="M1786" s="222"/>
    </row>
    <row r="1787" spans="1:13" x14ac:dyDescent="0.25">
      <c r="A1787" s="246" t="s">
        <v>2414</v>
      </c>
      <c r="B1787" s="187">
        <f t="shared" si="98"/>
        <v>46279</v>
      </c>
      <c r="C1787" s="4" t="s">
        <v>9474</v>
      </c>
      <c r="D1787" s="219" t="s">
        <v>1312</v>
      </c>
      <c r="E1787" s="219" t="s">
        <v>125</v>
      </c>
      <c r="F1787" s="220">
        <v>5</v>
      </c>
      <c r="G1787" s="221">
        <v>85</v>
      </c>
      <c r="H1787" s="221">
        <f t="shared" si="99"/>
        <v>425</v>
      </c>
      <c r="I1787" s="37">
        <v>0</v>
      </c>
      <c r="J1787" s="5">
        <f t="shared" si="100"/>
        <v>425</v>
      </c>
      <c r="K1787" s="4" t="s">
        <v>126</v>
      </c>
      <c r="L1787" s="219"/>
      <c r="M1787" s="222"/>
    </row>
    <row r="1788" spans="1:13" x14ac:dyDescent="0.25">
      <c r="A1788" s="246" t="s">
        <v>2414</v>
      </c>
      <c r="B1788" s="187">
        <f t="shared" si="98"/>
        <v>46279</v>
      </c>
      <c r="C1788" s="4" t="s">
        <v>9475</v>
      </c>
      <c r="D1788" s="219" t="s">
        <v>1313</v>
      </c>
      <c r="E1788" s="219" t="s">
        <v>125</v>
      </c>
      <c r="F1788" s="220">
        <v>15</v>
      </c>
      <c r="G1788" s="221">
        <v>85</v>
      </c>
      <c r="H1788" s="221">
        <f t="shared" si="99"/>
        <v>1275</v>
      </c>
      <c r="I1788" s="37">
        <v>0</v>
      </c>
      <c r="J1788" s="5">
        <f t="shared" si="100"/>
        <v>1275</v>
      </c>
      <c r="K1788" s="4" t="s">
        <v>126</v>
      </c>
      <c r="L1788" s="219"/>
      <c r="M1788" s="222"/>
    </row>
    <row r="1789" spans="1:13" x14ac:dyDescent="0.25">
      <c r="A1789" s="246" t="s">
        <v>2414</v>
      </c>
      <c r="B1789" s="187">
        <f t="shared" si="98"/>
        <v>46279</v>
      </c>
      <c r="C1789" s="4" t="s">
        <v>9476</v>
      </c>
      <c r="D1789" s="219" t="s">
        <v>610</v>
      </c>
      <c r="E1789" s="219" t="s">
        <v>125</v>
      </c>
      <c r="F1789" s="220">
        <v>80</v>
      </c>
      <c r="G1789" s="221">
        <v>85</v>
      </c>
      <c r="H1789" s="221">
        <f t="shared" si="99"/>
        <v>6800</v>
      </c>
      <c r="I1789" s="37">
        <v>0</v>
      </c>
      <c r="J1789" s="5">
        <f t="shared" si="100"/>
        <v>6800</v>
      </c>
      <c r="K1789" s="4" t="s">
        <v>126</v>
      </c>
      <c r="L1789" s="219"/>
      <c r="M1789" s="222"/>
    </row>
    <row r="1790" spans="1:13" x14ac:dyDescent="0.25">
      <c r="A1790" s="246" t="s">
        <v>2414</v>
      </c>
      <c r="B1790" s="187">
        <f t="shared" si="98"/>
        <v>46279</v>
      </c>
      <c r="C1790" s="4" t="s">
        <v>9477</v>
      </c>
      <c r="D1790" s="219" t="s">
        <v>8883</v>
      </c>
      <c r="E1790" s="219" t="s">
        <v>125</v>
      </c>
      <c r="F1790" s="220">
        <v>80</v>
      </c>
      <c r="G1790" s="221">
        <v>85</v>
      </c>
      <c r="H1790" s="221">
        <f t="shared" si="99"/>
        <v>6800</v>
      </c>
      <c r="I1790" s="37">
        <v>0</v>
      </c>
      <c r="J1790" s="5">
        <f t="shared" si="100"/>
        <v>6800</v>
      </c>
      <c r="K1790" s="4" t="s">
        <v>126</v>
      </c>
      <c r="L1790" s="219"/>
      <c r="M1790" s="222"/>
    </row>
    <row r="1791" spans="1:13" x14ac:dyDescent="0.25">
      <c r="A1791" s="246" t="s">
        <v>2414</v>
      </c>
      <c r="B1791" s="187">
        <f t="shared" si="98"/>
        <v>46279</v>
      </c>
      <c r="C1791" s="4" t="s">
        <v>9478</v>
      </c>
      <c r="D1791" s="219" t="s">
        <v>145</v>
      </c>
      <c r="E1791" s="219" t="s">
        <v>125</v>
      </c>
      <c r="F1791" s="220">
        <v>10</v>
      </c>
      <c r="G1791" s="221">
        <v>95</v>
      </c>
      <c r="H1791" s="221">
        <f t="shared" si="99"/>
        <v>950</v>
      </c>
      <c r="I1791" s="37">
        <v>0</v>
      </c>
      <c r="J1791" s="5">
        <f t="shared" si="100"/>
        <v>950</v>
      </c>
      <c r="K1791" s="4" t="s">
        <v>126</v>
      </c>
      <c r="L1791" s="219"/>
      <c r="M1791" s="222"/>
    </row>
    <row r="1792" spans="1:13" x14ac:dyDescent="0.25">
      <c r="A1792" s="246" t="s">
        <v>2414</v>
      </c>
      <c r="B1792" s="187">
        <f t="shared" si="98"/>
        <v>46279</v>
      </c>
      <c r="C1792" s="4" t="s">
        <v>9479</v>
      </c>
      <c r="D1792" s="219" t="s">
        <v>1310</v>
      </c>
      <c r="E1792" s="219" t="s">
        <v>125</v>
      </c>
      <c r="F1792" s="220">
        <v>10</v>
      </c>
      <c r="G1792" s="221">
        <v>85</v>
      </c>
      <c r="H1792" s="221">
        <f t="shared" si="99"/>
        <v>850</v>
      </c>
      <c r="I1792" s="37">
        <v>0</v>
      </c>
      <c r="J1792" s="5">
        <f t="shared" si="100"/>
        <v>850</v>
      </c>
      <c r="K1792" s="4" t="s">
        <v>126</v>
      </c>
      <c r="L1792" s="219"/>
      <c r="M1792" s="222"/>
    </row>
    <row r="1793" spans="1:13" x14ac:dyDescent="0.25">
      <c r="A1793" s="246" t="s">
        <v>2414</v>
      </c>
      <c r="B1793" s="187">
        <f t="shared" si="98"/>
        <v>46279</v>
      </c>
      <c r="C1793" s="4" t="s">
        <v>9480</v>
      </c>
      <c r="D1793" s="219" t="s">
        <v>147</v>
      </c>
      <c r="E1793" s="219" t="s">
        <v>125</v>
      </c>
      <c r="F1793" s="220">
        <v>34</v>
      </c>
      <c r="G1793" s="221">
        <v>85</v>
      </c>
      <c r="H1793" s="221">
        <f t="shared" si="99"/>
        <v>2890</v>
      </c>
      <c r="I1793" s="37">
        <v>0</v>
      </c>
      <c r="J1793" s="5">
        <f t="shared" si="100"/>
        <v>2890</v>
      </c>
      <c r="K1793" s="4" t="s">
        <v>126</v>
      </c>
      <c r="L1793" s="219"/>
      <c r="M1793" s="222"/>
    </row>
    <row r="1794" spans="1:13" x14ac:dyDescent="0.25">
      <c r="A1794" s="246" t="s">
        <v>2414</v>
      </c>
      <c r="B1794" s="187">
        <f t="shared" si="98"/>
        <v>46279</v>
      </c>
      <c r="C1794" s="4" t="s">
        <v>9481</v>
      </c>
      <c r="D1794" s="219" t="s">
        <v>151</v>
      </c>
      <c r="E1794" s="219" t="s">
        <v>125</v>
      </c>
      <c r="F1794" s="220">
        <v>5</v>
      </c>
      <c r="G1794" s="221">
        <v>85</v>
      </c>
      <c r="H1794" s="221">
        <f t="shared" si="99"/>
        <v>425</v>
      </c>
      <c r="I1794" s="37">
        <v>0</v>
      </c>
      <c r="J1794" s="5">
        <f t="shared" si="100"/>
        <v>425</v>
      </c>
      <c r="K1794" s="4" t="s">
        <v>126</v>
      </c>
      <c r="L1794" s="219"/>
      <c r="M1794" s="222"/>
    </row>
    <row r="1795" spans="1:13" x14ac:dyDescent="0.25">
      <c r="A1795" s="246" t="s">
        <v>2414</v>
      </c>
      <c r="B1795" s="187">
        <f t="shared" si="98"/>
        <v>46279</v>
      </c>
      <c r="C1795" s="4" t="s">
        <v>9482</v>
      </c>
      <c r="D1795" s="219" t="s">
        <v>265</v>
      </c>
      <c r="E1795" s="219" t="s">
        <v>125</v>
      </c>
      <c r="F1795" s="220">
        <v>1</v>
      </c>
      <c r="G1795" s="221">
        <v>100</v>
      </c>
      <c r="H1795" s="221">
        <f t="shared" si="99"/>
        <v>100</v>
      </c>
      <c r="I1795" s="37">
        <v>0</v>
      </c>
      <c r="J1795" s="5">
        <f t="shared" si="100"/>
        <v>100</v>
      </c>
      <c r="K1795" s="4" t="s">
        <v>126</v>
      </c>
      <c r="L1795" s="219"/>
      <c r="M1795" s="222"/>
    </row>
    <row r="1796" spans="1:13" x14ac:dyDescent="0.25">
      <c r="A1796" s="246" t="s">
        <v>2414</v>
      </c>
      <c r="B1796" s="187">
        <f t="shared" si="98"/>
        <v>46279</v>
      </c>
      <c r="C1796" s="4" t="s">
        <v>9509</v>
      </c>
      <c r="D1796" s="219" t="s">
        <v>145</v>
      </c>
      <c r="E1796" s="219" t="s">
        <v>125</v>
      </c>
      <c r="F1796" s="220">
        <v>20</v>
      </c>
      <c r="G1796" s="221">
        <v>85</v>
      </c>
      <c r="H1796" s="221">
        <f t="shared" si="99"/>
        <v>1700</v>
      </c>
      <c r="I1796" s="37">
        <v>0</v>
      </c>
      <c r="J1796" s="5">
        <f t="shared" si="100"/>
        <v>1700</v>
      </c>
      <c r="K1796" s="4" t="s">
        <v>126</v>
      </c>
      <c r="L1796" s="219"/>
      <c r="M1796" s="222"/>
    </row>
    <row r="1797" spans="1:13" x14ac:dyDescent="0.25">
      <c r="A1797" s="246" t="s">
        <v>2414</v>
      </c>
      <c r="B1797" s="187">
        <f t="shared" si="98"/>
        <v>46279</v>
      </c>
      <c r="C1797" s="4" t="s">
        <v>9508</v>
      </c>
      <c r="D1797" s="219" t="s">
        <v>153</v>
      </c>
      <c r="E1797" s="219" t="s">
        <v>125</v>
      </c>
      <c r="F1797" s="220">
        <v>7.5</v>
      </c>
      <c r="G1797" s="221">
        <v>100</v>
      </c>
      <c r="H1797" s="221">
        <f t="shared" ref="H1797" si="107">IF($F1797="","",$F1797*$G1797)</f>
        <v>750</v>
      </c>
      <c r="I1797" s="37">
        <v>0</v>
      </c>
      <c r="J1797" s="5">
        <f t="shared" si="100"/>
        <v>750</v>
      </c>
      <c r="K1797" s="4" t="s">
        <v>126</v>
      </c>
      <c r="L1797" s="219"/>
      <c r="M1797" s="222"/>
    </row>
    <row r="1798" spans="1:13" x14ac:dyDescent="0.25">
      <c r="A1798" s="246" t="s">
        <v>2415</v>
      </c>
      <c r="B1798" s="187">
        <f t="shared" si="98"/>
        <v>46280</v>
      </c>
      <c r="C1798" s="4" t="s">
        <v>9510</v>
      </c>
      <c r="D1798" s="219" t="s">
        <v>1306</v>
      </c>
      <c r="E1798" s="219" t="s">
        <v>125</v>
      </c>
      <c r="F1798" s="220">
        <v>35</v>
      </c>
      <c r="G1798" s="221">
        <v>85</v>
      </c>
      <c r="H1798" s="221">
        <f t="shared" si="99"/>
        <v>2975</v>
      </c>
      <c r="I1798" s="37">
        <v>0</v>
      </c>
      <c r="J1798" s="5">
        <f t="shared" si="100"/>
        <v>2975</v>
      </c>
      <c r="K1798" s="4" t="s">
        <v>126</v>
      </c>
      <c r="L1798" s="219"/>
      <c r="M1798" s="222"/>
    </row>
    <row r="1799" spans="1:13" x14ac:dyDescent="0.25">
      <c r="A1799" s="246" t="s">
        <v>2415</v>
      </c>
      <c r="B1799" s="187">
        <f t="shared" si="98"/>
        <v>46280</v>
      </c>
      <c r="C1799" s="4" t="s">
        <v>9511</v>
      </c>
      <c r="D1799" s="219" t="s">
        <v>1303</v>
      </c>
      <c r="E1799" s="219" t="s">
        <v>125</v>
      </c>
      <c r="F1799" s="220">
        <v>60</v>
      </c>
      <c r="G1799" s="221">
        <v>85</v>
      </c>
      <c r="H1799" s="221">
        <f t="shared" si="99"/>
        <v>5100</v>
      </c>
      <c r="I1799" s="37">
        <v>0</v>
      </c>
      <c r="J1799" s="5">
        <f t="shared" si="100"/>
        <v>5100</v>
      </c>
      <c r="K1799" s="4" t="s">
        <v>126</v>
      </c>
      <c r="L1799" s="219"/>
      <c r="M1799" s="222"/>
    </row>
    <row r="1800" spans="1:13" x14ac:dyDescent="0.25">
      <c r="A1800" s="246" t="s">
        <v>2415</v>
      </c>
      <c r="B1800" s="187">
        <f t="shared" si="98"/>
        <v>46280</v>
      </c>
      <c r="C1800" s="4" t="s">
        <v>9511</v>
      </c>
      <c r="D1800" s="219" t="s">
        <v>1303</v>
      </c>
      <c r="E1800" s="219" t="s">
        <v>131</v>
      </c>
      <c r="F1800" s="220">
        <v>2</v>
      </c>
      <c r="G1800" s="221">
        <v>80</v>
      </c>
      <c r="H1800" s="221">
        <f t="shared" si="99"/>
        <v>160</v>
      </c>
      <c r="I1800" s="37">
        <v>0</v>
      </c>
      <c r="J1800" s="5">
        <f t="shared" si="100"/>
        <v>160</v>
      </c>
      <c r="K1800" s="4" t="s">
        <v>126</v>
      </c>
      <c r="L1800" s="219"/>
      <c r="M1800" s="222"/>
    </row>
    <row r="1801" spans="1:13" x14ac:dyDescent="0.25">
      <c r="A1801" s="246" t="s">
        <v>2415</v>
      </c>
      <c r="B1801" s="187">
        <f t="shared" si="98"/>
        <v>46280</v>
      </c>
      <c r="C1801" s="4" t="s">
        <v>9512</v>
      </c>
      <c r="D1801" s="219" t="s">
        <v>1307</v>
      </c>
      <c r="E1801" s="219" t="s">
        <v>125</v>
      </c>
      <c r="F1801" s="220">
        <v>25</v>
      </c>
      <c r="G1801" s="221">
        <v>85</v>
      </c>
      <c r="H1801" s="221">
        <f t="shared" si="99"/>
        <v>2125</v>
      </c>
      <c r="I1801" s="37">
        <v>0</v>
      </c>
      <c r="J1801" s="5">
        <f t="shared" si="100"/>
        <v>2125</v>
      </c>
      <c r="K1801" s="4" t="s">
        <v>126</v>
      </c>
      <c r="L1801" s="219"/>
      <c r="M1801" s="222"/>
    </row>
    <row r="1802" spans="1:13" x14ac:dyDescent="0.25">
      <c r="A1802" s="246" t="s">
        <v>2415</v>
      </c>
      <c r="B1802" s="187">
        <f t="shared" si="98"/>
        <v>46280</v>
      </c>
      <c r="C1802" s="4" t="s">
        <v>9513</v>
      </c>
      <c r="D1802" s="219" t="s">
        <v>1308</v>
      </c>
      <c r="E1802" s="219" t="s">
        <v>125</v>
      </c>
      <c r="F1802" s="220">
        <v>40</v>
      </c>
      <c r="G1802" s="221">
        <v>86</v>
      </c>
      <c r="H1802" s="221">
        <f t="shared" si="99"/>
        <v>3440</v>
      </c>
      <c r="I1802" s="37">
        <v>0</v>
      </c>
      <c r="J1802" s="5">
        <f t="shared" si="100"/>
        <v>3440</v>
      </c>
      <c r="K1802" s="4" t="s">
        <v>126</v>
      </c>
      <c r="L1802" s="219"/>
      <c r="M1802" s="222"/>
    </row>
    <row r="1803" spans="1:13" x14ac:dyDescent="0.25">
      <c r="A1803" s="246" t="s">
        <v>2415</v>
      </c>
      <c r="B1803" s="187">
        <f t="shared" si="98"/>
        <v>46280</v>
      </c>
      <c r="C1803" s="4" t="s">
        <v>9513</v>
      </c>
      <c r="D1803" s="219" t="s">
        <v>1308</v>
      </c>
      <c r="E1803" s="219" t="s">
        <v>125</v>
      </c>
      <c r="F1803" s="220">
        <v>40</v>
      </c>
      <c r="G1803" s="221">
        <v>85</v>
      </c>
      <c r="H1803" s="221">
        <f t="shared" si="99"/>
        <v>3400</v>
      </c>
      <c r="I1803" s="37">
        <v>0</v>
      </c>
      <c r="J1803" s="5">
        <f t="shared" si="100"/>
        <v>3400</v>
      </c>
      <c r="K1803" s="4" t="s">
        <v>126</v>
      </c>
      <c r="L1803" s="219"/>
      <c r="M1803" s="222"/>
    </row>
    <row r="1804" spans="1:13" x14ac:dyDescent="0.25">
      <c r="A1804" s="246" t="s">
        <v>2415</v>
      </c>
      <c r="B1804" s="187">
        <f t="shared" si="98"/>
        <v>46280</v>
      </c>
      <c r="C1804" s="4" t="s">
        <v>9514</v>
      </c>
      <c r="D1804" s="219" t="s">
        <v>1313</v>
      </c>
      <c r="E1804" s="219" t="s">
        <v>125</v>
      </c>
      <c r="F1804" s="220">
        <v>15</v>
      </c>
      <c r="G1804" s="221">
        <v>85</v>
      </c>
      <c r="H1804" s="221">
        <f t="shared" si="99"/>
        <v>1275</v>
      </c>
      <c r="I1804" s="37">
        <v>0</v>
      </c>
      <c r="J1804" s="5">
        <f t="shared" si="100"/>
        <v>1275</v>
      </c>
      <c r="K1804" s="4" t="s">
        <v>126</v>
      </c>
      <c r="L1804" s="219"/>
      <c r="M1804" s="222"/>
    </row>
    <row r="1805" spans="1:13" x14ac:dyDescent="0.25">
      <c r="A1805" s="246" t="s">
        <v>2415</v>
      </c>
      <c r="B1805" s="187">
        <f t="shared" si="98"/>
        <v>46280</v>
      </c>
      <c r="C1805" s="4" t="s">
        <v>9515</v>
      </c>
      <c r="D1805" s="219" t="s">
        <v>134</v>
      </c>
      <c r="E1805" s="219" t="s">
        <v>125</v>
      </c>
      <c r="F1805" s="220">
        <v>10</v>
      </c>
      <c r="G1805" s="221">
        <v>85</v>
      </c>
      <c r="H1805" s="221">
        <f t="shared" si="99"/>
        <v>850</v>
      </c>
      <c r="I1805" s="37">
        <v>0</v>
      </c>
      <c r="J1805" s="5">
        <f t="shared" si="100"/>
        <v>850</v>
      </c>
      <c r="K1805" s="4" t="s">
        <v>126</v>
      </c>
      <c r="L1805" s="219"/>
      <c r="M1805" s="222"/>
    </row>
    <row r="1806" spans="1:13" x14ac:dyDescent="0.25">
      <c r="A1806" s="246" t="s">
        <v>2415</v>
      </c>
      <c r="B1806" s="187">
        <f t="shared" si="98"/>
        <v>46280</v>
      </c>
      <c r="C1806" s="4" t="s">
        <v>9516</v>
      </c>
      <c r="D1806" s="219" t="s">
        <v>1309</v>
      </c>
      <c r="E1806" s="219" t="s">
        <v>125</v>
      </c>
      <c r="F1806" s="220">
        <v>10</v>
      </c>
      <c r="G1806" s="221">
        <v>85</v>
      </c>
      <c r="H1806" s="221">
        <f t="shared" si="99"/>
        <v>850</v>
      </c>
      <c r="I1806" s="37">
        <v>0</v>
      </c>
      <c r="J1806" s="5">
        <f t="shared" si="100"/>
        <v>850</v>
      </c>
      <c r="K1806" s="4" t="s">
        <v>126</v>
      </c>
      <c r="L1806" s="219"/>
      <c r="M1806" s="222"/>
    </row>
    <row r="1807" spans="1:13" x14ac:dyDescent="0.25">
      <c r="A1807" s="246" t="s">
        <v>2415</v>
      </c>
      <c r="B1807" s="187">
        <f t="shared" si="98"/>
        <v>46280</v>
      </c>
      <c r="C1807" s="4" t="s">
        <v>9517</v>
      </c>
      <c r="D1807" s="219" t="s">
        <v>1310</v>
      </c>
      <c r="E1807" s="219" t="s">
        <v>125</v>
      </c>
      <c r="F1807" s="220">
        <v>10</v>
      </c>
      <c r="G1807" s="221">
        <v>85</v>
      </c>
      <c r="H1807" s="221">
        <f t="shared" si="99"/>
        <v>850</v>
      </c>
      <c r="I1807" s="37">
        <v>0</v>
      </c>
      <c r="J1807" s="5">
        <f t="shared" si="100"/>
        <v>850</v>
      </c>
      <c r="K1807" s="4" t="s">
        <v>126</v>
      </c>
      <c r="L1807" s="219"/>
      <c r="M1807" s="222"/>
    </row>
    <row r="1808" spans="1:13" x14ac:dyDescent="0.25">
      <c r="A1808" s="246" t="s">
        <v>2415</v>
      </c>
      <c r="B1808" s="187">
        <f t="shared" si="98"/>
        <v>46280</v>
      </c>
      <c r="C1808" s="4" t="s">
        <v>9518</v>
      </c>
      <c r="D1808" s="219" t="s">
        <v>1311</v>
      </c>
      <c r="E1808" s="219" t="s">
        <v>125</v>
      </c>
      <c r="F1808" s="220">
        <v>10</v>
      </c>
      <c r="G1808" s="221">
        <v>85</v>
      </c>
      <c r="H1808" s="221">
        <f t="shared" si="99"/>
        <v>850</v>
      </c>
      <c r="I1808" s="37">
        <v>0</v>
      </c>
      <c r="J1808" s="5">
        <f t="shared" si="100"/>
        <v>850</v>
      </c>
      <c r="K1808" s="4" t="s">
        <v>126</v>
      </c>
      <c r="L1808" s="219"/>
      <c r="M1808" s="222"/>
    </row>
    <row r="1809" spans="1:13" x14ac:dyDescent="0.25">
      <c r="A1809" s="246" t="s">
        <v>2415</v>
      </c>
      <c r="B1809" s="187">
        <f t="shared" si="98"/>
        <v>46280</v>
      </c>
      <c r="C1809" s="4" t="s">
        <v>9519</v>
      </c>
      <c r="D1809" s="219" t="s">
        <v>139</v>
      </c>
      <c r="E1809" s="219" t="s">
        <v>125</v>
      </c>
      <c r="F1809" s="220">
        <v>3.5</v>
      </c>
      <c r="G1809" s="221">
        <v>86</v>
      </c>
      <c r="H1809" s="221">
        <f t="shared" si="99"/>
        <v>301</v>
      </c>
      <c r="I1809" s="37">
        <v>0</v>
      </c>
      <c r="J1809" s="5">
        <f t="shared" si="100"/>
        <v>301</v>
      </c>
      <c r="K1809" s="4" t="s">
        <v>126</v>
      </c>
      <c r="L1809" s="219"/>
      <c r="M1809" s="222"/>
    </row>
    <row r="1810" spans="1:13" x14ac:dyDescent="0.25">
      <c r="A1810" s="246" t="s">
        <v>2415</v>
      </c>
      <c r="B1810" s="187">
        <f t="shared" si="98"/>
        <v>46280</v>
      </c>
      <c r="C1810" s="4" t="s">
        <v>9520</v>
      </c>
      <c r="D1810" s="219" t="s">
        <v>145</v>
      </c>
      <c r="E1810" s="219" t="s">
        <v>125</v>
      </c>
      <c r="F1810" s="220">
        <v>20</v>
      </c>
      <c r="G1810" s="221">
        <v>95</v>
      </c>
      <c r="H1810" s="221">
        <f t="shared" si="99"/>
        <v>1900</v>
      </c>
      <c r="I1810" s="37">
        <v>0</v>
      </c>
      <c r="J1810" s="5">
        <f t="shared" si="100"/>
        <v>1900</v>
      </c>
      <c r="K1810" s="4" t="s">
        <v>126</v>
      </c>
      <c r="L1810" s="219"/>
      <c r="M1810" s="222"/>
    </row>
    <row r="1811" spans="1:13" x14ac:dyDescent="0.25">
      <c r="A1811" s="246" t="s">
        <v>2415</v>
      </c>
      <c r="B1811" s="187">
        <f t="shared" si="98"/>
        <v>46280</v>
      </c>
      <c r="C1811" s="4" t="s">
        <v>9521</v>
      </c>
      <c r="D1811" s="219" t="s">
        <v>141</v>
      </c>
      <c r="E1811" s="219" t="s">
        <v>125</v>
      </c>
      <c r="F1811" s="220">
        <v>25</v>
      </c>
      <c r="G1811" s="221">
        <v>86</v>
      </c>
      <c r="H1811" s="221">
        <f t="shared" si="99"/>
        <v>2150</v>
      </c>
      <c r="I1811" s="37">
        <v>0</v>
      </c>
      <c r="J1811" s="5">
        <f t="shared" si="100"/>
        <v>2150</v>
      </c>
      <c r="K1811" s="4" t="s">
        <v>126</v>
      </c>
      <c r="L1811" s="219"/>
      <c r="M1811" s="222"/>
    </row>
    <row r="1812" spans="1:13" x14ac:dyDescent="0.25">
      <c r="A1812" s="246" t="s">
        <v>2415</v>
      </c>
      <c r="B1812" s="187">
        <f t="shared" si="98"/>
        <v>46280</v>
      </c>
      <c r="C1812" s="4" t="s">
        <v>9522</v>
      </c>
      <c r="D1812" s="219" t="s">
        <v>9108</v>
      </c>
      <c r="E1812" s="219" t="s">
        <v>125</v>
      </c>
      <c r="F1812" s="220">
        <v>40</v>
      </c>
      <c r="G1812" s="221">
        <v>85</v>
      </c>
      <c r="H1812" s="221">
        <f t="shared" si="99"/>
        <v>3400</v>
      </c>
      <c r="I1812" s="37">
        <v>0</v>
      </c>
      <c r="J1812" s="5">
        <f t="shared" si="100"/>
        <v>3400</v>
      </c>
      <c r="K1812" s="4" t="s">
        <v>126</v>
      </c>
      <c r="L1812" s="219"/>
      <c r="M1812" s="222"/>
    </row>
    <row r="1813" spans="1:13" x14ac:dyDescent="0.25">
      <c r="A1813" s="246" t="s">
        <v>2415</v>
      </c>
      <c r="B1813" s="187">
        <f t="shared" si="98"/>
        <v>46280</v>
      </c>
      <c r="C1813" s="4" t="s">
        <v>9523</v>
      </c>
      <c r="D1813" s="219" t="s">
        <v>1312</v>
      </c>
      <c r="E1813" s="219" t="s">
        <v>125</v>
      </c>
      <c r="F1813" s="220">
        <v>8</v>
      </c>
      <c r="G1813" s="221">
        <v>85</v>
      </c>
      <c r="H1813" s="221">
        <f t="shared" si="99"/>
        <v>680</v>
      </c>
      <c r="I1813" s="37">
        <v>0</v>
      </c>
      <c r="J1813" s="5">
        <f t="shared" si="100"/>
        <v>680</v>
      </c>
      <c r="K1813" s="4" t="s">
        <v>126</v>
      </c>
      <c r="L1813" s="219"/>
      <c r="M1813" s="222"/>
    </row>
    <row r="1814" spans="1:13" x14ac:dyDescent="0.25">
      <c r="A1814" s="246" t="s">
        <v>2415</v>
      </c>
      <c r="B1814" s="187">
        <f t="shared" ref="B1814:B1859" si="108">IF(A1814="","",IF(ISNUMBER(A1814),IFERROR(VLOOKUP(TEXT(A1814,"yyyy/mm/dd"),BSAD,2,FALSE),""),IFERROR(VLOOKUP(A1814,BSAD,2,FALSE),"")))</f>
        <v>46280</v>
      </c>
      <c r="C1814" s="4" t="s">
        <v>9524</v>
      </c>
      <c r="D1814" s="219" t="s">
        <v>147</v>
      </c>
      <c r="E1814" s="219" t="s">
        <v>125</v>
      </c>
      <c r="F1814" s="220">
        <v>33</v>
      </c>
      <c r="G1814" s="221">
        <v>85</v>
      </c>
      <c r="H1814" s="221">
        <f t="shared" si="99"/>
        <v>2805</v>
      </c>
      <c r="I1814" s="37">
        <v>0</v>
      </c>
      <c r="J1814" s="5">
        <f t="shared" si="100"/>
        <v>2805</v>
      </c>
      <c r="K1814" s="4" t="s">
        <v>126</v>
      </c>
      <c r="L1814" s="219"/>
      <c r="M1814" s="222"/>
    </row>
    <row r="1815" spans="1:13" x14ac:dyDescent="0.25">
      <c r="A1815" s="246" t="s">
        <v>2415</v>
      </c>
      <c r="B1815" s="187">
        <f t="shared" si="108"/>
        <v>46280</v>
      </c>
      <c r="C1815" s="4" t="s">
        <v>9525</v>
      </c>
      <c r="D1815" s="219" t="s">
        <v>151</v>
      </c>
      <c r="E1815" s="219" t="s">
        <v>125</v>
      </c>
      <c r="F1815" s="220">
        <v>4</v>
      </c>
      <c r="G1815" s="221">
        <v>85</v>
      </c>
      <c r="H1815" s="221">
        <f t="shared" ref="H1815:H1858" si="109">IF($F1815="","",$F1815*$G1815)</f>
        <v>340</v>
      </c>
      <c r="I1815" s="37">
        <v>0</v>
      </c>
      <c r="J1815" s="5">
        <f t="shared" ref="J1815:J1858" si="110">IF($F1815="","",$H1815*(1-$I1815/100))</f>
        <v>340</v>
      </c>
      <c r="K1815" s="4" t="s">
        <v>126</v>
      </c>
      <c r="L1815" s="219"/>
      <c r="M1815" s="222"/>
    </row>
    <row r="1816" spans="1:13" x14ac:dyDescent="0.25">
      <c r="A1816" s="246" t="s">
        <v>2415</v>
      </c>
      <c r="B1816" s="187">
        <f t="shared" si="108"/>
        <v>46280</v>
      </c>
      <c r="C1816" s="4" t="s">
        <v>9526</v>
      </c>
      <c r="D1816" s="219" t="s">
        <v>265</v>
      </c>
      <c r="E1816" s="219" t="s">
        <v>125</v>
      </c>
      <c r="F1816" s="220">
        <v>1</v>
      </c>
      <c r="G1816" s="221">
        <v>100</v>
      </c>
      <c r="H1816" s="221">
        <f t="shared" si="109"/>
        <v>100</v>
      </c>
      <c r="I1816" s="37">
        <v>0</v>
      </c>
      <c r="J1816" s="5">
        <f t="shared" si="110"/>
        <v>100</v>
      </c>
      <c r="K1816" s="4" t="s">
        <v>126</v>
      </c>
      <c r="L1816" s="219"/>
      <c r="M1816" s="222"/>
    </row>
    <row r="1817" spans="1:13" x14ac:dyDescent="0.25">
      <c r="A1817" s="246" t="s">
        <v>2415</v>
      </c>
      <c r="B1817" s="187">
        <f t="shared" si="108"/>
        <v>46280</v>
      </c>
      <c r="C1817" s="4" t="s">
        <v>9527</v>
      </c>
      <c r="D1817" s="219" t="s">
        <v>9108</v>
      </c>
      <c r="E1817" s="219" t="s">
        <v>216</v>
      </c>
      <c r="F1817" s="220">
        <v>-2</v>
      </c>
      <c r="G1817" s="221">
        <v>800</v>
      </c>
      <c r="H1817" s="221">
        <f t="shared" si="109"/>
        <v>-1600</v>
      </c>
      <c r="I1817" s="37">
        <v>0</v>
      </c>
      <c r="J1817" s="5">
        <f t="shared" si="110"/>
        <v>-1600</v>
      </c>
      <c r="K1817" s="4" t="s">
        <v>126</v>
      </c>
      <c r="L1817" s="219"/>
      <c r="M1817" s="222" t="s">
        <v>9529</v>
      </c>
    </row>
    <row r="1818" spans="1:13" x14ac:dyDescent="0.25">
      <c r="A1818" s="246" t="s">
        <v>2415</v>
      </c>
      <c r="B1818" s="187">
        <f t="shared" si="108"/>
        <v>46280</v>
      </c>
      <c r="C1818" s="4" t="s">
        <v>9528</v>
      </c>
      <c r="D1818" s="219" t="s">
        <v>610</v>
      </c>
      <c r="E1818" s="219" t="s">
        <v>125</v>
      </c>
      <c r="F1818" s="220">
        <v>80</v>
      </c>
      <c r="G1818" s="221">
        <v>85</v>
      </c>
      <c r="H1818" s="221">
        <f t="shared" si="109"/>
        <v>6800</v>
      </c>
      <c r="I1818" s="37">
        <v>0</v>
      </c>
      <c r="J1818" s="5">
        <f t="shared" si="110"/>
        <v>6800</v>
      </c>
      <c r="K1818" s="4" t="s">
        <v>126</v>
      </c>
      <c r="L1818" s="219"/>
      <c r="M1818" s="222"/>
    </row>
    <row r="1819" spans="1:13" x14ac:dyDescent="0.25">
      <c r="A1819" s="246" t="s">
        <v>2415</v>
      </c>
      <c r="B1819" s="187">
        <f t="shared" si="108"/>
        <v>46280</v>
      </c>
      <c r="C1819" s="4" t="s">
        <v>9530</v>
      </c>
      <c r="D1819" s="219" t="s">
        <v>145</v>
      </c>
      <c r="E1819" s="219" t="s">
        <v>125</v>
      </c>
      <c r="F1819" s="220">
        <v>20</v>
      </c>
      <c r="G1819" s="221">
        <v>85</v>
      </c>
      <c r="H1819" s="221">
        <f t="shared" si="109"/>
        <v>1700</v>
      </c>
      <c r="I1819" s="37">
        <v>0</v>
      </c>
      <c r="J1819" s="5">
        <f t="shared" si="110"/>
        <v>1700</v>
      </c>
      <c r="K1819" s="4" t="s">
        <v>126</v>
      </c>
      <c r="L1819" s="219"/>
      <c r="M1819" s="222"/>
    </row>
    <row r="1820" spans="1:13" x14ac:dyDescent="0.25">
      <c r="A1820" s="246" t="s">
        <v>2415</v>
      </c>
      <c r="B1820" s="187">
        <f t="shared" si="108"/>
        <v>46280</v>
      </c>
      <c r="C1820" s="4" t="s">
        <v>9531</v>
      </c>
      <c r="D1820" s="219" t="s">
        <v>153</v>
      </c>
      <c r="E1820" s="219" t="s">
        <v>125</v>
      </c>
      <c r="F1820" s="220">
        <v>4.5</v>
      </c>
      <c r="G1820" s="221">
        <v>100</v>
      </c>
      <c r="H1820" s="221">
        <f t="shared" si="109"/>
        <v>450</v>
      </c>
      <c r="I1820" s="37">
        <v>0</v>
      </c>
      <c r="J1820" s="5">
        <f t="shared" si="110"/>
        <v>450</v>
      </c>
      <c r="K1820" s="4" t="s">
        <v>126</v>
      </c>
      <c r="L1820" s="219"/>
      <c r="M1820" s="222"/>
    </row>
    <row r="1821" spans="1:13" x14ac:dyDescent="0.25">
      <c r="A1821" s="246" t="s">
        <v>2416</v>
      </c>
      <c r="B1821" s="187">
        <f t="shared" si="108"/>
        <v>46281</v>
      </c>
      <c r="C1821" s="4" t="s">
        <v>9540</v>
      </c>
      <c r="D1821" s="219" t="s">
        <v>1303</v>
      </c>
      <c r="E1821" s="219" t="s">
        <v>125</v>
      </c>
      <c r="F1821" s="220">
        <v>60</v>
      </c>
      <c r="G1821" s="221">
        <v>85</v>
      </c>
      <c r="H1821" s="221">
        <f t="shared" si="109"/>
        <v>5100</v>
      </c>
      <c r="I1821" s="37">
        <v>0</v>
      </c>
      <c r="J1821" s="5">
        <f t="shared" si="110"/>
        <v>5100</v>
      </c>
      <c r="K1821" s="4" t="s">
        <v>126</v>
      </c>
      <c r="L1821" s="219"/>
      <c r="M1821" s="222"/>
    </row>
    <row r="1822" spans="1:13" x14ac:dyDescent="0.25">
      <c r="A1822" s="246" t="s">
        <v>2416</v>
      </c>
      <c r="B1822" s="187">
        <f t="shared" si="108"/>
        <v>46281</v>
      </c>
      <c r="C1822" s="4" t="s">
        <v>9540</v>
      </c>
      <c r="D1822" s="219" t="s">
        <v>1303</v>
      </c>
      <c r="E1822" s="219" t="s">
        <v>131</v>
      </c>
      <c r="F1822" s="220">
        <v>1</v>
      </c>
      <c r="G1822" s="221">
        <v>80</v>
      </c>
      <c r="H1822" s="221">
        <f t="shared" si="109"/>
        <v>80</v>
      </c>
      <c r="I1822" s="37">
        <v>0</v>
      </c>
      <c r="J1822" s="5">
        <f t="shared" si="110"/>
        <v>80</v>
      </c>
      <c r="K1822" s="4" t="s">
        <v>126</v>
      </c>
      <c r="L1822" s="219"/>
      <c r="M1822" s="222"/>
    </row>
    <row r="1823" spans="1:13" x14ac:dyDescent="0.25">
      <c r="A1823" s="246" t="s">
        <v>2416</v>
      </c>
      <c r="B1823" s="187">
        <f t="shared" si="108"/>
        <v>46281</v>
      </c>
      <c r="C1823" s="4" t="s">
        <v>9541</v>
      </c>
      <c r="D1823" s="219" t="s">
        <v>1306</v>
      </c>
      <c r="E1823" s="219" t="s">
        <v>125</v>
      </c>
      <c r="F1823" s="220">
        <v>40</v>
      </c>
      <c r="G1823" s="221">
        <v>85</v>
      </c>
      <c r="H1823" s="221">
        <f t="shared" si="109"/>
        <v>3400</v>
      </c>
      <c r="I1823" s="37">
        <v>0</v>
      </c>
      <c r="J1823" s="5">
        <f t="shared" si="110"/>
        <v>3400</v>
      </c>
      <c r="K1823" s="4" t="s">
        <v>126</v>
      </c>
      <c r="L1823" s="219"/>
      <c r="M1823" s="222"/>
    </row>
    <row r="1824" spans="1:13" x14ac:dyDescent="0.25">
      <c r="A1824" s="246" t="s">
        <v>2416</v>
      </c>
      <c r="B1824" s="187">
        <f t="shared" si="108"/>
        <v>46281</v>
      </c>
      <c r="C1824" s="4" t="s">
        <v>9542</v>
      </c>
      <c r="D1824" s="219" t="s">
        <v>1307</v>
      </c>
      <c r="E1824" s="219" t="s">
        <v>125</v>
      </c>
      <c r="F1824" s="220">
        <v>30</v>
      </c>
      <c r="G1824" s="221">
        <v>85</v>
      </c>
      <c r="H1824" s="221">
        <f t="shared" si="109"/>
        <v>2550</v>
      </c>
      <c r="I1824" s="37">
        <v>0</v>
      </c>
      <c r="J1824" s="5">
        <f t="shared" si="110"/>
        <v>2550</v>
      </c>
      <c r="K1824" s="4" t="s">
        <v>126</v>
      </c>
      <c r="L1824" s="219"/>
      <c r="M1824" s="222"/>
    </row>
    <row r="1825" spans="1:13" x14ac:dyDescent="0.25">
      <c r="A1825" s="246" t="s">
        <v>2416</v>
      </c>
      <c r="B1825" s="187">
        <f t="shared" si="108"/>
        <v>46281</v>
      </c>
      <c r="C1825" s="4" t="s">
        <v>9543</v>
      </c>
      <c r="D1825" s="219" t="s">
        <v>1308</v>
      </c>
      <c r="E1825" s="219" t="s">
        <v>125</v>
      </c>
      <c r="F1825" s="220">
        <v>50</v>
      </c>
      <c r="G1825" s="221">
        <v>86</v>
      </c>
      <c r="H1825" s="221">
        <f t="shared" si="109"/>
        <v>4300</v>
      </c>
      <c r="I1825" s="37">
        <v>0</v>
      </c>
      <c r="J1825" s="5">
        <f t="shared" si="110"/>
        <v>4300</v>
      </c>
      <c r="K1825" s="4" t="s">
        <v>126</v>
      </c>
      <c r="L1825" s="219"/>
      <c r="M1825" s="222"/>
    </row>
    <row r="1826" spans="1:13" x14ac:dyDescent="0.25">
      <c r="A1826" s="246" t="s">
        <v>2416</v>
      </c>
      <c r="B1826" s="187">
        <f t="shared" si="108"/>
        <v>46281</v>
      </c>
      <c r="C1826" s="4" t="s">
        <v>9543</v>
      </c>
      <c r="D1826" s="219" t="s">
        <v>1308</v>
      </c>
      <c r="E1826" s="219" t="s">
        <v>125</v>
      </c>
      <c r="F1826" s="220">
        <v>10</v>
      </c>
      <c r="G1826" s="221">
        <v>85</v>
      </c>
      <c r="H1826" s="221">
        <f t="shared" si="109"/>
        <v>850</v>
      </c>
      <c r="I1826" s="37">
        <v>0</v>
      </c>
      <c r="J1826" s="5">
        <f t="shared" si="110"/>
        <v>850</v>
      </c>
      <c r="K1826" s="4" t="s">
        <v>126</v>
      </c>
      <c r="L1826" s="219"/>
      <c r="M1826" s="222"/>
    </row>
    <row r="1827" spans="1:13" x14ac:dyDescent="0.25">
      <c r="A1827" s="246" t="s">
        <v>2416</v>
      </c>
      <c r="B1827" s="187">
        <f t="shared" si="108"/>
        <v>46281</v>
      </c>
      <c r="C1827" s="4" t="s">
        <v>9543</v>
      </c>
      <c r="D1827" s="219" t="s">
        <v>1308</v>
      </c>
      <c r="E1827" s="219" t="s">
        <v>131</v>
      </c>
      <c r="F1827" s="220">
        <v>1</v>
      </c>
      <c r="G1827" s="221">
        <v>80</v>
      </c>
      <c r="H1827" s="221">
        <f t="shared" si="109"/>
        <v>80</v>
      </c>
      <c r="I1827" s="37">
        <v>0</v>
      </c>
      <c r="J1827" s="5">
        <f t="shared" si="110"/>
        <v>80</v>
      </c>
      <c r="K1827" s="4" t="s">
        <v>126</v>
      </c>
      <c r="L1827" s="219"/>
      <c r="M1827" s="222"/>
    </row>
    <row r="1828" spans="1:13" x14ac:dyDescent="0.25">
      <c r="A1828" s="246" t="s">
        <v>2416</v>
      </c>
      <c r="B1828" s="187">
        <f t="shared" si="108"/>
        <v>46281</v>
      </c>
      <c r="C1828" s="4" t="s">
        <v>9544</v>
      </c>
      <c r="D1828" s="219" t="s">
        <v>1313</v>
      </c>
      <c r="E1828" s="219" t="s">
        <v>125</v>
      </c>
      <c r="F1828" s="220">
        <v>15</v>
      </c>
      <c r="G1828" s="221">
        <v>85</v>
      </c>
      <c r="H1828" s="221">
        <f t="shared" si="109"/>
        <v>1275</v>
      </c>
      <c r="I1828" s="37">
        <v>0</v>
      </c>
      <c r="J1828" s="5">
        <f t="shared" si="110"/>
        <v>1275</v>
      </c>
      <c r="K1828" s="4" t="s">
        <v>126</v>
      </c>
      <c r="L1828" s="219"/>
      <c r="M1828" s="222"/>
    </row>
    <row r="1829" spans="1:13" x14ac:dyDescent="0.25">
      <c r="A1829" s="246" t="s">
        <v>2416</v>
      </c>
      <c r="B1829" s="187">
        <f t="shared" si="108"/>
        <v>46281</v>
      </c>
      <c r="C1829" s="4" t="s">
        <v>9545</v>
      </c>
      <c r="D1829" s="219" t="s">
        <v>9108</v>
      </c>
      <c r="E1829" s="219" t="s">
        <v>125</v>
      </c>
      <c r="F1829" s="220">
        <v>15</v>
      </c>
      <c r="G1829" s="221">
        <v>85</v>
      </c>
      <c r="H1829" s="221">
        <f t="shared" si="109"/>
        <v>1275</v>
      </c>
      <c r="I1829" s="37">
        <v>0</v>
      </c>
      <c r="J1829" s="5">
        <f t="shared" si="110"/>
        <v>1275</v>
      </c>
      <c r="K1829" s="4" t="s">
        <v>126</v>
      </c>
      <c r="L1829" s="219"/>
      <c r="M1829" s="222"/>
    </row>
    <row r="1830" spans="1:13" x14ac:dyDescent="0.25">
      <c r="A1830" s="246" t="s">
        <v>2416</v>
      </c>
      <c r="B1830" s="187">
        <f t="shared" si="108"/>
        <v>46281</v>
      </c>
      <c r="C1830" s="4" t="s">
        <v>9546</v>
      </c>
      <c r="D1830" s="219" t="s">
        <v>134</v>
      </c>
      <c r="E1830" s="219" t="s">
        <v>125</v>
      </c>
      <c r="F1830" s="220">
        <v>10</v>
      </c>
      <c r="G1830" s="221">
        <v>85</v>
      </c>
      <c r="H1830" s="221">
        <f t="shared" si="109"/>
        <v>850</v>
      </c>
      <c r="I1830" s="37">
        <v>0</v>
      </c>
      <c r="J1830" s="5">
        <f t="shared" si="110"/>
        <v>850</v>
      </c>
      <c r="K1830" s="4" t="s">
        <v>126</v>
      </c>
      <c r="L1830" s="219"/>
      <c r="M1830" s="222"/>
    </row>
    <row r="1831" spans="1:13" x14ac:dyDescent="0.25">
      <c r="A1831" s="246" t="s">
        <v>2416</v>
      </c>
      <c r="B1831" s="187">
        <f t="shared" si="108"/>
        <v>46281</v>
      </c>
      <c r="C1831" s="4" t="s">
        <v>9547</v>
      </c>
      <c r="D1831" s="219" t="s">
        <v>1310</v>
      </c>
      <c r="E1831" s="219" t="s">
        <v>125</v>
      </c>
      <c r="F1831" s="220">
        <v>10</v>
      </c>
      <c r="G1831" s="221">
        <v>85</v>
      </c>
      <c r="H1831" s="221">
        <f t="shared" si="109"/>
        <v>850</v>
      </c>
      <c r="I1831" s="37">
        <v>0</v>
      </c>
      <c r="J1831" s="5">
        <f t="shared" si="110"/>
        <v>850</v>
      </c>
      <c r="K1831" s="4" t="s">
        <v>126</v>
      </c>
      <c r="L1831" s="219"/>
      <c r="M1831" s="222"/>
    </row>
    <row r="1832" spans="1:13" x14ac:dyDescent="0.25">
      <c r="A1832" s="246" t="s">
        <v>2416</v>
      </c>
      <c r="B1832" s="187">
        <f t="shared" si="108"/>
        <v>46281</v>
      </c>
      <c r="C1832" s="4" t="s">
        <v>9548</v>
      </c>
      <c r="D1832" s="219" t="s">
        <v>139</v>
      </c>
      <c r="E1832" s="219" t="s">
        <v>125</v>
      </c>
      <c r="F1832" s="220">
        <v>3.5</v>
      </c>
      <c r="G1832" s="221">
        <v>86</v>
      </c>
      <c r="H1832" s="221">
        <f t="shared" si="109"/>
        <v>301</v>
      </c>
      <c r="I1832" s="37">
        <v>0</v>
      </c>
      <c r="J1832" s="5">
        <f t="shared" si="110"/>
        <v>301</v>
      </c>
      <c r="K1832" s="4" t="s">
        <v>126</v>
      </c>
      <c r="L1832" s="219"/>
      <c r="M1832" s="222"/>
    </row>
    <row r="1833" spans="1:13" x14ac:dyDescent="0.25">
      <c r="A1833" s="246" t="s">
        <v>2416</v>
      </c>
      <c r="B1833" s="187">
        <f t="shared" si="108"/>
        <v>46281</v>
      </c>
      <c r="C1833" s="4" t="s">
        <v>9549</v>
      </c>
      <c r="D1833" s="219" t="s">
        <v>141</v>
      </c>
      <c r="E1833" s="219" t="s">
        <v>125</v>
      </c>
      <c r="F1833" s="220">
        <v>16</v>
      </c>
      <c r="G1833" s="221">
        <v>86</v>
      </c>
      <c r="H1833" s="221">
        <f t="shared" si="109"/>
        <v>1376</v>
      </c>
      <c r="I1833" s="37">
        <v>0</v>
      </c>
      <c r="J1833" s="5">
        <f t="shared" si="110"/>
        <v>1376</v>
      </c>
      <c r="K1833" s="4" t="s">
        <v>126</v>
      </c>
      <c r="L1833" s="219"/>
      <c r="M1833" s="222"/>
    </row>
    <row r="1834" spans="1:13" x14ac:dyDescent="0.25">
      <c r="A1834" s="246" t="s">
        <v>2416</v>
      </c>
      <c r="B1834" s="187">
        <f t="shared" si="108"/>
        <v>46281</v>
      </c>
      <c r="C1834" s="4" t="s">
        <v>9550</v>
      </c>
      <c r="D1834" s="219" t="s">
        <v>8924</v>
      </c>
      <c r="E1834" s="219" t="s">
        <v>125</v>
      </c>
      <c r="F1834" s="220">
        <v>35</v>
      </c>
      <c r="G1834" s="221">
        <v>85</v>
      </c>
      <c r="H1834" s="221">
        <f t="shared" si="109"/>
        <v>2975</v>
      </c>
      <c r="I1834" s="37">
        <v>0</v>
      </c>
      <c r="J1834" s="5">
        <f t="shared" si="110"/>
        <v>2975</v>
      </c>
      <c r="K1834" s="4" t="s">
        <v>126</v>
      </c>
      <c r="L1834" s="219"/>
      <c r="M1834" s="222"/>
    </row>
    <row r="1835" spans="1:13" x14ac:dyDescent="0.25">
      <c r="A1835" s="246" t="s">
        <v>2416</v>
      </c>
      <c r="B1835" s="187">
        <f t="shared" si="108"/>
        <v>46281</v>
      </c>
      <c r="C1835" s="4" t="s">
        <v>9551</v>
      </c>
      <c r="D1835" s="219" t="s">
        <v>8923</v>
      </c>
      <c r="E1835" s="219" t="s">
        <v>125</v>
      </c>
      <c r="F1835" s="220">
        <v>25</v>
      </c>
      <c r="G1835" s="221">
        <v>85</v>
      </c>
      <c r="H1835" s="221">
        <f t="shared" si="109"/>
        <v>2125</v>
      </c>
      <c r="I1835" s="37">
        <v>0</v>
      </c>
      <c r="J1835" s="5">
        <f t="shared" si="110"/>
        <v>2125</v>
      </c>
      <c r="K1835" s="4" t="s">
        <v>126</v>
      </c>
      <c r="L1835" s="219"/>
      <c r="M1835" s="222"/>
    </row>
    <row r="1836" spans="1:13" x14ac:dyDescent="0.25">
      <c r="A1836" s="246" t="s">
        <v>2416</v>
      </c>
      <c r="B1836" s="187">
        <f t="shared" si="108"/>
        <v>46281</v>
      </c>
      <c r="C1836" s="4" t="s">
        <v>9552</v>
      </c>
      <c r="D1836" s="219" t="s">
        <v>145</v>
      </c>
      <c r="E1836" s="219" t="s">
        <v>125</v>
      </c>
      <c r="F1836" s="220">
        <v>20</v>
      </c>
      <c r="G1836" s="221">
        <v>95</v>
      </c>
      <c r="H1836" s="221">
        <f t="shared" si="109"/>
        <v>1900</v>
      </c>
      <c r="I1836" s="37">
        <v>0</v>
      </c>
      <c r="J1836" s="5">
        <f t="shared" si="110"/>
        <v>1900</v>
      </c>
      <c r="K1836" s="4" t="s">
        <v>126</v>
      </c>
      <c r="L1836" s="219"/>
      <c r="M1836" s="222"/>
    </row>
    <row r="1837" spans="1:13" x14ac:dyDescent="0.25">
      <c r="A1837" s="246" t="s">
        <v>2416</v>
      </c>
      <c r="B1837" s="187">
        <f t="shared" si="108"/>
        <v>46281</v>
      </c>
      <c r="C1837" s="4" t="s">
        <v>9553</v>
      </c>
      <c r="D1837" s="219" t="s">
        <v>1312</v>
      </c>
      <c r="E1837" s="219" t="s">
        <v>125</v>
      </c>
      <c r="F1837" s="220">
        <v>5</v>
      </c>
      <c r="G1837" s="221">
        <v>85</v>
      </c>
      <c r="H1837" s="221">
        <f t="shared" si="109"/>
        <v>425</v>
      </c>
      <c r="I1837" s="37">
        <v>0</v>
      </c>
      <c r="J1837" s="5">
        <f t="shared" si="110"/>
        <v>425</v>
      </c>
      <c r="K1837" s="4" t="s">
        <v>126</v>
      </c>
      <c r="L1837" s="219"/>
      <c r="M1837" s="222"/>
    </row>
    <row r="1838" spans="1:13" x14ac:dyDescent="0.25">
      <c r="A1838" s="246" t="s">
        <v>2416</v>
      </c>
      <c r="B1838" s="187">
        <f t="shared" si="108"/>
        <v>46281</v>
      </c>
      <c r="C1838" s="4" t="s">
        <v>9554</v>
      </c>
      <c r="D1838" s="219" t="s">
        <v>147</v>
      </c>
      <c r="E1838" s="219" t="s">
        <v>125</v>
      </c>
      <c r="F1838" s="220">
        <v>35</v>
      </c>
      <c r="G1838" s="221">
        <v>85</v>
      </c>
      <c r="H1838" s="221">
        <f t="shared" si="109"/>
        <v>2975</v>
      </c>
      <c r="I1838" s="37">
        <v>0</v>
      </c>
      <c r="J1838" s="5">
        <f t="shared" si="110"/>
        <v>2975</v>
      </c>
      <c r="K1838" s="4" t="s">
        <v>126</v>
      </c>
      <c r="L1838" s="219"/>
      <c r="M1838" s="222"/>
    </row>
    <row r="1839" spans="1:13" x14ac:dyDescent="0.25">
      <c r="A1839" s="246" t="s">
        <v>2416</v>
      </c>
      <c r="B1839" s="187">
        <f t="shared" si="108"/>
        <v>46281</v>
      </c>
      <c r="C1839" s="4" t="s">
        <v>9555</v>
      </c>
      <c r="D1839" s="219" t="s">
        <v>151</v>
      </c>
      <c r="E1839" s="219" t="s">
        <v>125</v>
      </c>
      <c r="F1839" s="220">
        <v>4</v>
      </c>
      <c r="G1839" s="221">
        <v>85</v>
      </c>
      <c r="H1839" s="221">
        <f t="shared" si="109"/>
        <v>340</v>
      </c>
      <c r="I1839" s="37">
        <v>0</v>
      </c>
      <c r="J1839" s="5">
        <f t="shared" si="110"/>
        <v>340</v>
      </c>
      <c r="K1839" s="4" t="s">
        <v>126</v>
      </c>
      <c r="L1839" s="219"/>
      <c r="M1839" s="222"/>
    </row>
    <row r="1840" spans="1:13" x14ac:dyDescent="0.25">
      <c r="A1840" s="246" t="s">
        <v>2416</v>
      </c>
      <c r="B1840" s="187">
        <f t="shared" si="108"/>
        <v>46281</v>
      </c>
      <c r="C1840" s="4" t="s">
        <v>9556</v>
      </c>
      <c r="D1840" s="219" t="s">
        <v>9557</v>
      </c>
      <c r="E1840" s="219" t="s">
        <v>125</v>
      </c>
      <c r="F1840" s="220">
        <v>0.5</v>
      </c>
      <c r="G1840" s="221">
        <v>90</v>
      </c>
      <c r="H1840" s="221">
        <f t="shared" si="109"/>
        <v>45</v>
      </c>
      <c r="I1840" s="37">
        <v>0</v>
      </c>
      <c r="J1840" s="5">
        <f t="shared" si="110"/>
        <v>45</v>
      </c>
      <c r="K1840" s="4" t="s">
        <v>126</v>
      </c>
      <c r="L1840" s="219"/>
      <c r="M1840" s="222"/>
    </row>
    <row r="1841" spans="1:13" x14ac:dyDescent="0.25">
      <c r="A1841" s="246" t="s">
        <v>2416</v>
      </c>
      <c r="B1841" s="187">
        <f t="shared" si="108"/>
        <v>46281</v>
      </c>
      <c r="C1841" s="4" t="s">
        <v>9558</v>
      </c>
      <c r="D1841" s="219" t="s">
        <v>153</v>
      </c>
      <c r="E1841" s="219" t="s">
        <v>125</v>
      </c>
      <c r="F1841" s="220">
        <v>3.5</v>
      </c>
      <c r="G1841" s="221">
        <v>100</v>
      </c>
      <c r="H1841" s="221">
        <f t="shared" si="109"/>
        <v>350</v>
      </c>
      <c r="I1841" s="37">
        <v>0</v>
      </c>
      <c r="J1841" s="5">
        <f t="shared" si="110"/>
        <v>350</v>
      </c>
      <c r="K1841" s="4" t="s">
        <v>126</v>
      </c>
      <c r="L1841" s="219"/>
      <c r="M1841" s="222"/>
    </row>
    <row r="1842" spans="1:13" x14ac:dyDescent="0.25">
      <c r="A1842" s="246" t="s">
        <v>2416</v>
      </c>
      <c r="B1842" s="187">
        <f t="shared" si="108"/>
        <v>46281</v>
      </c>
      <c r="C1842" s="219"/>
      <c r="D1842" s="219"/>
      <c r="E1842" s="219"/>
      <c r="F1842" s="220"/>
      <c r="G1842" s="221"/>
      <c r="H1842" s="221" t="str">
        <f t="shared" si="109"/>
        <v/>
      </c>
      <c r="I1842" s="37">
        <v>0</v>
      </c>
      <c r="J1842" s="5" t="str">
        <f t="shared" si="110"/>
        <v/>
      </c>
      <c r="K1842" s="4" t="s">
        <v>126</v>
      </c>
      <c r="L1842" s="219"/>
      <c r="M1842" s="222"/>
    </row>
    <row r="1843" spans="1:13" x14ac:dyDescent="0.25">
      <c r="A1843" s="246" t="s">
        <v>2416</v>
      </c>
      <c r="B1843" s="187">
        <f t="shared" si="108"/>
        <v>46281</v>
      </c>
      <c r="C1843" s="219"/>
      <c r="D1843" s="219"/>
      <c r="E1843" s="219"/>
      <c r="F1843" s="220"/>
      <c r="G1843" s="221"/>
      <c r="H1843" s="221" t="str">
        <f t="shared" si="109"/>
        <v/>
      </c>
      <c r="I1843" s="37">
        <v>0</v>
      </c>
      <c r="J1843" s="5" t="str">
        <f t="shared" si="110"/>
        <v/>
      </c>
      <c r="K1843" s="4" t="s">
        <v>126</v>
      </c>
      <c r="L1843" s="219"/>
      <c r="M1843" s="222"/>
    </row>
    <row r="1844" spans="1:13" x14ac:dyDescent="0.25">
      <c r="A1844" s="246" t="s">
        <v>2416</v>
      </c>
      <c r="B1844" s="187">
        <f t="shared" si="108"/>
        <v>46281</v>
      </c>
      <c r="C1844" s="219"/>
      <c r="D1844" s="219"/>
      <c r="E1844" s="219"/>
      <c r="F1844" s="220"/>
      <c r="G1844" s="221"/>
      <c r="H1844" s="221" t="str">
        <f t="shared" si="109"/>
        <v/>
      </c>
      <c r="I1844" s="37">
        <v>0</v>
      </c>
      <c r="J1844" s="5" t="str">
        <f t="shared" si="110"/>
        <v/>
      </c>
      <c r="K1844" s="4" t="s">
        <v>126</v>
      </c>
      <c r="L1844" s="219"/>
      <c r="M1844" s="222"/>
    </row>
    <row r="1845" spans="1:13" x14ac:dyDescent="0.25">
      <c r="A1845" s="246" t="s">
        <v>2416</v>
      </c>
      <c r="B1845" s="187">
        <f t="shared" si="108"/>
        <v>46281</v>
      </c>
      <c r="C1845" s="219"/>
      <c r="D1845" s="219"/>
      <c r="E1845" s="219"/>
      <c r="F1845" s="220"/>
      <c r="G1845" s="221"/>
      <c r="H1845" s="221" t="str">
        <f t="shared" si="109"/>
        <v/>
      </c>
      <c r="I1845" s="37">
        <v>0</v>
      </c>
      <c r="J1845" s="5" t="str">
        <f t="shared" si="110"/>
        <v/>
      </c>
      <c r="K1845" s="4" t="s">
        <v>126</v>
      </c>
      <c r="L1845" s="219"/>
      <c r="M1845" s="222"/>
    </row>
    <row r="1846" spans="1:13" x14ac:dyDescent="0.25">
      <c r="A1846" s="246" t="s">
        <v>2416</v>
      </c>
      <c r="B1846" s="187">
        <f t="shared" si="108"/>
        <v>46281</v>
      </c>
      <c r="C1846" s="219"/>
      <c r="D1846" s="219"/>
      <c r="E1846" s="219"/>
      <c r="F1846" s="220"/>
      <c r="G1846" s="221"/>
      <c r="H1846" s="221" t="str">
        <f t="shared" si="109"/>
        <v/>
      </c>
      <c r="I1846" s="37">
        <v>0</v>
      </c>
      <c r="J1846" s="5" t="str">
        <f t="shared" si="110"/>
        <v/>
      </c>
      <c r="K1846" s="4" t="s">
        <v>126</v>
      </c>
      <c r="L1846" s="219"/>
      <c r="M1846" s="222"/>
    </row>
    <row r="1847" spans="1:13" x14ac:dyDescent="0.25">
      <c r="A1847" s="246"/>
      <c r="B1847" s="187" t="str">
        <f t="shared" si="108"/>
        <v/>
      </c>
      <c r="C1847" s="219"/>
      <c r="D1847" s="219"/>
      <c r="E1847" s="219"/>
      <c r="F1847" s="220"/>
      <c r="G1847" s="221"/>
      <c r="H1847" s="221" t="str">
        <f t="shared" si="109"/>
        <v/>
      </c>
      <c r="I1847" s="37">
        <v>0</v>
      </c>
      <c r="J1847" s="5" t="str">
        <f t="shared" si="110"/>
        <v/>
      </c>
      <c r="K1847" s="4" t="s">
        <v>126</v>
      </c>
      <c r="L1847" s="219"/>
      <c r="M1847" s="222"/>
    </row>
    <row r="1848" spans="1:13" x14ac:dyDescent="0.25">
      <c r="A1848" s="246"/>
      <c r="B1848" s="187" t="str">
        <f t="shared" si="108"/>
        <v/>
      </c>
      <c r="C1848" s="219"/>
      <c r="D1848" s="219"/>
      <c r="E1848" s="219"/>
      <c r="F1848" s="220"/>
      <c r="G1848" s="221"/>
      <c r="H1848" s="221" t="str">
        <f t="shared" si="109"/>
        <v/>
      </c>
      <c r="I1848" s="37">
        <v>0</v>
      </c>
      <c r="J1848" s="5" t="str">
        <f t="shared" si="110"/>
        <v/>
      </c>
      <c r="K1848" s="4" t="s">
        <v>126</v>
      </c>
      <c r="L1848" s="219"/>
      <c r="M1848" s="222"/>
    </row>
    <row r="1849" spans="1:13" x14ac:dyDescent="0.25">
      <c r="A1849" s="246"/>
      <c r="B1849" s="187" t="str">
        <f t="shared" si="108"/>
        <v/>
      </c>
      <c r="C1849" s="219"/>
      <c r="D1849" s="219"/>
      <c r="E1849" s="219"/>
      <c r="F1849" s="220"/>
      <c r="G1849" s="221"/>
      <c r="H1849" s="221" t="str">
        <f t="shared" si="109"/>
        <v/>
      </c>
      <c r="I1849" s="37">
        <v>0</v>
      </c>
      <c r="J1849" s="5" t="str">
        <f t="shared" si="110"/>
        <v/>
      </c>
      <c r="K1849" s="4" t="s">
        <v>126</v>
      </c>
      <c r="L1849" s="219"/>
      <c r="M1849" s="222"/>
    </row>
    <row r="1850" spans="1:13" x14ac:dyDescent="0.25">
      <c r="A1850" s="246"/>
      <c r="B1850" s="187" t="str">
        <f t="shared" si="108"/>
        <v/>
      </c>
      <c r="C1850" s="219"/>
      <c r="D1850" s="219"/>
      <c r="E1850" s="219"/>
      <c r="F1850" s="220"/>
      <c r="G1850" s="221"/>
      <c r="H1850" s="221" t="str">
        <f t="shared" si="109"/>
        <v/>
      </c>
      <c r="I1850" s="37">
        <v>0</v>
      </c>
      <c r="J1850" s="5" t="str">
        <f t="shared" si="110"/>
        <v/>
      </c>
      <c r="K1850" s="4" t="s">
        <v>126</v>
      </c>
      <c r="L1850" s="219"/>
      <c r="M1850" s="222"/>
    </row>
    <row r="1851" spans="1:13" x14ac:dyDescent="0.25">
      <c r="A1851" s="246"/>
      <c r="B1851" s="187" t="str">
        <f t="shared" si="108"/>
        <v/>
      </c>
      <c r="C1851" s="219"/>
      <c r="D1851" s="219"/>
      <c r="E1851" s="219"/>
      <c r="F1851" s="220"/>
      <c r="G1851" s="221"/>
      <c r="H1851" s="221" t="str">
        <f t="shared" si="109"/>
        <v/>
      </c>
      <c r="I1851" s="37">
        <v>0</v>
      </c>
      <c r="J1851" s="5" t="str">
        <f t="shared" si="110"/>
        <v/>
      </c>
      <c r="K1851" s="4" t="s">
        <v>126</v>
      </c>
      <c r="L1851" s="219"/>
      <c r="M1851" s="222"/>
    </row>
    <row r="1852" spans="1:13" x14ac:dyDescent="0.25">
      <c r="A1852" s="246"/>
      <c r="B1852" s="187" t="str">
        <f t="shared" si="108"/>
        <v/>
      </c>
      <c r="C1852" s="219"/>
      <c r="D1852" s="219"/>
      <c r="E1852" s="219"/>
      <c r="F1852" s="220"/>
      <c r="G1852" s="221"/>
      <c r="H1852" s="221" t="str">
        <f t="shared" si="109"/>
        <v/>
      </c>
      <c r="I1852" s="37">
        <v>0</v>
      </c>
      <c r="J1852" s="5" t="str">
        <f t="shared" si="110"/>
        <v/>
      </c>
      <c r="K1852" s="4" t="s">
        <v>126</v>
      </c>
      <c r="L1852" s="219"/>
      <c r="M1852" s="222"/>
    </row>
    <row r="1853" spans="1:13" x14ac:dyDescent="0.25">
      <c r="A1853" s="246"/>
      <c r="B1853" s="187" t="str">
        <f t="shared" si="108"/>
        <v/>
      </c>
      <c r="C1853" s="219"/>
      <c r="D1853" s="219"/>
      <c r="E1853" s="219"/>
      <c r="F1853" s="220"/>
      <c r="G1853" s="221"/>
      <c r="H1853" s="221" t="str">
        <f t="shared" si="109"/>
        <v/>
      </c>
      <c r="I1853" s="37">
        <v>0</v>
      </c>
      <c r="J1853" s="5" t="str">
        <f t="shared" si="110"/>
        <v/>
      </c>
      <c r="K1853" s="4" t="s">
        <v>126</v>
      </c>
      <c r="L1853" s="219"/>
      <c r="M1853" s="222"/>
    </row>
    <row r="1854" spans="1:13" x14ac:dyDescent="0.25">
      <c r="A1854" s="246"/>
      <c r="B1854" s="187" t="str">
        <f t="shared" si="108"/>
        <v/>
      </c>
      <c r="C1854" s="219"/>
      <c r="D1854" s="219"/>
      <c r="E1854" s="219"/>
      <c r="F1854" s="220"/>
      <c r="G1854" s="221"/>
      <c r="H1854" s="221" t="str">
        <f t="shared" si="109"/>
        <v/>
      </c>
      <c r="I1854" s="37">
        <v>0</v>
      </c>
      <c r="J1854" s="5" t="str">
        <f t="shared" si="110"/>
        <v/>
      </c>
      <c r="K1854" s="4" t="s">
        <v>126</v>
      </c>
      <c r="L1854" s="219"/>
      <c r="M1854" s="222"/>
    </row>
    <row r="1855" spans="1:13" x14ac:dyDescent="0.25">
      <c r="A1855" s="246"/>
      <c r="B1855" s="187" t="str">
        <f t="shared" si="108"/>
        <v/>
      </c>
      <c r="C1855" s="219"/>
      <c r="D1855" s="219"/>
      <c r="E1855" s="219"/>
      <c r="F1855" s="220"/>
      <c r="G1855" s="221"/>
      <c r="H1855" s="221" t="str">
        <f t="shared" si="109"/>
        <v/>
      </c>
      <c r="I1855" s="37">
        <v>0</v>
      </c>
      <c r="J1855" s="5" t="str">
        <f t="shared" si="110"/>
        <v/>
      </c>
      <c r="K1855" s="4" t="s">
        <v>126</v>
      </c>
      <c r="L1855" s="219"/>
      <c r="M1855" s="222"/>
    </row>
    <row r="1856" spans="1:13" x14ac:dyDescent="0.25">
      <c r="A1856" s="246"/>
      <c r="B1856" s="187" t="str">
        <f t="shared" si="108"/>
        <v/>
      </c>
      <c r="C1856" s="219"/>
      <c r="D1856" s="219"/>
      <c r="E1856" s="219"/>
      <c r="F1856" s="220"/>
      <c r="G1856" s="221"/>
      <c r="H1856" s="221" t="str">
        <f t="shared" si="109"/>
        <v/>
      </c>
      <c r="I1856" s="37">
        <v>0</v>
      </c>
      <c r="J1856" s="5" t="str">
        <f t="shared" si="110"/>
        <v/>
      </c>
      <c r="K1856" s="4" t="s">
        <v>126</v>
      </c>
      <c r="L1856" s="219"/>
      <c r="M1856" s="222"/>
    </row>
    <row r="1857" spans="1:13" x14ac:dyDescent="0.25">
      <c r="A1857" s="246"/>
      <c r="B1857" s="187" t="str">
        <f t="shared" si="108"/>
        <v/>
      </c>
      <c r="C1857" s="219"/>
      <c r="D1857" s="219"/>
      <c r="E1857" s="219"/>
      <c r="F1857" s="220"/>
      <c r="G1857" s="221"/>
      <c r="H1857" s="221" t="str">
        <f t="shared" si="109"/>
        <v/>
      </c>
      <c r="I1857" s="37">
        <v>0</v>
      </c>
      <c r="J1857" s="5" t="str">
        <f t="shared" si="110"/>
        <v/>
      </c>
      <c r="K1857" s="4" t="s">
        <v>126</v>
      </c>
      <c r="L1857" s="219"/>
      <c r="M1857" s="222"/>
    </row>
    <row r="1858" spans="1:13" x14ac:dyDescent="0.25">
      <c r="A1858" s="246"/>
      <c r="B1858" s="187" t="str">
        <f t="shared" si="108"/>
        <v/>
      </c>
      <c r="C1858" s="219"/>
      <c r="D1858" s="219"/>
      <c r="E1858" s="219"/>
      <c r="F1858" s="220"/>
      <c r="G1858" s="221"/>
      <c r="H1858" s="221" t="str">
        <f t="shared" si="109"/>
        <v/>
      </c>
      <c r="I1858" s="37">
        <v>0</v>
      </c>
      <c r="J1858" s="5" t="str">
        <f t="shared" si="110"/>
        <v/>
      </c>
      <c r="K1858" s="4" t="s">
        <v>126</v>
      </c>
      <c r="L1858" s="219"/>
      <c r="M1858" s="222"/>
    </row>
    <row r="1859" spans="1:13" x14ac:dyDescent="0.25">
      <c r="A1859" s="246"/>
      <c r="B1859" s="187" t="str">
        <f t="shared" si="108"/>
        <v/>
      </c>
      <c r="C1859" s="4"/>
      <c r="D1859" s="4"/>
      <c r="E1859" s="4"/>
      <c r="F1859" s="36"/>
      <c r="G1859" s="5"/>
      <c r="H1859" s="107" t="str">
        <f t="shared" si="99"/>
        <v/>
      </c>
      <c r="I1859" s="37">
        <v>0</v>
      </c>
      <c r="J1859" s="5" t="str">
        <f t="shared" si="100"/>
        <v/>
      </c>
      <c r="K1859" s="4" t="s">
        <v>126</v>
      </c>
      <c r="L1859" s="4" t="s">
        <v>127</v>
      </c>
      <c r="M1859" s="152" t="e">
        <f>H1859-J1859</f>
        <v>#VALUE!</v>
      </c>
    </row>
    <row r="1860" spans="1:13" ht="24" customHeight="1" x14ac:dyDescent="0.25">
      <c r="A1860" s="114"/>
      <c r="B1860" s="188" t="str">
        <f t="shared" si="98"/>
        <v/>
      </c>
      <c r="C1860" s="38"/>
      <c r="D1860" s="39" t="s">
        <v>115</v>
      </c>
      <c r="E1860" s="38"/>
      <c r="F1860" s="67">
        <f>SUBTOTAL(9,F22:F1859)</f>
        <v>33369.5</v>
      </c>
      <c r="G1860" s="38"/>
      <c r="H1860" s="40">
        <f>SUBTOTAL(9,H3:H1859)</f>
        <v>3734275.2675000001</v>
      </c>
      <c r="I1860" s="40">
        <f t="shared" ref="I1860:J1860" si="111">SUBTOTAL(9,I3:I1859)</f>
        <v>0</v>
      </c>
      <c r="J1860" s="40">
        <f t="shared" si="111"/>
        <v>3734275.2675000001</v>
      </c>
      <c r="K1860" s="40"/>
      <c r="L1860" s="40"/>
      <c r="M1860" s="40"/>
    </row>
  </sheetData>
  <autoFilter ref="A2:M1859" xr:uid="{00000000-0009-0000-0000-000003000000}">
    <sortState xmlns:xlrd2="http://schemas.microsoft.com/office/spreadsheetml/2017/richdata2" ref="A3:M1859">
      <sortCondition ref="A2:A1859"/>
    </sortState>
  </autoFilter>
  <mergeCells count="1">
    <mergeCell ref="A1:M1"/>
  </mergeCells>
  <phoneticPr fontId="69" type="noConversion"/>
  <conditionalFormatting sqref="A3:M1859">
    <cfRule type="expression" dxfId="24" priority="1">
      <formula>AND($A3&lt;&gt;"",MOD(ROW(),2)=0)</formula>
    </cfRule>
  </conditionalFormatting>
  <conditionalFormatting sqref="C1:C1048576">
    <cfRule type="duplicateValues" dxfId="23" priority="4"/>
  </conditionalFormatting>
  <conditionalFormatting sqref="L3:L1859">
    <cfRule type="cellIs" dxfId="22" priority="7" operator="equal">
      <formula>"Paid"</formula>
    </cfRule>
    <cfRule type="cellIs" dxfId="21" priority="8" operator="equal">
      <formula>"Unpaid"</formula>
    </cfRule>
    <cfRule type="cellIs" dxfId="20" priority="9" operator="equal">
      <formula>"Partial"</formula>
    </cfRule>
  </conditionalFormatting>
  <printOptions horizontalCentered="1"/>
  <pageMargins left="0.75" right="0.75" top="1" bottom="1" header="0.5" footer="0.5"/>
  <pageSetup scale="71" fitToHeight="0" orientation="landscape" r:id="rId1"/>
  <headerFooter>
    <oddHeader>&amp;C&amp;"Calibri,Bold"&amp;12 Prarambha Dairy Suppliers</oddHeader>
    <oddFooter>&amp;LPrinted &amp;D&amp;RPage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BF8F00"/>
    <pageSetUpPr fitToPage="1"/>
  </sheetPr>
  <dimension ref="A1:S1327"/>
  <sheetViews>
    <sheetView showGridLines="0" workbookViewId="0">
      <pane ySplit="2" topLeftCell="A158" activePane="bottomLeft" state="frozen"/>
      <selection pane="bottomLeft" activeCell="R1327" sqref="R1327"/>
    </sheetView>
  </sheetViews>
  <sheetFormatPr defaultColWidth="8.85546875" defaultRowHeight="15" x14ac:dyDescent="0.25"/>
  <cols>
    <col min="1" max="1" width="11.42578125" bestFit="1" customWidth="1"/>
    <col min="2" max="2" width="11.42578125" customWidth="1"/>
    <col min="3" max="3" width="13" customWidth="1"/>
    <col min="4" max="4" width="24" customWidth="1"/>
    <col min="5" max="5" width="9.28515625" customWidth="1"/>
    <col min="6" max="6" width="11" customWidth="1"/>
    <col min="7" max="10" width="8.85546875" hidden="1" customWidth="1"/>
    <col min="11" max="11" width="14.42578125" hidden="1" customWidth="1"/>
    <col min="12" max="12" width="13.5703125" customWidth="1"/>
    <col min="13" max="13" width="8.85546875" customWidth="1"/>
    <col min="14" max="14" width="14.85546875" customWidth="1"/>
    <col min="15" max="15" width="12" hidden="1" customWidth="1"/>
    <col min="16" max="16" width="16.42578125" hidden="1" customWidth="1"/>
    <col min="17" max="18" width="8.85546875" customWidth="1"/>
    <col min="19" max="19" width="10.7109375" customWidth="1"/>
  </cols>
  <sheetData>
    <row r="1" spans="1:19" ht="32.1" customHeight="1" x14ac:dyDescent="0.25">
      <c r="A1" s="264" t="s">
        <v>9538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</row>
    <row r="2" spans="1:19" ht="27.95" customHeight="1" x14ac:dyDescent="0.25">
      <c r="A2" s="3" t="s">
        <v>3</v>
      </c>
      <c r="B2" s="181" t="s">
        <v>4</v>
      </c>
      <c r="C2" s="3" t="s">
        <v>1080</v>
      </c>
      <c r="D2" s="3" t="s">
        <v>1081</v>
      </c>
      <c r="E2" s="158" t="s">
        <v>1082</v>
      </c>
      <c r="F2" s="3" t="s">
        <v>119</v>
      </c>
      <c r="G2" s="3" t="s">
        <v>1083</v>
      </c>
      <c r="H2" s="3" t="s">
        <v>1084</v>
      </c>
      <c r="I2" s="3" t="s">
        <v>1085</v>
      </c>
      <c r="J2" s="3" t="s">
        <v>1086</v>
      </c>
      <c r="K2" s="3" t="s">
        <v>1087</v>
      </c>
      <c r="L2" s="3" t="s">
        <v>1088</v>
      </c>
      <c r="M2" s="3" t="s">
        <v>120</v>
      </c>
      <c r="N2" s="3" t="s">
        <v>84</v>
      </c>
      <c r="O2" s="3" t="s">
        <v>1089</v>
      </c>
      <c r="P2" s="3" t="s">
        <v>81</v>
      </c>
      <c r="Q2" s="3" t="s">
        <v>13</v>
      </c>
      <c r="R2" s="3" t="s">
        <v>82</v>
      </c>
      <c r="S2" s="3" t="s">
        <v>15</v>
      </c>
    </row>
    <row r="3" spans="1:19" hidden="1" x14ac:dyDescent="0.25">
      <c r="A3" s="113" t="s">
        <v>1433</v>
      </c>
      <c r="B3" s="187">
        <f t="shared" ref="B3:B4" si="0">IF(A3="","",IF(ISNUMBER(A3),IFERROR(VLOOKUP(TEXT(A3,"yyyy/mm/dd"),BSAD,2,FALSE),""),IFERROR(VLOOKUP(A3,BSAD,2,FALSE),"")))</f>
        <v>46202</v>
      </c>
      <c r="C3" s="4" t="s">
        <v>8944</v>
      </c>
      <c r="D3" s="113" t="s">
        <v>1417</v>
      </c>
      <c r="E3" s="148"/>
      <c r="F3" s="4" t="s">
        <v>8922</v>
      </c>
      <c r="G3" s="41">
        <v>0</v>
      </c>
      <c r="H3" s="41">
        <v>0</v>
      </c>
      <c r="I3" s="5">
        <v>0</v>
      </c>
      <c r="J3" s="4" t="s">
        <v>1094</v>
      </c>
      <c r="K3" s="5">
        <v>69018</v>
      </c>
      <c r="L3" s="5">
        <f t="shared" ref="L3:L5" si="1">IF($F3="","",IF($J3="FIXED",$K3,($G3*FAT_MULT)+($H3*SNF_MULT)+$I3))</f>
        <v>69018</v>
      </c>
      <c r="M3" s="36">
        <v>1</v>
      </c>
      <c r="N3" s="5">
        <f t="shared" ref="N3:N5" si="2">IF($M3="","",$M3*$L3)</f>
        <v>69018</v>
      </c>
      <c r="O3" s="5">
        <v>0</v>
      </c>
      <c r="P3" s="5">
        <f t="shared" ref="P3:P5" si="3">IF($M3="","",$N3+$O3)</f>
        <v>69018</v>
      </c>
      <c r="Q3" s="4" t="s">
        <v>126</v>
      </c>
      <c r="R3" s="4" t="s">
        <v>127</v>
      </c>
      <c r="S3" s="4"/>
    </row>
    <row r="4" spans="1:19" hidden="1" x14ac:dyDescent="0.25">
      <c r="A4" s="113" t="s">
        <v>93</v>
      </c>
      <c r="B4" s="187">
        <f t="shared" si="0"/>
        <v>46219</v>
      </c>
      <c r="C4" s="4" t="s">
        <v>9128</v>
      </c>
      <c r="D4" s="113" t="s">
        <v>1417</v>
      </c>
      <c r="E4" s="148"/>
      <c r="F4" s="4" t="s">
        <v>9023</v>
      </c>
      <c r="G4" s="41">
        <v>0</v>
      </c>
      <c r="H4" s="41">
        <v>0</v>
      </c>
      <c r="I4" s="5">
        <v>0</v>
      </c>
      <c r="J4" s="4" t="s">
        <v>1094</v>
      </c>
      <c r="K4" s="5">
        <v>23295</v>
      </c>
      <c r="L4" s="5">
        <f t="shared" si="1"/>
        <v>23295</v>
      </c>
      <c r="M4" s="36">
        <v>1</v>
      </c>
      <c r="N4" s="5">
        <f t="shared" si="2"/>
        <v>23295</v>
      </c>
      <c r="O4" s="5">
        <v>0</v>
      </c>
      <c r="P4" s="5">
        <f t="shared" si="3"/>
        <v>23295</v>
      </c>
      <c r="Q4" s="4" t="s">
        <v>126</v>
      </c>
      <c r="R4" s="4" t="s">
        <v>127</v>
      </c>
      <c r="S4" s="4"/>
    </row>
    <row r="5" spans="1:19" hidden="1" x14ac:dyDescent="0.25">
      <c r="A5" s="113" t="s">
        <v>59</v>
      </c>
      <c r="B5" s="187">
        <f t="shared" ref="B5" si="4">IF(A5="","",IF(ISNUMBER(A5),IFERROR(VLOOKUP(TEXT(A5,"yyyy/mm/dd"),BSAD,2,FALSE),""),IFERROR(VLOOKUP(A5,BSAD,2,FALSE),"")))</f>
        <v>46250</v>
      </c>
      <c r="C5" s="4" t="s">
        <v>9129</v>
      </c>
      <c r="D5" s="113" t="s">
        <v>1417</v>
      </c>
      <c r="E5" s="148"/>
      <c r="F5" s="4" t="s">
        <v>9023</v>
      </c>
      <c r="G5" s="41">
        <v>0</v>
      </c>
      <c r="H5" s="41">
        <v>0</v>
      </c>
      <c r="I5" s="5">
        <v>0</v>
      </c>
      <c r="J5" s="4" t="s">
        <v>1094</v>
      </c>
      <c r="K5" s="5">
        <v>50715</v>
      </c>
      <c r="L5" s="5">
        <f t="shared" si="1"/>
        <v>50715</v>
      </c>
      <c r="M5" s="36">
        <v>1</v>
      </c>
      <c r="N5" s="5">
        <f t="shared" si="2"/>
        <v>50715</v>
      </c>
      <c r="O5" s="5">
        <v>0</v>
      </c>
      <c r="P5" s="5">
        <f t="shared" si="3"/>
        <v>50715</v>
      </c>
      <c r="Q5" s="4" t="s">
        <v>126</v>
      </c>
      <c r="R5" s="4" t="s">
        <v>127</v>
      </c>
      <c r="S5" s="4"/>
    </row>
    <row r="6" spans="1:19" hidden="1" x14ac:dyDescent="0.25">
      <c r="A6" s="113" t="s">
        <v>1433</v>
      </c>
      <c r="B6" s="187">
        <f t="shared" ref="B6:B78" si="5">IF(A6="","",IF(ISNUMBER(A6),IFERROR(VLOOKUP(TEXT(A6,"yyyy/mm/dd"),BSAD,2,FALSE),""),IFERROR(VLOOKUP(A6,BSAD,2,FALSE),"")))</f>
        <v>46202</v>
      </c>
      <c r="C6" s="4" t="s">
        <v>8945</v>
      </c>
      <c r="D6" s="4" t="s">
        <v>1407</v>
      </c>
      <c r="E6" s="148"/>
      <c r="F6" s="4" t="s">
        <v>8922</v>
      </c>
      <c r="G6" s="41">
        <v>0</v>
      </c>
      <c r="H6" s="41">
        <v>0</v>
      </c>
      <c r="I6" s="5">
        <v>0</v>
      </c>
      <c r="J6" s="4" t="s">
        <v>1094</v>
      </c>
      <c r="K6" s="5">
        <v>172184</v>
      </c>
      <c r="L6" s="5">
        <f t="shared" ref="L6:L78" si="6">IF($F6="","",IF($J6="FIXED",$K6,($G6*FAT_MULT)+($H6*SNF_MULT)+$I6))</f>
        <v>172184</v>
      </c>
      <c r="M6" s="36">
        <v>1</v>
      </c>
      <c r="N6" s="5">
        <f t="shared" ref="N6:N78" si="7">IF($M6="","",$M6*$L6)</f>
        <v>172184</v>
      </c>
      <c r="O6" s="5">
        <v>0</v>
      </c>
      <c r="P6" s="5">
        <f t="shared" ref="P6:P78" si="8">IF($M6="","",$N6+$O6)</f>
        <v>172184</v>
      </c>
      <c r="Q6" s="4" t="s">
        <v>126</v>
      </c>
      <c r="R6" s="4" t="s">
        <v>1095</v>
      </c>
      <c r="S6" s="4"/>
    </row>
    <row r="7" spans="1:19" hidden="1" x14ac:dyDescent="0.25">
      <c r="A7" s="113" t="s">
        <v>1433</v>
      </c>
      <c r="B7" s="187">
        <f t="shared" si="5"/>
        <v>46202</v>
      </c>
      <c r="C7" s="4" t="s">
        <v>8946</v>
      </c>
      <c r="D7" s="4" t="s">
        <v>1408</v>
      </c>
      <c r="E7" s="148"/>
      <c r="F7" s="4" t="s">
        <v>8922</v>
      </c>
      <c r="G7" s="41">
        <v>0</v>
      </c>
      <c r="H7" s="41">
        <v>0</v>
      </c>
      <c r="I7" s="5">
        <v>0</v>
      </c>
      <c r="J7" s="4" t="s">
        <v>1094</v>
      </c>
      <c r="K7" s="5">
        <v>278851</v>
      </c>
      <c r="L7" s="5">
        <f t="shared" si="6"/>
        <v>278851</v>
      </c>
      <c r="M7" s="36">
        <v>1</v>
      </c>
      <c r="N7" s="5">
        <f t="shared" si="7"/>
        <v>278851</v>
      </c>
      <c r="O7" s="5">
        <v>0</v>
      </c>
      <c r="P7" s="5">
        <f t="shared" si="8"/>
        <v>278851</v>
      </c>
      <c r="Q7" s="4" t="s">
        <v>126</v>
      </c>
      <c r="R7" s="4" t="s">
        <v>127</v>
      </c>
      <c r="S7" s="4"/>
    </row>
    <row r="8" spans="1:19" ht="25.5" hidden="1" x14ac:dyDescent="0.25">
      <c r="A8" s="113" t="s">
        <v>1433</v>
      </c>
      <c r="B8" s="187">
        <f t="shared" si="5"/>
        <v>46202</v>
      </c>
      <c r="C8" s="4" t="s">
        <v>8947</v>
      </c>
      <c r="D8" s="4" t="s">
        <v>8948</v>
      </c>
      <c r="E8" s="148"/>
      <c r="F8" s="4" t="s">
        <v>8922</v>
      </c>
      <c r="G8" s="41">
        <v>0</v>
      </c>
      <c r="H8" s="41">
        <v>0</v>
      </c>
      <c r="I8" s="5">
        <v>0</v>
      </c>
      <c r="J8" s="4" t="s">
        <v>1094</v>
      </c>
      <c r="K8" s="5">
        <v>11932</v>
      </c>
      <c r="L8" s="5">
        <f t="shared" si="6"/>
        <v>11932</v>
      </c>
      <c r="M8" s="36">
        <v>1</v>
      </c>
      <c r="N8" s="5">
        <f t="shared" si="7"/>
        <v>11932</v>
      </c>
      <c r="O8" s="5">
        <v>0</v>
      </c>
      <c r="P8" s="5">
        <f t="shared" si="8"/>
        <v>11932</v>
      </c>
      <c r="Q8" s="4" t="s">
        <v>126</v>
      </c>
      <c r="R8" s="4" t="s">
        <v>127</v>
      </c>
      <c r="S8" s="4"/>
    </row>
    <row r="9" spans="1:19" hidden="1" x14ac:dyDescent="0.25">
      <c r="A9" s="100">
        <v>66916</v>
      </c>
      <c r="B9" s="187">
        <f t="shared" si="5"/>
        <v>46203</v>
      </c>
      <c r="C9" s="4" t="s">
        <v>1090</v>
      </c>
      <c r="D9" s="4" t="s">
        <v>1091</v>
      </c>
      <c r="E9" s="148" t="s">
        <v>1092</v>
      </c>
      <c r="F9" s="4" t="s">
        <v>1093</v>
      </c>
      <c r="G9" s="41">
        <v>5.9</v>
      </c>
      <c r="H9" s="41">
        <v>0</v>
      </c>
      <c r="I9" s="5">
        <v>15.5</v>
      </c>
      <c r="J9" s="4" t="s">
        <v>1094</v>
      </c>
      <c r="K9" s="5">
        <f t="shared" ref="K9:K39" si="9">I9*G9</f>
        <v>91.45</v>
      </c>
      <c r="L9" s="5">
        <f t="shared" si="6"/>
        <v>91.45</v>
      </c>
      <c r="M9" s="36">
        <v>240</v>
      </c>
      <c r="N9" s="5">
        <f t="shared" si="7"/>
        <v>21948</v>
      </c>
      <c r="O9" s="5">
        <v>0</v>
      </c>
      <c r="P9" s="5">
        <f t="shared" si="8"/>
        <v>21948</v>
      </c>
      <c r="Q9" s="65" t="s">
        <v>126</v>
      </c>
      <c r="R9" s="4" t="s">
        <v>1095</v>
      </c>
      <c r="S9" s="4"/>
    </row>
    <row r="10" spans="1:19" hidden="1" x14ac:dyDescent="0.25">
      <c r="A10" s="100">
        <v>66918</v>
      </c>
      <c r="B10" s="187">
        <f t="shared" si="5"/>
        <v>46205</v>
      </c>
      <c r="C10" s="4" t="s">
        <v>1096</v>
      </c>
      <c r="D10" s="4" t="s">
        <v>1091</v>
      </c>
      <c r="E10" s="148" t="s">
        <v>1092</v>
      </c>
      <c r="F10" s="4" t="s">
        <v>1093</v>
      </c>
      <c r="G10" s="41">
        <v>6.3</v>
      </c>
      <c r="H10" s="41">
        <v>0</v>
      </c>
      <c r="I10" s="5">
        <v>15.5</v>
      </c>
      <c r="J10" s="4" t="s">
        <v>1094</v>
      </c>
      <c r="K10" s="5">
        <f t="shared" si="9"/>
        <v>97.649999999999991</v>
      </c>
      <c r="L10" s="5">
        <f t="shared" si="6"/>
        <v>97.649999999999991</v>
      </c>
      <c r="M10" s="36">
        <v>240</v>
      </c>
      <c r="N10" s="5">
        <f t="shared" si="7"/>
        <v>23435.999999999996</v>
      </c>
      <c r="O10" s="5">
        <v>0</v>
      </c>
      <c r="P10" s="5">
        <f t="shared" si="8"/>
        <v>23435.999999999996</v>
      </c>
      <c r="Q10" s="65" t="s">
        <v>126</v>
      </c>
      <c r="R10" s="4" t="s">
        <v>1095</v>
      </c>
      <c r="S10" s="4"/>
    </row>
    <row r="11" spans="1:19" hidden="1" x14ac:dyDescent="0.25">
      <c r="A11" s="100">
        <v>66920</v>
      </c>
      <c r="B11" s="187">
        <f t="shared" si="5"/>
        <v>46207</v>
      </c>
      <c r="C11" s="4" t="s">
        <v>1097</v>
      </c>
      <c r="D11" s="4" t="s">
        <v>1091</v>
      </c>
      <c r="E11" s="148" t="s">
        <v>1092</v>
      </c>
      <c r="F11" s="4" t="s">
        <v>1093</v>
      </c>
      <c r="G11" s="41">
        <v>6.5</v>
      </c>
      <c r="H11" s="41">
        <v>0</v>
      </c>
      <c r="I11" s="5">
        <v>15.5</v>
      </c>
      <c r="J11" s="4" t="s">
        <v>1094</v>
      </c>
      <c r="K11" s="5">
        <f t="shared" si="9"/>
        <v>100.75</v>
      </c>
      <c r="L11" s="5">
        <f t="shared" si="6"/>
        <v>100.75</v>
      </c>
      <c r="M11" s="36">
        <v>240</v>
      </c>
      <c r="N11" s="5">
        <f t="shared" si="7"/>
        <v>24180</v>
      </c>
      <c r="O11" s="5">
        <v>0</v>
      </c>
      <c r="P11" s="5">
        <f t="shared" si="8"/>
        <v>24180</v>
      </c>
      <c r="Q11" s="65" t="s">
        <v>126</v>
      </c>
      <c r="R11" s="4" t="s">
        <v>1095</v>
      </c>
      <c r="S11" s="4"/>
    </row>
    <row r="12" spans="1:19" hidden="1" x14ac:dyDescent="0.25">
      <c r="A12" s="100">
        <v>66922</v>
      </c>
      <c r="B12" s="187">
        <f t="shared" si="5"/>
        <v>46209</v>
      </c>
      <c r="C12" s="4" t="s">
        <v>1098</v>
      </c>
      <c r="D12" s="4" t="s">
        <v>1091</v>
      </c>
      <c r="E12" s="148" t="s">
        <v>1092</v>
      </c>
      <c r="F12" s="4" t="s">
        <v>1093</v>
      </c>
      <c r="G12" s="41">
        <v>6.2</v>
      </c>
      <c r="H12" s="41">
        <v>0</v>
      </c>
      <c r="I12" s="5">
        <v>15.5</v>
      </c>
      <c r="J12" s="4" t="s">
        <v>1094</v>
      </c>
      <c r="K12" s="5">
        <f t="shared" si="9"/>
        <v>96.100000000000009</v>
      </c>
      <c r="L12" s="5">
        <f t="shared" si="6"/>
        <v>96.100000000000009</v>
      </c>
      <c r="M12" s="36">
        <v>240</v>
      </c>
      <c r="N12" s="5">
        <f t="shared" si="7"/>
        <v>23064.000000000004</v>
      </c>
      <c r="O12" s="5">
        <v>0</v>
      </c>
      <c r="P12" s="5">
        <f t="shared" si="8"/>
        <v>23064.000000000004</v>
      </c>
      <c r="Q12" s="65" t="s">
        <v>126</v>
      </c>
      <c r="R12" s="4" t="s">
        <v>1095</v>
      </c>
      <c r="S12" s="4"/>
    </row>
    <row r="13" spans="1:19" hidden="1" x14ac:dyDescent="0.25">
      <c r="A13" s="100">
        <v>66924</v>
      </c>
      <c r="B13" s="187">
        <f t="shared" si="5"/>
        <v>46211</v>
      </c>
      <c r="C13" s="4" t="s">
        <v>1099</v>
      </c>
      <c r="D13" s="4" t="s">
        <v>1091</v>
      </c>
      <c r="E13" s="148" t="s">
        <v>1092</v>
      </c>
      <c r="F13" s="4" t="s">
        <v>1093</v>
      </c>
      <c r="G13" s="41">
        <v>6.3</v>
      </c>
      <c r="H13" s="41">
        <v>0</v>
      </c>
      <c r="I13" s="5">
        <v>15.5</v>
      </c>
      <c r="J13" s="4" t="s">
        <v>1094</v>
      </c>
      <c r="K13" s="5">
        <f t="shared" si="9"/>
        <v>97.649999999999991</v>
      </c>
      <c r="L13" s="5">
        <f t="shared" si="6"/>
        <v>97.649999999999991</v>
      </c>
      <c r="M13" s="36">
        <v>240</v>
      </c>
      <c r="N13" s="5">
        <f t="shared" si="7"/>
        <v>23435.999999999996</v>
      </c>
      <c r="O13" s="5">
        <v>0</v>
      </c>
      <c r="P13" s="5">
        <f t="shared" si="8"/>
        <v>23435.999999999996</v>
      </c>
      <c r="Q13" s="65" t="s">
        <v>126</v>
      </c>
      <c r="R13" s="4" t="s">
        <v>1095</v>
      </c>
      <c r="S13" s="4"/>
    </row>
    <row r="14" spans="1:19" hidden="1" x14ac:dyDescent="0.25">
      <c r="A14" s="100">
        <v>66926</v>
      </c>
      <c r="B14" s="187">
        <f t="shared" si="5"/>
        <v>46213</v>
      </c>
      <c r="C14" s="4" t="s">
        <v>1100</v>
      </c>
      <c r="D14" s="4" t="s">
        <v>1091</v>
      </c>
      <c r="E14" s="148" t="s">
        <v>1092</v>
      </c>
      <c r="F14" s="4" t="s">
        <v>1093</v>
      </c>
      <c r="G14" s="41">
        <v>6.3</v>
      </c>
      <c r="H14" s="41">
        <v>0</v>
      </c>
      <c r="I14" s="5">
        <v>15.5</v>
      </c>
      <c r="J14" s="4" t="s">
        <v>1094</v>
      </c>
      <c r="K14" s="5">
        <f t="shared" si="9"/>
        <v>97.649999999999991</v>
      </c>
      <c r="L14" s="5">
        <f t="shared" si="6"/>
        <v>97.649999999999991</v>
      </c>
      <c r="M14" s="36">
        <v>240</v>
      </c>
      <c r="N14" s="5">
        <f t="shared" si="7"/>
        <v>23435.999999999996</v>
      </c>
      <c r="O14" s="5">
        <v>0</v>
      </c>
      <c r="P14" s="5">
        <f t="shared" si="8"/>
        <v>23435.999999999996</v>
      </c>
      <c r="Q14" s="65" t="s">
        <v>126</v>
      </c>
      <c r="R14" s="4" t="s">
        <v>1095</v>
      </c>
      <c r="S14" s="4"/>
    </row>
    <row r="15" spans="1:19" hidden="1" x14ac:dyDescent="0.25">
      <c r="A15" s="100">
        <v>66928</v>
      </c>
      <c r="B15" s="187">
        <f t="shared" si="5"/>
        <v>46215</v>
      </c>
      <c r="C15" s="4" t="s">
        <v>1101</v>
      </c>
      <c r="D15" s="4" t="s">
        <v>1091</v>
      </c>
      <c r="E15" s="148" t="s">
        <v>1092</v>
      </c>
      <c r="F15" s="4" t="s">
        <v>1093</v>
      </c>
      <c r="G15" s="41">
        <v>5.4</v>
      </c>
      <c r="H15" s="41">
        <v>0</v>
      </c>
      <c r="I15" s="5">
        <v>15.5</v>
      </c>
      <c r="J15" s="4" t="s">
        <v>1094</v>
      </c>
      <c r="K15" s="5">
        <f t="shared" si="9"/>
        <v>83.7</v>
      </c>
      <c r="L15" s="5">
        <f t="shared" si="6"/>
        <v>83.7</v>
      </c>
      <c r="M15" s="36">
        <v>240</v>
      </c>
      <c r="N15" s="5">
        <f t="shared" si="7"/>
        <v>20088</v>
      </c>
      <c r="O15" s="5">
        <v>0</v>
      </c>
      <c r="P15" s="5">
        <f t="shared" si="8"/>
        <v>20088</v>
      </c>
      <c r="Q15" s="65" t="s">
        <v>126</v>
      </c>
      <c r="R15" s="4" t="s">
        <v>1095</v>
      </c>
      <c r="S15" s="4"/>
    </row>
    <row r="16" spans="1:19" hidden="1" x14ac:dyDescent="0.25">
      <c r="A16" s="100">
        <v>66930</v>
      </c>
      <c r="B16" s="187">
        <f t="shared" si="5"/>
        <v>46217</v>
      </c>
      <c r="C16" s="4" t="s">
        <v>1102</v>
      </c>
      <c r="D16" s="4" t="s">
        <v>1091</v>
      </c>
      <c r="E16" s="148" t="s">
        <v>1092</v>
      </c>
      <c r="F16" s="4" t="s">
        <v>1093</v>
      </c>
      <c r="G16" s="41">
        <v>6</v>
      </c>
      <c r="H16" s="41">
        <v>0</v>
      </c>
      <c r="I16" s="5">
        <v>15.5</v>
      </c>
      <c r="J16" s="4" t="s">
        <v>1094</v>
      </c>
      <c r="K16" s="5">
        <f t="shared" si="9"/>
        <v>93</v>
      </c>
      <c r="L16" s="5">
        <f t="shared" si="6"/>
        <v>93</v>
      </c>
      <c r="M16" s="36">
        <v>240</v>
      </c>
      <c r="N16" s="5">
        <f t="shared" si="7"/>
        <v>22320</v>
      </c>
      <c r="O16" s="5">
        <v>0</v>
      </c>
      <c r="P16" s="5">
        <f t="shared" si="8"/>
        <v>22320</v>
      </c>
      <c r="Q16" s="65" t="s">
        <v>126</v>
      </c>
      <c r="R16" s="4" t="s">
        <v>1095</v>
      </c>
      <c r="S16" s="4"/>
    </row>
    <row r="17" spans="1:19" hidden="1" x14ac:dyDescent="0.25">
      <c r="A17" s="151" t="s">
        <v>93</v>
      </c>
      <c r="B17" s="187">
        <f t="shared" si="5"/>
        <v>46219</v>
      </c>
      <c r="C17" s="4" t="s">
        <v>1103</v>
      </c>
      <c r="D17" s="4" t="s">
        <v>1091</v>
      </c>
      <c r="E17" s="148" t="s">
        <v>1092</v>
      </c>
      <c r="F17" s="4" t="s">
        <v>1093</v>
      </c>
      <c r="G17" s="41">
        <v>5.6</v>
      </c>
      <c r="H17" s="41">
        <v>0</v>
      </c>
      <c r="I17" s="5">
        <v>15.5</v>
      </c>
      <c r="J17" s="4" t="s">
        <v>1094</v>
      </c>
      <c r="K17" s="5">
        <f t="shared" si="9"/>
        <v>86.8</v>
      </c>
      <c r="L17" s="5">
        <f t="shared" si="6"/>
        <v>86.8</v>
      </c>
      <c r="M17" s="36">
        <v>240</v>
      </c>
      <c r="N17" s="5">
        <f t="shared" si="7"/>
        <v>20832</v>
      </c>
      <c r="O17" s="5">
        <v>0</v>
      </c>
      <c r="P17" s="5">
        <f t="shared" si="8"/>
        <v>20832</v>
      </c>
      <c r="Q17" s="65" t="s">
        <v>126</v>
      </c>
      <c r="R17" s="4" t="s">
        <v>1095</v>
      </c>
      <c r="S17" s="4"/>
    </row>
    <row r="18" spans="1:19" hidden="1" x14ac:dyDescent="0.25">
      <c r="A18" s="151">
        <v>66934</v>
      </c>
      <c r="B18" s="187">
        <f t="shared" si="5"/>
        <v>46222</v>
      </c>
      <c r="C18" s="4" t="s">
        <v>1104</v>
      </c>
      <c r="D18" s="4" t="s">
        <v>1091</v>
      </c>
      <c r="E18" s="148" t="s">
        <v>1092</v>
      </c>
      <c r="F18" s="4" t="s">
        <v>1093</v>
      </c>
      <c r="G18" s="41">
        <v>5.8</v>
      </c>
      <c r="H18" s="41">
        <v>0</v>
      </c>
      <c r="I18" s="5">
        <v>15.5</v>
      </c>
      <c r="J18" s="4" t="s">
        <v>1094</v>
      </c>
      <c r="K18" s="5">
        <f t="shared" si="9"/>
        <v>89.899999999999991</v>
      </c>
      <c r="L18" s="5">
        <f t="shared" si="6"/>
        <v>89.899999999999991</v>
      </c>
      <c r="M18" s="36">
        <v>229</v>
      </c>
      <c r="N18" s="5">
        <f t="shared" si="7"/>
        <v>20587.099999999999</v>
      </c>
      <c r="O18" s="5">
        <v>0</v>
      </c>
      <c r="P18" s="5">
        <f t="shared" si="8"/>
        <v>20587.099999999999</v>
      </c>
      <c r="Q18" s="65" t="s">
        <v>126</v>
      </c>
      <c r="R18" s="4" t="s">
        <v>1095</v>
      </c>
      <c r="S18" s="4"/>
    </row>
    <row r="19" spans="1:19" hidden="1" x14ac:dyDescent="0.25">
      <c r="A19" s="151">
        <v>66936</v>
      </c>
      <c r="B19" s="187">
        <f t="shared" si="5"/>
        <v>46224</v>
      </c>
      <c r="C19" s="4" t="s">
        <v>1105</v>
      </c>
      <c r="D19" s="4" t="s">
        <v>1091</v>
      </c>
      <c r="E19" s="148" t="s">
        <v>1092</v>
      </c>
      <c r="F19" s="4" t="s">
        <v>1093</v>
      </c>
      <c r="G19" s="41">
        <v>6</v>
      </c>
      <c r="H19" s="41">
        <v>0</v>
      </c>
      <c r="I19" s="5">
        <v>15.5</v>
      </c>
      <c r="J19" s="4" t="s">
        <v>1094</v>
      </c>
      <c r="K19" s="5">
        <f t="shared" si="9"/>
        <v>93</v>
      </c>
      <c r="L19" s="5">
        <f t="shared" si="6"/>
        <v>93</v>
      </c>
      <c r="M19" s="36">
        <v>200</v>
      </c>
      <c r="N19" s="5">
        <f t="shared" si="7"/>
        <v>18600</v>
      </c>
      <c r="O19" s="5">
        <v>0</v>
      </c>
      <c r="P19" s="5">
        <f t="shared" si="8"/>
        <v>18600</v>
      </c>
      <c r="Q19" s="65" t="s">
        <v>126</v>
      </c>
      <c r="R19" s="4" t="s">
        <v>1095</v>
      </c>
      <c r="S19" s="4"/>
    </row>
    <row r="20" spans="1:19" hidden="1" x14ac:dyDescent="0.25">
      <c r="A20" s="151">
        <v>66938</v>
      </c>
      <c r="B20" s="187">
        <f t="shared" si="5"/>
        <v>46226</v>
      </c>
      <c r="C20" s="4" t="s">
        <v>1105</v>
      </c>
      <c r="D20" s="4" t="s">
        <v>1091</v>
      </c>
      <c r="E20" s="148" t="s">
        <v>1092</v>
      </c>
      <c r="F20" s="4" t="s">
        <v>1093</v>
      </c>
      <c r="G20" s="41">
        <v>5.8</v>
      </c>
      <c r="H20" s="41">
        <v>0</v>
      </c>
      <c r="I20" s="5">
        <v>15.5</v>
      </c>
      <c r="J20" s="4" t="s">
        <v>1094</v>
      </c>
      <c r="K20" s="5">
        <f t="shared" si="9"/>
        <v>89.899999999999991</v>
      </c>
      <c r="L20" s="5">
        <f t="shared" si="6"/>
        <v>89.899999999999991</v>
      </c>
      <c r="M20" s="36">
        <v>200</v>
      </c>
      <c r="N20" s="5">
        <f t="shared" si="7"/>
        <v>17980</v>
      </c>
      <c r="O20" s="5">
        <v>0</v>
      </c>
      <c r="P20" s="5">
        <f t="shared" si="8"/>
        <v>17980</v>
      </c>
      <c r="Q20" s="65" t="s">
        <v>126</v>
      </c>
      <c r="R20" s="4" t="s">
        <v>1095</v>
      </c>
      <c r="S20" s="4"/>
    </row>
    <row r="21" spans="1:19" hidden="1" x14ac:dyDescent="0.25">
      <c r="A21" s="151">
        <v>66939</v>
      </c>
      <c r="B21" s="187">
        <f t="shared" si="5"/>
        <v>46227</v>
      </c>
      <c r="C21" s="4" t="s">
        <v>1105</v>
      </c>
      <c r="D21" s="4" t="s">
        <v>1091</v>
      </c>
      <c r="E21" s="148" t="s">
        <v>1092</v>
      </c>
      <c r="F21" s="4" t="s">
        <v>1093</v>
      </c>
      <c r="G21" s="41">
        <v>6.2</v>
      </c>
      <c r="H21" s="41">
        <v>0</v>
      </c>
      <c r="I21" s="5">
        <v>15.5</v>
      </c>
      <c r="J21" s="4" t="s">
        <v>1094</v>
      </c>
      <c r="K21" s="5">
        <f t="shared" si="9"/>
        <v>96.100000000000009</v>
      </c>
      <c r="L21" s="5">
        <f t="shared" si="6"/>
        <v>96.100000000000009</v>
      </c>
      <c r="M21" s="36">
        <v>120</v>
      </c>
      <c r="N21" s="5">
        <f t="shared" si="7"/>
        <v>11532.000000000002</v>
      </c>
      <c r="O21" s="5">
        <v>0</v>
      </c>
      <c r="P21" s="5">
        <f t="shared" si="8"/>
        <v>11532.000000000002</v>
      </c>
      <c r="Q21" s="65" t="s">
        <v>126</v>
      </c>
      <c r="R21" s="4" t="s">
        <v>1095</v>
      </c>
      <c r="S21" s="4"/>
    </row>
    <row r="22" spans="1:19" hidden="1" x14ac:dyDescent="0.25">
      <c r="A22" s="151">
        <v>66941</v>
      </c>
      <c r="B22" s="187">
        <f t="shared" si="5"/>
        <v>46229</v>
      </c>
      <c r="C22" s="4" t="s">
        <v>1105</v>
      </c>
      <c r="D22" s="4" t="s">
        <v>1091</v>
      </c>
      <c r="E22" s="148" t="s">
        <v>1092</v>
      </c>
      <c r="F22" s="4" t="s">
        <v>1093</v>
      </c>
      <c r="G22" s="41">
        <v>5.0999999999999996</v>
      </c>
      <c r="H22" s="41">
        <v>0</v>
      </c>
      <c r="I22" s="5">
        <v>15.5</v>
      </c>
      <c r="J22" s="4" t="s">
        <v>1094</v>
      </c>
      <c r="K22" s="5">
        <f t="shared" si="9"/>
        <v>79.05</v>
      </c>
      <c r="L22" s="5">
        <f t="shared" si="6"/>
        <v>79.05</v>
      </c>
      <c r="M22" s="36">
        <v>240</v>
      </c>
      <c r="N22" s="5">
        <f t="shared" si="7"/>
        <v>18972</v>
      </c>
      <c r="O22" s="5">
        <v>0</v>
      </c>
      <c r="P22" s="5">
        <f t="shared" si="8"/>
        <v>18972</v>
      </c>
      <c r="Q22" s="65" t="s">
        <v>126</v>
      </c>
      <c r="R22" s="4" t="s">
        <v>1095</v>
      </c>
      <c r="S22" s="4"/>
    </row>
    <row r="23" spans="1:19" hidden="1" x14ac:dyDescent="0.25">
      <c r="A23" s="151">
        <v>66943</v>
      </c>
      <c r="B23" s="187">
        <f t="shared" si="5"/>
        <v>46231</v>
      </c>
      <c r="C23" s="4" t="s">
        <v>1105</v>
      </c>
      <c r="D23" s="4" t="s">
        <v>1091</v>
      </c>
      <c r="E23" s="148" t="s">
        <v>1092</v>
      </c>
      <c r="F23" s="4" t="s">
        <v>1093</v>
      </c>
      <c r="G23" s="41">
        <v>5.3</v>
      </c>
      <c r="H23" s="41">
        <v>0</v>
      </c>
      <c r="I23" s="5">
        <v>15.5</v>
      </c>
      <c r="J23" s="4" t="s">
        <v>1094</v>
      </c>
      <c r="K23" s="5">
        <f t="shared" si="9"/>
        <v>82.149999999999991</v>
      </c>
      <c r="L23" s="5">
        <f t="shared" si="6"/>
        <v>82.149999999999991</v>
      </c>
      <c r="M23" s="36">
        <v>200</v>
      </c>
      <c r="N23" s="5">
        <f t="shared" si="7"/>
        <v>16430</v>
      </c>
      <c r="O23" s="5">
        <v>0</v>
      </c>
      <c r="P23" s="5">
        <f t="shared" si="8"/>
        <v>16430</v>
      </c>
      <c r="Q23" s="65" t="s">
        <v>126</v>
      </c>
      <c r="R23" s="4" t="s">
        <v>1095</v>
      </c>
      <c r="S23" s="4"/>
    </row>
    <row r="24" spans="1:19" hidden="1" x14ac:dyDescent="0.25">
      <c r="A24" s="151">
        <v>66945</v>
      </c>
      <c r="B24" s="187">
        <f t="shared" si="5"/>
        <v>46233</v>
      </c>
      <c r="C24" s="4" t="s">
        <v>1105</v>
      </c>
      <c r="D24" s="4" t="s">
        <v>1091</v>
      </c>
      <c r="E24" s="148" t="s">
        <v>1092</v>
      </c>
      <c r="F24" s="4" t="s">
        <v>1093</v>
      </c>
      <c r="G24" s="41">
        <v>5.3</v>
      </c>
      <c r="H24" s="41">
        <v>0</v>
      </c>
      <c r="I24" s="5">
        <v>15.5</v>
      </c>
      <c r="J24" s="4" t="s">
        <v>1094</v>
      </c>
      <c r="K24" s="5">
        <f t="shared" si="9"/>
        <v>82.149999999999991</v>
      </c>
      <c r="L24" s="5">
        <f t="shared" si="6"/>
        <v>82.149999999999991</v>
      </c>
      <c r="M24" s="36">
        <v>240</v>
      </c>
      <c r="N24" s="5">
        <f t="shared" si="7"/>
        <v>19715.999999999996</v>
      </c>
      <c r="O24" s="5">
        <v>0</v>
      </c>
      <c r="P24" s="5">
        <f t="shared" si="8"/>
        <v>19715.999999999996</v>
      </c>
      <c r="Q24" s="65" t="s">
        <v>126</v>
      </c>
      <c r="R24" s="4" t="s">
        <v>1095</v>
      </c>
      <c r="S24" s="4"/>
    </row>
    <row r="25" spans="1:19" hidden="1" x14ac:dyDescent="0.25">
      <c r="A25" s="151">
        <v>66947</v>
      </c>
      <c r="B25" s="187">
        <f t="shared" si="5"/>
        <v>46235</v>
      </c>
      <c r="C25" s="4" t="s">
        <v>1105</v>
      </c>
      <c r="D25" s="4" t="s">
        <v>1091</v>
      </c>
      <c r="E25" s="148" t="s">
        <v>1092</v>
      </c>
      <c r="F25" s="4" t="s">
        <v>1093</v>
      </c>
      <c r="G25" s="41">
        <v>5.0999999999999996</v>
      </c>
      <c r="H25" s="41">
        <v>0</v>
      </c>
      <c r="I25" s="5">
        <v>15.5</v>
      </c>
      <c r="J25" s="4" t="s">
        <v>1094</v>
      </c>
      <c r="K25" s="5">
        <f t="shared" si="9"/>
        <v>79.05</v>
      </c>
      <c r="L25" s="5">
        <f t="shared" si="6"/>
        <v>79.05</v>
      </c>
      <c r="M25" s="36">
        <v>200</v>
      </c>
      <c r="N25" s="5">
        <f t="shared" si="7"/>
        <v>15810</v>
      </c>
      <c r="O25" s="5">
        <v>0</v>
      </c>
      <c r="P25" s="5">
        <f t="shared" si="8"/>
        <v>15810</v>
      </c>
      <c r="Q25" s="65" t="s">
        <v>126</v>
      </c>
      <c r="R25" s="4" t="s">
        <v>1095</v>
      </c>
      <c r="S25" s="4"/>
    </row>
    <row r="26" spans="1:19" hidden="1" x14ac:dyDescent="0.25">
      <c r="A26" s="151">
        <v>66949</v>
      </c>
      <c r="B26" s="187">
        <f t="shared" si="5"/>
        <v>46237</v>
      </c>
      <c r="C26" s="4" t="s">
        <v>1105</v>
      </c>
      <c r="D26" s="4" t="s">
        <v>1091</v>
      </c>
      <c r="E26" s="148" t="s">
        <v>1092</v>
      </c>
      <c r="F26" s="4" t="s">
        <v>1093</v>
      </c>
      <c r="G26" s="41">
        <v>5.3</v>
      </c>
      <c r="H26" s="41">
        <v>0</v>
      </c>
      <c r="I26" s="5">
        <v>15.5</v>
      </c>
      <c r="J26" s="4" t="s">
        <v>1094</v>
      </c>
      <c r="K26" s="5">
        <f t="shared" si="9"/>
        <v>82.149999999999991</v>
      </c>
      <c r="L26" s="5">
        <f t="shared" si="6"/>
        <v>82.149999999999991</v>
      </c>
      <c r="M26" s="36">
        <v>160</v>
      </c>
      <c r="N26" s="5">
        <f t="shared" si="7"/>
        <v>13143.999999999998</v>
      </c>
      <c r="O26" s="5">
        <v>0</v>
      </c>
      <c r="P26" s="5">
        <f t="shared" si="8"/>
        <v>13143.999999999998</v>
      </c>
      <c r="Q26" s="65" t="s">
        <v>126</v>
      </c>
      <c r="R26" s="4" t="s">
        <v>1095</v>
      </c>
      <c r="S26" s="4"/>
    </row>
    <row r="27" spans="1:19" hidden="1" x14ac:dyDescent="0.25">
      <c r="A27" s="151">
        <v>66951</v>
      </c>
      <c r="B27" s="187">
        <f t="shared" si="5"/>
        <v>46239</v>
      </c>
      <c r="C27" s="4" t="s">
        <v>1105</v>
      </c>
      <c r="D27" s="4" t="s">
        <v>1091</v>
      </c>
      <c r="E27" s="148" t="s">
        <v>1092</v>
      </c>
      <c r="F27" s="4" t="s">
        <v>1093</v>
      </c>
      <c r="G27" s="41">
        <v>5.3</v>
      </c>
      <c r="H27" s="41">
        <v>0</v>
      </c>
      <c r="I27" s="5">
        <v>15.5</v>
      </c>
      <c r="J27" s="4" t="s">
        <v>1094</v>
      </c>
      <c r="K27" s="5">
        <f t="shared" si="9"/>
        <v>82.149999999999991</v>
      </c>
      <c r="L27" s="5">
        <f t="shared" si="6"/>
        <v>82.149999999999991</v>
      </c>
      <c r="M27" s="36">
        <v>143.5</v>
      </c>
      <c r="N27" s="5">
        <f t="shared" si="7"/>
        <v>11788.525</v>
      </c>
      <c r="O27" s="5">
        <v>0</v>
      </c>
      <c r="P27" s="5">
        <f t="shared" si="8"/>
        <v>11788.525</v>
      </c>
      <c r="Q27" s="65" t="s">
        <v>126</v>
      </c>
      <c r="R27" s="4" t="s">
        <v>1095</v>
      </c>
      <c r="S27" s="4"/>
    </row>
    <row r="28" spans="1:19" hidden="1" x14ac:dyDescent="0.25">
      <c r="A28" s="151">
        <v>66953</v>
      </c>
      <c r="B28" s="187">
        <f t="shared" si="5"/>
        <v>46241</v>
      </c>
      <c r="C28" s="4" t="s">
        <v>1105</v>
      </c>
      <c r="D28" s="4" t="s">
        <v>1091</v>
      </c>
      <c r="E28" s="148" t="s">
        <v>1092</v>
      </c>
      <c r="F28" s="4" t="s">
        <v>1093</v>
      </c>
      <c r="G28" s="41">
        <v>5.0999999999999996</v>
      </c>
      <c r="H28" s="41">
        <v>0</v>
      </c>
      <c r="I28" s="5">
        <v>15.5</v>
      </c>
      <c r="J28" s="4" t="s">
        <v>1094</v>
      </c>
      <c r="K28" s="5">
        <f t="shared" si="9"/>
        <v>79.05</v>
      </c>
      <c r="L28" s="5">
        <f t="shared" si="6"/>
        <v>79.05</v>
      </c>
      <c r="M28" s="36">
        <v>172</v>
      </c>
      <c r="N28" s="5">
        <f t="shared" si="7"/>
        <v>13596.6</v>
      </c>
      <c r="O28" s="5">
        <v>0</v>
      </c>
      <c r="P28" s="5">
        <f t="shared" si="8"/>
        <v>13596.6</v>
      </c>
      <c r="Q28" s="65" t="s">
        <v>126</v>
      </c>
      <c r="R28" s="4" t="s">
        <v>1095</v>
      </c>
      <c r="S28" s="4"/>
    </row>
    <row r="29" spans="1:19" hidden="1" x14ac:dyDescent="0.25">
      <c r="A29" s="151">
        <v>66955</v>
      </c>
      <c r="B29" s="187">
        <f t="shared" si="5"/>
        <v>46243</v>
      </c>
      <c r="C29" s="4" t="s">
        <v>1105</v>
      </c>
      <c r="D29" s="4" t="s">
        <v>1091</v>
      </c>
      <c r="E29" s="148" t="s">
        <v>1092</v>
      </c>
      <c r="F29" s="4" t="s">
        <v>1093</v>
      </c>
      <c r="G29" s="41">
        <v>5.2</v>
      </c>
      <c r="H29" s="41">
        <v>0</v>
      </c>
      <c r="I29" s="5">
        <v>15.5</v>
      </c>
      <c r="J29" s="4" t="s">
        <v>1094</v>
      </c>
      <c r="K29" s="5">
        <f t="shared" si="9"/>
        <v>80.600000000000009</v>
      </c>
      <c r="L29" s="5">
        <f t="shared" si="6"/>
        <v>80.600000000000009</v>
      </c>
      <c r="M29" s="36">
        <v>200</v>
      </c>
      <c r="N29" s="5">
        <f t="shared" si="7"/>
        <v>16120.000000000002</v>
      </c>
      <c r="O29" s="5">
        <v>0</v>
      </c>
      <c r="P29" s="5">
        <f t="shared" si="8"/>
        <v>16120.000000000002</v>
      </c>
      <c r="Q29" s="65" t="s">
        <v>126</v>
      </c>
      <c r="R29" s="4" t="s">
        <v>1095</v>
      </c>
      <c r="S29" s="4"/>
    </row>
    <row r="30" spans="1:19" hidden="1" x14ac:dyDescent="0.25">
      <c r="A30" s="100">
        <v>66957</v>
      </c>
      <c r="B30" s="187">
        <f t="shared" si="5"/>
        <v>46245</v>
      </c>
      <c r="C30" s="4" t="s">
        <v>1105</v>
      </c>
      <c r="D30" s="4" t="s">
        <v>1091</v>
      </c>
      <c r="E30" s="148" t="s">
        <v>1092</v>
      </c>
      <c r="F30" s="4" t="s">
        <v>1093</v>
      </c>
      <c r="G30" s="41">
        <v>5.2</v>
      </c>
      <c r="H30" s="41">
        <v>0</v>
      </c>
      <c r="I30" s="5">
        <v>15.5</v>
      </c>
      <c r="J30" s="4" t="s">
        <v>1094</v>
      </c>
      <c r="K30" s="5">
        <f t="shared" si="9"/>
        <v>80.600000000000009</v>
      </c>
      <c r="L30" s="5">
        <f t="shared" si="6"/>
        <v>80.600000000000009</v>
      </c>
      <c r="M30" s="36">
        <v>200</v>
      </c>
      <c r="N30" s="5">
        <f t="shared" si="7"/>
        <v>16120.000000000002</v>
      </c>
      <c r="O30" s="5">
        <v>0</v>
      </c>
      <c r="P30" s="5">
        <f t="shared" si="8"/>
        <v>16120.000000000002</v>
      </c>
      <c r="Q30" s="4" t="s">
        <v>126</v>
      </c>
      <c r="R30" s="4" t="s">
        <v>1095</v>
      </c>
      <c r="S30" s="4"/>
    </row>
    <row r="31" spans="1:19" hidden="1" x14ac:dyDescent="0.25">
      <c r="A31" s="151">
        <v>66959</v>
      </c>
      <c r="B31" s="187">
        <f t="shared" si="5"/>
        <v>46247</v>
      </c>
      <c r="C31" s="4" t="s">
        <v>1105</v>
      </c>
      <c r="D31" s="4" t="s">
        <v>1091</v>
      </c>
      <c r="E31" s="148" t="s">
        <v>1092</v>
      </c>
      <c r="F31" s="4" t="s">
        <v>1093</v>
      </c>
      <c r="G31" s="41">
        <v>6</v>
      </c>
      <c r="H31" s="41">
        <v>0</v>
      </c>
      <c r="I31" s="5">
        <v>15.5</v>
      </c>
      <c r="J31" s="4" t="s">
        <v>1094</v>
      </c>
      <c r="K31" s="5">
        <f t="shared" si="9"/>
        <v>93</v>
      </c>
      <c r="L31" s="5">
        <f t="shared" si="6"/>
        <v>93</v>
      </c>
      <c r="M31" s="36">
        <v>228</v>
      </c>
      <c r="N31" s="5">
        <f t="shared" si="7"/>
        <v>21204</v>
      </c>
      <c r="O31" s="5">
        <v>0</v>
      </c>
      <c r="P31" s="5">
        <f t="shared" si="8"/>
        <v>21204</v>
      </c>
      <c r="Q31" s="65" t="s">
        <v>126</v>
      </c>
      <c r="R31" s="4" t="s">
        <v>1095</v>
      </c>
      <c r="S31" s="4"/>
    </row>
    <row r="32" spans="1:19" hidden="1" x14ac:dyDescent="0.25">
      <c r="A32" s="151">
        <v>66961</v>
      </c>
      <c r="B32" s="187">
        <f t="shared" si="5"/>
        <v>46249</v>
      </c>
      <c r="C32" s="4" t="s">
        <v>1105</v>
      </c>
      <c r="D32" s="4" t="s">
        <v>1091</v>
      </c>
      <c r="E32" s="148" t="s">
        <v>1092</v>
      </c>
      <c r="F32" s="4" t="s">
        <v>1093</v>
      </c>
      <c r="G32" s="41">
        <v>5</v>
      </c>
      <c r="H32" s="41">
        <v>0</v>
      </c>
      <c r="I32" s="5">
        <v>15.5</v>
      </c>
      <c r="J32" s="4" t="s">
        <v>1094</v>
      </c>
      <c r="K32" s="5">
        <f t="shared" si="9"/>
        <v>77.5</v>
      </c>
      <c r="L32" s="5">
        <f t="shared" si="6"/>
        <v>77.5</v>
      </c>
      <c r="M32" s="36">
        <v>160</v>
      </c>
      <c r="N32" s="5">
        <f t="shared" si="7"/>
        <v>12400</v>
      </c>
      <c r="O32" s="5">
        <v>0</v>
      </c>
      <c r="P32" s="5">
        <f t="shared" si="8"/>
        <v>12400</v>
      </c>
      <c r="Q32" s="65" t="s">
        <v>126</v>
      </c>
      <c r="R32" s="4" t="s">
        <v>1095</v>
      </c>
      <c r="S32" s="4"/>
    </row>
    <row r="33" spans="1:19" hidden="1" x14ac:dyDescent="0.25">
      <c r="A33" s="151">
        <v>66962</v>
      </c>
      <c r="B33" s="187">
        <f t="shared" si="5"/>
        <v>46251</v>
      </c>
      <c r="C33" s="4" t="s">
        <v>1105</v>
      </c>
      <c r="D33" s="4" t="s">
        <v>1091</v>
      </c>
      <c r="E33" s="148" t="s">
        <v>1092</v>
      </c>
      <c r="F33" s="4" t="s">
        <v>1093</v>
      </c>
      <c r="G33" s="41">
        <v>5.2</v>
      </c>
      <c r="H33" s="41">
        <v>0</v>
      </c>
      <c r="I33" s="5">
        <v>15.5</v>
      </c>
      <c r="J33" s="4" t="s">
        <v>1094</v>
      </c>
      <c r="K33" s="5">
        <f t="shared" si="9"/>
        <v>80.600000000000009</v>
      </c>
      <c r="L33" s="5">
        <f t="shared" si="6"/>
        <v>80.600000000000009</v>
      </c>
      <c r="M33" s="36">
        <v>95</v>
      </c>
      <c r="N33" s="5">
        <f t="shared" si="7"/>
        <v>7657.0000000000009</v>
      </c>
      <c r="O33" s="5">
        <v>0</v>
      </c>
      <c r="P33" s="5">
        <f t="shared" si="8"/>
        <v>7657.0000000000009</v>
      </c>
      <c r="Q33" s="65" t="s">
        <v>126</v>
      </c>
      <c r="R33" s="4" t="s">
        <v>1095</v>
      </c>
      <c r="S33" s="4"/>
    </row>
    <row r="34" spans="1:19" hidden="1" x14ac:dyDescent="0.25">
      <c r="A34" s="151">
        <v>66964</v>
      </c>
      <c r="B34" s="187">
        <f t="shared" si="5"/>
        <v>46253</v>
      </c>
      <c r="C34" s="4" t="s">
        <v>1105</v>
      </c>
      <c r="D34" s="4" t="s">
        <v>1091</v>
      </c>
      <c r="E34" s="148" t="s">
        <v>1092</v>
      </c>
      <c r="F34" s="4" t="s">
        <v>1093</v>
      </c>
      <c r="G34" s="41">
        <v>5.3</v>
      </c>
      <c r="H34" s="41">
        <v>0</v>
      </c>
      <c r="I34" s="5">
        <v>15.5</v>
      </c>
      <c r="J34" s="4" t="s">
        <v>1094</v>
      </c>
      <c r="K34" s="5">
        <f t="shared" si="9"/>
        <v>82.149999999999991</v>
      </c>
      <c r="L34" s="5">
        <f t="shared" si="6"/>
        <v>82.149999999999991</v>
      </c>
      <c r="M34" s="36">
        <v>240</v>
      </c>
      <c r="N34" s="5">
        <f t="shared" si="7"/>
        <v>19715.999999999996</v>
      </c>
      <c r="O34" s="5">
        <v>0</v>
      </c>
      <c r="P34" s="5">
        <f t="shared" si="8"/>
        <v>19715.999999999996</v>
      </c>
      <c r="Q34" s="65" t="s">
        <v>126</v>
      </c>
      <c r="R34" s="4" t="s">
        <v>1095</v>
      </c>
      <c r="S34" s="4"/>
    </row>
    <row r="35" spans="1:19" hidden="1" x14ac:dyDescent="0.25">
      <c r="A35" s="151">
        <v>66966</v>
      </c>
      <c r="B35" s="187">
        <f t="shared" si="5"/>
        <v>46255</v>
      </c>
      <c r="C35" s="4" t="s">
        <v>1105</v>
      </c>
      <c r="D35" s="4" t="s">
        <v>1091</v>
      </c>
      <c r="E35" s="148" t="s">
        <v>1092</v>
      </c>
      <c r="F35" s="4" t="s">
        <v>1093</v>
      </c>
      <c r="G35" s="41">
        <v>6.1</v>
      </c>
      <c r="H35" s="41">
        <v>0</v>
      </c>
      <c r="I35" s="5">
        <v>15.5</v>
      </c>
      <c r="J35" s="4" t="s">
        <v>1094</v>
      </c>
      <c r="K35" s="5">
        <f t="shared" si="9"/>
        <v>94.55</v>
      </c>
      <c r="L35" s="5">
        <f t="shared" si="6"/>
        <v>94.55</v>
      </c>
      <c r="M35" s="36">
        <v>240</v>
      </c>
      <c r="N35" s="5">
        <f t="shared" si="7"/>
        <v>22692</v>
      </c>
      <c r="O35" s="5">
        <v>0</v>
      </c>
      <c r="P35" s="5">
        <f t="shared" si="8"/>
        <v>22692</v>
      </c>
      <c r="Q35" s="65" t="s">
        <v>126</v>
      </c>
      <c r="R35" s="4" t="s">
        <v>1095</v>
      </c>
      <c r="S35" s="4"/>
    </row>
    <row r="36" spans="1:19" hidden="1" x14ac:dyDescent="0.25">
      <c r="A36" s="151">
        <v>66968</v>
      </c>
      <c r="B36" s="187">
        <f t="shared" si="5"/>
        <v>46257</v>
      </c>
      <c r="C36" s="4" t="s">
        <v>1105</v>
      </c>
      <c r="D36" s="4" t="s">
        <v>1091</v>
      </c>
      <c r="E36" s="148" t="s">
        <v>1092</v>
      </c>
      <c r="F36" s="4" t="s">
        <v>1093</v>
      </c>
      <c r="G36" s="41">
        <v>5.6</v>
      </c>
      <c r="H36" s="41">
        <v>0</v>
      </c>
      <c r="I36" s="5">
        <v>15.5</v>
      </c>
      <c r="J36" s="4" t="s">
        <v>1094</v>
      </c>
      <c r="K36" s="5">
        <f t="shared" si="9"/>
        <v>86.8</v>
      </c>
      <c r="L36" s="5">
        <f t="shared" si="6"/>
        <v>86.8</v>
      </c>
      <c r="M36" s="36">
        <v>200</v>
      </c>
      <c r="N36" s="5">
        <f t="shared" si="7"/>
        <v>17360</v>
      </c>
      <c r="O36" s="5">
        <v>0</v>
      </c>
      <c r="P36" s="5">
        <f t="shared" si="8"/>
        <v>17360</v>
      </c>
      <c r="Q36" s="65" t="s">
        <v>126</v>
      </c>
      <c r="R36" s="4" t="s">
        <v>1095</v>
      </c>
      <c r="S36" s="4"/>
    </row>
    <row r="37" spans="1:19" hidden="1" x14ac:dyDescent="0.25">
      <c r="A37" s="151">
        <v>66970</v>
      </c>
      <c r="B37" s="187">
        <f t="shared" si="5"/>
        <v>46259</v>
      </c>
      <c r="C37" s="4" t="s">
        <v>1105</v>
      </c>
      <c r="D37" s="4" t="s">
        <v>1091</v>
      </c>
      <c r="E37" s="148" t="s">
        <v>1092</v>
      </c>
      <c r="F37" s="4" t="s">
        <v>1093</v>
      </c>
      <c r="G37" s="41">
        <v>5.3</v>
      </c>
      <c r="H37" s="41">
        <v>0</v>
      </c>
      <c r="I37" s="5">
        <v>15.5</v>
      </c>
      <c r="J37" s="4" t="s">
        <v>1094</v>
      </c>
      <c r="K37" s="5">
        <f t="shared" si="9"/>
        <v>82.149999999999991</v>
      </c>
      <c r="L37" s="5">
        <f t="shared" si="6"/>
        <v>82.149999999999991</v>
      </c>
      <c r="M37" s="36">
        <v>240</v>
      </c>
      <c r="N37" s="5">
        <f t="shared" si="7"/>
        <v>19715.999999999996</v>
      </c>
      <c r="O37" s="5">
        <v>0</v>
      </c>
      <c r="P37" s="5">
        <f t="shared" si="8"/>
        <v>19715.999999999996</v>
      </c>
      <c r="Q37" s="65" t="s">
        <v>126</v>
      </c>
      <c r="R37" s="4" t="s">
        <v>1095</v>
      </c>
      <c r="S37" s="4"/>
    </row>
    <row r="38" spans="1:19" hidden="1" x14ac:dyDescent="0.25">
      <c r="A38" s="100">
        <v>66972</v>
      </c>
      <c r="B38" s="187">
        <f t="shared" si="5"/>
        <v>46261</v>
      </c>
      <c r="C38" s="4" t="s">
        <v>1105</v>
      </c>
      <c r="D38" s="4" t="s">
        <v>1091</v>
      </c>
      <c r="E38" s="148" t="s">
        <v>1092</v>
      </c>
      <c r="F38" s="4" t="s">
        <v>1093</v>
      </c>
      <c r="G38" s="41">
        <v>5.8</v>
      </c>
      <c r="H38" s="41">
        <v>0</v>
      </c>
      <c r="I38" s="5">
        <v>15.5</v>
      </c>
      <c r="J38" s="4" t="s">
        <v>1094</v>
      </c>
      <c r="K38" s="5">
        <f t="shared" si="9"/>
        <v>89.899999999999991</v>
      </c>
      <c r="L38" s="5">
        <f t="shared" si="6"/>
        <v>89.899999999999991</v>
      </c>
      <c r="M38" s="36">
        <v>280</v>
      </c>
      <c r="N38" s="5">
        <f t="shared" si="7"/>
        <v>25171.999999999996</v>
      </c>
      <c r="O38" s="5">
        <v>0</v>
      </c>
      <c r="P38" s="5">
        <f t="shared" si="8"/>
        <v>25171.999999999996</v>
      </c>
      <c r="Q38" s="4" t="s">
        <v>126</v>
      </c>
      <c r="R38" s="4" t="s">
        <v>1095</v>
      </c>
      <c r="S38" s="4"/>
    </row>
    <row r="39" spans="1:19" hidden="1" x14ac:dyDescent="0.25">
      <c r="A39" s="151">
        <v>66974</v>
      </c>
      <c r="B39" s="187">
        <f t="shared" si="5"/>
        <v>46263</v>
      </c>
      <c r="C39" s="4" t="s">
        <v>1105</v>
      </c>
      <c r="D39" s="4" t="s">
        <v>1091</v>
      </c>
      <c r="E39" s="148" t="s">
        <v>1092</v>
      </c>
      <c r="F39" s="4" t="s">
        <v>1093</v>
      </c>
      <c r="G39" s="41">
        <v>5.6</v>
      </c>
      <c r="H39" s="41">
        <v>0</v>
      </c>
      <c r="I39" s="5">
        <v>15.5</v>
      </c>
      <c r="J39" s="4" t="s">
        <v>1094</v>
      </c>
      <c r="K39" s="5">
        <f t="shared" si="9"/>
        <v>86.8</v>
      </c>
      <c r="L39" s="5">
        <f t="shared" si="6"/>
        <v>86.8</v>
      </c>
      <c r="M39" s="36">
        <v>280</v>
      </c>
      <c r="N39" s="5">
        <f t="shared" si="7"/>
        <v>24304</v>
      </c>
      <c r="O39" s="5">
        <v>0</v>
      </c>
      <c r="P39" s="5">
        <f t="shared" si="8"/>
        <v>24304</v>
      </c>
      <c r="Q39" s="65" t="s">
        <v>126</v>
      </c>
      <c r="R39" s="4" t="s">
        <v>1095</v>
      </c>
      <c r="S39" s="4"/>
    </row>
    <row r="40" spans="1:19" hidden="1" x14ac:dyDescent="0.25">
      <c r="A40" s="151">
        <v>66976</v>
      </c>
      <c r="B40" s="187">
        <f t="shared" ref="B40:B41" si="10">IF(A40="","",IF(ISNUMBER(A40),IFERROR(VLOOKUP(TEXT(A40,"yyyy/mm/dd"),BSAD,2,FALSE),""),IFERROR(VLOOKUP(A40,BSAD,2,FALSE),"")))</f>
        <v>46265</v>
      </c>
      <c r="C40" s="4" t="s">
        <v>1105</v>
      </c>
      <c r="D40" s="4" t="s">
        <v>1091</v>
      </c>
      <c r="E40" s="148" t="s">
        <v>1092</v>
      </c>
      <c r="F40" s="4" t="s">
        <v>1093</v>
      </c>
      <c r="G40" s="41">
        <v>5.7</v>
      </c>
      <c r="H40" s="41">
        <v>0</v>
      </c>
      <c r="I40" s="5">
        <v>15.5</v>
      </c>
      <c r="J40" s="4" t="s">
        <v>1094</v>
      </c>
      <c r="K40" s="5">
        <f t="shared" ref="K40:K41" si="11">I40*G40</f>
        <v>88.350000000000009</v>
      </c>
      <c r="L40" s="5">
        <f t="shared" si="6"/>
        <v>88.350000000000009</v>
      </c>
      <c r="M40" s="36">
        <v>280</v>
      </c>
      <c r="N40" s="5">
        <f t="shared" si="7"/>
        <v>24738.000000000004</v>
      </c>
      <c r="O40" s="5">
        <v>0</v>
      </c>
      <c r="P40" s="5">
        <f t="shared" si="8"/>
        <v>24738.000000000004</v>
      </c>
      <c r="Q40" s="65" t="s">
        <v>126</v>
      </c>
      <c r="R40" s="4" t="s">
        <v>1095</v>
      </c>
      <c r="S40" s="4"/>
    </row>
    <row r="41" spans="1:19" hidden="1" x14ac:dyDescent="0.25">
      <c r="A41" s="151">
        <v>66978</v>
      </c>
      <c r="B41" s="187">
        <f t="shared" si="10"/>
        <v>46267</v>
      </c>
      <c r="C41" s="4" t="s">
        <v>1105</v>
      </c>
      <c r="D41" s="4" t="s">
        <v>1091</v>
      </c>
      <c r="E41" s="148" t="s">
        <v>1092</v>
      </c>
      <c r="F41" s="4" t="s">
        <v>1093</v>
      </c>
      <c r="G41" s="41">
        <v>5.5</v>
      </c>
      <c r="H41" s="41">
        <v>0</v>
      </c>
      <c r="I41" s="5">
        <v>15.5</v>
      </c>
      <c r="J41" s="4" t="s">
        <v>1094</v>
      </c>
      <c r="K41" s="5">
        <f t="shared" si="11"/>
        <v>85.25</v>
      </c>
      <c r="L41" s="5">
        <f t="shared" si="6"/>
        <v>85.25</v>
      </c>
      <c r="M41" s="36">
        <v>320</v>
      </c>
      <c r="N41" s="5">
        <f t="shared" si="7"/>
        <v>27280</v>
      </c>
      <c r="O41" s="5">
        <v>0</v>
      </c>
      <c r="P41" s="5">
        <f t="shared" si="8"/>
        <v>27280</v>
      </c>
      <c r="Q41" s="65" t="s">
        <v>126</v>
      </c>
      <c r="R41" s="4" t="s">
        <v>1095</v>
      </c>
      <c r="S41" s="4"/>
    </row>
    <row r="42" spans="1:19" hidden="1" x14ac:dyDescent="0.25">
      <c r="A42" s="100">
        <v>66980</v>
      </c>
      <c r="B42" s="187">
        <f t="shared" ref="B42:B46" si="12">IF(A42="","",IF(ISNUMBER(A42),IFERROR(VLOOKUP(TEXT(A42,"yyyy/mm/dd"),BSAD,2,FALSE),""),IFERROR(VLOOKUP(A42,BSAD,2,FALSE),"")))</f>
        <v>46269</v>
      </c>
      <c r="C42" s="4" t="s">
        <v>1105</v>
      </c>
      <c r="D42" s="4" t="s">
        <v>1091</v>
      </c>
      <c r="E42" s="148" t="s">
        <v>1092</v>
      </c>
      <c r="F42" s="4" t="s">
        <v>1093</v>
      </c>
      <c r="G42" s="41">
        <v>5.4</v>
      </c>
      <c r="H42" s="41">
        <v>0</v>
      </c>
      <c r="I42" s="5">
        <v>15.5</v>
      </c>
      <c r="J42" s="4" t="s">
        <v>1094</v>
      </c>
      <c r="K42" s="5">
        <f t="shared" ref="K42:K46" si="13">I42*G42</f>
        <v>83.7</v>
      </c>
      <c r="L42" s="5">
        <f t="shared" si="6"/>
        <v>83.7</v>
      </c>
      <c r="M42" s="36">
        <v>320</v>
      </c>
      <c r="N42" s="5">
        <f t="shared" si="7"/>
        <v>26784</v>
      </c>
      <c r="O42" s="5">
        <v>0</v>
      </c>
      <c r="P42" s="5">
        <f t="shared" si="8"/>
        <v>26784</v>
      </c>
      <c r="Q42" s="4" t="s">
        <v>126</v>
      </c>
      <c r="R42" s="4" t="s">
        <v>127</v>
      </c>
      <c r="S42" s="4"/>
    </row>
    <row r="43" spans="1:19" hidden="1" x14ac:dyDescent="0.25">
      <c r="A43" s="100">
        <v>66982</v>
      </c>
      <c r="B43" s="187">
        <f t="shared" si="12"/>
        <v>46271</v>
      </c>
      <c r="C43" s="4" t="s">
        <v>1105</v>
      </c>
      <c r="D43" s="4" t="s">
        <v>1091</v>
      </c>
      <c r="E43" s="148" t="s">
        <v>1092</v>
      </c>
      <c r="F43" s="4" t="s">
        <v>1093</v>
      </c>
      <c r="G43" s="41">
        <v>5.7</v>
      </c>
      <c r="H43" s="41">
        <v>0</v>
      </c>
      <c r="I43" s="5">
        <v>15.5</v>
      </c>
      <c r="J43" s="4" t="s">
        <v>1094</v>
      </c>
      <c r="K43" s="5">
        <f t="shared" si="13"/>
        <v>88.350000000000009</v>
      </c>
      <c r="L43" s="5">
        <f t="shared" si="6"/>
        <v>88.350000000000009</v>
      </c>
      <c r="M43" s="36">
        <v>360</v>
      </c>
      <c r="N43" s="5">
        <f t="shared" si="7"/>
        <v>31806.000000000004</v>
      </c>
      <c r="O43" s="5">
        <v>0</v>
      </c>
      <c r="P43" s="5">
        <f t="shared" si="8"/>
        <v>31806.000000000004</v>
      </c>
      <c r="Q43" s="4" t="s">
        <v>126</v>
      </c>
      <c r="R43" s="4" t="s">
        <v>127</v>
      </c>
      <c r="S43" s="4"/>
    </row>
    <row r="44" spans="1:19" hidden="1" x14ac:dyDescent="0.25">
      <c r="A44" s="151">
        <v>66984</v>
      </c>
      <c r="B44" s="187">
        <f t="shared" si="12"/>
        <v>46273</v>
      </c>
      <c r="C44" s="4" t="s">
        <v>1105</v>
      </c>
      <c r="D44" s="4" t="s">
        <v>1091</v>
      </c>
      <c r="E44" s="148" t="s">
        <v>1092</v>
      </c>
      <c r="F44" s="4" t="s">
        <v>1093</v>
      </c>
      <c r="G44" s="41">
        <v>6.1</v>
      </c>
      <c r="H44" s="41">
        <v>0</v>
      </c>
      <c r="I44" s="5">
        <v>15.5</v>
      </c>
      <c r="J44" s="4" t="s">
        <v>1094</v>
      </c>
      <c r="K44" s="5">
        <f t="shared" si="13"/>
        <v>94.55</v>
      </c>
      <c r="L44" s="5">
        <f t="shared" si="6"/>
        <v>94.55</v>
      </c>
      <c r="M44" s="36">
        <v>350</v>
      </c>
      <c r="N44" s="5">
        <f t="shared" si="7"/>
        <v>33092.5</v>
      </c>
      <c r="O44" s="5">
        <v>0</v>
      </c>
      <c r="P44" s="5">
        <f t="shared" si="8"/>
        <v>33092.5</v>
      </c>
      <c r="Q44" s="65" t="s">
        <v>126</v>
      </c>
      <c r="R44" s="4" t="s">
        <v>127</v>
      </c>
      <c r="S44" s="4"/>
    </row>
    <row r="45" spans="1:19" hidden="1" x14ac:dyDescent="0.25">
      <c r="A45" s="151">
        <v>66986</v>
      </c>
      <c r="B45" s="187">
        <f t="shared" si="12"/>
        <v>46275</v>
      </c>
      <c r="C45" s="4" t="s">
        <v>1105</v>
      </c>
      <c r="D45" s="4" t="s">
        <v>1091</v>
      </c>
      <c r="E45" s="148" t="s">
        <v>1092</v>
      </c>
      <c r="F45" s="4" t="s">
        <v>1093</v>
      </c>
      <c r="G45" s="41">
        <v>5.7</v>
      </c>
      <c r="H45" s="41">
        <v>0</v>
      </c>
      <c r="I45" s="5">
        <v>15.5</v>
      </c>
      <c r="J45" s="4" t="s">
        <v>1094</v>
      </c>
      <c r="K45" s="5">
        <f t="shared" si="13"/>
        <v>88.350000000000009</v>
      </c>
      <c r="L45" s="5">
        <f t="shared" si="6"/>
        <v>88.350000000000009</v>
      </c>
      <c r="M45" s="36">
        <v>360</v>
      </c>
      <c r="N45" s="5">
        <f t="shared" si="7"/>
        <v>31806.000000000004</v>
      </c>
      <c r="O45" s="5">
        <v>0</v>
      </c>
      <c r="P45" s="5">
        <f t="shared" si="8"/>
        <v>31806.000000000004</v>
      </c>
      <c r="Q45" s="65" t="s">
        <v>126</v>
      </c>
      <c r="R45" s="4" t="s">
        <v>127</v>
      </c>
      <c r="S45" s="4"/>
    </row>
    <row r="46" spans="1:19" hidden="1" x14ac:dyDescent="0.25">
      <c r="A46" s="151">
        <v>66988</v>
      </c>
      <c r="B46" s="187">
        <f t="shared" si="12"/>
        <v>46277</v>
      </c>
      <c r="C46" s="4" t="s">
        <v>1105</v>
      </c>
      <c r="D46" s="4" t="s">
        <v>1091</v>
      </c>
      <c r="E46" s="148" t="s">
        <v>1092</v>
      </c>
      <c r="F46" s="4" t="s">
        <v>1093</v>
      </c>
      <c r="G46" s="41">
        <v>5.7</v>
      </c>
      <c r="H46" s="41">
        <v>0</v>
      </c>
      <c r="I46" s="5">
        <v>15.5</v>
      </c>
      <c r="J46" s="4" t="s">
        <v>1094</v>
      </c>
      <c r="K46" s="5">
        <f t="shared" si="13"/>
        <v>88.350000000000009</v>
      </c>
      <c r="L46" s="5">
        <f t="shared" si="6"/>
        <v>88.350000000000009</v>
      </c>
      <c r="M46" s="36">
        <v>320</v>
      </c>
      <c r="N46" s="5">
        <f t="shared" si="7"/>
        <v>28272.000000000004</v>
      </c>
      <c r="O46" s="5">
        <v>0</v>
      </c>
      <c r="P46" s="5">
        <f t="shared" si="8"/>
        <v>28272.000000000004</v>
      </c>
      <c r="Q46" s="65" t="s">
        <v>126</v>
      </c>
      <c r="R46" s="4" t="s">
        <v>127</v>
      </c>
      <c r="S46" s="4"/>
    </row>
    <row r="47" spans="1:19" hidden="1" x14ac:dyDescent="0.25">
      <c r="A47" s="100">
        <v>66990</v>
      </c>
      <c r="B47" s="187">
        <f t="shared" ref="B47:B48" si="14">IF(A47="","",IF(ISNUMBER(A47),IFERROR(VLOOKUP(TEXT(A47,"yyyy/mm/dd"),BSAD,2,FALSE),""),IFERROR(VLOOKUP(A47,BSAD,2,FALSE),"")))</f>
        <v>46279</v>
      </c>
      <c r="C47" s="4" t="s">
        <v>1105</v>
      </c>
      <c r="D47" s="4" t="s">
        <v>1091</v>
      </c>
      <c r="E47" s="148" t="s">
        <v>1092</v>
      </c>
      <c r="F47" s="4" t="s">
        <v>1093</v>
      </c>
      <c r="G47" s="41">
        <v>5.6</v>
      </c>
      <c r="H47" s="41">
        <v>0</v>
      </c>
      <c r="I47" s="5">
        <v>15.5</v>
      </c>
      <c r="J47" s="4" t="s">
        <v>1094</v>
      </c>
      <c r="K47" s="5">
        <f t="shared" ref="K47:K48" si="15">I47*G47</f>
        <v>86.8</v>
      </c>
      <c r="L47" s="5">
        <f t="shared" si="6"/>
        <v>86.8</v>
      </c>
      <c r="M47" s="36">
        <v>280</v>
      </c>
      <c r="N47" s="5">
        <f t="shared" si="7"/>
        <v>24304</v>
      </c>
      <c r="O47" s="5">
        <v>0</v>
      </c>
      <c r="P47" s="5">
        <f t="shared" si="8"/>
        <v>24304</v>
      </c>
      <c r="Q47" s="4" t="s">
        <v>126</v>
      </c>
      <c r="R47" s="4" t="s">
        <v>127</v>
      </c>
      <c r="S47" s="4"/>
    </row>
    <row r="48" spans="1:19" hidden="1" x14ac:dyDescent="0.25">
      <c r="A48" s="100">
        <v>66992</v>
      </c>
      <c r="B48" s="187">
        <f t="shared" si="14"/>
        <v>46281</v>
      </c>
      <c r="C48" s="4" t="s">
        <v>1105</v>
      </c>
      <c r="D48" s="4" t="s">
        <v>1091</v>
      </c>
      <c r="E48" s="148" t="s">
        <v>1092</v>
      </c>
      <c r="F48" s="4" t="s">
        <v>1093</v>
      </c>
      <c r="G48" s="41">
        <v>5.6</v>
      </c>
      <c r="H48" s="41">
        <v>0</v>
      </c>
      <c r="I48" s="5">
        <v>15.5</v>
      </c>
      <c r="J48" s="4" t="s">
        <v>1094</v>
      </c>
      <c r="K48" s="5">
        <f t="shared" si="15"/>
        <v>86.8</v>
      </c>
      <c r="L48" s="5">
        <f t="shared" si="6"/>
        <v>86.8</v>
      </c>
      <c r="M48" s="36">
        <v>360</v>
      </c>
      <c r="N48" s="5">
        <f t="shared" si="7"/>
        <v>31248</v>
      </c>
      <c r="O48" s="5">
        <v>0</v>
      </c>
      <c r="P48" s="5">
        <f t="shared" si="8"/>
        <v>31248</v>
      </c>
      <c r="Q48" s="4" t="s">
        <v>126</v>
      </c>
      <c r="R48" s="4" t="s">
        <v>127</v>
      </c>
      <c r="S48" s="4"/>
    </row>
    <row r="49" spans="1:19" hidden="1" x14ac:dyDescent="0.25">
      <c r="A49" s="100">
        <v>66926</v>
      </c>
      <c r="B49" s="187">
        <f t="shared" si="5"/>
        <v>46213</v>
      </c>
      <c r="C49" s="4" t="s">
        <v>1106</v>
      </c>
      <c r="D49" s="4" t="s">
        <v>1107</v>
      </c>
      <c r="E49" s="148" t="s">
        <v>8838</v>
      </c>
      <c r="F49" s="4" t="s">
        <v>1093</v>
      </c>
      <c r="G49" s="41">
        <v>0</v>
      </c>
      <c r="H49" s="41">
        <v>0</v>
      </c>
      <c r="I49" s="5">
        <v>0</v>
      </c>
      <c r="J49" s="4" t="s">
        <v>1094</v>
      </c>
      <c r="K49" s="5">
        <v>75</v>
      </c>
      <c r="L49" s="5">
        <f t="shared" si="6"/>
        <v>75</v>
      </c>
      <c r="M49" s="36">
        <v>40</v>
      </c>
      <c r="N49" s="5">
        <f t="shared" si="7"/>
        <v>3000</v>
      </c>
      <c r="O49" s="5">
        <v>0</v>
      </c>
      <c r="P49" s="5">
        <f t="shared" si="8"/>
        <v>3000</v>
      </c>
      <c r="Q49" s="65" t="s">
        <v>126</v>
      </c>
      <c r="R49" s="4" t="s">
        <v>127</v>
      </c>
      <c r="S49" s="4"/>
    </row>
    <row r="50" spans="1:19" hidden="1" x14ac:dyDescent="0.25">
      <c r="A50" s="100">
        <v>66927</v>
      </c>
      <c r="B50" s="187">
        <f t="shared" si="5"/>
        <v>46214</v>
      </c>
      <c r="C50" s="4" t="s">
        <v>1108</v>
      </c>
      <c r="D50" s="4" t="s">
        <v>1107</v>
      </c>
      <c r="E50" s="148" t="s">
        <v>8838</v>
      </c>
      <c r="F50" s="4" t="s">
        <v>1093</v>
      </c>
      <c r="G50" s="41">
        <v>0</v>
      </c>
      <c r="H50" s="41">
        <v>0</v>
      </c>
      <c r="I50" s="5">
        <v>0</v>
      </c>
      <c r="J50" s="4" t="s">
        <v>1094</v>
      </c>
      <c r="K50" s="5">
        <v>75</v>
      </c>
      <c r="L50" s="5">
        <f t="shared" si="6"/>
        <v>75</v>
      </c>
      <c r="M50" s="36">
        <v>120</v>
      </c>
      <c r="N50" s="5">
        <f t="shared" si="7"/>
        <v>9000</v>
      </c>
      <c r="O50" s="5">
        <v>0</v>
      </c>
      <c r="P50" s="5">
        <f t="shared" si="8"/>
        <v>9000</v>
      </c>
      <c r="Q50" s="65" t="s">
        <v>126</v>
      </c>
      <c r="R50" s="4" t="s">
        <v>127</v>
      </c>
      <c r="S50" s="4"/>
    </row>
    <row r="51" spans="1:19" hidden="1" x14ac:dyDescent="0.25">
      <c r="A51" s="100">
        <v>66928</v>
      </c>
      <c r="B51" s="187">
        <f t="shared" si="5"/>
        <v>46215</v>
      </c>
      <c r="C51" s="4" t="s">
        <v>1109</v>
      </c>
      <c r="D51" s="4" t="s">
        <v>1107</v>
      </c>
      <c r="E51" s="148" t="s">
        <v>8838</v>
      </c>
      <c r="F51" s="4" t="s">
        <v>1093</v>
      </c>
      <c r="G51" s="41">
        <v>0</v>
      </c>
      <c r="H51" s="41">
        <v>0</v>
      </c>
      <c r="I51" s="5">
        <v>0</v>
      </c>
      <c r="J51" s="4" t="s">
        <v>1094</v>
      </c>
      <c r="K51" s="5">
        <v>75</v>
      </c>
      <c r="L51" s="5">
        <f t="shared" si="6"/>
        <v>75</v>
      </c>
      <c r="M51" s="36">
        <v>120</v>
      </c>
      <c r="N51" s="5">
        <f t="shared" si="7"/>
        <v>9000</v>
      </c>
      <c r="O51" s="5">
        <v>0</v>
      </c>
      <c r="P51" s="5">
        <f t="shared" si="8"/>
        <v>9000</v>
      </c>
      <c r="Q51" s="65" t="s">
        <v>126</v>
      </c>
      <c r="R51" s="4" t="s">
        <v>127</v>
      </c>
      <c r="S51" s="4"/>
    </row>
    <row r="52" spans="1:19" hidden="1" x14ac:dyDescent="0.25">
      <c r="A52" s="100">
        <v>66929</v>
      </c>
      <c r="B52" s="187">
        <f t="shared" si="5"/>
        <v>46216</v>
      </c>
      <c r="C52" s="4" t="s">
        <v>1110</v>
      </c>
      <c r="D52" s="4" t="s">
        <v>1107</v>
      </c>
      <c r="E52" s="148" t="s">
        <v>8838</v>
      </c>
      <c r="F52" s="4" t="s">
        <v>1093</v>
      </c>
      <c r="G52" s="41">
        <v>0</v>
      </c>
      <c r="H52" s="41">
        <v>0</v>
      </c>
      <c r="I52" s="5">
        <v>0</v>
      </c>
      <c r="J52" s="4" t="s">
        <v>1094</v>
      </c>
      <c r="K52" s="5">
        <v>75</v>
      </c>
      <c r="L52" s="5">
        <f t="shared" si="6"/>
        <v>75</v>
      </c>
      <c r="M52" s="36">
        <v>150</v>
      </c>
      <c r="N52" s="5">
        <f t="shared" si="7"/>
        <v>11250</v>
      </c>
      <c r="O52" s="5">
        <v>0</v>
      </c>
      <c r="P52" s="5">
        <f t="shared" si="8"/>
        <v>11250</v>
      </c>
      <c r="Q52" s="65" t="s">
        <v>126</v>
      </c>
      <c r="R52" s="4" t="s">
        <v>127</v>
      </c>
      <c r="S52" s="4"/>
    </row>
    <row r="53" spans="1:19" hidden="1" x14ac:dyDescent="0.25">
      <c r="A53" s="100">
        <v>66930</v>
      </c>
      <c r="B53" s="187">
        <f t="shared" si="5"/>
        <v>46217</v>
      </c>
      <c r="C53" s="4" t="s">
        <v>1111</v>
      </c>
      <c r="D53" s="4" t="s">
        <v>1107</v>
      </c>
      <c r="E53" s="148" t="s">
        <v>8838</v>
      </c>
      <c r="F53" s="4" t="s">
        <v>1093</v>
      </c>
      <c r="G53" s="41">
        <v>0</v>
      </c>
      <c r="H53" s="41">
        <v>0</v>
      </c>
      <c r="I53" s="5">
        <v>0</v>
      </c>
      <c r="J53" s="4" t="s">
        <v>1094</v>
      </c>
      <c r="K53" s="5">
        <v>75</v>
      </c>
      <c r="L53" s="5">
        <f t="shared" si="6"/>
        <v>75</v>
      </c>
      <c r="M53" s="36">
        <v>110</v>
      </c>
      <c r="N53" s="5">
        <f t="shared" si="7"/>
        <v>8250</v>
      </c>
      <c r="O53" s="5">
        <v>0</v>
      </c>
      <c r="P53" s="5">
        <f t="shared" si="8"/>
        <v>8250</v>
      </c>
      <c r="Q53" s="65" t="s">
        <v>126</v>
      </c>
      <c r="R53" s="4" t="s">
        <v>127</v>
      </c>
      <c r="S53" s="4"/>
    </row>
    <row r="54" spans="1:19" hidden="1" x14ac:dyDescent="0.25">
      <c r="A54" s="100">
        <v>66931</v>
      </c>
      <c r="B54" s="187">
        <f t="shared" si="5"/>
        <v>46218</v>
      </c>
      <c r="C54" s="4" t="s">
        <v>1112</v>
      </c>
      <c r="D54" s="4" t="s">
        <v>1107</v>
      </c>
      <c r="E54" s="148" t="s">
        <v>8838</v>
      </c>
      <c r="F54" s="4" t="s">
        <v>1093</v>
      </c>
      <c r="G54" s="41">
        <v>0</v>
      </c>
      <c r="H54" s="41">
        <v>0</v>
      </c>
      <c r="I54" s="5">
        <v>0</v>
      </c>
      <c r="J54" s="4" t="s">
        <v>1094</v>
      </c>
      <c r="K54" s="5">
        <v>75</v>
      </c>
      <c r="L54" s="5">
        <f t="shared" si="6"/>
        <v>75</v>
      </c>
      <c r="M54" s="36">
        <v>40</v>
      </c>
      <c r="N54" s="5">
        <f t="shared" si="7"/>
        <v>3000</v>
      </c>
      <c r="O54" s="5">
        <v>0</v>
      </c>
      <c r="P54" s="5">
        <f t="shared" si="8"/>
        <v>3000</v>
      </c>
      <c r="Q54" s="65" t="s">
        <v>126</v>
      </c>
      <c r="R54" s="4" t="s">
        <v>127</v>
      </c>
      <c r="S54" s="4"/>
    </row>
    <row r="55" spans="1:19" hidden="1" x14ac:dyDescent="0.25">
      <c r="A55" s="151" t="s">
        <v>93</v>
      </c>
      <c r="B55" s="187">
        <f t="shared" si="5"/>
        <v>46219</v>
      </c>
      <c r="C55" s="4" t="s">
        <v>1113</v>
      </c>
      <c r="D55" s="4" t="s">
        <v>1107</v>
      </c>
      <c r="E55" s="148" t="s">
        <v>8838</v>
      </c>
      <c r="F55" s="4" t="s">
        <v>1093</v>
      </c>
      <c r="G55" s="41">
        <v>0</v>
      </c>
      <c r="H55" s="41">
        <v>0</v>
      </c>
      <c r="I55" s="5">
        <v>0</v>
      </c>
      <c r="J55" s="4" t="s">
        <v>1094</v>
      </c>
      <c r="K55" s="5">
        <v>75</v>
      </c>
      <c r="L55" s="5">
        <f t="shared" si="6"/>
        <v>75</v>
      </c>
      <c r="M55" s="36">
        <v>70</v>
      </c>
      <c r="N55" s="5">
        <f t="shared" si="7"/>
        <v>5250</v>
      </c>
      <c r="O55" s="5">
        <v>0</v>
      </c>
      <c r="P55" s="5">
        <f t="shared" si="8"/>
        <v>5250</v>
      </c>
      <c r="Q55" s="65" t="s">
        <v>126</v>
      </c>
      <c r="R55" s="4" t="s">
        <v>127</v>
      </c>
      <c r="S55" s="4"/>
    </row>
    <row r="56" spans="1:19" hidden="1" x14ac:dyDescent="0.25">
      <c r="A56" s="151">
        <v>66933</v>
      </c>
      <c r="B56" s="187">
        <f t="shared" si="5"/>
        <v>46221</v>
      </c>
      <c r="C56" s="4" t="s">
        <v>1114</v>
      </c>
      <c r="D56" s="4" t="s">
        <v>1107</v>
      </c>
      <c r="E56" s="148" t="s">
        <v>8838</v>
      </c>
      <c r="F56" s="4" t="s">
        <v>1093</v>
      </c>
      <c r="G56" s="41">
        <v>0</v>
      </c>
      <c r="H56" s="41">
        <v>0</v>
      </c>
      <c r="I56" s="5">
        <v>0</v>
      </c>
      <c r="J56" s="4" t="s">
        <v>1094</v>
      </c>
      <c r="K56" s="5">
        <v>75</v>
      </c>
      <c r="L56" s="5">
        <f t="shared" si="6"/>
        <v>75</v>
      </c>
      <c r="M56" s="36">
        <v>70</v>
      </c>
      <c r="N56" s="5">
        <f t="shared" si="7"/>
        <v>5250</v>
      </c>
      <c r="O56" s="5">
        <v>0</v>
      </c>
      <c r="P56" s="5">
        <f t="shared" si="8"/>
        <v>5250</v>
      </c>
      <c r="Q56" s="65" t="s">
        <v>126</v>
      </c>
      <c r="R56" s="4" t="s">
        <v>127</v>
      </c>
      <c r="S56" s="4"/>
    </row>
    <row r="57" spans="1:19" hidden="1" x14ac:dyDescent="0.25">
      <c r="A57" s="151">
        <v>66949</v>
      </c>
      <c r="B57" s="187">
        <f t="shared" si="5"/>
        <v>46237</v>
      </c>
      <c r="C57" s="4" t="s">
        <v>1115</v>
      </c>
      <c r="D57" s="4" t="s">
        <v>1107</v>
      </c>
      <c r="E57" s="148" t="s">
        <v>8838</v>
      </c>
      <c r="F57" s="4" t="s">
        <v>1093</v>
      </c>
      <c r="G57" s="41">
        <v>0</v>
      </c>
      <c r="H57" s="41">
        <v>0</v>
      </c>
      <c r="I57" s="5">
        <v>0</v>
      </c>
      <c r="J57" s="4" t="s">
        <v>1094</v>
      </c>
      <c r="K57" s="5">
        <v>80</v>
      </c>
      <c r="L57" s="5">
        <f t="shared" si="6"/>
        <v>80</v>
      </c>
      <c r="M57" s="36">
        <v>80</v>
      </c>
      <c r="N57" s="5">
        <f t="shared" si="7"/>
        <v>6400</v>
      </c>
      <c r="O57" s="5">
        <v>0</v>
      </c>
      <c r="P57" s="5">
        <f t="shared" si="8"/>
        <v>6400</v>
      </c>
      <c r="Q57" s="65" t="s">
        <v>126</v>
      </c>
      <c r="R57" s="4" t="s">
        <v>127</v>
      </c>
      <c r="S57" s="4"/>
    </row>
    <row r="58" spans="1:19" hidden="1" x14ac:dyDescent="0.25">
      <c r="A58" s="151">
        <v>66950</v>
      </c>
      <c r="B58" s="187">
        <f t="shared" si="5"/>
        <v>46238</v>
      </c>
      <c r="C58" s="4" t="s">
        <v>1115</v>
      </c>
      <c r="D58" s="4" t="s">
        <v>1107</v>
      </c>
      <c r="E58" s="148" t="s">
        <v>8838</v>
      </c>
      <c r="F58" s="4" t="s">
        <v>1093</v>
      </c>
      <c r="G58" s="41">
        <v>0</v>
      </c>
      <c r="H58" s="41">
        <v>0</v>
      </c>
      <c r="I58" s="5">
        <v>0</v>
      </c>
      <c r="J58" s="4" t="s">
        <v>1094</v>
      </c>
      <c r="K58" s="5">
        <v>80</v>
      </c>
      <c r="L58" s="5">
        <f t="shared" si="6"/>
        <v>80</v>
      </c>
      <c r="M58" s="36">
        <v>60</v>
      </c>
      <c r="N58" s="5">
        <f t="shared" si="7"/>
        <v>4800</v>
      </c>
      <c r="O58" s="5">
        <v>0</v>
      </c>
      <c r="P58" s="5">
        <f t="shared" si="8"/>
        <v>4800</v>
      </c>
      <c r="Q58" s="65" t="s">
        <v>126</v>
      </c>
      <c r="R58" s="4" t="s">
        <v>127</v>
      </c>
      <c r="S58" s="4"/>
    </row>
    <row r="59" spans="1:19" hidden="1" x14ac:dyDescent="0.25">
      <c r="A59" s="151">
        <v>66951</v>
      </c>
      <c r="B59" s="187">
        <f t="shared" si="5"/>
        <v>46239</v>
      </c>
      <c r="C59" s="4" t="s">
        <v>1115</v>
      </c>
      <c r="D59" s="4" t="s">
        <v>1107</v>
      </c>
      <c r="E59" s="148" t="s">
        <v>8838</v>
      </c>
      <c r="F59" s="4" t="s">
        <v>1093</v>
      </c>
      <c r="G59" s="41">
        <v>0</v>
      </c>
      <c r="H59" s="41">
        <v>0</v>
      </c>
      <c r="I59" s="5">
        <v>0</v>
      </c>
      <c r="J59" s="4" t="s">
        <v>1094</v>
      </c>
      <c r="K59" s="5">
        <v>80</v>
      </c>
      <c r="L59" s="5">
        <f t="shared" si="6"/>
        <v>80</v>
      </c>
      <c r="M59" s="36">
        <v>120</v>
      </c>
      <c r="N59" s="5">
        <f t="shared" si="7"/>
        <v>9600</v>
      </c>
      <c r="O59" s="5">
        <v>0</v>
      </c>
      <c r="P59" s="5">
        <f t="shared" si="8"/>
        <v>9600</v>
      </c>
      <c r="Q59" s="65" t="s">
        <v>126</v>
      </c>
      <c r="R59" s="4" t="s">
        <v>127</v>
      </c>
      <c r="S59" s="4"/>
    </row>
    <row r="60" spans="1:19" hidden="1" x14ac:dyDescent="0.25">
      <c r="A60" s="151">
        <v>66952</v>
      </c>
      <c r="B60" s="187">
        <f t="shared" si="5"/>
        <v>46240</v>
      </c>
      <c r="C60" s="4" t="s">
        <v>1115</v>
      </c>
      <c r="D60" s="4" t="s">
        <v>1107</v>
      </c>
      <c r="E60" s="148" t="s">
        <v>8838</v>
      </c>
      <c r="F60" s="4" t="s">
        <v>1093</v>
      </c>
      <c r="G60" s="41">
        <v>0</v>
      </c>
      <c r="H60" s="41">
        <v>0</v>
      </c>
      <c r="I60" s="5">
        <v>0</v>
      </c>
      <c r="J60" s="4" t="s">
        <v>1094</v>
      </c>
      <c r="K60" s="5">
        <v>80</v>
      </c>
      <c r="L60" s="5">
        <f t="shared" si="6"/>
        <v>80</v>
      </c>
      <c r="M60" s="36">
        <v>120</v>
      </c>
      <c r="N60" s="5">
        <f t="shared" si="7"/>
        <v>9600</v>
      </c>
      <c r="O60" s="5">
        <v>0</v>
      </c>
      <c r="P60" s="5">
        <f t="shared" si="8"/>
        <v>9600</v>
      </c>
      <c r="Q60" s="65" t="s">
        <v>126</v>
      </c>
      <c r="R60" s="4" t="s">
        <v>127</v>
      </c>
      <c r="S60" s="4"/>
    </row>
    <row r="61" spans="1:19" hidden="1" x14ac:dyDescent="0.25">
      <c r="A61" s="151">
        <v>66953</v>
      </c>
      <c r="B61" s="187">
        <f t="shared" si="5"/>
        <v>46241</v>
      </c>
      <c r="C61" s="4" t="s">
        <v>1115</v>
      </c>
      <c r="D61" s="4" t="s">
        <v>1107</v>
      </c>
      <c r="E61" s="148" t="s">
        <v>8838</v>
      </c>
      <c r="F61" s="4" t="s">
        <v>1093</v>
      </c>
      <c r="G61" s="41">
        <v>0</v>
      </c>
      <c r="H61" s="41">
        <v>0</v>
      </c>
      <c r="I61" s="5">
        <v>0</v>
      </c>
      <c r="J61" s="4" t="s">
        <v>1094</v>
      </c>
      <c r="K61" s="5">
        <v>80</v>
      </c>
      <c r="L61" s="5">
        <f t="shared" si="6"/>
        <v>80</v>
      </c>
      <c r="M61" s="36">
        <v>80</v>
      </c>
      <c r="N61" s="5">
        <f t="shared" si="7"/>
        <v>6400</v>
      </c>
      <c r="O61" s="5">
        <v>0</v>
      </c>
      <c r="P61" s="5">
        <f t="shared" si="8"/>
        <v>6400</v>
      </c>
      <c r="Q61" s="65" t="s">
        <v>126</v>
      </c>
      <c r="R61" s="4" t="s">
        <v>127</v>
      </c>
      <c r="S61" s="4"/>
    </row>
    <row r="62" spans="1:19" hidden="1" x14ac:dyDescent="0.25">
      <c r="A62" s="151">
        <v>66957</v>
      </c>
      <c r="B62" s="187">
        <f t="shared" si="5"/>
        <v>46245</v>
      </c>
      <c r="C62" s="4" t="s">
        <v>1115</v>
      </c>
      <c r="D62" s="4" t="s">
        <v>1107</v>
      </c>
      <c r="E62" s="148" t="s">
        <v>8838</v>
      </c>
      <c r="F62" s="4" t="s">
        <v>1093</v>
      </c>
      <c r="G62" s="41">
        <v>0</v>
      </c>
      <c r="H62" s="41">
        <v>0</v>
      </c>
      <c r="I62" s="5">
        <v>0</v>
      </c>
      <c r="J62" s="4" t="s">
        <v>1094</v>
      </c>
      <c r="K62" s="5">
        <v>80</v>
      </c>
      <c r="L62" s="5">
        <f t="shared" si="6"/>
        <v>80</v>
      </c>
      <c r="M62" s="36">
        <v>120</v>
      </c>
      <c r="N62" s="5">
        <f t="shared" si="7"/>
        <v>9600</v>
      </c>
      <c r="O62" s="5">
        <v>0</v>
      </c>
      <c r="P62" s="5">
        <f t="shared" si="8"/>
        <v>9600</v>
      </c>
      <c r="Q62" s="65" t="s">
        <v>126</v>
      </c>
      <c r="R62" s="4" t="s">
        <v>127</v>
      </c>
      <c r="S62" s="4"/>
    </row>
    <row r="63" spans="1:19" hidden="1" x14ac:dyDescent="0.25">
      <c r="A63" s="151">
        <v>66958</v>
      </c>
      <c r="B63" s="187">
        <f t="shared" si="5"/>
        <v>46246</v>
      </c>
      <c r="C63" s="4" t="s">
        <v>1115</v>
      </c>
      <c r="D63" s="4" t="s">
        <v>1107</v>
      </c>
      <c r="E63" s="148" t="s">
        <v>8838</v>
      </c>
      <c r="F63" s="4" t="s">
        <v>1093</v>
      </c>
      <c r="G63" s="41">
        <v>0</v>
      </c>
      <c r="H63" s="41">
        <v>0</v>
      </c>
      <c r="I63" s="5">
        <v>0</v>
      </c>
      <c r="J63" s="4" t="s">
        <v>1094</v>
      </c>
      <c r="K63" s="5">
        <v>80</v>
      </c>
      <c r="L63" s="5">
        <f t="shared" si="6"/>
        <v>80</v>
      </c>
      <c r="M63" s="36">
        <v>80</v>
      </c>
      <c r="N63" s="5">
        <f t="shared" si="7"/>
        <v>6400</v>
      </c>
      <c r="O63" s="5">
        <v>0</v>
      </c>
      <c r="P63" s="5">
        <f t="shared" si="8"/>
        <v>6400</v>
      </c>
      <c r="Q63" s="65" t="s">
        <v>126</v>
      </c>
      <c r="R63" s="4" t="s">
        <v>127</v>
      </c>
      <c r="S63" s="4"/>
    </row>
    <row r="64" spans="1:19" hidden="1" x14ac:dyDescent="0.25">
      <c r="A64" s="100">
        <v>66959</v>
      </c>
      <c r="B64" s="187">
        <f t="shared" si="5"/>
        <v>46247</v>
      </c>
      <c r="C64" s="4" t="s">
        <v>1115</v>
      </c>
      <c r="D64" s="4" t="s">
        <v>1107</v>
      </c>
      <c r="E64" s="148" t="s">
        <v>8838</v>
      </c>
      <c r="F64" s="4" t="s">
        <v>1093</v>
      </c>
      <c r="G64" s="41">
        <v>0</v>
      </c>
      <c r="H64" s="41">
        <v>0</v>
      </c>
      <c r="I64" s="5">
        <v>0</v>
      </c>
      <c r="J64" s="4" t="s">
        <v>1094</v>
      </c>
      <c r="K64" s="5">
        <v>80</v>
      </c>
      <c r="L64" s="5">
        <f t="shared" si="6"/>
        <v>80</v>
      </c>
      <c r="M64" s="36">
        <v>120</v>
      </c>
      <c r="N64" s="5">
        <f t="shared" si="7"/>
        <v>9600</v>
      </c>
      <c r="O64" s="5">
        <v>0</v>
      </c>
      <c r="P64" s="5">
        <f t="shared" si="8"/>
        <v>9600</v>
      </c>
      <c r="Q64" s="4" t="s">
        <v>126</v>
      </c>
      <c r="R64" s="4" t="s">
        <v>127</v>
      </c>
      <c r="S64" s="4"/>
    </row>
    <row r="65" spans="1:19" hidden="1" x14ac:dyDescent="0.25">
      <c r="A65" s="151">
        <v>66960</v>
      </c>
      <c r="B65" s="187">
        <f t="shared" si="5"/>
        <v>46248</v>
      </c>
      <c r="C65" s="4" t="s">
        <v>1115</v>
      </c>
      <c r="D65" s="4" t="s">
        <v>1107</v>
      </c>
      <c r="E65" s="148" t="s">
        <v>8838</v>
      </c>
      <c r="F65" s="4" t="s">
        <v>1093</v>
      </c>
      <c r="G65" s="41">
        <v>0</v>
      </c>
      <c r="H65" s="41">
        <v>0</v>
      </c>
      <c r="I65" s="5">
        <v>0</v>
      </c>
      <c r="J65" s="4" t="s">
        <v>1094</v>
      </c>
      <c r="K65" s="5">
        <v>80</v>
      </c>
      <c r="L65" s="5">
        <f t="shared" si="6"/>
        <v>80</v>
      </c>
      <c r="M65" s="36">
        <v>80</v>
      </c>
      <c r="N65" s="5">
        <f t="shared" si="7"/>
        <v>6400</v>
      </c>
      <c r="O65" s="5">
        <v>0</v>
      </c>
      <c r="P65" s="5">
        <f t="shared" si="8"/>
        <v>6400</v>
      </c>
      <c r="Q65" s="65" t="s">
        <v>126</v>
      </c>
      <c r="R65" s="4" t="s">
        <v>127</v>
      </c>
      <c r="S65" s="4"/>
    </row>
    <row r="66" spans="1:19" hidden="1" x14ac:dyDescent="0.25">
      <c r="A66" s="151">
        <v>66961</v>
      </c>
      <c r="B66" s="187">
        <f t="shared" si="5"/>
        <v>46249</v>
      </c>
      <c r="C66" s="4" t="s">
        <v>1115</v>
      </c>
      <c r="D66" s="4" t="s">
        <v>1107</v>
      </c>
      <c r="E66" s="148" t="s">
        <v>8838</v>
      </c>
      <c r="F66" s="4" t="s">
        <v>1093</v>
      </c>
      <c r="G66" s="41">
        <v>0</v>
      </c>
      <c r="H66" s="41">
        <v>0</v>
      </c>
      <c r="I66" s="5">
        <v>0</v>
      </c>
      <c r="J66" s="4" t="s">
        <v>1094</v>
      </c>
      <c r="K66" s="5">
        <v>80</v>
      </c>
      <c r="L66" s="5">
        <f t="shared" si="6"/>
        <v>80</v>
      </c>
      <c r="M66" s="36">
        <v>80</v>
      </c>
      <c r="N66" s="5">
        <f t="shared" si="7"/>
        <v>6400</v>
      </c>
      <c r="O66" s="5">
        <v>0</v>
      </c>
      <c r="P66" s="5">
        <f t="shared" si="8"/>
        <v>6400</v>
      </c>
      <c r="Q66" s="65" t="s">
        <v>126</v>
      </c>
      <c r="R66" s="4" t="s">
        <v>127</v>
      </c>
      <c r="S66" s="4"/>
    </row>
    <row r="67" spans="1:19" hidden="1" x14ac:dyDescent="0.25">
      <c r="A67" s="100" t="s">
        <v>59</v>
      </c>
      <c r="B67" s="187">
        <f t="shared" si="5"/>
        <v>46250</v>
      </c>
      <c r="C67" s="4" t="s">
        <v>1115</v>
      </c>
      <c r="D67" s="4" t="s">
        <v>1107</v>
      </c>
      <c r="E67" s="148" t="s">
        <v>8838</v>
      </c>
      <c r="F67" s="4" t="s">
        <v>1093</v>
      </c>
      <c r="G67" s="41">
        <v>0</v>
      </c>
      <c r="H67" s="41">
        <v>0</v>
      </c>
      <c r="I67" s="5">
        <v>0</v>
      </c>
      <c r="J67" s="4" t="s">
        <v>1094</v>
      </c>
      <c r="K67" s="5">
        <v>80</v>
      </c>
      <c r="L67" s="5">
        <f t="shared" si="6"/>
        <v>80</v>
      </c>
      <c r="M67" s="36">
        <v>80</v>
      </c>
      <c r="N67" s="5">
        <f t="shared" si="7"/>
        <v>6400</v>
      </c>
      <c r="O67" s="5">
        <v>0</v>
      </c>
      <c r="P67" s="5">
        <f t="shared" si="8"/>
        <v>6400</v>
      </c>
      <c r="Q67" s="65" t="s">
        <v>126</v>
      </c>
      <c r="R67" s="4" t="s">
        <v>127</v>
      </c>
      <c r="S67" s="4"/>
    </row>
    <row r="68" spans="1:19" hidden="1" x14ac:dyDescent="0.25">
      <c r="A68" s="151">
        <v>66963</v>
      </c>
      <c r="B68" s="187">
        <f t="shared" si="5"/>
        <v>46252</v>
      </c>
      <c r="C68" s="4" t="s">
        <v>1115</v>
      </c>
      <c r="D68" s="4" t="s">
        <v>1107</v>
      </c>
      <c r="E68" s="148" t="s">
        <v>8838</v>
      </c>
      <c r="F68" s="4" t="s">
        <v>1093</v>
      </c>
      <c r="G68" s="41">
        <v>0</v>
      </c>
      <c r="H68" s="41">
        <v>0</v>
      </c>
      <c r="I68" s="5">
        <v>0</v>
      </c>
      <c r="J68" s="4" t="s">
        <v>1094</v>
      </c>
      <c r="K68" s="5">
        <v>80</v>
      </c>
      <c r="L68" s="5">
        <f t="shared" si="6"/>
        <v>80</v>
      </c>
      <c r="M68" s="36">
        <v>80</v>
      </c>
      <c r="N68" s="5">
        <f t="shared" si="7"/>
        <v>6400</v>
      </c>
      <c r="O68" s="5">
        <v>0</v>
      </c>
      <c r="P68" s="5">
        <f t="shared" si="8"/>
        <v>6400</v>
      </c>
      <c r="Q68" s="65" t="s">
        <v>126</v>
      </c>
      <c r="R68" s="4" t="s">
        <v>127</v>
      </c>
      <c r="S68" s="4"/>
    </row>
    <row r="69" spans="1:19" hidden="1" x14ac:dyDescent="0.25">
      <c r="A69" s="100">
        <v>66964</v>
      </c>
      <c r="B69" s="187">
        <f t="shared" si="5"/>
        <v>46253</v>
      </c>
      <c r="C69" s="4" t="s">
        <v>1115</v>
      </c>
      <c r="D69" s="4" t="s">
        <v>1107</v>
      </c>
      <c r="E69" s="148" t="s">
        <v>8838</v>
      </c>
      <c r="F69" s="4" t="s">
        <v>1093</v>
      </c>
      <c r="G69" s="41">
        <v>0</v>
      </c>
      <c r="H69" s="41">
        <v>0</v>
      </c>
      <c r="I69" s="5">
        <v>0</v>
      </c>
      <c r="J69" s="4" t="s">
        <v>1094</v>
      </c>
      <c r="K69" s="5">
        <v>80</v>
      </c>
      <c r="L69" s="5">
        <f t="shared" si="6"/>
        <v>80</v>
      </c>
      <c r="M69" s="36">
        <v>80</v>
      </c>
      <c r="N69" s="5">
        <f t="shared" si="7"/>
        <v>6400</v>
      </c>
      <c r="O69" s="5">
        <v>0</v>
      </c>
      <c r="P69" s="5">
        <f t="shared" si="8"/>
        <v>6400</v>
      </c>
      <c r="Q69" s="65" t="s">
        <v>126</v>
      </c>
      <c r="R69" s="4" t="s">
        <v>127</v>
      </c>
      <c r="S69" s="4"/>
    </row>
    <row r="70" spans="1:19" hidden="1" x14ac:dyDescent="0.25">
      <c r="A70" s="100">
        <v>66965</v>
      </c>
      <c r="B70" s="187">
        <f t="shared" si="5"/>
        <v>46254</v>
      </c>
      <c r="C70" s="4" t="s">
        <v>1115</v>
      </c>
      <c r="D70" s="4" t="s">
        <v>1107</v>
      </c>
      <c r="E70" s="148" t="s">
        <v>8838</v>
      </c>
      <c r="F70" s="4" t="s">
        <v>1093</v>
      </c>
      <c r="G70" s="41">
        <v>0</v>
      </c>
      <c r="H70" s="41">
        <v>0</v>
      </c>
      <c r="I70" s="5">
        <v>0</v>
      </c>
      <c r="J70" s="4" t="s">
        <v>1094</v>
      </c>
      <c r="K70" s="5">
        <v>80</v>
      </c>
      <c r="L70" s="5">
        <f t="shared" si="6"/>
        <v>80</v>
      </c>
      <c r="M70" s="36">
        <v>80</v>
      </c>
      <c r="N70" s="5">
        <f t="shared" si="7"/>
        <v>6400</v>
      </c>
      <c r="O70" s="5">
        <v>0</v>
      </c>
      <c r="P70" s="5">
        <f t="shared" si="8"/>
        <v>6400</v>
      </c>
      <c r="Q70" s="65" t="s">
        <v>126</v>
      </c>
      <c r="R70" s="4" t="s">
        <v>127</v>
      </c>
      <c r="S70" s="4"/>
    </row>
    <row r="71" spans="1:19" hidden="1" x14ac:dyDescent="0.25">
      <c r="A71" s="100">
        <v>66966</v>
      </c>
      <c r="B71" s="187">
        <f t="shared" si="5"/>
        <v>46255</v>
      </c>
      <c r="C71" s="4" t="s">
        <v>1115</v>
      </c>
      <c r="D71" s="4" t="s">
        <v>1107</v>
      </c>
      <c r="E71" s="148" t="s">
        <v>8838</v>
      </c>
      <c r="F71" s="4" t="s">
        <v>1093</v>
      </c>
      <c r="G71" s="41">
        <v>0</v>
      </c>
      <c r="H71" s="41">
        <v>0</v>
      </c>
      <c r="I71" s="5">
        <v>0</v>
      </c>
      <c r="J71" s="4" t="s">
        <v>1094</v>
      </c>
      <c r="K71" s="5">
        <v>80</v>
      </c>
      <c r="L71" s="5">
        <f t="shared" si="6"/>
        <v>80</v>
      </c>
      <c r="M71" s="36">
        <v>80</v>
      </c>
      <c r="N71" s="5">
        <f t="shared" si="7"/>
        <v>6400</v>
      </c>
      <c r="O71" s="5">
        <v>0</v>
      </c>
      <c r="P71" s="5">
        <f t="shared" si="8"/>
        <v>6400</v>
      </c>
      <c r="Q71" s="4" t="s">
        <v>126</v>
      </c>
      <c r="R71" s="4" t="s">
        <v>127</v>
      </c>
      <c r="S71" s="4"/>
    </row>
    <row r="72" spans="1:19" hidden="1" x14ac:dyDescent="0.25">
      <c r="A72" s="100">
        <v>66967</v>
      </c>
      <c r="B72" s="187">
        <f t="shared" si="5"/>
        <v>46256</v>
      </c>
      <c r="C72" s="4" t="s">
        <v>1115</v>
      </c>
      <c r="D72" s="4" t="s">
        <v>1107</v>
      </c>
      <c r="E72" s="148" t="s">
        <v>8838</v>
      </c>
      <c r="F72" s="4" t="s">
        <v>1093</v>
      </c>
      <c r="G72" s="41">
        <v>0</v>
      </c>
      <c r="H72" s="41">
        <v>0</v>
      </c>
      <c r="I72" s="5">
        <v>0</v>
      </c>
      <c r="J72" s="4" t="s">
        <v>1094</v>
      </c>
      <c r="K72" s="5">
        <v>80</v>
      </c>
      <c r="L72" s="5">
        <f t="shared" si="6"/>
        <v>80</v>
      </c>
      <c r="M72" s="36">
        <v>120</v>
      </c>
      <c r="N72" s="5">
        <f t="shared" si="7"/>
        <v>9600</v>
      </c>
      <c r="O72" s="5">
        <v>0</v>
      </c>
      <c r="P72" s="5">
        <f t="shared" si="8"/>
        <v>9600</v>
      </c>
      <c r="Q72" s="4" t="s">
        <v>126</v>
      </c>
      <c r="R72" s="4" t="s">
        <v>127</v>
      </c>
      <c r="S72" s="4"/>
    </row>
    <row r="73" spans="1:19" hidden="1" x14ac:dyDescent="0.25">
      <c r="A73" s="100">
        <v>66968</v>
      </c>
      <c r="B73" s="187">
        <f t="shared" si="5"/>
        <v>46257</v>
      </c>
      <c r="C73" s="4" t="s">
        <v>1115</v>
      </c>
      <c r="D73" s="4" t="s">
        <v>1107</v>
      </c>
      <c r="E73" s="148" t="s">
        <v>8838</v>
      </c>
      <c r="F73" s="4" t="s">
        <v>1093</v>
      </c>
      <c r="G73" s="41">
        <v>0</v>
      </c>
      <c r="H73" s="41">
        <v>0</v>
      </c>
      <c r="I73" s="5">
        <v>0</v>
      </c>
      <c r="J73" s="4" t="s">
        <v>1094</v>
      </c>
      <c r="K73" s="5">
        <v>80</v>
      </c>
      <c r="L73" s="5">
        <f t="shared" si="6"/>
        <v>80</v>
      </c>
      <c r="M73" s="36">
        <v>120</v>
      </c>
      <c r="N73" s="5">
        <f t="shared" si="7"/>
        <v>9600</v>
      </c>
      <c r="O73" s="5">
        <v>0</v>
      </c>
      <c r="P73" s="5">
        <f t="shared" si="8"/>
        <v>9600</v>
      </c>
      <c r="Q73" s="4" t="s">
        <v>126</v>
      </c>
      <c r="R73" s="4" t="s">
        <v>127</v>
      </c>
      <c r="S73" s="4"/>
    </row>
    <row r="74" spans="1:19" hidden="1" x14ac:dyDescent="0.25">
      <c r="A74" s="100">
        <v>66969</v>
      </c>
      <c r="B74" s="187">
        <f t="shared" si="5"/>
        <v>46258</v>
      </c>
      <c r="C74" s="4" t="s">
        <v>1115</v>
      </c>
      <c r="D74" s="4" t="s">
        <v>1107</v>
      </c>
      <c r="E74" s="148" t="s">
        <v>8838</v>
      </c>
      <c r="F74" s="4" t="s">
        <v>1093</v>
      </c>
      <c r="G74" s="41">
        <v>0</v>
      </c>
      <c r="H74" s="41">
        <v>0</v>
      </c>
      <c r="I74" s="5">
        <v>0</v>
      </c>
      <c r="J74" s="4" t="s">
        <v>1094</v>
      </c>
      <c r="K74" s="5">
        <v>80</v>
      </c>
      <c r="L74" s="5">
        <f t="shared" si="6"/>
        <v>80</v>
      </c>
      <c r="M74" s="36">
        <v>80</v>
      </c>
      <c r="N74" s="5">
        <f t="shared" si="7"/>
        <v>6400</v>
      </c>
      <c r="O74" s="5">
        <v>0</v>
      </c>
      <c r="P74" s="5">
        <f t="shared" si="8"/>
        <v>6400</v>
      </c>
      <c r="Q74" s="4" t="s">
        <v>126</v>
      </c>
      <c r="R74" s="4" t="s">
        <v>127</v>
      </c>
      <c r="S74" s="4"/>
    </row>
    <row r="75" spans="1:19" hidden="1" x14ac:dyDescent="0.25">
      <c r="A75" s="100">
        <v>66970</v>
      </c>
      <c r="B75" s="187">
        <f t="shared" si="5"/>
        <v>46259</v>
      </c>
      <c r="C75" s="4" t="s">
        <v>1115</v>
      </c>
      <c r="D75" s="4" t="s">
        <v>1107</v>
      </c>
      <c r="E75" s="148" t="s">
        <v>8838</v>
      </c>
      <c r="F75" s="4" t="s">
        <v>1093</v>
      </c>
      <c r="G75" s="41">
        <v>0</v>
      </c>
      <c r="H75" s="41">
        <v>0</v>
      </c>
      <c r="I75" s="5">
        <v>0</v>
      </c>
      <c r="J75" s="4" t="s">
        <v>1094</v>
      </c>
      <c r="K75" s="5">
        <v>80</v>
      </c>
      <c r="L75" s="5">
        <f t="shared" si="6"/>
        <v>80</v>
      </c>
      <c r="M75" s="36">
        <v>80</v>
      </c>
      <c r="N75" s="5">
        <f t="shared" si="7"/>
        <v>6400</v>
      </c>
      <c r="O75" s="5">
        <v>0</v>
      </c>
      <c r="P75" s="5">
        <f t="shared" si="8"/>
        <v>6400</v>
      </c>
      <c r="Q75" s="4" t="s">
        <v>126</v>
      </c>
      <c r="R75" s="4" t="s">
        <v>127</v>
      </c>
      <c r="S75" s="4"/>
    </row>
    <row r="76" spans="1:19" hidden="1" x14ac:dyDescent="0.25">
      <c r="A76" s="100">
        <v>66971</v>
      </c>
      <c r="B76" s="187">
        <f t="shared" si="5"/>
        <v>46260</v>
      </c>
      <c r="C76" s="4" t="s">
        <v>1115</v>
      </c>
      <c r="D76" s="4" t="s">
        <v>1107</v>
      </c>
      <c r="E76" s="148" t="s">
        <v>8838</v>
      </c>
      <c r="F76" s="4" t="s">
        <v>1093</v>
      </c>
      <c r="G76" s="41">
        <v>0</v>
      </c>
      <c r="H76" s="41">
        <v>0</v>
      </c>
      <c r="I76" s="5">
        <v>0</v>
      </c>
      <c r="J76" s="4" t="s">
        <v>1094</v>
      </c>
      <c r="K76" s="5">
        <v>80</v>
      </c>
      <c r="L76" s="5">
        <f t="shared" si="6"/>
        <v>80</v>
      </c>
      <c r="M76" s="36">
        <v>80</v>
      </c>
      <c r="N76" s="5">
        <f t="shared" si="7"/>
        <v>6400</v>
      </c>
      <c r="O76" s="5">
        <v>0</v>
      </c>
      <c r="P76" s="5">
        <f t="shared" si="8"/>
        <v>6400</v>
      </c>
      <c r="Q76" s="4" t="s">
        <v>126</v>
      </c>
      <c r="R76" s="4" t="s">
        <v>127</v>
      </c>
      <c r="S76" s="4"/>
    </row>
    <row r="77" spans="1:19" hidden="1" x14ac:dyDescent="0.25">
      <c r="A77" s="100">
        <v>66972</v>
      </c>
      <c r="B77" s="187">
        <f t="shared" si="5"/>
        <v>46261</v>
      </c>
      <c r="C77" s="4" t="s">
        <v>1115</v>
      </c>
      <c r="D77" s="4" t="s">
        <v>1107</v>
      </c>
      <c r="E77" s="148" t="s">
        <v>8838</v>
      </c>
      <c r="F77" s="4" t="s">
        <v>1093</v>
      </c>
      <c r="G77" s="41">
        <v>0</v>
      </c>
      <c r="H77" s="41">
        <v>0</v>
      </c>
      <c r="I77" s="5">
        <v>0</v>
      </c>
      <c r="J77" s="4" t="s">
        <v>1094</v>
      </c>
      <c r="K77" s="5">
        <v>80</v>
      </c>
      <c r="L77" s="5">
        <f t="shared" si="6"/>
        <v>80</v>
      </c>
      <c r="M77" s="36">
        <v>120</v>
      </c>
      <c r="N77" s="5">
        <f t="shared" si="7"/>
        <v>9600</v>
      </c>
      <c r="O77" s="5">
        <v>0</v>
      </c>
      <c r="P77" s="5">
        <f t="shared" si="8"/>
        <v>9600</v>
      </c>
      <c r="Q77" s="4" t="s">
        <v>126</v>
      </c>
      <c r="R77" s="4" t="s">
        <v>127</v>
      </c>
      <c r="S77" s="4"/>
    </row>
    <row r="78" spans="1:19" hidden="1" x14ac:dyDescent="0.25">
      <c r="A78" s="100">
        <v>66973</v>
      </c>
      <c r="B78" s="187">
        <f t="shared" si="5"/>
        <v>46262</v>
      </c>
      <c r="C78" s="4" t="s">
        <v>1115</v>
      </c>
      <c r="D78" s="4" t="s">
        <v>1107</v>
      </c>
      <c r="E78" s="148" t="s">
        <v>8838</v>
      </c>
      <c r="F78" s="4" t="s">
        <v>1093</v>
      </c>
      <c r="G78" s="41">
        <v>0</v>
      </c>
      <c r="H78" s="41">
        <v>0</v>
      </c>
      <c r="I78" s="5">
        <v>0</v>
      </c>
      <c r="J78" s="4" t="s">
        <v>1094</v>
      </c>
      <c r="K78" s="5">
        <v>80</v>
      </c>
      <c r="L78" s="5">
        <f t="shared" si="6"/>
        <v>80</v>
      </c>
      <c r="M78" s="36">
        <v>80</v>
      </c>
      <c r="N78" s="5">
        <f t="shared" si="7"/>
        <v>6400</v>
      </c>
      <c r="O78" s="5">
        <v>0</v>
      </c>
      <c r="P78" s="5">
        <f t="shared" si="8"/>
        <v>6400</v>
      </c>
      <c r="Q78" s="4" t="s">
        <v>126</v>
      </c>
      <c r="R78" s="4" t="s">
        <v>127</v>
      </c>
      <c r="S78" s="4"/>
    </row>
    <row r="79" spans="1:19" hidden="1" x14ac:dyDescent="0.25">
      <c r="A79" s="100">
        <v>66974</v>
      </c>
      <c r="B79" s="187">
        <f t="shared" ref="B79:B173" si="16">IF(A79="","",IF(ISNUMBER(A79),IFERROR(VLOOKUP(TEXT(A79,"yyyy/mm/dd"),BSAD,2,FALSE),""),IFERROR(VLOOKUP(A79,BSAD,2,FALSE),"")))</f>
        <v>46263</v>
      </c>
      <c r="C79" s="4" t="s">
        <v>1115</v>
      </c>
      <c r="D79" s="4" t="s">
        <v>1107</v>
      </c>
      <c r="E79" s="148" t="s">
        <v>8838</v>
      </c>
      <c r="F79" s="4" t="s">
        <v>1093</v>
      </c>
      <c r="G79" s="41">
        <v>0</v>
      </c>
      <c r="H79" s="41">
        <v>0</v>
      </c>
      <c r="I79" s="5">
        <v>0</v>
      </c>
      <c r="J79" s="4" t="s">
        <v>1094</v>
      </c>
      <c r="K79" s="5">
        <v>0</v>
      </c>
      <c r="L79" s="5">
        <f t="shared" ref="L79:L173" si="17">IF($F79="","",IF($J79="FIXED",$K79,($G79*FAT_MULT)+($H79*SNF_MULT)+$I79))</f>
        <v>0</v>
      </c>
      <c r="M79" s="36">
        <v>160</v>
      </c>
      <c r="N79" s="5">
        <f t="shared" ref="N79:N173" si="18">IF($M79="","",$M79*$L79)</f>
        <v>0</v>
      </c>
      <c r="O79" s="5">
        <v>0</v>
      </c>
      <c r="P79" s="5">
        <f t="shared" ref="P79:P173" si="19">IF($M79="","",$N79+$O79)</f>
        <v>0</v>
      </c>
      <c r="Q79" s="4" t="s">
        <v>126</v>
      </c>
      <c r="R79" s="4" t="s">
        <v>127</v>
      </c>
      <c r="S79" s="4"/>
    </row>
    <row r="80" spans="1:19" hidden="1" x14ac:dyDescent="0.25">
      <c r="A80" s="100">
        <v>66975</v>
      </c>
      <c r="B80" s="187">
        <f t="shared" ref="B80" si="20">IF(A80="","",IF(ISNUMBER(A80),IFERROR(VLOOKUP(TEXT(A80,"yyyy/mm/dd"),BSAD,2,FALSE),""),IFERROR(VLOOKUP(A80,BSAD,2,FALSE),"")))</f>
        <v>46264</v>
      </c>
      <c r="C80" s="4" t="s">
        <v>1115</v>
      </c>
      <c r="D80" s="4" t="s">
        <v>1107</v>
      </c>
      <c r="E80" s="148" t="s">
        <v>8838</v>
      </c>
      <c r="F80" s="4" t="s">
        <v>1093</v>
      </c>
      <c r="G80" s="41">
        <v>0</v>
      </c>
      <c r="H80" s="41">
        <v>0</v>
      </c>
      <c r="I80" s="5">
        <v>0</v>
      </c>
      <c r="J80" s="4" t="s">
        <v>1094</v>
      </c>
      <c r="K80" s="5">
        <v>80</v>
      </c>
      <c r="L80" s="5">
        <f t="shared" si="17"/>
        <v>80</v>
      </c>
      <c r="M80" s="36">
        <v>80</v>
      </c>
      <c r="N80" s="5">
        <f t="shared" si="18"/>
        <v>6400</v>
      </c>
      <c r="O80" s="5">
        <v>0</v>
      </c>
      <c r="P80" s="5">
        <f t="shared" si="19"/>
        <v>6400</v>
      </c>
      <c r="Q80" s="4" t="s">
        <v>126</v>
      </c>
      <c r="R80" s="4" t="s">
        <v>127</v>
      </c>
      <c r="S80" s="4"/>
    </row>
    <row r="81" spans="1:19" hidden="1" x14ac:dyDescent="0.25">
      <c r="A81" s="100">
        <v>66992</v>
      </c>
      <c r="B81" s="187">
        <f t="shared" si="16"/>
        <v>46281</v>
      </c>
      <c r="C81" s="4" t="s">
        <v>1115</v>
      </c>
      <c r="D81" s="4" t="s">
        <v>1107</v>
      </c>
      <c r="E81" s="148" t="s">
        <v>8838</v>
      </c>
      <c r="F81" s="4" t="s">
        <v>1093</v>
      </c>
      <c r="G81" s="41">
        <v>0</v>
      </c>
      <c r="H81" s="41">
        <v>0</v>
      </c>
      <c r="I81" s="5">
        <v>0</v>
      </c>
      <c r="J81" s="4" t="s">
        <v>1094</v>
      </c>
      <c r="K81" s="5">
        <v>80</v>
      </c>
      <c r="L81" s="5">
        <v>40</v>
      </c>
      <c r="M81" s="36">
        <v>80</v>
      </c>
      <c r="N81" s="5">
        <f t="shared" si="18"/>
        <v>3200</v>
      </c>
      <c r="O81" s="5">
        <v>0</v>
      </c>
      <c r="P81" s="5">
        <f t="shared" si="19"/>
        <v>3200</v>
      </c>
      <c r="Q81" s="4" t="s">
        <v>126</v>
      </c>
      <c r="R81" s="4" t="s">
        <v>127</v>
      </c>
      <c r="S81" s="4"/>
    </row>
    <row r="82" spans="1:19" x14ac:dyDescent="0.25">
      <c r="A82" s="100">
        <v>66916</v>
      </c>
      <c r="B82" s="187">
        <f t="shared" si="16"/>
        <v>46203</v>
      </c>
      <c r="C82" s="4" t="s">
        <v>1116</v>
      </c>
      <c r="D82" s="4" t="s">
        <v>1117</v>
      </c>
      <c r="E82" s="148" t="s">
        <v>8838</v>
      </c>
      <c r="F82" s="4" t="s">
        <v>131</v>
      </c>
      <c r="G82" s="41">
        <v>4.66</v>
      </c>
      <c r="H82" s="41">
        <v>8.0399999999999991</v>
      </c>
      <c r="I82" s="5">
        <v>2</v>
      </c>
      <c r="J82" s="4" t="s">
        <v>1118</v>
      </c>
      <c r="K82" s="5">
        <v>0</v>
      </c>
      <c r="L82" s="5">
        <f t="shared" si="17"/>
        <v>71.900999999999996</v>
      </c>
      <c r="M82" s="36">
        <v>6.7</v>
      </c>
      <c r="N82" s="5">
        <f t="shared" si="18"/>
        <v>481.73669999999998</v>
      </c>
      <c r="O82" s="5">
        <v>0</v>
      </c>
      <c r="P82" s="5">
        <f t="shared" si="19"/>
        <v>481.73669999999998</v>
      </c>
      <c r="Q82" s="65" t="s">
        <v>126</v>
      </c>
      <c r="R82" s="4" t="s">
        <v>1095</v>
      </c>
      <c r="S82" s="4"/>
    </row>
    <row r="83" spans="1:19" x14ac:dyDescent="0.25">
      <c r="A83" s="100">
        <v>66917</v>
      </c>
      <c r="B83" s="187">
        <f t="shared" si="16"/>
        <v>46204</v>
      </c>
      <c r="C83" s="4" t="s">
        <v>1119</v>
      </c>
      <c r="D83" s="4" t="s">
        <v>1117</v>
      </c>
      <c r="E83" s="148" t="s">
        <v>8838</v>
      </c>
      <c r="F83" s="4" t="s">
        <v>131</v>
      </c>
      <c r="G83" s="41">
        <v>4.5</v>
      </c>
      <c r="H83" s="41">
        <v>8.1999999999999993</v>
      </c>
      <c r="I83" s="5">
        <v>2</v>
      </c>
      <c r="J83" s="4" t="s">
        <v>1118</v>
      </c>
      <c r="K83" s="5">
        <v>0</v>
      </c>
      <c r="L83" s="5">
        <f t="shared" si="17"/>
        <v>71.484999999999999</v>
      </c>
      <c r="M83" s="36">
        <v>2.7</v>
      </c>
      <c r="N83" s="5">
        <f t="shared" si="18"/>
        <v>193.0095</v>
      </c>
      <c r="O83" s="5">
        <v>0</v>
      </c>
      <c r="P83" s="5">
        <f t="shared" si="19"/>
        <v>193.0095</v>
      </c>
      <c r="Q83" s="65" t="s">
        <v>126</v>
      </c>
      <c r="R83" s="4" t="s">
        <v>1095</v>
      </c>
      <c r="S83" s="4"/>
    </row>
    <row r="84" spans="1:19" x14ac:dyDescent="0.25">
      <c r="A84" s="100">
        <v>66918</v>
      </c>
      <c r="B84" s="187">
        <f t="shared" si="16"/>
        <v>46205</v>
      </c>
      <c r="C84" s="4" t="s">
        <v>1120</v>
      </c>
      <c r="D84" s="4" t="s">
        <v>1117</v>
      </c>
      <c r="E84" s="148" t="s">
        <v>8838</v>
      </c>
      <c r="F84" s="4" t="s">
        <v>131</v>
      </c>
      <c r="G84" s="41">
        <v>4.63</v>
      </c>
      <c r="H84" s="41">
        <v>8.07</v>
      </c>
      <c r="I84" s="5">
        <v>2</v>
      </c>
      <c r="J84" s="4" t="s">
        <v>1118</v>
      </c>
      <c r="K84" s="5">
        <v>0</v>
      </c>
      <c r="L84" s="5">
        <f t="shared" si="17"/>
        <v>71.823000000000008</v>
      </c>
      <c r="M84" s="36">
        <v>6.2</v>
      </c>
      <c r="N84" s="5">
        <f t="shared" si="18"/>
        <v>445.30260000000004</v>
      </c>
      <c r="O84" s="5">
        <v>0</v>
      </c>
      <c r="P84" s="5">
        <f t="shared" si="19"/>
        <v>445.30260000000004</v>
      </c>
      <c r="Q84" s="65" t="s">
        <v>126</v>
      </c>
      <c r="R84" s="4" t="s">
        <v>1095</v>
      </c>
      <c r="S84" s="4"/>
    </row>
    <row r="85" spans="1:19" x14ac:dyDescent="0.25">
      <c r="A85" s="100">
        <v>66919</v>
      </c>
      <c r="B85" s="187">
        <f t="shared" si="16"/>
        <v>46206</v>
      </c>
      <c r="C85" s="4" t="s">
        <v>1121</v>
      </c>
      <c r="D85" s="4" t="s">
        <v>1117</v>
      </c>
      <c r="E85" s="148" t="s">
        <v>8838</v>
      </c>
      <c r="F85" s="4" t="s">
        <v>131</v>
      </c>
      <c r="G85" s="41">
        <v>4.74</v>
      </c>
      <c r="H85" s="41">
        <v>8</v>
      </c>
      <c r="I85" s="5">
        <v>2</v>
      </c>
      <c r="J85" s="4" t="s">
        <v>1118</v>
      </c>
      <c r="K85" s="5">
        <v>0</v>
      </c>
      <c r="L85" s="5">
        <f t="shared" si="17"/>
        <v>72.290999999999997</v>
      </c>
      <c r="M85" s="36">
        <v>6.1</v>
      </c>
      <c r="N85" s="5">
        <f t="shared" si="18"/>
        <v>440.97509999999994</v>
      </c>
      <c r="O85" s="5">
        <v>0</v>
      </c>
      <c r="P85" s="5">
        <f t="shared" si="19"/>
        <v>440.97509999999994</v>
      </c>
      <c r="Q85" s="65" t="s">
        <v>126</v>
      </c>
      <c r="R85" s="4" t="s">
        <v>1095</v>
      </c>
      <c r="S85" s="4"/>
    </row>
    <row r="86" spans="1:19" x14ac:dyDescent="0.25">
      <c r="A86" s="100">
        <v>66920</v>
      </c>
      <c r="B86" s="187">
        <f t="shared" si="16"/>
        <v>46207</v>
      </c>
      <c r="C86" s="4" t="s">
        <v>1122</v>
      </c>
      <c r="D86" s="4" t="s">
        <v>1117</v>
      </c>
      <c r="E86" s="148" t="s">
        <v>8838</v>
      </c>
      <c r="F86" s="4" t="s">
        <v>131</v>
      </c>
      <c r="G86" s="41">
        <v>4.6500000000000004</v>
      </c>
      <c r="H86" s="41">
        <v>8.0500000000000007</v>
      </c>
      <c r="I86" s="5">
        <v>2</v>
      </c>
      <c r="J86" s="4" t="s">
        <v>1118</v>
      </c>
      <c r="K86" s="5">
        <v>0</v>
      </c>
      <c r="L86" s="5">
        <f t="shared" si="17"/>
        <v>71.875</v>
      </c>
      <c r="M86" s="36">
        <v>5.5</v>
      </c>
      <c r="N86" s="5">
        <f t="shared" si="18"/>
        <v>395.3125</v>
      </c>
      <c r="O86" s="5">
        <v>0</v>
      </c>
      <c r="P86" s="5">
        <f t="shared" si="19"/>
        <v>395.3125</v>
      </c>
      <c r="Q86" s="65" t="s">
        <v>126</v>
      </c>
      <c r="R86" s="4" t="s">
        <v>1095</v>
      </c>
      <c r="S86" s="4"/>
    </row>
    <row r="87" spans="1:19" x14ac:dyDescent="0.25">
      <c r="A87" s="100">
        <v>66921</v>
      </c>
      <c r="B87" s="187">
        <f t="shared" si="16"/>
        <v>46208</v>
      </c>
      <c r="C87" s="4" t="s">
        <v>1123</v>
      </c>
      <c r="D87" s="4" t="s">
        <v>1117</v>
      </c>
      <c r="E87" s="148" t="s">
        <v>8838</v>
      </c>
      <c r="F87" s="4" t="s">
        <v>131</v>
      </c>
      <c r="G87" s="41">
        <v>4.6500000000000004</v>
      </c>
      <c r="H87" s="41">
        <v>8.0500000000000007</v>
      </c>
      <c r="I87" s="5">
        <v>2</v>
      </c>
      <c r="J87" s="4" t="s">
        <v>1118</v>
      </c>
      <c r="K87" s="5">
        <v>0</v>
      </c>
      <c r="L87" s="5">
        <f t="shared" si="17"/>
        <v>71.875</v>
      </c>
      <c r="M87" s="36">
        <v>5.0999999999999996</v>
      </c>
      <c r="N87" s="5">
        <f t="shared" si="18"/>
        <v>366.5625</v>
      </c>
      <c r="O87" s="5">
        <v>0</v>
      </c>
      <c r="P87" s="5">
        <f t="shared" si="19"/>
        <v>366.5625</v>
      </c>
      <c r="Q87" s="65" t="s">
        <v>126</v>
      </c>
      <c r="R87" s="4" t="s">
        <v>1095</v>
      </c>
      <c r="S87" s="4"/>
    </row>
    <row r="88" spans="1:19" x14ac:dyDescent="0.25">
      <c r="A88" s="100">
        <v>66922</v>
      </c>
      <c r="B88" s="187">
        <f t="shared" si="16"/>
        <v>46209</v>
      </c>
      <c r="C88" s="4" t="s">
        <v>1124</v>
      </c>
      <c r="D88" s="4" t="s">
        <v>1117</v>
      </c>
      <c r="E88" s="148" t="s">
        <v>8838</v>
      </c>
      <c r="F88" s="4" t="s">
        <v>131</v>
      </c>
      <c r="G88" s="41">
        <v>4.6500000000000004</v>
      </c>
      <c r="H88" s="41">
        <v>8</v>
      </c>
      <c r="I88" s="5">
        <v>2</v>
      </c>
      <c r="J88" s="4" t="s">
        <v>1118</v>
      </c>
      <c r="K88" s="5">
        <v>0</v>
      </c>
      <c r="L88" s="5">
        <f t="shared" si="17"/>
        <v>71.647500000000008</v>
      </c>
      <c r="M88" s="36">
        <v>5.6</v>
      </c>
      <c r="N88" s="5">
        <f t="shared" si="18"/>
        <v>401.226</v>
      </c>
      <c r="O88" s="5">
        <v>0</v>
      </c>
      <c r="P88" s="5">
        <f t="shared" si="19"/>
        <v>401.226</v>
      </c>
      <c r="Q88" s="65" t="s">
        <v>126</v>
      </c>
      <c r="R88" s="4" t="s">
        <v>1095</v>
      </c>
      <c r="S88" s="4"/>
    </row>
    <row r="89" spans="1:19" x14ac:dyDescent="0.25">
      <c r="A89" s="100">
        <v>66923</v>
      </c>
      <c r="B89" s="187">
        <f t="shared" si="16"/>
        <v>46210</v>
      </c>
      <c r="C89" s="4" t="s">
        <v>1125</v>
      </c>
      <c r="D89" s="4" t="s">
        <v>1117</v>
      </c>
      <c r="E89" s="148" t="s">
        <v>8838</v>
      </c>
      <c r="F89" s="4" t="s">
        <v>131</v>
      </c>
      <c r="G89" s="41">
        <v>4.6500000000000004</v>
      </c>
      <c r="H89" s="41">
        <v>8.1</v>
      </c>
      <c r="I89" s="5">
        <v>2</v>
      </c>
      <c r="J89" s="4" t="s">
        <v>1118</v>
      </c>
      <c r="K89" s="5">
        <v>0</v>
      </c>
      <c r="L89" s="5">
        <f t="shared" si="17"/>
        <v>72.102499999999992</v>
      </c>
      <c r="M89" s="36">
        <v>6</v>
      </c>
      <c r="N89" s="5">
        <f t="shared" si="18"/>
        <v>432.61499999999995</v>
      </c>
      <c r="O89" s="5">
        <v>0</v>
      </c>
      <c r="P89" s="5">
        <f t="shared" si="19"/>
        <v>432.61499999999995</v>
      </c>
      <c r="Q89" s="65" t="s">
        <v>126</v>
      </c>
      <c r="R89" s="4" t="s">
        <v>1095</v>
      </c>
      <c r="S89" s="4"/>
    </row>
    <row r="90" spans="1:19" x14ac:dyDescent="0.25">
      <c r="A90" s="100">
        <v>66924</v>
      </c>
      <c r="B90" s="187">
        <f t="shared" si="16"/>
        <v>46211</v>
      </c>
      <c r="C90" s="4" t="s">
        <v>1126</v>
      </c>
      <c r="D90" s="4" t="s">
        <v>1117</v>
      </c>
      <c r="E90" s="148" t="s">
        <v>8838</v>
      </c>
      <c r="F90" s="4" t="s">
        <v>131</v>
      </c>
      <c r="G90" s="41">
        <v>4.6500000000000004</v>
      </c>
      <c r="H90" s="41">
        <v>8.0500000000000007</v>
      </c>
      <c r="I90" s="5">
        <v>2</v>
      </c>
      <c r="J90" s="4" t="s">
        <v>1118</v>
      </c>
      <c r="K90" s="5">
        <v>0</v>
      </c>
      <c r="L90" s="5">
        <f t="shared" si="17"/>
        <v>71.875</v>
      </c>
      <c r="M90" s="36">
        <v>6</v>
      </c>
      <c r="N90" s="5">
        <f t="shared" si="18"/>
        <v>431.25</v>
      </c>
      <c r="O90" s="5">
        <v>0</v>
      </c>
      <c r="P90" s="5">
        <f t="shared" si="19"/>
        <v>431.25</v>
      </c>
      <c r="Q90" s="65" t="s">
        <v>126</v>
      </c>
      <c r="R90" s="4" t="s">
        <v>1095</v>
      </c>
      <c r="S90" s="4"/>
    </row>
    <row r="91" spans="1:19" x14ac:dyDescent="0.25">
      <c r="A91" s="100">
        <v>66925</v>
      </c>
      <c r="B91" s="187">
        <f t="shared" si="16"/>
        <v>46212</v>
      </c>
      <c r="C91" s="4" t="s">
        <v>1127</v>
      </c>
      <c r="D91" s="4" t="s">
        <v>1117</v>
      </c>
      <c r="E91" s="148" t="s">
        <v>8838</v>
      </c>
      <c r="F91" s="4" t="s">
        <v>131</v>
      </c>
      <c r="G91" s="41">
        <v>4.7</v>
      </c>
      <c r="H91" s="41">
        <v>8.0500000000000007</v>
      </c>
      <c r="I91" s="5">
        <v>2</v>
      </c>
      <c r="J91" s="4" t="s">
        <v>1118</v>
      </c>
      <c r="K91" s="5">
        <v>0</v>
      </c>
      <c r="L91" s="5">
        <f t="shared" si="17"/>
        <v>72.232500000000016</v>
      </c>
      <c r="M91" s="36">
        <v>6.2</v>
      </c>
      <c r="N91" s="5">
        <f t="shared" si="18"/>
        <v>447.84150000000011</v>
      </c>
      <c r="O91" s="5">
        <v>0</v>
      </c>
      <c r="P91" s="5">
        <f t="shared" si="19"/>
        <v>447.84150000000011</v>
      </c>
      <c r="Q91" s="65" t="s">
        <v>126</v>
      </c>
      <c r="R91" s="4" t="s">
        <v>1095</v>
      </c>
      <c r="S91" s="4"/>
    </row>
    <row r="92" spans="1:19" x14ac:dyDescent="0.25">
      <c r="A92" s="100">
        <v>66926</v>
      </c>
      <c r="B92" s="187">
        <f t="shared" si="16"/>
        <v>46213</v>
      </c>
      <c r="C92" s="4" t="s">
        <v>1128</v>
      </c>
      <c r="D92" s="4" t="s">
        <v>1117</v>
      </c>
      <c r="E92" s="148" t="s">
        <v>8838</v>
      </c>
      <c r="F92" s="4" t="s">
        <v>131</v>
      </c>
      <c r="G92" s="41">
        <v>4.6500000000000004</v>
      </c>
      <c r="H92" s="41">
        <v>8.0500000000000007</v>
      </c>
      <c r="I92" s="5">
        <v>2</v>
      </c>
      <c r="J92" s="4" t="s">
        <v>1118</v>
      </c>
      <c r="K92" s="5">
        <v>0</v>
      </c>
      <c r="L92" s="5">
        <f t="shared" si="17"/>
        <v>71.875</v>
      </c>
      <c r="M92" s="36">
        <v>6.3</v>
      </c>
      <c r="N92" s="5">
        <f t="shared" si="18"/>
        <v>452.8125</v>
      </c>
      <c r="O92" s="5">
        <v>0</v>
      </c>
      <c r="P92" s="5">
        <f t="shared" si="19"/>
        <v>452.8125</v>
      </c>
      <c r="Q92" s="65" t="s">
        <v>126</v>
      </c>
      <c r="R92" s="4" t="s">
        <v>1095</v>
      </c>
      <c r="S92" s="4"/>
    </row>
    <row r="93" spans="1:19" x14ac:dyDescent="0.25">
      <c r="A93" s="100">
        <v>66927</v>
      </c>
      <c r="B93" s="187">
        <f t="shared" si="16"/>
        <v>46214</v>
      </c>
      <c r="C93" s="4" t="s">
        <v>1129</v>
      </c>
      <c r="D93" s="4" t="s">
        <v>1117</v>
      </c>
      <c r="E93" s="148" t="s">
        <v>8838</v>
      </c>
      <c r="F93" s="4" t="s">
        <v>131</v>
      </c>
      <c r="G93" s="41">
        <v>4.6500000000000004</v>
      </c>
      <c r="H93" s="41">
        <v>8.0500000000000007</v>
      </c>
      <c r="I93" s="5">
        <v>2</v>
      </c>
      <c r="J93" s="4" t="s">
        <v>1118</v>
      </c>
      <c r="K93" s="5">
        <v>0</v>
      </c>
      <c r="L93" s="5">
        <f t="shared" si="17"/>
        <v>71.875</v>
      </c>
      <c r="M93" s="36">
        <v>6.3</v>
      </c>
      <c r="N93" s="5">
        <f t="shared" si="18"/>
        <v>452.8125</v>
      </c>
      <c r="O93" s="5">
        <v>0</v>
      </c>
      <c r="P93" s="5">
        <f t="shared" si="19"/>
        <v>452.8125</v>
      </c>
      <c r="Q93" s="65" t="s">
        <v>126</v>
      </c>
      <c r="R93" s="4" t="s">
        <v>1095</v>
      </c>
      <c r="S93" s="4"/>
    </row>
    <row r="94" spans="1:19" x14ac:dyDescent="0.25">
      <c r="A94" s="100">
        <v>66928</v>
      </c>
      <c r="B94" s="187">
        <f t="shared" si="16"/>
        <v>46215</v>
      </c>
      <c r="C94" s="4" t="s">
        <v>1130</v>
      </c>
      <c r="D94" s="4" t="s">
        <v>1117</v>
      </c>
      <c r="E94" s="148" t="s">
        <v>8838</v>
      </c>
      <c r="F94" s="4" t="s">
        <v>131</v>
      </c>
      <c r="G94" s="41">
        <v>4.6500000000000004</v>
      </c>
      <c r="H94" s="41">
        <v>8.0500000000000007</v>
      </c>
      <c r="I94" s="5">
        <v>2</v>
      </c>
      <c r="J94" s="4" t="s">
        <v>1118</v>
      </c>
      <c r="K94" s="5">
        <v>0</v>
      </c>
      <c r="L94" s="5">
        <f t="shared" si="17"/>
        <v>71.875</v>
      </c>
      <c r="M94" s="36">
        <v>6.2</v>
      </c>
      <c r="N94" s="5">
        <f t="shared" si="18"/>
        <v>445.625</v>
      </c>
      <c r="O94" s="5">
        <v>0</v>
      </c>
      <c r="P94" s="5">
        <f t="shared" si="19"/>
        <v>445.625</v>
      </c>
      <c r="Q94" s="65" t="s">
        <v>126</v>
      </c>
      <c r="R94" s="4" t="s">
        <v>1095</v>
      </c>
      <c r="S94" s="4"/>
    </row>
    <row r="95" spans="1:19" x14ac:dyDescent="0.25">
      <c r="A95" s="100">
        <v>66929</v>
      </c>
      <c r="B95" s="187">
        <f t="shared" si="16"/>
        <v>46216</v>
      </c>
      <c r="C95" s="4" t="s">
        <v>1131</v>
      </c>
      <c r="D95" s="4" t="s">
        <v>1117</v>
      </c>
      <c r="E95" s="148" t="s">
        <v>8838</v>
      </c>
      <c r="F95" s="4" t="s">
        <v>131</v>
      </c>
      <c r="G95" s="41">
        <v>4.6500000000000004</v>
      </c>
      <c r="H95" s="41">
        <v>8.11</v>
      </c>
      <c r="I95" s="5">
        <v>2</v>
      </c>
      <c r="J95" s="4" t="s">
        <v>1118</v>
      </c>
      <c r="K95" s="5">
        <v>0</v>
      </c>
      <c r="L95" s="5">
        <f t="shared" si="17"/>
        <v>72.147999999999996</v>
      </c>
      <c r="M95" s="36">
        <v>5.8</v>
      </c>
      <c r="N95" s="5">
        <f t="shared" si="18"/>
        <v>418.45839999999998</v>
      </c>
      <c r="O95" s="5">
        <v>0</v>
      </c>
      <c r="P95" s="5">
        <f t="shared" si="19"/>
        <v>418.45839999999998</v>
      </c>
      <c r="Q95" s="65" t="s">
        <v>126</v>
      </c>
      <c r="R95" s="4" t="s">
        <v>1095</v>
      </c>
      <c r="S95" s="4"/>
    </row>
    <row r="96" spans="1:19" x14ac:dyDescent="0.25">
      <c r="A96" s="100">
        <v>66930</v>
      </c>
      <c r="B96" s="187">
        <f t="shared" si="16"/>
        <v>46217</v>
      </c>
      <c r="C96" s="4" t="s">
        <v>1132</v>
      </c>
      <c r="D96" s="4" t="s">
        <v>1117</v>
      </c>
      <c r="E96" s="148" t="s">
        <v>8838</v>
      </c>
      <c r="F96" s="4" t="s">
        <v>131</v>
      </c>
      <c r="G96" s="41">
        <v>4.7</v>
      </c>
      <c r="H96" s="41">
        <v>8.06</v>
      </c>
      <c r="I96" s="5">
        <v>2</v>
      </c>
      <c r="J96" s="4" t="s">
        <v>1118</v>
      </c>
      <c r="K96" s="5">
        <v>0</v>
      </c>
      <c r="L96" s="5">
        <f t="shared" si="17"/>
        <v>72.278000000000006</v>
      </c>
      <c r="M96" s="36">
        <v>5.6</v>
      </c>
      <c r="N96" s="5">
        <f t="shared" si="18"/>
        <v>404.7568</v>
      </c>
      <c r="O96" s="5">
        <v>0</v>
      </c>
      <c r="P96" s="5">
        <f t="shared" si="19"/>
        <v>404.7568</v>
      </c>
      <c r="Q96" s="65" t="s">
        <v>126</v>
      </c>
      <c r="R96" s="4" t="s">
        <v>1095</v>
      </c>
      <c r="S96" s="4"/>
    </row>
    <row r="97" spans="1:19" x14ac:dyDescent="0.25">
      <c r="A97" s="100">
        <v>66931</v>
      </c>
      <c r="B97" s="187">
        <f t="shared" si="16"/>
        <v>46218</v>
      </c>
      <c r="C97" s="4" t="s">
        <v>1133</v>
      </c>
      <c r="D97" s="4" t="s">
        <v>1117</v>
      </c>
      <c r="E97" s="148" t="s">
        <v>8838</v>
      </c>
      <c r="F97" s="4" t="s">
        <v>131</v>
      </c>
      <c r="G97" s="41">
        <v>4.7</v>
      </c>
      <c r="H97" s="41">
        <v>8.0500000000000007</v>
      </c>
      <c r="I97" s="5">
        <v>2</v>
      </c>
      <c r="J97" s="4" t="s">
        <v>1118</v>
      </c>
      <c r="K97" s="5">
        <v>0</v>
      </c>
      <c r="L97" s="5">
        <f t="shared" si="17"/>
        <v>72.232500000000016</v>
      </c>
      <c r="M97" s="36">
        <v>6</v>
      </c>
      <c r="N97" s="5">
        <f t="shared" si="18"/>
        <v>433.3950000000001</v>
      </c>
      <c r="O97" s="5">
        <v>0</v>
      </c>
      <c r="P97" s="5">
        <f t="shared" si="19"/>
        <v>433.3950000000001</v>
      </c>
      <c r="Q97" s="65" t="s">
        <v>126</v>
      </c>
      <c r="R97" s="4" t="s">
        <v>1095</v>
      </c>
      <c r="S97" s="4"/>
    </row>
    <row r="98" spans="1:19" x14ac:dyDescent="0.25">
      <c r="A98" s="151" t="s">
        <v>93</v>
      </c>
      <c r="B98" s="187">
        <f t="shared" si="16"/>
        <v>46219</v>
      </c>
      <c r="C98" s="4" t="s">
        <v>1134</v>
      </c>
      <c r="D98" s="4" t="s">
        <v>1117</v>
      </c>
      <c r="E98" s="148" t="s">
        <v>8838</v>
      </c>
      <c r="F98" s="4" t="s">
        <v>131</v>
      </c>
      <c r="G98" s="41">
        <v>4.6500000000000004</v>
      </c>
      <c r="H98" s="41">
        <v>8.0500000000000007</v>
      </c>
      <c r="I98" s="5">
        <v>2</v>
      </c>
      <c r="J98" s="4" t="s">
        <v>1118</v>
      </c>
      <c r="K98" s="5">
        <v>0</v>
      </c>
      <c r="L98" s="5">
        <f t="shared" si="17"/>
        <v>71.875</v>
      </c>
      <c r="M98" s="36">
        <v>6.4</v>
      </c>
      <c r="N98" s="5">
        <f t="shared" si="18"/>
        <v>460</v>
      </c>
      <c r="O98" s="5">
        <v>0</v>
      </c>
      <c r="P98" s="5">
        <f t="shared" si="19"/>
        <v>460</v>
      </c>
      <c r="Q98" s="65" t="s">
        <v>126</v>
      </c>
      <c r="R98" s="4" t="s">
        <v>1095</v>
      </c>
      <c r="S98" s="4" t="s">
        <v>1135</v>
      </c>
    </row>
    <row r="99" spans="1:19" x14ac:dyDescent="0.25">
      <c r="A99" s="151">
        <v>66934</v>
      </c>
      <c r="B99" s="187">
        <f t="shared" si="16"/>
        <v>46222</v>
      </c>
      <c r="C99" s="4" t="s">
        <v>1136</v>
      </c>
      <c r="D99" s="4" t="s">
        <v>1117</v>
      </c>
      <c r="E99" s="148" t="s">
        <v>8838</v>
      </c>
      <c r="F99" s="4" t="s">
        <v>131</v>
      </c>
      <c r="G99" s="41">
        <v>4.6500000000000004</v>
      </c>
      <c r="H99" s="41">
        <v>8</v>
      </c>
      <c r="I99" s="5">
        <v>2</v>
      </c>
      <c r="J99" s="4" t="s">
        <v>1118</v>
      </c>
      <c r="K99" s="5">
        <v>0</v>
      </c>
      <c r="L99" s="5">
        <f t="shared" si="17"/>
        <v>71.647500000000008</v>
      </c>
      <c r="M99" s="36">
        <v>1.3</v>
      </c>
      <c r="N99" s="5">
        <f t="shared" si="18"/>
        <v>93.141750000000016</v>
      </c>
      <c r="O99" s="5">
        <v>0</v>
      </c>
      <c r="P99" s="5">
        <f t="shared" si="19"/>
        <v>93.141750000000016</v>
      </c>
      <c r="Q99" s="65" t="s">
        <v>126</v>
      </c>
      <c r="R99" s="4" t="s">
        <v>1095</v>
      </c>
      <c r="S99" s="4"/>
    </row>
    <row r="100" spans="1:19" x14ac:dyDescent="0.25">
      <c r="A100" s="151">
        <v>66935</v>
      </c>
      <c r="B100" s="187">
        <f t="shared" si="16"/>
        <v>46223</v>
      </c>
      <c r="C100" s="4" t="s">
        <v>1137</v>
      </c>
      <c r="D100" s="4" t="s">
        <v>1117</v>
      </c>
      <c r="E100" s="148" t="s">
        <v>8838</v>
      </c>
      <c r="F100" s="4" t="s">
        <v>131</v>
      </c>
      <c r="G100" s="41">
        <v>4.6500000000000004</v>
      </c>
      <c r="H100" s="41">
        <v>8</v>
      </c>
      <c r="I100" s="5">
        <v>2</v>
      </c>
      <c r="J100" s="4" t="s">
        <v>1118</v>
      </c>
      <c r="K100" s="5">
        <v>0</v>
      </c>
      <c r="L100" s="5">
        <f t="shared" si="17"/>
        <v>71.647500000000008</v>
      </c>
      <c r="M100" s="36">
        <v>0.75</v>
      </c>
      <c r="N100" s="5">
        <f t="shared" si="18"/>
        <v>53.735625000000006</v>
      </c>
      <c r="O100" s="5">
        <v>0</v>
      </c>
      <c r="P100" s="5">
        <f t="shared" si="19"/>
        <v>53.735625000000006</v>
      </c>
      <c r="Q100" s="65" t="s">
        <v>126</v>
      </c>
      <c r="R100" s="4" t="s">
        <v>1095</v>
      </c>
      <c r="S100" s="4"/>
    </row>
    <row r="101" spans="1:19" x14ac:dyDescent="0.25">
      <c r="A101" s="151">
        <v>66936</v>
      </c>
      <c r="B101" s="187">
        <f t="shared" si="16"/>
        <v>46224</v>
      </c>
      <c r="C101" s="4" t="s">
        <v>1138</v>
      </c>
      <c r="D101" s="4" t="s">
        <v>1117</v>
      </c>
      <c r="E101" s="148" t="s">
        <v>8838</v>
      </c>
      <c r="F101" s="4" t="s">
        <v>131</v>
      </c>
      <c r="G101" s="41">
        <v>4.5999999999999996</v>
      </c>
      <c r="H101" s="41">
        <v>8</v>
      </c>
      <c r="I101" s="5">
        <v>2</v>
      </c>
      <c r="J101" s="4" t="s">
        <v>1118</v>
      </c>
      <c r="K101" s="5">
        <v>0</v>
      </c>
      <c r="L101" s="5">
        <f t="shared" si="17"/>
        <v>71.289999999999992</v>
      </c>
      <c r="M101" s="36">
        <v>1.3</v>
      </c>
      <c r="N101" s="5">
        <f t="shared" si="18"/>
        <v>92.676999999999992</v>
      </c>
      <c r="O101" s="5">
        <v>0</v>
      </c>
      <c r="P101" s="5">
        <f t="shared" si="19"/>
        <v>92.676999999999992</v>
      </c>
      <c r="Q101" s="65" t="s">
        <v>126</v>
      </c>
      <c r="R101" s="4" t="s">
        <v>1095</v>
      </c>
      <c r="S101" s="4"/>
    </row>
    <row r="102" spans="1:19" x14ac:dyDescent="0.25">
      <c r="A102" s="100">
        <v>66937</v>
      </c>
      <c r="B102" s="187">
        <f t="shared" si="16"/>
        <v>46225</v>
      </c>
      <c r="C102" s="4" t="s">
        <v>1139</v>
      </c>
      <c r="D102" s="4" t="s">
        <v>1117</v>
      </c>
      <c r="E102" s="148" t="s">
        <v>8838</v>
      </c>
      <c r="F102" s="4" t="s">
        <v>131</v>
      </c>
      <c r="G102" s="41">
        <v>4.6500000000000004</v>
      </c>
      <c r="H102" s="41">
        <v>8.1</v>
      </c>
      <c r="I102" s="5">
        <v>2</v>
      </c>
      <c r="J102" s="4" t="s">
        <v>1118</v>
      </c>
      <c r="K102" s="5">
        <v>0</v>
      </c>
      <c r="L102" s="5">
        <f t="shared" si="17"/>
        <v>72.102499999999992</v>
      </c>
      <c r="M102" s="36">
        <v>1.6</v>
      </c>
      <c r="N102" s="5">
        <f t="shared" si="18"/>
        <v>115.36399999999999</v>
      </c>
      <c r="O102" s="5">
        <v>0</v>
      </c>
      <c r="P102" s="5">
        <f t="shared" si="19"/>
        <v>115.36399999999999</v>
      </c>
      <c r="Q102" s="65" t="s">
        <v>126</v>
      </c>
      <c r="R102" s="4" t="s">
        <v>1095</v>
      </c>
      <c r="S102" s="4"/>
    </row>
    <row r="103" spans="1:19" x14ac:dyDescent="0.25">
      <c r="A103" s="151">
        <v>66938</v>
      </c>
      <c r="B103" s="187">
        <f t="shared" si="16"/>
        <v>46226</v>
      </c>
      <c r="C103" s="4" t="s">
        <v>1140</v>
      </c>
      <c r="D103" s="4" t="s">
        <v>1117</v>
      </c>
      <c r="E103" s="148" t="s">
        <v>8838</v>
      </c>
      <c r="F103" s="4" t="s">
        <v>131</v>
      </c>
      <c r="G103" s="41">
        <v>4.7</v>
      </c>
      <c r="H103" s="41">
        <v>7.9</v>
      </c>
      <c r="I103" s="5">
        <v>2</v>
      </c>
      <c r="J103" s="4" t="s">
        <v>1118</v>
      </c>
      <c r="K103" s="5">
        <v>0</v>
      </c>
      <c r="L103" s="5">
        <f t="shared" si="17"/>
        <v>71.550000000000011</v>
      </c>
      <c r="M103" s="36">
        <v>1.4</v>
      </c>
      <c r="N103" s="5">
        <f t="shared" si="18"/>
        <v>100.17000000000002</v>
      </c>
      <c r="O103" s="5">
        <v>0</v>
      </c>
      <c r="P103" s="5">
        <f t="shared" si="19"/>
        <v>100.17000000000002</v>
      </c>
      <c r="Q103" s="65" t="s">
        <v>126</v>
      </c>
      <c r="R103" s="4" t="s">
        <v>1095</v>
      </c>
      <c r="S103" s="4"/>
    </row>
    <row r="104" spans="1:19" x14ac:dyDescent="0.25">
      <c r="A104" s="100">
        <v>66939</v>
      </c>
      <c r="B104" s="187">
        <f t="shared" si="16"/>
        <v>46227</v>
      </c>
      <c r="C104" s="4" t="s">
        <v>1141</v>
      </c>
      <c r="D104" s="4" t="s">
        <v>1117</v>
      </c>
      <c r="E104" s="148" t="s">
        <v>8838</v>
      </c>
      <c r="F104" s="4" t="s">
        <v>131</v>
      </c>
      <c r="G104" s="41">
        <v>4.5</v>
      </c>
      <c r="H104" s="41">
        <v>7.9</v>
      </c>
      <c r="I104" s="5">
        <v>2</v>
      </c>
      <c r="J104" s="4" t="s">
        <v>1118</v>
      </c>
      <c r="K104" s="5">
        <v>0</v>
      </c>
      <c r="L104" s="5">
        <f t="shared" si="17"/>
        <v>70.12</v>
      </c>
      <c r="M104" s="36">
        <v>1.4</v>
      </c>
      <c r="N104" s="5">
        <f t="shared" si="18"/>
        <v>98.168000000000006</v>
      </c>
      <c r="O104" s="5">
        <v>0</v>
      </c>
      <c r="P104" s="5">
        <f t="shared" si="19"/>
        <v>98.168000000000006</v>
      </c>
      <c r="Q104" s="65" t="s">
        <v>126</v>
      </c>
      <c r="R104" s="4" t="s">
        <v>1095</v>
      </c>
      <c r="S104" s="4"/>
    </row>
    <row r="105" spans="1:19" x14ac:dyDescent="0.25">
      <c r="A105" s="151">
        <v>66940</v>
      </c>
      <c r="B105" s="187">
        <f t="shared" si="16"/>
        <v>46228</v>
      </c>
      <c r="C105" s="4" t="s">
        <v>1142</v>
      </c>
      <c r="D105" s="4" t="s">
        <v>1117</v>
      </c>
      <c r="E105" s="148" t="s">
        <v>8838</v>
      </c>
      <c r="F105" s="4" t="s">
        <v>131</v>
      </c>
      <c r="G105" s="41">
        <v>4.5999999999999996</v>
      </c>
      <c r="H105" s="41">
        <v>7.95</v>
      </c>
      <c r="I105" s="5">
        <v>2</v>
      </c>
      <c r="J105" s="4" t="s">
        <v>1118</v>
      </c>
      <c r="K105" s="5">
        <v>0</v>
      </c>
      <c r="L105" s="5">
        <f t="shared" si="17"/>
        <v>71.0625</v>
      </c>
      <c r="M105" s="36">
        <v>1.5</v>
      </c>
      <c r="N105" s="5">
        <f t="shared" si="18"/>
        <v>106.59375</v>
      </c>
      <c r="O105" s="5">
        <v>0</v>
      </c>
      <c r="P105" s="5">
        <f t="shared" si="19"/>
        <v>106.59375</v>
      </c>
      <c r="Q105" s="65" t="s">
        <v>126</v>
      </c>
      <c r="R105" s="4" t="s">
        <v>1095</v>
      </c>
      <c r="S105" s="4"/>
    </row>
    <row r="106" spans="1:19" x14ac:dyDescent="0.25">
      <c r="A106" s="100">
        <v>66941</v>
      </c>
      <c r="B106" s="187">
        <f t="shared" si="16"/>
        <v>46229</v>
      </c>
      <c r="C106" s="4" t="s">
        <v>1143</v>
      </c>
      <c r="D106" s="4" t="s">
        <v>1117</v>
      </c>
      <c r="E106" s="148" t="s">
        <v>8838</v>
      </c>
      <c r="F106" s="4" t="s">
        <v>131</v>
      </c>
      <c r="G106" s="41">
        <v>4.5999999999999996</v>
      </c>
      <c r="H106" s="41">
        <v>8</v>
      </c>
      <c r="I106" s="5">
        <v>2</v>
      </c>
      <c r="J106" s="4" t="s">
        <v>1118</v>
      </c>
      <c r="K106" s="5">
        <v>0</v>
      </c>
      <c r="L106" s="5">
        <f t="shared" si="17"/>
        <v>71.289999999999992</v>
      </c>
      <c r="M106" s="36">
        <v>1.2</v>
      </c>
      <c r="N106" s="5">
        <f t="shared" si="18"/>
        <v>85.547999999999988</v>
      </c>
      <c r="O106" s="5">
        <v>0</v>
      </c>
      <c r="P106" s="5">
        <f t="shared" si="19"/>
        <v>85.547999999999988</v>
      </c>
      <c r="Q106" s="65" t="s">
        <v>126</v>
      </c>
      <c r="R106" s="4" t="s">
        <v>1095</v>
      </c>
      <c r="S106" s="4"/>
    </row>
    <row r="107" spans="1:19" x14ac:dyDescent="0.25">
      <c r="A107" s="151">
        <v>66942</v>
      </c>
      <c r="B107" s="187">
        <f t="shared" si="16"/>
        <v>46230</v>
      </c>
      <c r="C107" s="4" t="s">
        <v>1144</v>
      </c>
      <c r="D107" s="4" t="s">
        <v>1117</v>
      </c>
      <c r="E107" s="148" t="s">
        <v>8838</v>
      </c>
      <c r="F107" s="4" t="s">
        <v>131</v>
      </c>
      <c r="G107" s="41">
        <v>4.6500000000000004</v>
      </c>
      <c r="H107" s="41">
        <v>8.0500000000000007</v>
      </c>
      <c r="I107" s="5">
        <v>2</v>
      </c>
      <c r="J107" s="4" t="s">
        <v>1118</v>
      </c>
      <c r="K107" s="5">
        <v>0</v>
      </c>
      <c r="L107" s="5">
        <f t="shared" si="17"/>
        <v>71.875</v>
      </c>
      <c r="M107" s="36">
        <v>4.5999999999999996</v>
      </c>
      <c r="N107" s="5">
        <f t="shared" si="18"/>
        <v>330.625</v>
      </c>
      <c r="O107" s="5">
        <v>0</v>
      </c>
      <c r="P107" s="5">
        <f t="shared" si="19"/>
        <v>330.625</v>
      </c>
      <c r="Q107" s="65" t="s">
        <v>126</v>
      </c>
      <c r="R107" s="4" t="s">
        <v>1095</v>
      </c>
      <c r="S107" s="4"/>
    </row>
    <row r="108" spans="1:19" x14ac:dyDescent="0.25">
      <c r="A108" s="100">
        <v>66943</v>
      </c>
      <c r="B108" s="187">
        <f t="shared" si="16"/>
        <v>46231</v>
      </c>
      <c r="C108" s="4" t="s">
        <v>1145</v>
      </c>
      <c r="D108" s="4" t="s">
        <v>1117</v>
      </c>
      <c r="E108" s="148" t="s">
        <v>8838</v>
      </c>
      <c r="F108" s="4" t="s">
        <v>131</v>
      </c>
      <c r="G108" s="41">
        <v>4.55</v>
      </c>
      <c r="H108" s="41">
        <v>8.0500000000000007</v>
      </c>
      <c r="I108" s="5">
        <v>2</v>
      </c>
      <c r="J108" s="4" t="s">
        <v>1118</v>
      </c>
      <c r="K108" s="5">
        <v>0</v>
      </c>
      <c r="L108" s="5">
        <f t="shared" si="17"/>
        <v>71.16</v>
      </c>
      <c r="M108" s="36">
        <v>2</v>
      </c>
      <c r="N108" s="5">
        <f t="shared" si="18"/>
        <v>142.32</v>
      </c>
      <c r="O108" s="5">
        <v>0</v>
      </c>
      <c r="P108" s="5">
        <f t="shared" si="19"/>
        <v>142.32</v>
      </c>
      <c r="Q108" s="65" t="s">
        <v>126</v>
      </c>
      <c r="R108" s="4" t="s">
        <v>1095</v>
      </c>
      <c r="S108" s="4"/>
    </row>
    <row r="109" spans="1:19" x14ac:dyDescent="0.25">
      <c r="A109" s="151">
        <v>66944</v>
      </c>
      <c r="B109" s="187">
        <f t="shared" si="16"/>
        <v>46232</v>
      </c>
      <c r="C109" s="4" t="s">
        <v>1146</v>
      </c>
      <c r="D109" s="4" t="s">
        <v>1117</v>
      </c>
      <c r="E109" s="148" t="s">
        <v>8838</v>
      </c>
      <c r="F109" s="4" t="s">
        <v>131</v>
      </c>
      <c r="G109" s="41">
        <v>4.5999999999999996</v>
      </c>
      <c r="H109" s="41">
        <v>8.1</v>
      </c>
      <c r="I109" s="5">
        <v>2</v>
      </c>
      <c r="J109" s="4" t="s">
        <v>1118</v>
      </c>
      <c r="K109" s="5">
        <v>0</v>
      </c>
      <c r="L109" s="5">
        <f t="shared" si="17"/>
        <v>71.745000000000005</v>
      </c>
      <c r="M109" s="36">
        <v>3.2</v>
      </c>
      <c r="N109" s="5">
        <f t="shared" si="18"/>
        <v>229.58400000000003</v>
      </c>
      <c r="O109" s="5">
        <v>0</v>
      </c>
      <c r="P109" s="5">
        <f t="shared" si="19"/>
        <v>229.58400000000003</v>
      </c>
      <c r="Q109" s="65" t="s">
        <v>126</v>
      </c>
      <c r="R109" s="4" t="s">
        <v>1095</v>
      </c>
      <c r="S109" s="4"/>
    </row>
    <row r="110" spans="1:19" x14ac:dyDescent="0.25">
      <c r="A110" s="100">
        <v>66945</v>
      </c>
      <c r="B110" s="187">
        <f t="shared" si="16"/>
        <v>46233</v>
      </c>
      <c r="C110" s="4" t="s">
        <v>1147</v>
      </c>
      <c r="D110" s="4" t="s">
        <v>1117</v>
      </c>
      <c r="E110" s="148" t="s">
        <v>8838</v>
      </c>
      <c r="F110" s="4" t="s">
        <v>131</v>
      </c>
      <c r="G110" s="41">
        <v>4.5999999999999996</v>
      </c>
      <c r="H110" s="41">
        <v>8</v>
      </c>
      <c r="I110" s="5">
        <v>2</v>
      </c>
      <c r="J110" s="4" t="s">
        <v>1118</v>
      </c>
      <c r="K110" s="5">
        <v>0</v>
      </c>
      <c r="L110" s="5">
        <f t="shared" si="17"/>
        <v>71.289999999999992</v>
      </c>
      <c r="M110" s="36">
        <v>2.6</v>
      </c>
      <c r="N110" s="5">
        <f t="shared" si="18"/>
        <v>185.35399999999998</v>
      </c>
      <c r="O110" s="5">
        <v>0</v>
      </c>
      <c r="P110" s="5">
        <f t="shared" si="19"/>
        <v>185.35399999999998</v>
      </c>
      <c r="Q110" s="65" t="s">
        <v>126</v>
      </c>
      <c r="R110" s="4" t="s">
        <v>1095</v>
      </c>
      <c r="S110" s="4"/>
    </row>
    <row r="111" spans="1:19" x14ac:dyDescent="0.25">
      <c r="A111" s="151">
        <v>66946</v>
      </c>
      <c r="B111" s="187">
        <f t="shared" si="16"/>
        <v>46234</v>
      </c>
      <c r="C111" s="4" t="s">
        <v>1148</v>
      </c>
      <c r="D111" s="4" t="s">
        <v>1117</v>
      </c>
      <c r="E111" s="148" t="s">
        <v>8838</v>
      </c>
      <c r="F111" s="4" t="s">
        <v>131</v>
      </c>
      <c r="G111" s="41">
        <v>4.7</v>
      </c>
      <c r="H111" s="41">
        <v>8.1</v>
      </c>
      <c r="I111" s="5">
        <v>2</v>
      </c>
      <c r="J111" s="4" t="s">
        <v>1118</v>
      </c>
      <c r="K111" s="5">
        <v>0</v>
      </c>
      <c r="L111" s="5">
        <f t="shared" si="17"/>
        <v>72.460000000000008</v>
      </c>
      <c r="M111" s="36">
        <v>2</v>
      </c>
      <c r="N111" s="5">
        <f t="shared" si="18"/>
        <v>144.92000000000002</v>
      </c>
      <c r="O111" s="5">
        <v>0</v>
      </c>
      <c r="P111" s="5">
        <f t="shared" si="19"/>
        <v>144.92000000000002</v>
      </c>
      <c r="Q111" s="65" t="s">
        <v>126</v>
      </c>
      <c r="R111" s="4" t="s">
        <v>1095</v>
      </c>
      <c r="S111" s="4"/>
    </row>
    <row r="112" spans="1:19" x14ac:dyDescent="0.25">
      <c r="A112" s="100">
        <v>66947</v>
      </c>
      <c r="B112" s="187">
        <f t="shared" si="16"/>
        <v>46235</v>
      </c>
      <c r="C112" s="4" t="s">
        <v>1149</v>
      </c>
      <c r="D112" s="4" t="s">
        <v>1117</v>
      </c>
      <c r="E112" s="148" t="s">
        <v>8838</v>
      </c>
      <c r="F112" s="4" t="s">
        <v>131</v>
      </c>
      <c r="G112" s="41">
        <v>4.75</v>
      </c>
      <c r="H112" s="41">
        <v>7.9</v>
      </c>
      <c r="I112" s="5">
        <v>2</v>
      </c>
      <c r="J112" s="4" t="s">
        <v>1118</v>
      </c>
      <c r="K112" s="5">
        <v>0</v>
      </c>
      <c r="L112" s="5">
        <f t="shared" si="17"/>
        <v>71.907499999999999</v>
      </c>
      <c r="M112" s="36">
        <v>2.1</v>
      </c>
      <c r="N112" s="5">
        <f t="shared" si="18"/>
        <v>151.00575000000001</v>
      </c>
      <c r="O112" s="5">
        <v>0</v>
      </c>
      <c r="P112" s="5">
        <f t="shared" si="19"/>
        <v>151.00575000000001</v>
      </c>
      <c r="Q112" s="65" t="s">
        <v>126</v>
      </c>
      <c r="R112" s="4" t="s">
        <v>1095</v>
      </c>
      <c r="S112" s="4"/>
    </row>
    <row r="113" spans="1:19" x14ac:dyDescent="0.25">
      <c r="A113" s="151">
        <v>66948</v>
      </c>
      <c r="B113" s="187">
        <f t="shared" si="16"/>
        <v>46236</v>
      </c>
      <c r="C113" s="4" t="s">
        <v>1150</v>
      </c>
      <c r="D113" s="4" t="s">
        <v>1117</v>
      </c>
      <c r="E113" s="148" t="s">
        <v>8838</v>
      </c>
      <c r="F113" s="4" t="s">
        <v>131</v>
      </c>
      <c r="G113" s="41">
        <v>4.5999999999999996</v>
      </c>
      <c r="H113" s="41">
        <v>7.95</v>
      </c>
      <c r="I113" s="5">
        <v>2</v>
      </c>
      <c r="J113" s="4" t="s">
        <v>1118</v>
      </c>
      <c r="K113" s="5">
        <v>0</v>
      </c>
      <c r="L113" s="5">
        <f t="shared" si="17"/>
        <v>71.0625</v>
      </c>
      <c r="M113" s="36">
        <v>3.8</v>
      </c>
      <c r="N113" s="5">
        <f t="shared" si="18"/>
        <v>270.03749999999997</v>
      </c>
      <c r="O113" s="5">
        <v>0</v>
      </c>
      <c r="P113" s="5">
        <f t="shared" si="19"/>
        <v>270.03749999999997</v>
      </c>
      <c r="Q113" s="65" t="s">
        <v>126</v>
      </c>
      <c r="R113" s="4" t="s">
        <v>1095</v>
      </c>
      <c r="S113" s="4"/>
    </row>
    <row r="114" spans="1:19" x14ac:dyDescent="0.25">
      <c r="A114" s="100">
        <v>66949</v>
      </c>
      <c r="B114" s="187">
        <f t="shared" si="16"/>
        <v>46237</v>
      </c>
      <c r="C114" s="4" t="s">
        <v>1151</v>
      </c>
      <c r="D114" s="4" t="s">
        <v>1117</v>
      </c>
      <c r="E114" s="148" t="s">
        <v>8838</v>
      </c>
      <c r="F114" s="4" t="s">
        <v>131</v>
      </c>
      <c r="G114" s="41">
        <v>4.6500000000000004</v>
      </c>
      <c r="H114" s="41">
        <v>8</v>
      </c>
      <c r="I114" s="5">
        <v>2</v>
      </c>
      <c r="J114" s="4" t="s">
        <v>1118</v>
      </c>
      <c r="K114" s="5">
        <v>0</v>
      </c>
      <c r="L114" s="5">
        <f t="shared" si="17"/>
        <v>71.647500000000008</v>
      </c>
      <c r="M114" s="36">
        <v>1.1000000000000001</v>
      </c>
      <c r="N114" s="5">
        <f t="shared" si="18"/>
        <v>78.81225000000002</v>
      </c>
      <c r="O114" s="5">
        <v>0</v>
      </c>
      <c r="P114" s="5">
        <f t="shared" si="19"/>
        <v>78.81225000000002</v>
      </c>
      <c r="Q114" s="65" t="s">
        <v>126</v>
      </c>
      <c r="R114" s="4" t="s">
        <v>1095</v>
      </c>
      <c r="S114" s="4"/>
    </row>
    <row r="115" spans="1:19" x14ac:dyDescent="0.25">
      <c r="A115" s="151">
        <v>66950</v>
      </c>
      <c r="B115" s="187">
        <f t="shared" si="16"/>
        <v>46238</v>
      </c>
      <c r="C115" s="4" t="s">
        <v>1152</v>
      </c>
      <c r="D115" s="4" t="s">
        <v>1117</v>
      </c>
      <c r="E115" s="148" t="s">
        <v>8838</v>
      </c>
      <c r="F115" s="4" t="s">
        <v>131</v>
      </c>
      <c r="G115" s="41">
        <v>4.7</v>
      </c>
      <c r="H115" s="41">
        <v>8.0500000000000007</v>
      </c>
      <c r="I115" s="5">
        <v>2</v>
      </c>
      <c r="J115" s="4" t="s">
        <v>1118</v>
      </c>
      <c r="K115" s="5">
        <v>0</v>
      </c>
      <c r="L115" s="5">
        <f t="shared" si="17"/>
        <v>72.232500000000016</v>
      </c>
      <c r="M115" s="36">
        <v>1.7</v>
      </c>
      <c r="N115" s="5">
        <f t="shared" si="18"/>
        <v>122.79525000000002</v>
      </c>
      <c r="O115" s="5">
        <v>0</v>
      </c>
      <c r="P115" s="5">
        <f t="shared" si="19"/>
        <v>122.79525000000002</v>
      </c>
      <c r="Q115" s="65" t="s">
        <v>126</v>
      </c>
      <c r="R115" s="4" t="s">
        <v>1095</v>
      </c>
      <c r="S115" s="4"/>
    </row>
    <row r="116" spans="1:19" x14ac:dyDescent="0.25">
      <c r="A116" s="151">
        <v>66951</v>
      </c>
      <c r="B116" s="187">
        <f t="shared" si="16"/>
        <v>46239</v>
      </c>
      <c r="C116" s="4" t="s">
        <v>1152</v>
      </c>
      <c r="D116" s="4" t="s">
        <v>1117</v>
      </c>
      <c r="E116" s="148" t="s">
        <v>8838</v>
      </c>
      <c r="F116" s="4" t="s">
        <v>131</v>
      </c>
      <c r="G116" s="41">
        <v>4.7</v>
      </c>
      <c r="H116" s="41">
        <v>8.0500000000000007</v>
      </c>
      <c r="I116" s="5">
        <v>2</v>
      </c>
      <c r="J116" s="4" t="s">
        <v>1118</v>
      </c>
      <c r="K116" s="5">
        <v>0</v>
      </c>
      <c r="L116" s="5">
        <f t="shared" si="17"/>
        <v>72.232500000000016</v>
      </c>
      <c r="M116" s="36">
        <v>1.9</v>
      </c>
      <c r="N116" s="5">
        <f t="shared" si="18"/>
        <v>137.24175000000002</v>
      </c>
      <c r="O116" s="5">
        <v>0</v>
      </c>
      <c r="P116" s="5">
        <f t="shared" si="19"/>
        <v>137.24175000000002</v>
      </c>
      <c r="Q116" s="65" t="s">
        <v>126</v>
      </c>
      <c r="R116" s="4" t="s">
        <v>1095</v>
      </c>
      <c r="S116" s="4"/>
    </row>
    <row r="117" spans="1:19" x14ac:dyDescent="0.25">
      <c r="A117" s="151">
        <v>66952</v>
      </c>
      <c r="B117" s="187">
        <f t="shared" si="16"/>
        <v>46240</v>
      </c>
      <c r="C117" s="4" t="s">
        <v>1152</v>
      </c>
      <c r="D117" s="4" t="s">
        <v>1117</v>
      </c>
      <c r="E117" s="148" t="s">
        <v>8838</v>
      </c>
      <c r="F117" s="4" t="s">
        <v>131</v>
      </c>
      <c r="G117" s="41">
        <v>4.5999999999999996</v>
      </c>
      <c r="H117" s="41">
        <v>8.0500000000000007</v>
      </c>
      <c r="I117" s="5">
        <v>2</v>
      </c>
      <c r="J117" s="4" t="s">
        <v>1118</v>
      </c>
      <c r="K117" s="5">
        <v>0</v>
      </c>
      <c r="L117" s="5">
        <f t="shared" si="17"/>
        <v>71.517500000000013</v>
      </c>
      <c r="M117" s="36">
        <v>1.8</v>
      </c>
      <c r="N117" s="5">
        <f t="shared" si="18"/>
        <v>128.73150000000004</v>
      </c>
      <c r="O117" s="5">
        <v>0</v>
      </c>
      <c r="P117" s="5">
        <f t="shared" si="19"/>
        <v>128.73150000000004</v>
      </c>
      <c r="Q117" s="65" t="s">
        <v>126</v>
      </c>
      <c r="R117" s="4" t="s">
        <v>1095</v>
      </c>
      <c r="S117" s="4"/>
    </row>
    <row r="118" spans="1:19" x14ac:dyDescent="0.25">
      <c r="A118" s="100">
        <v>66953</v>
      </c>
      <c r="B118" s="187">
        <f t="shared" si="16"/>
        <v>46241</v>
      </c>
      <c r="C118" s="4" t="s">
        <v>1152</v>
      </c>
      <c r="D118" s="4" t="s">
        <v>1117</v>
      </c>
      <c r="E118" s="148" t="s">
        <v>8838</v>
      </c>
      <c r="F118" s="4" t="s">
        <v>131</v>
      </c>
      <c r="G118" s="41">
        <v>4.7</v>
      </c>
      <c r="H118" s="41">
        <v>8.0500000000000007</v>
      </c>
      <c r="I118" s="5">
        <v>2</v>
      </c>
      <c r="J118" s="4" t="s">
        <v>1118</v>
      </c>
      <c r="K118" s="5">
        <v>0</v>
      </c>
      <c r="L118" s="5">
        <f t="shared" si="17"/>
        <v>72.232500000000016</v>
      </c>
      <c r="M118" s="36">
        <v>1.6</v>
      </c>
      <c r="N118" s="5">
        <f t="shared" si="18"/>
        <v>115.57200000000003</v>
      </c>
      <c r="O118" s="5">
        <v>0</v>
      </c>
      <c r="P118" s="5">
        <f t="shared" si="19"/>
        <v>115.57200000000003</v>
      </c>
      <c r="Q118" s="4" t="s">
        <v>126</v>
      </c>
      <c r="R118" s="4" t="s">
        <v>1095</v>
      </c>
      <c r="S118" s="4"/>
    </row>
    <row r="119" spans="1:19" x14ac:dyDescent="0.25">
      <c r="A119" s="100">
        <v>66954</v>
      </c>
      <c r="B119" s="187">
        <f t="shared" si="16"/>
        <v>46242</v>
      </c>
      <c r="C119" s="4" t="s">
        <v>1152</v>
      </c>
      <c r="D119" s="4" t="s">
        <v>1117</v>
      </c>
      <c r="E119" s="148" t="s">
        <v>8838</v>
      </c>
      <c r="F119" s="4" t="s">
        <v>131</v>
      </c>
      <c r="G119" s="41">
        <v>4.5999999999999996</v>
      </c>
      <c r="H119" s="41">
        <v>8.0500000000000007</v>
      </c>
      <c r="I119" s="5">
        <v>2</v>
      </c>
      <c r="J119" s="4" t="s">
        <v>1118</v>
      </c>
      <c r="K119" s="5">
        <v>0</v>
      </c>
      <c r="L119" s="5">
        <f t="shared" si="17"/>
        <v>71.517500000000013</v>
      </c>
      <c r="M119" s="36">
        <v>2</v>
      </c>
      <c r="N119" s="5">
        <f t="shared" si="18"/>
        <v>143.03500000000003</v>
      </c>
      <c r="O119" s="5">
        <v>0</v>
      </c>
      <c r="P119" s="5">
        <f t="shared" si="19"/>
        <v>143.03500000000003</v>
      </c>
      <c r="Q119" s="4" t="s">
        <v>126</v>
      </c>
      <c r="R119" s="4" t="s">
        <v>1095</v>
      </c>
      <c r="S119" s="4"/>
    </row>
    <row r="120" spans="1:19" x14ac:dyDescent="0.25">
      <c r="A120" s="151">
        <v>66955</v>
      </c>
      <c r="B120" s="187">
        <f t="shared" si="16"/>
        <v>46243</v>
      </c>
      <c r="C120" s="4" t="s">
        <v>1152</v>
      </c>
      <c r="D120" s="4" t="s">
        <v>1117</v>
      </c>
      <c r="E120" s="148" t="s">
        <v>8838</v>
      </c>
      <c r="F120" s="4" t="s">
        <v>131</v>
      </c>
      <c r="G120" s="41">
        <v>4.7</v>
      </c>
      <c r="H120" s="41">
        <v>8</v>
      </c>
      <c r="I120" s="5">
        <v>2</v>
      </c>
      <c r="J120" s="4" t="s">
        <v>1118</v>
      </c>
      <c r="K120" s="5">
        <v>0</v>
      </c>
      <c r="L120" s="5">
        <f t="shared" si="17"/>
        <v>72.004999999999995</v>
      </c>
      <c r="M120" s="36">
        <v>1.7</v>
      </c>
      <c r="N120" s="5">
        <f t="shared" si="18"/>
        <v>122.40849999999999</v>
      </c>
      <c r="O120" s="5">
        <v>0</v>
      </c>
      <c r="P120" s="5">
        <f t="shared" si="19"/>
        <v>122.40849999999999</v>
      </c>
      <c r="Q120" s="65" t="s">
        <v>126</v>
      </c>
      <c r="R120" s="4" t="s">
        <v>1095</v>
      </c>
      <c r="S120" s="4"/>
    </row>
    <row r="121" spans="1:19" x14ac:dyDescent="0.25">
      <c r="A121" s="151">
        <v>66956</v>
      </c>
      <c r="B121" s="187">
        <f t="shared" si="16"/>
        <v>46244</v>
      </c>
      <c r="C121" s="4" t="s">
        <v>1152</v>
      </c>
      <c r="D121" s="4" t="s">
        <v>1117</v>
      </c>
      <c r="E121" s="148" t="s">
        <v>8838</v>
      </c>
      <c r="F121" s="4" t="s">
        <v>131</v>
      </c>
      <c r="G121" s="41">
        <v>4.5</v>
      </c>
      <c r="H121" s="41">
        <v>7.95</v>
      </c>
      <c r="I121" s="5">
        <v>2</v>
      </c>
      <c r="J121" s="4" t="s">
        <v>1118</v>
      </c>
      <c r="K121" s="5">
        <v>0</v>
      </c>
      <c r="L121" s="5">
        <f t="shared" si="17"/>
        <v>70.347499999999997</v>
      </c>
      <c r="M121" s="36">
        <v>1.6</v>
      </c>
      <c r="N121" s="5">
        <f t="shared" si="18"/>
        <v>112.556</v>
      </c>
      <c r="O121" s="5">
        <v>0</v>
      </c>
      <c r="P121" s="5">
        <f t="shared" si="19"/>
        <v>112.556</v>
      </c>
      <c r="Q121" s="65" t="s">
        <v>126</v>
      </c>
      <c r="R121" s="4" t="s">
        <v>1095</v>
      </c>
      <c r="S121" s="4"/>
    </row>
    <row r="122" spans="1:19" x14ac:dyDescent="0.25">
      <c r="A122" s="151">
        <v>66957</v>
      </c>
      <c r="B122" s="187">
        <f t="shared" si="16"/>
        <v>46245</v>
      </c>
      <c r="C122" s="4" t="s">
        <v>1152</v>
      </c>
      <c r="D122" s="4" t="s">
        <v>1117</v>
      </c>
      <c r="E122" s="148" t="s">
        <v>8838</v>
      </c>
      <c r="F122" s="4" t="s">
        <v>131</v>
      </c>
      <c r="G122" s="41">
        <v>4.7</v>
      </c>
      <c r="H122" s="41">
        <v>8.0500000000000007</v>
      </c>
      <c r="I122" s="5">
        <v>2</v>
      </c>
      <c r="J122" s="4" t="s">
        <v>1118</v>
      </c>
      <c r="K122" s="5">
        <v>0</v>
      </c>
      <c r="L122" s="5">
        <f t="shared" si="17"/>
        <v>72.232500000000016</v>
      </c>
      <c r="M122" s="36">
        <v>1.4</v>
      </c>
      <c r="N122" s="5">
        <f t="shared" si="18"/>
        <v>101.12550000000002</v>
      </c>
      <c r="O122" s="5">
        <v>0</v>
      </c>
      <c r="P122" s="5">
        <f t="shared" si="19"/>
        <v>101.12550000000002</v>
      </c>
      <c r="Q122" s="65" t="s">
        <v>126</v>
      </c>
      <c r="R122" s="4" t="s">
        <v>1095</v>
      </c>
      <c r="S122" s="4"/>
    </row>
    <row r="123" spans="1:19" x14ac:dyDescent="0.25">
      <c r="A123" s="151">
        <v>66958</v>
      </c>
      <c r="B123" s="187">
        <f t="shared" si="16"/>
        <v>46246</v>
      </c>
      <c r="C123" s="4" t="s">
        <v>1152</v>
      </c>
      <c r="D123" s="4" t="s">
        <v>1117</v>
      </c>
      <c r="E123" s="148" t="s">
        <v>8838</v>
      </c>
      <c r="F123" s="4" t="s">
        <v>131</v>
      </c>
      <c r="G123" s="41">
        <v>4.6500000000000004</v>
      </c>
      <c r="H123" s="41">
        <v>8</v>
      </c>
      <c r="I123" s="5">
        <v>2</v>
      </c>
      <c r="J123" s="4" t="s">
        <v>1118</v>
      </c>
      <c r="K123" s="5">
        <v>0</v>
      </c>
      <c r="L123" s="5">
        <f t="shared" si="17"/>
        <v>71.647500000000008</v>
      </c>
      <c r="M123" s="36">
        <v>1.6</v>
      </c>
      <c r="N123" s="5">
        <f t="shared" si="18"/>
        <v>114.63600000000002</v>
      </c>
      <c r="O123" s="5">
        <v>0</v>
      </c>
      <c r="P123" s="5">
        <f t="shared" si="19"/>
        <v>114.63600000000002</v>
      </c>
      <c r="Q123" s="65" t="s">
        <v>126</v>
      </c>
      <c r="R123" s="4" t="s">
        <v>1095</v>
      </c>
      <c r="S123" s="4"/>
    </row>
    <row r="124" spans="1:19" x14ac:dyDescent="0.25">
      <c r="A124" s="151">
        <v>66959</v>
      </c>
      <c r="B124" s="187">
        <f t="shared" si="16"/>
        <v>46247</v>
      </c>
      <c r="C124" s="4" t="s">
        <v>1152</v>
      </c>
      <c r="D124" s="4" t="s">
        <v>1117</v>
      </c>
      <c r="E124" s="148" t="s">
        <v>8838</v>
      </c>
      <c r="F124" s="4" t="s">
        <v>131</v>
      </c>
      <c r="G124" s="41">
        <v>4.7</v>
      </c>
      <c r="H124" s="41">
        <v>8.0500000000000007</v>
      </c>
      <c r="I124" s="5">
        <v>2</v>
      </c>
      <c r="J124" s="4" t="s">
        <v>1118</v>
      </c>
      <c r="K124" s="5">
        <v>0</v>
      </c>
      <c r="L124" s="5">
        <f t="shared" si="17"/>
        <v>72.232500000000016</v>
      </c>
      <c r="M124" s="36">
        <v>1.7</v>
      </c>
      <c r="N124" s="5">
        <f t="shared" si="18"/>
        <v>122.79525000000002</v>
      </c>
      <c r="O124" s="5">
        <v>0</v>
      </c>
      <c r="P124" s="5">
        <f t="shared" si="19"/>
        <v>122.79525000000002</v>
      </c>
      <c r="Q124" s="65" t="s">
        <v>126</v>
      </c>
      <c r="R124" s="4" t="s">
        <v>1095</v>
      </c>
      <c r="S124" s="4"/>
    </row>
    <row r="125" spans="1:19" x14ac:dyDescent="0.25">
      <c r="A125" s="151">
        <v>66960</v>
      </c>
      <c r="B125" s="187">
        <f t="shared" si="16"/>
        <v>46248</v>
      </c>
      <c r="C125" s="4" t="s">
        <v>1152</v>
      </c>
      <c r="D125" s="4" t="s">
        <v>1117</v>
      </c>
      <c r="E125" s="148" t="s">
        <v>8838</v>
      </c>
      <c r="F125" s="4" t="s">
        <v>131</v>
      </c>
      <c r="G125" s="41">
        <v>4.5999999999999996</v>
      </c>
      <c r="H125" s="41">
        <v>7.95</v>
      </c>
      <c r="I125" s="5">
        <v>2</v>
      </c>
      <c r="J125" s="4" t="s">
        <v>1118</v>
      </c>
      <c r="K125" s="5">
        <v>0</v>
      </c>
      <c r="L125" s="5">
        <f t="shared" si="17"/>
        <v>71.0625</v>
      </c>
      <c r="M125" s="36">
        <v>1.8</v>
      </c>
      <c r="N125" s="5">
        <f t="shared" si="18"/>
        <v>127.91250000000001</v>
      </c>
      <c r="O125" s="5">
        <v>0</v>
      </c>
      <c r="P125" s="5">
        <f t="shared" si="19"/>
        <v>127.91250000000001</v>
      </c>
      <c r="Q125" s="65" t="s">
        <v>126</v>
      </c>
      <c r="R125" s="4" t="s">
        <v>1095</v>
      </c>
      <c r="S125" s="4"/>
    </row>
    <row r="126" spans="1:19" x14ac:dyDescent="0.25">
      <c r="A126" s="151">
        <v>66961</v>
      </c>
      <c r="B126" s="187">
        <f t="shared" si="16"/>
        <v>46249</v>
      </c>
      <c r="C126" s="4" t="s">
        <v>1152</v>
      </c>
      <c r="D126" s="4" t="s">
        <v>1117</v>
      </c>
      <c r="E126" s="148" t="s">
        <v>8838</v>
      </c>
      <c r="F126" s="4" t="s">
        <v>131</v>
      </c>
      <c r="G126" s="41">
        <v>4.55</v>
      </c>
      <c r="H126" s="41">
        <v>8.0500000000000007</v>
      </c>
      <c r="I126" s="5">
        <v>2</v>
      </c>
      <c r="J126" s="4" t="s">
        <v>1118</v>
      </c>
      <c r="K126" s="5">
        <v>0</v>
      </c>
      <c r="L126" s="5">
        <f t="shared" si="17"/>
        <v>71.16</v>
      </c>
      <c r="M126" s="36">
        <v>1.7</v>
      </c>
      <c r="N126" s="5">
        <f t="shared" si="18"/>
        <v>120.97199999999999</v>
      </c>
      <c r="O126" s="5">
        <v>0</v>
      </c>
      <c r="P126" s="5">
        <f t="shared" si="19"/>
        <v>120.97199999999999</v>
      </c>
      <c r="Q126" s="65" t="s">
        <v>126</v>
      </c>
      <c r="R126" s="4" t="s">
        <v>1095</v>
      </c>
      <c r="S126" s="4"/>
    </row>
    <row r="127" spans="1:19" x14ac:dyDescent="0.25">
      <c r="A127" s="100" t="s">
        <v>59</v>
      </c>
      <c r="B127" s="187">
        <f t="shared" si="16"/>
        <v>46250</v>
      </c>
      <c r="C127" s="4" t="s">
        <v>1152</v>
      </c>
      <c r="D127" s="4" t="s">
        <v>1117</v>
      </c>
      <c r="E127" s="148" t="s">
        <v>8838</v>
      </c>
      <c r="F127" s="4" t="s">
        <v>131</v>
      </c>
      <c r="G127" s="41">
        <v>4.6500000000000004</v>
      </c>
      <c r="H127" s="41">
        <v>8.0500000000000007</v>
      </c>
      <c r="I127" s="5">
        <v>2</v>
      </c>
      <c r="J127" s="4" t="s">
        <v>1118</v>
      </c>
      <c r="K127" s="5">
        <v>0</v>
      </c>
      <c r="L127" s="5">
        <f t="shared" si="17"/>
        <v>71.875</v>
      </c>
      <c r="M127" s="36">
        <v>2</v>
      </c>
      <c r="N127" s="5">
        <f t="shared" si="18"/>
        <v>143.75</v>
      </c>
      <c r="O127" s="5">
        <v>0</v>
      </c>
      <c r="P127" s="5">
        <f t="shared" si="19"/>
        <v>143.75</v>
      </c>
      <c r="Q127" s="65" t="s">
        <v>126</v>
      </c>
      <c r="R127" s="4" t="s">
        <v>1095</v>
      </c>
      <c r="S127" s="4"/>
    </row>
    <row r="128" spans="1:19" x14ac:dyDescent="0.25">
      <c r="A128" s="151">
        <v>66963</v>
      </c>
      <c r="B128" s="187">
        <f t="shared" si="16"/>
        <v>46252</v>
      </c>
      <c r="C128" s="4" t="s">
        <v>1152</v>
      </c>
      <c r="D128" s="4" t="s">
        <v>1117</v>
      </c>
      <c r="E128" s="148" t="s">
        <v>8838</v>
      </c>
      <c r="F128" s="4" t="s">
        <v>131</v>
      </c>
      <c r="G128" s="41">
        <v>4.7</v>
      </c>
      <c r="H128" s="41">
        <v>8.0500000000000007</v>
      </c>
      <c r="I128" s="5">
        <v>2</v>
      </c>
      <c r="J128" s="4" t="s">
        <v>1118</v>
      </c>
      <c r="K128" s="5">
        <v>0</v>
      </c>
      <c r="L128" s="5">
        <f t="shared" si="17"/>
        <v>72.232500000000016</v>
      </c>
      <c r="M128" s="36">
        <v>2.6</v>
      </c>
      <c r="N128" s="5">
        <f t="shared" si="18"/>
        <v>187.80450000000005</v>
      </c>
      <c r="O128" s="5">
        <v>0</v>
      </c>
      <c r="P128" s="5">
        <f t="shared" si="19"/>
        <v>187.80450000000005</v>
      </c>
      <c r="Q128" s="65" t="s">
        <v>126</v>
      </c>
      <c r="R128" s="4" t="s">
        <v>1095</v>
      </c>
      <c r="S128" s="4"/>
    </row>
    <row r="129" spans="1:19" x14ac:dyDescent="0.25">
      <c r="A129" s="151">
        <v>66964</v>
      </c>
      <c r="B129" s="187">
        <f t="shared" si="16"/>
        <v>46253</v>
      </c>
      <c r="C129" s="4" t="s">
        <v>1152</v>
      </c>
      <c r="D129" s="4" t="s">
        <v>1117</v>
      </c>
      <c r="E129" s="148" t="s">
        <v>8838</v>
      </c>
      <c r="F129" s="4" t="s">
        <v>131</v>
      </c>
      <c r="G129" s="41">
        <v>4.7</v>
      </c>
      <c r="H129" s="41">
        <v>8.0500000000000007</v>
      </c>
      <c r="I129" s="5">
        <v>2</v>
      </c>
      <c r="J129" s="4" t="s">
        <v>1118</v>
      </c>
      <c r="K129" s="5">
        <v>0</v>
      </c>
      <c r="L129" s="5">
        <f t="shared" si="17"/>
        <v>72.232500000000016</v>
      </c>
      <c r="M129" s="36">
        <v>2</v>
      </c>
      <c r="N129" s="5">
        <f t="shared" si="18"/>
        <v>144.46500000000003</v>
      </c>
      <c r="O129" s="5">
        <v>0</v>
      </c>
      <c r="P129" s="5">
        <f t="shared" si="19"/>
        <v>144.46500000000003</v>
      </c>
      <c r="Q129" s="65" t="s">
        <v>126</v>
      </c>
      <c r="R129" s="4" t="s">
        <v>1095</v>
      </c>
      <c r="S129" s="4"/>
    </row>
    <row r="130" spans="1:19" x14ac:dyDescent="0.25">
      <c r="A130" s="151">
        <v>66965</v>
      </c>
      <c r="B130" s="187">
        <f t="shared" si="16"/>
        <v>46254</v>
      </c>
      <c r="C130" s="4" t="s">
        <v>1152</v>
      </c>
      <c r="D130" s="4" t="s">
        <v>1117</v>
      </c>
      <c r="E130" s="148" t="s">
        <v>8838</v>
      </c>
      <c r="F130" s="4" t="s">
        <v>131</v>
      </c>
      <c r="G130" s="41">
        <v>4.5999999999999996</v>
      </c>
      <c r="H130" s="41">
        <v>8.0500000000000007</v>
      </c>
      <c r="I130" s="5">
        <v>2</v>
      </c>
      <c r="J130" s="4" t="s">
        <v>1118</v>
      </c>
      <c r="K130" s="5">
        <v>0</v>
      </c>
      <c r="L130" s="5">
        <f t="shared" si="17"/>
        <v>71.517500000000013</v>
      </c>
      <c r="M130" s="36">
        <v>2.1</v>
      </c>
      <c r="N130" s="5">
        <f t="shared" si="18"/>
        <v>150.18675000000005</v>
      </c>
      <c r="O130" s="5">
        <v>0</v>
      </c>
      <c r="P130" s="5">
        <f t="shared" si="19"/>
        <v>150.18675000000005</v>
      </c>
      <c r="Q130" s="65" t="s">
        <v>126</v>
      </c>
      <c r="R130" s="4" t="s">
        <v>1095</v>
      </c>
      <c r="S130" s="4"/>
    </row>
    <row r="131" spans="1:19" x14ac:dyDescent="0.25">
      <c r="A131" s="151">
        <v>66966</v>
      </c>
      <c r="B131" s="187">
        <f t="shared" si="16"/>
        <v>46255</v>
      </c>
      <c r="C131" s="4" t="s">
        <v>1152</v>
      </c>
      <c r="D131" s="4" t="s">
        <v>1117</v>
      </c>
      <c r="E131" s="148" t="s">
        <v>8838</v>
      </c>
      <c r="F131" s="4" t="s">
        <v>131</v>
      </c>
      <c r="G131" s="41">
        <v>4.7</v>
      </c>
      <c r="H131" s="41">
        <v>8.0500000000000007</v>
      </c>
      <c r="I131" s="5">
        <v>2</v>
      </c>
      <c r="J131" s="4" t="s">
        <v>1118</v>
      </c>
      <c r="K131" s="5">
        <v>0</v>
      </c>
      <c r="L131" s="5">
        <f t="shared" si="17"/>
        <v>72.232500000000016</v>
      </c>
      <c r="M131" s="36">
        <v>2.1</v>
      </c>
      <c r="N131" s="5">
        <f t="shared" si="18"/>
        <v>151.68825000000004</v>
      </c>
      <c r="O131" s="5">
        <v>0</v>
      </c>
      <c r="P131" s="5">
        <f t="shared" si="19"/>
        <v>151.68825000000004</v>
      </c>
      <c r="Q131" s="4" t="s">
        <v>126</v>
      </c>
      <c r="R131" s="4" t="s">
        <v>1095</v>
      </c>
      <c r="S131" s="4"/>
    </row>
    <row r="132" spans="1:19" x14ac:dyDescent="0.25">
      <c r="A132" s="151">
        <v>66967</v>
      </c>
      <c r="B132" s="187">
        <f t="shared" si="16"/>
        <v>46256</v>
      </c>
      <c r="C132" s="4" t="s">
        <v>1152</v>
      </c>
      <c r="D132" s="4" t="s">
        <v>1117</v>
      </c>
      <c r="E132" s="148" t="s">
        <v>8838</v>
      </c>
      <c r="F132" s="4" t="s">
        <v>131</v>
      </c>
      <c r="G132" s="41">
        <v>4.5999999999999996</v>
      </c>
      <c r="H132" s="41">
        <v>8.0500000000000007</v>
      </c>
      <c r="I132" s="5">
        <v>2</v>
      </c>
      <c r="J132" s="4" t="s">
        <v>1118</v>
      </c>
      <c r="K132" s="5">
        <v>0</v>
      </c>
      <c r="L132" s="5">
        <f t="shared" si="17"/>
        <v>71.517500000000013</v>
      </c>
      <c r="M132" s="36">
        <v>2.6</v>
      </c>
      <c r="N132" s="5">
        <f t="shared" si="18"/>
        <v>185.94550000000004</v>
      </c>
      <c r="O132" s="5">
        <v>0</v>
      </c>
      <c r="P132" s="5">
        <f t="shared" si="19"/>
        <v>185.94550000000004</v>
      </c>
      <c r="Q132" s="4" t="s">
        <v>126</v>
      </c>
      <c r="R132" s="4" t="s">
        <v>1095</v>
      </c>
      <c r="S132" s="4"/>
    </row>
    <row r="133" spans="1:19" x14ac:dyDescent="0.25">
      <c r="A133" s="151">
        <v>66968</v>
      </c>
      <c r="B133" s="187">
        <f t="shared" si="16"/>
        <v>46257</v>
      </c>
      <c r="C133" s="4" t="s">
        <v>1152</v>
      </c>
      <c r="D133" s="4" t="s">
        <v>1117</v>
      </c>
      <c r="E133" s="148" t="s">
        <v>8838</v>
      </c>
      <c r="F133" s="4" t="s">
        <v>131</v>
      </c>
      <c r="G133" s="41">
        <v>4.7</v>
      </c>
      <c r="H133" s="41">
        <v>8</v>
      </c>
      <c r="I133" s="5">
        <v>2</v>
      </c>
      <c r="J133" s="4" t="s">
        <v>1118</v>
      </c>
      <c r="K133" s="5">
        <v>0</v>
      </c>
      <c r="L133" s="5">
        <f t="shared" si="17"/>
        <v>72.004999999999995</v>
      </c>
      <c r="M133" s="36">
        <v>2.1</v>
      </c>
      <c r="N133" s="5">
        <f t="shared" si="18"/>
        <v>151.2105</v>
      </c>
      <c r="O133" s="5">
        <v>0</v>
      </c>
      <c r="P133" s="5">
        <f t="shared" si="19"/>
        <v>151.2105</v>
      </c>
      <c r="Q133" s="65" t="s">
        <v>126</v>
      </c>
      <c r="R133" s="4" t="s">
        <v>1095</v>
      </c>
      <c r="S133" s="4"/>
    </row>
    <row r="134" spans="1:19" x14ac:dyDescent="0.25">
      <c r="A134" s="151">
        <v>66969</v>
      </c>
      <c r="B134" s="187">
        <f t="shared" si="16"/>
        <v>46258</v>
      </c>
      <c r="C134" s="4" t="s">
        <v>1152</v>
      </c>
      <c r="D134" s="4" t="s">
        <v>1117</v>
      </c>
      <c r="E134" s="148" t="s">
        <v>8838</v>
      </c>
      <c r="F134" s="4" t="s">
        <v>131</v>
      </c>
      <c r="G134" s="41">
        <v>4.5</v>
      </c>
      <c r="H134" s="41">
        <v>7.95</v>
      </c>
      <c r="I134" s="5">
        <v>2</v>
      </c>
      <c r="J134" s="4" t="s">
        <v>1118</v>
      </c>
      <c r="K134" s="5">
        <v>0</v>
      </c>
      <c r="L134" s="5">
        <f t="shared" si="17"/>
        <v>70.347499999999997</v>
      </c>
      <c r="M134" s="36">
        <v>2.1</v>
      </c>
      <c r="N134" s="5">
        <f t="shared" si="18"/>
        <v>147.72975</v>
      </c>
      <c r="O134" s="5">
        <v>0</v>
      </c>
      <c r="P134" s="5">
        <f t="shared" si="19"/>
        <v>147.72975</v>
      </c>
      <c r="Q134" s="65" t="s">
        <v>126</v>
      </c>
      <c r="R134" s="4" t="s">
        <v>1095</v>
      </c>
      <c r="S134" s="4"/>
    </row>
    <row r="135" spans="1:19" x14ac:dyDescent="0.25">
      <c r="A135" s="151">
        <v>66970</v>
      </c>
      <c r="B135" s="187">
        <f t="shared" si="16"/>
        <v>46259</v>
      </c>
      <c r="C135" s="4" t="s">
        <v>1152</v>
      </c>
      <c r="D135" s="4" t="s">
        <v>1117</v>
      </c>
      <c r="E135" s="148" t="s">
        <v>8838</v>
      </c>
      <c r="F135" s="4" t="s">
        <v>131</v>
      </c>
      <c r="G135" s="41">
        <v>4.7</v>
      </c>
      <c r="H135" s="41">
        <v>8.0500000000000007</v>
      </c>
      <c r="I135" s="5">
        <v>2</v>
      </c>
      <c r="J135" s="4" t="s">
        <v>1118</v>
      </c>
      <c r="K135" s="5">
        <v>0</v>
      </c>
      <c r="L135" s="5">
        <f t="shared" si="17"/>
        <v>72.232500000000016</v>
      </c>
      <c r="M135" s="36">
        <v>2.1</v>
      </c>
      <c r="N135" s="5">
        <f t="shared" si="18"/>
        <v>151.68825000000004</v>
      </c>
      <c r="O135" s="5">
        <v>0</v>
      </c>
      <c r="P135" s="5">
        <f t="shared" si="19"/>
        <v>151.68825000000004</v>
      </c>
      <c r="Q135" s="65" t="s">
        <v>126</v>
      </c>
      <c r="R135" s="4" t="s">
        <v>1095</v>
      </c>
      <c r="S135" s="4"/>
    </row>
    <row r="136" spans="1:19" x14ac:dyDescent="0.25">
      <c r="A136" s="151">
        <v>66971</v>
      </c>
      <c r="B136" s="187">
        <f t="shared" si="16"/>
        <v>46260</v>
      </c>
      <c r="C136" s="4" t="s">
        <v>1152</v>
      </c>
      <c r="D136" s="4" t="s">
        <v>1117</v>
      </c>
      <c r="E136" s="148" t="s">
        <v>8838</v>
      </c>
      <c r="F136" s="4" t="s">
        <v>131</v>
      </c>
      <c r="G136" s="41">
        <v>4.6500000000000004</v>
      </c>
      <c r="H136" s="41">
        <v>8</v>
      </c>
      <c r="I136" s="5">
        <v>2</v>
      </c>
      <c r="J136" s="4" t="s">
        <v>1118</v>
      </c>
      <c r="K136" s="5">
        <v>0</v>
      </c>
      <c r="L136" s="5">
        <f t="shared" si="17"/>
        <v>71.647500000000008</v>
      </c>
      <c r="M136" s="36">
        <v>2.6</v>
      </c>
      <c r="N136" s="5">
        <f t="shared" si="18"/>
        <v>186.28350000000003</v>
      </c>
      <c r="O136" s="5">
        <v>0</v>
      </c>
      <c r="P136" s="5">
        <f t="shared" si="19"/>
        <v>186.28350000000003</v>
      </c>
      <c r="Q136" s="65" t="s">
        <v>126</v>
      </c>
      <c r="R136" s="4" t="s">
        <v>1095</v>
      </c>
      <c r="S136" s="4"/>
    </row>
    <row r="137" spans="1:19" x14ac:dyDescent="0.25">
      <c r="A137" s="151">
        <v>66972</v>
      </c>
      <c r="B137" s="187">
        <f t="shared" si="16"/>
        <v>46261</v>
      </c>
      <c r="C137" s="4" t="s">
        <v>1152</v>
      </c>
      <c r="D137" s="4" t="s">
        <v>1117</v>
      </c>
      <c r="E137" s="148" t="s">
        <v>8838</v>
      </c>
      <c r="F137" s="4" t="s">
        <v>131</v>
      </c>
      <c r="G137" s="41">
        <v>4.7</v>
      </c>
      <c r="H137" s="41">
        <v>8.0500000000000007</v>
      </c>
      <c r="I137" s="5">
        <v>2</v>
      </c>
      <c r="J137" s="4" t="s">
        <v>1118</v>
      </c>
      <c r="K137" s="5">
        <v>0</v>
      </c>
      <c r="L137" s="5">
        <f t="shared" si="17"/>
        <v>72.232500000000016</v>
      </c>
      <c r="M137" s="36">
        <v>2</v>
      </c>
      <c r="N137" s="5">
        <f t="shared" si="18"/>
        <v>144.46500000000003</v>
      </c>
      <c r="O137" s="5">
        <v>0</v>
      </c>
      <c r="P137" s="5">
        <f t="shared" si="19"/>
        <v>144.46500000000003</v>
      </c>
      <c r="Q137" s="65" t="s">
        <v>126</v>
      </c>
      <c r="R137" s="4" t="s">
        <v>1095</v>
      </c>
      <c r="S137" s="4"/>
    </row>
    <row r="138" spans="1:19" x14ac:dyDescent="0.25">
      <c r="A138" s="151">
        <v>66973</v>
      </c>
      <c r="B138" s="187">
        <f t="shared" si="16"/>
        <v>46262</v>
      </c>
      <c r="C138" s="4" t="s">
        <v>1152</v>
      </c>
      <c r="D138" s="4" t="s">
        <v>1117</v>
      </c>
      <c r="E138" s="148" t="s">
        <v>8838</v>
      </c>
      <c r="F138" s="4" t="s">
        <v>131</v>
      </c>
      <c r="G138" s="41">
        <v>4.5999999999999996</v>
      </c>
      <c r="H138" s="41">
        <v>7.95</v>
      </c>
      <c r="I138" s="5">
        <v>2</v>
      </c>
      <c r="J138" s="4" t="s">
        <v>1118</v>
      </c>
      <c r="K138" s="5">
        <v>0</v>
      </c>
      <c r="L138" s="5">
        <f t="shared" si="17"/>
        <v>71.0625</v>
      </c>
      <c r="M138" s="36">
        <v>2</v>
      </c>
      <c r="N138" s="5">
        <f t="shared" si="18"/>
        <v>142.125</v>
      </c>
      <c r="O138" s="5">
        <v>0</v>
      </c>
      <c r="P138" s="5">
        <f t="shared" si="19"/>
        <v>142.125</v>
      </c>
      <c r="Q138" s="65" t="s">
        <v>126</v>
      </c>
      <c r="R138" s="4" t="s">
        <v>1095</v>
      </c>
      <c r="S138" s="4"/>
    </row>
    <row r="139" spans="1:19" x14ac:dyDescent="0.25">
      <c r="A139" s="151">
        <v>66974</v>
      </c>
      <c r="B139" s="187">
        <f t="shared" si="16"/>
        <v>46263</v>
      </c>
      <c r="C139" s="4" t="s">
        <v>1152</v>
      </c>
      <c r="D139" s="4" t="s">
        <v>1117</v>
      </c>
      <c r="E139" s="148" t="s">
        <v>8838</v>
      </c>
      <c r="F139" s="4" t="s">
        <v>131</v>
      </c>
      <c r="G139" s="41">
        <v>4.55</v>
      </c>
      <c r="H139" s="41">
        <v>8.0500000000000007</v>
      </c>
      <c r="I139" s="5">
        <v>2</v>
      </c>
      <c r="J139" s="4" t="s">
        <v>1118</v>
      </c>
      <c r="K139" s="5">
        <v>0</v>
      </c>
      <c r="L139" s="5">
        <f t="shared" si="17"/>
        <v>71.16</v>
      </c>
      <c r="M139" s="36">
        <v>2.1</v>
      </c>
      <c r="N139" s="5">
        <f t="shared" si="18"/>
        <v>149.43600000000001</v>
      </c>
      <c r="O139" s="5">
        <v>0</v>
      </c>
      <c r="P139" s="5">
        <f t="shared" si="19"/>
        <v>149.43600000000001</v>
      </c>
      <c r="Q139" s="65" t="s">
        <v>126</v>
      </c>
      <c r="R139" s="4" t="s">
        <v>1095</v>
      </c>
      <c r="S139" s="4"/>
    </row>
    <row r="140" spans="1:19" x14ac:dyDescent="0.25">
      <c r="A140" s="151">
        <v>66975</v>
      </c>
      <c r="B140" s="187">
        <f t="shared" si="16"/>
        <v>46264</v>
      </c>
      <c r="C140" s="4" t="s">
        <v>1152</v>
      </c>
      <c r="D140" s="4" t="s">
        <v>1117</v>
      </c>
      <c r="E140" s="148" t="s">
        <v>8838</v>
      </c>
      <c r="F140" s="4" t="s">
        <v>131</v>
      </c>
      <c r="G140" s="41">
        <v>4.6500000000000004</v>
      </c>
      <c r="H140" s="41">
        <v>8.0500000000000007</v>
      </c>
      <c r="I140" s="5">
        <v>2</v>
      </c>
      <c r="J140" s="4" t="s">
        <v>1118</v>
      </c>
      <c r="K140" s="5">
        <v>0</v>
      </c>
      <c r="L140" s="5">
        <f t="shared" si="17"/>
        <v>71.875</v>
      </c>
      <c r="M140" s="36">
        <v>2</v>
      </c>
      <c r="N140" s="5">
        <f t="shared" si="18"/>
        <v>143.75</v>
      </c>
      <c r="O140" s="5">
        <v>0</v>
      </c>
      <c r="P140" s="5">
        <f t="shared" si="19"/>
        <v>143.75</v>
      </c>
      <c r="Q140" s="65" t="s">
        <v>126</v>
      </c>
      <c r="R140" s="4" t="s">
        <v>1095</v>
      </c>
      <c r="S140" s="4"/>
    </row>
    <row r="141" spans="1:19" x14ac:dyDescent="0.25">
      <c r="A141" s="100">
        <v>66976</v>
      </c>
      <c r="B141" s="187">
        <f t="shared" ref="B141:B151" si="21">IF(A141="","",IF(ISNUMBER(A141),IFERROR(VLOOKUP(TEXT(A141,"yyyy/mm/dd"),BSAD,2,FALSE),""),IFERROR(VLOOKUP(A141,BSAD,2,FALSE),"")))</f>
        <v>46265</v>
      </c>
      <c r="C141" s="4" t="s">
        <v>1152</v>
      </c>
      <c r="D141" s="4" t="s">
        <v>1117</v>
      </c>
      <c r="E141" s="148" t="s">
        <v>8838</v>
      </c>
      <c r="F141" s="4" t="s">
        <v>131</v>
      </c>
      <c r="G141" s="41">
        <v>4.7</v>
      </c>
      <c r="H141" s="41">
        <v>8.0500000000000007</v>
      </c>
      <c r="I141" s="5">
        <v>2</v>
      </c>
      <c r="J141" s="4" t="s">
        <v>1118</v>
      </c>
      <c r="K141" s="5">
        <v>0</v>
      </c>
      <c r="L141" s="5">
        <f t="shared" si="17"/>
        <v>72.232500000000016</v>
      </c>
      <c r="M141" s="36">
        <v>1.8</v>
      </c>
      <c r="N141" s="5">
        <f t="shared" si="18"/>
        <v>130.01850000000005</v>
      </c>
      <c r="O141" s="5">
        <v>0</v>
      </c>
      <c r="P141" s="5">
        <f t="shared" si="19"/>
        <v>130.01850000000005</v>
      </c>
      <c r="Q141" s="4" t="s">
        <v>126</v>
      </c>
      <c r="R141" s="4" t="s">
        <v>1095</v>
      </c>
      <c r="S141" s="4"/>
    </row>
    <row r="142" spans="1:19" x14ac:dyDescent="0.25">
      <c r="A142" s="100">
        <v>66977</v>
      </c>
      <c r="B142" s="187">
        <f t="shared" si="21"/>
        <v>46266</v>
      </c>
      <c r="C142" s="4" t="s">
        <v>1152</v>
      </c>
      <c r="D142" s="4" t="s">
        <v>1117</v>
      </c>
      <c r="E142" s="148" t="s">
        <v>8838</v>
      </c>
      <c r="F142" s="4" t="s">
        <v>131</v>
      </c>
      <c r="G142" s="41">
        <v>4.5999999999999996</v>
      </c>
      <c r="H142" s="41">
        <v>8.0500000000000007</v>
      </c>
      <c r="I142" s="5">
        <v>2</v>
      </c>
      <c r="J142" s="4" t="s">
        <v>1118</v>
      </c>
      <c r="K142" s="5">
        <v>0</v>
      </c>
      <c r="L142" s="5">
        <f t="shared" si="17"/>
        <v>71.517500000000013</v>
      </c>
      <c r="M142" s="36">
        <v>1.9</v>
      </c>
      <c r="N142" s="5">
        <f t="shared" si="18"/>
        <v>135.88325</v>
      </c>
      <c r="O142" s="5">
        <v>0</v>
      </c>
      <c r="P142" s="5">
        <f t="shared" si="19"/>
        <v>135.88325</v>
      </c>
      <c r="Q142" s="4" t="s">
        <v>126</v>
      </c>
      <c r="R142" s="4" t="s">
        <v>1095</v>
      </c>
      <c r="S142" s="4"/>
    </row>
    <row r="143" spans="1:19" x14ac:dyDescent="0.25">
      <c r="A143" s="100">
        <v>66978</v>
      </c>
      <c r="B143" s="187">
        <f t="shared" si="21"/>
        <v>46267</v>
      </c>
      <c r="C143" s="4" t="s">
        <v>1152</v>
      </c>
      <c r="D143" s="4" t="s">
        <v>1117</v>
      </c>
      <c r="E143" s="148" t="s">
        <v>8838</v>
      </c>
      <c r="F143" s="4" t="s">
        <v>131</v>
      </c>
      <c r="G143" s="41">
        <v>4.7</v>
      </c>
      <c r="H143" s="41">
        <v>8</v>
      </c>
      <c r="I143" s="5">
        <v>2</v>
      </c>
      <c r="J143" s="4" t="s">
        <v>1118</v>
      </c>
      <c r="K143" s="5">
        <v>0</v>
      </c>
      <c r="L143" s="5">
        <f t="shared" si="17"/>
        <v>72.004999999999995</v>
      </c>
      <c r="M143" s="36">
        <v>1.8</v>
      </c>
      <c r="N143" s="5">
        <f t="shared" si="18"/>
        <v>129.60900000000001</v>
      </c>
      <c r="O143" s="5">
        <v>0</v>
      </c>
      <c r="P143" s="5">
        <f t="shared" si="19"/>
        <v>129.60900000000001</v>
      </c>
      <c r="Q143" s="4" t="s">
        <v>126</v>
      </c>
      <c r="R143" s="4" t="s">
        <v>1095</v>
      </c>
      <c r="S143" s="4"/>
    </row>
    <row r="144" spans="1:19" x14ac:dyDescent="0.25">
      <c r="A144" s="100">
        <v>66979</v>
      </c>
      <c r="B144" s="187">
        <f t="shared" si="21"/>
        <v>46268</v>
      </c>
      <c r="C144" s="4" t="s">
        <v>1152</v>
      </c>
      <c r="D144" s="4" t="s">
        <v>1117</v>
      </c>
      <c r="E144" s="148" t="s">
        <v>8838</v>
      </c>
      <c r="F144" s="4" t="s">
        <v>131</v>
      </c>
      <c r="G144" s="41">
        <v>4.5</v>
      </c>
      <c r="H144" s="41">
        <v>7.95</v>
      </c>
      <c r="I144" s="5">
        <v>2</v>
      </c>
      <c r="J144" s="4" t="s">
        <v>1118</v>
      </c>
      <c r="K144" s="5">
        <v>0</v>
      </c>
      <c r="L144" s="5">
        <f t="shared" si="17"/>
        <v>70.347499999999997</v>
      </c>
      <c r="M144" s="36">
        <v>4</v>
      </c>
      <c r="N144" s="5">
        <f t="shared" si="18"/>
        <v>281.39</v>
      </c>
      <c r="O144" s="5">
        <v>0</v>
      </c>
      <c r="P144" s="5">
        <f t="shared" si="19"/>
        <v>281.39</v>
      </c>
      <c r="Q144" s="4" t="s">
        <v>126</v>
      </c>
      <c r="R144" s="4" t="s">
        <v>1095</v>
      </c>
      <c r="S144" s="4"/>
    </row>
    <row r="145" spans="1:19" x14ac:dyDescent="0.25">
      <c r="A145" s="100">
        <v>66979</v>
      </c>
      <c r="B145" s="187">
        <f t="shared" si="21"/>
        <v>46268</v>
      </c>
      <c r="C145" s="4" t="s">
        <v>1152</v>
      </c>
      <c r="D145" s="4" t="s">
        <v>1117</v>
      </c>
      <c r="E145" s="148" t="s">
        <v>1092</v>
      </c>
      <c r="F145" s="4" t="s">
        <v>131</v>
      </c>
      <c r="G145" s="41">
        <v>4.7</v>
      </c>
      <c r="H145" s="41">
        <v>8.0500000000000007</v>
      </c>
      <c r="I145" s="5">
        <v>2</v>
      </c>
      <c r="J145" s="4" t="s">
        <v>1118</v>
      </c>
      <c r="K145" s="5">
        <v>0</v>
      </c>
      <c r="L145" s="5">
        <f t="shared" si="17"/>
        <v>72.232500000000016</v>
      </c>
      <c r="M145" s="36">
        <v>2.8</v>
      </c>
      <c r="N145" s="5">
        <f t="shared" si="18"/>
        <v>202.25100000000003</v>
      </c>
      <c r="O145" s="5">
        <v>0</v>
      </c>
      <c r="P145" s="5">
        <f t="shared" si="19"/>
        <v>202.25100000000003</v>
      </c>
      <c r="Q145" s="4" t="s">
        <v>126</v>
      </c>
      <c r="R145" s="4" t="s">
        <v>1095</v>
      </c>
      <c r="S145" s="4"/>
    </row>
    <row r="146" spans="1:19" x14ac:dyDescent="0.25">
      <c r="A146" s="100">
        <v>66980</v>
      </c>
      <c r="B146" s="187">
        <f t="shared" si="21"/>
        <v>46269</v>
      </c>
      <c r="C146" s="4" t="s">
        <v>1152</v>
      </c>
      <c r="D146" s="4" t="s">
        <v>1117</v>
      </c>
      <c r="E146" s="148" t="s">
        <v>8838</v>
      </c>
      <c r="F146" s="4" t="s">
        <v>131</v>
      </c>
      <c r="G146" s="41">
        <v>4.6500000000000004</v>
      </c>
      <c r="H146" s="41">
        <v>8</v>
      </c>
      <c r="I146" s="5">
        <v>2</v>
      </c>
      <c r="J146" s="4" t="s">
        <v>1118</v>
      </c>
      <c r="K146" s="5">
        <v>0</v>
      </c>
      <c r="L146" s="5">
        <f t="shared" si="17"/>
        <v>71.647500000000008</v>
      </c>
      <c r="M146" s="36">
        <v>4</v>
      </c>
      <c r="N146" s="5">
        <f t="shared" si="18"/>
        <v>286.59000000000003</v>
      </c>
      <c r="O146" s="5">
        <v>0</v>
      </c>
      <c r="P146" s="5">
        <f t="shared" si="19"/>
        <v>286.59000000000003</v>
      </c>
      <c r="Q146" s="4" t="s">
        <v>126</v>
      </c>
      <c r="R146" s="4" t="s">
        <v>1095</v>
      </c>
      <c r="S146" s="4"/>
    </row>
    <row r="147" spans="1:19" x14ac:dyDescent="0.25">
      <c r="A147" s="100">
        <v>66980</v>
      </c>
      <c r="B147" s="187">
        <f t="shared" si="21"/>
        <v>46269</v>
      </c>
      <c r="C147" s="4" t="s">
        <v>1152</v>
      </c>
      <c r="D147" s="4" t="s">
        <v>1117</v>
      </c>
      <c r="E147" s="148" t="s">
        <v>1092</v>
      </c>
      <c r="F147" s="4" t="s">
        <v>131</v>
      </c>
      <c r="G147" s="41">
        <v>4.7</v>
      </c>
      <c r="H147" s="41">
        <v>8.0500000000000007</v>
      </c>
      <c r="I147" s="5">
        <v>2</v>
      </c>
      <c r="J147" s="4" t="s">
        <v>1118</v>
      </c>
      <c r="K147" s="5">
        <v>0</v>
      </c>
      <c r="L147" s="5">
        <f t="shared" si="17"/>
        <v>72.232500000000016</v>
      </c>
      <c r="M147" s="36">
        <v>4</v>
      </c>
      <c r="N147" s="5">
        <f t="shared" si="18"/>
        <v>288.93000000000006</v>
      </c>
      <c r="O147" s="5">
        <v>0</v>
      </c>
      <c r="P147" s="5">
        <f t="shared" si="19"/>
        <v>288.93000000000006</v>
      </c>
      <c r="Q147" s="4" t="s">
        <v>126</v>
      </c>
      <c r="R147" s="4" t="s">
        <v>1095</v>
      </c>
      <c r="S147" s="4"/>
    </row>
    <row r="148" spans="1:19" x14ac:dyDescent="0.25">
      <c r="A148" s="100">
        <v>66981</v>
      </c>
      <c r="B148" s="187">
        <f t="shared" si="21"/>
        <v>46270</v>
      </c>
      <c r="C148" s="4" t="s">
        <v>1152</v>
      </c>
      <c r="D148" s="4" t="s">
        <v>1117</v>
      </c>
      <c r="E148" s="148" t="s">
        <v>8838</v>
      </c>
      <c r="F148" s="4" t="s">
        <v>131</v>
      </c>
      <c r="G148" s="41">
        <v>4.5999999999999996</v>
      </c>
      <c r="H148" s="41">
        <v>7.95</v>
      </c>
      <c r="I148" s="5">
        <v>2</v>
      </c>
      <c r="J148" s="4" t="s">
        <v>1118</v>
      </c>
      <c r="K148" s="5">
        <v>0</v>
      </c>
      <c r="L148" s="5">
        <f t="shared" si="17"/>
        <v>71.0625</v>
      </c>
      <c r="M148" s="36">
        <v>4.3</v>
      </c>
      <c r="N148" s="5">
        <f t="shared" si="18"/>
        <v>305.56874999999997</v>
      </c>
      <c r="O148" s="5">
        <v>0</v>
      </c>
      <c r="P148" s="5">
        <f t="shared" si="19"/>
        <v>305.56874999999997</v>
      </c>
      <c r="Q148" s="4" t="s">
        <v>126</v>
      </c>
      <c r="R148" s="4" t="s">
        <v>1095</v>
      </c>
      <c r="S148" s="4"/>
    </row>
    <row r="149" spans="1:19" x14ac:dyDescent="0.25">
      <c r="A149" s="100">
        <v>66981</v>
      </c>
      <c r="B149" s="187">
        <f t="shared" si="21"/>
        <v>46270</v>
      </c>
      <c r="C149" s="4" t="s">
        <v>1152</v>
      </c>
      <c r="D149" s="4" t="s">
        <v>1117</v>
      </c>
      <c r="E149" s="148" t="s">
        <v>1092</v>
      </c>
      <c r="F149" s="4" t="s">
        <v>131</v>
      </c>
      <c r="G149" s="41">
        <v>4.55</v>
      </c>
      <c r="H149" s="41">
        <v>8.0500000000000007</v>
      </c>
      <c r="I149" s="5">
        <v>2</v>
      </c>
      <c r="J149" s="4" t="s">
        <v>1118</v>
      </c>
      <c r="K149" s="5">
        <v>0</v>
      </c>
      <c r="L149" s="5">
        <f t="shared" si="17"/>
        <v>71.16</v>
      </c>
      <c r="M149" s="36">
        <v>3.2</v>
      </c>
      <c r="N149" s="5">
        <f t="shared" si="18"/>
        <v>227.71199999999999</v>
      </c>
      <c r="O149" s="5">
        <v>0</v>
      </c>
      <c r="P149" s="5">
        <f t="shared" si="19"/>
        <v>227.71199999999999</v>
      </c>
      <c r="Q149" s="4" t="s">
        <v>126</v>
      </c>
      <c r="R149" s="4" t="s">
        <v>1095</v>
      </c>
      <c r="S149" s="4"/>
    </row>
    <row r="150" spans="1:19" x14ac:dyDescent="0.25">
      <c r="A150" s="100">
        <v>66982</v>
      </c>
      <c r="B150" s="187">
        <f t="shared" ref="B150" si="22">IF(A150="","",IF(ISNUMBER(A150),IFERROR(VLOOKUP(TEXT(A150,"yyyy/mm/dd"),BSAD,2,FALSE),""),IFERROR(VLOOKUP(A150,BSAD,2,FALSE),"")))</f>
        <v>46271</v>
      </c>
      <c r="C150" s="4" t="s">
        <v>1152</v>
      </c>
      <c r="D150" s="4" t="s">
        <v>1117</v>
      </c>
      <c r="E150" s="148" t="s">
        <v>8838</v>
      </c>
      <c r="F150" s="4" t="s">
        <v>131</v>
      </c>
      <c r="G150" s="41">
        <v>4.6500000000000004</v>
      </c>
      <c r="H150" s="41">
        <v>8.0500000000000007</v>
      </c>
      <c r="I150" s="5">
        <v>2</v>
      </c>
      <c r="J150" s="4" t="s">
        <v>1118</v>
      </c>
      <c r="K150" s="5">
        <v>0</v>
      </c>
      <c r="L150" s="5">
        <f t="shared" si="17"/>
        <v>71.875</v>
      </c>
      <c r="M150" s="36">
        <v>4.5</v>
      </c>
      <c r="N150" s="5">
        <f t="shared" si="18"/>
        <v>323.4375</v>
      </c>
      <c r="O150" s="5">
        <v>0</v>
      </c>
      <c r="P150" s="5">
        <f t="shared" si="19"/>
        <v>323.4375</v>
      </c>
      <c r="Q150" s="4" t="s">
        <v>126</v>
      </c>
      <c r="R150" s="4" t="s">
        <v>1095</v>
      </c>
      <c r="S150" s="4"/>
    </row>
    <row r="151" spans="1:19" x14ac:dyDescent="0.25">
      <c r="A151" s="100">
        <v>66982</v>
      </c>
      <c r="B151" s="187">
        <f t="shared" si="21"/>
        <v>46271</v>
      </c>
      <c r="C151" s="4" t="s">
        <v>1152</v>
      </c>
      <c r="D151" s="4" t="s">
        <v>1117</v>
      </c>
      <c r="E151" s="148" t="s">
        <v>1092</v>
      </c>
      <c r="F151" s="4" t="s">
        <v>131</v>
      </c>
      <c r="G151" s="41">
        <v>4.6500000000000004</v>
      </c>
      <c r="H151" s="41">
        <v>8.0500000000000007</v>
      </c>
      <c r="I151" s="5">
        <v>2</v>
      </c>
      <c r="J151" s="4" t="s">
        <v>1118</v>
      </c>
      <c r="K151" s="5">
        <v>0</v>
      </c>
      <c r="L151" s="5">
        <f t="shared" si="17"/>
        <v>71.875</v>
      </c>
      <c r="M151" s="36">
        <v>3.3</v>
      </c>
      <c r="N151" s="5">
        <f t="shared" si="18"/>
        <v>237.1875</v>
      </c>
      <c r="O151" s="5">
        <v>0</v>
      </c>
      <c r="P151" s="5">
        <f t="shared" si="19"/>
        <v>237.1875</v>
      </c>
      <c r="Q151" s="4" t="s">
        <v>126</v>
      </c>
      <c r="R151" s="4" t="s">
        <v>1095</v>
      </c>
      <c r="S151" s="4"/>
    </row>
    <row r="152" spans="1:19" x14ac:dyDescent="0.25">
      <c r="A152" s="100">
        <v>66983</v>
      </c>
      <c r="B152" s="187">
        <f t="shared" ref="B152:B161" si="23">IF(A152="","",IF(ISNUMBER(A152),IFERROR(VLOOKUP(TEXT(A152,"yyyy/mm/dd"),BSAD,2,FALSE),""),IFERROR(VLOOKUP(A152,BSAD,2,FALSE),"")))</f>
        <v>46272</v>
      </c>
      <c r="C152" s="4" t="s">
        <v>1152</v>
      </c>
      <c r="D152" s="4" t="s">
        <v>1117</v>
      </c>
      <c r="E152" s="148" t="s">
        <v>8838</v>
      </c>
      <c r="F152" s="4" t="s">
        <v>131</v>
      </c>
      <c r="G152" s="41">
        <v>4.5999999999999996</v>
      </c>
      <c r="H152" s="41">
        <v>7.95</v>
      </c>
      <c r="I152" s="5">
        <v>2</v>
      </c>
      <c r="J152" s="4" t="s">
        <v>1118</v>
      </c>
      <c r="K152" s="5">
        <v>0</v>
      </c>
      <c r="L152" s="5">
        <f t="shared" si="17"/>
        <v>71.0625</v>
      </c>
      <c r="M152" s="36">
        <v>3.6</v>
      </c>
      <c r="N152" s="5">
        <f t="shared" si="18"/>
        <v>255.82500000000002</v>
      </c>
      <c r="O152" s="5">
        <v>0</v>
      </c>
      <c r="P152" s="5">
        <f t="shared" si="19"/>
        <v>255.82500000000002</v>
      </c>
      <c r="Q152" s="4" t="s">
        <v>126</v>
      </c>
      <c r="R152" s="4" t="s">
        <v>1095</v>
      </c>
      <c r="S152" s="4"/>
    </row>
    <row r="153" spans="1:19" x14ac:dyDescent="0.25">
      <c r="A153" s="100">
        <v>66983</v>
      </c>
      <c r="B153" s="187">
        <f t="shared" si="23"/>
        <v>46272</v>
      </c>
      <c r="C153" s="4" t="s">
        <v>1152</v>
      </c>
      <c r="D153" s="4" t="s">
        <v>1117</v>
      </c>
      <c r="E153" s="148" t="s">
        <v>1092</v>
      </c>
      <c r="F153" s="4" t="s">
        <v>131</v>
      </c>
      <c r="G153" s="41">
        <v>4.55</v>
      </c>
      <c r="H153" s="41">
        <v>8.0500000000000007</v>
      </c>
      <c r="I153" s="5">
        <v>2</v>
      </c>
      <c r="J153" s="4" t="s">
        <v>1118</v>
      </c>
      <c r="K153" s="5">
        <v>0</v>
      </c>
      <c r="L153" s="5">
        <f t="shared" si="17"/>
        <v>71.16</v>
      </c>
      <c r="M153" s="36">
        <v>3.1</v>
      </c>
      <c r="N153" s="5">
        <f t="shared" si="18"/>
        <v>220.596</v>
      </c>
      <c r="O153" s="5">
        <v>0</v>
      </c>
      <c r="P153" s="5">
        <f t="shared" si="19"/>
        <v>220.596</v>
      </c>
      <c r="Q153" s="4" t="s">
        <v>126</v>
      </c>
      <c r="R153" s="4" t="s">
        <v>1095</v>
      </c>
      <c r="S153" s="4"/>
    </row>
    <row r="154" spans="1:19" x14ac:dyDescent="0.25">
      <c r="A154" s="100">
        <v>66984</v>
      </c>
      <c r="B154" s="187">
        <f t="shared" si="23"/>
        <v>46273</v>
      </c>
      <c r="C154" s="4" t="s">
        <v>1152</v>
      </c>
      <c r="D154" s="4" t="s">
        <v>1117</v>
      </c>
      <c r="E154" s="148" t="s">
        <v>8838</v>
      </c>
      <c r="F154" s="4" t="s">
        <v>131</v>
      </c>
      <c r="G154" s="41">
        <v>4.6500000000000004</v>
      </c>
      <c r="H154" s="41">
        <v>8.0500000000000007</v>
      </c>
      <c r="I154" s="5">
        <v>2</v>
      </c>
      <c r="J154" s="4" t="s">
        <v>1118</v>
      </c>
      <c r="K154" s="5">
        <v>0</v>
      </c>
      <c r="L154" s="5">
        <f t="shared" si="17"/>
        <v>71.875</v>
      </c>
      <c r="M154" s="36">
        <v>4.2</v>
      </c>
      <c r="N154" s="5">
        <f t="shared" si="18"/>
        <v>301.875</v>
      </c>
      <c r="O154" s="5">
        <v>0</v>
      </c>
      <c r="P154" s="5">
        <f t="shared" si="19"/>
        <v>301.875</v>
      </c>
      <c r="Q154" s="4" t="s">
        <v>126</v>
      </c>
      <c r="R154" s="4" t="s">
        <v>1095</v>
      </c>
      <c r="S154" s="4"/>
    </row>
    <row r="155" spans="1:19" x14ac:dyDescent="0.25">
      <c r="A155" s="100">
        <v>66984</v>
      </c>
      <c r="B155" s="187">
        <f t="shared" si="23"/>
        <v>46273</v>
      </c>
      <c r="C155" s="4" t="s">
        <v>1152</v>
      </c>
      <c r="D155" s="4" t="s">
        <v>1117</v>
      </c>
      <c r="E155" s="148" t="s">
        <v>1092</v>
      </c>
      <c r="F155" s="4" t="s">
        <v>131</v>
      </c>
      <c r="G155" s="41">
        <v>4.6500000000000004</v>
      </c>
      <c r="H155" s="41">
        <v>8.0500000000000007</v>
      </c>
      <c r="I155" s="5">
        <v>2</v>
      </c>
      <c r="J155" s="4" t="s">
        <v>1118</v>
      </c>
      <c r="K155" s="5">
        <v>0</v>
      </c>
      <c r="L155" s="5">
        <f t="shared" si="17"/>
        <v>71.875</v>
      </c>
      <c r="M155" s="36">
        <v>2.7</v>
      </c>
      <c r="N155" s="5">
        <f t="shared" si="18"/>
        <v>194.0625</v>
      </c>
      <c r="O155" s="5">
        <v>0</v>
      </c>
      <c r="P155" s="5">
        <f t="shared" si="19"/>
        <v>194.0625</v>
      </c>
      <c r="Q155" s="4" t="s">
        <v>126</v>
      </c>
      <c r="R155" s="4" t="s">
        <v>1095</v>
      </c>
      <c r="S155" s="4"/>
    </row>
    <row r="156" spans="1:19" x14ac:dyDescent="0.25">
      <c r="A156" s="100">
        <v>66985</v>
      </c>
      <c r="B156" s="187">
        <f t="shared" si="23"/>
        <v>46274</v>
      </c>
      <c r="C156" s="4" t="s">
        <v>1152</v>
      </c>
      <c r="D156" s="4" t="s">
        <v>1117</v>
      </c>
      <c r="E156" s="148" t="s">
        <v>8838</v>
      </c>
      <c r="F156" s="4" t="s">
        <v>131</v>
      </c>
      <c r="G156" s="41">
        <v>4.6500000000000004</v>
      </c>
      <c r="H156" s="41">
        <v>8</v>
      </c>
      <c r="I156" s="5">
        <v>2</v>
      </c>
      <c r="J156" s="4" t="s">
        <v>1118</v>
      </c>
      <c r="K156" s="5">
        <v>0</v>
      </c>
      <c r="L156" s="5">
        <f t="shared" si="17"/>
        <v>71.647500000000008</v>
      </c>
      <c r="M156" s="36">
        <v>4.0999999999999996</v>
      </c>
      <c r="N156" s="5">
        <f t="shared" si="18"/>
        <v>293.75475</v>
      </c>
      <c r="O156" s="5">
        <v>0</v>
      </c>
      <c r="P156" s="5">
        <f t="shared" si="19"/>
        <v>293.75475</v>
      </c>
      <c r="Q156" s="4" t="s">
        <v>126</v>
      </c>
      <c r="R156" s="4" t="s">
        <v>1095</v>
      </c>
      <c r="S156" s="4"/>
    </row>
    <row r="157" spans="1:19" x14ac:dyDescent="0.25">
      <c r="A157" s="100">
        <v>66985</v>
      </c>
      <c r="B157" s="187">
        <f t="shared" si="23"/>
        <v>46274</v>
      </c>
      <c r="C157" s="4" t="s">
        <v>1152</v>
      </c>
      <c r="D157" s="4" t="s">
        <v>1117</v>
      </c>
      <c r="E157" s="148" t="s">
        <v>1092</v>
      </c>
      <c r="F157" s="4" t="s">
        <v>131</v>
      </c>
      <c r="G157" s="41">
        <v>4.7</v>
      </c>
      <c r="H157" s="41">
        <v>8.0500000000000007</v>
      </c>
      <c r="I157" s="5">
        <v>2</v>
      </c>
      <c r="J157" s="4" t="s">
        <v>1118</v>
      </c>
      <c r="K157" s="5">
        <v>0</v>
      </c>
      <c r="L157" s="5">
        <f t="shared" si="17"/>
        <v>72.232500000000016</v>
      </c>
      <c r="M157" s="36">
        <v>2.8</v>
      </c>
      <c r="N157" s="5">
        <f t="shared" si="18"/>
        <v>202.25100000000003</v>
      </c>
      <c r="O157" s="5">
        <v>0</v>
      </c>
      <c r="P157" s="5">
        <f t="shared" si="19"/>
        <v>202.25100000000003</v>
      </c>
      <c r="Q157" s="4" t="s">
        <v>126</v>
      </c>
      <c r="R157" s="4" t="s">
        <v>1095</v>
      </c>
      <c r="S157" s="4"/>
    </row>
    <row r="158" spans="1:19" x14ac:dyDescent="0.25">
      <c r="A158" s="100">
        <v>66986</v>
      </c>
      <c r="B158" s="187">
        <f t="shared" si="23"/>
        <v>46275</v>
      </c>
      <c r="C158" s="4" t="s">
        <v>1152</v>
      </c>
      <c r="D158" s="4" t="s">
        <v>1117</v>
      </c>
      <c r="E158" s="148" t="s">
        <v>8838</v>
      </c>
      <c r="F158" s="4" t="s">
        <v>131</v>
      </c>
      <c r="G158" s="41">
        <v>4.5999999999999996</v>
      </c>
      <c r="H158" s="41">
        <v>7.95</v>
      </c>
      <c r="I158" s="5">
        <v>2</v>
      </c>
      <c r="J158" s="4" t="s">
        <v>1118</v>
      </c>
      <c r="K158" s="5">
        <v>0</v>
      </c>
      <c r="L158" s="5">
        <f t="shared" si="17"/>
        <v>71.0625</v>
      </c>
      <c r="M158" s="36">
        <v>4.0999999999999996</v>
      </c>
      <c r="N158" s="5">
        <f t="shared" si="18"/>
        <v>291.35624999999999</v>
      </c>
      <c r="O158" s="5">
        <v>0</v>
      </c>
      <c r="P158" s="5">
        <f t="shared" si="19"/>
        <v>291.35624999999999</v>
      </c>
      <c r="Q158" s="4" t="s">
        <v>126</v>
      </c>
      <c r="R158" s="4" t="s">
        <v>1095</v>
      </c>
      <c r="S158" s="4"/>
    </row>
    <row r="159" spans="1:19" x14ac:dyDescent="0.25">
      <c r="A159" s="100">
        <v>66986</v>
      </c>
      <c r="B159" s="187">
        <f t="shared" si="23"/>
        <v>46275</v>
      </c>
      <c r="C159" s="4" t="s">
        <v>1152</v>
      </c>
      <c r="D159" s="4" t="s">
        <v>1117</v>
      </c>
      <c r="E159" s="148" t="s">
        <v>1092</v>
      </c>
      <c r="F159" s="4" t="s">
        <v>131</v>
      </c>
      <c r="G159" s="41">
        <v>4.55</v>
      </c>
      <c r="H159" s="41">
        <v>8.0500000000000007</v>
      </c>
      <c r="I159" s="5">
        <v>2</v>
      </c>
      <c r="J159" s="4" t="s">
        <v>1118</v>
      </c>
      <c r="K159" s="5">
        <v>0</v>
      </c>
      <c r="L159" s="5">
        <f t="shared" si="17"/>
        <v>71.16</v>
      </c>
      <c r="M159" s="36">
        <v>2.6</v>
      </c>
      <c r="N159" s="5">
        <f t="shared" si="18"/>
        <v>185.01599999999999</v>
      </c>
      <c r="O159" s="5">
        <v>0</v>
      </c>
      <c r="P159" s="5">
        <f t="shared" si="19"/>
        <v>185.01599999999999</v>
      </c>
      <c r="Q159" s="4" t="s">
        <v>126</v>
      </c>
      <c r="R159" s="4" t="s">
        <v>1095</v>
      </c>
      <c r="S159" s="4"/>
    </row>
    <row r="160" spans="1:19" x14ac:dyDescent="0.25">
      <c r="A160" s="100">
        <v>66987</v>
      </c>
      <c r="B160" s="187">
        <f t="shared" si="23"/>
        <v>46276</v>
      </c>
      <c r="C160" s="4" t="s">
        <v>1152</v>
      </c>
      <c r="D160" s="4" t="s">
        <v>1117</v>
      </c>
      <c r="E160" s="148" t="s">
        <v>8838</v>
      </c>
      <c r="F160" s="4" t="s">
        <v>131</v>
      </c>
      <c r="G160" s="41">
        <v>4.6500000000000004</v>
      </c>
      <c r="H160" s="41">
        <v>8.0500000000000007</v>
      </c>
      <c r="I160" s="5">
        <v>2</v>
      </c>
      <c r="J160" s="4" t="s">
        <v>1118</v>
      </c>
      <c r="K160" s="5">
        <v>0</v>
      </c>
      <c r="L160" s="5">
        <f t="shared" si="17"/>
        <v>71.875</v>
      </c>
      <c r="M160" s="36">
        <v>3.8</v>
      </c>
      <c r="N160" s="5">
        <f t="shared" si="18"/>
        <v>273.125</v>
      </c>
      <c r="O160" s="5">
        <v>0</v>
      </c>
      <c r="P160" s="5">
        <f t="shared" si="19"/>
        <v>273.125</v>
      </c>
      <c r="Q160" s="4" t="s">
        <v>126</v>
      </c>
      <c r="R160" s="4" t="s">
        <v>1095</v>
      </c>
      <c r="S160" s="4"/>
    </row>
    <row r="161" spans="1:19" x14ac:dyDescent="0.25">
      <c r="A161" s="100">
        <v>66987</v>
      </c>
      <c r="B161" s="187">
        <f t="shared" si="23"/>
        <v>46276</v>
      </c>
      <c r="C161" s="4" t="s">
        <v>1152</v>
      </c>
      <c r="D161" s="4" t="s">
        <v>1117</v>
      </c>
      <c r="E161" s="148" t="s">
        <v>1092</v>
      </c>
      <c r="F161" s="4" t="s">
        <v>131</v>
      </c>
      <c r="G161" s="41">
        <v>4.6500000000000004</v>
      </c>
      <c r="H161" s="41">
        <v>8.0500000000000007</v>
      </c>
      <c r="I161" s="5">
        <v>2</v>
      </c>
      <c r="J161" s="4" t="s">
        <v>1118</v>
      </c>
      <c r="K161" s="5">
        <v>0</v>
      </c>
      <c r="L161" s="5">
        <f t="shared" si="17"/>
        <v>71.875</v>
      </c>
      <c r="M161" s="36">
        <v>2.2999999999999998</v>
      </c>
      <c r="N161" s="5">
        <f t="shared" si="18"/>
        <v>165.3125</v>
      </c>
      <c r="O161" s="5">
        <v>0</v>
      </c>
      <c r="P161" s="5">
        <f t="shared" si="19"/>
        <v>165.3125</v>
      </c>
      <c r="Q161" s="4" t="s">
        <v>126</v>
      </c>
      <c r="R161" s="4" t="s">
        <v>1095</v>
      </c>
      <c r="S161" s="4"/>
    </row>
    <row r="162" spans="1:19" x14ac:dyDescent="0.25">
      <c r="A162" s="100">
        <v>66988</v>
      </c>
      <c r="B162" s="187">
        <f t="shared" ref="B162:B166" si="24">IF(A162="","",IF(ISNUMBER(A162),IFERROR(VLOOKUP(TEXT(A162,"yyyy/mm/dd"),BSAD,2,FALSE),""),IFERROR(VLOOKUP(A162,BSAD,2,FALSE),"")))</f>
        <v>46277</v>
      </c>
      <c r="C162" s="4" t="s">
        <v>1152</v>
      </c>
      <c r="D162" s="4" t="s">
        <v>1117</v>
      </c>
      <c r="E162" s="148" t="s">
        <v>8838</v>
      </c>
      <c r="F162" s="4" t="s">
        <v>131</v>
      </c>
      <c r="G162" s="41">
        <v>4.5999999999999996</v>
      </c>
      <c r="H162" s="41">
        <v>7.95</v>
      </c>
      <c r="I162" s="5">
        <v>2</v>
      </c>
      <c r="J162" s="4" t="s">
        <v>1118</v>
      </c>
      <c r="K162" s="5">
        <v>0</v>
      </c>
      <c r="L162" s="5">
        <f t="shared" si="17"/>
        <v>71.0625</v>
      </c>
      <c r="M162" s="36">
        <v>3.6</v>
      </c>
      <c r="N162" s="5">
        <f t="shared" si="18"/>
        <v>255.82500000000002</v>
      </c>
      <c r="O162" s="5">
        <v>0</v>
      </c>
      <c r="P162" s="5">
        <f t="shared" si="19"/>
        <v>255.82500000000002</v>
      </c>
      <c r="Q162" s="4" t="s">
        <v>126</v>
      </c>
      <c r="R162" s="4" t="s">
        <v>1095</v>
      </c>
      <c r="S162" s="4"/>
    </row>
    <row r="163" spans="1:19" x14ac:dyDescent="0.25">
      <c r="A163" s="100">
        <v>66988</v>
      </c>
      <c r="B163" s="187">
        <f t="shared" si="24"/>
        <v>46277</v>
      </c>
      <c r="C163" s="4" t="s">
        <v>1152</v>
      </c>
      <c r="D163" s="4" t="s">
        <v>1117</v>
      </c>
      <c r="E163" s="148" t="s">
        <v>1092</v>
      </c>
      <c r="F163" s="4" t="s">
        <v>131</v>
      </c>
      <c r="G163" s="41">
        <v>4.55</v>
      </c>
      <c r="H163" s="41">
        <v>8.0500000000000007</v>
      </c>
      <c r="I163" s="5">
        <v>2</v>
      </c>
      <c r="J163" s="4" t="s">
        <v>1118</v>
      </c>
      <c r="K163" s="5">
        <v>0</v>
      </c>
      <c r="L163" s="5">
        <f t="shared" si="17"/>
        <v>71.16</v>
      </c>
      <c r="M163" s="36">
        <v>2.5</v>
      </c>
      <c r="N163" s="5">
        <f t="shared" si="18"/>
        <v>177.89999999999998</v>
      </c>
      <c r="O163" s="5">
        <v>0</v>
      </c>
      <c r="P163" s="5">
        <f t="shared" si="19"/>
        <v>177.89999999999998</v>
      </c>
      <c r="Q163" s="4" t="s">
        <v>126</v>
      </c>
      <c r="R163" s="4" t="s">
        <v>1095</v>
      </c>
      <c r="S163" s="4"/>
    </row>
    <row r="164" spans="1:19" x14ac:dyDescent="0.25">
      <c r="A164" s="100">
        <v>66989</v>
      </c>
      <c r="B164" s="187">
        <f t="shared" ref="B164" si="25">IF(A164="","",IF(ISNUMBER(A164),IFERROR(VLOOKUP(TEXT(A164,"yyyy/mm/dd"),BSAD,2,FALSE),""),IFERROR(VLOOKUP(A164,BSAD,2,FALSE),"")))</f>
        <v>46278</v>
      </c>
      <c r="C164" s="4" t="s">
        <v>1152</v>
      </c>
      <c r="D164" s="4" t="s">
        <v>1117</v>
      </c>
      <c r="E164" s="148" t="s">
        <v>8838</v>
      </c>
      <c r="F164" s="4" t="s">
        <v>131</v>
      </c>
      <c r="G164" s="41">
        <v>4.6500000000000004</v>
      </c>
      <c r="H164" s="41">
        <v>8.0500000000000007</v>
      </c>
      <c r="I164" s="5">
        <v>2</v>
      </c>
      <c r="J164" s="4" t="s">
        <v>1118</v>
      </c>
      <c r="K164" s="5">
        <v>0</v>
      </c>
      <c r="L164" s="5">
        <f t="shared" si="17"/>
        <v>71.875</v>
      </c>
      <c r="M164" s="36">
        <v>3.9</v>
      </c>
      <c r="N164" s="5">
        <f t="shared" si="18"/>
        <v>280.3125</v>
      </c>
      <c r="O164" s="5">
        <v>0</v>
      </c>
      <c r="P164" s="5">
        <f t="shared" si="19"/>
        <v>280.3125</v>
      </c>
      <c r="Q164" s="4" t="s">
        <v>126</v>
      </c>
      <c r="R164" s="4" t="s">
        <v>1095</v>
      </c>
      <c r="S164" s="4"/>
    </row>
    <row r="165" spans="1:19" x14ac:dyDescent="0.25">
      <c r="A165" s="100">
        <v>66989</v>
      </c>
      <c r="B165" s="187">
        <f t="shared" si="24"/>
        <v>46278</v>
      </c>
      <c r="C165" s="4" t="s">
        <v>1152</v>
      </c>
      <c r="D165" s="4" t="s">
        <v>1117</v>
      </c>
      <c r="E165" s="148" t="s">
        <v>1092</v>
      </c>
      <c r="F165" s="4" t="s">
        <v>131</v>
      </c>
      <c r="G165" s="41">
        <v>4.6500000000000004</v>
      </c>
      <c r="H165" s="41">
        <v>8.0500000000000007</v>
      </c>
      <c r="I165" s="5">
        <v>2</v>
      </c>
      <c r="J165" s="4" t="s">
        <v>1118</v>
      </c>
      <c r="K165" s="5">
        <v>0</v>
      </c>
      <c r="L165" s="5">
        <f t="shared" si="17"/>
        <v>71.875</v>
      </c>
      <c r="M165" s="36">
        <v>2.7</v>
      </c>
      <c r="N165" s="5">
        <f t="shared" si="18"/>
        <v>194.0625</v>
      </c>
      <c r="O165" s="5">
        <v>0</v>
      </c>
      <c r="P165" s="5">
        <f t="shared" si="19"/>
        <v>194.0625</v>
      </c>
      <c r="Q165" s="4" t="s">
        <v>126</v>
      </c>
      <c r="R165" s="4" t="s">
        <v>1095</v>
      </c>
      <c r="S165" s="4"/>
    </row>
    <row r="166" spans="1:19" x14ac:dyDescent="0.25">
      <c r="A166" s="100">
        <v>66990</v>
      </c>
      <c r="B166" s="187">
        <f t="shared" si="24"/>
        <v>46279</v>
      </c>
      <c r="C166" s="4" t="s">
        <v>1152</v>
      </c>
      <c r="D166" s="4" t="s">
        <v>1117</v>
      </c>
      <c r="E166" s="148" t="s">
        <v>1092</v>
      </c>
      <c r="F166" s="4" t="s">
        <v>131</v>
      </c>
      <c r="G166" s="41">
        <v>4.6500000000000004</v>
      </c>
      <c r="H166" s="41">
        <v>8.0500000000000007</v>
      </c>
      <c r="I166" s="5">
        <v>2</v>
      </c>
      <c r="J166" s="4" t="s">
        <v>1118</v>
      </c>
      <c r="K166" s="5">
        <v>0</v>
      </c>
      <c r="L166" s="5">
        <f t="shared" si="17"/>
        <v>71.875</v>
      </c>
      <c r="M166" s="36">
        <v>4.4000000000000004</v>
      </c>
      <c r="N166" s="5">
        <f t="shared" si="18"/>
        <v>316.25</v>
      </c>
      <c r="O166" s="5">
        <v>0</v>
      </c>
      <c r="P166" s="5">
        <f t="shared" si="19"/>
        <v>316.25</v>
      </c>
      <c r="Q166" s="4" t="s">
        <v>126</v>
      </c>
      <c r="R166" s="4" t="s">
        <v>1095</v>
      </c>
      <c r="S166" s="4"/>
    </row>
    <row r="167" spans="1:19" x14ac:dyDescent="0.25">
      <c r="A167" s="100">
        <v>66991</v>
      </c>
      <c r="B167" s="187">
        <f t="shared" ref="B167:B170" si="26">IF(A167="","",IF(ISNUMBER(A167),IFERROR(VLOOKUP(TEXT(A167,"yyyy/mm/dd"),BSAD,2,FALSE),""),IFERROR(VLOOKUP(A167,BSAD,2,FALSE),"")))</f>
        <v>46280</v>
      </c>
      <c r="C167" s="4" t="s">
        <v>1152</v>
      </c>
      <c r="D167" s="4" t="s">
        <v>1117</v>
      </c>
      <c r="E167" s="148" t="s">
        <v>8838</v>
      </c>
      <c r="F167" s="4" t="s">
        <v>131</v>
      </c>
      <c r="G167" s="41">
        <v>4.5999999999999996</v>
      </c>
      <c r="H167" s="41">
        <v>7.95</v>
      </c>
      <c r="I167" s="5">
        <v>2</v>
      </c>
      <c r="J167" s="4" t="s">
        <v>1118</v>
      </c>
      <c r="K167" s="5">
        <v>0</v>
      </c>
      <c r="L167" s="5">
        <f t="shared" si="17"/>
        <v>71.0625</v>
      </c>
      <c r="M167" s="36">
        <v>3.7</v>
      </c>
      <c r="N167" s="5">
        <f t="shared" si="18"/>
        <v>262.93125000000003</v>
      </c>
      <c r="O167" s="5">
        <v>0</v>
      </c>
      <c r="P167" s="5">
        <f t="shared" si="19"/>
        <v>262.93125000000003</v>
      </c>
      <c r="Q167" s="4" t="s">
        <v>126</v>
      </c>
      <c r="R167" s="4" t="s">
        <v>1095</v>
      </c>
      <c r="S167" s="4"/>
    </row>
    <row r="168" spans="1:19" x14ac:dyDescent="0.25">
      <c r="A168" s="100">
        <v>66991</v>
      </c>
      <c r="B168" s="187">
        <f t="shared" si="26"/>
        <v>46280</v>
      </c>
      <c r="C168" s="4" t="s">
        <v>1152</v>
      </c>
      <c r="D168" s="4" t="s">
        <v>1117</v>
      </c>
      <c r="E168" s="148" t="s">
        <v>1092</v>
      </c>
      <c r="F168" s="4" t="s">
        <v>131</v>
      </c>
      <c r="G168" s="41">
        <v>4.55</v>
      </c>
      <c r="H168" s="41">
        <v>8.0500000000000007</v>
      </c>
      <c r="I168" s="5">
        <v>2</v>
      </c>
      <c r="J168" s="4" t="s">
        <v>1118</v>
      </c>
      <c r="K168" s="5">
        <v>0</v>
      </c>
      <c r="L168" s="5">
        <f t="shared" si="17"/>
        <v>71.16</v>
      </c>
      <c r="M168" s="36">
        <v>1.8</v>
      </c>
      <c r="N168" s="5">
        <f t="shared" si="18"/>
        <v>128.08799999999999</v>
      </c>
      <c r="O168" s="5">
        <v>0</v>
      </c>
      <c r="P168" s="5">
        <f t="shared" si="19"/>
        <v>128.08799999999999</v>
      </c>
      <c r="Q168" s="4" t="s">
        <v>126</v>
      </c>
      <c r="R168" s="4" t="s">
        <v>1095</v>
      </c>
      <c r="S168" s="4"/>
    </row>
    <row r="169" spans="1:19" x14ac:dyDescent="0.25">
      <c r="A169" s="100">
        <v>66992</v>
      </c>
      <c r="B169" s="187">
        <f t="shared" si="26"/>
        <v>46281</v>
      </c>
      <c r="C169" s="4" t="s">
        <v>1152</v>
      </c>
      <c r="D169" s="4" t="s">
        <v>1117</v>
      </c>
      <c r="E169" s="148" t="s">
        <v>8838</v>
      </c>
      <c r="F169" s="4" t="s">
        <v>131</v>
      </c>
      <c r="G169" s="41">
        <v>4.6500000000000004</v>
      </c>
      <c r="H169" s="41">
        <v>8.0500000000000007</v>
      </c>
      <c r="I169" s="5">
        <v>2</v>
      </c>
      <c r="J169" s="4" t="s">
        <v>1118</v>
      </c>
      <c r="K169" s="5">
        <v>0</v>
      </c>
      <c r="L169" s="5">
        <f t="shared" si="17"/>
        <v>71.875</v>
      </c>
      <c r="M169" s="36">
        <v>4.0999999999999996</v>
      </c>
      <c r="N169" s="5">
        <f t="shared" si="18"/>
        <v>294.6875</v>
      </c>
      <c r="O169" s="5">
        <v>0</v>
      </c>
      <c r="P169" s="5">
        <f t="shared" si="19"/>
        <v>294.6875</v>
      </c>
      <c r="Q169" s="4" t="s">
        <v>126</v>
      </c>
      <c r="R169" s="4" t="s">
        <v>1095</v>
      </c>
      <c r="S169" s="4"/>
    </row>
    <row r="170" spans="1:19" x14ac:dyDescent="0.25">
      <c r="A170" s="100">
        <v>66992</v>
      </c>
      <c r="B170" s="187">
        <f t="shared" si="26"/>
        <v>46281</v>
      </c>
      <c r="C170" s="4" t="s">
        <v>1152</v>
      </c>
      <c r="D170" s="4" t="s">
        <v>1117</v>
      </c>
      <c r="E170" s="148" t="s">
        <v>1092</v>
      </c>
      <c r="F170" s="4" t="s">
        <v>131</v>
      </c>
      <c r="G170" s="41">
        <v>4.6500000000000004</v>
      </c>
      <c r="H170" s="41">
        <v>8.0500000000000007</v>
      </c>
      <c r="I170" s="5">
        <v>2</v>
      </c>
      <c r="J170" s="4" t="s">
        <v>1118</v>
      </c>
      <c r="K170" s="5">
        <v>0</v>
      </c>
      <c r="L170" s="5">
        <f t="shared" si="17"/>
        <v>71.875</v>
      </c>
      <c r="M170" s="36">
        <v>3</v>
      </c>
      <c r="N170" s="5">
        <f t="shared" si="18"/>
        <v>215.625</v>
      </c>
      <c r="O170" s="5">
        <v>0</v>
      </c>
      <c r="P170" s="5">
        <f t="shared" si="19"/>
        <v>215.625</v>
      </c>
      <c r="Q170" s="4" t="s">
        <v>126</v>
      </c>
      <c r="R170" s="4" t="s">
        <v>1095</v>
      </c>
      <c r="S170" s="4"/>
    </row>
    <row r="171" spans="1:19" hidden="1" x14ac:dyDescent="0.25">
      <c r="A171" s="100">
        <v>66916</v>
      </c>
      <c r="B171" s="187">
        <f t="shared" si="16"/>
        <v>46203</v>
      </c>
      <c r="C171" s="4" t="s">
        <v>1153</v>
      </c>
      <c r="D171" s="4" t="s">
        <v>1407</v>
      </c>
      <c r="E171" s="148" t="s">
        <v>8838</v>
      </c>
      <c r="F171" s="4" t="s">
        <v>131</v>
      </c>
      <c r="G171" s="41">
        <v>3.44</v>
      </c>
      <c r="H171" s="41">
        <v>7.6</v>
      </c>
      <c r="I171" s="5">
        <v>4.5</v>
      </c>
      <c r="J171" s="4" t="s">
        <v>1118</v>
      </c>
      <c r="K171" s="5">
        <v>0</v>
      </c>
      <c r="L171" s="5">
        <f t="shared" si="17"/>
        <v>63.676000000000002</v>
      </c>
      <c r="M171" s="36">
        <v>48.2</v>
      </c>
      <c r="N171" s="5">
        <f t="shared" si="18"/>
        <v>3069.1832000000004</v>
      </c>
      <c r="O171" s="5">
        <v>0</v>
      </c>
      <c r="P171" s="5">
        <f t="shared" si="19"/>
        <v>3069.1832000000004</v>
      </c>
      <c r="Q171" s="65" t="s">
        <v>126</v>
      </c>
      <c r="R171" s="4" t="s">
        <v>1095</v>
      </c>
      <c r="S171" s="4"/>
    </row>
    <row r="172" spans="1:19" hidden="1" x14ac:dyDescent="0.25">
      <c r="A172" s="100">
        <v>66916</v>
      </c>
      <c r="B172" s="187">
        <f t="shared" si="16"/>
        <v>46203</v>
      </c>
      <c r="C172" s="4" t="s">
        <v>1154</v>
      </c>
      <c r="D172" s="4" t="s">
        <v>1407</v>
      </c>
      <c r="E172" s="148" t="s">
        <v>8838</v>
      </c>
      <c r="F172" s="4" t="s">
        <v>1093</v>
      </c>
      <c r="G172" s="41">
        <v>5.3</v>
      </c>
      <c r="H172" s="41">
        <v>7.5</v>
      </c>
      <c r="I172" s="5">
        <v>5</v>
      </c>
      <c r="J172" s="4" t="s">
        <v>1118</v>
      </c>
      <c r="K172" s="5">
        <v>0</v>
      </c>
      <c r="L172" s="5">
        <f t="shared" si="17"/>
        <v>77.02000000000001</v>
      </c>
      <c r="M172" s="36">
        <v>22.2</v>
      </c>
      <c r="N172" s="5">
        <f t="shared" si="18"/>
        <v>1709.8440000000003</v>
      </c>
      <c r="O172" s="5">
        <v>0</v>
      </c>
      <c r="P172" s="5">
        <f t="shared" si="19"/>
        <v>1709.8440000000003</v>
      </c>
      <c r="Q172" s="65" t="s">
        <v>126</v>
      </c>
      <c r="R172" s="4" t="s">
        <v>1095</v>
      </c>
      <c r="S172" s="4"/>
    </row>
    <row r="173" spans="1:19" hidden="1" x14ac:dyDescent="0.25">
      <c r="A173" s="100">
        <v>66916</v>
      </c>
      <c r="B173" s="187">
        <f t="shared" si="16"/>
        <v>46203</v>
      </c>
      <c r="C173" s="4" t="s">
        <v>1153</v>
      </c>
      <c r="D173" s="4" t="s">
        <v>1407</v>
      </c>
      <c r="E173" s="148" t="s">
        <v>1092</v>
      </c>
      <c r="F173" s="4" t="s">
        <v>131</v>
      </c>
      <c r="G173" s="41">
        <v>3.44</v>
      </c>
      <c r="H173" s="41">
        <v>7.6</v>
      </c>
      <c r="I173" s="5">
        <v>4.5</v>
      </c>
      <c r="J173" s="4" t="s">
        <v>1118</v>
      </c>
      <c r="K173" s="5">
        <v>0</v>
      </c>
      <c r="L173" s="5">
        <f t="shared" si="17"/>
        <v>63.676000000000002</v>
      </c>
      <c r="M173" s="36">
        <v>32.299999999999997</v>
      </c>
      <c r="N173" s="5">
        <f t="shared" si="18"/>
        <v>2056.7347999999997</v>
      </c>
      <c r="O173" s="5">
        <v>0</v>
      </c>
      <c r="P173" s="5">
        <f t="shared" si="19"/>
        <v>2056.7347999999997</v>
      </c>
      <c r="Q173" s="65" t="s">
        <v>126</v>
      </c>
      <c r="R173" s="4" t="s">
        <v>1095</v>
      </c>
      <c r="S173" s="4"/>
    </row>
    <row r="174" spans="1:19" hidden="1" x14ac:dyDescent="0.25">
      <c r="A174" s="100">
        <v>66916</v>
      </c>
      <c r="B174" s="187">
        <f t="shared" ref="B174:B237" si="27">IF(A174="","",IF(ISNUMBER(A174),IFERROR(VLOOKUP(TEXT(A174,"yyyy/mm/dd"),BSAD,2,FALSE),""),IFERROR(VLOOKUP(A174,BSAD,2,FALSE),"")))</f>
        <v>46203</v>
      </c>
      <c r="C174" s="4" t="s">
        <v>1154</v>
      </c>
      <c r="D174" s="4" t="s">
        <v>1407</v>
      </c>
      <c r="E174" s="148" t="s">
        <v>1092</v>
      </c>
      <c r="F174" s="4" t="s">
        <v>1093</v>
      </c>
      <c r="G174" s="41">
        <v>5.3</v>
      </c>
      <c r="H174" s="41">
        <v>7.5</v>
      </c>
      <c r="I174" s="5">
        <v>5</v>
      </c>
      <c r="J174" s="4" t="s">
        <v>1118</v>
      </c>
      <c r="K174" s="5">
        <v>0</v>
      </c>
      <c r="L174" s="5">
        <f t="shared" ref="L174:L237" si="28">IF($F174="","",IF($J174="FIXED",$K174,($G174*FAT_MULT)+($H174*SNF_MULT)+$I174))</f>
        <v>77.02000000000001</v>
      </c>
      <c r="M174" s="36">
        <v>17</v>
      </c>
      <c r="N174" s="5">
        <f t="shared" ref="N174:N237" si="29">IF($M174="","",$M174*$L174)</f>
        <v>1309.3400000000001</v>
      </c>
      <c r="O174" s="5">
        <v>0</v>
      </c>
      <c r="P174" s="5">
        <f t="shared" ref="P174:P237" si="30">IF($M174="","",$N174+$O174)</f>
        <v>1309.3400000000001</v>
      </c>
      <c r="Q174" s="65" t="s">
        <v>126</v>
      </c>
      <c r="R174" s="4" t="s">
        <v>1095</v>
      </c>
      <c r="S174" s="4"/>
    </row>
    <row r="175" spans="1:19" hidden="1" x14ac:dyDescent="0.25">
      <c r="A175" s="100">
        <v>66917</v>
      </c>
      <c r="B175" s="187">
        <f t="shared" si="27"/>
        <v>46204</v>
      </c>
      <c r="C175" s="4" t="s">
        <v>1155</v>
      </c>
      <c r="D175" s="4" t="s">
        <v>1407</v>
      </c>
      <c r="E175" s="148" t="s">
        <v>8838</v>
      </c>
      <c r="F175" s="4" t="s">
        <v>131</v>
      </c>
      <c r="G175" s="41">
        <v>3.5</v>
      </c>
      <c r="H175" s="41">
        <v>7.6</v>
      </c>
      <c r="I175" s="5">
        <v>4.5</v>
      </c>
      <c r="J175" s="4" t="s">
        <v>1118</v>
      </c>
      <c r="K175" s="5">
        <v>0</v>
      </c>
      <c r="L175" s="5">
        <f t="shared" si="28"/>
        <v>64.105000000000004</v>
      </c>
      <c r="M175" s="36">
        <v>50.9</v>
      </c>
      <c r="N175" s="5">
        <f t="shared" si="29"/>
        <v>3262.9445000000001</v>
      </c>
      <c r="O175" s="5">
        <v>0</v>
      </c>
      <c r="P175" s="5">
        <f t="shared" si="30"/>
        <v>3262.9445000000001</v>
      </c>
      <c r="Q175" s="65" t="s">
        <v>126</v>
      </c>
      <c r="R175" s="4" t="s">
        <v>1095</v>
      </c>
      <c r="S175" s="4"/>
    </row>
    <row r="176" spans="1:19" hidden="1" x14ac:dyDescent="0.25">
      <c r="A176" s="100">
        <v>66917</v>
      </c>
      <c r="B176" s="187">
        <f t="shared" si="27"/>
        <v>46204</v>
      </c>
      <c r="C176" s="4" t="s">
        <v>1156</v>
      </c>
      <c r="D176" s="4" t="s">
        <v>1407</v>
      </c>
      <c r="E176" s="148" t="s">
        <v>8838</v>
      </c>
      <c r="F176" s="4" t="s">
        <v>1093</v>
      </c>
      <c r="G176" s="41">
        <v>5.36</v>
      </c>
      <c r="H176" s="41">
        <v>7.44</v>
      </c>
      <c r="I176" s="5">
        <v>5</v>
      </c>
      <c r="J176" s="4" t="s">
        <v>1118</v>
      </c>
      <c r="K176" s="5">
        <v>0</v>
      </c>
      <c r="L176" s="5">
        <f t="shared" si="28"/>
        <v>77.176000000000016</v>
      </c>
      <c r="M176" s="36">
        <v>23</v>
      </c>
      <c r="N176" s="5">
        <f t="shared" si="29"/>
        <v>1775.0480000000005</v>
      </c>
      <c r="O176" s="5">
        <v>0</v>
      </c>
      <c r="P176" s="5">
        <f t="shared" si="30"/>
        <v>1775.0480000000005</v>
      </c>
      <c r="Q176" s="4" t="s">
        <v>126</v>
      </c>
      <c r="R176" s="4" t="s">
        <v>1095</v>
      </c>
      <c r="S176" s="4"/>
    </row>
    <row r="177" spans="1:19" hidden="1" x14ac:dyDescent="0.25">
      <c r="A177" s="100">
        <v>66917</v>
      </c>
      <c r="B177" s="187">
        <f t="shared" si="27"/>
        <v>46204</v>
      </c>
      <c r="C177" s="4" t="s">
        <v>1155</v>
      </c>
      <c r="D177" s="4" t="s">
        <v>1407</v>
      </c>
      <c r="E177" s="148" t="s">
        <v>1092</v>
      </c>
      <c r="F177" s="4" t="s">
        <v>131</v>
      </c>
      <c r="G177" s="41">
        <v>3.5</v>
      </c>
      <c r="H177" s="41">
        <v>7.6</v>
      </c>
      <c r="I177" s="5">
        <v>4.5</v>
      </c>
      <c r="J177" s="4" t="s">
        <v>1118</v>
      </c>
      <c r="K177" s="5">
        <v>0</v>
      </c>
      <c r="L177" s="5">
        <f t="shared" si="28"/>
        <v>64.105000000000004</v>
      </c>
      <c r="M177" s="36">
        <v>38.700000000000003</v>
      </c>
      <c r="N177" s="5">
        <f t="shared" si="29"/>
        <v>2480.8635000000004</v>
      </c>
      <c r="O177" s="5">
        <v>0</v>
      </c>
      <c r="P177" s="5">
        <f t="shared" si="30"/>
        <v>2480.8635000000004</v>
      </c>
      <c r="Q177" s="65" t="s">
        <v>126</v>
      </c>
      <c r="R177" s="4" t="s">
        <v>1095</v>
      </c>
      <c r="S177" s="4"/>
    </row>
    <row r="178" spans="1:19" hidden="1" x14ac:dyDescent="0.25">
      <c r="A178" s="100">
        <v>66917</v>
      </c>
      <c r="B178" s="187">
        <f t="shared" si="27"/>
        <v>46204</v>
      </c>
      <c r="C178" s="4" t="s">
        <v>1156</v>
      </c>
      <c r="D178" s="4" t="s">
        <v>1407</v>
      </c>
      <c r="E178" s="148" t="s">
        <v>1092</v>
      </c>
      <c r="F178" s="4" t="s">
        <v>1093</v>
      </c>
      <c r="G178" s="41">
        <v>5.36</v>
      </c>
      <c r="H178" s="41">
        <v>7.44</v>
      </c>
      <c r="I178" s="5">
        <v>5</v>
      </c>
      <c r="J178" s="4" t="s">
        <v>1118</v>
      </c>
      <c r="K178" s="5">
        <v>0</v>
      </c>
      <c r="L178" s="5">
        <f t="shared" si="28"/>
        <v>77.176000000000016</v>
      </c>
      <c r="M178" s="36">
        <v>13.6</v>
      </c>
      <c r="N178" s="5">
        <f t="shared" si="29"/>
        <v>1049.5936000000002</v>
      </c>
      <c r="O178" s="5">
        <v>0</v>
      </c>
      <c r="P178" s="5">
        <f t="shared" si="30"/>
        <v>1049.5936000000002</v>
      </c>
      <c r="Q178" s="65" t="s">
        <v>126</v>
      </c>
      <c r="R178" s="4" t="s">
        <v>1095</v>
      </c>
      <c r="S178" s="4"/>
    </row>
    <row r="179" spans="1:19" hidden="1" x14ac:dyDescent="0.25">
      <c r="A179" s="100">
        <v>66918</v>
      </c>
      <c r="B179" s="187">
        <f t="shared" si="27"/>
        <v>46205</v>
      </c>
      <c r="C179" s="4" t="s">
        <v>1157</v>
      </c>
      <c r="D179" s="4" t="s">
        <v>1407</v>
      </c>
      <c r="E179" s="148" t="s">
        <v>8838</v>
      </c>
      <c r="F179" s="4" t="s">
        <v>131</v>
      </c>
      <c r="G179" s="41">
        <v>3.4</v>
      </c>
      <c r="H179" s="41">
        <v>7.6</v>
      </c>
      <c r="I179" s="5">
        <v>4.5</v>
      </c>
      <c r="J179" s="4" t="s">
        <v>1118</v>
      </c>
      <c r="K179" s="5">
        <v>0</v>
      </c>
      <c r="L179" s="5">
        <f t="shared" si="28"/>
        <v>63.39</v>
      </c>
      <c r="M179" s="36">
        <v>51.2</v>
      </c>
      <c r="N179" s="5">
        <f t="shared" si="29"/>
        <v>3245.5680000000002</v>
      </c>
      <c r="O179" s="5">
        <v>0</v>
      </c>
      <c r="P179" s="5">
        <f t="shared" si="30"/>
        <v>3245.5680000000002</v>
      </c>
      <c r="Q179" s="65" t="s">
        <v>126</v>
      </c>
      <c r="R179" s="4" t="s">
        <v>1095</v>
      </c>
      <c r="S179" s="4"/>
    </row>
    <row r="180" spans="1:19" hidden="1" x14ac:dyDescent="0.25">
      <c r="A180" s="100">
        <v>66918</v>
      </c>
      <c r="B180" s="187">
        <f t="shared" si="27"/>
        <v>46205</v>
      </c>
      <c r="C180" s="4" t="s">
        <v>1158</v>
      </c>
      <c r="D180" s="4" t="s">
        <v>1407</v>
      </c>
      <c r="E180" s="148" t="s">
        <v>8838</v>
      </c>
      <c r="F180" s="4" t="s">
        <v>1093</v>
      </c>
      <c r="G180" s="41">
        <v>5.34</v>
      </c>
      <c r="H180" s="41">
        <v>7.5</v>
      </c>
      <c r="I180" s="5">
        <v>5</v>
      </c>
      <c r="J180" s="4" t="s">
        <v>1118</v>
      </c>
      <c r="K180" s="5">
        <v>0</v>
      </c>
      <c r="L180" s="5">
        <f t="shared" si="28"/>
        <v>77.305999999999997</v>
      </c>
      <c r="M180" s="36">
        <v>23</v>
      </c>
      <c r="N180" s="5">
        <f t="shared" si="29"/>
        <v>1778.038</v>
      </c>
      <c r="O180" s="5">
        <v>0</v>
      </c>
      <c r="P180" s="5">
        <f t="shared" si="30"/>
        <v>1778.038</v>
      </c>
      <c r="Q180" s="65" t="s">
        <v>126</v>
      </c>
      <c r="R180" s="4" t="s">
        <v>1095</v>
      </c>
      <c r="S180" s="4"/>
    </row>
    <row r="181" spans="1:19" hidden="1" x14ac:dyDescent="0.25">
      <c r="A181" s="100">
        <v>66918</v>
      </c>
      <c r="B181" s="187">
        <f t="shared" si="27"/>
        <v>46205</v>
      </c>
      <c r="C181" s="4" t="s">
        <v>1157</v>
      </c>
      <c r="D181" s="4" t="s">
        <v>1407</v>
      </c>
      <c r="E181" s="148" t="s">
        <v>1092</v>
      </c>
      <c r="F181" s="4" t="s">
        <v>131</v>
      </c>
      <c r="G181" s="41">
        <v>3.4</v>
      </c>
      <c r="H181" s="41">
        <v>7.6</v>
      </c>
      <c r="I181" s="5">
        <v>4.5</v>
      </c>
      <c r="J181" s="4" t="s">
        <v>1118</v>
      </c>
      <c r="K181" s="5">
        <v>0</v>
      </c>
      <c r="L181" s="5">
        <f t="shared" si="28"/>
        <v>63.39</v>
      </c>
      <c r="M181" s="36">
        <v>36.799999999999997</v>
      </c>
      <c r="N181" s="5">
        <f t="shared" si="29"/>
        <v>2332.752</v>
      </c>
      <c r="O181" s="5">
        <v>0</v>
      </c>
      <c r="P181" s="5">
        <f t="shared" si="30"/>
        <v>2332.752</v>
      </c>
      <c r="Q181" s="65" t="s">
        <v>126</v>
      </c>
      <c r="R181" s="4" t="s">
        <v>1095</v>
      </c>
      <c r="S181" s="4"/>
    </row>
    <row r="182" spans="1:19" hidden="1" x14ac:dyDescent="0.25">
      <c r="A182" s="100">
        <v>66918</v>
      </c>
      <c r="B182" s="187">
        <f t="shared" si="27"/>
        <v>46205</v>
      </c>
      <c r="C182" s="4" t="s">
        <v>1158</v>
      </c>
      <c r="D182" s="4" t="s">
        <v>1407</v>
      </c>
      <c r="E182" s="148" t="s">
        <v>1092</v>
      </c>
      <c r="F182" s="4" t="s">
        <v>1093</v>
      </c>
      <c r="G182" s="41">
        <v>5.34</v>
      </c>
      <c r="H182" s="41">
        <v>7.5</v>
      </c>
      <c r="I182" s="5">
        <v>5</v>
      </c>
      <c r="J182" s="4" t="s">
        <v>1118</v>
      </c>
      <c r="K182" s="5">
        <v>0</v>
      </c>
      <c r="L182" s="5">
        <f t="shared" si="28"/>
        <v>77.305999999999997</v>
      </c>
      <c r="M182" s="36">
        <v>15.6</v>
      </c>
      <c r="N182" s="5">
        <f t="shared" si="29"/>
        <v>1205.9736</v>
      </c>
      <c r="O182" s="5">
        <v>0</v>
      </c>
      <c r="P182" s="5">
        <f t="shared" si="30"/>
        <v>1205.9736</v>
      </c>
      <c r="Q182" s="65" t="s">
        <v>126</v>
      </c>
      <c r="R182" s="4" t="s">
        <v>1095</v>
      </c>
      <c r="S182" s="4"/>
    </row>
    <row r="183" spans="1:19" hidden="1" x14ac:dyDescent="0.25">
      <c r="A183" s="100">
        <v>66919</v>
      </c>
      <c r="B183" s="187">
        <f t="shared" si="27"/>
        <v>46206</v>
      </c>
      <c r="C183" s="4" t="s">
        <v>1159</v>
      </c>
      <c r="D183" s="4" t="s">
        <v>1407</v>
      </c>
      <c r="E183" s="148" t="s">
        <v>8838</v>
      </c>
      <c r="F183" s="4" t="s">
        <v>131</v>
      </c>
      <c r="G183" s="41">
        <v>3.46</v>
      </c>
      <c r="H183" s="41">
        <v>7.64</v>
      </c>
      <c r="I183" s="5">
        <v>4.5</v>
      </c>
      <c r="J183" s="4" t="s">
        <v>1118</v>
      </c>
      <c r="K183" s="5">
        <v>0</v>
      </c>
      <c r="L183" s="5">
        <f t="shared" si="28"/>
        <v>64.001000000000005</v>
      </c>
      <c r="M183" s="36">
        <v>50.8</v>
      </c>
      <c r="N183" s="5">
        <f t="shared" si="29"/>
        <v>3251.2508000000003</v>
      </c>
      <c r="O183" s="5">
        <v>0</v>
      </c>
      <c r="P183" s="5">
        <f t="shared" si="30"/>
        <v>3251.2508000000003</v>
      </c>
      <c r="Q183" s="65" t="s">
        <v>126</v>
      </c>
      <c r="R183" s="4" t="s">
        <v>1095</v>
      </c>
      <c r="S183" s="4"/>
    </row>
    <row r="184" spans="1:19" hidden="1" x14ac:dyDescent="0.25">
      <c r="A184" s="100">
        <v>66919</v>
      </c>
      <c r="B184" s="187">
        <f t="shared" si="27"/>
        <v>46206</v>
      </c>
      <c r="C184" s="4" t="s">
        <v>1160</v>
      </c>
      <c r="D184" s="4" t="s">
        <v>1407</v>
      </c>
      <c r="E184" s="148" t="s">
        <v>8838</v>
      </c>
      <c r="F184" s="4" t="s">
        <v>1093</v>
      </c>
      <c r="G184" s="41">
        <v>5.34</v>
      </c>
      <c r="H184" s="41">
        <v>7.5</v>
      </c>
      <c r="I184" s="5">
        <v>5</v>
      </c>
      <c r="J184" s="4" t="s">
        <v>1118</v>
      </c>
      <c r="K184" s="5">
        <v>0</v>
      </c>
      <c r="L184" s="5">
        <f t="shared" si="28"/>
        <v>77.305999999999997</v>
      </c>
      <c r="M184" s="36">
        <v>23</v>
      </c>
      <c r="N184" s="5">
        <f t="shared" si="29"/>
        <v>1778.038</v>
      </c>
      <c r="O184" s="5">
        <v>0</v>
      </c>
      <c r="P184" s="5">
        <f t="shared" si="30"/>
        <v>1778.038</v>
      </c>
      <c r="Q184" s="65" t="s">
        <v>126</v>
      </c>
      <c r="R184" s="4" t="s">
        <v>1095</v>
      </c>
      <c r="S184" s="4"/>
    </row>
    <row r="185" spans="1:19" hidden="1" x14ac:dyDescent="0.25">
      <c r="A185" s="100">
        <v>66919</v>
      </c>
      <c r="B185" s="187">
        <f t="shared" si="27"/>
        <v>46206</v>
      </c>
      <c r="C185" s="4" t="s">
        <v>1159</v>
      </c>
      <c r="D185" s="4" t="s">
        <v>1407</v>
      </c>
      <c r="E185" s="148" t="s">
        <v>1092</v>
      </c>
      <c r="F185" s="4" t="s">
        <v>131</v>
      </c>
      <c r="G185" s="41">
        <v>3.46</v>
      </c>
      <c r="H185" s="41">
        <v>7.64</v>
      </c>
      <c r="I185" s="5">
        <v>4.5</v>
      </c>
      <c r="J185" s="4" t="s">
        <v>1118</v>
      </c>
      <c r="K185" s="5">
        <v>0</v>
      </c>
      <c r="L185" s="5">
        <f t="shared" si="28"/>
        <v>64.001000000000005</v>
      </c>
      <c r="M185" s="36">
        <v>36.4</v>
      </c>
      <c r="N185" s="5">
        <f t="shared" si="29"/>
        <v>2329.6363999999999</v>
      </c>
      <c r="O185" s="5">
        <v>0</v>
      </c>
      <c r="P185" s="5">
        <f t="shared" si="30"/>
        <v>2329.6363999999999</v>
      </c>
      <c r="Q185" s="65" t="s">
        <v>126</v>
      </c>
      <c r="R185" s="4" t="s">
        <v>1095</v>
      </c>
      <c r="S185" s="4"/>
    </row>
    <row r="186" spans="1:19" hidden="1" x14ac:dyDescent="0.25">
      <c r="A186" s="100">
        <v>66919</v>
      </c>
      <c r="B186" s="187">
        <f t="shared" si="27"/>
        <v>46206</v>
      </c>
      <c r="C186" s="4" t="s">
        <v>1160</v>
      </c>
      <c r="D186" s="4" t="s">
        <v>1407</v>
      </c>
      <c r="E186" s="148" t="s">
        <v>1092</v>
      </c>
      <c r="F186" s="4" t="s">
        <v>1093</v>
      </c>
      <c r="G186" s="41">
        <v>5.34</v>
      </c>
      <c r="H186" s="41">
        <v>7.5</v>
      </c>
      <c r="I186" s="5">
        <v>5</v>
      </c>
      <c r="J186" s="4" t="s">
        <v>1118</v>
      </c>
      <c r="K186" s="5">
        <v>0</v>
      </c>
      <c r="L186" s="5">
        <f t="shared" si="28"/>
        <v>77.305999999999997</v>
      </c>
      <c r="M186" s="36">
        <v>15.7</v>
      </c>
      <c r="N186" s="5">
        <f t="shared" si="29"/>
        <v>1213.7041999999999</v>
      </c>
      <c r="O186" s="5">
        <v>0</v>
      </c>
      <c r="P186" s="5">
        <f t="shared" si="30"/>
        <v>1213.7041999999999</v>
      </c>
      <c r="Q186" s="65" t="s">
        <v>126</v>
      </c>
      <c r="R186" s="4" t="s">
        <v>1095</v>
      </c>
      <c r="S186" s="4"/>
    </row>
    <row r="187" spans="1:19" hidden="1" x14ac:dyDescent="0.25">
      <c r="A187" s="100">
        <v>66920</v>
      </c>
      <c r="B187" s="187">
        <f t="shared" si="27"/>
        <v>46207</v>
      </c>
      <c r="C187" s="4" t="s">
        <v>1161</v>
      </c>
      <c r="D187" s="4" t="s">
        <v>1407</v>
      </c>
      <c r="E187" s="148" t="s">
        <v>8838</v>
      </c>
      <c r="F187" s="4" t="s">
        <v>131</v>
      </c>
      <c r="G187" s="41">
        <v>3.4</v>
      </c>
      <c r="H187" s="41">
        <v>7.66</v>
      </c>
      <c r="I187" s="5">
        <v>4.5</v>
      </c>
      <c r="J187" s="4" t="s">
        <v>1118</v>
      </c>
      <c r="K187" s="5">
        <v>0</v>
      </c>
      <c r="L187" s="5">
        <f t="shared" si="28"/>
        <v>63.663000000000004</v>
      </c>
      <c r="M187" s="36">
        <v>49.1</v>
      </c>
      <c r="N187" s="5">
        <f t="shared" si="29"/>
        <v>3125.8533000000002</v>
      </c>
      <c r="O187" s="5">
        <v>0</v>
      </c>
      <c r="P187" s="5">
        <f t="shared" si="30"/>
        <v>3125.8533000000002</v>
      </c>
      <c r="Q187" s="65" t="s">
        <v>126</v>
      </c>
      <c r="R187" s="4" t="s">
        <v>1095</v>
      </c>
      <c r="S187" s="4"/>
    </row>
    <row r="188" spans="1:19" hidden="1" x14ac:dyDescent="0.25">
      <c r="A188" s="100">
        <v>66920</v>
      </c>
      <c r="B188" s="187">
        <f t="shared" si="27"/>
        <v>46207</v>
      </c>
      <c r="C188" s="4" t="s">
        <v>1162</v>
      </c>
      <c r="D188" s="4" t="s">
        <v>1407</v>
      </c>
      <c r="E188" s="148" t="s">
        <v>8838</v>
      </c>
      <c r="F188" s="4" t="s">
        <v>1093</v>
      </c>
      <c r="G188" s="41">
        <v>5.36</v>
      </c>
      <c r="H188" s="41">
        <v>7.5</v>
      </c>
      <c r="I188" s="5">
        <v>5</v>
      </c>
      <c r="J188" s="4" t="s">
        <v>1118</v>
      </c>
      <c r="K188" s="5">
        <v>0</v>
      </c>
      <c r="L188" s="5">
        <f t="shared" si="28"/>
        <v>77.449000000000012</v>
      </c>
      <c r="M188" s="36">
        <v>23.6</v>
      </c>
      <c r="N188" s="5">
        <f t="shared" si="29"/>
        <v>1827.7964000000004</v>
      </c>
      <c r="O188" s="5">
        <v>0</v>
      </c>
      <c r="P188" s="5">
        <f t="shared" si="30"/>
        <v>1827.7964000000004</v>
      </c>
      <c r="Q188" s="65" t="s">
        <v>126</v>
      </c>
      <c r="R188" s="4" t="s">
        <v>1095</v>
      </c>
      <c r="S188" s="4"/>
    </row>
    <row r="189" spans="1:19" hidden="1" x14ac:dyDescent="0.25">
      <c r="A189" s="100">
        <v>66920</v>
      </c>
      <c r="B189" s="187">
        <f t="shared" si="27"/>
        <v>46207</v>
      </c>
      <c r="C189" s="4" t="s">
        <v>1161</v>
      </c>
      <c r="D189" s="4" t="s">
        <v>1407</v>
      </c>
      <c r="E189" s="148" t="s">
        <v>1092</v>
      </c>
      <c r="F189" s="4" t="s">
        <v>131</v>
      </c>
      <c r="G189" s="41">
        <v>3.4</v>
      </c>
      <c r="H189" s="41">
        <v>7.66</v>
      </c>
      <c r="I189" s="5">
        <v>4.5</v>
      </c>
      <c r="J189" s="4" t="s">
        <v>1118</v>
      </c>
      <c r="K189" s="5">
        <v>0</v>
      </c>
      <c r="L189" s="5">
        <f t="shared" si="28"/>
        <v>63.663000000000004</v>
      </c>
      <c r="M189" s="36">
        <v>32.299999999999997</v>
      </c>
      <c r="N189" s="5">
        <f t="shared" si="29"/>
        <v>2056.3148999999999</v>
      </c>
      <c r="O189" s="5">
        <v>0</v>
      </c>
      <c r="P189" s="5">
        <f t="shared" si="30"/>
        <v>2056.3148999999999</v>
      </c>
      <c r="Q189" s="65" t="s">
        <v>126</v>
      </c>
      <c r="R189" s="4" t="s">
        <v>1095</v>
      </c>
      <c r="S189" s="4"/>
    </row>
    <row r="190" spans="1:19" hidden="1" x14ac:dyDescent="0.25">
      <c r="A190" s="100">
        <v>66920</v>
      </c>
      <c r="B190" s="187">
        <f t="shared" si="27"/>
        <v>46207</v>
      </c>
      <c r="C190" s="4" t="s">
        <v>1162</v>
      </c>
      <c r="D190" s="4" t="s">
        <v>1407</v>
      </c>
      <c r="E190" s="148" t="s">
        <v>1092</v>
      </c>
      <c r="F190" s="4" t="s">
        <v>1093</v>
      </c>
      <c r="G190" s="41">
        <v>5.36</v>
      </c>
      <c r="H190" s="41">
        <v>7.5</v>
      </c>
      <c r="I190" s="5">
        <v>5</v>
      </c>
      <c r="J190" s="4" t="s">
        <v>1118</v>
      </c>
      <c r="K190" s="5">
        <v>0</v>
      </c>
      <c r="L190" s="5">
        <f t="shared" si="28"/>
        <v>77.449000000000012</v>
      </c>
      <c r="M190" s="36">
        <v>16.8</v>
      </c>
      <c r="N190" s="5">
        <f t="shared" si="29"/>
        <v>1301.1432000000002</v>
      </c>
      <c r="O190" s="5">
        <v>0</v>
      </c>
      <c r="P190" s="5">
        <f t="shared" si="30"/>
        <v>1301.1432000000002</v>
      </c>
      <c r="Q190" s="65" t="s">
        <v>126</v>
      </c>
      <c r="R190" s="4" t="s">
        <v>1095</v>
      </c>
      <c r="S190" s="4"/>
    </row>
    <row r="191" spans="1:19" hidden="1" x14ac:dyDescent="0.25">
      <c r="A191" s="100">
        <v>66921</v>
      </c>
      <c r="B191" s="187">
        <f t="shared" si="27"/>
        <v>46208</v>
      </c>
      <c r="C191" s="4" t="s">
        <v>1163</v>
      </c>
      <c r="D191" s="4" t="s">
        <v>1407</v>
      </c>
      <c r="E191" s="148" t="s">
        <v>8838</v>
      </c>
      <c r="F191" s="4" t="s">
        <v>131</v>
      </c>
      <c r="G191" s="41">
        <v>3.44</v>
      </c>
      <c r="H191" s="41">
        <v>7.6</v>
      </c>
      <c r="I191" s="5">
        <v>4.5</v>
      </c>
      <c r="J191" s="4" t="s">
        <v>1118</v>
      </c>
      <c r="K191" s="5">
        <v>0</v>
      </c>
      <c r="L191" s="5">
        <f t="shared" si="28"/>
        <v>63.676000000000002</v>
      </c>
      <c r="M191" s="36">
        <v>50.9</v>
      </c>
      <c r="N191" s="5">
        <f t="shared" si="29"/>
        <v>3241.1084000000001</v>
      </c>
      <c r="O191" s="5">
        <v>0</v>
      </c>
      <c r="P191" s="5">
        <f t="shared" si="30"/>
        <v>3241.1084000000001</v>
      </c>
      <c r="Q191" s="65" t="s">
        <v>126</v>
      </c>
      <c r="R191" s="4" t="s">
        <v>1095</v>
      </c>
      <c r="S191" s="4"/>
    </row>
    <row r="192" spans="1:19" hidden="1" x14ac:dyDescent="0.25">
      <c r="A192" s="100">
        <v>66921</v>
      </c>
      <c r="B192" s="187">
        <f t="shared" si="27"/>
        <v>46208</v>
      </c>
      <c r="C192" s="4" t="s">
        <v>1164</v>
      </c>
      <c r="D192" s="4" t="s">
        <v>1407</v>
      </c>
      <c r="E192" s="148" t="s">
        <v>8838</v>
      </c>
      <c r="F192" s="4" t="s">
        <v>1093</v>
      </c>
      <c r="G192" s="41">
        <v>5.3</v>
      </c>
      <c r="H192" s="41">
        <v>7.5</v>
      </c>
      <c r="I192" s="5">
        <v>5</v>
      </c>
      <c r="J192" s="4" t="s">
        <v>1118</v>
      </c>
      <c r="K192" s="5">
        <v>0</v>
      </c>
      <c r="L192" s="5">
        <f t="shared" si="28"/>
        <v>77.02000000000001</v>
      </c>
      <c r="M192" s="36">
        <v>23.5</v>
      </c>
      <c r="N192" s="5">
        <f t="shared" si="29"/>
        <v>1809.9700000000003</v>
      </c>
      <c r="O192" s="5">
        <v>0</v>
      </c>
      <c r="P192" s="5">
        <f t="shared" si="30"/>
        <v>1809.9700000000003</v>
      </c>
      <c r="Q192" s="65" t="s">
        <v>126</v>
      </c>
      <c r="R192" s="4" t="s">
        <v>1095</v>
      </c>
      <c r="S192" s="4"/>
    </row>
    <row r="193" spans="1:19" hidden="1" x14ac:dyDescent="0.25">
      <c r="A193" s="100">
        <v>66921</v>
      </c>
      <c r="B193" s="187">
        <f t="shared" si="27"/>
        <v>46208</v>
      </c>
      <c r="C193" s="4" t="s">
        <v>1163</v>
      </c>
      <c r="D193" s="4" t="s">
        <v>1407</v>
      </c>
      <c r="E193" s="148" t="s">
        <v>1092</v>
      </c>
      <c r="F193" s="4" t="s">
        <v>131</v>
      </c>
      <c r="G193" s="41">
        <v>3.44</v>
      </c>
      <c r="H193" s="41">
        <v>7.6</v>
      </c>
      <c r="I193" s="5">
        <v>4.5</v>
      </c>
      <c r="J193" s="4" t="s">
        <v>1118</v>
      </c>
      <c r="K193" s="5">
        <v>0</v>
      </c>
      <c r="L193" s="5">
        <f t="shared" si="28"/>
        <v>63.676000000000002</v>
      </c>
      <c r="M193" s="36">
        <v>37.4</v>
      </c>
      <c r="N193" s="5">
        <f t="shared" si="29"/>
        <v>2381.4823999999999</v>
      </c>
      <c r="O193" s="5">
        <v>0</v>
      </c>
      <c r="P193" s="5">
        <f t="shared" si="30"/>
        <v>2381.4823999999999</v>
      </c>
      <c r="Q193" s="65" t="s">
        <v>126</v>
      </c>
      <c r="R193" s="4" t="s">
        <v>1095</v>
      </c>
      <c r="S193" s="4"/>
    </row>
    <row r="194" spans="1:19" hidden="1" x14ac:dyDescent="0.25">
      <c r="A194" s="100">
        <v>66921</v>
      </c>
      <c r="B194" s="187">
        <f t="shared" si="27"/>
        <v>46208</v>
      </c>
      <c r="C194" s="4" t="s">
        <v>1164</v>
      </c>
      <c r="D194" s="4" t="s">
        <v>1407</v>
      </c>
      <c r="E194" s="148" t="s">
        <v>1092</v>
      </c>
      <c r="F194" s="4" t="s">
        <v>1093</v>
      </c>
      <c r="G194" s="41">
        <v>5.3</v>
      </c>
      <c r="H194" s="41">
        <v>7.5</v>
      </c>
      <c r="I194" s="5">
        <v>5</v>
      </c>
      <c r="J194" s="4" t="s">
        <v>1118</v>
      </c>
      <c r="K194" s="5">
        <v>0</v>
      </c>
      <c r="L194" s="5">
        <f t="shared" si="28"/>
        <v>77.02000000000001</v>
      </c>
      <c r="M194" s="36">
        <v>17.5</v>
      </c>
      <c r="N194" s="5">
        <f t="shared" si="29"/>
        <v>1347.8500000000001</v>
      </c>
      <c r="O194" s="5">
        <v>0</v>
      </c>
      <c r="P194" s="5">
        <f t="shared" si="30"/>
        <v>1347.8500000000001</v>
      </c>
      <c r="Q194" s="65" t="s">
        <v>126</v>
      </c>
      <c r="R194" s="4" t="s">
        <v>1095</v>
      </c>
      <c r="S194" s="4"/>
    </row>
    <row r="195" spans="1:19" hidden="1" x14ac:dyDescent="0.25">
      <c r="A195" s="100">
        <v>66922</v>
      </c>
      <c r="B195" s="187">
        <f t="shared" si="27"/>
        <v>46209</v>
      </c>
      <c r="C195" s="4" t="s">
        <v>1165</v>
      </c>
      <c r="D195" s="4" t="s">
        <v>1407</v>
      </c>
      <c r="E195" s="148" t="s">
        <v>8838</v>
      </c>
      <c r="F195" s="4" t="s">
        <v>131</v>
      </c>
      <c r="G195" s="41">
        <v>3.4</v>
      </c>
      <c r="H195" s="41">
        <v>7.6</v>
      </c>
      <c r="I195" s="5">
        <v>4.5</v>
      </c>
      <c r="J195" s="4" t="s">
        <v>1118</v>
      </c>
      <c r="K195" s="5">
        <v>0</v>
      </c>
      <c r="L195" s="5">
        <f t="shared" si="28"/>
        <v>63.39</v>
      </c>
      <c r="M195" s="36">
        <v>46.8</v>
      </c>
      <c r="N195" s="5">
        <f t="shared" si="29"/>
        <v>2966.652</v>
      </c>
      <c r="O195" s="5">
        <v>0</v>
      </c>
      <c r="P195" s="5">
        <f t="shared" si="30"/>
        <v>2966.652</v>
      </c>
      <c r="Q195" s="65" t="s">
        <v>126</v>
      </c>
      <c r="R195" s="4" t="s">
        <v>1095</v>
      </c>
      <c r="S195" s="4"/>
    </row>
    <row r="196" spans="1:19" hidden="1" x14ac:dyDescent="0.25">
      <c r="A196" s="100">
        <v>66922</v>
      </c>
      <c r="B196" s="187">
        <f t="shared" si="27"/>
        <v>46209</v>
      </c>
      <c r="C196" s="4" t="s">
        <v>1166</v>
      </c>
      <c r="D196" s="4" t="s">
        <v>1407</v>
      </c>
      <c r="E196" s="148" t="s">
        <v>8838</v>
      </c>
      <c r="F196" s="4" t="s">
        <v>1093</v>
      </c>
      <c r="G196" s="41">
        <v>5.3</v>
      </c>
      <c r="H196" s="41">
        <v>7.54</v>
      </c>
      <c r="I196" s="5">
        <v>5</v>
      </c>
      <c r="J196" s="4" t="s">
        <v>1118</v>
      </c>
      <c r="K196" s="5">
        <v>0</v>
      </c>
      <c r="L196" s="5">
        <f t="shared" si="28"/>
        <v>77.201999999999998</v>
      </c>
      <c r="M196" s="36">
        <v>23.1</v>
      </c>
      <c r="N196" s="5">
        <f t="shared" si="29"/>
        <v>1783.3662000000002</v>
      </c>
      <c r="O196" s="5">
        <v>0</v>
      </c>
      <c r="P196" s="5">
        <f t="shared" si="30"/>
        <v>1783.3662000000002</v>
      </c>
      <c r="Q196" s="65" t="s">
        <v>126</v>
      </c>
      <c r="R196" s="4" t="s">
        <v>1095</v>
      </c>
      <c r="S196" s="4"/>
    </row>
    <row r="197" spans="1:19" hidden="1" x14ac:dyDescent="0.25">
      <c r="A197" s="100">
        <v>66922</v>
      </c>
      <c r="B197" s="187">
        <f t="shared" si="27"/>
        <v>46209</v>
      </c>
      <c r="C197" s="4" t="s">
        <v>1165</v>
      </c>
      <c r="D197" s="4" t="s">
        <v>1407</v>
      </c>
      <c r="E197" s="148" t="s">
        <v>1092</v>
      </c>
      <c r="F197" s="4" t="s">
        <v>131</v>
      </c>
      <c r="G197" s="41">
        <v>3.4</v>
      </c>
      <c r="H197" s="41">
        <v>7.6</v>
      </c>
      <c r="I197" s="5">
        <v>4.5</v>
      </c>
      <c r="J197" s="4" t="s">
        <v>1118</v>
      </c>
      <c r="K197" s="5">
        <v>0</v>
      </c>
      <c r="L197" s="5">
        <f t="shared" si="28"/>
        <v>63.39</v>
      </c>
      <c r="M197" s="36">
        <v>33.1</v>
      </c>
      <c r="N197" s="5">
        <f t="shared" si="29"/>
        <v>2098.2090000000003</v>
      </c>
      <c r="O197" s="5">
        <v>0</v>
      </c>
      <c r="P197" s="5">
        <f t="shared" si="30"/>
        <v>2098.2090000000003</v>
      </c>
      <c r="Q197" s="65" t="s">
        <v>126</v>
      </c>
      <c r="R197" s="4" t="s">
        <v>1095</v>
      </c>
      <c r="S197" s="4"/>
    </row>
    <row r="198" spans="1:19" hidden="1" x14ac:dyDescent="0.25">
      <c r="A198" s="100">
        <v>66922</v>
      </c>
      <c r="B198" s="187">
        <f t="shared" si="27"/>
        <v>46209</v>
      </c>
      <c r="C198" s="4" t="s">
        <v>1166</v>
      </c>
      <c r="D198" s="4" t="s">
        <v>1407</v>
      </c>
      <c r="E198" s="148" t="s">
        <v>1092</v>
      </c>
      <c r="F198" s="4" t="s">
        <v>1093</v>
      </c>
      <c r="G198" s="41">
        <v>5.3</v>
      </c>
      <c r="H198" s="41">
        <v>7.54</v>
      </c>
      <c r="I198" s="5">
        <v>5</v>
      </c>
      <c r="J198" s="4" t="s">
        <v>1118</v>
      </c>
      <c r="K198" s="5">
        <v>0</v>
      </c>
      <c r="L198" s="5">
        <f t="shared" si="28"/>
        <v>77.201999999999998</v>
      </c>
      <c r="M198" s="36">
        <v>15.6</v>
      </c>
      <c r="N198" s="5">
        <f t="shared" si="29"/>
        <v>1204.3511999999998</v>
      </c>
      <c r="O198" s="5">
        <v>0</v>
      </c>
      <c r="P198" s="5">
        <f t="shared" si="30"/>
        <v>1204.3511999999998</v>
      </c>
      <c r="Q198" s="65" t="s">
        <v>126</v>
      </c>
      <c r="R198" s="4" t="s">
        <v>1095</v>
      </c>
      <c r="S198" s="4"/>
    </row>
    <row r="199" spans="1:19" hidden="1" x14ac:dyDescent="0.25">
      <c r="A199" s="100">
        <v>66923</v>
      </c>
      <c r="B199" s="187">
        <f t="shared" si="27"/>
        <v>46210</v>
      </c>
      <c r="C199" s="4" t="s">
        <v>1167</v>
      </c>
      <c r="D199" s="4" t="s">
        <v>1407</v>
      </c>
      <c r="E199" s="148" t="s">
        <v>8838</v>
      </c>
      <c r="F199" s="4" t="s">
        <v>131</v>
      </c>
      <c r="G199" s="41">
        <v>3.46</v>
      </c>
      <c r="H199" s="41">
        <v>7.6</v>
      </c>
      <c r="I199" s="5">
        <v>4.5</v>
      </c>
      <c r="J199" s="4" t="s">
        <v>1118</v>
      </c>
      <c r="K199" s="5">
        <v>0</v>
      </c>
      <c r="L199" s="5">
        <f t="shared" si="28"/>
        <v>63.819000000000003</v>
      </c>
      <c r="M199" s="36">
        <v>49.4</v>
      </c>
      <c r="N199" s="5">
        <f t="shared" si="29"/>
        <v>3152.6586000000002</v>
      </c>
      <c r="O199" s="5">
        <v>0</v>
      </c>
      <c r="P199" s="5">
        <f t="shared" si="30"/>
        <v>3152.6586000000002</v>
      </c>
      <c r="Q199" s="65" t="s">
        <v>126</v>
      </c>
      <c r="R199" s="4" t="s">
        <v>1095</v>
      </c>
      <c r="S199" s="4"/>
    </row>
    <row r="200" spans="1:19" hidden="1" x14ac:dyDescent="0.25">
      <c r="A200" s="100">
        <v>66923</v>
      </c>
      <c r="B200" s="187">
        <f t="shared" si="27"/>
        <v>46210</v>
      </c>
      <c r="C200" s="4" t="s">
        <v>1168</v>
      </c>
      <c r="D200" s="4" t="s">
        <v>1407</v>
      </c>
      <c r="E200" s="148" t="s">
        <v>8838</v>
      </c>
      <c r="F200" s="4" t="s">
        <v>1093</v>
      </c>
      <c r="G200" s="41">
        <v>5.3</v>
      </c>
      <c r="H200" s="41">
        <v>7.5</v>
      </c>
      <c r="I200" s="5">
        <v>5</v>
      </c>
      <c r="J200" s="4" t="s">
        <v>1118</v>
      </c>
      <c r="K200" s="5">
        <v>0</v>
      </c>
      <c r="L200" s="5">
        <f t="shared" si="28"/>
        <v>77.02000000000001</v>
      </c>
      <c r="M200" s="36">
        <v>23.2</v>
      </c>
      <c r="N200" s="5">
        <f t="shared" si="29"/>
        <v>1786.8640000000003</v>
      </c>
      <c r="O200" s="5">
        <v>0</v>
      </c>
      <c r="P200" s="5">
        <f t="shared" si="30"/>
        <v>1786.8640000000003</v>
      </c>
      <c r="Q200" s="65" t="s">
        <v>126</v>
      </c>
      <c r="R200" s="4" t="s">
        <v>1095</v>
      </c>
      <c r="S200" s="4"/>
    </row>
    <row r="201" spans="1:19" hidden="1" x14ac:dyDescent="0.25">
      <c r="A201" s="100">
        <v>66923</v>
      </c>
      <c r="B201" s="187">
        <f t="shared" si="27"/>
        <v>46210</v>
      </c>
      <c r="C201" s="4" t="s">
        <v>1167</v>
      </c>
      <c r="D201" s="4" t="s">
        <v>1407</v>
      </c>
      <c r="E201" s="148" t="s">
        <v>1092</v>
      </c>
      <c r="F201" s="4" t="s">
        <v>131</v>
      </c>
      <c r="G201" s="41">
        <v>3.46</v>
      </c>
      <c r="H201" s="41">
        <v>7.6</v>
      </c>
      <c r="I201" s="5">
        <v>4.5</v>
      </c>
      <c r="J201" s="4" t="s">
        <v>1118</v>
      </c>
      <c r="K201" s="5">
        <v>0</v>
      </c>
      <c r="L201" s="5">
        <f t="shared" si="28"/>
        <v>63.819000000000003</v>
      </c>
      <c r="M201" s="36">
        <v>37.299999999999997</v>
      </c>
      <c r="N201" s="5">
        <f t="shared" si="29"/>
        <v>2380.4486999999999</v>
      </c>
      <c r="O201" s="5">
        <v>0</v>
      </c>
      <c r="P201" s="5">
        <f t="shared" si="30"/>
        <v>2380.4486999999999</v>
      </c>
      <c r="Q201" s="65" t="s">
        <v>126</v>
      </c>
      <c r="R201" s="4" t="s">
        <v>1095</v>
      </c>
      <c r="S201" s="4"/>
    </row>
    <row r="202" spans="1:19" hidden="1" x14ac:dyDescent="0.25">
      <c r="A202" s="100">
        <v>66923</v>
      </c>
      <c r="B202" s="187">
        <f t="shared" si="27"/>
        <v>46210</v>
      </c>
      <c r="C202" s="4" t="s">
        <v>1168</v>
      </c>
      <c r="D202" s="4" t="s">
        <v>1407</v>
      </c>
      <c r="E202" s="148" t="s">
        <v>1092</v>
      </c>
      <c r="F202" s="4" t="s">
        <v>1093</v>
      </c>
      <c r="G202" s="41">
        <v>5.3</v>
      </c>
      <c r="H202" s="41">
        <v>7.5</v>
      </c>
      <c r="I202" s="5">
        <v>5</v>
      </c>
      <c r="J202" s="4" t="s">
        <v>1118</v>
      </c>
      <c r="K202" s="5">
        <v>0</v>
      </c>
      <c r="L202" s="5">
        <f t="shared" si="28"/>
        <v>77.02000000000001</v>
      </c>
      <c r="M202" s="36">
        <v>15</v>
      </c>
      <c r="N202" s="5">
        <f t="shared" si="29"/>
        <v>1155.3000000000002</v>
      </c>
      <c r="O202" s="5">
        <v>0</v>
      </c>
      <c r="P202" s="5">
        <f t="shared" si="30"/>
        <v>1155.3000000000002</v>
      </c>
      <c r="Q202" s="65" t="s">
        <v>126</v>
      </c>
      <c r="R202" s="4" t="s">
        <v>1095</v>
      </c>
      <c r="S202" s="4"/>
    </row>
    <row r="203" spans="1:19" hidden="1" x14ac:dyDescent="0.25">
      <c r="A203" s="100">
        <v>66924</v>
      </c>
      <c r="B203" s="187">
        <f t="shared" si="27"/>
        <v>46211</v>
      </c>
      <c r="C203" s="4" t="s">
        <v>1169</v>
      </c>
      <c r="D203" s="4" t="s">
        <v>1407</v>
      </c>
      <c r="E203" s="148" t="s">
        <v>8838</v>
      </c>
      <c r="F203" s="4" t="s">
        <v>131</v>
      </c>
      <c r="G203" s="41">
        <v>3.44</v>
      </c>
      <c r="H203" s="41">
        <v>7.66</v>
      </c>
      <c r="I203" s="5">
        <v>4.5</v>
      </c>
      <c r="J203" s="4" t="s">
        <v>1118</v>
      </c>
      <c r="K203" s="5">
        <v>0</v>
      </c>
      <c r="L203" s="5">
        <f t="shared" si="28"/>
        <v>63.948999999999998</v>
      </c>
      <c r="M203" s="36">
        <v>46.3</v>
      </c>
      <c r="N203" s="5">
        <f t="shared" si="29"/>
        <v>2960.8386999999998</v>
      </c>
      <c r="O203" s="5">
        <v>0</v>
      </c>
      <c r="P203" s="5">
        <f t="shared" si="30"/>
        <v>2960.8386999999998</v>
      </c>
      <c r="Q203" s="65" t="s">
        <v>126</v>
      </c>
      <c r="R203" s="4" t="s">
        <v>1095</v>
      </c>
      <c r="S203" s="4"/>
    </row>
    <row r="204" spans="1:19" hidden="1" x14ac:dyDescent="0.25">
      <c r="A204" s="100">
        <v>66924</v>
      </c>
      <c r="B204" s="187">
        <f t="shared" si="27"/>
        <v>46211</v>
      </c>
      <c r="C204" s="4" t="s">
        <v>1170</v>
      </c>
      <c r="D204" s="4" t="s">
        <v>1407</v>
      </c>
      <c r="E204" s="148" t="s">
        <v>8838</v>
      </c>
      <c r="F204" s="4" t="s">
        <v>1093</v>
      </c>
      <c r="G204" s="41">
        <v>5.4</v>
      </c>
      <c r="H204" s="41">
        <v>7.45</v>
      </c>
      <c r="I204" s="5">
        <v>5</v>
      </c>
      <c r="J204" s="4" t="s">
        <v>1118</v>
      </c>
      <c r="K204" s="5">
        <v>0</v>
      </c>
      <c r="L204" s="5">
        <f t="shared" si="28"/>
        <v>77.507500000000007</v>
      </c>
      <c r="M204" s="36">
        <v>21.3</v>
      </c>
      <c r="N204" s="5">
        <f t="shared" si="29"/>
        <v>1650.9097500000003</v>
      </c>
      <c r="O204" s="5">
        <v>0</v>
      </c>
      <c r="P204" s="5">
        <f t="shared" si="30"/>
        <v>1650.9097500000003</v>
      </c>
      <c r="Q204" s="65" t="s">
        <v>126</v>
      </c>
      <c r="R204" s="4" t="s">
        <v>1095</v>
      </c>
      <c r="S204" s="4"/>
    </row>
    <row r="205" spans="1:19" hidden="1" x14ac:dyDescent="0.25">
      <c r="A205" s="100">
        <v>66924</v>
      </c>
      <c r="B205" s="187">
        <f t="shared" si="27"/>
        <v>46211</v>
      </c>
      <c r="C205" s="4" t="s">
        <v>1169</v>
      </c>
      <c r="D205" s="4" t="s">
        <v>1407</v>
      </c>
      <c r="E205" s="148" t="s">
        <v>1092</v>
      </c>
      <c r="F205" s="4" t="s">
        <v>131</v>
      </c>
      <c r="G205" s="41">
        <v>3.44</v>
      </c>
      <c r="H205" s="41">
        <v>7.66</v>
      </c>
      <c r="I205" s="5">
        <v>4.5</v>
      </c>
      <c r="J205" s="4" t="s">
        <v>1118</v>
      </c>
      <c r="K205" s="5">
        <v>0</v>
      </c>
      <c r="L205" s="5">
        <f t="shared" si="28"/>
        <v>63.948999999999998</v>
      </c>
      <c r="M205" s="36">
        <v>33.200000000000003</v>
      </c>
      <c r="N205" s="5">
        <f t="shared" si="29"/>
        <v>2123.1068</v>
      </c>
      <c r="O205" s="5">
        <v>0</v>
      </c>
      <c r="P205" s="5">
        <f t="shared" si="30"/>
        <v>2123.1068</v>
      </c>
      <c r="Q205" s="65" t="s">
        <v>126</v>
      </c>
      <c r="R205" s="4" t="s">
        <v>1095</v>
      </c>
      <c r="S205" s="4"/>
    </row>
    <row r="206" spans="1:19" hidden="1" x14ac:dyDescent="0.25">
      <c r="A206" s="100">
        <v>66924</v>
      </c>
      <c r="B206" s="187">
        <f t="shared" si="27"/>
        <v>46211</v>
      </c>
      <c r="C206" s="4" t="s">
        <v>1170</v>
      </c>
      <c r="D206" s="4" t="s">
        <v>1407</v>
      </c>
      <c r="E206" s="148" t="s">
        <v>1092</v>
      </c>
      <c r="F206" s="4" t="s">
        <v>1093</v>
      </c>
      <c r="G206" s="41">
        <v>5.4</v>
      </c>
      <c r="H206" s="41">
        <v>7.45</v>
      </c>
      <c r="I206" s="5">
        <v>5</v>
      </c>
      <c r="J206" s="4" t="s">
        <v>1118</v>
      </c>
      <c r="K206" s="5">
        <v>0</v>
      </c>
      <c r="L206" s="5">
        <f t="shared" si="28"/>
        <v>77.507500000000007</v>
      </c>
      <c r="M206" s="36">
        <v>20</v>
      </c>
      <c r="N206" s="5">
        <f t="shared" si="29"/>
        <v>1550.15</v>
      </c>
      <c r="O206" s="5">
        <v>0</v>
      </c>
      <c r="P206" s="5">
        <f t="shared" si="30"/>
        <v>1550.15</v>
      </c>
      <c r="Q206" s="65" t="s">
        <v>126</v>
      </c>
      <c r="R206" s="4" t="s">
        <v>1095</v>
      </c>
      <c r="S206" s="4"/>
    </row>
    <row r="207" spans="1:19" hidden="1" x14ac:dyDescent="0.25">
      <c r="A207" s="100">
        <v>66925</v>
      </c>
      <c r="B207" s="187">
        <f t="shared" si="27"/>
        <v>46212</v>
      </c>
      <c r="C207" s="4" t="s">
        <v>1171</v>
      </c>
      <c r="D207" s="4" t="s">
        <v>1407</v>
      </c>
      <c r="E207" s="148" t="s">
        <v>8838</v>
      </c>
      <c r="F207" s="4" t="s">
        <v>131</v>
      </c>
      <c r="G207" s="41">
        <v>3.4</v>
      </c>
      <c r="H207" s="41">
        <v>7.6</v>
      </c>
      <c r="I207" s="5">
        <v>4.5</v>
      </c>
      <c r="J207" s="4" t="s">
        <v>1118</v>
      </c>
      <c r="K207" s="5">
        <v>0</v>
      </c>
      <c r="L207" s="5">
        <f t="shared" si="28"/>
        <v>63.39</v>
      </c>
      <c r="M207" s="36">
        <v>47</v>
      </c>
      <c r="N207" s="5">
        <f t="shared" si="29"/>
        <v>2979.33</v>
      </c>
      <c r="O207" s="5">
        <v>0</v>
      </c>
      <c r="P207" s="5">
        <f t="shared" si="30"/>
        <v>2979.33</v>
      </c>
      <c r="Q207" s="65" t="s">
        <v>126</v>
      </c>
      <c r="R207" s="4" t="s">
        <v>1095</v>
      </c>
      <c r="S207" s="4"/>
    </row>
    <row r="208" spans="1:19" hidden="1" x14ac:dyDescent="0.25">
      <c r="A208" s="100">
        <v>66925</v>
      </c>
      <c r="B208" s="187">
        <f t="shared" si="27"/>
        <v>46212</v>
      </c>
      <c r="C208" s="4" t="s">
        <v>1172</v>
      </c>
      <c r="D208" s="4" t="s">
        <v>1407</v>
      </c>
      <c r="E208" s="148" t="s">
        <v>8838</v>
      </c>
      <c r="F208" s="4" t="s">
        <v>1093</v>
      </c>
      <c r="G208" s="41">
        <v>5.34</v>
      </c>
      <c r="H208" s="41">
        <v>7.5</v>
      </c>
      <c r="I208" s="5">
        <v>5</v>
      </c>
      <c r="J208" s="4" t="s">
        <v>1118</v>
      </c>
      <c r="K208" s="5">
        <v>0</v>
      </c>
      <c r="L208" s="5">
        <f t="shared" si="28"/>
        <v>77.305999999999997</v>
      </c>
      <c r="M208" s="36">
        <v>23.5</v>
      </c>
      <c r="N208" s="5">
        <f t="shared" si="29"/>
        <v>1816.691</v>
      </c>
      <c r="O208" s="5">
        <v>0</v>
      </c>
      <c r="P208" s="5">
        <f t="shared" si="30"/>
        <v>1816.691</v>
      </c>
      <c r="Q208" s="65" t="s">
        <v>126</v>
      </c>
      <c r="R208" s="4" t="s">
        <v>1095</v>
      </c>
      <c r="S208" s="4"/>
    </row>
    <row r="209" spans="1:19" hidden="1" x14ac:dyDescent="0.25">
      <c r="A209" s="100">
        <v>66925</v>
      </c>
      <c r="B209" s="187">
        <f t="shared" si="27"/>
        <v>46212</v>
      </c>
      <c r="C209" s="4" t="s">
        <v>1171</v>
      </c>
      <c r="D209" s="4" t="s">
        <v>1407</v>
      </c>
      <c r="E209" s="148" t="s">
        <v>1092</v>
      </c>
      <c r="F209" s="4" t="s">
        <v>131</v>
      </c>
      <c r="G209" s="41">
        <v>3.4</v>
      </c>
      <c r="H209" s="41">
        <v>7.6</v>
      </c>
      <c r="I209" s="5">
        <v>4.5</v>
      </c>
      <c r="J209" s="4" t="s">
        <v>1118</v>
      </c>
      <c r="K209" s="5">
        <v>0</v>
      </c>
      <c r="L209" s="5">
        <f t="shared" si="28"/>
        <v>63.39</v>
      </c>
      <c r="M209" s="36">
        <v>37.4</v>
      </c>
      <c r="N209" s="5">
        <f t="shared" si="29"/>
        <v>2370.7860000000001</v>
      </c>
      <c r="O209" s="5">
        <v>0</v>
      </c>
      <c r="P209" s="5">
        <f t="shared" si="30"/>
        <v>2370.7860000000001</v>
      </c>
      <c r="Q209" s="65" t="s">
        <v>126</v>
      </c>
      <c r="R209" s="4" t="s">
        <v>1095</v>
      </c>
      <c r="S209" s="4"/>
    </row>
    <row r="210" spans="1:19" hidden="1" x14ac:dyDescent="0.25">
      <c r="A210" s="100">
        <v>66925</v>
      </c>
      <c r="B210" s="187">
        <f t="shared" si="27"/>
        <v>46212</v>
      </c>
      <c r="C210" s="4" t="s">
        <v>1172</v>
      </c>
      <c r="D210" s="4" t="s">
        <v>1407</v>
      </c>
      <c r="E210" s="148" t="s">
        <v>1092</v>
      </c>
      <c r="F210" s="4" t="s">
        <v>1093</v>
      </c>
      <c r="G210" s="41">
        <v>5.34</v>
      </c>
      <c r="H210" s="41">
        <v>7.5</v>
      </c>
      <c r="I210" s="5">
        <v>5</v>
      </c>
      <c r="J210" s="4" t="s">
        <v>1118</v>
      </c>
      <c r="K210" s="5">
        <v>0</v>
      </c>
      <c r="L210" s="5">
        <f t="shared" si="28"/>
        <v>77.305999999999997</v>
      </c>
      <c r="M210" s="36">
        <v>14.2</v>
      </c>
      <c r="N210" s="5">
        <f t="shared" si="29"/>
        <v>1097.7451999999998</v>
      </c>
      <c r="O210" s="5">
        <v>0</v>
      </c>
      <c r="P210" s="5">
        <f t="shared" si="30"/>
        <v>1097.7451999999998</v>
      </c>
      <c r="Q210" s="65" t="s">
        <v>126</v>
      </c>
      <c r="R210" s="4" t="s">
        <v>1095</v>
      </c>
      <c r="S210" s="4"/>
    </row>
    <row r="211" spans="1:19" hidden="1" x14ac:dyDescent="0.25">
      <c r="A211" s="100">
        <v>66926</v>
      </c>
      <c r="B211" s="187">
        <f t="shared" si="27"/>
        <v>46213</v>
      </c>
      <c r="C211" s="4" t="s">
        <v>1173</v>
      </c>
      <c r="D211" s="4" t="s">
        <v>1407</v>
      </c>
      <c r="E211" s="148" t="s">
        <v>8838</v>
      </c>
      <c r="F211" s="4" t="s">
        <v>131</v>
      </c>
      <c r="G211" s="41">
        <v>3.4</v>
      </c>
      <c r="H211" s="41">
        <v>7.6</v>
      </c>
      <c r="I211" s="5">
        <v>4.5</v>
      </c>
      <c r="J211" s="4" t="s">
        <v>1118</v>
      </c>
      <c r="K211" s="5">
        <v>0</v>
      </c>
      <c r="L211" s="5">
        <f t="shared" si="28"/>
        <v>63.39</v>
      </c>
      <c r="M211" s="36">
        <v>46.9</v>
      </c>
      <c r="N211" s="5">
        <f t="shared" si="29"/>
        <v>2972.991</v>
      </c>
      <c r="O211" s="5">
        <v>0</v>
      </c>
      <c r="P211" s="5">
        <f t="shared" si="30"/>
        <v>2972.991</v>
      </c>
      <c r="Q211" s="65" t="s">
        <v>126</v>
      </c>
      <c r="R211" s="4" t="s">
        <v>1095</v>
      </c>
      <c r="S211" s="4"/>
    </row>
    <row r="212" spans="1:19" hidden="1" x14ac:dyDescent="0.25">
      <c r="A212" s="100">
        <v>66926</v>
      </c>
      <c r="B212" s="187">
        <f t="shared" si="27"/>
        <v>46213</v>
      </c>
      <c r="C212" s="4" t="s">
        <v>1174</v>
      </c>
      <c r="D212" s="4" t="s">
        <v>1407</v>
      </c>
      <c r="E212" s="148" t="s">
        <v>8838</v>
      </c>
      <c r="F212" s="4" t="s">
        <v>1093</v>
      </c>
      <c r="G212" s="41">
        <v>5.3</v>
      </c>
      <c r="H212" s="41">
        <v>7.6</v>
      </c>
      <c r="I212" s="5">
        <v>5</v>
      </c>
      <c r="J212" s="4" t="s">
        <v>1118</v>
      </c>
      <c r="K212" s="5">
        <v>0</v>
      </c>
      <c r="L212" s="5">
        <f t="shared" si="28"/>
        <v>77.474999999999994</v>
      </c>
      <c r="M212" s="36">
        <v>23.2</v>
      </c>
      <c r="N212" s="5">
        <f t="shared" si="29"/>
        <v>1797.4199999999998</v>
      </c>
      <c r="O212" s="5">
        <v>0</v>
      </c>
      <c r="P212" s="5">
        <f t="shared" si="30"/>
        <v>1797.4199999999998</v>
      </c>
      <c r="Q212" s="65" t="s">
        <v>126</v>
      </c>
      <c r="R212" s="4" t="s">
        <v>1095</v>
      </c>
      <c r="S212" s="4"/>
    </row>
    <row r="213" spans="1:19" hidden="1" x14ac:dyDescent="0.25">
      <c r="A213" s="100">
        <v>66926</v>
      </c>
      <c r="B213" s="187">
        <f t="shared" si="27"/>
        <v>46213</v>
      </c>
      <c r="C213" s="4" t="s">
        <v>1173</v>
      </c>
      <c r="D213" s="4" t="s">
        <v>1407</v>
      </c>
      <c r="E213" s="148" t="s">
        <v>1092</v>
      </c>
      <c r="F213" s="4" t="s">
        <v>131</v>
      </c>
      <c r="G213" s="41">
        <v>3.4</v>
      </c>
      <c r="H213" s="41">
        <v>7.6</v>
      </c>
      <c r="I213" s="5">
        <v>4.5</v>
      </c>
      <c r="J213" s="4" t="s">
        <v>1118</v>
      </c>
      <c r="K213" s="5">
        <v>0</v>
      </c>
      <c r="L213" s="5">
        <f t="shared" si="28"/>
        <v>63.39</v>
      </c>
      <c r="M213" s="36">
        <v>32.5</v>
      </c>
      <c r="N213" s="5">
        <f t="shared" si="29"/>
        <v>2060.1750000000002</v>
      </c>
      <c r="O213" s="5">
        <v>0</v>
      </c>
      <c r="P213" s="5">
        <f t="shared" si="30"/>
        <v>2060.1750000000002</v>
      </c>
      <c r="Q213" s="65" t="s">
        <v>126</v>
      </c>
      <c r="R213" s="4" t="s">
        <v>1095</v>
      </c>
      <c r="S213" s="4"/>
    </row>
    <row r="214" spans="1:19" hidden="1" x14ac:dyDescent="0.25">
      <c r="A214" s="100">
        <v>66926</v>
      </c>
      <c r="B214" s="187">
        <f t="shared" si="27"/>
        <v>46213</v>
      </c>
      <c r="C214" s="4" t="s">
        <v>1174</v>
      </c>
      <c r="D214" s="4" t="s">
        <v>1407</v>
      </c>
      <c r="E214" s="148" t="s">
        <v>1092</v>
      </c>
      <c r="F214" s="4" t="s">
        <v>1093</v>
      </c>
      <c r="G214" s="41">
        <v>5.3</v>
      </c>
      <c r="H214" s="41">
        <v>7.6</v>
      </c>
      <c r="I214" s="5">
        <v>5</v>
      </c>
      <c r="J214" s="4" t="s">
        <v>1118</v>
      </c>
      <c r="K214" s="5">
        <v>0</v>
      </c>
      <c r="L214" s="5">
        <f t="shared" si="28"/>
        <v>77.474999999999994</v>
      </c>
      <c r="M214" s="36">
        <v>15.1</v>
      </c>
      <c r="N214" s="5">
        <f t="shared" si="29"/>
        <v>1169.8724999999999</v>
      </c>
      <c r="O214" s="5">
        <v>0</v>
      </c>
      <c r="P214" s="5">
        <f t="shared" si="30"/>
        <v>1169.8724999999999</v>
      </c>
      <c r="Q214" s="65" t="s">
        <v>126</v>
      </c>
      <c r="R214" s="4" t="s">
        <v>1095</v>
      </c>
      <c r="S214" s="4"/>
    </row>
    <row r="215" spans="1:19" hidden="1" x14ac:dyDescent="0.25">
      <c r="A215" s="100">
        <v>66927</v>
      </c>
      <c r="B215" s="187">
        <f t="shared" si="27"/>
        <v>46214</v>
      </c>
      <c r="C215" s="4" t="s">
        <v>1175</v>
      </c>
      <c r="D215" s="4" t="s">
        <v>1407</v>
      </c>
      <c r="E215" s="148" t="s">
        <v>8838</v>
      </c>
      <c r="F215" s="4" t="s">
        <v>131</v>
      </c>
      <c r="G215" s="41">
        <v>3.46</v>
      </c>
      <c r="H215" s="41">
        <v>7.6</v>
      </c>
      <c r="I215" s="5">
        <v>4.5</v>
      </c>
      <c r="J215" s="4" t="s">
        <v>1118</v>
      </c>
      <c r="K215" s="5">
        <v>0</v>
      </c>
      <c r="L215" s="5">
        <f t="shared" si="28"/>
        <v>63.819000000000003</v>
      </c>
      <c r="M215" s="36">
        <v>47.4</v>
      </c>
      <c r="N215" s="5">
        <f t="shared" si="29"/>
        <v>3025.0205999999998</v>
      </c>
      <c r="O215" s="5">
        <v>0</v>
      </c>
      <c r="P215" s="5">
        <f t="shared" si="30"/>
        <v>3025.0205999999998</v>
      </c>
      <c r="Q215" s="65" t="s">
        <v>126</v>
      </c>
      <c r="R215" s="4" t="s">
        <v>1095</v>
      </c>
      <c r="S215" s="4"/>
    </row>
    <row r="216" spans="1:19" hidden="1" x14ac:dyDescent="0.25">
      <c r="A216" s="100">
        <v>66927</v>
      </c>
      <c r="B216" s="187">
        <f t="shared" si="27"/>
        <v>46214</v>
      </c>
      <c r="C216" s="4" t="s">
        <v>1176</v>
      </c>
      <c r="D216" s="4" t="s">
        <v>1407</v>
      </c>
      <c r="E216" s="148" t="s">
        <v>8838</v>
      </c>
      <c r="F216" s="4" t="s">
        <v>1093</v>
      </c>
      <c r="G216" s="41">
        <v>5.36</v>
      </c>
      <c r="H216" s="41">
        <v>7.54</v>
      </c>
      <c r="I216" s="5">
        <v>5</v>
      </c>
      <c r="J216" s="4" t="s">
        <v>1118</v>
      </c>
      <c r="K216" s="5">
        <v>0</v>
      </c>
      <c r="L216" s="5">
        <f t="shared" si="28"/>
        <v>77.631</v>
      </c>
      <c r="M216" s="36">
        <v>22.6</v>
      </c>
      <c r="N216" s="5">
        <f t="shared" si="29"/>
        <v>1754.4606000000001</v>
      </c>
      <c r="O216" s="5">
        <v>0</v>
      </c>
      <c r="P216" s="5">
        <f t="shared" si="30"/>
        <v>1754.4606000000001</v>
      </c>
      <c r="Q216" s="65" t="s">
        <v>126</v>
      </c>
      <c r="R216" s="4" t="s">
        <v>1095</v>
      </c>
      <c r="S216" s="4"/>
    </row>
    <row r="217" spans="1:19" hidden="1" x14ac:dyDescent="0.25">
      <c r="A217" s="100">
        <v>66927</v>
      </c>
      <c r="B217" s="187">
        <f t="shared" si="27"/>
        <v>46214</v>
      </c>
      <c r="C217" s="4" t="s">
        <v>1175</v>
      </c>
      <c r="D217" s="4" t="s">
        <v>1407</v>
      </c>
      <c r="E217" s="148" t="s">
        <v>1092</v>
      </c>
      <c r="F217" s="4" t="s">
        <v>131</v>
      </c>
      <c r="G217" s="41">
        <v>3.46</v>
      </c>
      <c r="H217" s="41">
        <v>7.6</v>
      </c>
      <c r="I217" s="5">
        <v>4.5</v>
      </c>
      <c r="J217" s="4" t="s">
        <v>1118</v>
      </c>
      <c r="K217" s="5">
        <v>0</v>
      </c>
      <c r="L217" s="5">
        <f t="shared" si="28"/>
        <v>63.819000000000003</v>
      </c>
      <c r="M217" s="36">
        <v>32.299999999999997</v>
      </c>
      <c r="N217" s="5">
        <f t="shared" si="29"/>
        <v>2061.3537000000001</v>
      </c>
      <c r="O217" s="5">
        <v>0</v>
      </c>
      <c r="P217" s="5">
        <f t="shared" si="30"/>
        <v>2061.3537000000001</v>
      </c>
      <c r="Q217" s="65" t="s">
        <v>126</v>
      </c>
      <c r="R217" s="4" t="s">
        <v>1095</v>
      </c>
      <c r="S217" s="4"/>
    </row>
    <row r="218" spans="1:19" hidden="1" x14ac:dyDescent="0.25">
      <c r="A218" s="100">
        <v>66927</v>
      </c>
      <c r="B218" s="187">
        <f t="shared" si="27"/>
        <v>46214</v>
      </c>
      <c r="C218" s="4" t="s">
        <v>1176</v>
      </c>
      <c r="D218" s="4" t="s">
        <v>1407</v>
      </c>
      <c r="E218" s="148" t="s">
        <v>1092</v>
      </c>
      <c r="F218" s="4" t="s">
        <v>1093</v>
      </c>
      <c r="G218" s="41">
        <v>5.36</v>
      </c>
      <c r="H218" s="41">
        <v>7.54</v>
      </c>
      <c r="I218" s="5">
        <v>5</v>
      </c>
      <c r="J218" s="4" t="s">
        <v>1118</v>
      </c>
      <c r="K218" s="5">
        <v>0</v>
      </c>
      <c r="L218" s="5">
        <f t="shared" si="28"/>
        <v>77.631</v>
      </c>
      <c r="M218" s="36">
        <v>14.5</v>
      </c>
      <c r="N218" s="5">
        <f t="shared" si="29"/>
        <v>1125.6495</v>
      </c>
      <c r="O218" s="5">
        <v>0</v>
      </c>
      <c r="P218" s="5">
        <f t="shared" si="30"/>
        <v>1125.6495</v>
      </c>
      <c r="Q218" s="65" t="s">
        <v>126</v>
      </c>
      <c r="R218" s="4" t="s">
        <v>1095</v>
      </c>
      <c r="S218" s="4"/>
    </row>
    <row r="219" spans="1:19" hidden="1" x14ac:dyDescent="0.25">
      <c r="A219" s="100">
        <v>66928</v>
      </c>
      <c r="B219" s="187">
        <f t="shared" si="27"/>
        <v>46215</v>
      </c>
      <c r="C219" s="4" t="s">
        <v>1177</v>
      </c>
      <c r="D219" s="4" t="s">
        <v>1407</v>
      </c>
      <c r="E219" s="148" t="s">
        <v>8838</v>
      </c>
      <c r="F219" s="4" t="s">
        <v>131</v>
      </c>
      <c r="G219" s="41">
        <v>3.4</v>
      </c>
      <c r="H219" s="41">
        <v>7.66</v>
      </c>
      <c r="I219" s="5">
        <v>4.5</v>
      </c>
      <c r="J219" s="4" t="s">
        <v>1118</v>
      </c>
      <c r="K219" s="5">
        <v>0</v>
      </c>
      <c r="L219" s="5">
        <f t="shared" si="28"/>
        <v>63.663000000000004</v>
      </c>
      <c r="M219" s="36">
        <v>49.4</v>
      </c>
      <c r="N219" s="5">
        <f t="shared" si="29"/>
        <v>3144.9522000000002</v>
      </c>
      <c r="O219" s="5">
        <v>0</v>
      </c>
      <c r="P219" s="5">
        <f t="shared" si="30"/>
        <v>3144.9522000000002</v>
      </c>
      <c r="Q219" s="65" t="s">
        <v>126</v>
      </c>
      <c r="R219" s="4" t="s">
        <v>1095</v>
      </c>
      <c r="S219" s="4"/>
    </row>
    <row r="220" spans="1:19" hidden="1" x14ac:dyDescent="0.25">
      <c r="A220" s="100">
        <v>66928</v>
      </c>
      <c r="B220" s="187">
        <f t="shared" si="27"/>
        <v>46215</v>
      </c>
      <c r="C220" s="4" t="s">
        <v>1178</v>
      </c>
      <c r="D220" s="4" t="s">
        <v>1407</v>
      </c>
      <c r="E220" s="148" t="s">
        <v>8838</v>
      </c>
      <c r="F220" s="4" t="s">
        <v>1093</v>
      </c>
      <c r="G220" s="41">
        <v>5.3</v>
      </c>
      <c r="H220" s="41">
        <v>7.5</v>
      </c>
      <c r="I220" s="5">
        <v>5</v>
      </c>
      <c r="J220" s="4" t="s">
        <v>1118</v>
      </c>
      <c r="K220" s="5">
        <v>0</v>
      </c>
      <c r="L220" s="5">
        <f t="shared" si="28"/>
        <v>77.02000000000001</v>
      </c>
      <c r="M220" s="36">
        <v>23.6</v>
      </c>
      <c r="N220" s="5">
        <f t="shared" si="29"/>
        <v>1817.6720000000003</v>
      </c>
      <c r="O220" s="5">
        <v>0</v>
      </c>
      <c r="P220" s="5">
        <f t="shared" si="30"/>
        <v>1817.6720000000003</v>
      </c>
      <c r="Q220" s="65" t="s">
        <v>126</v>
      </c>
      <c r="R220" s="4" t="s">
        <v>1095</v>
      </c>
      <c r="S220" s="4"/>
    </row>
    <row r="221" spans="1:19" hidden="1" x14ac:dyDescent="0.25">
      <c r="A221" s="100">
        <v>66928</v>
      </c>
      <c r="B221" s="187">
        <f t="shared" si="27"/>
        <v>46215</v>
      </c>
      <c r="C221" s="4" t="s">
        <v>1177</v>
      </c>
      <c r="D221" s="4" t="s">
        <v>1407</v>
      </c>
      <c r="E221" s="148" t="s">
        <v>1092</v>
      </c>
      <c r="F221" s="4" t="s">
        <v>131</v>
      </c>
      <c r="G221" s="41">
        <v>3.4</v>
      </c>
      <c r="H221" s="41">
        <v>7.66</v>
      </c>
      <c r="I221" s="5">
        <v>4.5</v>
      </c>
      <c r="J221" s="4" t="s">
        <v>1118</v>
      </c>
      <c r="K221" s="5">
        <v>0</v>
      </c>
      <c r="L221" s="5">
        <f t="shared" si="28"/>
        <v>63.663000000000004</v>
      </c>
      <c r="M221" s="36">
        <v>29.1</v>
      </c>
      <c r="N221" s="5">
        <f t="shared" si="29"/>
        <v>1852.5933000000002</v>
      </c>
      <c r="O221" s="5">
        <v>0</v>
      </c>
      <c r="P221" s="5">
        <f t="shared" si="30"/>
        <v>1852.5933000000002</v>
      </c>
      <c r="Q221" s="65" t="s">
        <v>126</v>
      </c>
      <c r="R221" s="4" t="s">
        <v>1095</v>
      </c>
      <c r="S221" s="4"/>
    </row>
    <row r="222" spans="1:19" hidden="1" x14ac:dyDescent="0.25">
      <c r="A222" s="100">
        <v>66928</v>
      </c>
      <c r="B222" s="187">
        <f t="shared" si="27"/>
        <v>46215</v>
      </c>
      <c r="C222" s="4" t="s">
        <v>1178</v>
      </c>
      <c r="D222" s="4" t="s">
        <v>1407</v>
      </c>
      <c r="E222" s="148" t="s">
        <v>1092</v>
      </c>
      <c r="F222" s="4" t="s">
        <v>1093</v>
      </c>
      <c r="G222" s="41">
        <v>5.3</v>
      </c>
      <c r="H222" s="41">
        <v>7.5</v>
      </c>
      <c r="I222" s="5">
        <v>5</v>
      </c>
      <c r="J222" s="4" t="s">
        <v>1118</v>
      </c>
      <c r="K222" s="5">
        <v>0</v>
      </c>
      <c r="L222" s="5">
        <f t="shared" si="28"/>
        <v>77.02000000000001</v>
      </c>
      <c r="M222" s="36">
        <v>20.9</v>
      </c>
      <c r="N222" s="5">
        <f t="shared" si="29"/>
        <v>1609.7180000000001</v>
      </c>
      <c r="O222" s="5">
        <v>0</v>
      </c>
      <c r="P222" s="5">
        <f t="shared" si="30"/>
        <v>1609.7180000000001</v>
      </c>
      <c r="Q222" s="65" t="s">
        <v>126</v>
      </c>
      <c r="R222" s="4" t="s">
        <v>1095</v>
      </c>
      <c r="S222" s="4"/>
    </row>
    <row r="223" spans="1:19" s="167" customFormat="1" hidden="1" x14ac:dyDescent="0.25">
      <c r="A223" s="168">
        <v>66929</v>
      </c>
      <c r="B223" s="187">
        <f t="shared" si="27"/>
        <v>46216</v>
      </c>
      <c r="C223" s="161" t="s">
        <v>1179</v>
      </c>
      <c r="D223" s="161" t="s">
        <v>1407</v>
      </c>
      <c r="E223" s="148" t="s">
        <v>8838</v>
      </c>
      <c r="F223" s="161" t="s">
        <v>131</v>
      </c>
      <c r="G223" s="163">
        <v>3.4</v>
      </c>
      <c r="H223" s="163">
        <v>7.6</v>
      </c>
      <c r="I223" s="164">
        <v>4.5</v>
      </c>
      <c r="J223" s="161" t="s">
        <v>1118</v>
      </c>
      <c r="K223" s="164">
        <v>0</v>
      </c>
      <c r="L223" s="164">
        <f t="shared" si="28"/>
        <v>63.39</v>
      </c>
      <c r="M223" s="165">
        <v>44.7</v>
      </c>
      <c r="N223" s="164">
        <f t="shared" si="29"/>
        <v>2833.5330000000004</v>
      </c>
      <c r="O223" s="164">
        <v>0</v>
      </c>
      <c r="P223" s="164">
        <f t="shared" si="30"/>
        <v>2833.5330000000004</v>
      </c>
      <c r="Q223" s="166" t="s">
        <v>126</v>
      </c>
      <c r="R223" s="4" t="s">
        <v>1095</v>
      </c>
      <c r="S223" s="161"/>
    </row>
    <row r="224" spans="1:19" s="167" customFormat="1" hidden="1" x14ac:dyDescent="0.25">
      <c r="A224" s="168">
        <v>66929</v>
      </c>
      <c r="B224" s="187">
        <f t="shared" si="27"/>
        <v>46216</v>
      </c>
      <c r="C224" s="161" t="s">
        <v>1180</v>
      </c>
      <c r="D224" s="161" t="s">
        <v>1407</v>
      </c>
      <c r="E224" s="148" t="s">
        <v>8838</v>
      </c>
      <c r="F224" s="161" t="s">
        <v>1093</v>
      </c>
      <c r="G224" s="163">
        <v>5.34</v>
      </c>
      <c r="H224" s="163">
        <v>7.5</v>
      </c>
      <c r="I224" s="164">
        <v>5</v>
      </c>
      <c r="J224" s="161" t="s">
        <v>1118</v>
      </c>
      <c r="K224" s="164">
        <v>0</v>
      </c>
      <c r="L224" s="164">
        <f t="shared" si="28"/>
        <v>77.305999999999997</v>
      </c>
      <c r="M224" s="165">
        <v>21.8</v>
      </c>
      <c r="N224" s="164">
        <f t="shared" si="29"/>
        <v>1685.2708</v>
      </c>
      <c r="O224" s="164">
        <v>0</v>
      </c>
      <c r="P224" s="164">
        <f t="shared" si="30"/>
        <v>1685.2708</v>
      </c>
      <c r="Q224" s="166" t="s">
        <v>126</v>
      </c>
      <c r="R224" s="4" t="s">
        <v>1095</v>
      </c>
      <c r="S224" s="161"/>
    </row>
    <row r="225" spans="1:19" s="167" customFormat="1" hidden="1" x14ac:dyDescent="0.25">
      <c r="A225" s="168">
        <v>66929</v>
      </c>
      <c r="B225" s="187">
        <f t="shared" si="27"/>
        <v>46216</v>
      </c>
      <c r="C225" s="161" t="s">
        <v>1179</v>
      </c>
      <c r="D225" s="161" t="s">
        <v>1407</v>
      </c>
      <c r="E225" s="162" t="s">
        <v>1092</v>
      </c>
      <c r="F225" s="161" t="s">
        <v>131</v>
      </c>
      <c r="G225" s="163">
        <v>3.4</v>
      </c>
      <c r="H225" s="163">
        <v>7.6</v>
      </c>
      <c r="I225" s="164">
        <v>4.5</v>
      </c>
      <c r="J225" s="161" t="s">
        <v>1118</v>
      </c>
      <c r="K225" s="164">
        <v>0</v>
      </c>
      <c r="L225" s="164">
        <f t="shared" si="28"/>
        <v>63.39</v>
      </c>
      <c r="M225" s="165">
        <v>29.2</v>
      </c>
      <c r="N225" s="164">
        <f t="shared" si="29"/>
        <v>1850.9880000000001</v>
      </c>
      <c r="O225" s="164">
        <v>0</v>
      </c>
      <c r="P225" s="164">
        <f t="shared" si="30"/>
        <v>1850.9880000000001</v>
      </c>
      <c r="Q225" s="166" t="s">
        <v>126</v>
      </c>
      <c r="R225" s="4" t="s">
        <v>1095</v>
      </c>
      <c r="S225" s="161"/>
    </row>
    <row r="226" spans="1:19" s="167" customFormat="1" hidden="1" x14ac:dyDescent="0.25">
      <c r="A226" s="168">
        <v>66929</v>
      </c>
      <c r="B226" s="187">
        <f t="shared" si="27"/>
        <v>46216</v>
      </c>
      <c r="C226" s="161" t="s">
        <v>1180</v>
      </c>
      <c r="D226" s="161" t="s">
        <v>1407</v>
      </c>
      <c r="E226" s="162" t="s">
        <v>1092</v>
      </c>
      <c r="F226" s="161" t="s">
        <v>1093</v>
      </c>
      <c r="G226" s="163">
        <v>5.34</v>
      </c>
      <c r="H226" s="163">
        <v>7.5</v>
      </c>
      <c r="I226" s="164">
        <v>5</v>
      </c>
      <c r="J226" s="161" t="s">
        <v>1118</v>
      </c>
      <c r="K226" s="164">
        <v>0</v>
      </c>
      <c r="L226" s="164">
        <f t="shared" si="28"/>
        <v>77.305999999999997</v>
      </c>
      <c r="M226" s="165">
        <v>17.7</v>
      </c>
      <c r="N226" s="164">
        <f t="shared" si="29"/>
        <v>1368.3162</v>
      </c>
      <c r="O226" s="164">
        <v>0</v>
      </c>
      <c r="P226" s="164">
        <f t="shared" si="30"/>
        <v>1368.3162</v>
      </c>
      <c r="Q226" s="166" t="s">
        <v>126</v>
      </c>
      <c r="R226" s="4" t="s">
        <v>1095</v>
      </c>
      <c r="S226" s="161"/>
    </row>
    <row r="227" spans="1:19" hidden="1" x14ac:dyDescent="0.25">
      <c r="A227" s="100">
        <v>66930</v>
      </c>
      <c r="B227" s="187">
        <f t="shared" si="27"/>
        <v>46217</v>
      </c>
      <c r="C227" s="4" t="s">
        <v>1181</v>
      </c>
      <c r="D227" s="4" t="s">
        <v>1407</v>
      </c>
      <c r="E227" s="148" t="s">
        <v>8838</v>
      </c>
      <c r="F227" s="4" t="s">
        <v>131</v>
      </c>
      <c r="G227" s="41">
        <v>3.4</v>
      </c>
      <c r="H227" s="41">
        <v>7.6</v>
      </c>
      <c r="I227" s="5">
        <v>4.5</v>
      </c>
      <c r="J227" s="4" t="s">
        <v>1118</v>
      </c>
      <c r="K227" s="5">
        <v>0</v>
      </c>
      <c r="L227" s="5">
        <f t="shared" si="28"/>
        <v>63.39</v>
      </c>
      <c r="M227" s="36">
        <v>40.1</v>
      </c>
      <c r="N227" s="5">
        <f t="shared" si="29"/>
        <v>2541.9390000000003</v>
      </c>
      <c r="O227" s="5">
        <v>0</v>
      </c>
      <c r="P227" s="5">
        <f t="shared" si="30"/>
        <v>2541.9390000000003</v>
      </c>
      <c r="Q227" s="65" t="s">
        <v>126</v>
      </c>
      <c r="R227" s="4" t="s">
        <v>1095</v>
      </c>
      <c r="S227" s="4"/>
    </row>
    <row r="228" spans="1:19" hidden="1" x14ac:dyDescent="0.25">
      <c r="A228" s="100">
        <v>66930</v>
      </c>
      <c r="B228" s="187">
        <f t="shared" si="27"/>
        <v>46217</v>
      </c>
      <c r="C228" s="4" t="s">
        <v>1182</v>
      </c>
      <c r="D228" s="4" t="s">
        <v>1407</v>
      </c>
      <c r="E228" s="148" t="s">
        <v>8838</v>
      </c>
      <c r="F228" s="4" t="s">
        <v>1093</v>
      </c>
      <c r="G228" s="41">
        <v>5.34</v>
      </c>
      <c r="H228" s="41">
        <v>7.5</v>
      </c>
      <c r="I228" s="5">
        <v>5</v>
      </c>
      <c r="J228" s="4" t="s">
        <v>1118</v>
      </c>
      <c r="K228" s="5">
        <v>0</v>
      </c>
      <c r="L228" s="5">
        <f t="shared" si="28"/>
        <v>77.305999999999997</v>
      </c>
      <c r="M228" s="36">
        <v>23.5</v>
      </c>
      <c r="N228" s="5">
        <f t="shared" si="29"/>
        <v>1816.691</v>
      </c>
      <c r="O228" s="5">
        <v>0</v>
      </c>
      <c r="P228" s="5">
        <f t="shared" si="30"/>
        <v>1816.691</v>
      </c>
      <c r="Q228" s="65" t="s">
        <v>126</v>
      </c>
      <c r="R228" s="4" t="s">
        <v>1095</v>
      </c>
      <c r="S228" s="4"/>
    </row>
    <row r="229" spans="1:19" hidden="1" x14ac:dyDescent="0.25">
      <c r="A229" s="100">
        <v>66930</v>
      </c>
      <c r="B229" s="187">
        <f t="shared" si="27"/>
        <v>46217</v>
      </c>
      <c r="C229" s="4" t="s">
        <v>1181</v>
      </c>
      <c r="D229" s="4" t="s">
        <v>1407</v>
      </c>
      <c r="E229" s="148" t="s">
        <v>1092</v>
      </c>
      <c r="F229" s="4" t="s">
        <v>131</v>
      </c>
      <c r="G229" s="41">
        <v>3.4</v>
      </c>
      <c r="H229" s="41">
        <v>7.6</v>
      </c>
      <c r="I229" s="5">
        <v>4.5</v>
      </c>
      <c r="J229" s="4" t="s">
        <v>1118</v>
      </c>
      <c r="K229" s="5">
        <v>0</v>
      </c>
      <c r="L229" s="5">
        <f t="shared" si="28"/>
        <v>63.39</v>
      </c>
      <c r="M229" s="36">
        <v>34.700000000000003</v>
      </c>
      <c r="N229" s="5">
        <f t="shared" si="29"/>
        <v>2199.6330000000003</v>
      </c>
      <c r="O229" s="5">
        <v>0</v>
      </c>
      <c r="P229" s="5">
        <f t="shared" si="30"/>
        <v>2199.6330000000003</v>
      </c>
      <c r="Q229" s="65" t="s">
        <v>126</v>
      </c>
      <c r="R229" s="4" t="s">
        <v>1095</v>
      </c>
      <c r="S229" s="4"/>
    </row>
    <row r="230" spans="1:19" hidden="1" x14ac:dyDescent="0.25">
      <c r="A230" s="100">
        <v>66930</v>
      </c>
      <c r="B230" s="187">
        <f t="shared" si="27"/>
        <v>46217</v>
      </c>
      <c r="C230" s="4" t="s">
        <v>1182</v>
      </c>
      <c r="D230" s="4" t="s">
        <v>1407</v>
      </c>
      <c r="E230" s="148" t="s">
        <v>1092</v>
      </c>
      <c r="F230" s="4" t="s">
        <v>1093</v>
      </c>
      <c r="G230" s="41">
        <v>5.34</v>
      </c>
      <c r="H230" s="41">
        <v>7.5</v>
      </c>
      <c r="I230" s="5">
        <v>5</v>
      </c>
      <c r="J230" s="4" t="s">
        <v>1118</v>
      </c>
      <c r="K230" s="5">
        <v>0</v>
      </c>
      <c r="L230" s="5">
        <f t="shared" si="28"/>
        <v>77.305999999999997</v>
      </c>
      <c r="M230" s="36">
        <v>15.3</v>
      </c>
      <c r="N230" s="5">
        <f t="shared" si="29"/>
        <v>1182.7818</v>
      </c>
      <c r="O230" s="5">
        <v>0</v>
      </c>
      <c r="P230" s="5">
        <f t="shared" si="30"/>
        <v>1182.7818</v>
      </c>
      <c r="Q230" s="65" t="s">
        <v>126</v>
      </c>
      <c r="R230" s="4" t="s">
        <v>1095</v>
      </c>
      <c r="S230" s="4"/>
    </row>
    <row r="231" spans="1:19" hidden="1" x14ac:dyDescent="0.25">
      <c r="A231" s="100">
        <v>66931</v>
      </c>
      <c r="B231" s="187">
        <f t="shared" si="27"/>
        <v>46218</v>
      </c>
      <c r="C231" s="4" t="s">
        <v>1183</v>
      </c>
      <c r="D231" s="4" t="s">
        <v>1407</v>
      </c>
      <c r="E231" s="148" t="s">
        <v>8838</v>
      </c>
      <c r="F231" s="4" t="s">
        <v>131</v>
      </c>
      <c r="G231" s="41">
        <v>3.46</v>
      </c>
      <c r="H231" s="41">
        <v>7.54</v>
      </c>
      <c r="I231" s="5">
        <v>4.5</v>
      </c>
      <c r="J231" s="4" t="s">
        <v>1118</v>
      </c>
      <c r="K231" s="5">
        <v>0</v>
      </c>
      <c r="L231" s="5">
        <f t="shared" si="28"/>
        <v>63.546000000000006</v>
      </c>
      <c r="M231" s="36">
        <v>43.3</v>
      </c>
      <c r="N231" s="5">
        <f t="shared" si="29"/>
        <v>2751.5418</v>
      </c>
      <c r="O231" s="5">
        <v>0</v>
      </c>
      <c r="P231" s="5">
        <f t="shared" si="30"/>
        <v>2751.5418</v>
      </c>
      <c r="Q231" s="65" t="s">
        <v>126</v>
      </c>
      <c r="R231" s="4" t="s">
        <v>1095</v>
      </c>
      <c r="S231" s="4"/>
    </row>
    <row r="232" spans="1:19" hidden="1" x14ac:dyDescent="0.25">
      <c r="A232" s="100">
        <v>66931</v>
      </c>
      <c r="B232" s="187">
        <f t="shared" si="27"/>
        <v>46218</v>
      </c>
      <c r="C232" s="4" t="s">
        <v>1184</v>
      </c>
      <c r="D232" s="4" t="s">
        <v>1407</v>
      </c>
      <c r="E232" s="148" t="s">
        <v>8838</v>
      </c>
      <c r="F232" s="4" t="s">
        <v>1093</v>
      </c>
      <c r="G232" s="41">
        <v>5.3</v>
      </c>
      <c r="H232" s="41">
        <v>7.5</v>
      </c>
      <c r="I232" s="5">
        <v>5</v>
      </c>
      <c r="J232" s="4" t="s">
        <v>1118</v>
      </c>
      <c r="K232" s="5">
        <v>0</v>
      </c>
      <c r="L232" s="5">
        <f t="shared" si="28"/>
        <v>77.02000000000001</v>
      </c>
      <c r="M232" s="36">
        <v>23.8</v>
      </c>
      <c r="N232" s="5">
        <f t="shared" si="29"/>
        <v>1833.0760000000002</v>
      </c>
      <c r="O232" s="5">
        <v>0</v>
      </c>
      <c r="P232" s="5">
        <f t="shared" si="30"/>
        <v>1833.0760000000002</v>
      </c>
      <c r="Q232" s="65" t="s">
        <v>126</v>
      </c>
      <c r="R232" s="4" t="s">
        <v>1095</v>
      </c>
      <c r="S232" s="4"/>
    </row>
    <row r="233" spans="1:19" hidden="1" x14ac:dyDescent="0.25">
      <c r="A233" s="100">
        <v>66931</v>
      </c>
      <c r="B233" s="187">
        <f t="shared" si="27"/>
        <v>46218</v>
      </c>
      <c r="C233" s="4" t="s">
        <v>1183</v>
      </c>
      <c r="D233" s="4" t="s">
        <v>1407</v>
      </c>
      <c r="E233" s="148" t="s">
        <v>1092</v>
      </c>
      <c r="F233" s="4" t="s">
        <v>131</v>
      </c>
      <c r="G233" s="41">
        <v>3.46</v>
      </c>
      <c r="H233" s="41">
        <v>7.54</v>
      </c>
      <c r="I233" s="5">
        <v>4.5</v>
      </c>
      <c r="J233" s="4" t="s">
        <v>1118</v>
      </c>
      <c r="K233" s="5">
        <v>0</v>
      </c>
      <c r="L233" s="5">
        <f t="shared" si="28"/>
        <v>63.546000000000006</v>
      </c>
      <c r="M233" s="36">
        <v>32.700000000000003</v>
      </c>
      <c r="N233" s="5">
        <f t="shared" si="29"/>
        <v>2077.9542000000006</v>
      </c>
      <c r="O233" s="5">
        <v>0</v>
      </c>
      <c r="P233" s="5">
        <f t="shared" si="30"/>
        <v>2077.9542000000006</v>
      </c>
      <c r="Q233" s="65" t="s">
        <v>126</v>
      </c>
      <c r="R233" s="4" t="s">
        <v>1095</v>
      </c>
      <c r="S233" s="4"/>
    </row>
    <row r="234" spans="1:19" hidden="1" x14ac:dyDescent="0.25">
      <c r="A234" s="100">
        <v>66931</v>
      </c>
      <c r="B234" s="187">
        <f t="shared" si="27"/>
        <v>46218</v>
      </c>
      <c r="C234" s="4" t="s">
        <v>1184</v>
      </c>
      <c r="D234" s="4" t="s">
        <v>1407</v>
      </c>
      <c r="E234" s="148" t="s">
        <v>1092</v>
      </c>
      <c r="F234" s="4" t="s">
        <v>1093</v>
      </c>
      <c r="G234" s="41">
        <v>5.3</v>
      </c>
      <c r="H234" s="41">
        <v>7.5</v>
      </c>
      <c r="I234" s="5">
        <v>5</v>
      </c>
      <c r="J234" s="4" t="s">
        <v>1118</v>
      </c>
      <c r="K234" s="5">
        <v>0</v>
      </c>
      <c r="L234" s="5">
        <f t="shared" si="28"/>
        <v>77.02000000000001</v>
      </c>
      <c r="M234" s="36">
        <v>16.600000000000001</v>
      </c>
      <c r="N234" s="5">
        <f t="shared" si="29"/>
        <v>1278.5320000000004</v>
      </c>
      <c r="O234" s="5">
        <v>0</v>
      </c>
      <c r="P234" s="5">
        <f t="shared" si="30"/>
        <v>1278.5320000000004</v>
      </c>
      <c r="Q234" s="65" t="s">
        <v>126</v>
      </c>
      <c r="R234" s="4" t="s">
        <v>1095</v>
      </c>
      <c r="S234" s="4"/>
    </row>
    <row r="235" spans="1:19" hidden="1" x14ac:dyDescent="0.25">
      <c r="A235" s="151" t="s">
        <v>93</v>
      </c>
      <c r="B235" s="187">
        <f t="shared" si="27"/>
        <v>46219</v>
      </c>
      <c r="C235" s="4" t="s">
        <v>1185</v>
      </c>
      <c r="D235" s="4" t="s">
        <v>1407</v>
      </c>
      <c r="E235" s="148" t="s">
        <v>8838</v>
      </c>
      <c r="F235" s="4" t="s">
        <v>131</v>
      </c>
      <c r="G235" s="41">
        <v>3.5</v>
      </c>
      <c r="H235" s="41">
        <v>7.6</v>
      </c>
      <c r="I235" s="5">
        <v>4.5</v>
      </c>
      <c r="J235" s="4" t="s">
        <v>1118</v>
      </c>
      <c r="K235" s="5">
        <v>0</v>
      </c>
      <c r="L235" s="5">
        <f t="shared" si="28"/>
        <v>64.105000000000004</v>
      </c>
      <c r="M235" s="36">
        <v>40</v>
      </c>
      <c r="N235" s="5">
        <f t="shared" si="29"/>
        <v>2564.2000000000003</v>
      </c>
      <c r="O235" s="5">
        <v>0</v>
      </c>
      <c r="P235" s="5">
        <f t="shared" si="30"/>
        <v>2564.2000000000003</v>
      </c>
      <c r="Q235" s="65" t="s">
        <v>126</v>
      </c>
      <c r="R235" s="4" t="s">
        <v>1095</v>
      </c>
      <c r="S235" s="4"/>
    </row>
    <row r="236" spans="1:19" hidden="1" x14ac:dyDescent="0.25">
      <c r="A236" s="151" t="s">
        <v>93</v>
      </c>
      <c r="B236" s="187">
        <f t="shared" si="27"/>
        <v>46219</v>
      </c>
      <c r="C236" s="4" t="s">
        <v>1186</v>
      </c>
      <c r="D236" s="4" t="s">
        <v>1407</v>
      </c>
      <c r="E236" s="148" t="s">
        <v>8838</v>
      </c>
      <c r="F236" s="4" t="s">
        <v>1093</v>
      </c>
      <c r="G236" s="41">
        <v>5.4</v>
      </c>
      <c r="H236" s="41">
        <v>7.5</v>
      </c>
      <c r="I236" s="5">
        <v>5</v>
      </c>
      <c r="J236" s="4" t="s">
        <v>1118</v>
      </c>
      <c r="K236" s="5">
        <v>0</v>
      </c>
      <c r="L236" s="5">
        <f t="shared" si="28"/>
        <v>77.735000000000014</v>
      </c>
      <c r="M236" s="36">
        <v>25</v>
      </c>
      <c r="N236" s="5">
        <f t="shared" si="29"/>
        <v>1943.3750000000005</v>
      </c>
      <c r="O236" s="5">
        <v>0</v>
      </c>
      <c r="P236" s="5">
        <f t="shared" si="30"/>
        <v>1943.3750000000005</v>
      </c>
      <c r="Q236" s="65" t="s">
        <v>126</v>
      </c>
      <c r="R236" s="4" t="s">
        <v>1095</v>
      </c>
      <c r="S236" s="4"/>
    </row>
    <row r="237" spans="1:19" hidden="1" x14ac:dyDescent="0.25">
      <c r="A237" s="151" t="s">
        <v>93</v>
      </c>
      <c r="B237" s="187">
        <f t="shared" si="27"/>
        <v>46219</v>
      </c>
      <c r="C237" s="4" t="s">
        <v>1185</v>
      </c>
      <c r="D237" s="4" t="s">
        <v>1407</v>
      </c>
      <c r="E237" s="148" t="s">
        <v>1092</v>
      </c>
      <c r="F237" s="4" t="s">
        <v>131</v>
      </c>
      <c r="G237" s="41">
        <v>3.5</v>
      </c>
      <c r="H237" s="41">
        <v>7.6</v>
      </c>
      <c r="I237" s="5">
        <v>4.5</v>
      </c>
      <c r="J237" s="4" t="s">
        <v>1118</v>
      </c>
      <c r="K237" s="5">
        <v>0</v>
      </c>
      <c r="L237" s="5">
        <f t="shared" si="28"/>
        <v>64.105000000000004</v>
      </c>
      <c r="M237" s="36">
        <v>29.9</v>
      </c>
      <c r="N237" s="5">
        <f t="shared" si="29"/>
        <v>1916.7395000000001</v>
      </c>
      <c r="O237" s="5">
        <v>0</v>
      </c>
      <c r="P237" s="5">
        <f t="shared" si="30"/>
        <v>1916.7395000000001</v>
      </c>
      <c r="Q237" s="65" t="s">
        <v>126</v>
      </c>
      <c r="R237" s="4" t="s">
        <v>1095</v>
      </c>
      <c r="S237" s="4"/>
    </row>
    <row r="238" spans="1:19" hidden="1" x14ac:dyDescent="0.25">
      <c r="A238" s="151" t="s">
        <v>93</v>
      </c>
      <c r="B238" s="187">
        <f t="shared" ref="B238:B301" si="31">IF(A238="","",IF(ISNUMBER(A238),IFERROR(VLOOKUP(TEXT(A238,"yyyy/mm/dd"),BSAD,2,FALSE),""),IFERROR(VLOOKUP(A238,BSAD,2,FALSE),"")))</f>
        <v>46219</v>
      </c>
      <c r="C238" s="4" t="s">
        <v>1186</v>
      </c>
      <c r="D238" s="4" t="s">
        <v>1407</v>
      </c>
      <c r="E238" s="148" t="s">
        <v>1092</v>
      </c>
      <c r="F238" s="4" t="s">
        <v>1093</v>
      </c>
      <c r="G238" s="41">
        <v>5.4</v>
      </c>
      <c r="H238" s="41">
        <v>7.5</v>
      </c>
      <c r="I238" s="5">
        <v>5</v>
      </c>
      <c r="J238" s="4" t="s">
        <v>1118</v>
      </c>
      <c r="K238" s="5">
        <v>0</v>
      </c>
      <c r="L238" s="5">
        <f t="shared" ref="L238:L301" si="32">IF($F238="","",IF($J238="FIXED",$K238,($G238*FAT_MULT)+($H238*SNF_MULT)+$I238))</f>
        <v>77.735000000000014</v>
      </c>
      <c r="M238" s="36">
        <v>18.8</v>
      </c>
      <c r="N238" s="5">
        <f t="shared" ref="N238:N301" si="33">IF($M238="","",$M238*$L238)</f>
        <v>1461.4180000000003</v>
      </c>
      <c r="O238" s="5">
        <v>0</v>
      </c>
      <c r="P238" s="5">
        <f t="shared" ref="P238:P301" si="34">IF($M238="","",$N238+$O238)</f>
        <v>1461.4180000000003</v>
      </c>
      <c r="Q238" s="65" t="s">
        <v>126</v>
      </c>
      <c r="R238" s="4" t="s">
        <v>1095</v>
      </c>
      <c r="S238" s="4">
        <v>3344</v>
      </c>
    </row>
    <row r="239" spans="1:19" hidden="1" x14ac:dyDescent="0.25">
      <c r="A239" s="151">
        <v>66932</v>
      </c>
      <c r="B239" s="187">
        <f t="shared" si="31"/>
        <v>46220</v>
      </c>
      <c r="C239" s="4" t="s">
        <v>1187</v>
      </c>
      <c r="D239" s="4" t="s">
        <v>1407</v>
      </c>
      <c r="E239" s="148" t="s">
        <v>8838</v>
      </c>
      <c r="F239" s="4" t="s">
        <v>131</v>
      </c>
      <c r="G239" s="41">
        <v>3.45</v>
      </c>
      <c r="H239" s="41">
        <v>7.7</v>
      </c>
      <c r="I239" s="5">
        <v>4.5</v>
      </c>
      <c r="J239" s="4" t="s">
        <v>1118</v>
      </c>
      <c r="K239" s="5">
        <v>0</v>
      </c>
      <c r="L239" s="5">
        <f t="shared" si="32"/>
        <v>64.202500000000001</v>
      </c>
      <c r="M239" s="36">
        <v>44.1</v>
      </c>
      <c r="N239" s="5">
        <f t="shared" si="33"/>
        <v>2831.33025</v>
      </c>
      <c r="O239" s="5">
        <v>0</v>
      </c>
      <c r="P239" s="5">
        <f t="shared" si="34"/>
        <v>2831.33025</v>
      </c>
      <c r="Q239" s="65" t="s">
        <v>126</v>
      </c>
      <c r="R239" s="4" t="s">
        <v>1095</v>
      </c>
      <c r="S239" s="4"/>
    </row>
    <row r="240" spans="1:19" hidden="1" x14ac:dyDescent="0.25">
      <c r="A240" s="151">
        <v>66932</v>
      </c>
      <c r="B240" s="187">
        <f t="shared" si="31"/>
        <v>46220</v>
      </c>
      <c r="C240" s="4" t="s">
        <v>1188</v>
      </c>
      <c r="D240" s="4" t="s">
        <v>1407</v>
      </c>
      <c r="E240" s="148" t="s">
        <v>8838</v>
      </c>
      <c r="F240" s="4" t="s">
        <v>1093</v>
      </c>
      <c r="G240" s="41">
        <v>5.4</v>
      </c>
      <c r="H240" s="41">
        <v>7.55</v>
      </c>
      <c r="I240" s="5">
        <v>5</v>
      </c>
      <c r="J240" s="4" t="s">
        <v>1118</v>
      </c>
      <c r="K240" s="5">
        <v>0</v>
      </c>
      <c r="L240" s="5">
        <f t="shared" si="32"/>
        <v>77.962500000000006</v>
      </c>
      <c r="M240" s="36">
        <v>24.1</v>
      </c>
      <c r="N240" s="5">
        <f t="shared" si="33"/>
        <v>1878.8962500000002</v>
      </c>
      <c r="O240" s="5">
        <v>0</v>
      </c>
      <c r="P240" s="5">
        <f t="shared" si="34"/>
        <v>1878.8962500000002</v>
      </c>
      <c r="Q240" s="65" t="s">
        <v>126</v>
      </c>
      <c r="R240" s="4" t="s">
        <v>1095</v>
      </c>
      <c r="S240" s="4"/>
    </row>
    <row r="241" spans="1:19" hidden="1" x14ac:dyDescent="0.25">
      <c r="A241" s="151">
        <v>66932</v>
      </c>
      <c r="B241" s="187">
        <f t="shared" si="31"/>
        <v>46220</v>
      </c>
      <c r="C241" s="4" t="s">
        <v>1187</v>
      </c>
      <c r="D241" s="4" t="s">
        <v>1407</v>
      </c>
      <c r="E241" s="148" t="s">
        <v>1092</v>
      </c>
      <c r="F241" s="4" t="s">
        <v>131</v>
      </c>
      <c r="G241" s="41">
        <v>3.5</v>
      </c>
      <c r="H241" s="41">
        <v>7.6</v>
      </c>
      <c r="I241" s="5">
        <v>4.5</v>
      </c>
      <c r="J241" s="4" t="s">
        <v>1118</v>
      </c>
      <c r="K241" s="5">
        <v>0</v>
      </c>
      <c r="L241" s="5">
        <f t="shared" si="32"/>
        <v>64.105000000000004</v>
      </c>
      <c r="M241" s="36">
        <v>30.8</v>
      </c>
      <c r="N241" s="5">
        <f t="shared" si="33"/>
        <v>1974.4340000000002</v>
      </c>
      <c r="O241" s="5">
        <v>0</v>
      </c>
      <c r="P241" s="5">
        <f t="shared" si="34"/>
        <v>1974.4340000000002</v>
      </c>
      <c r="Q241" s="65" t="s">
        <v>126</v>
      </c>
      <c r="R241" s="4" t="s">
        <v>1095</v>
      </c>
      <c r="S241" s="4"/>
    </row>
    <row r="242" spans="1:19" hidden="1" x14ac:dyDescent="0.25">
      <c r="A242" s="151">
        <v>66932</v>
      </c>
      <c r="B242" s="187">
        <f t="shared" si="31"/>
        <v>46220</v>
      </c>
      <c r="C242" s="4" t="s">
        <v>1188</v>
      </c>
      <c r="D242" s="4" t="s">
        <v>1407</v>
      </c>
      <c r="E242" s="148" t="s">
        <v>1092</v>
      </c>
      <c r="F242" s="4" t="s">
        <v>1093</v>
      </c>
      <c r="G242" s="41">
        <v>5.4</v>
      </c>
      <c r="H242" s="41">
        <v>7.5</v>
      </c>
      <c r="I242" s="5">
        <v>5</v>
      </c>
      <c r="J242" s="4" t="s">
        <v>1118</v>
      </c>
      <c r="K242" s="5">
        <v>0</v>
      </c>
      <c r="L242" s="5">
        <f t="shared" si="32"/>
        <v>77.735000000000014</v>
      </c>
      <c r="M242" s="36">
        <v>16.899999999999999</v>
      </c>
      <c r="N242" s="5">
        <f t="shared" si="33"/>
        <v>1313.7215000000001</v>
      </c>
      <c r="O242" s="5">
        <v>0</v>
      </c>
      <c r="P242" s="5">
        <f t="shared" si="34"/>
        <v>1313.7215000000001</v>
      </c>
      <c r="Q242" s="65" t="s">
        <v>126</v>
      </c>
      <c r="R242" s="4" t="s">
        <v>1095</v>
      </c>
      <c r="S242" s="4"/>
    </row>
    <row r="243" spans="1:19" hidden="1" x14ac:dyDescent="0.25">
      <c r="A243" s="151">
        <v>66933</v>
      </c>
      <c r="B243" s="187">
        <f t="shared" si="31"/>
        <v>46221</v>
      </c>
      <c r="C243" s="4" t="s">
        <v>1189</v>
      </c>
      <c r="D243" s="4" t="s">
        <v>1407</v>
      </c>
      <c r="E243" s="148" t="s">
        <v>8838</v>
      </c>
      <c r="F243" s="4" t="s">
        <v>131</v>
      </c>
      <c r="G243" s="41">
        <v>3.5</v>
      </c>
      <c r="H243" s="41">
        <v>7.6</v>
      </c>
      <c r="I243" s="5">
        <v>4.5</v>
      </c>
      <c r="J243" s="4" t="s">
        <v>1118</v>
      </c>
      <c r="K243" s="5">
        <v>0</v>
      </c>
      <c r="L243" s="5">
        <f t="shared" si="32"/>
        <v>64.105000000000004</v>
      </c>
      <c r="M243" s="36">
        <v>39.4</v>
      </c>
      <c r="N243" s="5">
        <f t="shared" si="33"/>
        <v>2525.7370000000001</v>
      </c>
      <c r="O243" s="5">
        <v>0</v>
      </c>
      <c r="P243" s="5">
        <f t="shared" si="34"/>
        <v>2525.7370000000001</v>
      </c>
      <c r="Q243" s="65" t="s">
        <v>126</v>
      </c>
      <c r="R243" s="4" t="s">
        <v>1095</v>
      </c>
      <c r="S243" s="4"/>
    </row>
    <row r="244" spans="1:19" hidden="1" x14ac:dyDescent="0.25">
      <c r="A244" s="151">
        <v>66933</v>
      </c>
      <c r="B244" s="187">
        <f t="shared" si="31"/>
        <v>46221</v>
      </c>
      <c r="C244" s="4" t="s">
        <v>1190</v>
      </c>
      <c r="D244" s="4" t="s">
        <v>1407</v>
      </c>
      <c r="E244" s="148" t="s">
        <v>8838</v>
      </c>
      <c r="F244" s="4" t="s">
        <v>1093</v>
      </c>
      <c r="G244" s="41">
        <v>5.45</v>
      </c>
      <c r="H244" s="41">
        <v>7.5</v>
      </c>
      <c r="I244" s="5">
        <v>5</v>
      </c>
      <c r="J244" s="4" t="s">
        <v>1118</v>
      </c>
      <c r="K244" s="5">
        <v>0</v>
      </c>
      <c r="L244" s="5">
        <f t="shared" si="32"/>
        <v>78.092500000000001</v>
      </c>
      <c r="M244" s="36">
        <v>23.3</v>
      </c>
      <c r="N244" s="5">
        <f t="shared" si="33"/>
        <v>1819.5552500000001</v>
      </c>
      <c r="O244" s="5">
        <v>0</v>
      </c>
      <c r="P244" s="5">
        <f t="shared" si="34"/>
        <v>1819.5552500000001</v>
      </c>
      <c r="Q244" s="65" t="s">
        <v>126</v>
      </c>
      <c r="R244" s="4" t="s">
        <v>1095</v>
      </c>
      <c r="S244" s="4"/>
    </row>
    <row r="245" spans="1:19" hidden="1" x14ac:dyDescent="0.25">
      <c r="A245" s="151">
        <v>66933</v>
      </c>
      <c r="B245" s="187">
        <f t="shared" si="31"/>
        <v>46221</v>
      </c>
      <c r="C245" s="4" t="s">
        <v>1189</v>
      </c>
      <c r="D245" s="4" t="s">
        <v>1407</v>
      </c>
      <c r="E245" s="148" t="s">
        <v>1092</v>
      </c>
      <c r="F245" s="4" t="s">
        <v>131</v>
      </c>
      <c r="G245" s="41">
        <v>3.55</v>
      </c>
      <c r="H245" s="41">
        <v>7.7</v>
      </c>
      <c r="I245" s="5">
        <v>4.5</v>
      </c>
      <c r="J245" s="4" t="s">
        <v>1118</v>
      </c>
      <c r="K245" s="5">
        <v>0</v>
      </c>
      <c r="L245" s="5">
        <f t="shared" si="32"/>
        <v>64.91749999999999</v>
      </c>
      <c r="M245" s="36">
        <v>33</v>
      </c>
      <c r="N245" s="5">
        <f t="shared" si="33"/>
        <v>2142.2774999999997</v>
      </c>
      <c r="O245" s="5">
        <v>0</v>
      </c>
      <c r="P245" s="5">
        <f t="shared" si="34"/>
        <v>2142.2774999999997</v>
      </c>
      <c r="Q245" s="65" t="s">
        <v>126</v>
      </c>
      <c r="R245" s="4" t="s">
        <v>1095</v>
      </c>
      <c r="S245" s="4"/>
    </row>
    <row r="246" spans="1:19" hidden="1" x14ac:dyDescent="0.25">
      <c r="A246" s="151">
        <v>66933</v>
      </c>
      <c r="B246" s="187">
        <f t="shared" si="31"/>
        <v>46221</v>
      </c>
      <c r="C246" s="4" t="s">
        <v>1190</v>
      </c>
      <c r="D246" s="4" t="s">
        <v>1407</v>
      </c>
      <c r="E246" s="148" t="s">
        <v>1092</v>
      </c>
      <c r="F246" s="4" t="s">
        <v>1093</v>
      </c>
      <c r="G246" s="41">
        <v>5.35</v>
      </c>
      <c r="H246" s="41">
        <v>7.55</v>
      </c>
      <c r="I246" s="5">
        <v>5</v>
      </c>
      <c r="J246" s="4" t="s">
        <v>1118</v>
      </c>
      <c r="K246" s="5">
        <v>0</v>
      </c>
      <c r="L246" s="5">
        <f t="shared" si="32"/>
        <v>77.60499999999999</v>
      </c>
      <c r="M246" s="36">
        <v>14.1</v>
      </c>
      <c r="N246" s="5">
        <f t="shared" si="33"/>
        <v>1094.2304999999999</v>
      </c>
      <c r="O246" s="5">
        <v>0</v>
      </c>
      <c r="P246" s="5">
        <f t="shared" si="34"/>
        <v>1094.2304999999999</v>
      </c>
      <c r="Q246" s="65" t="s">
        <v>126</v>
      </c>
      <c r="R246" s="4" t="s">
        <v>1095</v>
      </c>
      <c r="S246" s="4"/>
    </row>
    <row r="247" spans="1:19" hidden="1" x14ac:dyDescent="0.25">
      <c r="A247" s="151">
        <v>66934</v>
      </c>
      <c r="B247" s="187">
        <f t="shared" si="31"/>
        <v>46222</v>
      </c>
      <c r="C247" s="4" t="s">
        <v>1191</v>
      </c>
      <c r="D247" s="4" t="s">
        <v>1407</v>
      </c>
      <c r="E247" s="148" t="s">
        <v>8838</v>
      </c>
      <c r="F247" s="4" t="s">
        <v>131</v>
      </c>
      <c r="G247" s="41">
        <v>4.5</v>
      </c>
      <c r="H247" s="41">
        <v>7.6</v>
      </c>
      <c r="I247" s="5">
        <v>4.5</v>
      </c>
      <c r="J247" s="4" t="s">
        <v>1118</v>
      </c>
      <c r="K247" s="5">
        <v>0</v>
      </c>
      <c r="L247" s="5">
        <f t="shared" si="32"/>
        <v>71.254999999999995</v>
      </c>
      <c r="M247" s="36">
        <v>44.2</v>
      </c>
      <c r="N247" s="5">
        <f t="shared" si="33"/>
        <v>3149.471</v>
      </c>
      <c r="O247" s="5">
        <v>0</v>
      </c>
      <c r="P247" s="5">
        <f t="shared" si="34"/>
        <v>3149.471</v>
      </c>
      <c r="Q247" s="65" t="s">
        <v>126</v>
      </c>
      <c r="R247" s="4" t="s">
        <v>1095</v>
      </c>
      <c r="S247" s="4"/>
    </row>
    <row r="248" spans="1:19" hidden="1" x14ac:dyDescent="0.25">
      <c r="A248" s="151">
        <v>66934</v>
      </c>
      <c r="B248" s="187">
        <f t="shared" si="31"/>
        <v>46222</v>
      </c>
      <c r="C248" s="4" t="s">
        <v>1192</v>
      </c>
      <c r="D248" s="4" t="s">
        <v>1407</v>
      </c>
      <c r="E248" s="148" t="s">
        <v>8838</v>
      </c>
      <c r="F248" s="4" t="s">
        <v>1093</v>
      </c>
      <c r="G248" s="41">
        <v>5.35</v>
      </c>
      <c r="H248" s="41">
        <v>7.6</v>
      </c>
      <c r="I248" s="5">
        <v>5</v>
      </c>
      <c r="J248" s="4" t="s">
        <v>1118</v>
      </c>
      <c r="K248" s="5">
        <v>0</v>
      </c>
      <c r="L248" s="5">
        <f t="shared" si="32"/>
        <v>77.832499999999996</v>
      </c>
      <c r="M248" s="36">
        <v>24.1</v>
      </c>
      <c r="N248" s="5">
        <f t="shared" si="33"/>
        <v>1875.76325</v>
      </c>
      <c r="O248" s="5">
        <v>0</v>
      </c>
      <c r="P248" s="5">
        <f t="shared" si="34"/>
        <v>1875.76325</v>
      </c>
      <c r="Q248" s="65" t="s">
        <v>126</v>
      </c>
      <c r="R248" s="4" t="s">
        <v>1095</v>
      </c>
      <c r="S248" s="4"/>
    </row>
    <row r="249" spans="1:19" hidden="1" x14ac:dyDescent="0.25">
      <c r="A249" s="151">
        <v>66934</v>
      </c>
      <c r="B249" s="187">
        <f t="shared" si="31"/>
        <v>46222</v>
      </c>
      <c r="C249" s="4" t="s">
        <v>1191</v>
      </c>
      <c r="D249" s="4" t="s">
        <v>1407</v>
      </c>
      <c r="E249" s="148" t="s">
        <v>1092</v>
      </c>
      <c r="F249" s="4" t="s">
        <v>131</v>
      </c>
      <c r="G249" s="41">
        <v>3.5</v>
      </c>
      <c r="H249" s="41">
        <v>7.5</v>
      </c>
      <c r="I249" s="5">
        <v>4.5</v>
      </c>
      <c r="J249" s="4" t="s">
        <v>1118</v>
      </c>
      <c r="K249" s="5">
        <v>0</v>
      </c>
      <c r="L249" s="5">
        <f t="shared" si="32"/>
        <v>63.650000000000006</v>
      </c>
      <c r="M249" s="36">
        <v>28.6</v>
      </c>
      <c r="N249" s="5">
        <f t="shared" si="33"/>
        <v>1820.3900000000003</v>
      </c>
      <c r="O249" s="5">
        <v>0</v>
      </c>
      <c r="P249" s="5">
        <f t="shared" si="34"/>
        <v>1820.3900000000003</v>
      </c>
      <c r="Q249" s="65" t="s">
        <v>126</v>
      </c>
      <c r="R249" s="4" t="s">
        <v>1095</v>
      </c>
      <c r="S249" s="4"/>
    </row>
    <row r="250" spans="1:19" hidden="1" x14ac:dyDescent="0.25">
      <c r="A250" s="151">
        <v>66934</v>
      </c>
      <c r="B250" s="187">
        <f t="shared" si="31"/>
        <v>46222</v>
      </c>
      <c r="C250" s="4" t="s">
        <v>1192</v>
      </c>
      <c r="D250" s="4" t="s">
        <v>1407</v>
      </c>
      <c r="E250" s="148" t="s">
        <v>1092</v>
      </c>
      <c r="F250" s="4" t="s">
        <v>1093</v>
      </c>
      <c r="G250" s="41">
        <v>5.35</v>
      </c>
      <c r="H250" s="41">
        <v>7.6</v>
      </c>
      <c r="I250" s="5">
        <v>5</v>
      </c>
      <c r="J250" s="4" t="s">
        <v>1118</v>
      </c>
      <c r="K250" s="5">
        <v>0</v>
      </c>
      <c r="L250" s="5">
        <f t="shared" si="32"/>
        <v>77.832499999999996</v>
      </c>
      <c r="M250" s="36">
        <v>19</v>
      </c>
      <c r="N250" s="5">
        <f t="shared" si="33"/>
        <v>1478.8174999999999</v>
      </c>
      <c r="O250" s="5">
        <v>0</v>
      </c>
      <c r="P250" s="5">
        <f t="shared" si="34"/>
        <v>1478.8174999999999</v>
      </c>
      <c r="Q250" s="65" t="s">
        <v>126</v>
      </c>
      <c r="R250" s="4" t="s">
        <v>1095</v>
      </c>
      <c r="S250" s="4"/>
    </row>
    <row r="251" spans="1:19" hidden="1" x14ac:dyDescent="0.25">
      <c r="A251" s="151">
        <v>66935</v>
      </c>
      <c r="B251" s="187">
        <f t="shared" si="31"/>
        <v>46223</v>
      </c>
      <c r="C251" s="4" t="s">
        <v>1193</v>
      </c>
      <c r="D251" s="4" t="s">
        <v>1407</v>
      </c>
      <c r="E251" s="148" t="s">
        <v>8838</v>
      </c>
      <c r="F251" s="4" t="s">
        <v>131</v>
      </c>
      <c r="G251" s="41">
        <v>3.5</v>
      </c>
      <c r="H251" s="41">
        <v>7.5</v>
      </c>
      <c r="I251" s="5">
        <v>4.5</v>
      </c>
      <c r="J251" s="4" t="s">
        <v>1118</v>
      </c>
      <c r="K251" s="5">
        <v>0</v>
      </c>
      <c r="L251" s="5">
        <f t="shared" si="32"/>
        <v>63.650000000000006</v>
      </c>
      <c r="M251" s="36">
        <v>38.700000000000003</v>
      </c>
      <c r="N251" s="5">
        <f t="shared" si="33"/>
        <v>2463.2550000000006</v>
      </c>
      <c r="O251" s="5">
        <v>0</v>
      </c>
      <c r="P251" s="5">
        <f t="shared" si="34"/>
        <v>2463.2550000000006</v>
      </c>
      <c r="Q251" s="65" t="s">
        <v>126</v>
      </c>
      <c r="R251" s="4" t="s">
        <v>1095</v>
      </c>
      <c r="S251" s="4"/>
    </row>
    <row r="252" spans="1:19" hidden="1" x14ac:dyDescent="0.25">
      <c r="A252" s="151">
        <v>66935</v>
      </c>
      <c r="B252" s="187">
        <f t="shared" si="31"/>
        <v>46223</v>
      </c>
      <c r="C252" s="4" t="s">
        <v>1194</v>
      </c>
      <c r="D252" s="4" t="s">
        <v>1407</v>
      </c>
      <c r="E252" s="148" t="s">
        <v>8838</v>
      </c>
      <c r="F252" s="4" t="s">
        <v>1093</v>
      </c>
      <c r="G252" s="41">
        <v>5.4</v>
      </c>
      <c r="H252" s="41">
        <v>7.6</v>
      </c>
      <c r="I252" s="5">
        <v>5</v>
      </c>
      <c r="J252" s="4" t="s">
        <v>1118</v>
      </c>
      <c r="K252" s="5">
        <v>0</v>
      </c>
      <c r="L252" s="5">
        <f t="shared" si="32"/>
        <v>78.19</v>
      </c>
      <c r="M252" s="36">
        <v>22.6</v>
      </c>
      <c r="N252" s="5">
        <f t="shared" si="33"/>
        <v>1767.0940000000001</v>
      </c>
      <c r="O252" s="5">
        <v>0</v>
      </c>
      <c r="P252" s="5">
        <f t="shared" si="34"/>
        <v>1767.0940000000001</v>
      </c>
      <c r="Q252" s="65" t="s">
        <v>126</v>
      </c>
      <c r="R252" s="4" t="s">
        <v>1095</v>
      </c>
      <c r="S252" s="4"/>
    </row>
    <row r="253" spans="1:19" hidden="1" x14ac:dyDescent="0.25">
      <c r="A253" s="151">
        <v>66935</v>
      </c>
      <c r="B253" s="187">
        <f t="shared" si="31"/>
        <v>46223</v>
      </c>
      <c r="C253" s="4" t="s">
        <v>1193</v>
      </c>
      <c r="D253" s="4" t="s">
        <v>1407</v>
      </c>
      <c r="E253" s="148" t="s">
        <v>1092</v>
      </c>
      <c r="F253" s="4" t="s">
        <v>131</v>
      </c>
      <c r="G253" s="41">
        <v>3.4</v>
      </c>
      <c r="H253" s="41">
        <v>7.65</v>
      </c>
      <c r="I253" s="5">
        <v>4.5</v>
      </c>
      <c r="J253" s="4" t="s">
        <v>1118</v>
      </c>
      <c r="K253" s="5">
        <v>0</v>
      </c>
      <c r="L253" s="5">
        <f t="shared" si="32"/>
        <v>63.6175</v>
      </c>
      <c r="M253" s="36">
        <v>35.200000000000003</v>
      </c>
      <c r="N253" s="5">
        <f t="shared" si="33"/>
        <v>2239.3360000000002</v>
      </c>
      <c r="O253" s="5">
        <v>0</v>
      </c>
      <c r="P253" s="5">
        <f t="shared" si="34"/>
        <v>2239.3360000000002</v>
      </c>
      <c r="Q253" s="65" t="s">
        <v>126</v>
      </c>
      <c r="R253" s="4" t="s">
        <v>1095</v>
      </c>
      <c r="S253" s="4"/>
    </row>
    <row r="254" spans="1:19" hidden="1" x14ac:dyDescent="0.25">
      <c r="A254" s="151">
        <v>66935</v>
      </c>
      <c r="B254" s="187">
        <f t="shared" si="31"/>
        <v>46223</v>
      </c>
      <c r="C254" s="4" t="s">
        <v>1194</v>
      </c>
      <c r="D254" s="4" t="s">
        <v>1407</v>
      </c>
      <c r="E254" s="148" t="s">
        <v>1092</v>
      </c>
      <c r="F254" s="4" t="s">
        <v>1093</v>
      </c>
      <c r="G254" s="41">
        <v>5.4</v>
      </c>
      <c r="H254" s="41">
        <v>7.55</v>
      </c>
      <c r="I254" s="5">
        <v>5</v>
      </c>
      <c r="J254" s="4" t="s">
        <v>1118</v>
      </c>
      <c r="K254" s="5">
        <v>0</v>
      </c>
      <c r="L254" s="5">
        <f t="shared" si="32"/>
        <v>77.962500000000006</v>
      </c>
      <c r="M254" s="36">
        <v>13.4</v>
      </c>
      <c r="N254" s="5">
        <f t="shared" si="33"/>
        <v>1044.6975</v>
      </c>
      <c r="O254" s="5">
        <v>0</v>
      </c>
      <c r="P254" s="5">
        <f t="shared" si="34"/>
        <v>1044.6975</v>
      </c>
      <c r="Q254" s="65" t="s">
        <v>126</v>
      </c>
      <c r="R254" s="4" t="s">
        <v>1095</v>
      </c>
      <c r="S254" s="4"/>
    </row>
    <row r="255" spans="1:19" hidden="1" x14ac:dyDescent="0.25">
      <c r="A255" s="151">
        <v>66936</v>
      </c>
      <c r="B255" s="187">
        <f t="shared" si="31"/>
        <v>46224</v>
      </c>
      <c r="C255" s="4" t="s">
        <v>1195</v>
      </c>
      <c r="D255" s="4" t="s">
        <v>1407</v>
      </c>
      <c r="E255" s="148" t="s">
        <v>8838</v>
      </c>
      <c r="F255" s="4" t="s">
        <v>131</v>
      </c>
      <c r="G255" s="41">
        <v>3.5</v>
      </c>
      <c r="H255" s="41">
        <v>7.6</v>
      </c>
      <c r="I255" s="5">
        <v>4.5</v>
      </c>
      <c r="J255" s="4" t="s">
        <v>1118</v>
      </c>
      <c r="K255" s="5">
        <v>0</v>
      </c>
      <c r="L255" s="5">
        <f t="shared" si="32"/>
        <v>64.105000000000004</v>
      </c>
      <c r="M255" s="36">
        <v>41.1</v>
      </c>
      <c r="N255" s="5">
        <f t="shared" si="33"/>
        <v>2634.7155000000002</v>
      </c>
      <c r="O255" s="5">
        <v>0</v>
      </c>
      <c r="P255" s="5">
        <f t="shared" si="34"/>
        <v>2634.7155000000002</v>
      </c>
      <c r="Q255" s="65" t="s">
        <v>126</v>
      </c>
      <c r="R255" s="4" t="s">
        <v>1095</v>
      </c>
      <c r="S255" s="4"/>
    </row>
    <row r="256" spans="1:19" hidden="1" x14ac:dyDescent="0.25">
      <c r="A256" s="151">
        <v>66936</v>
      </c>
      <c r="B256" s="187">
        <f t="shared" si="31"/>
        <v>46224</v>
      </c>
      <c r="C256" s="4" t="s">
        <v>1196</v>
      </c>
      <c r="D256" s="4" t="s">
        <v>1407</v>
      </c>
      <c r="E256" s="148" t="s">
        <v>8838</v>
      </c>
      <c r="F256" s="4" t="s">
        <v>1093</v>
      </c>
      <c r="G256" s="41">
        <v>5.4</v>
      </c>
      <c r="H256" s="41">
        <v>7.5</v>
      </c>
      <c r="I256" s="5">
        <v>5</v>
      </c>
      <c r="J256" s="4" t="s">
        <v>1118</v>
      </c>
      <c r="K256" s="5">
        <v>0</v>
      </c>
      <c r="L256" s="5">
        <f t="shared" si="32"/>
        <v>77.735000000000014</v>
      </c>
      <c r="M256" s="36">
        <v>21</v>
      </c>
      <c r="N256" s="5">
        <f t="shared" si="33"/>
        <v>1632.4350000000004</v>
      </c>
      <c r="O256" s="5">
        <v>0</v>
      </c>
      <c r="P256" s="5">
        <f t="shared" si="34"/>
        <v>1632.4350000000004</v>
      </c>
      <c r="Q256" s="65" t="s">
        <v>126</v>
      </c>
      <c r="R256" s="4" t="s">
        <v>1095</v>
      </c>
      <c r="S256" s="4"/>
    </row>
    <row r="257" spans="1:19" hidden="1" x14ac:dyDescent="0.25">
      <c r="A257" s="151">
        <v>66936</v>
      </c>
      <c r="B257" s="187">
        <f t="shared" si="31"/>
        <v>46224</v>
      </c>
      <c r="C257" s="4" t="s">
        <v>1195</v>
      </c>
      <c r="D257" s="4" t="s">
        <v>1407</v>
      </c>
      <c r="E257" s="148" t="s">
        <v>1092</v>
      </c>
      <c r="F257" s="4" t="s">
        <v>131</v>
      </c>
      <c r="G257" s="41">
        <v>3.4</v>
      </c>
      <c r="H257" s="41">
        <v>7.6</v>
      </c>
      <c r="I257" s="5">
        <v>4.5</v>
      </c>
      <c r="J257" s="4" t="s">
        <v>1118</v>
      </c>
      <c r="K257" s="5">
        <v>0</v>
      </c>
      <c r="L257" s="5">
        <f t="shared" si="32"/>
        <v>63.39</v>
      </c>
      <c r="M257" s="36">
        <v>29.7</v>
      </c>
      <c r="N257" s="5">
        <f t="shared" si="33"/>
        <v>1882.683</v>
      </c>
      <c r="O257" s="5">
        <v>0</v>
      </c>
      <c r="P257" s="5">
        <f t="shared" si="34"/>
        <v>1882.683</v>
      </c>
      <c r="Q257" s="65" t="s">
        <v>126</v>
      </c>
      <c r="R257" s="4" t="s">
        <v>1095</v>
      </c>
      <c r="S257" s="4"/>
    </row>
    <row r="258" spans="1:19" hidden="1" x14ac:dyDescent="0.25">
      <c r="A258" s="151">
        <v>66936</v>
      </c>
      <c r="B258" s="187">
        <f t="shared" si="31"/>
        <v>46224</v>
      </c>
      <c r="C258" s="4" t="s">
        <v>1196</v>
      </c>
      <c r="D258" s="4" t="s">
        <v>1407</v>
      </c>
      <c r="E258" s="148" t="s">
        <v>1092</v>
      </c>
      <c r="F258" s="4" t="s">
        <v>1093</v>
      </c>
      <c r="G258" s="41">
        <v>5.4</v>
      </c>
      <c r="H258" s="41">
        <v>7.5</v>
      </c>
      <c r="I258" s="5">
        <v>5</v>
      </c>
      <c r="J258" s="4" t="s">
        <v>1118</v>
      </c>
      <c r="K258" s="5">
        <v>0</v>
      </c>
      <c r="L258" s="5">
        <f t="shared" si="32"/>
        <v>77.735000000000014</v>
      </c>
      <c r="M258" s="36">
        <v>15.2</v>
      </c>
      <c r="N258" s="5">
        <f t="shared" si="33"/>
        <v>1181.5720000000001</v>
      </c>
      <c r="O258" s="5">
        <v>0</v>
      </c>
      <c r="P258" s="5">
        <f t="shared" si="34"/>
        <v>1181.5720000000001</v>
      </c>
      <c r="Q258" s="65" t="s">
        <v>126</v>
      </c>
      <c r="R258" s="4" t="s">
        <v>1095</v>
      </c>
      <c r="S258" s="4"/>
    </row>
    <row r="259" spans="1:19" hidden="1" x14ac:dyDescent="0.25">
      <c r="A259" s="151">
        <v>66937</v>
      </c>
      <c r="B259" s="187">
        <f t="shared" si="31"/>
        <v>46225</v>
      </c>
      <c r="C259" s="4" t="s">
        <v>1197</v>
      </c>
      <c r="D259" s="4" t="s">
        <v>1407</v>
      </c>
      <c r="E259" s="148" t="s">
        <v>8838</v>
      </c>
      <c r="F259" s="4" t="s">
        <v>131</v>
      </c>
      <c r="G259" s="41">
        <v>3.4</v>
      </c>
      <c r="H259" s="41">
        <v>7.6</v>
      </c>
      <c r="I259" s="5">
        <v>4.5</v>
      </c>
      <c r="J259" s="4" t="s">
        <v>1118</v>
      </c>
      <c r="K259" s="5">
        <v>0</v>
      </c>
      <c r="L259" s="5">
        <f t="shared" si="32"/>
        <v>63.39</v>
      </c>
      <c r="M259" s="36">
        <v>39.4</v>
      </c>
      <c r="N259" s="5">
        <f t="shared" si="33"/>
        <v>2497.5659999999998</v>
      </c>
      <c r="O259" s="5">
        <v>0</v>
      </c>
      <c r="P259" s="5">
        <f t="shared" si="34"/>
        <v>2497.5659999999998</v>
      </c>
      <c r="Q259" s="65" t="s">
        <v>126</v>
      </c>
      <c r="R259" s="4" t="s">
        <v>1095</v>
      </c>
      <c r="S259" s="4"/>
    </row>
    <row r="260" spans="1:19" hidden="1" x14ac:dyDescent="0.25">
      <c r="A260" s="151">
        <v>66937</v>
      </c>
      <c r="B260" s="187">
        <f t="shared" si="31"/>
        <v>46225</v>
      </c>
      <c r="C260" s="4" t="s">
        <v>1198</v>
      </c>
      <c r="D260" s="4" t="s">
        <v>1407</v>
      </c>
      <c r="E260" s="148" t="s">
        <v>8838</v>
      </c>
      <c r="F260" s="4" t="s">
        <v>1093</v>
      </c>
      <c r="G260" s="41">
        <v>5.4</v>
      </c>
      <c r="H260" s="41">
        <v>7.5</v>
      </c>
      <c r="I260" s="5">
        <v>5</v>
      </c>
      <c r="J260" s="4" t="s">
        <v>1118</v>
      </c>
      <c r="K260" s="5">
        <v>0</v>
      </c>
      <c r="L260" s="5">
        <f t="shared" si="32"/>
        <v>77.735000000000014</v>
      </c>
      <c r="M260" s="36">
        <v>23</v>
      </c>
      <c r="N260" s="5">
        <f t="shared" si="33"/>
        <v>1787.9050000000002</v>
      </c>
      <c r="O260" s="5">
        <v>0</v>
      </c>
      <c r="P260" s="5">
        <f t="shared" si="34"/>
        <v>1787.9050000000002</v>
      </c>
      <c r="Q260" s="65" t="s">
        <v>126</v>
      </c>
      <c r="R260" s="4" t="s">
        <v>1095</v>
      </c>
      <c r="S260" s="4"/>
    </row>
    <row r="261" spans="1:19" hidden="1" x14ac:dyDescent="0.25">
      <c r="A261" s="151">
        <v>66937</v>
      </c>
      <c r="B261" s="187">
        <f t="shared" si="31"/>
        <v>46225</v>
      </c>
      <c r="C261" s="4" t="s">
        <v>1197</v>
      </c>
      <c r="D261" s="4" t="s">
        <v>1407</v>
      </c>
      <c r="E261" s="148" t="s">
        <v>1092</v>
      </c>
      <c r="F261" s="4" t="s">
        <v>131</v>
      </c>
      <c r="G261" s="41">
        <v>3.5</v>
      </c>
      <c r="H261" s="41">
        <v>7.6</v>
      </c>
      <c r="I261" s="5">
        <v>4.5</v>
      </c>
      <c r="J261" s="4" t="s">
        <v>1118</v>
      </c>
      <c r="K261" s="5">
        <v>0</v>
      </c>
      <c r="L261" s="5">
        <f t="shared" si="32"/>
        <v>64.105000000000004</v>
      </c>
      <c r="M261" s="36">
        <v>31.1</v>
      </c>
      <c r="N261" s="5">
        <f t="shared" si="33"/>
        <v>1993.6655000000003</v>
      </c>
      <c r="O261" s="5">
        <v>0</v>
      </c>
      <c r="P261" s="5">
        <f t="shared" si="34"/>
        <v>1993.6655000000003</v>
      </c>
      <c r="Q261" s="65" t="s">
        <v>126</v>
      </c>
      <c r="R261" s="4" t="s">
        <v>1095</v>
      </c>
      <c r="S261" s="4"/>
    </row>
    <row r="262" spans="1:19" hidden="1" x14ac:dyDescent="0.25">
      <c r="A262" s="151">
        <v>66937</v>
      </c>
      <c r="B262" s="187">
        <f t="shared" si="31"/>
        <v>46225</v>
      </c>
      <c r="C262" s="4" t="s">
        <v>1198</v>
      </c>
      <c r="D262" s="4" t="s">
        <v>1407</v>
      </c>
      <c r="E262" s="148" t="s">
        <v>1092</v>
      </c>
      <c r="F262" s="4" t="s">
        <v>1093</v>
      </c>
      <c r="G262" s="41">
        <v>5.4</v>
      </c>
      <c r="H262" s="41">
        <v>7.5</v>
      </c>
      <c r="I262" s="5">
        <v>5</v>
      </c>
      <c r="J262" s="4" t="s">
        <v>1118</v>
      </c>
      <c r="K262" s="5">
        <v>0</v>
      </c>
      <c r="L262" s="5">
        <f t="shared" si="32"/>
        <v>77.735000000000014</v>
      </c>
      <c r="M262" s="36">
        <v>13.6</v>
      </c>
      <c r="N262" s="5">
        <f t="shared" si="33"/>
        <v>1057.1960000000001</v>
      </c>
      <c r="O262" s="5">
        <v>0</v>
      </c>
      <c r="P262" s="5">
        <f t="shared" si="34"/>
        <v>1057.1960000000001</v>
      </c>
      <c r="Q262" s="65" t="s">
        <v>126</v>
      </c>
      <c r="R262" s="4" t="s">
        <v>1095</v>
      </c>
      <c r="S262" s="4"/>
    </row>
    <row r="263" spans="1:19" hidden="1" x14ac:dyDescent="0.25">
      <c r="A263" s="151">
        <v>66938</v>
      </c>
      <c r="B263" s="187">
        <f t="shared" si="31"/>
        <v>46226</v>
      </c>
      <c r="C263" s="4" t="s">
        <v>1199</v>
      </c>
      <c r="D263" s="4" t="s">
        <v>1407</v>
      </c>
      <c r="E263" s="148" t="s">
        <v>8838</v>
      </c>
      <c r="F263" s="4" t="s">
        <v>131</v>
      </c>
      <c r="G263" s="41">
        <v>3.4</v>
      </c>
      <c r="H263" s="41">
        <v>7.6</v>
      </c>
      <c r="I263" s="5">
        <v>4.5</v>
      </c>
      <c r="J263" s="4" t="s">
        <v>1118</v>
      </c>
      <c r="K263" s="5">
        <v>0</v>
      </c>
      <c r="L263" s="5">
        <f t="shared" si="32"/>
        <v>63.39</v>
      </c>
      <c r="M263" s="36">
        <v>41</v>
      </c>
      <c r="N263" s="5">
        <f t="shared" si="33"/>
        <v>2598.9900000000002</v>
      </c>
      <c r="O263" s="5">
        <v>0</v>
      </c>
      <c r="P263" s="5">
        <f t="shared" si="34"/>
        <v>2598.9900000000002</v>
      </c>
      <c r="Q263" s="65" t="s">
        <v>126</v>
      </c>
      <c r="R263" s="4" t="s">
        <v>1095</v>
      </c>
      <c r="S263" s="4"/>
    </row>
    <row r="264" spans="1:19" hidden="1" x14ac:dyDescent="0.25">
      <c r="A264" s="151">
        <v>66938</v>
      </c>
      <c r="B264" s="187">
        <f t="shared" si="31"/>
        <v>46226</v>
      </c>
      <c r="C264" s="4" t="s">
        <v>1200</v>
      </c>
      <c r="D264" s="4" t="s">
        <v>1407</v>
      </c>
      <c r="E264" s="148" t="s">
        <v>8838</v>
      </c>
      <c r="F264" s="4" t="s">
        <v>1093</v>
      </c>
      <c r="G264" s="41">
        <v>5.4</v>
      </c>
      <c r="H264" s="41">
        <v>7.5</v>
      </c>
      <c r="I264" s="5">
        <v>5</v>
      </c>
      <c r="J264" s="4" t="s">
        <v>1118</v>
      </c>
      <c r="K264" s="5">
        <v>0</v>
      </c>
      <c r="L264" s="5">
        <f t="shared" si="32"/>
        <v>77.735000000000014</v>
      </c>
      <c r="M264" s="36">
        <v>24</v>
      </c>
      <c r="N264" s="5">
        <f t="shared" si="33"/>
        <v>1865.6400000000003</v>
      </c>
      <c r="O264" s="5">
        <v>0</v>
      </c>
      <c r="P264" s="5">
        <f t="shared" si="34"/>
        <v>1865.6400000000003</v>
      </c>
      <c r="Q264" s="65" t="s">
        <v>126</v>
      </c>
      <c r="R264" s="4" t="s">
        <v>1095</v>
      </c>
      <c r="S264" s="4"/>
    </row>
    <row r="265" spans="1:19" hidden="1" x14ac:dyDescent="0.25">
      <c r="A265" s="151">
        <v>66938</v>
      </c>
      <c r="B265" s="187">
        <f t="shared" si="31"/>
        <v>46226</v>
      </c>
      <c r="C265" s="4" t="s">
        <v>1199</v>
      </c>
      <c r="D265" s="4" t="s">
        <v>1407</v>
      </c>
      <c r="E265" s="148" t="s">
        <v>1092</v>
      </c>
      <c r="F265" s="4" t="s">
        <v>131</v>
      </c>
      <c r="G265" s="41">
        <v>3.4</v>
      </c>
      <c r="H265" s="41">
        <v>7.55</v>
      </c>
      <c r="I265" s="5">
        <v>4.5</v>
      </c>
      <c r="J265" s="4" t="s">
        <v>1118</v>
      </c>
      <c r="K265" s="5">
        <v>0</v>
      </c>
      <c r="L265" s="5">
        <f t="shared" si="32"/>
        <v>63.162500000000001</v>
      </c>
      <c r="M265" s="36">
        <v>34</v>
      </c>
      <c r="N265" s="5">
        <f t="shared" si="33"/>
        <v>2147.5250000000001</v>
      </c>
      <c r="O265" s="5">
        <v>0</v>
      </c>
      <c r="P265" s="5">
        <f t="shared" si="34"/>
        <v>2147.5250000000001</v>
      </c>
      <c r="Q265" s="65" t="s">
        <v>126</v>
      </c>
      <c r="R265" s="4" t="s">
        <v>1095</v>
      </c>
      <c r="S265" s="4"/>
    </row>
    <row r="266" spans="1:19" hidden="1" x14ac:dyDescent="0.25">
      <c r="A266" s="151">
        <v>66938</v>
      </c>
      <c r="B266" s="187">
        <f t="shared" si="31"/>
        <v>46226</v>
      </c>
      <c r="C266" s="4" t="s">
        <v>1200</v>
      </c>
      <c r="D266" s="4" t="s">
        <v>1407</v>
      </c>
      <c r="E266" s="148" t="s">
        <v>1092</v>
      </c>
      <c r="F266" s="4" t="s">
        <v>1093</v>
      </c>
      <c r="G266" s="41">
        <v>5.45</v>
      </c>
      <c r="H266" s="41">
        <v>7.5</v>
      </c>
      <c r="I266" s="5">
        <v>5</v>
      </c>
      <c r="J266" s="4" t="s">
        <v>1118</v>
      </c>
      <c r="K266" s="5">
        <v>0</v>
      </c>
      <c r="L266" s="5">
        <f t="shared" si="32"/>
        <v>78.092500000000001</v>
      </c>
      <c r="M266" s="36">
        <v>16</v>
      </c>
      <c r="N266" s="5">
        <f t="shared" si="33"/>
        <v>1249.48</v>
      </c>
      <c r="O266" s="5">
        <v>0</v>
      </c>
      <c r="P266" s="5">
        <f t="shared" si="34"/>
        <v>1249.48</v>
      </c>
      <c r="Q266" s="65" t="s">
        <v>126</v>
      </c>
      <c r="R266" s="4" t="s">
        <v>1095</v>
      </c>
      <c r="S266" s="4"/>
    </row>
    <row r="267" spans="1:19" hidden="1" x14ac:dyDescent="0.25">
      <c r="A267" s="151">
        <v>66939</v>
      </c>
      <c r="B267" s="187">
        <f t="shared" si="31"/>
        <v>46227</v>
      </c>
      <c r="C267" s="4" t="s">
        <v>1201</v>
      </c>
      <c r="D267" s="4" t="s">
        <v>1407</v>
      </c>
      <c r="E267" s="148" t="s">
        <v>8838</v>
      </c>
      <c r="F267" s="4" t="s">
        <v>131</v>
      </c>
      <c r="G267" s="41">
        <v>3.45</v>
      </c>
      <c r="H267" s="41">
        <v>7.55</v>
      </c>
      <c r="I267" s="5">
        <v>4.5</v>
      </c>
      <c r="J267" s="4" t="s">
        <v>1118</v>
      </c>
      <c r="K267" s="5">
        <v>0</v>
      </c>
      <c r="L267" s="5">
        <f t="shared" si="32"/>
        <v>63.52</v>
      </c>
      <c r="M267" s="36">
        <v>40.1</v>
      </c>
      <c r="N267" s="5">
        <f t="shared" si="33"/>
        <v>2547.152</v>
      </c>
      <c r="O267" s="5">
        <v>0</v>
      </c>
      <c r="P267" s="5">
        <f t="shared" si="34"/>
        <v>2547.152</v>
      </c>
      <c r="Q267" s="65" t="s">
        <v>126</v>
      </c>
      <c r="R267" s="4" t="s">
        <v>1095</v>
      </c>
      <c r="S267" s="4"/>
    </row>
    <row r="268" spans="1:19" hidden="1" x14ac:dyDescent="0.25">
      <c r="A268" s="151">
        <v>66939</v>
      </c>
      <c r="B268" s="187">
        <f t="shared" si="31"/>
        <v>46227</v>
      </c>
      <c r="C268" s="4" t="s">
        <v>1202</v>
      </c>
      <c r="D268" s="4" t="s">
        <v>1407</v>
      </c>
      <c r="E268" s="148" t="s">
        <v>8838</v>
      </c>
      <c r="F268" s="4" t="s">
        <v>1093</v>
      </c>
      <c r="G268" s="41">
        <v>5.4</v>
      </c>
      <c r="H268" s="41">
        <v>7.5</v>
      </c>
      <c r="I268" s="5">
        <v>5</v>
      </c>
      <c r="J268" s="4" t="s">
        <v>1118</v>
      </c>
      <c r="K268" s="5">
        <v>0</v>
      </c>
      <c r="L268" s="5">
        <f t="shared" si="32"/>
        <v>77.735000000000014</v>
      </c>
      <c r="M268" s="36">
        <v>25.9</v>
      </c>
      <c r="N268" s="5">
        <f t="shared" si="33"/>
        <v>2013.3365000000003</v>
      </c>
      <c r="O268" s="5">
        <v>0</v>
      </c>
      <c r="P268" s="5">
        <f t="shared" si="34"/>
        <v>2013.3365000000003</v>
      </c>
      <c r="Q268" s="65" t="s">
        <v>126</v>
      </c>
      <c r="R268" s="4" t="s">
        <v>1095</v>
      </c>
      <c r="S268" s="4"/>
    </row>
    <row r="269" spans="1:19" hidden="1" x14ac:dyDescent="0.25">
      <c r="A269" s="151">
        <v>66939</v>
      </c>
      <c r="B269" s="187">
        <f t="shared" si="31"/>
        <v>46227</v>
      </c>
      <c r="C269" s="4" t="s">
        <v>1201</v>
      </c>
      <c r="D269" s="4" t="s">
        <v>1407</v>
      </c>
      <c r="E269" s="148" t="s">
        <v>1092</v>
      </c>
      <c r="F269" s="4" t="s">
        <v>131</v>
      </c>
      <c r="G269" s="41">
        <v>3.5</v>
      </c>
      <c r="H269" s="41">
        <v>7.55</v>
      </c>
      <c r="I269" s="5">
        <v>4.5</v>
      </c>
      <c r="J269" s="4" t="s">
        <v>1118</v>
      </c>
      <c r="K269" s="5">
        <v>0</v>
      </c>
      <c r="L269" s="5">
        <f t="shared" si="32"/>
        <v>63.877499999999998</v>
      </c>
      <c r="M269" s="36">
        <v>33</v>
      </c>
      <c r="N269" s="5">
        <f t="shared" si="33"/>
        <v>2107.9575</v>
      </c>
      <c r="O269" s="5">
        <v>0</v>
      </c>
      <c r="P269" s="5">
        <f t="shared" si="34"/>
        <v>2107.9575</v>
      </c>
      <c r="Q269" s="65" t="s">
        <v>126</v>
      </c>
      <c r="R269" s="4" t="s">
        <v>1095</v>
      </c>
      <c r="S269" s="4"/>
    </row>
    <row r="270" spans="1:19" hidden="1" x14ac:dyDescent="0.25">
      <c r="A270" s="151">
        <v>66939</v>
      </c>
      <c r="B270" s="187">
        <f t="shared" si="31"/>
        <v>46227</v>
      </c>
      <c r="C270" s="4" t="s">
        <v>1202</v>
      </c>
      <c r="D270" s="4" t="s">
        <v>1407</v>
      </c>
      <c r="E270" s="148" t="s">
        <v>1092</v>
      </c>
      <c r="F270" s="4" t="s">
        <v>1093</v>
      </c>
      <c r="G270" s="41">
        <v>5.4</v>
      </c>
      <c r="H270" s="41">
        <v>7.5</v>
      </c>
      <c r="I270" s="5">
        <v>5</v>
      </c>
      <c r="J270" s="4" t="s">
        <v>1118</v>
      </c>
      <c r="K270" s="5">
        <v>0</v>
      </c>
      <c r="L270" s="5">
        <f t="shared" si="32"/>
        <v>77.735000000000014</v>
      </c>
      <c r="M270" s="36">
        <v>17.7</v>
      </c>
      <c r="N270" s="5">
        <f t="shared" si="33"/>
        <v>1375.9095000000002</v>
      </c>
      <c r="O270" s="5">
        <v>0</v>
      </c>
      <c r="P270" s="5">
        <f t="shared" si="34"/>
        <v>1375.9095000000002</v>
      </c>
      <c r="Q270" s="65" t="s">
        <v>126</v>
      </c>
      <c r="R270" s="4" t="s">
        <v>1095</v>
      </c>
      <c r="S270" s="4"/>
    </row>
    <row r="271" spans="1:19" hidden="1" x14ac:dyDescent="0.25">
      <c r="A271" s="151">
        <v>66940</v>
      </c>
      <c r="B271" s="187">
        <f t="shared" si="31"/>
        <v>46228</v>
      </c>
      <c r="C271" s="4" t="s">
        <v>1203</v>
      </c>
      <c r="D271" s="4" t="s">
        <v>1407</v>
      </c>
      <c r="E271" s="148" t="s">
        <v>8838</v>
      </c>
      <c r="F271" s="4" t="s">
        <v>131</v>
      </c>
      <c r="G271" s="41">
        <v>3.4</v>
      </c>
      <c r="H271" s="41">
        <v>7.55</v>
      </c>
      <c r="I271" s="5">
        <v>4.5</v>
      </c>
      <c r="J271" s="4" t="s">
        <v>1118</v>
      </c>
      <c r="K271" s="5">
        <v>0</v>
      </c>
      <c r="L271" s="5">
        <f t="shared" si="32"/>
        <v>63.162500000000001</v>
      </c>
      <c r="M271" s="36">
        <v>44.1</v>
      </c>
      <c r="N271" s="5">
        <f t="shared" si="33"/>
        <v>2785.4662499999999</v>
      </c>
      <c r="O271" s="5">
        <v>0</v>
      </c>
      <c r="P271" s="5">
        <f t="shared" si="34"/>
        <v>2785.4662499999999</v>
      </c>
      <c r="Q271" s="65" t="s">
        <v>126</v>
      </c>
      <c r="R271" s="4" t="s">
        <v>1095</v>
      </c>
      <c r="S271" s="4"/>
    </row>
    <row r="272" spans="1:19" hidden="1" x14ac:dyDescent="0.25">
      <c r="A272" s="151">
        <v>66940</v>
      </c>
      <c r="B272" s="187">
        <f t="shared" si="31"/>
        <v>46228</v>
      </c>
      <c r="C272" s="4" t="s">
        <v>1204</v>
      </c>
      <c r="D272" s="4" t="s">
        <v>1407</v>
      </c>
      <c r="E272" s="148" t="s">
        <v>8838</v>
      </c>
      <c r="F272" s="4" t="s">
        <v>1093</v>
      </c>
      <c r="G272" s="41">
        <v>5.35</v>
      </c>
      <c r="H272" s="41">
        <v>7.6</v>
      </c>
      <c r="I272" s="5">
        <v>5</v>
      </c>
      <c r="J272" s="4" t="s">
        <v>1118</v>
      </c>
      <c r="K272" s="5">
        <v>0</v>
      </c>
      <c r="L272" s="5">
        <f t="shared" si="32"/>
        <v>77.832499999999996</v>
      </c>
      <c r="M272" s="36">
        <v>23.7</v>
      </c>
      <c r="N272" s="5">
        <f t="shared" si="33"/>
        <v>1844.6302499999999</v>
      </c>
      <c r="O272" s="5">
        <v>0</v>
      </c>
      <c r="P272" s="5">
        <f t="shared" si="34"/>
        <v>1844.6302499999999</v>
      </c>
      <c r="Q272" s="65" t="s">
        <v>126</v>
      </c>
      <c r="R272" s="4" t="s">
        <v>1095</v>
      </c>
      <c r="S272" s="4"/>
    </row>
    <row r="273" spans="1:19" hidden="1" x14ac:dyDescent="0.25">
      <c r="A273" s="151">
        <v>66940</v>
      </c>
      <c r="B273" s="187">
        <f t="shared" si="31"/>
        <v>46228</v>
      </c>
      <c r="C273" s="4" t="s">
        <v>1203</v>
      </c>
      <c r="D273" s="4" t="s">
        <v>1407</v>
      </c>
      <c r="E273" s="148" t="s">
        <v>1092</v>
      </c>
      <c r="F273" s="4" t="s">
        <v>131</v>
      </c>
      <c r="G273" s="41">
        <v>3.4</v>
      </c>
      <c r="H273" s="41">
        <v>7.55</v>
      </c>
      <c r="I273" s="5">
        <v>4.5</v>
      </c>
      <c r="J273" s="4" t="s">
        <v>1118</v>
      </c>
      <c r="K273" s="5">
        <v>0</v>
      </c>
      <c r="L273" s="5">
        <f t="shared" si="32"/>
        <v>63.162500000000001</v>
      </c>
      <c r="M273" s="36">
        <v>36.200000000000003</v>
      </c>
      <c r="N273" s="5">
        <f t="shared" si="33"/>
        <v>2286.4825000000001</v>
      </c>
      <c r="O273" s="5">
        <v>0</v>
      </c>
      <c r="P273" s="5">
        <f t="shared" si="34"/>
        <v>2286.4825000000001</v>
      </c>
      <c r="Q273" s="65" t="s">
        <v>126</v>
      </c>
      <c r="R273" s="4" t="s">
        <v>1095</v>
      </c>
      <c r="S273" s="4"/>
    </row>
    <row r="274" spans="1:19" hidden="1" x14ac:dyDescent="0.25">
      <c r="A274" s="151">
        <v>66940</v>
      </c>
      <c r="B274" s="187">
        <f t="shared" si="31"/>
        <v>46228</v>
      </c>
      <c r="C274" s="4" t="s">
        <v>1204</v>
      </c>
      <c r="D274" s="4" t="s">
        <v>1407</v>
      </c>
      <c r="E274" s="148" t="s">
        <v>1092</v>
      </c>
      <c r="F274" s="4" t="s">
        <v>1093</v>
      </c>
      <c r="G274" s="41">
        <v>5.4</v>
      </c>
      <c r="H274" s="41">
        <v>7.5</v>
      </c>
      <c r="I274" s="5">
        <v>5</v>
      </c>
      <c r="J274" s="4" t="s">
        <v>1118</v>
      </c>
      <c r="K274" s="5">
        <v>0</v>
      </c>
      <c r="L274" s="5">
        <f t="shared" si="32"/>
        <v>77.735000000000014</v>
      </c>
      <c r="M274" s="36">
        <v>15</v>
      </c>
      <c r="N274" s="5">
        <f t="shared" si="33"/>
        <v>1166.0250000000001</v>
      </c>
      <c r="O274" s="5">
        <v>0</v>
      </c>
      <c r="P274" s="5">
        <f t="shared" si="34"/>
        <v>1166.0250000000001</v>
      </c>
      <c r="Q274" s="65" t="s">
        <v>126</v>
      </c>
      <c r="R274" s="4" t="s">
        <v>1095</v>
      </c>
      <c r="S274" s="4"/>
    </row>
    <row r="275" spans="1:19" hidden="1" x14ac:dyDescent="0.25">
      <c r="A275" s="151">
        <v>66941</v>
      </c>
      <c r="B275" s="187">
        <f t="shared" si="31"/>
        <v>46229</v>
      </c>
      <c r="C275" s="4" t="s">
        <v>1205</v>
      </c>
      <c r="D275" s="4" t="s">
        <v>1407</v>
      </c>
      <c r="E275" s="148" t="s">
        <v>8838</v>
      </c>
      <c r="F275" s="4" t="s">
        <v>131</v>
      </c>
      <c r="G275" s="41">
        <v>3.4</v>
      </c>
      <c r="H275" s="41">
        <v>7.6</v>
      </c>
      <c r="I275" s="5">
        <v>4.5</v>
      </c>
      <c r="J275" s="4" t="s">
        <v>1118</v>
      </c>
      <c r="K275" s="5">
        <v>0</v>
      </c>
      <c r="L275" s="5">
        <f t="shared" si="32"/>
        <v>63.39</v>
      </c>
      <c r="M275" s="36">
        <v>49.1</v>
      </c>
      <c r="N275" s="5">
        <f t="shared" si="33"/>
        <v>3112.4490000000001</v>
      </c>
      <c r="O275" s="5">
        <v>0</v>
      </c>
      <c r="P275" s="5">
        <f t="shared" si="34"/>
        <v>3112.4490000000001</v>
      </c>
      <c r="Q275" s="65" t="s">
        <v>126</v>
      </c>
      <c r="R275" s="4" t="s">
        <v>1095</v>
      </c>
      <c r="S275" s="4"/>
    </row>
    <row r="276" spans="1:19" hidden="1" x14ac:dyDescent="0.25">
      <c r="A276" s="151">
        <v>66941</v>
      </c>
      <c r="B276" s="187">
        <f t="shared" si="31"/>
        <v>46229</v>
      </c>
      <c r="C276" s="4" t="s">
        <v>1206</v>
      </c>
      <c r="D276" s="4" t="s">
        <v>1407</v>
      </c>
      <c r="E276" s="148" t="s">
        <v>8838</v>
      </c>
      <c r="F276" s="4" t="s">
        <v>1093</v>
      </c>
      <c r="G276" s="41">
        <v>5.4</v>
      </c>
      <c r="H276" s="41">
        <v>7.55</v>
      </c>
      <c r="I276" s="5">
        <v>5</v>
      </c>
      <c r="J276" s="4" t="s">
        <v>1118</v>
      </c>
      <c r="K276" s="5">
        <v>0</v>
      </c>
      <c r="L276" s="5">
        <f t="shared" si="32"/>
        <v>77.962500000000006</v>
      </c>
      <c r="M276" s="36">
        <v>24.5</v>
      </c>
      <c r="N276" s="5">
        <f t="shared" si="33"/>
        <v>1910.0812500000002</v>
      </c>
      <c r="O276" s="5">
        <v>0</v>
      </c>
      <c r="P276" s="5">
        <f t="shared" si="34"/>
        <v>1910.0812500000002</v>
      </c>
      <c r="Q276" s="65" t="s">
        <v>126</v>
      </c>
      <c r="R276" s="4" t="s">
        <v>1095</v>
      </c>
      <c r="S276" s="4"/>
    </row>
    <row r="277" spans="1:19" hidden="1" x14ac:dyDescent="0.25">
      <c r="A277" s="151">
        <v>66941</v>
      </c>
      <c r="B277" s="187">
        <f t="shared" si="31"/>
        <v>46229</v>
      </c>
      <c r="C277" s="4" t="s">
        <v>1205</v>
      </c>
      <c r="D277" s="4" t="s">
        <v>1407</v>
      </c>
      <c r="E277" s="148" t="s">
        <v>1092</v>
      </c>
      <c r="F277" s="4" t="s">
        <v>131</v>
      </c>
      <c r="G277" s="41">
        <v>3.5</v>
      </c>
      <c r="H277" s="41">
        <v>7.6</v>
      </c>
      <c r="I277" s="5">
        <v>4.5</v>
      </c>
      <c r="J277" s="4" t="s">
        <v>1118</v>
      </c>
      <c r="K277" s="5">
        <v>0</v>
      </c>
      <c r="L277" s="5">
        <f t="shared" si="32"/>
        <v>64.105000000000004</v>
      </c>
      <c r="M277" s="36">
        <v>35.1</v>
      </c>
      <c r="N277" s="5">
        <f t="shared" si="33"/>
        <v>2250.0855000000001</v>
      </c>
      <c r="O277" s="5">
        <v>0</v>
      </c>
      <c r="P277" s="5">
        <f t="shared" si="34"/>
        <v>2250.0855000000001</v>
      </c>
      <c r="Q277" s="65" t="s">
        <v>126</v>
      </c>
      <c r="R277" s="4" t="s">
        <v>1095</v>
      </c>
      <c r="S277" s="4"/>
    </row>
    <row r="278" spans="1:19" hidden="1" x14ac:dyDescent="0.25">
      <c r="A278" s="151">
        <v>66941</v>
      </c>
      <c r="B278" s="187">
        <f t="shared" si="31"/>
        <v>46229</v>
      </c>
      <c r="C278" s="4" t="s">
        <v>1206</v>
      </c>
      <c r="D278" s="4" t="s">
        <v>1407</v>
      </c>
      <c r="E278" s="148" t="s">
        <v>1092</v>
      </c>
      <c r="F278" s="4" t="s">
        <v>1093</v>
      </c>
      <c r="G278" s="41">
        <v>5.4</v>
      </c>
      <c r="H278" s="41">
        <v>7.5</v>
      </c>
      <c r="I278" s="5">
        <v>5</v>
      </c>
      <c r="J278" s="4" t="s">
        <v>1118</v>
      </c>
      <c r="K278" s="5">
        <v>0</v>
      </c>
      <c r="L278" s="5">
        <f t="shared" si="32"/>
        <v>77.735000000000014</v>
      </c>
      <c r="M278" s="36">
        <v>17</v>
      </c>
      <c r="N278" s="5">
        <f t="shared" si="33"/>
        <v>1321.4950000000003</v>
      </c>
      <c r="O278" s="5">
        <v>0</v>
      </c>
      <c r="P278" s="5">
        <f t="shared" si="34"/>
        <v>1321.4950000000003</v>
      </c>
      <c r="Q278" s="65" t="s">
        <v>126</v>
      </c>
      <c r="R278" s="4" t="s">
        <v>1095</v>
      </c>
      <c r="S278" s="4"/>
    </row>
    <row r="279" spans="1:19" hidden="1" x14ac:dyDescent="0.25">
      <c r="A279" s="151">
        <v>66942</v>
      </c>
      <c r="B279" s="187">
        <f t="shared" si="31"/>
        <v>46230</v>
      </c>
      <c r="C279" s="4" t="s">
        <v>1207</v>
      </c>
      <c r="D279" s="4" t="s">
        <v>1407</v>
      </c>
      <c r="E279" s="148" t="s">
        <v>8838</v>
      </c>
      <c r="F279" s="4" t="s">
        <v>131</v>
      </c>
      <c r="G279" s="41">
        <v>3.4</v>
      </c>
      <c r="H279" s="41">
        <v>7.65</v>
      </c>
      <c r="I279" s="5">
        <v>4.5</v>
      </c>
      <c r="J279" s="4" t="s">
        <v>1118</v>
      </c>
      <c r="K279" s="5">
        <v>0</v>
      </c>
      <c r="L279" s="5">
        <f t="shared" si="32"/>
        <v>63.6175</v>
      </c>
      <c r="M279" s="36">
        <v>40.700000000000003</v>
      </c>
      <c r="N279" s="5">
        <f t="shared" si="33"/>
        <v>2589.23225</v>
      </c>
      <c r="O279" s="5">
        <v>0</v>
      </c>
      <c r="P279" s="5">
        <f t="shared" si="34"/>
        <v>2589.23225</v>
      </c>
      <c r="Q279" s="65" t="s">
        <v>126</v>
      </c>
      <c r="R279" s="4" t="s">
        <v>1095</v>
      </c>
      <c r="S279" s="4"/>
    </row>
    <row r="280" spans="1:19" hidden="1" x14ac:dyDescent="0.25">
      <c r="A280" s="151">
        <v>66942</v>
      </c>
      <c r="B280" s="187">
        <f t="shared" si="31"/>
        <v>46230</v>
      </c>
      <c r="C280" s="4" t="s">
        <v>1208</v>
      </c>
      <c r="D280" s="4" t="s">
        <v>1407</v>
      </c>
      <c r="E280" s="148" t="s">
        <v>8838</v>
      </c>
      <c r="F280" s="4" t="s">
        <v>1093</v>
      </c>
      <c r="G280" s="41">
        <v>5.4</v>
      </c>
      <c r="H280" s="41">
        <v>7.5</v>
      </c>
      <c r="I280" s="5">
        <v>5</v>
      </c>
      <c r="J280" s="4" t="s">
        <v>1118</v>
      </c>
      <c r="K280" s="5">
        <v>0</v>
      </c>
      <c r="L280" s="5">
        <f t="shared" si="32"/>
        <v>77.735000000000014</v>
      </c>
      <c r="M280" s="36">
        <v>27.1</v>
      </c>
      <c r="N280" s="5">
        <f t="shared" si="33"/>
        <v>2106.6185000000005</v>
      </c>
      <c r="O280" s="5">
        <v>0</v>
      </c>
      <c r="P280" s="5">
        <f t="shared" si="34"/>
        <v>2106.6185000000005</v>
      </c>
      <c r="Q280" s="65" t="s">
        <v>126</v>
      </c>
      <c r="R280" s="4" t="s">
        <v>1095</v>
      </c>
      <c r="S280" s="4"/>
    </row>
    <row r="281" spans="1:19" hidden="1" x14ac:dyDescent="0.25">
      <c r="A281" s="151">
        <v>66942</v>
      </c>
      <c r="B281" s="187">
        <f t="shared" si="31"/>
        <v>46230</v>
      </c>
      <c r="C281" s="4" t="s">
        <v>1207</v>
      </c>
      <c r="D281" s="4" t="s">
        <v>1407</v>
      </c>
      <c r="E281" s="148" t="s">
        <v>1092</v>
      </c>
      <c r="F281" s="4" t="s">
        <v>131</v>
      </c>
      <c r="G281" s="41">
        <v>3.5</v>
      </c>
      <c r="H281" s="41">
        <v>7.6</v>
      </c>
      <c r="I281" s="5">
        <v>4.5</v>
      </c>
      <c r="J281" s="4" t="s">
        <v>1118</v>
      </c>
      <c r="K281" s="5">
        <v>0</v>
      </c>
      <c r="L281" s="5">
        <f t="shared" si="32"/>
        <v>64.105000000000004</v>
      </c>
      <c r="M281" s="36">
        <v>32.799999999999997</v>
      </c>
      <c r="N281" s="5">
        <f t="shared" si="33"/>
        <v>2102.6439999999998</v>
      </c>
      <c r="O281" s="5">
        <v>0</v>
      </c>
      <c r="P281" s="5">
        <f t="shared" si="34"/>
        <v>2102.6439999999998</v>
      </c>
      <c r="Q281" s="65" t="s">
        <v>126</v>
      </c>
      <c r="R281" s="4" t="s">
        <v>1095</v>
      </c>
      <c r="S281" s="4"/>
    </row>
    <row r="282" spans="1:19" hidden="1" x14ac:dyDescent="0.25">
      <c r="A282" s="151">
        <v>66942</v>
      </c>
      <c r="B282" s="187">
        <f t="shared" si="31"/>
        <v>46230</v>
      </c>
      <c r="C282" s="4" t="s">
        <v>1208</v>
      </c>
      <c r="D282" s="4" t="s">
        <v>1407</v>
      </c>
      <c r="E282" s="148" t="s">
        <v>1092</v>
      </c>
      <c r="F282" s="4" t="s">
        <v>1093</v>
      </c>
      <c r="G282" s="41">
        <v>5.4</v>
      </c>
      <c r="H282" s="41">
        <v>7.5</v>
      </c>
      <c r="I282" s="5">
        <v>5</v>
      </c>
      <c r="J282" s="4" t="s">
        <v>1118</v>
      </c>
      <c r="K282" s="5">
        <v>0</v>
      </c>
      <c r="L282" s="5">
        <f t="shared" si="32"/>
        <v>77.735000000000014</v>
      </c>
      <c r="M282" s="36">
        <v>17.100000000000001</v>
      </c>
      <c r="N282" s="5">
        <f t="shared" si="33"/>
        <v>1329.2685000000004</v>
      </c>
      <c r="O282" s="5">
        <v>0</v>
      </c>
      <c r="P282" s="5">
        <f t="shared" si="34"/>
        <v>1329.2685000000004</v>
      </c>
      <c r="Q282" s="65" t="s">
        <v>126</v>
      </c>
      <c r="R282" s="4" t="s">
        <v>1095</v>
      </c>
      <c r="S282" s="4"/>
    </row>
    <row r="283" spans="1:19" hidden="1" x14ac:dyDescent="0.25">
      <c r="A283" s="151">
        <v>66943</v>
      </c>
      <c r="B283" s="187">
        <f t="shared" si="31"/>
        <v>46231</v>
      </c>
      <c r="C283" s="4" t="s">
        <v>1209</v>
      </c>
      <c r="D283" s="4" t="s">
        <v>1407</v>
      </c>
      <c r="E283" s="148" t="s">
        <v>8838</v>
      </c>
      <c r="F283" s="4" t="s">
        <v>131</v>
      </c>
      <c r="G283" s="41">
        <v>3.45</v>
      </c>
      <c r="H283" s="41">
        <v>7.65</v>
      </c>
      <c r="I283" s="5">
        <v>4.5</v>
      </c>
      <c r="J283" s="4" t="s">
        <v>1118</v>
      </c>
      <c r="K283" s="5">
        <v>0</v>
      </c>
      <c r="L283" s="5">
        <f t="shared" si="32"/>
        <v>63.975000000000001</v>
      </c>
      <c r="M283" s="36">
        <v>47.8</v>
      </c>
      <c r="N283" s="5">
        <f t="shared" si="33"/>
        <v>3058.0050000000001</v>
      </c>
      <c r="O283" s="5">
        <v>0</v>
      </c>
      <c r="P283" s="5">
        <f t="shared" si="34"/>
        <v>3058.0050000000001</v>
      </c>
      <c r="Q283" s="65" t="s">
        <v>126</v>
      </c>
      <c r="R283" s="4" t="s">
        <v>1095</v>
      </c>
      <c r="S283" s="4"/>
    </row>
    <row r="284" spans="1:19" hidden="1" x14ac:dyDescent="0.25">
      <c r="A284" s="151">
        <v>66943</v>
      </c>
      <c r="B284" s="187">
        <f t="shared" si="31"/>
        <v>46231</v>
      </c>
      <c r="C284" s="4" t="s">
        <v>1210</v>
      </c>
      <c r="D284" s="4" t="s">
        <v>1407</v>
      </c>
      <c r="E284" s="148" t="s">
        <v>8838</v>
      </c>
      <c r="F284" s="4" t="s">
        <v>1093</v>
      </c>
      <c r="G284" s="41">
        <v>5.4</v>
      </c>
      <c r="H284" s="41">
        <v>7.5</v>
      </c>
      <c r="I284" s="5">
        <v>5</v>
      </c>
      <c r="J284" s="4" t="s">
        <v>1118</v>
      </c>
      <c r="K284" s="5">
        <v>0</v>
      </c>
      <c r="L284" s="5">
        <f t="shared" si="32"/>
        <v>77.735000000000014</v>
      </c>
      <c r="M284" s="36">
        <v>24</v>
      </c>
      <c r="N284" s="5">
        <f t="shared" si="33"/>
        <v>1865.6400000000003</v>
      </c>
      <c r="O284" s="5">
        <v>0</v>
      </c>
      <c r="P284" s="5">
        <f t="shared" si="34"/>
        <v>1865.6400000000003</v>
      </c>
      <c r="Q284" s="65" t="s">
        <v>126</v>
      </c>
      <c r="R284" s="4" t="s">
        <v>1095</v>
      </c>
      <c r="S284" s="4"/>
    </row>
    <row r="285" spans="1:19" hidden="1" x14ac:dyDescent="0.25">
      <c r="A285" s="151">
        <v>66943</v>
      </c>
      <c r="B285" s="187">
        <f t="shared" si="31"/>
        <v>46231</v>
      </c>
      <c r="C285" s="4" t="s">
        <v>1209</v>
      </c>
      <c r="D285" s="4" t="s">
        <v>1407</v>
      </c>
      <c r="E285" s="148" t="s">
        <v>1092</v>
      </c>
      <c r="F285" s="4" t="s">
        <v>131</v>
      </c>
      <c r="G285" s="41">
        <v>3.35</v>
      </c>
      <c r="H285" s="41">
        <v>7.6</v>
      </c>
      <c r="I285" s="5">
        <v>4.5</v>
      </c>
      <c r="J285" s="4" t="s">
        <v>1118</v>
      </c>
      <c r="K285" s="5">
        <v>0</v>
      </c>
      <c r="L285" s="5">
        <f t="shared" si="32"/>
        <v>63.032499999999999</v>
      </c>
      <c r="M285" s="36">
        <v>32.700000000000003</v>
      </c>
      <c r="N285" s="5">
        <f t="shared" si="33"/>
        <v>2061.16275</v>
      </c>
      <c r="O285" s="5">
        <v>0</v>
      </c>
      <c r="P285" s="5">
        <f t="shared" si="34"/>
        <v>2061.16275</v>
      </c>
      <c r="Q285" s="65" t="s">
        <v>126</v>
      </c>
      <c r="R285" s="4" t="s">
        <v>1095</v>
      </c>
      <c r="S285" s="4"/>
    </row>
    <row r="286" spans="1:19" hidden="1" x14ac:dyDescent="0.25">
      <c r="A286" s="151">
        <v>66943</v>
      </c>
      <c r="B286" s="187">
        <f t="shared" si="31"/>
        <v>46231</v>
      </c>
      <c r="C286" s="4" t="s">
        <v>1210</v>
      </c>
      <c r="D286" s="4" t="s">
        <v>1407</v>
      </c>
      <c r="E286" s="148" t="s">
        <v>1092</v>
      </c>
      <c r="F286" s="4" t="s">
        <v>1093</v>
      </c>
      <c r="G286" s="41">
        <v>5.4</v>
      </c>
      <c r="H286" s="41">
        <v>7.55</v>
      </c>
      <c r="I286" s="5">
        <v>5</v>
      </c>
      <c r="J286" s="4" t="s">
        <v>1118</v>
      </c>
      <c r="K286" s="5">
        <v>0</v>
      </c>
      <c r="L286" s="5">
        <f t="shared" si="32"/>
        <v>77.962500000000006</v>
      </c>
      <c r="M286" s="36">
        <v>16.5</v>
      </c>
      <c r="N286" s="5">
        <f t="shared" si="33"/>
        <v>1286.3812500000001</v>
      </c>
      <c r="O286" s="5">
        <v>0</v>
      </c>
      <c r="P286" s="5">
        <f t="shared" si="34"/>
        <v>1286.3812500000001</v>
      </c>
      <c r="Q286" s="65" t="s">
        <v>126</v>
      </c>
      <c r="R286" s="4" t="s">
        <v>1095</v>
      </c>
      <c r="S286" s="4"/>
    </row>
    <row r="287" spans="1:19" hidden="1" x14ac:dyDescent="0.25">
      <c r="A287" s="100">
        <v>66944</v>
      </c>
      <c r="B287" s="187">
        <f t="shared" si="31"/>
        <v>46232</v>
      </c>
      <c r="C287" s="4" t="s">
        <v>1211</v>
      </c>
      <c r="D287" s="4" t="s">
        <v>1407</v>
      </c>
      <c r="E287" s="148" t="s">
        <v>8838</v>
      </c>
      <c r="F287" s="4" t="s">
        <v>131</v>
      </c>
      <c r="G287" s="41">
        <v>3.43</v>
      </c>
      <c r="H287" s="41">
        <v>7.55</v>
      </c>
      <c r="I287" s="5">
        <v>4.5</v>
      </c>
      <c r="J287" s="4" t="s">
        <v>1118</v>
      </c>
      <c r="K287" s="5">
        <v>0</v>
      </c>
      <c r="L287" s="5">
        <f t="shared" si="32"/>
        <v>63.377000000000002</v>
      </c>
      <c r="M287" s="36">
        <v>46.6</v>
      </c>
      <c r="N287" s="5">
        <f t="shared" si="33"/>
        <v>2953.3682000000003</v>
      </c>
      <c r="O287" s="5">
        <v>0</v>
      </c>
      <c r="P287" s="5">
        <f t="shared" si="34"/>
        <v>2953.3682000000003</v>
      </c>
      <c r="Q287" s="4" t="s">
        <v>126</v>
      </c>
      <c r="R287" s="4" t="s">
        <v>1095</v>
      </c>
      <c r="S287" s="4"/>
    </row>
    <row r="288" spans="1:19" hidden="1" x14ac:dyDescent="0.25">
      <c r="A288" s="100">
        <v>66944</v>
      </c>
      <c r="B288" s="187">
        <f t="shared" si="31"/>
        <v>46232</v>
      </c>
      <c r="C288" s="4" t="s">
        <v>1212</v>
      </c>
      <c r="D288" s="4" t="s">
        <v>1407</v>
      </c>
      <c r="E288" s="148" t="s">
        <v>8838</v>
      </c>
      <c r="F288" s="4" t="s">
        <v>1093</v>
      </c>
      <c r="G288" s="41">
        <v>5.4</v>
      </c>
      <c r="H288" s="41">
        <v>7.55</v>
      </c>
      <c r="I288" s="5">
        <v>5</v>
      </c>
      <c r="J288" s="4" t="s">
        <v>1118</v>
      </c>
      <c r="K288" s="5">
        <v>0</v>
      </c>
      <c r="L288" s="5">
        <f t="shared" si="32"/>
        <v>77.962500000000006</v>
      </c>
      <c r="M288" s="36">
        <v>24.4</v>
      </c>
      <c r="N288" s="5">
        <f t="shared" si="33"/>
        <v>1902.2850000000001</v>
      </c>
      <c r="O288" s="5">
        <v>0</v>
      </c>
      <c r="P288" s="5">
        <f t="shared" si="34"/>
        <v>1902.2850000000001</v>
      </c>
      <c r="Q288" s="4" t="s">
        <v>126</v>
      </c>
      <c r="R288" s="4" t="s">
        <v>1095</v>
      </c>
      <c r="S288" s="4"/>
    </row>
    <row r="289" spans="1:19" hidden="1" x14ac:dyDescent="0.25">
      <c r="A289" s="151">
        <v>66944</v>
      </c>
      <c r="B289" s="187">
        <f t="shared" si="31"/>
        <v>46232</v>
      </c>
      <c r="C289" s="4" t="s">
        <v>1211</v>
      </c>
      <c r="D289" s="4" t="s">
        <v>1407</v>
      </c>
      <c r="E289" s="148" t="s">
        <v>1092</v>
      </c>
      <c r="F289" s="4" t="s">
        <v>131</v>
      </c>
      <c r="G289" s="41">
        <v>3.44</v>
      </c>
      <c r="H289" s="41">
        <v>7.6</v>
      </c>
      <c r="I289" s="5">
        <v>4.5</v>
      </c>
      <c r="J289" s="4" t="s">
        <v>1118</v>
      </c>
      <c r="K289" s="5">
        <v>0</v>
      </c>
      <c r="L289" s="5">
        <f t="shared" si="32"/>
        <v>63.676000000000002</v>
      </c>
      <c r="M289" s="36">
        <v>32.200000000000003</v>
      </c>
      <c r="N289" s="5">
        <f t="shared" si="33"/>
        <v>2050.3672000000001</v>
      </c>
      <c r="O289" s="5">
        <v>0</v>
      </c>
      <c r="P289" s="5">
        <f t="shared" si="34"/>
        <v>2050.3672000000001</v>
      </c>
      <c r="Q289" s="65" t="s">
        <v>126</v>
      </c>
      <c r="R289" s="4" t="s">
        <v>1095</v>
      </c>
      <c r="S289" s="4"/>
    </row>
    <row r="290" spans="1:19" hidden="1" x14ac:dyDescent="0.25">
      <c r="A290" s="151">
        <v>66944</v>
      </c>
      <c r="B290" s="187">
        <f t="shared" si="31"/>
        <v>46232</v>
      </c>
      <c r="C290" s="4" t="s">
        <v>1212</v>
      </c>
      <c r="D290" s="4" t="s">
        <v>1407</v>
      </c>
      <c r="E290" s="148" t="s">
        <v>1092</v>
      </c>
      <c r="F290" s="4" t="s">
        <v>1093</v>
      </c>
      <c r="G290" s="41">
        <v>5.4</v>
      </c>
      <c r="H290" s="41">
        <v>7.65</v>
      </c>
      <c r="I290" s="5">
        <v>5</v>
      </c>
      <c r="J290" s="4" t="s">
        <v>1118</v>
      </c>
      <c r="K290" s="5">
        <v>0</v>
      </c>
      <c r="L290" s="5">
        <f t="shared" si="32"/>
        <v>78.417500000000004</v>
      </c>
      <c r="M290" s="36">
        <v>15.2</v>
      </c>
      <c r="N290" s="5">
        <f t="shared" si="33"/>
        <v>1191.9459999999999</v>
      </c>
      <c r="O290" s="5">
        <v>0</v>
      </c>
      <c r="P290" s="5">
        <f t="shared" si="34"/>
        <v>1191.9459999999999</v>
      </c>
      <c r="Q290" s="65" t="s">
        <v>126</v>
      </c>
      <c r="R290" s="4" t="s">
        <v>1095</v>
      </c>
      <c r="S290" s="4"/>
    </row>
    <row r="291" spans="1:19" hidden="1" x14ac:dyDescent="0.25">
      <c r="A291" s="151">
        <v>66945</v>
      </c>
      <c r="B291" s="187">
        <f t="shared" si="31"/>
        <v>46233</v>
      </c>
      <c r="C291" s="4" t="s">
        <v>1213</v>
      </c>
      <c r="D291" s="4" t="s">
        <v>1407</v>
      </c>
      <c r="E291" s="148" t="s">
        <v>8838</v>
      </c>
      <c r="F291" s="4" t="s">
        <v>131</v>
      </c>
      <c r="G291" s="41">
        <v>3.4</v>
      </c>
      <c r="H291" s="41">
        <v>7.6</v>
      </c>
      <c r="I291" s="5">
        <v>4.5</v>
      </c>
      <c r="J291" s="4" t="s">
        <v>1118</v>
      </c>
      <c r="K291" s="5">
        <v>0</v>
      </c>
      <c r="L291" s="5">
        <f t="shared" si="32"/>
        <v>63.39</v>
      </c>
      <c r="M291" s="36">
        <v>49.7</v>
      </c>
      <c r="N291" s="5">
        <f t="shared" si="33"/>
        <v>3150.4830000000002</v>
      </c>
      <c r="O291" s="5">
        <v>0</v>
      </c>
      <c r="P291" s="5">
        <f t="shared" si="34"/>
        <v>3150.4830000000002</v>
      </c>
      <c r="Q291" s="65" t="s">
        <v>126</v>
      </c>
      <c r="R291" s="4" t="s">
        <v>1095</v>
      </c>
      <c r="S291" s="4"/>
    </row>
    <row r="292" spans="1:19" hidden="1" x14ac:dyDescent="0.25">
      <c r="A292" s="151">
        <v>66945</v>
      </c>
      <c r="B292" s="187">
        <f t="shared" si="31"/>
        <v>46233</v>
      </c>
      <c r="C292" s="4" t="s">
        <v>1214</v>
      </c>
      <c r="D292" s="4" t="s">
        <v>1407</v>
      </c>
      <c r="E292" s="148" t="s">
        <v>8838</v>
      </c>
      <c r="F292" s="4" t="s">
        <v>1093</v>
      </c>
      <c r="G292" s="41">
        <v>5.4</v>
      </c>
      <c r="H292" s="41">
        <v>7.5</v>
      </c>
      <c r="I292" s="5">
        <v>5</v>
      </c>
      <c r="J292" s="4" t="s">
        <v>1118</v>
      </c>
      <c r="K292" s="5">
        <v>0</v>
      </c>
      <c r="L292" s="5">
        <f t="shared" si="32"/>
        <v>77.735000000000014</v>
      </c>
      <c r="M292" s="36">
        <v>23.9</v>
      </c>
      <c r="N292" s="5">
        <f t="shared" si="33"/>
        <v>1857.8665000000003</v>
      </c>
      <c r="O292" s="5">
        <v>0</v>
      </c>
      <c r="P292" s="5">
        <f t="shared" si="34"/>
        <v>1857.8665000000003</v>
      </c>
      <c r="Q292" s="65" t="s">
        <v>126</v>
      </c>
      <c r="R292" s="4" t="s">
        <v>1095</v>
      </c>
      <c r="S292" s="4"/>
    </row>
    <row r="293" spans="1:19" hidden="1" x14ac:dyDescent="0.25">
      <c r="A293" s="151">
        <v>66945</v>
      </c>
      <c r="B293" s="187">
        <f t="shared" si="31"/>
        <v>46233</v>
      </c>
      <c r="C293" s="4" t="s">
        <v>1213</v>
      </c>
      <c r="D293" s="4" t="s">
        <v>1407</v>
      </c>
      <c r="E293" s="148" t="s">
        <v>1092</v>
      </c>
      <c r="F293" s="4" t="s">
        <v>131</v>
      </c>
      <c r="G293" s="41">
        <v>3.45</v>
      </c>
      <c r="H293" s="41">
        <v>7.55</v>
      </c>
      <c r="I293" s="5">
        <v>4.5</v>
      </c>
      <c r="J293" s="4" t="s">
        <v>1118</v>
      </c>
      <c r="K293" s="5">
        <v>0</v>
      </c>
      <c r="L293" s="5">
        <f t="shared" si="32"/>
        <v>63.52</v>
      </c>
      <c r="M293" s="36">
        <v>33.700000000000003</v>
      </c>
      <c r="N293" s="5">
        <f t="shared" si="33"/>
        <v>2140.6240000000003</v>
      </c>
      <c r="O293" s="5">
        <v>0</v>
      </c>
      <c r="P293" s="5">
        <f t="shared" si="34"/>
        <v>2140.6240000000003</v>
      </c>
      <c r="Q293" s="65" t="s">
        <v>126</v>
      </c>
      <c r="R293" s="4" t="s">
        <v>1095</v>
      </c>
      <c r="S293" s="4"/>
    </row>
    <row r="294" spans="1:19" hidden="1" x14ac:dyDescent="0.25">
      <c r="A294" s="151">
        <v>66945</v>
      </c>
      <c r="B294" s="187">
        <f t="shared" si="31"/>
        <v>46233</v>
      </c>
      <c r="C294" s="4" t="s">
        <v>1214</v>
      </c>
      <c r="D294" s="4" t="s">
        <v>1407</v>
      </c>
      <c r="E294" s="148" t="s">
        <v>1092</v>
      </c>
      <c r="F294" s="4" t="s">
        <v>1093</v>
      </c>
      <c r="G294" s="41">
        <v>5.4</v>
      </c>
      <c r="H294" s="41">
        <v>7.5</v>
      </c>
      <c r="I294" s="5">
        <v>5</v>
      </c>
      <c r="J294" s="4" t="s">
        <v>1118</v>
      </c>
      <c r="K294" s="5">
        <v>0</v>
      </c>
      <c r="L294" s="5">
        <f t="shared" si="32"/>
        <v>77.735000000000014</v>
      </c>
      <c r="M294" s="36">
        <v>16</v>
      </c>
      <c r="N294" s="5">
        <f t="shared" si="33"/>
        <v>1243.7600000000002</v>
      </c>
      <c r="O294" s="5">
        <v>0</v>
      </c>
      <c r="P294" s="5">
        <f t="shared" si="34"/>
        <v>1243.7600000000002</v>
      </c>
      <c r="Q294" s="65" t="s">
        <v>126</v>
      </c>
      <c r="R294" s="4" t="s">
        <v>1095</v>
      </c>
      <c r="S294" s="4"/>
    </row>
    <row r="295" spans="1:19" hidden="1" x14ac:dyDescent="0.25">
      <c r="A295" s="151">
        <v>66946</v>
      </c>
      <c r="B295" s="187">
        <f t="shared" si="31"/>
        <v>46234</v>
      </c>
      <c r="C295" s="4" t="s">
        <v>1215</v>
      </c>
      <c r="D295" s="4" t="s">
        <v>1407</v>
      </c>
      <c r="E295" s="148" t="s">
        <v>8838</v>
      </c>
      <c r="F295" s="4" t="s">
        <v>131</v>
      </c>
      <c r="G295" s="41">
        <v>3.5</v>
      </c>
      <c r="H295" s="41">
        <v>7.6</v>
      </c>
      <c r="I295" s="5">
        <v>4.5</v>
      </c>
      <c r="J295" s="4" t="s">
        <v>1118</v>
      </c>
      <c r="K295" s="5">
        <v>0</v>
      </c>
      <c r="L295" s="5">
        <f t="shared" si="32"/>
        <v>64.105000000000004</v>
      </c>
      <c r="M295" s="36">
        <v>43.6</v>
      </c>
      <c r="N295" s="5">
        <f t="shared" si="33"/>
        <v>2794.9780000000001</v>
      </c>
      <c r="O295" s="5">
        <v>0</v>
      </c>
      <c r="P295" s="5">
        <f t="shared" si="34"/>
        <v>2794.9780000000001</v>
      </c>
      <c r="Q295" s="65" t="s">
        <v>126</v>
      </c>
      <c r="R295" s="4" t="s">
        <v>1095</v>
      </c>
      <c r="S295" s="4"/>
    </row>
    <row r="296" spans="1:19" hidden="1" x14ac:dyDescent="0.25">
      <c r="A296" s="151">
        <v>66946</v>
      </c>
      <c r="B296" s="187">
        <f t="shared" si="31"/>
        <v>46234</v>
      </c>
      <c r="C296" s="4" t="s">
        <v>1216</v>
      </c>
      <c r="D296" s="4" t="s">
        <v>1407</v>
      </c>
      <c r="E296" s="148" t="s">
        <v>8838</v>
      </c>
      <c r="F296" s="4" t="s">
        <v>1093</v>
      </c>
      <c r="G296" s="41">
        <v>5.4</v>
      </c>
      <c r="H296" s="41">
        <v>7.5</v>
      </c>
      <c r="I296" s="5">
        <v>5</v>
      </c>
      <c r="J296" s="4" t="s">
        <v>1118</v>
      </c>
      <c r="K296" s="5">
        <v>0</v>
      </c>
      <c r="L296" s="5">
        <f t="shared" si="32"/>
        <v>77.735000000000014</v>
      </c>
      <c r="M296" s="36">
        <v>24.4</v>
      </c>
      <c r="N296" s="5">
        <f t="shared" si="33"/>
        <v>1896.7340000000002</v>
      </c>
      <c r="O296" s="5">
        <v>0</v>
      </c>
      <c r="P296" s="5">
        <f t="shared" si="34"/>
        <v>1896.7340000000002</v>
      </c>
      <c r="Q296" s="65" t="s">
        <v>126</v>
      </c>
      <c r="R296" s="4" t="s">
        <v>1095</v>
      </c>
      <c r="S296" s="4"/>
    </row>
    <row r="297" spans="1:19" hidden="1" x14ac:dyDescent="0.25">
      <c r="A297" s="151">
        <v>66946</v>
      </c>
      <c r="B297" s="187">
        <f t="shared" si="31"/>
        <v>46234</v>
      </c>
      <c r="C297" s="4" t="s">
        <v>1215</v>
      </c>
      <c r="D297" s="4" t="s">
        <v>1407</v>
      </c>
      <c r="E297" s="148" t="s">
        <v>1092</v>
      </c>
      <c r="F297" s="4" t="s">
        <v>131</v>
      </c>
      <c r="G297" s="41">
        <v>3.4</v>
      </c>
      <c r="H297" s="41">
        <v>7.55</v>
      </c>
      <c r="I297" s="5">
        <v>4.5</v>
      </c>
      <c r="J297" s="4" t="s">
        <v>1118</v>
      </c>
      <c r="K297" s="5">
        <v>0</v>
      </c>
      <c r="L297" s="5">
        <f t="shared" si="32"/>
        <v>63.162500000000001</v>
      </c>
      <c r="M297" s="36">
        <v>33</v>
      </c>
      <c r="N297" s="5">
        <f t="shared" si="33"/>
        <v>2084.3625000000002</v>
      </c>
      <c r="O297" s="5">
        <v>0</v>
      </c>
      <c r="P297" s="5">
        <f t="shared" si="34"/>
        <v>2084.3625000000002</v>
      </c>
      <c r="Q297" s="65" t="s">
        <v>126</v>
      </c>
      <c r="R297" s="4" t="s">
        <v>1095</v>
      </c>
      <c r="S297" s="4"/>
    </row>
    <row r="298" spans="1:19" hidden="1" x14ac:dyDescent="0.25">
      <c r="A298" s="151">
        <v>66946</v>
      </c>
      <c r="B298" s="187">
        <f t="shared" si="31"/>
        <v>46234</v>
      </c>
      <c r="C298" s="4" t="s">
        <v>1216</v>
      </c>
      <c r="D298" s="4" t="s">
        <v>1407</v>
      </c>
      <c r="E298" s="148" t="s">
        <v>1092</v>
      </c>
      <c r="F298" s="4" t="s">
        <v>1093</v>
      </c>
      <c r="G298" s="41">
        <v>5.4</v>
      </c>
      <c r="H298" s="41">
        <v>7.5</v>
      </c>
      <c r="I298" s="5">
        <v>5</v>
      </c>
      <c r="J298" s="4" t="s">
        <v>1118</v>
      </c>
      <c r="K298" s="5">
        <v>0</v>
      </c>
      <c r="L298" s="5">
        <f t="shared" si="32"/>
        <v>77.735000000000014</v>
      </c>
      <c r="M298" s="36">
        <v>15.6</v>
      </c>
      <c r="N298" s="5">
        <f t="shared" si="33"/>
        <v>1212.6660000000002</v>
      </c>
      <c r="O298" s="5">
        <v>0</v>
      </c>
      <c r="P298" s="5">
        <f t="shared" si="34"/>
        <v>1212.6660000000002</v>
      </c>
      <c r="Q298" s="65" t="s">
        <v>126</v>
      </c>
      <c r="R298" s="4" t="s">
        <v>1095</v>
      </c>
      <c r="S298" s="4">
        <v>118724</v>
      </c>
    </row>
    <row r="299" spans="1:19" hidden="1" x14ac:dyDescent="0.25">
      <c r="A299" s="151">
        <v>66947</v>
      </c>
      <c r="B299" s="187">
        <f t="shared" si="31"/>
        <v>46235</v>
      </c>
      <c r="C299" s="4" t="s">
        <v>1215</v>
      </c>
      <c r="D299" s="4" t="s">
        <v>1407</v>
      </c>
      <c r="E299" s="148" t="s">
        <v>8838</v>
      </c>
      <c r="F299" s="4" t="s">
        <v>131</v>
      </c>
      <c r="G299" s="41">
        <v>3.4</v>
      </c>
      <c r="H299" s="41">
        <v>7.75</v>
      </c>
      <c r="I299" s="5">
        <v>4.5</v>
      </c>
      <c r="J299" s="4" t="s">
        <v>1118</v>
      </c>
      <c r="K299" s="5">
        <v>0</v>
      </c>
      <c r="L299" s="5">
        <f t="shared" si="32"/>
        <v>64.072499999999991</v>
      </c>
      <c r="M299" s="36">
        <v>37.200000000000003</v>
      </c>
      <c r="N299" s="5">
        <f t="shared" si="33"/>
        <v>2383.4969999999998</v>
      </c>
      <c r="O299" s="5">
        <v>0</v>
      </c>
      <c r="P299" s="5">
        <f t="shared" si="34"/>
        <v>2383.4969999999998</v>
      </c>
      <c r="Q299" s="65" t="s">
        <v>126</v>
      </c>
      <c r="R299" s="4" t="s">
        <v>127</v>
      </c>
      <c r="S299" s="4">
        <v>824</v>
      </c>
    </row>
    <row r="300" spans="1:19" hidden="1" x14ac:dyDescent="0.25">
      <c r="A300" s="151">
        <v>66947</v>
      </c>
      <c r="B300" s="187">
        <f t="shared" si="31"/>
        <v>46235</v>
      </c>
      <c r="C300" s="4" t="s">
        <v>1216</v>
      </c>
      <c r="D300" s="4" t="s">
        <v>1407</v>
      </c>
      <c r="E300" s="148" t="s">
        <v>8838</v>
      </c>
      <c r="F300" s="4" t="s">
        <v>1093</v>
      </c>
      <c r="G300" s="41">
        <v>5.4</v>
      </c>
      <c r="H300" s="41">
        <v>7.5</v>
      </c>
      <c r="I300" s="5">
        <v>5</v>
      </c>
      <c r="J300" s="4" t="s">
        <v>1118</v>
      </c>
      <c r="K300" s="5">
        <v>0</v>
      </c>
      <c r="L300" s="5">
        <f t="shared" si="32"/>
        <v>77.735000000000014</v>
      </c>
      <c r="M300" s="36">
        <v>24.2</v>
      </c>
      <c r="N300" s="5">
        <f t="shared" si="33"/>
        <v>1881.1870000000004</v>
      </c>
      <c r="O300" s="5">
        <v>0</v>
      </c>
      <c r="P300" s="5">
        <f t="shared" si="34"/>
        <v>1881.1870000000004</v>
      </c>
      <c r="Q300" s="65" t="s">
        <v>126</v>
      </c>
      <c r="R300" s="4" t="s">
        <v>127</v>
      </c>
      <c r="S300" s="4"/>
    </row>
    <row r="301" spans="1:19" hidden="1" x14ac:dyDescent="0.25">
      <c r="A301" s="151">
        <v>66947</v>
      </c>
      <c r="B301" s="187">
        <f t="shared" si="31"/>
        <v>46235</v>
      </c>
      <c r="C301" s="4" t="s">
        <v>1215</v>
      </c>
      <c r="D301" s="4" t="s">
        <v>1407</v>
      </c>
      <c r="E301" s="148" t="s">
        <v>1092</v>
      </c>
      <c r="F301" s="4" t="s">
        <v>131</v>
      </c>
      <c r="G301" s="41">
        <v>3.4</v>
      </c>
      <c r="H301" s="41">
        <v>7.75</v>
      </c>
      <c r="I301" s="5">
        <v>4.5</v>
      </c>
      <c r="J301" s="4" t="s">
        <v>1118</v>
      </c>
      <c r="K301" s="5">
        <v>0</v>
      </c>
      <c r="L301" s="5">
        <f t="shared" si="32"/>
        <v>64.072499999999991</v>
      </c>
      <c r="M301" s="36">
        <v>26.5</v>
      </c>
      <c r="N301" s="5">
        <f t="shared" si="33"/>
        <v>1697.9212499999999</v>
      </c>
      <c r="O301" s="5">
        <v>0</v>
      </c>
      <c r="P301" s="5">
        <f t="shared" si="34"/>
        <v>1697.9212499999999</v>
      </c>
      <c r="Q301" s="65" t="s">
        <v>126</v>
      </c>
      <c r="R301" s="4" t="s">
        <v>127</v>
      </c>
      <c r="S301" s="4"/>
    </row>
    <row r="302" spans="1:19" hidden="1" x14ac:dyDescent="0.25">
      <c r="A302" s="151">
        <v>66947</v>
      </c>
      <c r="B302" s="187">
        <f t="shared" ref="B302:B365" si="35">IF(A302="","",IF(ISNUMBER(A302),IFERROR(VLOOKUP(TEXT(A302,"yyyy/mm/dd"),BSAD,2,FALSE),""),IFERROR(VLOOKUP(A302,BSAD,2,FALSE),"")))</f>
        <v>46235</v>
      </c>
      <c r="C302" s="4" t="s">
        <v>1216</v>
      </c>
      <c r="D302" s="4" t="s">
        <v>1407</v>
      </c>
      <c r="E302" s="148" t="s">
        <v>1092</v>
      </c>
      <c r="F302" s="4" t="s">
        <v>1093</v>
      </c>
      <c r="G302" s="41">
        <v>5.4</v>
      </c>
      <c r="H302" s="41">
        <v>7.5</v>
      </c>
      <c r="I302" s="5">
        <v>5</v>
      </c>
      <c r="J302" s="4" t="s">
        <v>1118</v>
      </c>
      <c r="K302" s="5">
        <v>0</v>
      </c>
      <c r="L302" s="5">
        <f t="shared" ref="L302:L365" si="36">IF($F302="","",IF($J302="FIXED",$K302,($G302*FAT_MULT)+($H302*SNF_MULT)+$I302))</f>
        <v>77.735000000000014</v>
      </c>
      <c r="M302" s="36">
        <v>16.8</v>
      </c>
      <c r="N302" s="5">
        <f t="shared" ref="N302:N365" si="37">IF($M302="","",$M302*$L302)</f>
        <v>1305.9480000000003</v>
      </c>
      <c r="O302" s="5">
        <v>0</v>
      </c>
      <c r="P302" s="5">
        <f t="shared" ref="P302:P365" si="38">IF($M302="","",$N302+$O302)</f>
        <v>1305.9480000000003</v>
      </c>
      <c r="Q302" s="65" t="s">
        <v>126</v>
      </c>
      <c r="R302" s="4" t="s">
        <v>127</v>
      </c>
      <c r="S302" s="4"/>
    </row>
    <row r="303" spans="1:19" hidden="1" x14ac:dyDescent="0.25">
      <c r="A303" s="151">
        <v>66948</v>
      </c>
      <c r="B303" s="187">
        <f t="shared" si="35"/>
        <v>46236</v>
      </c>
      <c r="C303" s="4" t="s">
        <v>1215</v>
      </c>
      <c r="D303" s="4" t="s">
        <v>1407</v>
      </c>
      <c r="E303" s="148" t="s">
        <v>8838</v>
      </c>
      <c r="F303" s="4" t="s">
        <v>131</v>
      </c>
      <c r="G303" s="41">
        <v>3.4</v>
      </c>
      <c r="H303" s="41">
        <v>7.75</v>
      </c>
      <c r="I303" s="5">
        <v>4.5</v>
      </c>
      <c r="J303" s="4" t="s">
        <v>1118</v>
      </c>
      <c r="K303" s="5">
        <v>0</v>
      </c>
      <c r="L303" s="5">
        <f t="shared" si="36"/>
        <v>64.072499999999991</v>
      </c>
      <c r="M303" s="36">
        <v>49.1</v>
      </c>
      <c r="N303" s="5">
        <f t="shared" si="37"/>
        <v>3145.9597499999995</v>
      </c>
      <c r="O303" s="5">
        <v>0</v>
      </c>
      <c r="P303" s="5">
        <f t="shared" si="38"/>
        <v>3145.9597499999995</v>
      </c>
      <c r="Q303" s="65" t="s">
        <v>126</v>
      </c>
      <c r="R303" s="4" t="s">
        <v>127</v>
      </c>
      <c r="S303" s="4"/>
    </row>
    <row r="304" spans="1:19" hidden="1" x14ac:dyDescent="0.25">
      <c r="A304" s="151">
        <v>66948</v>
      </c>
      <c r="B304" s="187">
        <f t="shared" si="35"/>
        <v>46236</v>
      </c>
      <c r="C304" s="4" t="s">
        <v>1216</v>
      </c>
      <c r="D304" s="4" t="s">
        <v>1407</v>
      </c>
      <c r="E304" s="148" t="s">
        <v>8838</v>
      </c>
      <c r="F304" s="4" t="s">
        <v>1093</v>
      </c>
      <c r="G304" s="41">
        <v>5.4</v>
      </c>
      <c r="H304" s="41">
        <v>7.5</v>
      </c>
      <c r="I304" s="5">
        <v>5</v>
      </c>
      <c r="J304" s="4" t="s">
        <v>1118</v>
      </c>
      <c r="K304" s="5">
        <v>0</v>
      </c>
      <c r="L304" s="5">
        <f t="shared" si="36"/>
        <v>77.735000000000014</v>
      </c>
      <c r="M304" s="36">
        <v>24</v>
      </c>
      <c r="N304" s="5">
        <f t="shared" si="37"/>
        <v>1865.6400000000003</v>
      </c>
      <c r="O304" s="5">
        <v>0</v>
      </c>
      <c r="P304" s="5">
        <f t="shared" si="38"/>
        <v>1865.6400000000003</v>
      </c>
      <c r="Q304" s="65" t="s">
        <v>126</v>
      </c>
      <c r="R304" s="4" t="s">
        <v>127</v>
      </c>
      <c r="S304" s="4"/>
    </row>
    <row r="305" spans="1:19" hidden="1" x14ac:dyDescent="0.25">
      <c r="A305" s="151">
        <v>66948</v>
      </c>
      <c r="B305" s="187">
        <f t="shared" si="35"/>
        <v>46236</v>
      </c>
      <c r="C305" s="4" t="s">
        <v>1215</v>
      </c>
      <c r="D305" s="4" t="s">
        <v>1407</v>
      </c>
      <c r="E305" s="148" t="s">
        <v>1092</v>
      </c>
      <c r="F305" s="4" t="s">
        <v>131</v>
      </c>
      <c r="G305" s="41">
        <v>3.4</v>
      </c>
      <c r="H305" s="41">
        <v>7.75</v>
      </c>
      <c r="I305" s="5">
        <v>4.5</v>
      </c>
      <c r="J305" s="4" t="s">
        <v>1118</v>
      </c>
      <c r="K305" s="5">
        <v>0</v>
      </c>
      <c r="L305" s="5">
        <f t="shared" si="36"/>
        <v>64.072499999999991</v>
      </c>
      <c r="M305" s="36">
        <v>35.4</v>
      </c>
      <c r="N305" s="5">
        <f t="shared" si="37"/>
        <v>2268.1664999999994</v>
      </c>
      <c r="O305" s="5">
        <v>0</v>
      </c>
      <c r="P305" s="5">
        <f t="shared" si="38"/>
        <v>2268.1664999999994</v>
      </c>
      <c r="Q305" s="65" t="s">
        <v>126</v>
      </c>
      <c r="R305" s="4" t="s">
        <v>127</v>
      </c>
      <c r="S305" s="4"/>
    </row>
    <row r="306" spans="1:19" hidden="1" x14ac:dyDescent="0.25">
      <c r="A306" s="151">
        <v>66948</v>
      </c>
      <c r="B306" s="187">
        <f t="shared" si="35"/>
        <v>46236</v>
      </c>
      <c r="C306" s="4" t="s">
        <v>1216</v>
      </c>
      <c r="D306" s="4" t="s">
        <v>1407</v>
      </c>
      <c r="E306" s="148" t="s">
        <v>1092</v>
      </c>
      <c r="F306" s="4" t="s">
        <v>1093</v>
      </c>
      <c r="G306" s="41">
        <v>5.4</v>
      </c>
      <c r="H306" s="41">
        <v>7.5</v>
      </c>
      <c r="I306" s="5">
        <v>5</v>
      </c>
      <c r="J306" s="4" t="s">
        <v>1118</v>
      </c>
      <c r="K306" s="5">
        <v>0</v>
      </c>
      <c r="L306" s="5">
        <f t="shared" si="36"/>
        <v>77.735000000000014</v>
      </c>
      <c r="M306" s="36">
        <v>13.9</v>
      </c>
      <c r="N306" s="5">
        <f t="shared" si="37"/>
        <v>1080.5165000000002</v>
      </c>
      <c r="O306" s="5">
        <v>0</v>
      </c>
      <c r="P306" s="5">
        <f t="shared" si="38"/>
        <v>1080.5165000000002</v>
      </c>
      <c r="Q306" s="65" t="s">
        <v>126</v>
      </c>
      <c r="R306" s="4" t="s">
        <v>127</v>
      </c>
      <c r="S306" s="4"/>
    </row>
    <row r="307" spans="1:19" hidden="1" x14ac:dyDescent="0.25">
      <c r="A307" s="151">
        <v>66949</v>
      </c>
      <c r="B307" s="187">
        <f t="shared" si="35"/>
        <v>46237</v>
      </c>
      <c r="C307" s="4" t="s">
        <v>1215</v>
      </c>
      <c r="D307" s="4" t="s">
        <v>1407</v>
      </c>
      <c r="E307" s="148" t="s">
        <v>8838</v>
      </c>
      <c r="F307" s="4" t="s">
        <v>131</v>
      </c>
      <c r="G307" s="41">
        <v>3.4</v>
      </c>
      <c r="H307" s="41">
        <v>7.75</v>
      </c>
      <c r="I307" s="5">
        <v>4.5</v>
      </c>
      <c r="J307" s="4" t="s">
        <v>1118</v>
      </c>
      <c r="K307" s="5">
        <v>0</v>
      </c>
      <c r="L307" s="5">
        <f t="shared" si="36"/>
        <v>64.072499999999991</v>
      </c>
      <c r="M307" s="36">
        <v>47</v>
      </c>
      <c r="N307" s="5">
        <f t="shared" si="37"/>
        <v>3011.4074999999993</v>
      </c>
      <c r="O307" s="5">
        <v>0</v>
      </c>
      <c r="P307" s="5">
        <f t="shared" si="38"/>
        <v>3011.4074999999993</v>
      </c>
      <c r="Q307" s="65" t="s">
        <v>126</v>
      </c>
      <c r="R307" s="4" t="s">
        <v>127</v>
      </c>
      <c r="S307" s="4"/>
    </row>
    <row r="308" spans="1:19" hidden="1" x14ac:dyDescent="0.25">
      <c r="A308" s="151">
        <v>66949</v>
      </c>
      <c r="B308" s="187">
        <f t="shared" si="35"/>
        <v>46237</v>
      </c>
      <c r="C308" s="4" t="s">
        <v>1216</v>
      </c>
      <c r="D308" s="4" t="s">
        <v>1407</v>
      </c>
      <c r="E308" s="148" t="s">
        <v>8838</v>
      </c>
      <c r="F308" s="4" t="s">
        <v>1093</v>
      </c>
      <c r="G308" s="41">
        <v>5.4</v>
      </c>
      <c r="H308" s="41">
        <v>7.5</v>
      </c>
      <c r="I308" s="5">
        <v>5</v>
      </c>
      <c r="J308" s="4" t="s">
        <v>1118</v>
      </c>
      <c r="K308" s="5">
        <v>0</v>
      </c>
      <c r="L308" s="5">
        <f t="shared" si="36"/>
        <v>77.735000000000014</v>
      </c>
      <c r="M308" s="36">
        <v>24</v>
      </c>
      <c r="N308" s="5">
        <f t="shared" si="37"/>
        <v>1865.6400000000003</v>
      </c>
      <c r="O308" s="5">
        <v>0</v>
      </c>
      <c r="P308" s="5">
        <f t="shared" si="38"/>
        <v>1865.6400000000003</v>
      </c>
      <c r="Q308" s="65" t="s">
        <v>126</v>
      </c>
      <c r="R308" s="4" t="s">
        <v>127</v>
      </c>
      <c r="S308" s="4"/>
    </row>
    <row r="309" spans="1:19" hidden="1" x14ac:dyDescent="0.25">
      <c r="A309" s="151">
        <v>66949</v>
      </c>
      <c r="B309" s="187">
        <f t="shared" si="35"/>
        <v>46237</v>
      </c>
      <c r="C309" s="4" t="s">
        <v>1215</v>
      </c>
      <c r="D309" s="4" t="s">
        <v>1407</v>
      </c>
      <c r="E309" s="148" t="s">
        <v>1092</v>
      </c>
      <c r="F309" s="4" t="s">
        <v>131</v>
      </c>
      <c r="G309" s="41">
        <v>3.4</v>
      </c>
      <c r="H309" s="41">
        <v>7.75</v>
      </c>
      <c r="I309" s="5">
        <v>4.5</v>
      </c>
      <c r="J309" s="4" t="s">
        <v>1118</v>
      </c>
      <c r="K309" s="5">
        <v>0</v>
      </c>
      <c r="L309" s="5">
        <f t="shared" si="36"/>
        <v>64.072499999999991</v>
      </c>
      <c r="M309" s="36">
        <v>33.200000000000003</v>
      </c>
      <c r="N309" s="5">
        <f t="shared" si="37"/>
        <v>2127.2069999999999</v>
      </c>
      <c r="O309" s="5">
        <v>0</v>
      </c>
      <c r="P309" s="5">
        <f t="shared" si="38"/>
        <v>2127.2069999999999</v>
      </c>
      <c r="Q309" s="65" t="s">
        <v>126</v>
      </c>
      <c r="R309" s="4" t="s">
        <v>127</v>
      </c>
      <c r="S309" s="4"/>
    </row>
    <row r="310" spans="1:19" hidden="1" x14ac:dyDescent="0.25">
      <c r="A310" s="151">
        <v>66949</v>
      </c>
      <c r="B310" s="187">
        <f t="shared" si="35"/>
        <v>46237</v>
      </c>
      <c r="C310" s="4" t="s">
        <v>1216</v>
      </c>
      <c r="D310" s="4" t="s">
        <v>1407</v>
      </c>
      <c r="E310" s="148" t="s">
        <v>1092</v>
      </c>
      <c r="F310" s="4" t="s">
        <v>1093</v>
      </c>
      <c r="G310" s="41">
        <v>5.4</v>
      </c>
      <c r="H310" s="41">
        <v>7.5</v>
      </c>
      <c r="I310" s="5">
        <v>5</v>
      </c>
      <c r="J310" s="4" t="s">
        <v>1118</v>
      </c>
      <c r="K310" s="5">
        <v>0</v>
      </c>
      <c r="L310" s="5">
        <f t="shared" si="36"/>
        <v>77.735000000000014</v>
      </c>
      <c r="M310" s="36">
        <v>17.100000000000001</v>
      </c>
      <c r="N310" s="5">
        <f t="shared" si="37"/>
        <v>1329.2685000000004</v>
      </c>
      <c r="O310" s="5">
        <v>0</v>
      </c>
      <c r="P310" s="5">
        <f t="shared" si="38"/>
        <v>1329.2685000000004</v>
      </c>
      <c r="Q310" s="65" t="s">
        <v>126</v>
      </c>
      <c r="R310" s="4" t="s">
        <v>127</v>
      </c>
      <c r="S310" s="4"/>
    </row>
    <row r="311" spans="1:19" hidden="1" x14ac:dyDescent="0.25">
      <c r="A311" s="151">
        <v>66950</v>
      </c>
      <c r="B311" s="187">
        <f t="shared" si="35"/>
        <v>46238</v>
      </c>
      <c r="C311" s="4" t="s">
        <v>1215</v>
      </c>
      <c r="D311" s="4" t="s">
        <v>1407</v>
      </c>
      <c r="E311" s="148" t="s">
        <v>8838</v>
      </c>
      <c r="F311" s="4" t="s">
        <v>131</v>
      </c>
      <c r="G311" s="41">
        <v>3.4</v>
      </c>
      <c r="H311" s="41">
        <v>7.75</v>
      </c>
      <c r="I311" s="5">
        <v>4.5</v>
      </c>
      <c r="J311" s="4" t="s">
        <v>1118</v>
      </c>
      <c r="K311" s="5">
        <v>0</v>
      </c>
      <c r="L311" s="5">
        <f t="shared" si="36"/>
        <v>64.072499999999991</v>
      </c>
      <c r="M311" s="36">
        <v>46.7</v>
      </c>
      <c r="N311" s="5">
        <f t="shared" si="37"/>
        <v>2992.1857499999996</v>
      </c>
      <c r="O311" s="5">
        <v>0</v>
      </c>
      <c r="P311" s="5">
        <f t="shared" si="38"/>
        <v>2992.1857499999996</v>
      </c>
      <c r="Q311" s="65" t="s">
        <v>126</v>
      </c>
      <c r="R311" s="4" t="s">
        <v>127</v>
      </c>
      <c r="S311" s="4"/>
    </row>
    <row r="312" spans="1:19" hidden="1" x14ac:dyDescent="0.25">
      <c r="A312" s="151">
        <v>66950</v>
      </c>
      <c r="B312" s="187">
        <f t="shared" si="35"/>
        <v>46238</v>
      </c>
      <c r="C312" s="4" t="s">
        <v>1216</v>
      </c>
      <c r="D312" s="4" t="s">
        <v>1407</v>
      </c>
      <c r="E312" s="148" t="s">
        <v>8838</v>
      </c>
      <c r="F312" s="4" t="s">
        <v>1093</v>
      </c>
      <c r="G312" s="41">
        <v>5.4</v>
      </c>
      <c r="H312" s="41">
        <v>7.5</v>
      </c>
      <c r="I312" s="5">
        <v>5</v>
      </c>
      <c r="J312" s="4" t="s">
        <v>1118</v>
      </c>
      <c r="K312" s="5">
        <v>0</v>
      </c>
      <c r="L312" s="5">
        <f t="shared" si="36"/>
        <v>77.735000000000014</v>
      </c>
      <c r="M312" s="36">
        <v>24.1</v>
      </c>
      <c r="N312" s="5">
        <f t="shared" si="37"/>
        <v>1873.4135000000003</v>
      </c>
      <c r="O312" s="5">
        <v>0</v>
      </c>
      <c r="P312" s="5">
        <f t="shared" si="38"/>
        <v>1873.4135000000003</v>
      </c>
      <c r="Q312" s="65" t="s">
        <v>126</v>
      </c>
      <c r="R312" s="4" t="s">
        <v>127</v>
      </c>
      <c r="S312" s="4"/>
    </row>
    <row r="313" spans="1:19" hidden="1" x14ac:dyDescent="0.25">
      <c r="A313" s="151">
        <v>66950</v>
      </c>
      <c r="B313" s="187">
        <f t="shared" si="35"/>
        <v>46238</v>
      </c>
      <c r="C313" s="4" t="s">
        <v>1215</v>
      </c>
      <c r="D313" s="4" t="s">
        <v>1407</v>
      </c>
      <c r="E313" s="148" t="s">
        <v>1092</v>
      </c>
      <c r="F313" s="4" t="s">
        <v>131</v>
      </c>
      <c r="G313" s="41">
        <v>3.4</v>
      </c>
      <c r="H313" s="41">
        <v>7.75</v>
      </c>
      <c r="I313" s="5">
        <v>4.5</v>
      </c>
      <c r="J313" s="4" t="s">
        <v>1118</v>
      </c>
      <c r="K313" s="5">
        <v>0</v>
      </c>
      <c r="L313" s="5">
        <f t="shared" si="36"/>
        <v>64.072499999999991</v>
      </c>
      <c r="M313" s="36">
        <v>34</v>
      </c>
      <c r="N313" s="5">
        <f t="shared" si="37"/>
        <v>2178.4649999999997</v>
      </c>
      <c r="O313" s="5">
        <v>0</v>
      </c>
      <c r="P313" s="5">
        <f t="shared" si="38"/>
        <v>2178.4649999999997</v>
      </c>
      <c r="Q313" s="65" t="s">
        <v>126</v>
      </c>
      <c r="R313" s="4" t="s">
        <v>127</v>
      </c>
      <c r="S313" s="4"/>
    </row>
    <row r="314" spans="1:19" hidden="1" x14ac:dyDescent="0.25">
      <c r="A314" s="151">
        <v>66950</v>
      </c>
      <c r="B314" s="187">
        <f t="shared" si="35"/>
        <v>46238</v>
      </c>
      <c r="C314" s="4" t="s">
        <v>1216</v>
      </c>
      <c r="D314" s="4" t="s">
        <v>1407</v>
      </c>
      <c r="E314" s="148" t="s">
        <v>1092</v>
      </c>
      <c r="F314" s="4" t="s">
        <v>1093</v>
      </c>
      <c r="G314" s="41">
        <v>5.4</v>
      </c>
      <c r="H314" s="41">
        <v>7.5</v>
      </c>
      <c r="I314" s="5">
        <v>5</v>
      </c>
      <c r="J314" s="4" t="s">
        <v>1118</v>
      </c>
      <c r="K314" s="5">
        <v>0</v>
      </c>
      <c r="L314" s="5">
        <f t="shared" si="36"/>
        <v>77.735000000000014</v>
      </c>
      <c r="M314" s="36">
        <v>17</v>
      </c>
      <c r="N314" s="5">
        <f t="shared" si="37"/>
        <v>1321.4950000000003</v>
      </c>
      <c r="O314" s="5">
        <v>0</v>
      </c>
      <c r="P314" s="5">
        <f t="shared" si="38"/>
        <v>1321.4950000000003</v>
      </c>
      <c r="Q314" s="65" t="s">
        <v>126</v>
      </c>
      <c r="R314" s="4" t="s">
        <v>127</v>
      </c>
      <c r="S314" s="4"/>
    </row>
    <row r="315" spans="1:19" hidden="1" x14ac:dyDescent="0.25">
      <c r="A315" s="151">
        <v>66951</v>
      </c>
      <c r="B315" s="187">
        <f t="shared" si="35"/>
        <v>46239</v>
      </c>
      <c r="C315" s="4" t="s">
        <v>1215</v>
      </c>
      <c r="D315" s="4" t="s">
        <v>1407</v>
      </c>
      <c r="E315" s="148" t="s">
        <v>8838</v>
      </c>
      <c r="F315" s="4" t="s">
        <v>131</v>
      </c>
      <c r="G315" s="41">
        <v>3.4</v>
      </c>
      <c r="H315" s="41">
        <v>7.75</v>
      </c>
      <c r="I315" s="5">
        <v>4.5</v>
      </c>
      <c r="J315" s="4" t="s">
        <v>1118</v>
      </c>
      <c r="K315" s="5">
        <v>0</v>
      </c>
      <c r="L315" s="5">
        <f t="shared" si="36"/>
        <v>64.072499999999991</v>
      </c>
      <c r="M315" s="36">
        <v>43.6</v>
      </c>
      <c r="N315" s="5">
        <f t="shared" si="37"/>
        <v>2793.5609999999997</v>
      </c>
      <c r="O315" s="5">
        <v>0</v>
      </c>
      <c r="P315" s="5">
        <f t="shared" si="38"/>
        <v>2793.5609999999997</v>
      </c>
      <c r="Q315" s="65" t="s">
        <v>126</v>
      </c>
      <c r="R315" s="4" t="s">
        <v>127</v>
      </c>
      <c r="S315" s="4"/>
    </row>
    <row r="316" spans="1:19" hidden="1" x14ac:dyDescent="0.25">
      <c r="A316" s="151">
        <v>66951</v>
      </c>
      <c r="B316" s="187">
        <f t="shared" si="35"/>
        <v>46239</v>
      </c>
      <c r="C316" s="4" t="s">
        <v>1216</v>
      </c>
      <c r="D316" s="4" t="s">
        <v>1407</v>
      </c>
      <c r="E316" s="148" t="s">
        <v>8838</v>
      </c>
      <c r="F316" s="4" t="s">
        <v>1093</v>
      </c>
      <c r="G316" s="41">
        <v>5.4</v>
      </c>
      <c r="H316" s="41">
        <v>7.5</v>
      </c>
      <c r="I316" s="5">
        <v>5</v>
      </c>
      <c r="J316" s="4" t="s">
        <v>1118</v>
      </c>
      <c r="K316" s="5">
        <v>0</v>
      </c>
      <c r="L316" s="5">
        <f t="shared" si="36"/>
        <v>77.735000000000014</v>
      </c>
      <c r="M316" s="36">
        <v>23.8</v>
      </c>
      <c r="N316" s="5">
        <f t="shared" si="37"/>
        <v>1850.0930000000003</v>
      </c>
      <c r="O316" s="5">
        <v>0</v>
      </c>
      <c r="P316" s="5">
        <f t="shared" si="38"/>
        <v>1850.0930000000003</v>
      </c>
      <c r="Q316" s="65" t="s">
        <v>126</v>
      </c>
      <c r="R316" s="4" t="s">
        <v>127</v>
      </c>
      <c r="S316" s="4"/>
    </row>
    <row r="317" spans="1:19" hidden="1" x14ac:dyDescent="0.25">
      <c r="A317" s="151">
        <v>66951</v>
      </c>
      <c r="B317" s="187">
        <f t="shared" si="35"/>
        <v>46239</v>
      </c>
      <c r="C317" s="4" t="s">
        <v>1215</v>
      </c>
      <c r="D317" s="4" t="s">
        <v>1407</v>
      </c>
      <c r="E317" s="148" t="s">
        <v>1092</v>
      </c>
      <c r="F317" s="4" t="s">
        <v>131</v>
      </c>
      <c r="G317" s="41">
        <v>3.4</v>
      </c>
      <c r="H317" s="41">
        <v>7.75</v>
      </c>
      <c r="I317" s="5">
        <v>4.5</v>
      </c>
      <c r="J317" s="4" t="s">
        <v>1118</v>
      </c>
      <c r="K317" s="5">
        <v>0</v>
      </c>
      <c r="L317" s="5">
        <f t="shared" si="36"/>
        <v>64.072499999999991</v>
      </c>
      <c r="M317" s="36">
        <v>21.5</v>
      </c>
      <c r="N317" s="5">
        <f t="shared" si="37"/>
        <v>1377.5587499999997</v>
      </c>
      <c r="O317" s="5">
        <v>0</v>
      </c>
      <c r="P317" s="5">
        <f t="shared" si="38"/>
        <v>1377.5587499999997</v>
      </c>
      <c r="Q317" s="65" t="s">
        <v>126</v>
      </c>
      <c r="R317" s="4" t="s">
        <v>127</v>
      </c>
      <c r="S317" s="4"/>
    </row>
    <row r="318" spans="1:19" hidden="1" x14ac:dyDescent="0.25">
      <c r="A318" s="151">
        <v>66951</v>
      </c>
      <c r="B318" s="187">
        <f t="shared" si="35"/>
        <v>46239</v>
      </c>
      <c r="C318" s="4" t="s">
        <v>1216</v>
      </c>
      <c r="D318" s="4" t="s">
        <v>1407</v>
      </c>
      <c r="E318" s="148" t="s">
        <v>1092</v>
      </c>
      <c r="F318" s="4" t="s">
        <v>1093</v>
      </c>
      <c r="G318" s="41">
        <v>5.4</v>
      </c>
      <c r="H318" s="41">
        <v>7.5</v>
      </c>
      <c r="I318" s="5">
        <v>5</v>
      </c>
      <c r="J318" s="4" t="s">
        <v>1118</v>
      </c>
      <c r="K318" s="5">
        <v>0</v>
      </c>
      <c r="L318" s="5">
        <f t="shared" si="36"/>
        <v>77.735000000000014</v>
      </c>
      <c r="M318" s="36">
        <v>17.5</v>
      </c>
      <c r="N318" s="5">
        <f t="shared" si="37"/>
        <v>1360.3625000000002</v>
      </c>
      <c r="O318" s="5">
        <v>0</v>
      </c>
      <c r="P318" s="5">
        <f t="shared" si="38"/>
        <v>1360.3625000000002</v>
      </c>
      <c r="Q318" s="65" t="s">
        <v>126</v>
      </c>
      <c r="R318" s="4" t="s">
        <v>127</v>
      </c>
      <c r="S318" s="4"/>
    </row>
    <row r="319" spans="1:19" hidden="1" x14ac:dyDescent="0.25">
      <c r="A319" s="151">
        <v>66952</v>
      </c>
      <c r="B319" s="187">
        <f t="shared" si="35"/>
        <v>46240</v>
      </c>
      <c r="C319" s="4" t="s">
        <v>1215</v>
      </c>
      <c r="D319" s="4" t="s">
        <v>1407</v>
      </c>
      <c r="E319" s="148" t="s">
        <v>8838</v>
      </c>
      <c r="F319" s="4" t="s">
        <v>131</v>
      </c>
      <c r="G319" s="41">
        <v>3.4</v>
      </c>
      <c r="H319" s="41">
        <v>7.75</v>
      </c>
      <c r="I319" s="5">
        <v>4.5</v>
      </c>
      <c r="J319" s="4" t="s">
        <v>1118</v>
      </c>
      <c r="K319" s="5">
        <v>0</v>
      </c>
      <c r="L319" s="5">
        <f t="shared" si="36"/>
        <v>64.072499999999991</v>
      </c>
      <c r="M319" s="36">
        <v>43</v>
      </c>
      <c r="N319" s="5">
        <f t="shared" si="37"/>
        <v>2755.1174999999994</v>
      </c>
      <c r="O319" s="5">
        <v>0</v>
      </c>
      <c r="P319" s="5">
        <f t="shared" si="38"/>
        <v>2755.1174999999994</v>
      </c>
      <c r="Q319" s="65" t="s">
        <v>126</v>
      </c>
      <c r="R319" s="4" t="s">
        <v>127</v>
      </c>
      <c r="S319" s="4"/>
    </row>
    <row r="320" spans="1:19" hidden="1" x14ac:dyDescent="0.25">
      <c r="A320" s="151">
        <v>66952</v>
      </c>
      <c r="B320" s="187">
        <f t="shared" si="35"/>
        <v>46240</v>
      </c>
      <c r="C320" s="4" t="s">
        <v>1216</v>
      </c>
      <c r="D320" s="4" t="s">
        <v>1407</v>
      </c>
      <c r="E320" s="148" t="s">
        <v>8838</v>
      </c>
      <c r="F320" s="4" t="s">
        <v>1093</v>
      </c>
      <c r="G320" s="41">
        <v>5.4</v>
      </c>
      <c r="H320" s="41">
        <v>7.5</v>
      </c>
      <c r="I320" s="5">
        <v>5</v>
      </c>
      <c r="J320" s="4" t="s">
        <v>1118</v>
      </c>
      <c r="K320" s="5">
        <v>0</v>
      </c>
      <c r="L320" s="5">
        <f t="shared" si="36"/>
        <v>77.735000000000014</v>
      </c>
      <c r="M320" s="36">
        <v>24.1</v>
      </c>
      <c r="N320" s="5">
        <f t="shared" si="37"/>
        <v>1873.4135000000003</v>
      </c>
      <c r="O320" s="5">
        <v>0</v>
      </c>
      <c r="P320" s="5">
        <f t="shared" si="38"/>
        <v>1873.4135000000003</v>
      </c>
      <c r="Q320" s="65" t="s">
        <v>126</v>
      </c>
      <c r="R320" s="4" t="s">
        <v>127</v>
      </c>
      <c r="S320" s="4"/>
    </row>
    <row r="321" spans="1:19" hidden="1" x14ac:dyDescent="0.25">
      <c r="A321" s="151">
        <v>66952</v>
      </c>
      <c r="B321" s="187">
        <f t="shared" si="35"/>
        <v>46240</v>
      </c>
      <c r="C321" s="4" t="s">
        <v>1215</v>
      </c>
      <c r="D321" s="4" t="s">
        <v>1407</v>
      </c>
      <c r="E321" s="148" t="s">
        <v>1092</v>
      </c>
      <c r="F321" s="4" t="s">
        <v>131</v>
      </c>
      <c r="G321" s="41">
        <v>3.4</v>
      </c>
      <c r="H321" s="41">
        <v>7.75</v>
      </c>
      <c r="I321" s="5">
        <v>4.5</v>
      </c>
      <c r="J321" s="4" t="s">
        <v>1118</v>
      </c>
      <c r="K321" s="5">
        <v>0</v>
      </c>
      <c r="L321" s="5">
        <f t="shared" si="36"/>
        <v>64.072499999999991</v>
      </c>
      <c r="M321" s="36">
        <v>24.5</v>
      </c>
      <c r="N321" s="5">
        <f t="shared" si="37"/>
        <v>1569.7762499999999</v>
      </c>
      <c r="O321" s="5">
        <v>0</v>
      </c>
      <c r="P321" s="5">
        <f t="shared" si="38"/>
        <v>1569.7762499999999</v>
      </c>
      <c r="Q321" s="65" t="s">
        <v>126</v>
      </c>
      <c r="R321" s="4" t="s">
        <v>127</v>
      </c>
      <c r="S321" s="4"/>
    </row>
    <row r="322" spans="1:19" hidden="1" x14ac:dyDescent="0.25">
      <c r="A322" s="151">
        <v>66952</v>
      </c>
      <c r="B322" s="187">
        <f t="shared" si="35"/>
        <v>46240</v>
      </c>
      <c r="C322" s="4" t="s">
        <v>1216</v>
      </c>
      <c r="D322" s="4" t="s">
        <v>1407</v>
      </c>
      <c r="E322" s="148" t="s">
        <v>1092</v>
      </c>
      <c r="F322" s="4" t="s">
        <v>1093</v>
      </c>
      <c r="G322" s="41">
        <v>5.4</v>
      </c>
      <c r="H322" s="41">
        <v>7.5</v>
      </c>
      <c r="I322" s="5">
        <v>5</v>
      </c>
      <c r="J322" s="4" t="s">
        <v>1118</v>
      </c>
      <c r="K322" s="5">
        <v>0</v>
      </c>
      <c r="L322" s="5">
        <f t="shared" si="36"/>
        <v>77.735000000000014</v>
      </c>
      <c r="M322" s="36">
        <v>10</v>
      </c>
      <c r="N322" s="5">
        <f t="shared" si="37"/>
        <v>777.35000000000014</v>
      </c>
      <c r="O322" s="5">
        <v>0</v>
      </c>
      <c r="P322" s="5">
        <f t="shared" si="38"/>
        <v>777.35000000000014</v>
      </c>
      <c r="Q322" s="65" t="s">
        <v>126</v>
      </c>
      <c r="R322" s="4" t="s">
        <v>127</v>
      </c>
      <c r="S322" s="4"/>
    </row>
    <row r="323" spans="1:19" hidden="1" x14ac:dyDescent="0.25">
      <c r="A323" s="151">
        <v>66953</v>
      </c>
      <c r="B323" s="187">
        <f t="shared" si="35"/>
        <v>46241</v>
      </c>
      <c r="C323" s="4" t="s">
        <v>1215</v>
      </c>
      <c r="D323" s="4" t="s">
        <v>1407</v>
      </c>
      <c r="E323" s="148" t="s">
        <v>8838</v>
      </c>
      <c r="F323" s="4" t="s">
        <v>131</v>
      </c>
      <c r="G323" s="41">
        <v>3.4</v>
      </c>
      <c r="H323" s="41">
        <v>7.75</v>
      </c>
      <c r="I323" s="5">
        <v>4.5</v>
      </c>
      <c r="J323" s="4" t="s">
        <v>1118</v>
      </c>
      <c r="K323" s="5">
        <v>0</v>
      </c>
      <c r="L323" s="5">
        <f t="shared" si="36"/>
        <v>64.072499999999991</v>
      </c>
      <c r="M323" s="36">
        <v>25</v>
      </c>
      <c r="N323" s="5">
        <f t="shared" si="37"/>
        <v>1601.8124999999998</v>
      </c>
      <c r="O323" s="5">
        <v>0</v>
      </c>
      <c r="P323" s="5">
        <f t="shared" si="38"/>
        <v>1601.8124999999998</v>
      </c>
      <c r="Q323" s="65" t="s">
        <v>126</v>
      </c>
      <c r="R323" s="4" t="s">
        <v>127</v>
      </c>
      <c r="S323" s="4"/>
    </row>
    <row r="324" spans="1:19" hidden="1" x14ac:dyDescent="0.25">
      <c r="A324" s="151">
        <v>66953</v>
      </c>
      <c r="B324" s="187">
        <f t="shared" si="35"/>
        <v>46241</v>
      </c>
      <c r="C324" s="4" t="s">
        <v>1216</v>
      </c>
      <c r="D324" s="4" t="s">
        <v>1407</v>
      </c>
      <c r="E324" s="148" t="s">
        <v>8838</v>
      </c>
      <c r="F324" s="4" t="s">
        <v>1093</v>
      </c>
      <c r="G324" s="41">
        <v>5.4</v>
      </c>
      <c r="H324" s="41">
        <v>7.5</v>
      </c>
      <c r="I324" s="5">
        <v>5</v>
      </c>
      <c r="J324" s="4" t="s">
        <v>1118</v>
      </c>
      <c r="K324" s="5">
        <v>0</v>
      </c>
      <c r="L324" s="5">
        <f t="shared" si="36"/>
        <v>77.735000000000014</v>
      </c>
      <c r="M324" s="36">
        <v>10</v>
      </c>
      <c r="N324" s="5">
        <f t="shared" si="37"/>
        <v>777.35000000000014</v>
      </c>
      <c r="O324" s="5">
        <v>0</v>
      </c>
      <c r="P324" s="5">
        <f t="shared" si="38"/>
        <v>777.35000000000014</v>
      </c>
      <c r="Q324" s="65" t="s">
        <v>126</v>
      </c>
      <c r="R324" s="4" t="s">
        <v>127</v>
      </c>
      <c r="S324" s="4"/>
    </row>
    <row r="325" spans="1:19" hidden="1" x14ac:dyDescent="0.25">
      <c r="A325" s="151">
        <v>66953</v>
      </c>
      <c r="B325" s="187">
        <f t="shared" si="35"/>
        <v>46241</v>
      </c>
      <c r="C325" s="4" t="s">
        <v>1215</v>
      </c>
      <c r="D325" s="4" t="s">
        <v>1407</v>
      </c>
      <c r="E325" s="148" t="s">
        <v>1092</v>
      </c>
      <c r="F325" s="4" t="s">
        <v>131</v>
      </c>
      <c r="G325" s="41">
        <v>3.4</v>
      </c>
      <c r="H325" s="41">
        <v>7.75</v>
      </c>
      <c r="I325" s="5">
        <v>4.5</v>
      </c>
      <c r="J325" s="4" t="s">
        <v>1118</v>
      </c>
      <c r="K325" s="5">
        <v>0</v>
      </c>
      <c r="L325" s="5">
        <f t="shared" si="36"/>
        <v>64.072499999999991</v>
      </c>
      <c r="M325" s="36">
        <v>30</v>
      </c>
      <c r="N325" s="5">
        <f t="shared" si="37"/>
        <v>1922.1749999999997</v>
      </c>
      <c r="O325" s="5">
        <v>0</v>
      </c>
      <c r="P325" s="5">
        <f t="shared" si="38"/>
        <v>1922.1749999999997</v>
      </c>
      <c r="Q325" s="65" t="s">
        <v>126</v>
      </c>
      <c r="R325" s="4" t="s">
        <v>127</v>
      </c>
      <c r="S325" s="4"/>
    </row>
    <row r="326" spans="1:19" hidden="1" x14ac:dyDescent="0.25">
      <c r="A326" s="151">
        <v>66953</v>
      </c>
      <c r="B326" s="187">
        <f t="shared" si="35"/>
        <v>46241</v>
      </c>
      <c r="C326" s="4" t="s">
        <v>1216</v>
      </c>
      <c r="D326" s="4" t="s">
        <v>1407</v>
      </c>
      <c r="E326" s="148" t="s">
        <v>1092</v>
      </c>
      <c r="F326" s="4" t="s">
        <v>1093</v>
      </c>
      <c r="G326" s="41">
        <v>5.4</v>
      </c>
      <c r="H326" s="41">
        <v>7.5</v>
      </c>
      <c r="I326" s="5">
        <v>5</v>
      </c>
      <c r="J326" s="4" t="s">
        <v>1118</v>
      </c>
      <c r="K326" s="5">
        <v>0</v>
      </c>
      <c r="L326" s="5">
        <f t="shared" si="36"/>
        <v>77.735000000000014</v>
      </c>
      <c r="M326" s="36">
        <v>16.899999999999999</v>
      </c>
      <c r="N326" s="5">
        <f t="shared" si="37"/>
        <v>1313.7215000000001</v>
      </c>
      <c r="O326" s="5">
        <v>0</v>
      </c>
      <c r="P326" s="5">
        <f t="shared" si="38"/>
        <v>1313.7215000000001</v>
      </c>
      <c r="Q326" s="65" t="s">
        <v>126</v>
      </c>
      <c r="R326" s="4" t="s">
        <v>127</v>
      </c>
      <c r="S326" s="4"/>
    </row>
    <row r="327" spans="1:19" hidden="1" x14ac:dyDescent="0.25">
      <c r="A327" s="151">
        <v>66954</v>
      </c>
      <c r="B327" s="187">
        <f t="shared" si="35"/>
        <v>46242</v>
      </c>
      <c r="C327" s="4" t="s">
        <v>1215</v>
      </c>
      <c r="D327" s="4" t="s">
        <v>1407</v>
      </c>
      <c r="E327" s="148" t="s">
        <v>8838</v>
      </c>
      <c r="F327" s="4" t="s">
        <v>131</v>
      </c>
      <c r="G327" s="41">
        <v>3.4</v>
      </c>
      <c r="H327" s="41">
        <v>7.75</v>
      </c>
      <c r="I327" s="5">
        <v>4.5</v>
      </c>
      <c r="J327" s="4" t="s">
        <v>1118</v>
      </c>
      <c r="K327" s="5">
        <v>0</v>
      </c>
      <c r="L327" s="5">
        <f t="shared" si="36"/>
        <v>64.072499999999991</v>
      </c>
      <c r="M327" s="36">
        <v>40.299999999999997</v>
      </c>
      <c r="N327" s="5">
        <f t="shared" si="37"/>
        <v>2582.1217499999993</v>
      </c>
      <c r="O327" s="5">
        <v>0</v>
      </c>
      <c r="P327" s="5">
        <f t="shared" si="38"/>
        <v>2582.1217499999993</v>
      </c>
      <c r="Q327" s="65" t="s">
        <v>126</v>
      </c>
      <c r="R327" s="4" t="s">
        <v>127</v>
      </c>
      <c r="S327" s="4"/>
    </row>
    <row r="328" spans="1:19" hidden="1" x14ac:dyDescent="0.25">
      <c r="A328" s="151">
        <v>66954</v>
      </c>
      <c r="B328" s="187">
        <f t="shared" si="35"/>
        <v>46242</v>
      </c>
      <c r="C328" s="4" t="s">
        <v>1216</v>
      </c>
      <c r="D328" s="4" t="s">
        <v>1407</v>
      </c>
      <c r="E328" s="148" t="s">
        <v>8838</v>
      </c>
      <c r="F328" s="4" t="s">
        <v>1093</v>
      </c>
      <c r="G328" s="41">
        <v>5.4</v>
      </c>
      <c r="H328" s="41">
        <v>7.5</v>
      </c>
      <c r="I328" s="5">
        <v>5</v>
      </c>
      <c r="J328" s="4" t="s">
        <v>1118</v>
      </c>
      <c r="K328" s="5">
        <v>0</v>
      </c>
      <c r="L328" s="5">
        <f t="shared" si="36"/>
        <v>77.735000000000014</v>
      </c>
      <c r="M328" s="36">
        <v>24.4</v>
      </c>
      <c r="N328" s="5">
        <f t="shared" si="37"/>
        <v>1896.7340000000002</v>
      </c>
      <c r="O328" s="5">
        <v>0</v>
      </c>
      <c r="P328" s="5">
        <f t="shared" si="38"/>
        <v>1896.7340000000002</v>
      </c>
      <c r="Q328" s="65" t="s">
        <v>126</v>
      </c>
      <c r="R328" s="4" t="s">
        <v>127</v>
      </c>
      <c r="S328" s="4"/>
    </row>
    <row r="329" spans="1:19" hidden="1" x14ac:dyDescent="0.25">
      <c r="A329" s="151">
        <v>66954</v>
      </c>
      <c r="B329" s="187">
        <f t="shared" si="35"/>
        <v>46242</v>
      </c>
      <c r="C329" s="4" t="s">
        <v>1215</v>
      </c>
      <c r="D329" s="4" t="s">
        <v>1407</v>
      </c>
      <c r="E329" s="148" t="s">
        <v>1092</v>
      </c>
      <c r="F329" s="4" t="s">
        <v>131</v>
      </c>
      <c r="G329" s="41">
        <v>3.4</v>
      </c>
      <c r="H329" s="41">
        <v>7.75</v>
      </c>
      <c r="I329" s="5">
        <v>4.5</v>
      </c>
      <c r="J329" s="4" t="s">
        <v>1118</v>
      </c>
      <c r="K329" s="5">
        <v>0</v>
      </c>
      <c r="L329" s="5">
        <f t="shared" si="36"/>
        <v>64.072499999999991</v>
      </c>
      <c r="M329" s="36">
        <v>33.1</v>
      </c>
      <c r="N329" s="5">
        <f t="shared" si="37"/>
        <v>2120.7997499999997</v>
      </c>
      <c r="O329" s="5">
        <v>0</v>
      </c>
      <c r="P329" s="5">
        <f t="shared" si="38"/>
        <v>2120.7997499999997</v>
      </c>
      <c r="Q329" s="65" t="s">
        <v>126</v>
      </c>
      <c r="R329" s="4" t="s">
        <v>127</v>
      </c>
      <c r="S329" s="4"/>
    </row>
    <row r="330" spans="1:19" hidden="1" x14ac:dyDescent="0.25">
      <c r="A330" s="151">
        <v>66954</v>
      </c>
      <c r="B330" s="187">
        <f t="shared" si="35"/>
        <v>46242</v>
      </c>
      <c r="C330" s="4" t="s">
        <v>1216</v>
      </c>
      <c r="D330" s="4" t="s">
        <v>1407</v>
      </c>
      <c r="E330" s="148" t="s">
        <v>1092</v>
      </c>
      <c r="F330" s="4" t="s">
        <v>1093</v>
      </c>
      <c r="G330" s="41">
        <v>5.4</v>
      </c>
      <c r="H330" s="41">
        <v>7.5</v>
      </c>
      <c r="I330" s="5">
        <v>5</v>
      </c>
      <c r="J330" s="4" t="s">
        <v>1118</v>
      </c>
      <c r="K330" s="5">
        <v>0</v>
      </c>
      <c r="L330" s="5">
        <f t="shared" si="36"/>
        <v>77.735000000000014</v>
      </c>
      <c r="M330" s="36">
        <v>15.3</v>
      </c>
      <c r="N330" s="5">
        <f t="shared" si="37"/>
        <v>1189.3455000000004</v>
      </c>
      <c r="O330" s="5">
        <v>0</v>
      </c>
      <c r="P330" s="5">
        <f t="shared" si="38"/>
        <v>1189.3455000000004</v>
      </c>
      <c r="Q330" s="65" t="s">
        <v>126</v>
      </c>
      <c r="R330" s="4" t="s">
        <v>127</v>
      </c>
      <c r="S330" s="4"/>
    </row>
    <row r="331" spans="1:19" hidden="1" x14ac:dyDescent="0.25">
      <c r="A331" s="151">
        <v>66955</v>
      </c>
      <c r="B331" s="187">
        <f t="shared" si="35"/>
        <v>46243</v>
      </c>
      <c r="C331" s="4" t="s">
        <v>1215</v>
      </c>
      <c r="D331" s="4" t="s">
        <v>1407</v>
      </c>
      <c r="E331" s="148" t="s">
        <v>8838</v>
      </c>
      <c r="F331" s="4" t="s">
        <v>131</v>
      </c>
      <c r="G331" s="41">
        <v>3.4</v>
      </c>
      <c r="H331" s="41">
        <v>7.75</v>
      </c>
      <c r="I331" s="5">
        <v>4.5</v>
      </c>
      <c r="J331" s="4" t="s">
        <v>1118</v>
      </c>
      <c r="K331" s="5">
        <v>0</v>
      </c>
      <c r="L331" s="5">
        <f t="shared" si="36"/>
        <v>64.072499999999991</v>
      </c>
      <c r="M331" s="36">
        <v>43.7</v>
      </c>
      <c r="N331" s="5">
        <f t="shared" si="37"/>
        <v>2799.9682499999999</v>
      </c>
      <c r="O331" s="5">
        <v>0</v>
      </c>
      <c r="P331" s="5">
        <f t="shared" si="38"/>
        <v>2799.9682499999999</v>
      </c>
      <c r="Q331" s="65" t="s">
        <v>126</v>
      </c>
      <c r="R331" s="4" t="s">
        <v>127</v>
      </c>
      <c r="S331" s="4"/>
    </row>
    <row r="332" spans="1:19" hidden="1" x14ac:dyDescent="0.25">
      <c r="A332" s="151">
        <v>66955</v>
      </c>
      <c r="B332" s="187">
        <f t="shared" si="35"/>
        <v>46243</v>
      </c>
      <c r="C332" s="4" t="s">
        <v>1216</v>
      </c>
      <c r="D332" s="4" t="s">
        <v>1407</v>
      </c>
      <c r="E332" s="148" t="s">
        <v>8838</v>
      </c>
      <c r="F332" s="4" t="s">
        <v>1093</v>
      </c>
      <c r="G332" s="41">
        <v>5.4</v>
      </c>
      <c r="H332" s="41">
        <v>7.5</v>
      </c>
      <c r="I332" s="5">
        <v>5</v>
      </c>
      <c r="J332" s="4" t="s">
        <v>1118</v>
      </c>
      <c r="K332" s="5">
        <v>0</v>
      </c>
      <c r="L332" s="5">
        <f t="shared" si="36"/>
        <v>77.735000000000014</v>
      </c>
      <c r="M332" s="36">
        <v>23.7</v>
      </c>
      <c r="N332" s="5">
        <f t="shared" si="37"/>
        <v>1842.3195000000003</v>
      </c>
      <c r="O332" s="5">
        <v>0</v>
      </c>
      <c r="P332" s="5">
        <f t="shared" si="38"/>
        <v>1842.3195000000003</v>
      </c>
      <c r="Q332" s="65" t="s">
        <v>126</v>
      </c>
      <c r="R332" s="4" t="s">
        <v>127</v>
      </c>
      <c r="S332" s="4"/>
    </row>
    <row r="333" spans="1:19" hidden="1" x14ac:dyDescent="0.25">
      <c r="A333" s="151">
        <v>66955</v>
      </c>
      <c r="B333" s="187">
        <f t="shared" si="35"/>
        <v>46243</v>
      </c>
      <c r="C333" s="4" t="s">
        <v>1215</v>
      </c>
      <c r="D333" s="4" t="s">
        <v>1407</v>
      </c>
      <c r="E333" s="148" t="s">
        <v>1092</v>
      </c>
      <c r="F333" s="4" t="s">
        <v>131</v>
      </c>
      <c r="G333" s="41">
        <v>3.4</v>
      </c>
      <c r="H333" s="41">
        <v>7.75</v>
      </c>
      <c r="I333" s="5">
        <v>4.5</v>
      </c>
      <c r="J333" s="4" t="s">
        <v>1118</v>
      </c>
      <c r="K333" s="5">
        <v>0</v>
      </c>
      <c r="L333" s="5">
        <f t="shared" si="36"/>
        <v>64.072499999999991</v>
      </c>
      <c r="M333" s="36">
        <v>29.4</v>
      </c>
      <c r="N333" s="5">
        <f t="shared" si="37"/>
        <v>1883.7314999999996</v>
      </c>
      <c r="O333" s="5">
        <v>0</v>
      </c>
      <c r="P333" s="5">
        <f t="shared" si="38"/>
        <v>1883.7314999999996</v>
      </c>
      <c r="Q333" s="65" t="s">
        <v>126</v>
      </c>
      <c r="R333" s="4" t="s">
        <v>127</v>
      </c>
      <c r="S333" s="4"/>
    </row>
    <row r="334" spans="1:19" hidden="1" x14ac:dyDescent="0.25">
      <c r="A334" s="151">
        <v>66955</v>
      </c>
      <c r="B334" s="187">
        <f t="shared" si="35"/>
        <v>46243</v>
      </c>
      <c r="C334" s="4" t="s">
        <v>1216</v>
      </c>
      <c r="D334" s="4" t="s">
        <v>1407</v>
      </c>
      <c r="E334" s="148" t="s">
        <v>1092</v>
      </c>
      <c r="F334" s="4" t="s">
        <v>1093</v>
      </c>
      <c r="G334" s="41">
        <v>5.4</v>
      </c>
      <c r="H334" s="41">
        <v>7.5</v>
      </c>
      <c r="I334" s="5">
        <v>5</v>
      </c>
      <c r="J334" s="4" t="s">
        <v>1118</v>
      </c>
      <c r="K334" s="5">
        <v>0</v>
      </c>
      <c r="L334" s="5">
        <f t="shared" si="36"/>
        <v>77.735000000000014</v>
      </c>
      <c r="M334" s="36">
        <v>16.2</v>
      </c>
      <c r="N334" s="5">
        <f t="shared" si="37"/>
        <v>1259.3070000000002</v>
      </c>
      <c r="O334" s="5">
        <v>0</v>
      </c>
      <c r="P334" s="5">
        <f t="shared" si="38"/>
        <v>1259.3070000000002</v>
      </c>
      <c r="Q334" s="65" t="s">
        <v>126</v>
      </c>
      <c r="R334" s="4" t="s">
        <v>127</v>
      </c>
      <c r="S334" s="4"/>
    </row>
    <row r="335" spans="1:19" hidden="1" x14ac:dyDescent="0.25">
      <c r="A335" s="151">
        <v>66956</v>
      </c>
      <c r="B335" s="187">
        <f t="shared" si="35"/>
        <v>46244</v>
      </c>
      <c r="C335" s="4" t="s">
        <v>1215</v>
      </c>
      <c r="D335" s="4" t="s">
        <v>1407</v>
      </c>
      <c r="E335" s="148" t="s">
        <v>8838</v>
      </c>
      <c r="F335" s="4" t="s">
        <v>131</v>
      </c>
      <c r="G335" s="41">
        <v>3.4</v>
      </c>
      <c r="H335" s="41">
        <v>7.75</v>
      </c>
      <c r="I335" s="5">
        <v>4.5</v>
      </c>
      <c r="J335" s="4" t="s">
        <v>1118</v>
      </c>
      <c r="K335" s="5">
        <v>0</v>
      </c>
      <c r="L335" s="5">
        <f t="shared" si="36"/>
        <v>64.072499999999991</v>
      </c>
      <c r="M335" s="36">
        <v>42.7</v>
      </c>
      <c r="N335" s="5">
        <f t="shared" si="37"/>
        <v>2735.8957499999997</v>
      </c>
      <c r="O335" s="5">
        <v>0</v>
      </c>
      <c r="P335" s="5">
        <f t="shared" si="38"/>
        <v>2735.8957499999997</v>
      </c>
      <c r="Q335" s="65" t="s">
        <v>126</v>
      </c>
      <c r="R335" s="4" t="s">
        <v>127</v>
      </c>
      <c r="S335" s="4"/>
    </row>
    <row r="336" spans="1:19" hidden="1" x14ac:dyDescent="0.25">
      <c r="A336" s="151">
        <v>66956</v>
      </c>
      <c r="B336" s="187">
        <f t="shared" si="35"/>
        <v>46244</v>
      </c>
      <c r="C336" s="4" t="s">
        <v>1216</v>
      </c>
      <c r="D336" s="4" t="s">
        <v>1407</v>
      </c>
      <c r="E336" s="148" t="s">
        <v>8838</v>
      </c>
      <c r="F336" s="4" t="s">
        <v>1093</v>
      </c>
      <c r="G336" s="41">
        <v>5.4</v>
      </c>
      <c r="H336" s="41">
        <v>7.5</v>
      </c>
      <c r="I336" s="5">
        <v>5</v>
      </c>
      <c r="J336" s="4" t="s">
        <v>1118</v>
      </c>
      <c r="K336" s="5">
        <v>0</v>
      </c>
      <c r="L336" s="5">
        <f t="shared" si="36"/>
        <v>77.735000000000014</v>
      </c>
      <c r="M336" s="36">
        <v>23.8</v>
      </c>
      <c r="N336" s="5">
        <f t="shared" si="37"/>
        <v>1850.0930000000003</v>
      </c>
      <c r="O336" s="5">
        <v>0</v>
      </c>
      <c r="P336" s="5">
        <f t="shared" si="38"/>
        <v>1850.0930000000003</v>
      </c>
      <c r="Q336" s="65" t="s">
        <v>126</v>
      </c>
      <c r="R336" s="4" t="s">
        <v>127</v>
      </c>
      <c r="S336" s="4"/>
    </row>
    <row r="337" spans="1:19" hidden="1" x14ac:dyDescent="0.25">
      <c r="A337" s="151">
        <v>66956</v>
      </c>
      <c r="B337" s="187">
        <f t="shared" si="35"/>
        <v>46244</v>
      </c>
      <c r="C337" s="4" t="s">
        <v>1215</v>
      </c>
      <c r="D337" s="4" t="s">
        <v>1407</v>
      </c>
      <c r="E337" s="148" t="s">
        <v>1092</v>
      </c>
      <c r="F337" s="4" t="s">
        <v>131</v>
      </c>
      <c r="G337" s="41">
        <v>3.4</v>
      </c>
      <c r="H337" s="41">
        <v>7.75</v>
      </c>
      <c r="I337" s="5">
        <v>4.5</v>
      </c>
      <c r="J337" s="4" t="s">
        <v>1118</v>
      </c>
      <c r="K337" s="5">
        <v>0</v>
      </c>
      <c r="L337" s="5">
        <f t="shared" si="36"/>
        <v>64.072499999999991</v>
      </c>
      <c r="M337" s="36">
        <v>32.200000000000003</v>
      </c>
      <c r="N337" s="5">
        <f t="shared" si="37"/>
        <v>2063.1345000000001</v>
      </c>
      <c r="O337" s="5">
        <v>0</v>
      </c>
      <c r="P337" s="5">
        <f t="shared" si="38"/>
        <v>2063.1345000000001</v>
      </c>
      <c r="Q337" s="65" t="s">
        <v>126</v>
      </c>
      <c r="R337" s="4" t="s">
        <v>127</v>
      </c>
      <c r="S337" s="4"/>
    </row>
    <row r="338" spans="1:19" hidden="1" x14ac:dyDescent="0.25">
      <c r="A338" s="151">
        <v>66956</v>
      </c>
      <c r="B338" s="187">
        <f t="shared" si="35"/>
        <v>46244</v>
      </c>
      <c r="C338" s="4" t="s">
        <v>1216</v>
      </c>
      <c r="D338" s="4" t="s">
        <v>1407</v>
      </c>
      <c r="E338" s="148" t="s">
        <v>1092</v>
      </c>
      <c r="F338" s="4" t="s">
        <v>1093</v>
      </c>
      <c r="G338" s="41">
        <v>5.4</v>
      </c>
      <c r="H338" s="41">
        <v>7.5</v>
      </c>
      <c r="I338" s="5">
        <v>5</v>
      </c>
      <c r="J338" s="4" t="s">
        <v>1118</v>
      </c>
      <c r="K338" s="5">
        <v>0</v>
      </c>
      <c r="L338" s="5">
        <f t="shared" si="36"/>
        <v>77.735000000000014</v>
      </c>
      <c r="M338" s="36">
        <v>13.9</v>
      </c>
      <c r="N338" s="5">
        <f t="shared" si="37"/>
        <v>1080.5165000000002</v>
      </c>
      <c r="O338" s="5">
        <v>0</v>
      </c>
      <c r="P338" s="5">
        <f t="shared" si="38"/>
        <v>1080.5165000000002</v>
      </c>
      <c r="Q338" s="65" t="s">
        <v>126</v>
      </c>
      <c r="R338" s="4" t="s">
        <v>127</v>
      </c>
      <c r="S338" s="4"/>
    </row>
    <row r="339" spans="1:19" hidden="1" x14ac:dyDescent="0.25">
      <c r="A339" s="151">
        <v>66957</v>
      </c>
      <c r="B339" s="187">
        <f t="shared" si="35"/>
        <v>46245</v>
      </c>
      <c r="C339" s="4" t="s">
        <v>1215</v>
      </c>
      <c r="D339" s="4" t="s">
        <v>1407</v>
      </c>
      <c r="E339" s="148" t="s">
        <v>8838</v>
      </c>
      <c r="F339" s="4" t="s">
        <v>131</v>
      </c>
      <c r="G339" s="41">
        <v>3.4</v>
      </c>
      <c r="H339" s="41">
        <v>7.75</v>
      </c>
      <c r="I339" s="5">
        <v>4.5</v>
      </c>
      <c r="J339" s="4" t="s">
        <v>1118</v>
      </c>
      <c r="K339" s="5">
        <v>0</v>
      </c>
      <c r="L339" s="5">
        <f t="shared" si="36"/>
        <v>64.072499999999991</v>
      </c>
      <c r="M339" s="36">
        <v>40.200000000000003</v>
      </c>
      <c r="N339" s="5">
        <f t="shared" si="37"/>
        <v>2575.7145</v>
      </c>
      <c r="O339" s="5">
        <v>0</v>
      </c>
      <c r="P339" s="5">
        <f t="shared" si="38"/>
        <v>2575.7145</v>
      </c>
      <c r="Q339" s="65" t="s">
        <v>126</v>
      </c>
      <c r="R339" s="4" t="s">
        <v>127</v>
      </c>
      <c r="S339" s="4"/>
    </row>
    <row r="340" spans="1:19" hidden="1" x14ac:dyDescent="0.25">
      <c r="A340" s="151">
        <v>66957</v>
      </c>
      <c r="B340" s="187">
        <f t="shared" si="35"/>
        <v>46245</v>
      </c>
      <c r="C340" s="4" t="s">
        <v>1216</v>
      </c>
      <c r="D340" s="4" t="s">
        <v>1407</v>
      </c>
      <c r="E340" s="148" t="s">
        <v>8838</v>
      </c>
      <c r="F340" s="4" t="s">
        <v>1093</v>
      </c>
      <c r="G340" s="41">
        <v>5.4</v>
      </c>
      <c r="H340" s="41">
        <v>7.5</v>
      </c>
      <c r="I340" s="5">
        <v>5</v>
      </c>
      <c r="J340" s="4" t="s">
        <v>1118</v>
      </c>
      <c r="K340" s="5">
        <v>0</v>
      </c>
      <c r="L340" s="5">
        <f t="shared" si="36"/>
        <v>77.735000000000014</v>
      </c>
      <c r="M340" s="36">
        <v>24.4</v>
      </c>
      <c r="N340" s="5">
        <f t="shared" si="37"/>
        <v>1896.7340000000002</v>
      </c>
      <c r="O340" s="5">
        <v>0</v>
      </c>
      <c r="P340" s="5">
        <f t="shared" si="38"/>
        <v>1896.7340000000002</v>
      </c>
      <c r="Q340" s="65" t="s">
        <v>126</v>
      </c>
      <c r="R340" s="4" t="s">
        <v>127</v>
      </c>
      <c r="S340" s="4"/>
    </row>
    <row r="341" spans="1:19" hidden="1" x14ac:dyDescent="0.25">
      <c r="A341" s="151">
        <v>66957</v>
      </c>
      <c r="B341" s="187">
        <f t="shared" si="35"/>
        <v>46245</v>
      </c>
      <c r="C341" s="4" t="s">
        <v>1215</v>
      </c>
      <c r="D341" s="4" t="s">
        <v>1407</v>
      </c>
      <c r="E341" s="148" t="s">
        <v>1092</v>
      </c>
      <c r="F341" s="4" t="s">
        <v>131</v>
      </c>
      <c r="G341" s="41">
        <v>3.4</v>
      </c>
      <c r="H341" s="41">
        <v>7.75</v>
      </c>
      <c r="I341" s="5">
        <v>4.5</v>
      </c>
      <c r="J341" s="4" t="s">
        <v>1118</v>
      </c>
      <c r="K341" s="5">
        <v>0</v>
      </c>
      <c r="L341" s="5">
        <f t="shared" si="36"/>
        <v>64.072499999999991</v>
      </c>
      <c r="M341" s="36">
        <v>32.5</v>
      </c>
      <c r="N341" s="5">
        <f t="shared" si="37"/>
        <v>2082.3562499999998</v>
      </c>
      <c r="O341" s="5">
        <v>0</v>
      </c>
      <c r="P341" s="5">
        <f t="shared" si="38"/>
        <v>2082.3562499999998</v>
      </c>
      <c r="Q341" s="65" t="s">
        <v>126</v>
      </c>
      <c r="R341" s="4" t="s">
        <v>127</v>
      </c>
      <c r="S341" s="4"/>
    </row>
    <row r="342" spans="1:19" hidden="1" x14ac:dyDescent="0.25">
      <c r="A342" s="151">
        <v>66957</v>
      </c>
      <c r="B342" s="187">
        <f t="shared" si="35"/>
        <v>46245</v>
      </c>
      <c r="C342" s="4" t="s">
        <v>1216</v>
      </c>
      <c r="D342" s="4" t="s">
        <v>1407</v>
      </c>
      <c r="E342" s="148" t="s">
        <v>1092</v>
      </c>
      <c r="F342" s="4" t="s">
        <v>1093</v>
      </c>
      <c r="G342" s="41">
        <v>5.4</v>
      </c>
      <c r="H342" s="41">
        <v>7.5</v>
      </c>
      <c r="I342" s="5">
        <v>5</v>
      </c>
      <c r="J342" s="4" t="s">
        <v>1118</v>
      </c>
      <c r="K342" s="5">
        <v>0</v>
      </c>
      <c r="L342" s="5">
        <f t="shared" si="36"/>
        <v>77.735000000000014</v>
      </c>
      <c r="M342" s="36">
        <v>17</v>
      </c>
      <c r="N342" s="5">
        <f t="shared" si="37"/>
        <v>1321.4950000000003</v>
      </c>
      <c r="O342" s="5">
        <v>0</v>
      </c>
      <c r="P342" s="5">
        <f t="shared" si="38"/>
        <v>1321.4950000000003</v>
      </c>
      <c r="Q342" s="65" t="s">
        <v>126</v>
      </c>
      <c r="R342" s="4" t="s">
        <v>127</v>
      </c>
      <c r="S342" s="4"/>
    </row>
    <row r="343" spans="1:19" hidden="1" x14ac:dyDescent="0.25">
      <c r="A343" s="151">
        <v>66958</v>
      </c>
      <c r="B343" s="187">
        <f t="shared" si="35"/>
        <v>46246</v>
      </c>
      <c r="C343" s="4" t="s">
        <v>1215</v>
      </c>
      <c r="D343" s="4" t="s">
        <v>1407</v>
      </c>
      <c r="E343" s="148" t="s">
        <v>8838</v>
      </c>
      <c r="F343" s="4" t="s">
        <v>131</v>
      </c>
      <c r="G343" s="41">
        <v>3.4</v>
      </c>
      <c r="H343" s="41">
        <v>7.75</v>
      </c>
      <c r="I343" s="5">
        <v>4.5</v>
      </c>
      <c r="J343" s="4" t="s">
        <v>1118</v>
      </c>
      <c r="K343" s="5">
        <v>0</v>
      </c>
      <c r="L343" s="5">
        <f t="shared" si="36"/>
        <v>64.072499999999991</v>
      </c>
      <c r="M343" s="36">
        <v>40.4</v>
      </c>
      <c r="N343" s="5">
        <f t="shared" si="37"/>
        <v>2588.5289999999995</v>
      </c>
      <c r="O343" s="5">
        <v>0</v>
      </c>
      <c r="P343" s="5">
        <f t="shared" si="38"/>
        <v>2588.5289999999995</v>
      </c>
      <c r="Q343" s="65" t="s">
        <v>126</v>
      </c>
      <c r="R343" s="4" t="s">
        <v>127</v>
      </c>
      <c r="S343" s="4"/>
    </row>
    <row r="344" spans="1:19" hidden="1" x14ac:dyDescent="0.25">
      <c r="A344" s="151">
        <v>66958</v>
      </c>
      <c r="B344" s="187">
        <f t="shared" si="35"/>
        <v>46246</v>
      </c>
      <c r="C344" s="4" t="s">
        <v>1216</v>
      </c>
      <c r="D344" s="4" t="s">
        <v>1407</v>
      </c>
      <c r="E344" s="148" t="s">
        <v>8838</v>
      </c>
      <c r="F344" s="4" t="s">
        <v>1093</v>
      </c>
      <c r="G344" s="41">
        <v>5.4</v>
      </c>
      <c r="H344" s="41">
        <v>7.5</v>
      </c>
      <c r="I344" s="5">
        <v>5</v>
      </c>
      <c r="J344" s="4" t="s">
        <v>1118</v>
      </c>
      <c r="K344" s="5">
        <v>0</v>
      </c>
      <c r="L344" s="5">
        <f t="shared" si="36"/>
        <v>77.735000000000014</v>
      </c>
      <c r="M344" s="36">
        <v>20.6</v>
      </c>
      <c r="N344" s="5">
        <f t="shared" si="37"/>
        <v>1601.3410000000003</v>
      </c>
      <c r="O344" s="5">
        <v>0</v>
      </c>
      <c r="P344" s="5">
        <f t="shared" si="38"/>
        <v>1601.3410000000003</v>
      </c>
      <c r="Q344" s="65" t="s">
        <v>126</v>
      </c>
      <c r="R344" s="4" t="s">
        <v>127</v>
      </c>
      <c r="S344" s="4"/>
    </row>
    <row r="345" spans="1:19" hidden="1" x14ac:dyDescent="0.25">
      <c r="A345" s="151">
        <v>66958</v>
      </c>
      <c r="B345" s="187">
        <f t="shared" si="35"/>
        <v>46246</v>
      </c>
      <c r="C345" s="4" t="s">
        <v>1215</v>
      </c>
      <c r="D345" s="4" t="s">
        <v>1407</v>
      </c>
      <c r="E345" s="148" t="s">
        <v>1092</v>
      </c>
      <c r="F345" s="4" t="s">
        <v>131</v>
      </c>
      <c r="G345" s="41">
        <v>3.4</v>
      </c>
      <c r="H345" s="41">
        <v>7.75</v>
      </c>
      <c r="I345" s="5">
        <v>4.5</v>
      </c>
      <c r="J345" s="4" t="s">
        <v>1118</v>
      </c>
      <c r="K345" s="5">
        <v>0</v>
      </c>
      <c r="L345" s="5">
        <f t="shared" si="36"/>
        <v>64.072499999999991</v>
      </c>
      <c r="M345" s="36">
        <v>33.200000000000003</v>
      </c>
      <c r="N345" s="5">
        <f t="shared" si="37"/>
        <v>2127.2069999999999</v>
      </c>
      <c r="O345" s="5">
        <v>0</v>
      </c>
      <c r="P345" s="5">
        <f t="shared" si="38"/>
        <v>2127.2069999999999</v>
      </c>
      <c r="Q345" s="65" t="s">
        <v>126</v>
      </c>
      <c r="R345" s="4" t="s">
        <v>127</v>
      </c>
      <c r="S345" s="4"/>
    </row>
    <row r="346" spans="1:19" hidden="1" x14ac:dyDescent="0.25">
      <c r="A346" s="151">
        <v>66958</v>
      </c>
      <c r="B346" s="187">
        <f t="shared" si="35"/>
        <v>46246</v>
      </c>
      <c r="C346" s="4" t="s">
        <v>1216</v>
      </c>
      <c r="D346" s="4" t="s">
        <v>1407</v>
      </c>
      <c r="E346" s="148" t="s">
        <v>1092</v>
      </c>
      <c r="F346" s="4" t="s">
        <v>1093</v>
      </c>
      <c r="G346" s="41">
        <v>5.4</v>
      </c>
      <c r="H346" s="41">
        <v>7.5</v>
      </c>
      <c r="I346" s="5">
        <v>5</v>
      </c>
      <c r="J346" s="4" t="s">
        <v>1118</v>
      </c>
      <c r="K346" s="5">
        <v>0</v>
      </c>
      <c r="L346" s="5">
        <f t="shared" si="36"/>
        <v>77.735000000000014</v>
      </c>
      <c r="M346" s="36">
        <v>17.399999999999999</v>
      </c>
      <c r="N346" s="5">
        <f t="shared" si="37"/>
        <v>1352.5890000000002</v>
      </c>
      <c r="O346" s="5">
        <v>0</v>
      </c>
      <c r="P346" s="5">
        <f t="shared" si="38"/>
        <v>1352.5890000000002</v>
      </c>
      <c r="Q346" s="65" t="s">
        <v>126</v>
      </c>
      <c r="R346" s="4" t="s">
        <v>127</v>
      </c>
      <c r="S346" s="4"/>
    </row>
    <row r="347" spans="1:19" hidden="1" x14ac:dyDescent="0.25">
      <c r="A347" s="151">
        <v>66959</v>
      </c>
      <c r="B347" s="187">
        <f t="shared" si="35"/>
        <v>46247</v>
      </c>
      <c r="C347" s="4" t="s">
        <v>1215</v>
      </c>
      <c r="D347" s="4" t="s">
        <v>1407</v>
      </c>
      <c r="E347" s="148" t="s">
        <v>8838</v>
      </c>
      <c r="F347" s="4" t="s">
        <v>131</v>
      </c>
      <c r="G347" s="41">
        <v>3.4</v>
      </c>
      <c r="H347" s="41">
        <v>7.75</v>
      </c>
      <c r="I347" s="5">
        <v>4.5</v>
      </c>
      <c r="J347" s="4" t="s">
        <v>1118</v>
      </c>
      <c r="K347" s="5">
        <v>0</v>
      </c>
      <c r="L347" s="5">
        <f t="shared" si="36"/>
        <v>64.072499999999991</v>
      </c>
      <c r="M347" s="36">
        <v>38.799999999999997</v>
      </c>
      <c r="N347" s="5">
        <f t="shared" si="37"/>
        <v>2486.0129999999995</v>
      </c>
      <c r="O347" s="5">
        <v>0</v>
      </c>
      <c r="P347" s="5">
        <f t="shared" si="38"/>
        <v>2486.0129999999995</v>
      </c>
      <c r="Q347" s="65" t="s">
        <v>126</v>
      </c>
      <c r="R347" s="4" t="s">
        <v>127</v>
      </c>
      <c r="S347" s="4"/>
    </row>
    <row r="348" spans="1:19" hidden="1" x14ac:dyDescent="0.25">
      <c r="A348" s="151">
        <v>66959</v>
      </c>
      <c r="B348" s="187">
        <f t="shared" si="35"/>
        <v>46247</v>
      </c>
      <c r="C348" s="4" t="s">
        <v>1216</v>
      </c>
      <c r="D348" s="4" t="s">
        <v>1407</v>
      </c>
      <c r="E348" s="148" t="s">
        <v>8838</v>
      </c>
      <c r="F348" s="4" t="s">
        <v>1093</v>
      </c>
      <c r="G348" s="41">
        <v>5.4</v>
      </c>
      <c r="H348" s="41">
        <v>7.5</v>
      </c>
      <c r="I348" s="5">
        <v>5</v>
      </c>
      <c r="J348" s="4" t="s">
        <v>1118</v>
      </c>
      <c r="K348" s="5">
        <v>0</v>
      </c>
      <c r="L348" s="5">
        <f t="shared" si="36"/>
        <v>77.735000000000014</v>
      </c>
      <c r="M348" s="36">
        <v>23.3</v>
      </c>
      <c r="N348" s="5">
        <f t="shared" si="37"/>
        <v>1811.2255000000005</v>
      </c>
      <c r="O348" s="5">
        <v>0</v>
      </c>
      <c r="P348" s="5">
        <f t="shared" si="38"/>
        <v>1811.2255000000005</v>
      </c>
      <c r="Q348" s="65" t="s">
        <v>126</v>
      </c>
      <c r="R348" s="4" t="s">
        <v>127</v>
      </c>
      <c r="S348" s="4"/>
    </row>
    <row r="349" spans="1:19" hidden="1" x14ac:dyDescent="0.25">
      <c r="A349" s="151">
        <v>66959</v>
      </c>
      <c r="B349" s="187">
        <f t="shared" si="35"/>
        <v>46247</v>
      </c>
      <c r="C349" s="4" t="s">
        <v>1215</v>
      </c>
      <c r="D349" s="4" t="s">
        <v>1407</v>
      </c>
      <c r="E349" s="148" t="s">
        <v>1092</v>
      </c>
      <c r="F349" s="4" t="s">
        <v>131</v>
      </c>
      <c r="G349" s="41">
        <v>3.4</v>
      </c>
      <c r="H349" s="41">
        <v>7.75</v>
      </c>
      <c r="I349" s="5">
        <v>4.5</v>
      </c>
      <c r="J349" s="4" t="s">
        <v>1118</v>
      </c>
      <c r="K349" s="5">
        <v>0</v>
      </c>
      <c r="L349" s="5">
        <f t="shared" si="36"/>
        <v>64.072499999999991</v>
      </c>
      <c r="M349" s="36">
        <v>27.9</v>
      </c>
      <c r="N349" s="5">
        <f t="shared" si="37"/>
        <v>1787.6227499999995</v>
      </c>
      <c r="O349" s="5">
        <v>0</v>
      </c>
      <c r="P349" s="5">
        <f t="shared" si="38"/>
        <v>1787.6227499999995</v>
      </c>
      <c r="Q349" s="65" t="s">
        <v>126</v>
      </c>
      <c r="R349" s="4" t="s">
        <v>127</v>
      </c>
      <c r="S349" s="4"/>
    </row>
    <row r="350" spans="1:19" hidden="1" x14ac:dyDescent="0.25">
      <c r="A350" s="151">
        <v>66959</v>
      </c>
      <c r="B350" s="187">
        <f t="shared" si="35"/>
        <v>46247</v>
      </c>
      <c r="C350" s="4" t="s">
        <v>1216</v>
      </c>
      <c r="D350" s="4" t="s">
        <v>1407</v>
      </c>
      <c r="E350" s="148" t="s">
        <v>1092</v>
      </c>
      <c r="F350" s="4" t="s">
        <v>1093</v>
      </c>
      <c r="G350" s="41">
        <v>5.4</v>
      </c>
      <c r="H350" s="41">
        <v>7.5</v>
      </c>
      <c r="I350" s="5">
        <v>5</v>
      </c>
      <c r="J350" s="4" t="s">
        <v>1118</v>
      </c>
      <c r="K350" s="5">
        <v>0</v>
      </c>
      <c r="L350" s="5">
        <f t="shared" si="36"/>
        <v>77.735000000000014</v>
      </c>
      <c r="M350" s="36">
        <v>13.3</v>
      </c>
      <c r="N350" s="5">
        <f t="shared" si="37"/>
        <v>1033.8755000000003</v>
      </c>
      <c r="O350" s="5">
        <v>0</v>
      </c>
      <c r="P350" s="5">
        <f t="shared" si="38"/>
        <v>1033.8755000000003</v>
      </c>
      <c r="Q350" s="65" t="s">
        <v>126</v>
      </c>
      <c r="R350" s="4" t="s">
        <v>127</v>
      </c>
      <c r="S350" s="4"/>
    </row>
    <row r="351" spans="1:19" hidden="1" x14ac:dyDescent="0.25">
      <c r="A351" s="151">
        <v>66960</v>
      </c>
      <c r="B351" s="187">
        <f t="shared" si="35"/>
        <v>46248</v>
      </c>
      <c r="C351" s="4" t="s">
        <v>1215</v>
      </c>
      <c r="D351" s="4" t="s">
        <v>1407</v>
      </c>
      <c r="E351" s="148" t="s">
        <v>8838</v>
      </c>
      <c r="F351" s="4" t="s">
        <v>131</v>
      </c>
      <c r="G351" s="41">
        <v>3.4</v>
      </c>
      <c r="H351" s="41">
        <v>7.75</v>
      </c>
      <c r="I351" s="5">
        <v>4.5</v>
      </c>
      <c r="J351" s="4" t="s">
        <v>1118</v>
      </c>
      <c r="K351" s="5">
        <v>0</v>
      </c>
      <c r="L351" s="5">
        <f t="shared" si="36"/>
        <v>64.072499999999991</v>
      </c>
      <c r="M351" s="36">
        <v>40.799999999999997</v>
      </c>
      <c r="N351" s="5">
        <f t="shared" si="37"/>
        <v>2614.1579999999994</v>
      </c>
      <c r="O351" s="5">
        <v>0</v>
      </c>
      <c r="P351" s="5">
        <f t="shared" si="38"/>
        <v>2614.1579999999994</v>
      </c>
      <c r="Q351" s="65" t="s">
        <v>126</v>
      </c>
      <c r="R351" s="4" t="s">
        <v>127</v>
      </c>
      <c r="S351" s="4"/>
    </row>
    <row r="352" spans="1:19" hidden="1" x14ac:dyDescent="0.25">
      <c r="A352" s="151">
        <v>66960</v>
      </c>
      <c r="B352" s="187">
        <f t="shared" si="35"/>
        <v>46248</v>
      </c>
      <c r="C352" s="4" t="s">
        <v>1216</v>
      </c>
      <c r="D352" s="4" t="s">
        <v>1407</v>
      </c>
      <c r="E352" s="148" t="s">
        <v>8838</v>
      </c>
      <c r="F352" s="4" t="s">
        <v>1093</v>
      </c>
      <c r="G352" s="41">
        <v>5.4</v>
      </c>
      <c r="H352" s="41">
        <v>7.5</v>
      </c>
      <c r="I352" s="5">
        <v>5</v>
      </c>
      <c r="J352" s="4" t="s">
        <v>1118</v>
      </c>
      <c r="K352" s="5">
        <v>0</v>
      </c>
      <c r="L352" s="5">
        <f t="shared" si="36"/>
        <v>77.735000000000014</v>
      </c>
      <c r="M352" s="36">
        <v>24.5</v>
      </c>
      <c r="N352" s="5">
        <f t="shared" si="37"/>
        <v>1904.5075000000004</v>
      </c>
      <c r="O352" s="5">
        <v>0</v>
      </c>
      <c r="P352" s="5">
        <f t="shared" si="38"/>
        <v>1904.5075000000004</v>
      </c>
      <c r="Q352" s="65" t="s">
        <v>126</v>
      </c>
      <c r="R352" s="4" t="s">
        <v>127</v>
      </c>
      <c r="S352" s="4"/>
    </row>
    <row r="353" spans="1:19" hidden="1" x14ac:dyDescent="0.25">
      <c r="A353" s="151">
        <v>66960</v>
      </c>
      <c r="B353" s="187">
        <f t="shared" si="35"/>
        <v>46248</v>
      </c>
      <c r="C353" s="4" t="s">
        <v>1215</v>
      </c>
      <c r="D353" s="4" t="s">
        <v>1407</v>
      </c>
      <c r="E353" s="148" t="s">
        <v>1092</v>
      </c>
      <c r="F353" s="4" t="s">
        <v>131</v>
      </c>
      <c r="G353" s="41">
        <v>3.4</v>
      </c>
      <c r="H353" s="41">
        <v>7.75</v>
      </c>
      <c r="I353" s="5">
        <v>4.5</v>
      </c>
      <c r="J353" s="4" t="s">
        <v>1118</v>
      </c>
      <c r="K353" s="5">
        <v>0</v>
      </c>
      <c r="L353" s="5">
        <f t="shared" si="36"/>
        <v>64.072499999999991</v>
      </c>
      <c r="M353" s="36">
        <v>29.9</v>
      </c>
      <c r="N353" s="5">
        <f t="shared" si="37"/>
        <v>1915.7677499999995</v>
      </c>
      <c r="O353" s="5">
        <v>0</v>
      </c>
      <c r="P353" s="5">
        <f t="shared" si="38"/>
        <v>1915.7677499999995</v>
      </c>
      <c r="Q353" s="65" t="s">
        <v>126</v>
      </c>
      <c r="R353" s="4" t="s">
        <v>127</v>
      </c>
      <c r="S353" s="4"/>
    </row>
    <row r="354" spans="1:19" hidden="1" x14ac:dyDescent="0.25">
      <c r="A354" s="151">
        <v>66960</v>
      </c>
      <c r="B354" s="187">
        <f t="shared" si="35"/>
        <v>46248</v>
      </c>
      <c r="C354" s="4" t="s">
        <v>1216</v>
      </c>
      <c r="D354" s="4" t="s">
        <v>1407</v>
      </c>
      <c r="E354" s="148" t="s">
        <v>1092</v>
      </c>
      <c r="F354" s="4" t="s">
        <v>1093</v>
      </c>
      <c r="G354" s="41">
        <v>5.4</v>
      </c>
      <c r="H354" s="41">
        <v>7.5</v>
      </c>
      <c r="I354" s="5">
        <v>5</v>
      </c>
      <c r="J354" s="4" t="s">
        <v>1118</v>
      </c>
      <c r="K354" s="5">
        <v>0</v>
      </c>
      <c r="L354" s="5">
        <f t="shared" si="36"/>
        <v>77.735000000000014</v>
      </c>
      <c r="M354" s="36">
        <v>17.100000000000001</v>
      </c>
      <c r="N354" s="5">
        <f t="shared" si="37"/>
        <v>1329.2685000000004</v>
      </c>
      <c r="O354" s="5">
        <v>0</v>
      </c>
      <c r="P354" s="5">
        <f t="shared" si="38"/>
        <v>1329.2685000000004</v>
      </c>
      <c r="Q354" s="65" t="s">
        <v>126</v>
      </c>
      <c r="R354" s="4" t="s">
        <v>127</v>
      </c>
      <c r="S354" s="4"/>
    </row>
    <row r="355" spans="1:19" hidden="1" x14ac:dyDescent="0.25">
      <c r="A355" s="151">
        <v>66961</v>
      </c>
      <c r="B355" s="187">
        <f t="shared" si="35"/>
        <v>46249</v>
      </c>
      <c r="C355" s="4" t="s">
        <v>1215</v>
      </c>
      <c r="D355" s="4" t="s">
        <v>1407</v>
      </c>
      <c r="E355" s="148" t="s">
        <v>8838</v>
      </c>
      <c r="F355" s="4" t="s">
        <v>131</v>
      </c>
      <c r="G355" s="41">
        <v>3.4</v>
      </c>
      <c r="H355" s="41">
        <v>7.75</v>
      </c>
      <c r="I355" s="5">
        <v>4.5</v>
      </c>
      <c r="J355" s="4" t="s">
        <v>1118</v>
      </c>
      <c r="K355" s="5">
        <v>0</v>
      </c>
      <c r="L355" s="5">
        <f t="shared" si="36"/>
        <v>64.072499999999991</v>
      </c>
      <c r="M355" s="36">
        <v>39.799999999999997</v>
      </c>
      <c r="N355" s="5">
        <f t="shared" si="37"/>
        <v>2550.0854999999992</v>
      </c>
      <c r="O355" s="5">
        <v>0</v>
      </c>
      <c r="P355" s="5">
        <f t="shared" si="38"/>
        <v>2550.0854999999992</v>
      </c>
      <c r="Q355" s="65" t="s">
        <v>126</v>
      </c>
      <c r="R355" s="4" t="s">
        <v>127</v>
      </c>
      <c r="S355" s="4"/>
    </row>
    <row r="356" spans="1:19" hidden="1" x14ac:dyDescent="0.25">
      <c r="A356" s="151">
        <v>66961</v>
      </c>
      <c r="B356" s="187">
        <f t="shared" si="35"/>
        <v>46249</v>
      </c>
      <c r="C356" s="4" t="s">
        <v>1216</v>
      </c>
      <c r="D356" s="4" t="s">
        <v>1407</v>
      </c>
      <c r="E356" s="148" t="s">
        <v>8838</v>
      </c>
      <c r="F356" s="4" t="s">
        <v>1093</v>
      </c>
      <c r="G356" s="41">
        <v>5.4</v>
      </c>
      <c r="H356" s="41">
        <v>7.5</v>
      </c>
      <c r="I356" s="5">
        <v>5</v>
      </c>
      <c r="J356" s="4" t="s">
        <v>1118</v>
      </c>
      <c r="K356" s="5">
        <v>0</v>
      </c>
      <c r="L356" s="5">
        <f t="shared" si="36"/>
        <v>77.735000000000014</v>
      </c>
      <c r="M356" s="36">
        <v>24</v>
      </c>
      <c r="N356" s="5">
        <f t="shared" si="37"/>
        <v>1865.6400000000003</v>
      </c>
      <c r="O356" s="5">
        <v>0</v>
      </c>
      <c r="P356" s="5">
        <f t="shared" si="38"/>
        <v>1865.6400000000003</v>
      </c>
      <c r="Q356" s="65" t="s">
        <v>126</v>
      </c>
      <c r="R356" s="4" t="s">
        <v>127</v>
      </c>
      <c r="S356" s="4"/>
    </row>
    <row r="357" spans="1:19" hidden="1" x14ac:dyDescent="0.25">
      <c r="A357" s="151">
        <v>66961</v>
      </c>
      <c r="B357" s="187">
        <f t="shared" si="35"/>
        <v>46249</v>
      </c>
      <c r="C357" s="4" t="s">
        <v>1215</v>
      </c>
      <c r="D357" s="4" t="s">
        <v>1407</v>
      </c>
      <c r="E357" s="148" t="s">
        <v>1092</v>
      </c>
      <c r="F357" s="4" t="s">
        <v>131</v>
      </c>
      <c r="G357" s="41">
        <v>3.4</v>
      </c>
      <c r="H357" s="41">
        <v>7.75</v>
      </c>
      <c r="I357" s="5">
        <v>4.5</v>
      </c>
      <c r="J357" s="4" t="s">
        <v>1118</v>
      </c>
      <c r="K357" s="5">
        <v>0</v>
      </c>
      <c r="L357" s="5">
        <f t="shared" si="36"/>
        <v>64.072499999999991</v>
      </c>
      <c r="M357" s="36">
        <v>29.8</v>
      </c>
      <c r="N357" s="5">
        <f t="shared" si="37"/>
        <v>1909.3604999999998</v>
      </c>
      <c r="O357" s="5">
        <v>0</v>
      </c>
      <c r="P357" s="5">
        <f t="shared" si="38"/>
        <v>1909.3604999999998</v>
      </c>
      <c r="Q357" s="65" t="s">
        <v>126</v>
      </c>
      <c r="R357" s="4" t="s">
        <v>127</v>
      </c>
      <c r="S357" s="4"/>
    </row>
    <row r="358" spans="1:19" hidden="1" x14ac:dyDescent="0.25">
      <c r="A358" s="151">
        <v>66961</v>
      </c>
      <c r="B358" s="187">
        <f t="shared" si="35"/>
        <v>46249</v>
      </c>
      <c r="C358" s="4" t="s">
        <v>1216</v>
      </c>
      <c r="D358" s="4" t="s">
        <v>1407</v>
      </c>
      <c r="E358" s="148" t="s">
        <v>1092</v>
      </c>
      <c r="F358" s="4" t="s">
        <v>1093</v>
      </c>
      <c r="G358" s="41">
        <v>5.4</v>
      </c>
      <c r="H358" s="41">
        <v>7.5</v>
      </c>
      <c r="I358" s="5">
        <v>5</v>
      </c>
      <c r="J358" s="4" t="s">
        <v>1118</v>
      </c>
      <c r="K358" s="5">
        <v>0</v>
      </c>
      <c r="L358" s="5">
        <f t="shared" si="36"/>
        <v>77.735000000000014</v>
      </c>
      <c r="M358" s="36">
        <v>16.100000000000001</v>
      </c>
      <c r="N358" s="5">
        <f t="shared" si="37"/>
        <v>1251.5335000000002</v>
      </c>
      <c r="O358" s="5">
        <v>0</v>
      </c>
      <c r="P358" s="5">
        <f t="shared" si="38"/>
        <v>1251.5335000000002</v>
      </c>
      <c r="Q358" s="65" t="s">
        <v>126</v>
      </c>
      <c r="R358" s="4" t="s">
        <v>127</v>
      </c>
      <c r="S358" s="4"/>
    </row>
    <row r="359" spans="1:19" hidden="1" x14ac:dyDescent="0.25">
      <c r="A359" s="100" t="s">
        <v>59</v>
      </c>
      <c r="B359" s="187">
        <f t="shared" si="35"/>
        <v>46250</v>
      </c>
      <c r="C359" s="4" t="s">
        <v>1215</v>
      </c>
      <c r="D359" s="4" t="s">
        <v>1407</v>
      </c>
      <c r="E359" s="148" t="s">
        <v>8838</v>
      </c>
      <c r="F359" s="4" t="s">
        <v>131</v>
      </c>
      <c r="G359" s="41">
        <v>3.45</v>
      </c>
      <c r="H359" s="41">
        <v>7.6</v>
      </c>
      <c r="I359" s="5">
        <v>4.5</v>
      </c>
      <c r="J359" s="4" t="s">
        <v>1118</v>
      </c>
      <c r="K359" s="5">
        <v>0</v>
      </c>
      <c r="L359" s="5">
        <f t="shared" si="36"/>
        <v>63.747500000000002</v>
      </c>
      <c r="M359" s="36">
        <v>40.4</v>
      </c>
      <c r="N359" s="5">
        <f t="shared" si="37"/>
        <v>2575.3989999999999</v>
      </c>
      <c r="O359" s="5">
        <v>0</v>
      </c>
      <c r="P359" s="5">
        <f t="shared" si="38"/>
        <v>2575.3989999999999</v>
      </c>
      <c r="Q359" s="65" t="s">
        <v>126</v>
      </c>
      <c r="R359" s="4" t="s">
        <v>127</v>
      </c>
      <c r="S359" s="4"/>
    </row>
    <row r="360" spans="1:19" hidden="1" x14ac:dyDescent="0.25">
      <c r="A360" s="100" t="s">
        <v>59</v>
      </c>
      <c r="B360" s="187">
        <f t="shared" si="35"/>
        <v>46250</v>
      </c>
      <c r="C360" s="4" t="s">
        <v>1216</v>
      </c>
      <c r="D360" s="4" t="s">
        <v>1407</v>
      </c>
      <c r="E360" s="148" t="s">
        <v>8838</v>
      </c>
      <c r="F360" s="4" t="s">
        <v>1093</v>
      </c>
      <c r="G360" s="41">
        <v>5.4</v>
      </c>
      <c r="H360" s="41">
        <v>7.5</v>
      </c>
      <c r="I360" s="5">
        <v>5</v>
      </c>
      <c r="J360" s="4" t="s">
        <v>1118</v>
      </c>
      <c r="K360" s="5">
        <v>0</v>
      </c>
      <c r="L360" s="5">
        <f t="shared" si="36"/>
        <v>77.735000000000014</v>
      </c>
      <c r="M360" s="36">
        <v>27</v>
      </c>
      <c r="N360" s="5">
        <f t="shared" si="37"/>
        <v>2098.8450000000003</v>
      </c>
      <c r="O360" s="5">
        <v>0</v>
      </c>
      <c r="P360" s="5">
        <f t="shared" si="38"/>
        <v>2098.8450000000003</v>
      </c>
      <c r="Q360" s="65" t="s">
        <v>126</v>
      </c>
      <c r="R360" s="4" t="s">
        <v>127</v>
      </c>
      <c r="S360" s="4"/>
    </row>
    <row r="361" spans="1:19" hidden="1" x14ac:dyDescent="0.25">
      <c r="A361" s="100" t="s">
        <v>59</v>
      </c>
      <c r="B361" s="187">
        <f t="shared" si="35"/>
        <v>46250</v>
      </c>
      <c r="C361" s="4" t="s">
        <v>1215</v>
      </c>
      <c r="D361" s="4" t="s">
        <v>1407</v>
      </c>
      <c r="E361" s="148" t="s">
        <v>1092</v>
      </c>
      <c r="F361" s="4" t="s">
        <v>131</v>
      </c>
      <c r="G361" s="41">
        <v>3.35</v>
      </c>
      <c r="H361" s="41">
        <v>7.55</v>
      </c>
      <c r="I361" s="5">
        <v>4.5</v>
      </c>
      <c r="J361" s="4" t="s">
        <v>1118</v>
      </c>
      <c r="K361" s="5">
        <v>0</v>
      </c>
      <c r="L361" s="5">
        <f t="shared" si="36"/>
        <v>62.805</v>
      </c>
      <c r="M361" s="36">
        <v>31.5</v>
      </c>
      <c r="N361" s="5">
        <f t="shared" si="37"/>
        <v>1978.3575000000001</v>
      </c>
      <c r="O361" s="5">
        <v>0</v>
      </c>
      <c r="P361" s="5">
        <f t="shared" si="38"/>
        <v>1978.3575000000001</v>
      </c>
      <c r="Q361" s="65" t="s">
        <v>126</v>
      </c>
      <c r="R361" s="4" t="s">
        <v>127</v>
      </c>
      <c r="S361" s="4"/>
    </row>
    <row r="362" spans="1:19" hidden="1" x14ac:dyDescent="0.25">
      <c r="A362" s="100" t="s">
        <v>59</v>
      </c>
      <c r="B362" s="187">
        <f t="shared" si="35"/>
        <v>46250</v>
      </c>
      <c r="C362" s="4" t="s">
        <v>1216</v>
      </c>
      <c r="D362" s="4" t="s">
        <v>1407</v>
      </c>
      <c r="E362" s="148" t="s">
        <v>1092</v>
      </c>
      <c r="F362" s="4" t="s">
        <v>1093</v>
      </c>
      <c r="G362" s="41">
        <v>5.4</v>
      </c>
      <c r="H362" s="41">
        <v>7.5</v>
      </c>
      <c r="I362" s="5">
        <v>5</v>
      </c>
      <c r="J362" s="4" t="s">
        <v>1118</v>
      </c>
      <c r="K362" s="5">
        <v>0</v>
      </c>
      <c r="L362" s="5">
        <f t="shared" si="36"/>
        <v>77.735000000000014</v>
      </c>
      <c r="M362" s="36">
        <v>14.5</v>
      </c>
      <c r="N362" s="5">
        <f t="shared" si="37"/>
        <v>1127.1575000000003</v>
      </c>
      <c r="O362" s="5">
        <v>0</v>
      </c>
      <c r="P362" s="5">
        <f t="shared" si="38"/>
        <v>1127.1575000000003</v>
      </c>
      <c r="Q362" s="65" t="s">
        <v>126</v>
      </c>
      <c r="R362" s="4" t="s">
        <v>127</v>
      </c>
      <c r="S362" s="4"/>
    </row>
    <row r="363" spans="1:19" hidden="1" x14ac:dyDescent="0.25">
      <c r="A363" s="151">
        <v>66962</v>
      </c>
      <c r="B363" s="187">
        <f t="shared" si="35"/>
        <v>46251</v>
      </c>
      <c r="C363" s="4" t="s">
        <v>1215</v>
      </c>
      <c r="D363" s="4" t="s">
        <v>1407</v>
      </c>
      <c r="E363" s="148" t="s">
        <v>8838</v>
      </c>
      <c r="F363" s="4" t="s">
        <v>131</v>
      </c>
      <c r="G363" s="41">
        <v>3.4</v>
      </c>
      <c r="H363" s="41">
        <v>7.75</v>
      </c>
      <c r="I363" s="5">
        <v>4.5</v>
      </c>
      <c r="J363" s="4" t="s">
        <v>1118</v>
      </c>
      <c r="K363" s="5">
        <v>0</v>
      </c>
      <c r="L363" s="5">
        <f t="shared" si="36"/>
        <v>64.072499999999991</v>
      </c>
      <c r="M363" s="36">
        <v>38.9</v>
      </c>
      <c r="N363" s="5">
        <f t="shared" si="37"/>
        <v>2492.4202499999997</v>
      </c>
      <c r="O363" s="5">
        <v>0</v>
      </c>
      <c r="P363" s="5">
        <f t="shared" si="38"/>
        <v>2492.4202499999997</v>
      </c>
      <c r="Q363" s="65" t="s">
        <v>126</v>
      </c>
      <c r="R363" s="4" t="s">
        <v>127</v>
      </c>
      <c r="S363" s="4"/>
    </row>
    <row r="364" spans="1:19" hidden="1" x14ac:dyDescent="0.25">
      <c r="A364" s="151">
        <v>66962</v>
      </c>
      <c r="B364" s="187">
        <f t="shared" si="35"/>
        <v>46251</v>
      </c>
      <c r="C364" s="4" t="s">
        <v>1216</v>
      </c>
      <c r="D364" s="4" t="s">
        <v>1407</v>
      </c>
      <c r="E364" s="148" t="s">
        <v>8838</v>
      </c>
      <c r="F364" s="4" t="s">
        <v>1093</v>
      </c>
      <c r="G364" s="41">
        <v>5.4</v>
      </c>
      <c r="H364" s="41">
        <v>7.5</v>
      </c>
      <c r="I364" s="5">
        <v>5</v>
      </c>
      <c r="J364" s="4" t="s">
        <v>1118</v>
      </c>
      <c r="K364" s="5">
        <v>0</v>
      </c>
      <c r="L364" s="5">
        <f t="shared" si="36"/>
        <v>77.735000000000014</v>
      </c>
      <c r="M364" s="36">
        <v>14.1</v>
      </c>
      <c r="N364" s="5">
        <f t="shared" si="37"/>
        <v>1096.0635000000002</v>
      </c>
      <c r="O364" s="5">
        <v>0</v>
      </c>
      <c r="P364" s="5">
        <f t="shared" si="38"/>
        <v>1096.0635000000002</v>
      </c>
      <c r="Q364" s="65" t="s">
        <v>126</v>
      </c>
      <c r="R364" s="4" t="s">
        <v>127</v>
      </c>
      <c r="S364" s="4"/>
    </row>
    <row r="365" spans="1:19" hidden="1" x14ac:dyDescent="0.25">
      <c r="A365" s="151">
        <v>66962</v>
      </c>
      <c r="B365" s="187">
        <f t="shared" si="35"/>
        <v>46251</v>
      </c>
      <c r="C365" s="4" t="s">
        <v>1215</v>
      </c>
      <c r="D365" s="4" t="s">
        <v>1407</v>
      </c>
      <c r="E365" s="148" t="s">
        <v>1092</v>
      </c>
      <c r="F365" s="4" t="s">
        <v>131</v>
      </c>
      <c r="G365" s="41">
        <v>3.4</v>
      </c>
      <c r="H365" s="41">
        <v>7.75</v>
      </c>
      <c r="I365" s="5">
        <v>4.5</v>
      </c>
      <c r="J365" s="4" t="s">
        <v>1118</v>
      </c>
      <c r="K365" s="5">
        <v>0</v>
      </c>
      <c r="L365" s="5">
        <f t="shared" si="36"/>
        <v>64.072499999999991</v>
      </c>
      <c r="M365" s="36">
        <v>29.5</v>
      </c>
      <c r="N365" s="5">
        <f t="shared" si="37"/>
        <v>1890.1387499999996</v>
      </c>
      <c r="O365" s="5">
        <v>0</v>
      </c>
      <c r="P365" s="5">
        <f t="shared" si="38"/>
        <v>1890.1387499999996</v>
      </c>
      <c r="Q365" s="65" t="s">
        <v>126</v>
      </c>
      <c r="R365" s="4" t="s">
        <v>127</v>
      </c>
      <c r="S365" s="4"/>
    </row>
    <row r="366" spans="1:19" hidden="1" x14ac:dyDescent="0.25">
      <c r="A366" s="151">
        <v>66962</v>
      </c>
      <c r="B366" s="187">
        <f t="shared" ref="B366:B422" si="39">IF(A366="","",IF(ISNUMBER(A366),IFERROR(VLOOKUP(TEXT(A366,"yyyy/mm/dd"),BSAD,2,FALSE),""),IFERROR(VLOOKUP(A366,BSAD,2,FALSE),"")))</f>
        <v>46251</v>
      </c>
      <c r="C366" s="4" t="s">
        <v>1216</v>
      </c>
      <c r="D366" s="4" t="s">
        <v>1407</v>
      </c>
      <c r="E366" s="148" t="s">
        <v>1092</v>
      </c>
      <c r="F366" s="4" t="s">
        <v>1093</v>
      </c>
      <c r="G366" s="41">
        <v>5.4</v>
      </c>
      <c r="H366" s="41">
        <v>7.5</v>
      </c>
      <c r="I366" s="5">
        <v>5</v>
      </c>
      <c r="J366" s="4" t="s">
        <v>1118</v>
      </c>
      <c r="K366" s="5">
        <v>0</v>
      </c>
      <c r="L366" s="5">
        <f t="shared" ref="L366:L429" si="40">IF($F366="","",IF($J366="FIXED",$K366,($G366*FAT_MULT)+($H366*SNF_MULT)+$I366))</f>
        <v>77.735000000000014</v>
      </c>
      <c r="M366" s="36">
        <v>20.6</v>
      </c>
      <c r="N366" s="5">
        <f t="shared" ref="N366:N429" si="41">IF($M366="","",$M366*$L366)</f>
        <v>1601.3410000000003</v>
      </c>
      <c r="O366" s="5">
        <v>0</v>
      </c>
      <c r="P366" s="5">
        <f t="shared" ref="P366:P429" si="42">IF($M366="","",$N366+$O366)</f>
        <v>1601.3410000000003</v>
      </c>
      <c r="Q366" s="65" t="s">
        <v>126</v>
      </c>
      <c r="R366" s="4" t="s">
        <v>127</v>
      </c>
      <c r="S366" s="4"/>
    </row>
    <row r="367" spans="1:19" hidden="1" x14ac:dyDescent="0.25">
      <c r="A367" s="151">
        <v>66963</v>
      </c>
      <c r="B367" s="187">
        <f t="shared" si="39"/>
        <v>46252</v>
      </c>
      <c r="C367" s="4" t="s">
        <v>1215</v>
      </c>
      <c r="D367" s="4" t="s">
        <v>1407</v>
      </c>
      <c r="E367" s="148" t="s">
        <v>8838</v>
      </c>
      <c r="F367" s="4" t="s">
        <v>131</v>
      </c>
      <c r="G367" s="41">
        <v>3.4</v>
      </c>
      <c r="H367" s="41">
        <v>7.75</v>
      </c>
      <c r="I367" s="5">
        <v>4.5</v>
      </c>
      <c r="J367" s="4" t="s">
        <v>1118</v>
      </c>
      <c r="K367" s="5">
        <v>0</v>
      </c>
      <c r="L367" s="5">
        <f t="shared" si="40"/>
        <v>64.072499999999991</v>
      </c>
      <c r="M367" s="36">
        <v>38.200000000000003</v>
      </c>
      <c r="N367" s="5">
        <f t="shared" si="41"/>
        <v>2447.5695000000001</v>
      </c>
      <c r="O367" s="5">
        <v>0</v>
      </c>
      <c r="P367" s="5">
        <f t="shared" si="42"/>
        <v>2447.5695000000001</v>
      </c>
      <c r="Q367" s="65" t="s">
        <v>126</v>
      </c>
      <c r="R367" s="4" t="s">
        <v>127</v>
      </c>
      <c r="S367" s="4"/>
    </row>
    <row r="368" spans="1:19" hidden="1" x14ac:dyDescent="0.25">
      <c r="A368" s="151">
        <v>66963</v>
      </c>
      <c r="B368" s="187">
        <f t="shared" si="39"/>
        <v>46252</v>
      </c>
      <c r="C368" s="4" t="s">
        <v>1216</v>
      </c>
      <c r="D368" s="4" t="s">
        <v>1407</v>
      </c>
      <c r="E368" s="148" t="s">
        <v>8838</v>
      </c>
      <c r="F368" s="4" t="s">
        <v>1093</v>
      </c>
      <c r="G368" s="41">
        <v>5.4</v>
      </c>
      <c r="H368" s="41">
        <v>7.5</v>
      </c>
      <c r="I368" s="5">
        <v>5</v>
      </c>
      <c r="J368" s="4" t="s">
        <v>1118</v>
      </c>
      <c r="K368" s="5">
        <v>0</v>
      </c>
      <c r="L368" s="5">
        <f t="shared" si="40"/>
        <v>77.735000000000014</v>
      </c>
      <c r="M368" s="36">
        <v>21.7</v>
      </c>
      <c r="N368" s="5">
        <f t="shared" si="41"/>
        <v>1686.8495000000003</v>
      </c>
      <c r="O368" s="5">
        <v>0</v>
      </c>
      <c r="P368" s="5">
        <f t="shared" si="42"/>
        <v>1686.8495000000003</v>
      </c>
      <c r="Q368" s="65" t="s">
        <v>126</v>
      </c>
      <c r="R368" s="4" t="s">
        <v>127</v>
      </c>
      <c r="S368" s="4"/>
    </row>
    <row r="369" spans="1:19" hidden="1" x14ac:dyDescent="0.25">
      <c r="A369" s="151">
        <v>66963</v>
      </c>
      <c r="B369" s="187">
        <f t="shared" si="39"/>
        <v>46252</v>
      </c>
      <c r="C369" s="4" t="s">
        <v>1215</v>
      </c>
      <c r="D369" s="4" t="s">
        <v>1407</v>
      </c>
      <c r="E369" s="148" t="s">
        <v>1092</v>
      </c>
      <c r="F369" s="4" t="s">
        <v>131</v>
      </c>
      <c r="G369" s="41">
        <v>3.4</v>
      </c>
      <c r="H369" s="41">
        <v>7.75</v>
      </c>
      <c r="I369" s="5">
        <v>4.5</v>
      </c>
      <c r="J369" s="4" t="s">
        <v>1118</v>
      </c>
      <c r="K369" s="5">
        <v>0</v>
      </c>
      <c r="L369" s="5">
        <f t="shared" si="40"/>
        <v>64.072499999999991</v>
      </c>
      <c r="M369" s="36">
        <v>21.1</v>
      </c>
      <c r="N369" s="5">
        <f t="shared" si="41"/>
        <v>1351.92975</v>
      </c>
      <c r="O369" s="5">
        <v>0</v>
      </c>
      <c r="P369" s="5">
        <f t="shared" si="42"/>
        <v>1351.92975</v>
      </c>
      <c r="Q369" s="65" t="s">
        <v>126</v>
      </c>
      <c r="R369" s="4" t="s">
        <v>127</v>
      </c>
      <c r="S369" s="4"/>
    </row>
    <row r="370" spans="1:19" hidden="1" x14ac:dyDescent="0.25">
      <c r="A370" s="151">
        <v>66963</v>
      </c>
      <c r="B370" s="187">
        <f t="shared" si="39"/>
        <v>46252</v>
      </c>
      <c r="C370" s="4" t="s">
        <v>1216</v>
      </c>
      <c r="D370" s="4" t="s">
        <v>1407</v>
      </c>
      <c r="E370" s="148" t="s">
        <v>1092</v>
      </c>
      <c r="F370" s="4" t="s">
        <v>1093</v>
      </c>
      <c r="G370" s="41">
        <v>5.4</v>
      </c>
      <c r="H370" s="41">
        <v>7.5</v>
      </c>
      <c r="I370" s="5">
        <v>5</v>
      </c>
      <c r="J370" s="4" t="s">
        <v>1118</v>
      </c>
      <c r="K370" s="5">
        <v>0</v>
      </c>
      <c r="L370" s="5">
        <f t="shared" si="40"/>
        <v>77.735000000000014</v>
      </c>
      <c r="M370" s="36">
        <v>16.5</v>
      </c>
      <c r="N370" s="5">
        <f t="shared" si="41"/>
        <v>1282.6275000000003</v>
      </c>
      <c r="O370" s="5">
        <v>0</v>
      </c>
      <c r="P370" s="5">
        <f t="shared" si="42"/>
        <v>1282.6275000000003</v>
      </c>
      <c r="Q370" s="65" t="s">
        <v>126</v>
      </c>
      <c r="R370" s="4" t="s">
        <v>127</v>
      </c>
      <c r="S370" s="4"/>
    </row>
    <row r="371" spans="1:19" hidden="1" x14ac:dyDescent="0.25">
      <c r="A371" s="151">
        <v>66964</v>
      </c>
      <c r="B371" s="187">
        <f t="shared" si="39"/>
        <v>46253</v>
      </c>
      <c r="C371" s="4" t="s">
        <v>1215</v>
      </c>
      <c r="D371" s="4" t="s">
        <v>1407</v>
      </c>
      <c r="E371" s="148" t="s">
        <v>8838</v>
      </c>
      <c r="F371" s="4" t="s">
        <v>131</v>
      </c>
      <c r="G371" s="41">
        <v>3.4</v>
      </c>
      <c r="H371" s="41">
        <v>7.75</v>
      </c>
      <c r="I371" s="5">
        <v>4.5</v>
      </c>
      <c r="J371" s="4" t="s">
        <v>1118</v>
      </c>
      <c r="K371" s="5">
        <v>0</v>
      </c>
      <c r="L371" s="5">
        <f t="shared" si="40"/>
        <v>64.072499999999991</v>
      </c>
      <c r="M371" s="36">
        <v>29.5</v>
      </c>
      <c r="N371" s="5">
        <f t="shared" si="41"/>
        <v>1890.1387499999996</v>
      </c>
      <c r="O371" s="5">
        <v>0</v>
      </c>
      <c r="P371" s="5">
        <f t="shared" si="42"/>
        <v>1890.1387499999996</v>
      </c>
      <c r="Q371" s="65" t="s">
        <v>126</v>
      </c>
      <c r="R371" s="4" t="s">
        <v>127</v>
      </c>
      <c r="S371" s="4"/>
    </row>
    <row r="372" spans="1:19" hidden="1" x14ac:dyDescent="0.25">
      <c r="A372" s="151">
        <v>66964</v>
      </c>
      <c r="B372" s="187">
        <f t="shared" si="39"/>
        <v>46253</v>
      </c>
      <c r="C372" s="4" t="s">
        <v>1216</v>
      </c>
      <c r="D372" s="4" t="s">
        <v>1407</v>
      </c>
      <c r="E372" s="148" t="s">
        <v>8838</v>
      </c>
      <c r="F372" s="4" t="s">
        <v>1093</v>
      </c>
      <c r="G372" s="41">
        <v>5.4</v>
      </c>
      <c r="H372" s="41">
        <v>7.5</v>
      </c>
      <c r="I372" s="5">
        <v>5</v>
      </c>
      <c r="J372" s="4" t="s">
        <v>1118</v>
      </c>
      <c r="K372" s="5">
        <v>0</v>
      </c>
      <c r="L372" s="5">
        <f t="shared" si="40"/>
        <v>77.735000000000014</v>
      </c>
      <c r="M372" s="36">
        <v>23</v>
      </c>
      <c r="N372" s="5">
        <f t="shared" si="41"/>
        <v>1787.9050000000002</v>
      </c>
      <c r="O372" s="5">
        <v>0</v>
      </c>
      <c r="P372" s="5">
        <f t="shared" si="42"/>
        <v>1787.9050000000002</v>
      </c>
      <c r="Q372" s="65" t="s">
        <v>126</v>
      </c>
      <c r="R372" s="4" t="s">
        <v>127</v>
      </c>
      <c r="S372" s="4"/>
    </row>
    <row r="373" spans="1:19" hidden="1" x14ac:dyDescent="0.25">
      <c r="A373" s="151">
        <v>66964</v>
      </c>
      <c r="B373" s="187">
        <f t="shared" si="39"/>
        <v>46253</v>
      </c>
      <c r="C373" s="4" t="s">
        <v>1215</v>
      </c>
      <c r="D373" s="4" t="s">
        <v>1407</v>
      </c>
      <c r="E373" s="148" t="s">
        <v>1092</v>
      </c>
      <c r="F373" s="4" t="s">
        <v>131</v>
      </c>
      <c r="G373" s="41">
        <v>3.4</v>
      </c>
      <c r="H373" s="41">
        <v>7.75</v>
      </c>
      <c r="I373" s="5">
        <v>4.5</v>
      </c>
      <c r="J373" s="4" t="s">
        <v>1118</v>
      </c>
      <c r="K373" s="5">
        <v>0</v>
      </c>
      <c r="L373" s="5">
        <f t="shared" si="40"/>
        <v>64.072499999999991</v>
      </c>
      <c r="M373" s="36">
        <v>28.5</v>
      </c>
      <c r="N373" s="5">
        <f t="shared" si="41"/>
        <v>1826.0662499999999</v>
      </c>
      <c r="O373" s="5">
        <v>0</v>
      </c>
      <c r="P373" s="5">
        <f t="shared" si="42"/>
        <v>1826.0662499999999</v>
      </c>
      <c r="Q373" s="65" t="s">
        <v>126</v>
      </c>
      <c r="R373" s="4" t="s">
        <v>127</v>
      </c>
      <c r="S373" s="4"/>
    </row>
    <row r="374" spans="1:19" hidden="1" x14ac:dyDescent="0.25">
      <c r="A374" s="151">
        <v>66964</v>
      </c>
      <c r="B374" s="187">
        <f t="shared" si="39"/>
        <v>46253</v>
      </c>
      <c r="C374" s="4" t="s">
        <v>1216</v>
      </c>
      <c r="D374" s="4" t="s">
        <v>1407</v>
      </c>
      <c r="E374" s="148" t="s">
        <v>1092</v>
      </c>
      <c r="F374" s="4" t="s">
        <v>1093</v>
      </c>
      <c r="G374" s="41">
        <v>5.4</v>
      </c>
      <c r="H374" s="41">
        <v>7.5</v>
      </c>
      <c r="I374" s="5">
        <v>5</v>
      </c>
      <c r="J374" s="4" t="s">
        <v>1118</v>
      </c>
      <c r="K374" s="5">
        <v>0</v>
      </c>
      <c r="L374" s="5">
        <f t="shared" si="40"/>
        <v>77.735000000000014</v>
      </c>
      <c r="M374" s="36">
        <v>12.8</v>
      </c>
      <c r="N374" s="5">
        <f t="shared" si="41"/>
        <v>995.00800000000027</v>
      </c>
      <c r="O374" s="5">
        <v>0</v>
      </c>
      <c r="P374" s="5">
        <f t="shared" si="42"/>
        <v>995.00800000000027</v>
      </c>
      <c r="Q374" s="65" t="s">
        <v>126</v>
      </c>
      <c r="R374" s="4" t="s">
        <v>127</v>
      </c>
      <c r="S374" s="4"/>
    </row>
    <row r="375" spans="1:19" hidden="1" x14ac:dyDescent="0.25">
      <c r="A375" s="151">
        <v>66965</v>
      </c>
      <c r="B375" s="187">
        <f t="shared" si="39"/>
        <v>46254</v>
      </c>
      <c r="C375" s="4" t="s">
        <v>1215</v>
      </c>
      <c r="D375" s="4" t="s">
        <v>1407</v>
      </c>
      <c r="E375" s="148" t="s">
        <v>8838</v>
      </c>
      <c r="F375" s="4" t="s">
        <v>131</v>
      </c>
      <c r="G375" s="41">
        <v>3.4</v>
      </c>
      <c r="H375" s="41">
        <v>7.75</v>
      </c>
      <c r="I375" s="5">
        <v>4.5</v>
      </c>
      <c r="J375" s="4" t="s">
        <v>1118</v>
      </c>
      <c r="K375" s="5">
        <v>0</v>
      </c>
      <c r="L375" s="5">
        <f t="shared" si="40"/>
        <v>64.072499999999991</v>
      </c>
      <c r="M375" s="36">
        <v>40</v>
      </c>
      <c r="N375" s="5">
        <f t="shared" si="41"/>
        <v>2562.8999999999996</v>
      </c>
      <c r="O375" s="5">
        <v>0</v>
      </c>
      <c r="P375" s="5">
        <f t="shared" si="42"/>
        <v>2562.8999999999996</v>
      </c>
      <c r="Q375" s="65" t="s">
        <v>126</v>
      </c>
      <c r="R375" s="4" t="s">
        <v>127</v>
      </c>
      <c r="S375" s="4"/>
    </row>
    <row r="376" spans="1:19" hidden="1" x14ac:dyDescent="0.25">
      <c r="A376" s="151">
        <v>66965</v>
      </c>
      <c r="B376" s="187">
        <f t="shared" si="39"/>
        <v>46254</v>
      </c>
      <c r="C376" s="4" t="s">
        <v>1216</v>
      </c>
      <c r="D376" s="4" t="s">
        <v>1407</v>
      </c>
      <c r="E376" s="148" t="s">
        <v>8838</v>
      </c>
      <c r="F376" s="4" t="s">
        <v>1093</v>
      </c>
      <c r="G376" s="41">
        <v>5.4</v>
      </c>
      <c r="H376" s="41">
        <v>7.5</v>
      </c>
      <c r="I376" s="5">
        <v>5</v>
      </c>
      <c r="J376" s="4" t="s">
        <v>1118</v>
      </c>
      <c r="K376" s="5">
        <v>0</v>
      </c>
      <c r="L376" s="5">
        <f t="shared" si="40"/>
        <v>77.735000000000014</v>
      </c>
      <c r="M376" s="36">
        <v>23</v>
      </c>
      <c r="N376" s="5">
        <f t="shared" si="41"/>
        <v>1787.9050000000002</v>
      </c>
      <c r="O376" s="5">
        <v>0</v>
      </c>
      <c r="P376" s="5">
        <f t="shared" si="42"/>
        <v>1787.9050000000002</v>
      </c>
      <c r="Q376" s="65" t="s">
        <v>126</v>
      </c>
      <c r="R376" s="4" t="s">
        <v>127</v>
      </c>
      <c r="S376" s="4"/>
    </row>
    <row r="377" spans="1:19" hidden="1" x14ac:dyDescent="0.25">
      <c r="A377" s="151">
        <v>66965</v>
      </c>
      <c r="B377" s="187">
        <f t="shared" si="39"/>
        <v>46254</v>
      </c>
      <c r="C377" s="4" t="s">
        <v>1215</v>
      </c>
      <c r="D377" s="4" t="s">
        <v>1407</v>
      </c>
      <c r="E377" s="148" t="s">
        <v>1092</v>
      </c>
      <c r="F377" s="4" t="s">
        <v>131</v>
      </c>
      <c r="G377" s="41">
        <v>3.4</v>
      </c>
      <c r="H377" s="41">
        <v>7.75</v>
      </c>
      <c r="I377" s="5">
        <v>4.5</v>
      </c>
      <c r="J377" s="4" t="s">
        <v>1118</v>
      </c>
      <c r="K377" s="5">
        <v>0</v>
      </c>
      <c r="L377" s="5">
        <f t="shared" si="40"/>
        <v>64.072499999999991</v>
      </c>
      <c r="M377" s="36">
        <v>28.4</v>
      </c>
      <c r="N377" s="5">
        <f t="shared" si="41"/>
        <v>1819.6589999999997</v>
      </c>
      <c r="O377" s="5">
        <v>0</v>
      </c>
      <c r="P377" s="5">
        <f t="shared" si="42"/>
        <v>1819.6589999999997</v>
      </c>
      <c r="Q377" s="65" t="s">
        <v>126</v>
      </c>
      <c r="R377" s="4" t="s">
        <v>127</v>
      </c>
      <c r="S377" s="4"/>
    </row>
    <row r="378" spans="1:19" hidden="1" x14ac:dyDescent="0.25">
      <c r="A378" s="151">
        <v>66965</v>
      </c>
      <c r="B378" s="187">
        <f t="shared" si="39"/>
        <v>46254</v>
      </c>
      <c r="C378" s="4" t="s">
        <v>1216</v>
      </c>
      <c r="D378" s="4" t="s">
        <v>1407</v>
      </c>
      <c r="E378" s="148" t="s">
        <v>1092</v>
      </c>
      <c r="F378" s="4" t="s">
        <v>1093</v>
      </c>
      <c r="G378" s="41">
        <v>5.4</v>
      </c>
      <c r="H378" s="41">
        <v>7.5</v>
      </c>
      <c r="I378" s="5">
        <v>5</v>
      </c>
      <c r="J378" s="4" t="s">
        <v>1118</v>
      </c>
      <c r="K378" s="5">
        <v>0</v>
      </c>
      <c r="L378" s="5">
        <f t="shared" si="40"/>
        <v>77.735000000000014</v>
      </c>
      <c r="M378" s="36">
        <v>13.2</v>
      </c>
      <c r="N378" s="5">
        <f t="shared" si="41"/>
        <v>1026.1020000000001</v>
      </c>
      <c r="O378" s="5">
        <v>0</v>
      </c>
      <c r="P378" s="5">
        <f t="shared" si="42"/>
        <v>1026.1020000000001</v>
      </c>
      <c r="Q378" s="65" t="s">
        <v>126</v>
      </c>
      <c r="R378" s="4" t="s">
        <v>127</v>
      </c>
      <c r="S378" s="4"/>
    </row>
    <row r="379" spans="1:19" hidden="1" x14ac:dyDescent="0.25">
      <c r="A379" s="151">
        <v>66966</v>
      </c>
      <c r="B379" s="187">
        <f t="shared" si="39"/>
        <v>46255</v>
      </c>
      <c r="C379" s="4" t="s">
        <v>1215</v>
      </c>
      <c r="D379" s="4" t="s">
        <v>1407</v>
      </c>
      <c r="E379" s="148" t="s">
        <v>8838</v>
      </c>
      <c r="F379" s="4" t="s">
        <v>131</v>
      </c>
      <c r="G379" s="41">
        <v>3.4</v>
      </c>
      <c r="H379" s="41">
        <v>7.75</v>
      </c>
      <c r="I379" s="5">
        <v>4.5</v>
      </c>
      <c r="J379" s="4" t="s">
        <v>1118</v>
      </c>
      <c r="K379" s="5">
        <v>0</v>
      </c>
      <c r="L379" s="5">
        <f t="shared" si="40"/>
        <v>64.072499999999991</v>
      </c>
      <c r="M379" s="36">
        <v>40</v>
      </c>
      <c r="N379" s="5">
        <f t="shared" si="41"/>
        <v>2562.8999999999996</v>
      </c>
      <c r="O379" s="5">
        <v>0</v>
      </c>
      <c r="P379" s="5">
        <f t="shared" si="42"/>
        <v>2562.8999999999996</v>
      </c>
      <c r="Q379" s="65" t="s">
        <v>126</v>
      </c>
      <c r="R379" s="4" t="s">
        <v>127</v>
      </c>
      <c r="S379" s="4"/>
    </row>
    <row r="380" spans="1:19" hidden="1" x14ac:dyDescent="0.25">
      <c r="A380" s="151">
        <v>66966</v>
      </c>
      <c r="B380" s="187">
        <f t="shared" si="39"/>
        <v>46255</v>
      </c>
      <c r="C380" s="4" t="s">
        <v>1216</v>
      </c>
      <c r="D380" s="4" t="s">
        <v>1407</v>
      </c>
      <c r="E380" s="148" t="s">
        <v>8838</v>
      </c>
      <c r="F380" s="4" t="s">
        <v>1093</v>
      </c>
      <c r="G380" s="41">
        <v>5.4</v>
      </c>
      <c r="H380" s="41">
        <v>7.5</v>
      </c>
      <c r="I380" s="5">
        <v>5</v>
      </c>
      <c r="J380" s="4" t="s">
        <v>1118</v>
      </c>
      <c r="K380" s="5">
        <v>0</v>
      </c>
      <c r="L380" s="5">
        <f t="shared" si="40"/>
        <v>77.735000000000014</v>
      </c>
      <c r="M380" s="36">
        <v>20</v>
      </c>
      <c r="N380" s="5">
        <f t="shared" si="41"/>
        <v>1554.7000000000003</v>
      </c>
      <c r="O380" s="5">
        <v>0</v>
      </c>
      <c r="P380" s="5">
        <f t="shared" si="42"/>
        <v>1554.7000000000003</v>
      </c>
      <c r="Q380" s="65" t="s">
        <v>126</v>
      </c>
      <c r="R380" s="4" t="s">
        <v>127</v>
      </c>
      <c r="S380" s="4"/>
    </row>
    <row r="381" spans="1:19" hidden="1" x14ac:dyDescent="0.25">
      <c r="A381" s="151">
        <v>66966</v>
      </c>
      <c r="B381" s="187">
        <f t="shared" si="39"/>
        <v>46255</v>
      </c>
      <c r="C381" s="4" t="s">
        <v>1215</v>
      </c>
      <c r="D381" s="4" t="s">
        <v>1407</v>
      </c>
      <c r="E381" s="148" t="s">
        <v>1092</v>
      </c>
      <c r="F381" s="4" t="s">
        <v>131</v>
      </c>
      <c r="G381" s="41">
        <v>3.4</v>
      </c>
      <c r="H381" s="41">
        <v>7.75</v>
      </c>
      <c r="I381" s="5">
        <v>4.5</v>
      </c>
      <c r="J381" s="4" t="s">
        <v>1118</v>
      </c>
      <c r="K381" s="5">
        <v>0</v>
      </c>
      <c r="L381" s="5">
        <f t="shared" si="40"/>
        <v>64.072499999999991</v>
      </c>
      <c r="M381" s="36">
        <v>24.4</v>
      </c>
      <c r="N381" s="5">
        <f t="shared" si="41"/>
        <v>1563.3689999999997</v>
      </c>
      <c r="O381" s="5">
        <v>0</v>
      </c>
      <c r="P381" s="5">
        <f t="shared" si="42"/>
        <v>1563.3689999999997</v>
      </c>
      <c r="Q381" s="65" t="s">
        <v>126</v>
      </c>
      <c r="R381" s="4" t="s">
        <v>127</v>
      </c>
      <c r="S381" s="4"/>
    </row>
    <row r="382" spans="1:19" hidden="1" x14ac:dyDescent="0.25">
      <c r="A382" s="151">
        <v>66966</v>
      </c>
      <c r="B382" s="187">
        <f t="shared" si="39"/>
        <v>46255</v>
      </c>
      <c r="C382" s="4" t="s">
        <v>1216</v>
      </c>
      <c r="D382" s="4" t="s">
        <v>1407</v>
      </c>
      <c r="E382" s="148" t="s">
        <v>1092</v>
      </c>
      <c r="F382" s="4" t="s">
        <v>1093</v>
      </c>
      <c r="G382" s="41">
        <v>5.4</v>
      </c>
      <c r="H382" s="41">
        <v>7.5</v>
      </c>
      <c r="I382" s="5">
        <v>5</v>
      </c>
      <c r="J382" s="4" t="s">
        <v>1118</v>
      </c>
      <c r="K382" s="5">
        <v>0</v>
      </c>
      <c r="L382" s="5">
        <f t="shared" si="40"/>
        <v>77.735000000000014</v>
      </c>
      <c r="M382" s="36">
        <v>16</v>
      </c>
      <c r="N382" s="5">
        <f t="shared" si="41"/>
        <v>1243.7600000000002</v>
      </c>
      <c r="O382" s="5">
        <v>0</v>
      </c>
      <c r="P382" s="5">
        <f t="shared" si="42"/>
        <v>1243.7600000000002</v>
      </c>
      <c r="Q382" s="65" t="s">
        <v>126</v>
      </c>
      <c r="R382" s="4" t="s">
        <v>127</v>
      </c>
      <c r="S382" s="4"/>
    </row>
    <row r="383" spans="1:19" hidden="1" x14ac:dyDescent="0.25">
      <c r="A383" s="151">
        <v>66967</v>
      </c>
      <c r="B383" s="187">
        <f t="shared" si="39"/>
        <v>46256</v>
      </c>
      <c r="C383" s="4" t="s">
        <v>1215</v>
      </c>
      <c r="D383" s="4" t="s">
        <v>1407</v>
      </c>
      <c r="E383" s="148" t="s">
        <v>8838</v>
      </c>
      <c r="F383" s="4" t="s">
        <v>131</v>
      </c>
      <c r="G383" s="41">
        <v>3.4</v>
      </c>
      <c r="H383" s="41">
        <v>7.75</v>
      </c>
      <c r="I383" s="5">
        <v>4.5</v>
      </c>
      <c r="J383" s="4" t="s">
        <v>1118</v>
      </c>
      <c r="K383" s="5">
        <v>0</v>
      </c>
      <c r="L383" s="5">
        <f t="shared" si="40"/>
        <v>64.072499999999991</v>
      </c>
      <c r="M383" s="36">
        <v>38.700000000000003</v>
      </c>
      <c r="N383" s="5">
        <f t="shared" si="41"/>
        <v>2479.6057499999997</v>
      </c>
      <c r="O383" s="5">
        <v>0</v>
      </c>
      <c r="P383" s="5">
        <f t="shared" si="42"/>
        <v>2479.6057499999997</v>
      </c>
      <c r="Q383" s="65" t="s">
        <v>126</v>
      </c>
      <c r="R383" s="4" t="s">
        <v>127</v>
      </c>
      <c r="S383" s="4"/>
    </row>
    <row r="384" spans="1:19" hidden="1" x14ac:dyDescent="0.25">
      <c r="A384" s="151">
        <v>66967</v>
      </c>
      <c r="B384" s="187">
        <f t="shared" si="39"/>
        <v>46256</v>
      </c>
      <c r="C384" s="4" t="s">
        <v>1216</v>
      </c>
      <c r="D384" s="4" t="s">
        <v>1407</v>
      </c>
      <c r="E384" s="148" t="s">
        <v>8838</v>
      </c>
      <c r="F384" s="4" t="s">
        <v>1093</v>
      </c>
      <c r="G384" s="41">
        <v>5.4</v>
      </c>
      <c r="H384" s="41">
        <v>7.5</v>
      </c>
      <c r="I384" s="5">
        <v>5</v>
      </c>
      <c r="J384" s="4" t="s">
        <v>1118</v>
      </c>
      <c r="K384" s="5">
        <v>0</v>
      </c>
      <c r="L384" s="5">
        <f t="shared" si="40"/>
        <v>77.735000000000014</v>
      </c>
      <c r="M384" s="36">
        <v>20.8</v>
      </c>
      <c r="N384" s="5">
        <f t="shared" si="41"/>
        <v>1616.8880000000004</v>
      </c>
      <c r="O384" s="5">
        <v>0</v>
      </c>
      <c r="P384" s="5">
        <f t="shared" si="42"/>
        <v>1616.8880000000004</v>
      </c>
      <c r="Q384" s="65" t="s">
        <v>126</v>
      </c>
      <c r="R384" s="4" t="s">
        <v>127</v>
      </c>
      <c r="S384" s="4"/>
    </row>
    <row r="385" spans="1:19" hidden="1" x14ac:dyDescent="0.25">
      <c r="A385" s="151">
        <v>66967</v>
      </c>
      <c r="B385" s="187">
        <f t="shared" si="39"/>
        <v>46256</v>
      </c>
      <c r="C385" s="4" t="s">
        <v>1215</v>
      </c>
      <c r="D385" s="4" t="s">
        <v>1407</v>
      </c>
      <c r="E385" s="148" t="s">
        <v>1092</v>
      </c>
      <c r="F385" s="4" t="s">
        <v>131</v>
      </c>
      <c r="G385" s="41">
        <v>3.4</v>
      </c>
      <c r="H385" s="41">
        <v>7.75</v>
      </c>
      <c r="I385" s="5">
        <v>4.5</v>
      </c>
      <c r="J385" s="4" t="s">
        <v>1118</v>
      </c>
      <c r="K385" s="5">
        <v>0</v>
      </c>
      <c r="L385" s="5">
        <f t="shared" si="40"/>
        <v>64.072499999999991</v>
      </c>
      <c r="M385" s="36">
        <v>25.2</v>
      </c>
      <c r="N385" s="5">
        <f t="shared" si="41"/>
        <v>1614.6269999999997</v>
      </c>
      <c r="O385" s="5">
        <v>0</v>
      </c>
      <c r="P385" s="5">
        <f t="shared" si="42"/>
        <v>1614.6269999999997</v>
      </c>
      <c r="Q385" s="65" t="s">
        <v>126</v>
      </c>
      <c r="R385" s="4" t="s">
        <v>127</v>
      </c>
      <c r="S385" s="4"/>
    </row>
    <row r="386" spans="1:19" hidden="1" x14ac:dyDescent="0.25">
      <c r="A386" s="151">
        <v>66967</v>
      </c>
      <c r="B386" s="187">
        <f t="shared" si="39"/>
        <v>46256</v>
      </c>
      <c r="C386" s="4" t="s">
        <v>1216</v>
      </c>
      <c r="D386" s="4" t="s">
        <v>1407</v>
      </c>
      <c r="E386" s="148" t="s">
        <v>1092</v>
      </c>
      <c r="F386" s="4" t="s">
        <v>1093</v>
      </c>
      <c r="G386" s="41">
        <v>5.4</v>
      </c>
      <c r="H386" s="41">
        <v>7.5</v>
      </c>
      <c r="I386" s="5">
        <v>5</v>
      </c>
      <c r="J386" s="4" t="s">
        <v>1118</v>
      </c>
      <c r="K386" s="5">
        <v>0</v>
      </c>
      <c r="L386" s="5">
        <f t="shared" si="40"/>
        <v>77.735000000000014</v>
      </c>
      <c r="M386" s="36">
        <v>14.6</v>
      </c>
      <c r="N386" s="5">
        <f t="shared" si="41"/>
        <v>1134.9310000000003</v>
      </c>
      <c r="O386" s="5">
        <v>0</v>
      </c>
      <c r="P386" s="5">
        <f t="shared" si="42"/>
        <v>1134.9310000000003</v>
      </c>
      <c r="Q386" s="65" t="s">
        <v>126</v>
      </c>
      <c r="R386" s="4" t="s">
        <v>127</v>
      </c>
      <c r="S386" s="4"/>
    </row>
    <row r="387" spans="1:19" hidden="1" x14ac:dyDescent="0.25">
      <c r="A387" s="151">
        <v>66968</v>
      </c>
      <c r="B387" s="187">
        <f t="shared" si="39"/>
        <v>46257</v>
      </c>
      <c r="C387" s="4" t="s">
        <v>1215</v>
      </c>
      <c r="D387" s="4" t="s">
        <v>1407</v>
      </c>
      <c r="E387" s="148" t="s">
        <v>8838</v>
      </c>
      <c r="F387" s="4" t="s">
        <v>131</v>
      </c>
      <c r="G387" s="41">
        <v>3.4</v>
      </c>
      <c r="H387" s="41">
        <v>7.75</v>
      </c>
      <c r="I387" s="5">
        <v>4.5</v>
      </c>
      <c r="J387" s="4" t="s">
        <v>1118</v>
      </c>
      <c r="K387" s="5">
        <v>0</v>
      </c>
      <c r="L387" s="5">
        <f t="shared" si="40"/>
        <v>64.072499999999991</v>
      </c>
      <c r="M387" s="36">
        <v>40.299999999999997</v>
      </c>
      <c r="N387" s="5">
        <f t="shared" si="41"/>
        <v>2582.1217499999993</v>
      </c>
      <c r="O387" s="5">
        <v>0</v>
      </c>
      <c r="P387" s="5">
        <f t="shared" si="42"/>
        <v>2582.1217499999993</v>
      </c>
      <c r="Q387" s="65" t="s">
        <v>126</v>
      </c>
      <c r="R387" s="4" t="s">
        <v>127</v>
      </c>
      <c r="S387" s="4"/>
    </row>
    <row r="388" spans="1:19" hidden="1" x14ac:dyDescent="0.25">
      <c r="A388" s="151">
        <v>66968</v>
      </c>
      <c r="B388" s="187">
        <f t="shared" si="39"/>
        <v>46257</v>
      </c>
      <c r="C388" s="4" t="s">
        <v>1216</v>
      </c>
      <c r="D388" s="4" t="s">
        <v>1407</v>
      </c>
      <c r="E388" s="148" t="s">
        <v>8838</v>
      </c>
      <c r="F388" s="4" t="s">
        <v>1093</v>
      </c>
      <c r="G388" s="41">
        <v>5.4</v>
      </c>
      <c r="H388" s="41">
        <v>7.5</v>
      </c>
      <c r="I388" s="5">
        <v>5</v>
      </c>
      <c r="J388" s="4" t="s">
        <v>1118</v>
      </c>
      <c r="K388" s="5">
        <v>0</v>
      </c>
      <c r="L388" s="5">
        <f t="shared" si="40"/>
        <v>77.735000000000014</v>
      </c>
      <c r="M388" s="36">
        <v>23.7</v>
      </c>
      <c r="N388" s="5">
        <f t="shared" si="41"/>
        <v>1842.3195000000003</v>
      </c>
      <c r="O388" s="5">
        <v>0</v>
      </c>
      <c r="P388" s="5">
        <f t="shared" si="42"/>
        <v>1842.3195000000003</v>
      </c>
      <c r="Q388" s="65" t="s">
        <v>126</v>
      </c>
      <c r="R388" s="4" t="s">
        <v>127</v>
      </c>
      <c r="S388" s="4"/>
    </row>
    <row r="389" spans="1:19" hidden="1" x14ac:dyDescent="0.25">
      <c r="A389" s="151">
        <v>66968</v>
      </c>
      <c r="B389" s="187">
        <f t="shared" si="39"/>
        <v>46257</v>
      </c>
      <c r="C389" s="4" t="s">
        <v>1215</v>
      </c>
      <c r="D389" s="4" t="s">
        <v>1407</v>
      </c>
      <c r="E389" s="148" t="s">
        <v>1092</v>
      </c>
      <c r="F389" s="4" t="s">
        <v>131</v>
      </c>
      <c r="G389" s="41">
        <v>3.4</v>
      </c>
      <c r="H389" s="41">
        <v>7.75</v>
      </c>
      <c r="I389" s="5">
        <v>4.5</v>
      </c>
      <c r="J389" s="4" t="s">
        <v>1118</v>
      </c>
      <c r="K389" s="5">
        <v>0</v>
      </c>
      <c r="L389" s="5">
        <f t="shared" si="40"/>
        <v>64.072499999999991</v>
      </c>
      <c r="M389" s="36">
        <v>34.4</v>
      </c>
      <c r="N389" s="5">
        <f t="shared" si="41"/>
        <v>2204.0939999999996</v>
      </c>
      <c r="O389" s="5">
        <v>0</v>
      </c>
      <c r="P389" s="5">
        <f t="shared" si="42"/>
        <v>2204.0939999999996</v>
      </c>
      <c r="Q389" s="65" t="s">
        <v>126</v>
      </c>
      <c r="R389" s="4" t="s">
        <v>127</v>
      </c>
      <c r="S389" s="4"/>
    </row>
    <row r="390" spans="1:19" hidden="1" x14ac:dyDescent="0.25">
      <c r="A390" s="151">
        <v>66968</v>
      </c>
      <c r="B390" s="187">
        <f t="shared" si="39"/>
        <v>46257</v>
      </c>
      <c r="C390" s="4" t="s">
        <v>1216</v>
      </c>
      <c r="D390" s="4" t="s">
        <v>1407</v>
      </c>
      <c r="E390" s="148" t="s">
        <v>1092</v>
      </c>
      <c r="F390" s="4" t="s">
        <v>1093</v>
      </c>
      <c r="G390" s="41">
        <v>5.4</v>
      </c>
      <c r="H390" s="41">
        <v>7.5</v>
      </c>
      <c r="I390" s="5">
        <v>5</v>
      </c>
      <c r="J390" s="4" t="s">
        <v>1118</v>
      </c>
      <c r="K390" s="5">
        <v>0</v>
      </c>
      <c r="L390" s="5">
        <f t="shared" si="40"/>
        <v>77.735000000000014</v>
      </c>
      <c r="M390" s="36">
        <v>13</v>
      </c>
      <c r="N390" s="5">
        <f t="shared" si="41"/>
        <v>1010.5550000000002</v>
      </c>
      <c r="O390" s="5">
        <v>0</v>
      </c>
      <c r="P390" s="5">
        <f t="shared" si="42"/>
        <v>1010.5550000000002</v>
      </c>
      <c r="Q390" s="65" t="s">
        <v>126</v>
      </c>
      <c r="R390" s="4" t="s">
        <v>127</v>
      </c>
      <c r="S390" s="4"/>
    </row>
    <row r="391" spans="1:19" hidden="1" x14ac:dyDescent="0.25">
      <c r="A391" s="151">
        <v>66969</v>
      </c>
      <c r="B391" s="187">
        <f t="shared" si="39"/>
        <v>46258</v>
      </c>
      <c r="C391" s="4" t="s">
        <v>1215</v>
      </c>
      <c r="D391" s="4" t="s">
        <v>1407</v>
      </c>
      <c r="E391" s="148" t="s">
        <v>8838</v>
      </c>
      <c r="F391" s="4" t="s">
        <v>131</v>
      </c>
      <c r="G391" s="41">
        <v>3.4</v>
      </c>
      <c r="H391" s="41">
        <v>7.75</v>
      </c>
      <c r="I391" s="5">
        <v>4.5</v>
      </c>
      <c r="J391" s="4" t="s">
        <v>1118</v>
      </c>
      <c r="K391" s="5">
        <v>0</v>
      </c>
      <c r="L391" s="5">
        <f t="shared" si="40"/>
        <v>64.072499999999991</v>
      </c>
      <c r="M391" s="36">
        <v>39.6</v>
      </c>
      <c r="N391" s="5">
        <f t="shared" si="41"/>
        <v>2537.2709999999997</v>
      </c>
      <c r="O391" s="5">
        <v>0</v>
      </c>
      <c r="P391" s="5">
        <f t="shared" si="42"/>
        <v>2537.2709999999997</v>
      </c>
      <c r="Q391" s="65" t="s">
        <v>126</v>
      </c>
      <c r="R391" s="4" t="s">
        <v>127</v>
      </c>
      <c r="S391" s="4"/>
    </row>
    <row r="392" spans="1:19" hidden="1" x14ac:dyDescent="0.25">
      <c r="A392" s="151">
        <v>66969</v>
      </c>
      <c r="B392" s="187">
        <f t="shared" si="39"/>
        <v>46258</v>
      </c>
      <c r="C392" s="4" t="s">
        <v>1216</v>
      </c>
      <c r="D392" s="4" t="s">
        <v>1407</v>
      </c>
      <c r="E392" s="148" t="s">
        <v>8838</v>
      </c>
      <c r="F392" s="4" t="s">
        <v>1093</v>
      </c>
      <c r="G392" s="41">
        <v>5.4</v>
      </c>
      <c r="H392" s="41">
        <v>7.5</v>
      </c>
      <c r="I392" s="5">
        <v>5</v>
      </c>
      <c r="J392" s="4" t="s">
        <v>1118</v>
      </c>
      <c r="K392" s="5">
        <v>0</v>
      </c>
      <c r="L392" s="5">
        <f t="shared" si="40"/>
        <v>77.735000000000014</v>
      </c>
      <c r="M392" s="36">
        <v>17.399999999999999</v>
      </c>
      <c r="N392" s="5">
        <f t="shared" si="41"/>
        <v>1352.5890000000002</v>
      </c>
      <c r="O392" s="5">
        <v>0</v>
      </c>
      <c r="P392" s="5">
        <f t="shared" si="42"/>
        <v>1352.5890000000002</v>
      </c>
      <c r="Q392" s="65" t="s">
        <v>126</v>
      </c>
      <c r="R392" s="4" t="s">
        <v>127</v>
      </c>
      <c r="S392" s="4"/>
    </row>
    <row r="393" spans="1:19" hidden="1" x14ac:dyDescent="0.25">
      <c r="A393" s="151">
        <v>66969</v>
      </c>
      <c r="B393" s="187">
        <f t="shared" si="39"/>
        <v>46258</v>
      </c>
      <c r="C393" s="4" t="s">
        <v>1215</v>
      </c>
      <c r="D393" s="4" t="s">
        <v>1407</v>
      </c>
      <c r="E393" s="148" t="s">
        <v>1092</v>
      </c>
      <c r="F393" s="4" t="s">
        <v>131</v>
      </c>
      <c r="G393" s="41">
        <v>3.4</v>
      </c>
      <c r="H393" s="41">
        <v>7.75</v>
      </c>
      <c r="I393" s="5">
        <v>4.5</v>
      </c>
      <c r="J393" s="4" t="s">
        <v>1118</v>
      </c>
      <c r="K393" s="5">
        <v>0</v>
      </c>
      <c r="L393" s="5">
        <f t="shared" si="40"/>
        <v>64.072499999999991</v>
      </c>
      <c r="M393" s="36">
        <v>28.2</v>
      </c>
      <c r="N393" s="5">
        <f t="shared" si="41"/>
        <v>1806.8444999999997</v>
      </c>
      <c r="O393" s="5">
        <v>0</v>
      </c>
      <c r="P393" s="5">
        <f t="shared" si="42"/>
        <v>1806.8444999999997</v>
      </c>
      <c r="Q393" s="65" t="s">
        <v>126</v>
      </c>
      <c r="R393" s="4" t="s">
        <v>127</v>
      </c>
      <c r="S393" s="4"/>
    </row>
    <row r="394" spans="1:19" hidden="1" x14ac:dyDescent="0.25">
      <c r="A394" s="151">
        <v>66969</v>
      </c>
      <c r="B394" s="187">
        <f t="shared" si="39"/>
        <v>46258</v>
      </c>
      <c r="C394" s="4" t="s">
        <v>1216</v>
      </c>
      <c r="D394" s="4" t="s">
        <v>1407</v>
      </c>
      <c r="E394" s="148" t="s">
        <v>1092</v>
      </c>
      <c r="F394" s="4" t="s">
        <v>1093</v>
      </c>
      <c r="G394" s="41">
        <v>5.4</v>
      </c>
      <c r="H394" s="41">
        <v>7.5</v>
      </c>
      <c r="I394" s="5">
        <v>5</v>
      </c>
      <c r="J394" s="4" t="s">
        <v>1118</v>
      </c>
      <c r="K394" s="5">
        <v>0</v>
      </c>
      <c r="L394" s="5">
        <f t="shared" si="40"/>
        <v>77.735000000000014</v>
      </c>
      <c r="M394" s="36">
        <v>10.199999999999999</v>
      </c>
      <c r="N394" s="5">
        <f t="shared" si="41"/>
        <v>792.89700000000005</v>
      </c>
      <c r="O394" s="5">
        <v>0</v>
      </c>
      <c r="P394" s="5">
        <f t="shared" si="42"/>
        <v>792.89700000000005</v>
      </c>
      <c r="Q394" s="65" t="s">
        <v>126</v>
      </c>
      <c r="R394" s="4" t="s">
        <v>127</v>
      </c>
      <c r="S394" s="4"/>
    </row>
    <row r="395" spans="1:19" hidden="1" x14ac:dyDescent="0.25">
      <c r="A395" s="151">
        <v>66970</v>
      </c>
      <c r="B395" s="187">
        <f t="shared" si="39"/>
        <v>46259</v>
      </c>
      <c r="C395" s="4" t="s">
        <v>1215</v>
      </c>
      <c r="D395" s="4" t="s">
        <v>1407</v>
      </c>
      <c r="E395" s="148" t="s">
        <v>8838</v>
      </c>
      <c r="F395" s="4" t="s">
        <v>131</v>
      </c>
      <c r="G395" s="41">
        <v>3.4</v>
      </c>
      <c r="H395" s="41">
        <v>7.75</v>
      </c>
      <c r="I395" s="5">
        <v>4.5</v>
      </c>
      <c r="J395" s="4" t="s">
        <v>1118</v>
      </c>
      <c r="K395" s="5">
        <v>0</v>
      </c>
      <c r="L395" s="5">
        <f t="shared" si="40"/>
        <v>64.072499999999991</v>
      </c>
      <c r="M395" s="36">
        <v>38.5</v>
      </c>
      <c r="N395" s="5">
        <f t="shared" si="41"/>
        <v>2466.7912499999998</v>
      </c>
      <c r="O395" s="5">
        <v>0</v>
      </c>
      <c r="P395" s="5">
        <f t="shared" si="42"/>
        <v>2466.7912499999998</v>
      </c>
      <c r="Q395" s="65" t="s">
        <v>126</v>
      </c>
      <c r="R395" s="4" t="s">
        <v>127</v>
      </c>
      <c r="S395" s="4"/>
    </row>
    <row r="396" spans="1:19" hidden="1" x14ac:dyDescent="0.25">
      <c r="A396" s="151">
        <v>66970</v>
      </c>
      <c r="B396" s="187">
        <f t="shared" si="39"/>
        <v>46259</v>
      </c>
      <c r="C396" s="4" t="s">
        <v>1216</v>
      </c>
      <c r="D396" s="4" t="s">
        <v>1407</v>
      </c>
      <c r="E396" s="148" t="s">
        <v>8838</v>
      </c>
      <c r="F396" s="4" t="s">
        <v>1093</v>
      </c>
      <c r="G396" s="41">
        <v>5.4</v>
      </c>
      <c r="H396" s="41">
        <v>7.5</v>
      </c>
      <c r="I396" s="5">
        <v>5</v>
      </c>
      <c r="J396" s="4" t="s">
        <v>1118</v>
      </c>
      <c r="K396" s="5">
        <v>0</v>
      </c>
      <c r="L396" s="5">
        <f t="shared" si="40"/>
        <v>77.735000000000014</v>
      </c>
      <c r="M396" s="36">
        <v>20.5</v>
      </c>
      <c r="N396" s="5">
        <f t="shared" si="41"/>
        <v>1593.5675000000003</v>
      </c>
      <c r="O396" s="5">
        <v>0</v>
      </c>
      <c r="P396" s="5">
        <f t="shared" si="42"/>
        <v>1593.5675000000003</v>
      </c>
      <c r="Q396" s="65" t="s">
        <v>126</v>
      </c>
      <c r="R396" s="4" t="s">
        <v>127</v>
      </c>
      <c r="S396" s="4"/>
    </row>
    <row r="397" spans="1:19" hidden="1" x14ac:dyDescent="0.25">
      <c r="A397" s="151">
        <v>66970</v>
      </c>
      <c r="B397" s="187">
        <f t="shared" si="39"/>
        <v>46259</v>
      </c>
      <c r="C397" s="4" t="s">
        <v>1215</v>
      </c>
      <c r="D397" s="4" t="s">
        <v>1407</v>
      </c>
      <c r="E397" s="148" t="s">
        <v>1092</v>
      </c>
      <c r="F397" s="4" t="s">
        <v>131</v>
      </c>
      <c r="G397" s="41">
        <v>3.4</v>
      </c>
      <c r="H397" s="41">
        <v>7.75</v>
      </c>
      <c r="I397" s="5">
        <v>4.5</v>
      </c>
      <c r="J397" s="4" t="s">
        <v>1118</v>
      </c>
      <c r="K397" s="5">
        <v>0</v>
      </c>
      <c r="L397" s="5">
        <f t="shared" si="40"/>
        <v>64.072499999999991</v>
      </c>
      <c r="M397" s="36">
        <v>27.5</v>
      </c>
      <c r="N397" s="5">
        <f t="shared" si="41"/>
        <v>1761.9937499999996</v>
      </c>
      <c r="O397" s="5">
        <v>0</v>
      </c>
      <c r="P397" s="5">
        <f t="shared" si="42"/>
        <v>1761.9937499999996</v>
      </c>
      <c r="Q397" s="65" t="s">
        <v>126</v>
      </c>
      <c r="R397" s="4" t="s">
        <v>127</v>
      </c>
      <c r="S397" s="4"/>
    </row>
    <row r="398" spans="1:19" hidden="1" x14ac:dyDescent="0.25">
      <c r="A398" s="151">
        <v>66970</v>
      </c>
      <c r="B398" s="187">
        <f t="shared" si="39"/>
        <v>46259</v>
      </c>
      <c r="C398" s="4" t="s">
        <v>1216</v>
      </c>
      <c r="D398" s="4" t="s">
        <v>1407</v>
      </c>
      <c r="E398" s="148" t="s">
        <v>1092</v>
      </c>
      <c r="F398" s="4" t="s">
        <v>1093</v>
      </c>
      <c r="G398" s="41">
        <v>5.4</v>
      </c>
      <c r="H398" s="41">
        <v>7.5</v>
      </c>
      <c r="I398" s="5">
        <v>5</v>
      </c>
      <c r="J398" s="4" t="s">
        <v>1118</v>
      </c>
      <c r="K398" s="5">
        <v>0</v>
      </c>
      <c r="L398" s="5">
        <f t="shared" si="40"/>
        <v>77.735000000000014</v>
      </c>
      <c r="M398" s="36">
        <v>11.8</v>
      </c>
      <c r="N398" s="5">
        <f t="shared" si="41"/>
        <v>917.27300000000025</v>
      </c>
      <c r="O398" s="5">
        <v>0</v>
      </c>
      <c r="P398" s="5">
        <f t="shared" si="42"/>
        <v>917.27300000000025</v>
      </c>
      <c r="Q398" s="65" t="s">
        <v>126</v>
      </c>
      <c r="R398" s="4" t="s">
        <v>127</v>
      </c>
      <c r="S398" s="4"/>
    </row>
    <row r="399" spans="1:19" hidden="1" x14ac:dyDescent="0.25">
      <c r="A399" s="151">
        <v>66971</v>
      </c>
      <c r="B399" s="187">
        <f t="shared" si="39"/>
        <v>46260</v>
      </c>
      <c r="C399" s="4" t="s">
        <v>1215</v>
      </c>
      <c r="D399" s="4" t="s">
        <v>1407</v>
      </c>
      <c r="E399" s="148" t="s">
        <v>8838</v>
      </c>
      <c r="F399" s="4" t="s">
        <v>131</v>
      </c>
      <c r="G399" s="41">
        <v>3.4</v>
      </c>
      <c r="H399" s="41">
        <v>7.75</v>
      </c>
      <c r="I399" s="5">
        <v>4.5</v>
      </c>
      <c r="J399" s="4" t="s">
        <v>1118</v>
      </c>
      <c r="K399" s="5">
        <v>0</v>
      </c>
      <c r="L399" s="5">
        <f t="shared" si="40"/>
        <v>64.072499999999991</v>
      </c>
      <c r="M399" s="36">
        <v>39</v>
      </c>
      <c r="N399" s="5">
        <f t="shared" si="41"/>
        <v>2498.8274999999994</v>
      </c>
      <c r="O399" s="5">
        <v>0</v>
      </c>
      <c r="P399" s="5">
        <f t="shared" si="42"/>
        <v>2498.8274999999994</v>
      </c>
      <c r="Q399" s="65" t="s">
        <v>126</v>
      </c>
      <c r="R399" s="4" t="s">
        <v>127</v>
      </c>
      <c r="S399" s="4"/>
    </row>
    <row r="400" spans="1:19" hidden="1" x14ac:dyDescent="0.25">
      <c r="A400" s="151">
        <v>66971</v>
      </c>
      <c r="B400" s="187">
        <f t="shared" si="39"/>
        <v>46260</v>
      </c>
      <c r="C400" s="4" t="s">
        <v>1216</v>
      </c>
      <c r="D400" s="4" t="s">
        <v>1407</v>
      </c>
      <c r="E400" s="148" t="s">
        <v>8838</v>
      </c>
      <c r="F400" s="4" t="s">
        <v>1093</v>
      </c>
      <c r="G400" s="41">
        <v>5.4</v>
      </c>
      <c r="H400" s="41">
        <v>7.5</v>
      </c>
      <c r="I400" s="5">
        <v>5</v>
      </c>
      <c r="J400" s="4" t="s">
        <v>1118</v>
      </c>
      <c r="K400" s="5">
        <v>0</v>
      </c>
      <c r="L400" s="5">
        <f t="shared" si="40"/>
        <v>77.735000000000014</v>
      </c>
      <c r="M400" s="36">
        <v>18.2</v>
      </c>
      <c r="N400" s="5">
        <f t="shared" si="41"/>
        <v>1414.7770000000003</v>
      </c>
      <c r="O400" s="5">
        <v>0</v>
      </c>
      <c r="P400" s="5">
        <f t="shared" si="42"/>
        <v>1414.7770000000003</v>
      </c>
      <c r="Q400" s="65" t="s">
        <v>126</v>
      </c>
      <c r="R400" s="4" t="s">
        <v>127</v>
      </c>
      <c r="S400" s="4"/>
    </row>
    <row r="401" spans="1:19" hidden="1" x14ac:dyDescent="0.25">
      <c r="A401" s="151">
        <v>66971</v>
      </c>
      <c r="B401" s="187">
        <f t="shared" si="39"/>
        <v>46260</v>
      </c>
      <c r="C401" s="4" t="s">
        <v>1215</v>
      </c>
      <c r="D401" s="4" t="s">
        <v>1407</v>
      </c>
      <c r="E401" s="148" t="s">
        <v>1092</v>
      </c>
      <c r="F401" s="4" t="s">
        <v>131</v>
      </c>
      <c r="G401" s="41">
        <v>3.4</v>
      </c>
      <c r="H401" s="41">
        <v>7.75</v>
      </c>
      <c r="I401" s="5">
        <v>4.5</v>
      </c>
      <c r="J401" s="4" t="s">
        <v>1118</v>
      </c>
      <c r="K401" s="5">
        <v>0</v>
      </c>
      <c r="L401" s="5">
        <f t="shared" si="40"/>
        <v>64.072499999999991</v>
      </c>
      <c r="M401" s="36">
        <v>27.8</v>
      </c>
      <c r="N401" s="5">
        <f t="shared" si="41"/>
        <v>1781.2154999999998</v>
      </c>
      <c r="O401" s="5">
        <v>0</v>
      </c>
      <c r="P401" s="5">
        <f t="shared" si="42"/>
        <v>1781.2154999999998</v>
      </c>
      <c r="Q401" s="65" t="s">
        <v>126</v>
      </c>
      <c r="R401" s="4" t="s">
        <v>127</v>
      </c>
      <c r="S401" s="4"/>
    </row>
    <row r="402" spans="1:19" hidden="1" x14ac:dyDescent="0.25">
      <c r="A402" s="151">
        <v>66971</v>
      </c>
      <c r="B402" s="187">
        <f t="shared" si="39"/>
        <v>46260</v>
      </c>
      <c r="C402" s="4" t="s">
        <v>1216</v>
      </c>
      <c r="D402" s="4" t="s">
        <v>1407</v>
      </c>
      <c r="E402" s="148" t="s">
        <v>1092</v>
      </c>
      <c r="F402" s="4" t="s">
        <v>1093</v>
      </c>
      <c r="G402" s="41">
        <v>5.4</v>
      </c>
      <c r="H402" s="41">
        <v>7.5</v>
      </c>
      <c r="I402" s="5">
        <v>5</v>
      </c>
      <c r="J402" s="4" t="s">
        <v>1118</v>
      </c>
      <c r="K402" s="5">
        <v>0</v>
      </c>
      <c r="L402" s="5">
        <f t="shared" si="40"/>
        <v>77.735000000000014</v>
      </c>
      <c r="M402" s="36">
        <v>13.7</v>
      </c>
      <c r="N402" s="5">
        <f t="shared" si="41"/>
        <v>1064.9695000000002</v>
      </c>
      <c r="O402" s="5">
        <v>0</v>
      </c>
      <c r="P402" s="5">
        <f t="shared" si="42"/>
        <v>1064.9695000000002</v>
      </c>
      <c r="Q402" s="65" t="s">
        <v>126</v>
      </c>
      <c r="R402" s="4" t="s">
        <v>127</v>
      </c>
      <c r="S402" s="4"/>
    </row>
    <row r="403" spans="1:19" hidden="1" x14ac:dyDescent="0.25">
      <c r="A403" s="151">
        <v>66972</v>
      </c>
      <c r="B403" s="187">
        <f t="shared" si="39"/>
        <v>46261</v>
      </c>
      <c r="C403" s="4" t="s">
        <v>1215</v>
      </c>
      <c r="D403" s="4" t="s">
        <v>1407</v>
      </c>
      <c r="E403" s="148" t="s">
        <v>8838</v>
      </c>
      <c r="F403" s="4" t="s">
        <v>131</v>
      </c>
      <c r="G403" s="41">
        <v>3.4</v>
      </c>
      <c r="H403" s="41">
        <v>7.75</v>
      </c>
      <c r="I403" s="5">
        <v>4.5</v>
      </c>
      <c r="J403" s="4" t="s">
        <v>1118</v>
      </c>
      <c r="K403" s="5">
        <v>0</v>
      </c>
      <c r="L403" s="5">
        <f t="shared" si="40"/>
        <v>64.072499999999991</v>
      </c>
      <c r="M403" s="36">
        <v>39.5</v>
      </c>
      <c r="N403" s="5">
        <f t="shared" si="41"/>
        <v>2530.8637499999995</v>
      </c>
      <c r="O403" s="5">
        <v>0</v>
      </c>
      <c r="P403" s="5">
        <f t="shared" si="42"/>
        <v>2530.8637499999995</v>
      </c>
      <c r="Q403" s="65" t="s">
        <v>126</v>
      </c>
      <c r="R403" s="4" t="s">
        <v>127</v>
      </c>
      <c r="S403" s="4"/>
    </row>
    <row r="404" spans="1:19" hidden="1" x14ac:dyDescent="0.25">
      <c r="A404" s="151">
        <v>66972</v>
      </c>
      <c r="B404" s="187">
        <f t="shared" si="39"/>
        <v>46261</v>
      </c>
      <c r="C404" s="4" t="s">
        <v>1216</v>
      </c>
      <c r="D404" s="4" t="s">
        <v>1407</v>
      </c>
      <c r="E404" s="148" t="s">
        <v>8838</v>
      </c>
      <c r="F404" s="4" t="s">
        <v>1093</v>
      </c>
      <c r="G404" s="41">
        <v>5.4</v>
      </c>
      <c r="H404" s="41">
        <v>7.5</v>
      </c>
      <c r="I404" s="5">
        <v>5</v>
      </c>
      <c r="J404" s="4" t="s">
        <v>1118</v>
      </c>
      <c r="K404" s="5">
        <v>0</v>
      </c>
      <c r="L404" s="5">
        <f t="shared" si="40"/>
        <v>77.735000000000014</v>
      </c>
      <c r="M404" s="36">
        <v>18.8</v>
      </c>
      <c r="N404" s="5">
        <f t="shared" si="41"/>
        <v>1461.4180000000003</v>
      </c>
      <c r="O404" s="5">
        <v>0</v>
      </c>
      <c r="P404" s="5">
        <f t="shared" si="42"/>
        <v>1461.4180000000003</v>
      </c>
      <c r="Q404" s="65" t="s">
        <v>126</v>
      </c>
      <c r="R404" s="4" t="s">
        <v>127</v>
      </c>
      <c r="S404" s="4"/>
    </row>
    <row r="405" spans="1:19" hidden="1" x14ac:dyDescent="0.25">
      <c r="A405" s="151">
        <v>66972</v>
      </c>
      <c r="B405" s="187">
        <f t="shared" si="39"/>
        <v>46261</v>
      </c>
      <c r="C405" s="4" t="s">
        <v>1215</v>
      </c>
      <c r="D405" s="4" t="s">
        <v>1407</v>
      </c>
      <c r="E405" s="148" t="s">
        <v>1092</v>
      </c>
      <c r="F405" s="4" t="s">
        <v>131</v>
      </c>
      <c r="G405" s="41">
        <v>3.4</v>
      </c>
      <c r="H405" s="41">
        <v>7.75</v>
      </c>
      <c r="I405" s="5">
        <v>4.5</v>
      </c>
      <c r="J405" s="4" t="s">
        <v>1118</v>
      </c>
      <c r="K405" s="5">
        <v>0</v>
      </c>
      <c r="L405" s="5">
        <f t="shared" si="40"/>
        <v>64.072499999999991</v>
      </c>
      <c r="M405" s="36">
        <v>22.9</v>
      </c>
      <c r="N405" s="5">
        <f t="shared" si="41"/>
        <v>1467.2602499999996</v>
      </c>
      <c r="O405" s="5">
        <v>0</v>
      </c>
      <c r="P405" s="5">
        <f t="shared" si="42"/>
        <v>1467.2602499999996</v>
      </c>
      <c r="Q405" s="65" t="s">
        <v>126</v>
      </c>
      <c r="R405" s="4" t="s">
        <v>127</v>
      </c>
      <c r="S405" s="4"/>
    </row>
    <row r="406" spans="1:19" hidden="1" x14ac:dyDescent="0.25">
      <c r="A406" s="151">
        <v>66972</v>
      </c>
      <c r="B406" s="187">
        <f t="shared" si="39"/>
        <v>46261</v>
      </c>
      <c r="C406" s="4" t="s">
        <v>1216</v>
      </c>
      <c r="D406" s="4" t="s">
        <v>1407</v>
      </c>
      <c r="E406" s="148" t="s">
        <v>1092</v>
      </c>
      <c r="F406" s="4" t="s">
        <v>1093</v>
      </c>
      <c r="G406" s="41">
        <v>5.4</v>
      </c>
      <c r="H406" s="41">
        <v>7.5</v>
      </c>
      <c r="I406" s="5">
        <v>5</v>
      </c>
      <c r="J406" s="4" t="s">
        <v>1118</v>
      </c>
      <c r="K406" s="5">
        <v>0</v>
      </c>
      <c r="L406" s="5">
        <f t="shared" si="40"/>
        <v>77.735000000000014</v>
      </c>
      <c r="M406" s="36">
        <v>10.5</v>
      </c>
      <c r="N406" s="5">
        <f t="shared" si="41"/>
        <v>816.2175000000002</v>
      </c>
      <c r="O406" s="5">
        <v>0</v>
      </c>
      <c r="P406" s="5">
        <f t="shared" si="42"/>
        <v>816.2175000000002</v>
      </c>
      <c r="Q406" s="65" t="s">
        <v>126</v>
      </c>
      <c r="R406" s="4" t="s">
        <v>127</v>
      </c>
      <c r="S406" s="4"/>
    </row>
    <row r="407" spans="1:19" hidden="1" x14ac:dyDescent="0.25">
      <c r="A407" s="151">
        <v>66973</v>
      </c>
      <c r="B407" s="187">
        <f t="shared" si="39"/>
        <v>46262</v>
      </c>
      <c r="C407" s="4" t="s">
        <v>1215</v>
      </c>
      <c r="D407" s="4" t="s">
        <v>1407</v>
      </c>
      <c r="E407" s="148" t="s">
        <v>8838</v>
      </c>
      <c r="F407" s="4" t="s">
        <v>131</v>
      </c>
      <c r="G407" s="41">
        <v>3.4</v>
      </c>
      <c r="H407" s="41">
        <v>7.75</v>
      </c>
      <c r="I407" s="5">
        <v>4.5</v>
      </c>
      <c r="J407" s="4" t="s">
        <v>1118</v>
      </c>
      <c r="K407" s="5">
        <v>0</v>
      </c>
      <c r="L407" s="5">
        <f t="shared" si="40"/>
        <v>64.072499999999991</v>
      </c>
      <c r="M407" s="36">
        <v>39.5</v>
      </c>
      <c r="N407" s="5">
        <f t="shared" si="41"/>
        <v>2530.8637499999995</v>
      </c>
      <c r="O407" s="5">
        <v>0</v>
      </c>
      <c r="P407" s="5">
        <f t="shared" si="42"/>
        <v>2530.8637499999995</v>
      </c>
      <c r="Q407" s="65" t="s">
        <v>126</v>
      </c>
      <c r="R407" s="4" t="s">
        <v>127</v>
      </c>
      <c r="S407" s="4"/>
    </row>
    <row r="408" spans="1:19" hidden="1" x14ac:dyDescent="0.25">
      <c r="A408" s="151">
        <v>66973</v>
      </c>
      <c r="B408" s="187">
        <f t="shared" si="39"/>
        <v>46262</v>
      </c>
      <c r="C408" s="4" t="s">
        <v>1216</v>
      </c>
      <c r="D408" s="4" t="s">
        <v>1407</v>
      </c>
      <c r="E408" s="148" t="s">
        <v>8838</v>
      </c>
      <c r="F408" s="4" t="s">
        <v>1093</v>
      </c>
      <c r="G408" s="41">
        <v>5.4</v>
      </c>
      <c r="H408" s="41">
        <v>7.5</v>
      </c>
      <c r="I408" s="5">
        <v>5</v>
      </c>
      <c r="J408" s="4" t="s">
        <v>1118</v>
      </c>
      <c r="K408" s="5">
        <v>0</v>
      </c>
      <c r="L408" s="5">
        <f t="shared" si="40"/>
        <v>77.735000000000014</v>
      </c>
      <c r="M408" s="36">
        <v>18.2</v>
      </c>
      <c r="N408" s="5">
        <f t="shared" si="41"/>
        <v>1414.7770000000003</v>
      </c>
      <c r="O408" s="5">
        <v>0</v>
      </c>
      <c r="P408" s="5">
        <f t="shared" si="42"/>
        <v>1414.7770000000003</v>
      </c>
      <c r="Q408" s="65" t="s">
        <v>126</v>
      </c>
      <c r="R408" s="4" t="s">
        <v>127</v>
      </c>
      <c r="S408" s="4"/>
    </row>
    <row r="409" spans="1:19" hidden="1" x14ac:dyDescent="0.25">
      <c r="A409" s="151">
        <v>66973</v>
      </c>
      <c r="B409" s="187">
        <f t="shared" si="39"/>
        <v>46262</v>
      </c>
      <c r="C409" s="4" t="s">
        <v>1215</v>
      </c>
      <c r="D409" s="4" t="s">
        <v>1407</v>
      </c>
      <c r="E409" s="148" t="s">
        <v>1092</v>
      </c>
      <c r="F409" s="4" t="s">
        <v>131</v>
      </c>
      <c r="G409" s="41">
        <v>3.4</v>
      </c>
      <c r="H409" s="41">
        <v>7.75</v>
      </c>
      <c r="I409" s="5">
        <v>4.5</v>
      </c>
      <c r="J409" s="4" t="s">
        <v>1118</v>
      </c>
      <c r="K409" s="5">
        <v>0</v>
      </c>
      <c r="L409" s="5">
        <f t="shared" si="40"/>
        <v>64.072499999999991</v>
      </c>
      <c r="M409" s="36">
        <v>25.5</v>
      </c>
      <c r="N409" s="5">
        <f t="shared" si="41"/>
        <v>1633.8487499999997</v>
      </c>
      <c r="O409" s="5">
        <v>0</v>
      </c>
      <c r="P409" s="5">
        <f t="shared" si="42"/>
        <v>1633.8487499999997</v>
      </c>
      <c r="Q409" s="65" t="s">
        <v>126</v>
      </c>
      <c r="R409" s="4" t="s">
        <v>127</v>
      </c>
      <c r="S409" s="4"/>
    </row>
    <row r="410" spans="1:19" hidden="1" x14ac:dyDescent="0.25">
      <c r="A410" s="151">
        <v>66973</v>
      </c>
      <c r="B410" s="187">
        <f t="shared" si="39"/>
        <v>46262</v>
      </c>
      <c r="C410" s="4" t="s">
        <v>1216</v>
      </c>
      <c r="D410" s="4" t="s">
        <v>1407</v>
      </c>
      <c r="E410" s="148" t="s">
        <v>1092</v>
      </c>
      <c r="F410" s="4" t="s">
        <v>1093</v>
      </c>
      <c r="G410" s="41">
        <v>5.4</v>
      </c>
      <c r="H410" s="41">
        <v>7.5</v>
      </c>
      <c r="I410" s="5">
        <v>5</v>
      </c>
      <c r="J410" s="4" t="s">
        <v>1118</v>
      </c>
      <c r="K410" s="5">
        <v>0</v>
      </c>
      <c r="L410" s="5">
        <f t="shared" si="40"/>
        <v>77.735000000000014</v>
      </c>
      <c r="M410" s="36">
        <v>12.9</v>
      </c>
      <c r="N410" s="5">
        <f t="shared" si="41"/>
        <v>1002.7815000000002</v>
      </c>
      <c r="O410" s="5">
        <v>0</v>
      </c>
      <c r="P410" s="5">
        <f t="shared" si="42"/>
        <v>1002.7815000000002</v>
      </c>
      <c r="Q410" s="65" t="s">
        <v>126</v>
      </c>
      <c r="R410" s="4" t="s">
        <v>127</v>
      </c>
      <c r="S410" s="4"/>
    </row>
    <row r="411" spans="1:19" hidden="1" x14ac:dyDescent="0.25">
      <c r="A411" s="151">
        <v>66974</v>
      </c>
      <c r="B411" s="187">
        <f t="shared" si="39"/>
        <v>46263</v>
      </c>
      <c r="C411" s="4" t="s">
        <v>1215</v>
      </c>
      <c r="D411" s="4" t="s">
        <v>1407</v>
      </c>
      <c r="E411" s="148" t="s">
        <v>8838</v>
      </c>
      <c r="F411" s="4" t="s">
        <v>131</v>
      </c>
      <c r="G411" s="41">
        <v>3.4</v>
      </c>
      <c r="H411" s="41">
        <v>7.75</v>
      </c>
      <c r="I411" s="5">
        <v>4.5</v>
      </c>
      <c r="J411" s="4" t="s">
        <v>1118</v>
      </c>
      <c r="K411" s="5">
        <v>0</v>
      </c>
      <c r="L411" s="5">
        <f t="shared" si="40"/>
        <v>64.072499999999991</v>
      </c>
      <c r="M411" s="36">
        <v>41.1</v>
      </c>
      <c r="N411" s="5">
        <f t="shared" si="41"/>
        <v>2633.3797499999996</v>
      </c>
      <c r="O411" s="5">
        <v>0</v>
      </c>
      <c r="P411" s="5">
        <f t="shared" si="42"/>
        <v>2633.3797499999996</v>
      </c>
      <c r="Q411" s="65" t="s">
        <v>126</v>
      </c>
      <c r="R411" s="4" t="s">
        <v>127</v>
      </c>
      <c r="S411" s="4"/>
    </row>
    <row r="412" spans="1:19" hidden="1" x14ac:dyDescent="0.25">
      <c r="A412" s="151">
        <v>66974</v>
      </c>
      <c r="B412" s="187">
        <f t="shared" si="39"/>
        <v>46263</v>
      </c>
      <c r="C412" s="4" t="s">
        <v>1216</v>
      </c>
      <c r="D412" s="4" t="s">
        <v>1407</v>
      </c>
      <c r="E412" s="148" t="s">
        <v>8838</v>
      </c>
      <c r="F412" s="4" t="s">
        <v>1093</v>
      </c>
      <c r="G412" s="41">
        <v>5.4</v>
      </c>
      <c r="H412" s="41">
        <v>7.5</v>
      </c>
      <c r="I412" s="5">
        <v>5</v>
      </c>
      <c r="J412" s="4" t="s">
        <v>1118</v>
      </c>
      <c r="K412" s="5">
        <v>0</v>
      </c>
      <c r="L412" s="5">
        <f t="shared" si="40"/>
        <v>77.735000000000014</v>
      </c>
      <c r="M412" s="36">
        <v>24.1</v>
      </c>
      <c r="N412" s="5">
        <f t="shared" si="41"/>
        <v>1873.4135000000003</v>
      </c>
      <c r="O412" s="5">
        <v>0</v>
      </c>
      <c r="P412" s="5">
        <f t="shared" si="42"/>
        <v>1873.4135000000003</v>
      </c>
      <c r="Q412" s="65" t="s">
        <v>126</v>
      </c>
      <c r="R412" s="4" t="s">
        <v>127</v>
      </c>
      <c r="S412" s="4"/>
    </row>
    <row r="413" spans="1:19" hidden="1" x14ac:dyDescent="0.25">
      <c r="A413" s="151">
        <v>66974</v>
      </c>
      <c r="B413" s="187">
        <f t="shared" si="39"/>
        <v>46263</v>
      </c>
      <c r="C413" s="4" t="s">
        <v>1215</v>
      </c>
      <c r="D413" s="4" t="s">
        <v>1407</v>
      </c>
      <c r="E413" s="148" t="s">
        <v>1092</v>
      </c>
      <c r="F413" s="4" t="s">
        <v>131</v>
      </c>
      <c r="G413" s="41">
        <v>3.4</v>
      </c>
      <c r="H413" s="41">
        <v>7.75</v>
      </c>
      <c r="I413" s="5">
        <v>4.5</v>
      </c>
      <c r="J413" s="4" t="s">
        <v>1118</v>
      </c>
      <c r="K413" s="5">
        <v>0</v>
      </c>
      <c r="L413" s="5">
        <f t="shared" si="40"/>
        <v>64.072499999999991</v>
      </c>
      <c r="M413" s="36">
        <v>30.9</v>
      </c>
      <c r="N413" s="5">
        <f t="shared" si="41"/>
        <v>1979.8402499999995</v>
      </c>
      <c r="O413" s="5">
        <v>0</v>
      </c>
      <c r="P413" s="5">
        <f t="shared" si="42"/>
        <v>1979.8402499999995</v>
      </c>
      <c r="Q413" s="65" t="s">
        <v>126</v>
      </c>
      <c r="R413" s="4" t="s">
        <v>127</v>
      </c>
      <c r="S413" s="4"/>
    </row>
    <row r="414" spans="1:19" hidden="1" x14ac:dyDescent="0.25">
      <c r="A414" s="151">
        <v>66974</v>
      </c>
      <c r="B414" s="187">
        <f t="shared" si="39"/>
        <v>46263</v>
      </c>
      <c r="C414" s="4" t="s">
        <v>1216</v>
      </c>
      <c r="D414" s="4" t="s">
        <v>1407</v>
      </c>
      <c r="E414" s="148" t="s">
        <v>1092</v>
      </c>
      <c r="F414" s="4" t="s">
        <v>1093</v>
      </c>
      <c r="G414" s="41">
        <v>5.4</v>
      </c>
      <c r="H414" s="41">
        <v>7.5</v>
      </c>
      <c r="I414" s="5">
        <v>5</v>
      </c>
      <c r="J414" s="4" t="s">
        <v>1118</v>
      </c>
      <c r="K414" s="5">
        <v>0</v>
      </c>
      <c r="L414" s="5">
        <f t="shared" si="40"/>
        <v>77.735000000000014</v>
      </c>
      <c r="M414" s="36">
        <v>12.7</v>
      </c>
      <c r="N414" s="5">
        <f t="shared" si="41"/>
        <v>987.23450000000014</v>
      </c>
      <c r="O414" s="5">
        <v>0</v>
      </c>
      <c r="P414" s="5">
        <f t="shared" si="42"/>
        <v>987.23450000000014</v>
      </c>
      <c r="Q414" s="65" t="s">
        <v>126</v>
      </c>
      <c r="R414" s="4" t="s">
        <v>127</v>
      </c>
      <c r="S414" s="4"/>
    </row>
    <row r="415" spans="1:19" hidden="1" x14ac:dyDescent="0.25">
      <c r="A415" s="151">
        <v>66975</v>
      </c>
      <c r="B415" s="187">
        <f t="shared" si="39"/>
        <v>46264</v>
      </c>
      <c r="C415" s="4" t="s">
        <v>1215</v>
      </c>
      <c r="D415" s="4" t="s">
        <v>1407</v>
      </c>
      <c r="E415" s="148" t="s">
        <v>8838</v>
      </c>
      <c r="F415" s="4" t="s">
        <v>131</v>
      </c>
      <c r="G415" s="41">
        <v>3.4</v>
      </c>
      <c r="H415" s="41">
        <v>7.75</v>
      </c>
      <c r="I415" s="5">
        <v>4.5</v>
      </c>
      <c r="J415" s="4" t="s">
        <v>1118</v>
      </c>
      <c r="K415" s="5">
        <v>0</v>
      </c>
      <c r="L415" s="5">
        <f t="shared" si="40"/>
        <v>64.072499999999991</v>
      </c>
      <c r="M415" s="36">
        <v>40.1</v>
      </c>
      <c r="N415" s="5">
        <f t="shared" si="41"/>
        <v>2569.3072499999998</v>
      </c>
      <c r="O415" s="5">
        <v>0</v>
      </c>
      <c r="P415" s="5">
        <f t="shared" si="42"/>
        <v>2569.3072499999998</v>
      </c>
      <c r="Q415" s="65" t="s">
        <v>126</v>
      </c>
      <c r="R415" s="4" t="s">
        <v>127</v>
      </c>
      <c r="S415" s="4"/>
    </row>
    <row r="416" spans="1:19" hidden="1" x14ac:dyDescent="0.25">
      <c r="A416" s="151">
        <v>66975</v>
      </c>
      <c r="B416" s="187">
        <f t="shared" si="39"/>
        <v>46264</v>
      </c>
      <c r="C416" s="4" t="s">
        <v>1216</v>
      </c>
      <c r="D416" s="4" t="s">
        <v>1407</v>
      </c>
      <c r="E416" s="148" t="s">
        <v>8838</v>
      </c>
      <c r="F416" s="4" t="s">
        <v>1093</v>
      </c>
      <c r="G416" s="41">
        <v>5.4</v>
      </c>
      <c r="H416" s="41">
        <v>7.5</v>
      </c>
      <c r="I416" s="5">
        <v>5</v>
      </c>
      <c r="J416" s="4" t="s">
        <v>1118</v>
      </c>
      <c r="K416" s="5">
        <v>0</v>
      </c>
      <c r="L416" s="5">
        <f t="shared" si="40"/>
        <v>77.735000000000014</v>
      </c>
      <c r="M416" s="36">
        <v>22.1</v>
      </c>
      <c r="N416" s="5">
        <f t="shared" si="41"/>
        <v>1717.9435000000003</v>
      </c>
      <c r="O416" s="5">
        <v>0</v>
      </c>
      <c r="P416" s="5">
        <f t="shared" si="42"/>
        <v>1717.9435000000003</v>
      </c>
      <c r="Q416" s="65" t="s">
        <v>126</v>
      </c>
      <c r="R416" s="4" t="s">
        <v>127</v>
      </c>
      <c r="S416" s="4"/>
    </row>
    <row r="417" spans="1:19" hidden="1" x14ac:dyDescent="0.25">
      <c r="A417" s="151">
        <v>66975</v>
      </c>
      <c r="B417" s="187">
        <f t="shared" si="39"/>
        <v>46264</v>
      </c>
      <c r="C417" s="4" t="s">
        <v>1215</v>
      </c>
      <c r="D417" s="4" t="s">
        <v>1407</v>
      </c>
      <c r="E417" s="148" t="s">
        <v>1092</v>
      </c>
      <c r="F417" s="4" t="s">
        <v>131</v>
      </c>
      <c r="G417" s="41">
        <v>3.4</v>
      </c>
      <c r="H417" s="41">
        <v>7.75</v>
      </c>
      <c r="I417" s="5">
        <v>4.5</v>
      </c>
      <c r="J417" s="4" t="s">
        <v>1118</v>
      </c>
      <c r="K417" s="5">
        <v>0</v>
      </c>
      <c r="L417" s="5">
        <f t="shared" si="40"/>
        <v>64.072499999999991</v>
      </c>
      <c r="M417" s="36">
        <v>27.3</v>
      </c>
      <c r="N417" s="5">
        <f t="shared" si="41"/>
        <v>1749.1792499999997</v>
      </c>
      <c r="O417" s="5">
        <v>0</v>
      </c>
      <c r="P417" s="5">
        <f t="shared" si="42"/>
        <v>1749.1792499999997</v>
      </c>
      <c r="Q417" s="65" t="s">
        <v>126</v>
      </c>
      <c r="R417" s="4" t="s">
        <v>127</v>
      </c>
      <c r="S417" s="4"/>
    </row>
    <row r="418" spans="1:19" hidden="1" x14ac:dyDescent="0.25">
      <c r="A418" s="151">
        <v>66975</v>
      </c>
      <c r="B418" s="187">
        <f t="shared" si="39"/>
        <v>46264</v>
      </c>
      <c r="C418" s="4" t="s">
        <v>1216</v>
      </c>
      <c r="D418" s="4" t="s">
        <v>1407</v>
      </c>
      <c r="E418" s="148" t="s">
        <v>1092</v>
      </c>
      <c r="F418" s="4" t="s">
        <v>1093</v>
      </c>
      <c r="G418" s="41">
        <v>5.4</v>
      </c>
      <c r="H418" s="41">
        <v>7.5</v>
      </c>
      <c r="I418" s="5">
        <v>5</v>
      </c>
      <c r="J418" s="4" t="s">
        <v>1118</v>
      </c>
      <c r="K418" s="5">
        <v>0</v>
      </c>
      <c r="L418" s="5">
        <f t="shared" si="40"/>
        <v>77.735000000000014</v>
      </c>
      <c r="M418" s="36">
        <v>17</v>
      </c>
      <c r="N418" s="5">
        <f t="shared" si="41"/>
        <v>1321.4950000000003</v>
      </c>
      <c r="O418" s="5">
        <v>0</v>
      </c>
      <c r="P418" s="5">
        <f t="shared" si="42"/>
        <v>1321.4950000000003</v>
      </c>
      <c r="Q418" s="65" t="s">
        <v>126</v>
      </c>
      <c r="R418" s="4" t="s">
        <v>127</v>
      </c>
      <c r="S418" s="4"/>
    </row>
    <row r="419" spans="1:19" hidden="1" x14ac:dyDescent="0.25">
      <c r="A419" s="151">
        <v>66976</v>
      </c>
      <c r="B419" s="187">
        <f t="shared" si="39"/>
        <v>46265</v>
      </c>
      <c r="C419" s="4" t="s">
        <v>1215</v>
      </c>
      <c r="D419" s="4" t="s">
        <v>1407</v>
      </c>
      <c r="E419" s="148" t="s">
        <v>8838</v>
      </c>
      <c r="F419" s="4" t="s">
        <v>131</v>
      </c>
      <c r="G419" s="41">
        <v>3.4</v>
      </c>
      <c r="H419" s="41">
        <v>7.75</v>
      </c>
      <c r="I419" s="5">
        <v>4.5</v>
      </c>
      <c r="J419" s="4" t="s">
        <v>1118</v>
      </c>
      <c r="K419" s="5">
        <v>0</v>
      </c>
      <c r="L419" s="5">
        <f t="shared" si="40"/>
        <v>64.072499999999991</v>
      </c>
      <c r="M419" s="36">
        <v>38.200000000000003</v>
      </c>
      <c r="N419" s="5">
        <f t="shared" si="41"/>
        <v>2447.5695000000001</v>
      </c>
      <c r="O419" s="5">
        <v>0</v>
      </c>
      <c r="P419" s="5">
        <f t="shared" si="42"/>
        <v>2447.5695000000001</v>
      </c>
      <c r="Q419" s="65" t="s">
        <v>126</v>
      </c>
      <c r="R419" s="4" t="s">
        <v>127</v>
      </c>
      <c r="S419" s="4"/>
    </row>
    <row r="420" spans="1:19" hidden="1" x14ac:dyDescent="0.25">
      <c r="A420" s="151">
        <v>66976</v>
      </c>
      <c r="B420" s="187">
        <f t="shared" si="39"/>
        <v>46265</v>
      </c>
      <c r="C420" s="4" t="s">
        <v>1216</v>
      </c>
      <c r="D420" s="4" t="s">
        <v>1407</v>
      </c>
      <c r="E420" s="148" t="s">
        <v>8838</v>
      </c>
      <c r="F420" s="4" t="s">
        <v>1093</v>
      </c>
      <c r="G420" s="41">
        <v>5.4</v>
      </c>
      <c r="H420" s="41">
        <v>7.5</v>
      </c>
      <c r="I420" s="5">
        <v>5</v>
      </c>
      <c r="J420" s="4" t="s">
        <v>1118</v>
      </c>
      <c r="K420" s="5">
        <v>0</v>
      </c>
      <c r="L420" s="5">
        <f t="shared" si="40"/>
        <v>77.735000000000014</v>
      </c>
      <c r="M420" s="36">
        <v>22.8</v>
      </c>
      <c r="N420" s="5">
        <f t="shared" si="41"/>
        <v>1772.3580000000004</v>
      </c>
      <c r="O420" s="5">
        <v>0</v>
      </c>
      <c r="P420" s="5">
        <f t="shared" si="42"/>
        <v>1772.3580000000004</v>
      </c>
      <c r="Q420" s="65" t="s">
        <v>126</v>
      </c>
      <c r="R420" s="4" t="s">
        <v>127</v>
      </c>
      <c r="S420" s="4"/>
    </row>
    <row r="421" spans="1:19" hidden="1" x14ac:dyDescent="0.25">
      <c r="A421" s="151">
        <v>66976</v>
      </c>
      <c r="B421" s="187">
        <f t="shared" si="39"/>
        <v>46265</v>
      </c>
      <c r="C421" s="4" t="s">
        <v>1215</v>
      </c>
      <c r="D421" s="4" t="s">
        <v>1407</v>
      </c>
      <c r="E421" s="148" t="s">
        <v>1092</v>
      </c>
      <c r="F421" s="4" t="s">
        <v>131</v>
      </c>
      <c r="G421" s="41">
        <v>3.4</v>
      </c>
      <c r="H421" s="41">
        <v>7.75</v>
      </c>
      <c r="I421" s="5">
        <v>4.5</v>
      </c>
      <c r="J421" s="4" t="s">
        <v>1118</v>
      </c>
      <c r="K421" s="5">
        <v>0</v>
      </c>
      <c r="L421" s="5">
        <f t="shared" si="40"/>
        <v>64.072499999999991</v>
      </c>
      <c r="M421" s="36">
        <v>29</v>
      </c>
      <c r="N421" s="5">
        <f t="shared" si="41"/>
        <v>1858.1024999999997</v>
      </c>
      <c r="O421" s="5">
        <v>0</v>
      </c>
      <c r="P421" s="5">
        <f t="shared" si="42"/>
        <v>1858.1024999999997</v>
      </c>
      <c r="Q421" s="65" t="s">
        <v>126</v>
      </c>
      <c r="R421" s="4" t="s">
        <v>127</v>
      </c>
      <c r="S421" s="4"/>
    </row>
    <row r="422" spans="1:19" hidden="1" x14ac:dyDescent="0.25">
      <c r="A422" s="151">
        <v>66976</v>
      </c>
      <c r="B422" s="187">
        <f t="shared" si="39"/>
        <v>46265</v>
      </c>
      <c r="C422" s="4" t="s">
        <v>1216</v>
      </c>
      <c r="D422" s="4" t="s">
        <v>1407</v>
      </c>
      <c r="E422" s="148" t="s">
        <v>1092</v>
      </c>
      <c r="F422" s="4" t="s">
        <v>1093</v>
      </c>
      <c r="G422" s="41">
        <v>5.4</v>
      </c>
      <c r="H422" s="41">
        <v>7.5</v>
      </c>
      <c r="I422" s="5">
        <v>5</v>
      </c>
      <c r="J422" s="4" t="s">
        <v>1118</v>
      </c>
      <c r="K422" s="5">
        <v>0</v>
      </c>
      <c r="L422" s="5">
        <f t="shared" si="40"/>
        <v>77.735000000000014</v>
      </c>
      <c r="M422" s="36">
        <v>15.6</v>
      </c>
      <c r="N422" s="5">
        <f t="shared" si="41"/>
        <v>1212.6660000000002</v>
      </c>
      <c r="O422" s="5">
        <v>0</v>
      </c>
      <c r="P422" s="5">
        <f t="shared" si="42"/>
        <v>1212.6660000000002</v>
      </c>
      <c r="Q422" s="65" t="s">
        <v>126</v>
      </c>
      <c r="R422" s="4" t="s">
        <v>127</v>
      </c>
      <c r="S422" s="4"/>
    </row>
    <row r="423" spans="1:19" hidden="1" x14ac:dyDescent="0.25">
      <c r="A423" s="100">
        <v>66977</v>
      </c>
      <c r="B423" s="187">
        <f t="shared" ref="B423:B450" si="43">IF(A423="","",IF(ISNUMBER(A423),IFERROR(VLOOKUP(TEXT(A423,"yyyy/mm/dd"),BSAD,2,FALSE),""),IFERROR(VLOOKUP(A423,BSAD,2,FALSE),"")))</f>
        <v>46266</v>
      </c>
      <c r="C423" s="4" t="s">
        <v>1215</v>
      </c>
      <c r="D423" s="4" t="s">
        <v>1407</v>
      </c>
      <c r="E423" s="148" t="s">
        <v>8838</v>
      </c>
      <c r="F423" s="4" t="s">
        <v>131</v>
      </c>
      <c r="G423" s="41">
        <v>3.4</v>
      </c>
      <c r="H423" s="41">
        <v>7.75</v>
      </c>
      <c r="I423" s="5">
        <v>4.5</v>
      </c>
      <c r="J423" s="4" t="s">
        <v>1118</v>
      </c>
      <c r="K423" s="5">
        <v>0</v>
      </c>
      <c r="L423" s="5">
        <f t="shared" si="40"/>
        <v>64.072499999999991</v>
      </c>
      <c r="M423" s="36">
        <v>39.4</v>
      </c>
      <c r="N423" s="5">
        <f t="shared" si="41"/>
        <v>2524.4564999999993</v>
      </c>
      <c r="O423" s="5">
        <v>0</v>
      </c>
      <c r="P423" s="5">
        <f t="shared" si="42"/>
        <v>2524.4564999999993</v>
      </c>
      <c r="Q423" s="4" t="s">
        <v>126</v>
      </c>
      <c r="R423" s="4" t="s">
        <v>127</v>
      </c>
      <c r="S423" s="4"/>
    </row>
    <row r="424" spans="1:19" hidden="1" x14ac:dyDescent="0.25">
      <c r="A424" s="100">
        <v>66977</v>
      </c>
      <c r="B424" s="187">
        <f t="shared" si="43"/>
        <v>46266</v>
      </c>
      <c r="C424" s="4" t="s">
        <v>1216</v>
      </c>
      <c r="D424" s="4" t="s">
        <v>1407</v>
      </c>
      <c r="E424" s="148" t="s">
        <v>8838</v>
      </c>
      <c r="F424" s="4" t="s">
        <v>1093</v>
      </c>
      <c r="G424" s="41">
        <v>5.4</v>
      </c>
      <c r="H424" s="41">
        <v>7.5</v>
      </c>
      <c r="I424" s="5">
        <v>5</v>
      </c>
      <c r="J424" s="4" t="s">
        <v>1118</v>
      </c>
      <c r="K424" s="5">
        <v>0</v>
      </c>
      <c r="L424" s="5">
        <f t="shared" si="40"/>
        <v>77.735000000000014</v>
      </c>
      <c r="M424" s="36">
        <v>21.5</v>
      </c>
      <c r="N424" s="5">
        <f t="shared" si="41"/>
        <v>1671.3025000000002</v>
      </c>
      <c r="O424" s="5">
        <v>0</v>
      </c>
      <c r="P424" s="5">
        <f t="shared" si="42"/>
        <v>1671.3025000000002</v>
      </c>
      <c r="Q424" s="4" t="s">
        <v>126</v>
      </c>
      <c r="R424" s="4" t="s">
        <v>127</v>
      </c>
      <c r="S424" s="4"/>
    </row>
    <row r="425" spans="1:19" hidden="1" x14ac:dyDescent="0.25">
      <c r="A425" s="100">
        <v>66977</v>
      </c>
      <c r="B425" s="187">
        <f t="shared" si="43"/>
        <v>46266</v>
      </c>
      <c r="C425" s="4" t="s">
        <v>1215</v>
      </c>
      <c r="D425" s="4" t="s">
        <v>1407</v>
      </c>
      <c r="E425" s="148" t="s">
        <v>1092</v>
      </c>
      <c r="F425" s="4" t="s">
        <v>131</v>
      </c>
      <c r="G425" s="41">
        <v>3.4</v>
      </c>
      <c r="H425" s="41">
        <v>7.75</v>
      </c>
      <c r="I425" s="5">
        <v>4.5</v>
      </c>
      <c r="J425" s="4" t="s">
        <v>1118</v>
      </c>
      <c r="K425" s="5">
        <v>0</v>
      </c>
      <c r="L425" s="5">
        <f t="shared" si="40"/>
        <v>64.072499999999991</v>
      </c>
      <c r="M425" s="36">
        <v>25.7</v>
      </c>
      <c r="N425" s="5">
        <f t="shared" si="41"/>
        <v>1646.6632499999996</v>
      </c>
      <c r="O425" s="5">
        <v>0</v>
      </c>
      <c r="P425" s="5">
        <f t="shared" si="42"/>
        <v>1646.6632499999996</v>
      </c>
      <c r="Q425" s="4" t="s">
        <v>126</v>
      </c>
      <c r="R425" s="4" t="s">
        <v>127</v>
      </c>
      <c r="S425" s="4"/>
    </row>
    <row r="426" spans="1:19" hidden="1" x14ac:dyDescent="0.25">
      <c r="A426" s="100">
        <v>66977</v>
      </c>
      <c r="B426" s="187">
        <f t="shared" si="43"/>
        <v>46266</v>
      </c>
      <c r="C426" s="4" t="s">
        <v>1216</v>
      </c>
      <c r="D426" s="4" t="s">
        <v>1407</v>
      </c>
      <c r="E426" s="148" t="s">
        <v>1092</v>
      </c>
      <c r="F426" s="4" t="s">
        <v>1093</v>
      </c>
      <c r="G426" s="41">
        <v>5.4</v>
      </c>
      <c r="H426" s="41">
        <v>7.5</v>
      </c>
      <c r="I426" s="5">
        <v>5</v>
      </c>
      <c r="J426" s="4" t="s">
        <v>1118</v>
      </c>
      <c r="K426" s="5">
        <v>0</v>
      </c>
      <c r="L426" s="5">
        <f t="shared" si="40"/>
        <v>77.735000000000014</v>
      </c>
      <c r="M426" s="36">
        <v>19.100000000000001</v>
      </c>
      <c r="N426" s="5">
        <f t="shared" si="41"/>
        <v>1484.7385000000004</v>
      </c>
      <c r="O426" s="5">
        <v>0</v>
      </c>
      <c r="P426" s="5">
        <f t="shared" si="42"/>
        <v>1484.7385000000004</v>
      </c>
      <c r="Q426" s="4" t="s">
        <v>126</v>
      </c>
      <c r="R426" s="4" t="s">
        <v>127</v>
      </c>
      <c r="S426" s="4"/>
    </row>
    <row r="427" spans="1:19" hidden="1" x14ac:dyDescent="0.25">
      <c r="A427" s="100">
        <v>66978</v>
      </c>
      <c r="B427" s="187">
        <f t="shared" si="43"/>
        <v>46267</v>
      </c>
      <c r="C427" s="4" t="s">
        <v>1215</v>
      </c>
      <c r="D427" s="4" t="s">
        <v>1407</v>
      </c>
      <c r="E427" s="148" t="s">
        <v>8838</v>
      </c>
      <c r="F427" s="4" t="s">
        <v>131</v>
      </c>
      <c r="G427" s="41">
        <v>3.4</v>
      </c>
      <c r="H427" s="41">
        <v>7.75</v>
      </c>
      <c r="I427" s="5">
        <v>4.5</v>
      </c>
      <c r="J427" s="4" t="s">
        <v>1118</v>
      </c>
      <c r="K427" s="5">
        <v>0</v>
      </c>
      <c r="L427" s="5">
        <f t="shared" si="40"/>
        <v>64.072499999999991</v>
      </c>
      <c r="M427" s="36">
        <v>39.1</v>
      </c>
      <c r="N427" s="5">
        <f t="shared" si="41"/>
        <v>2505.2347499999996</v>
      </c>
      <c r="O427" s="5">
        <v>0</v>
      </c>
      <c r="P427" s="5">
        <f t="shared" si="42"/>
        <v>2505.2347499999996</v>
      </c>
      <c r="Q427" s="4" t="s">
        <v>126</v>
      </c>
      <c r="R427" s="4" t="s">
        <v>127</v>
      </c>
      <c r="S427" s="4"/>
    </row>
    <row r="428" spans="1:19" hidden="1" x14ac:dyDescent="0.25">
      <c r="A428" s="100">
        <v>66978</v>
      </c>
      <c r="B428" s="187">
        <f t="shared" si="43"/>
        <v>46267</v>
      </c>
      <c r="C428" s="4" t="s">
        <v>1216</v>
      </c>
      <c r="D428" s="4" t="s">
        <v>1407</v>
      </c>
      <c r="E428" s="148" t="s">
        <v>8838</v>
      </c>
      <c r="F428" s="4" t="s">
        <v>1093</v>
      </c>
      <c r="G428" s="41">
        <v>5.4</v>
      </c>
      <c r="H428" s="41">
        <v>7.5</v>
      </c>
      <c r="I428" s="5">
        <v>5</v>
      </c>
      <c r="J428" s="4" t="s">
        <v>1118</v>
      </c>
      <c r="K428" s="5">
        <v>0</v>
      </c>
      <c r="L428" s="5">
        <f t="shared" si="40"/>
        <v>77.735000000000014</v>
      </c>
      <c r="M428" s="36">
        <v>23</v>
      </c>
      <c r="N428" s="5">
        <f t="shared" si="41"/>
        <v>1787.9050000000002</v>
      </c>
      <c r="O428" s="5">
        <v>0</v>
      </c>
      <c r="P428" s="5">
        <f t="shared" si="42"/>
        <v>1787.9050000000002</v>
      </c>
      <c r="Q428" s="4" t="s">
        <v>126</v>
      </c>
      <c r="R428" s="4" t="s">
        <v>127</v>
      </c>
      <c r="S428" s="4"/>
    </row>
    <row r="429" spans="1:19" hidden="1" x14ac:dyDescent="0.25">
      <c r="A429" s="100">
        <v>66978</v>
      </c>
      <c r="B429" s="187">
        <f t="shared" si="43"/>
        <v>46267</v>
      </c>
      <c r="C429" s="4" t="s">
        <v>1215</v>
      </c>
      <c r="D429" s="4" t="s">
        <v>1407</v>
      </c>
      <c r="E429" s="148" t="s">
        <v>1092</v>
      </c>
      <c r="F429" s="4" t="s">
        <v>131</v>
      </c>
      <c r="G429" s="41">
        <v>3.4</v>
      </c>
      <c r="H429" s="41">
        <v>7.75</v>
      </c>
      <c r="I429" s="5">
        <v>4.5</v>
      </c>
      <c r="J429" s="4" t="s">
        <v>1118</v>
      </c>
      <c r="K429" s="5">
        <v>0</v>
      </c>
      <c r="L429" s="5">
        <f t="shared" si="40"/>
        <v>64.072499999999991</v>
      </c>
      <c r="M429" s="36">
        <v>29.1</v>
      </c>
      <c r="N429" s="5">
        <f t="shared" si="41"/>
        <v>1864.5097499999999</v>
      </c>
      <c r="O429" s="5">
        <v>0</v>
      </c>
      <c r="P429" s="5">
        <f t="shared" si="42"/>
        <v>1864.5097499999999</v>
      </c>
      <c r="Q429" s="4" t="s">
        <v>126</v>
      </c>
      <c r="R429" s="4" t="s">
        <v>127</v>
      </c>
      <c r="S429" s="4"/>
    </row>
    <row r="430" spans="1:19" hidden="1" x14ac:dyDescent="0.25">
      <c r="A430" s="100">
        <v>66978</v>
      </c>
      <c r="B430" s="187">
        <f t="shared" si="43"/>
        <v>46267</v>
      </c>
      <c r="C430" s="4" t="s">
        <v>1216</v>
      </c>
      <c r="D430" s="4" t="s">
        <v>1407</v>
      </c>
      <c r="E430" s="148" t="s">
        <v>1092</v>
      </c>
      <c r="F430" s="4" t="s">
        <v>1093</v>
      </c>
      <c r="G430" s="41">
        <v>5.4</v>
      </c>
      <c r="H430" s="41">
        <v>7.5</v>
      </c>
      <c r="I430" s="5">
        <v>5</v>
      </c>
      <c r="J430" s="4" t="s">
        <v>1118</v>
      </c>
      <c r="K430" s="5">
        <v>0</v>
      </c>
      <c r="L430" s="5">
        <f t="shared" ref="L430:L486" si="44">IF($F430="","",IF($J430="FIXED",$K430,($G430*FAT_MULT)+($H430*SNF_MULT)+$I430))</f>
        <v>77.735000000000014</v>
      </c>
      <c r="M430" s="36">
        <v>14.5</v>
      </c>
      <c r="N430" s="5">
        <f t="shared" ref="N430:N486" si="45">IF($M430="","",$M430*$L430)</f>
        <v>1127.1575000000003</v>
      </c>
      <c r="O430" s="5">
        <v>0</v>
      </c>
      <c r="P430" s="5">
        <f t="shared" ref="P430:P486" si="46">IF($M430="","",$N430+$O430)</f>
        <v>1127.1575000000003</v>
      </c>
      <c r="Q430" s="4" t="s">
        <v>126</v>
      </c>
      <c r="R430" s="4" t="s">
        <v>127</v>
      </c>
      <c r="S430" s="4"/>
    </row>
    <row r="431" spans="1:19" hidden="1" x14ac:dyDescent="0.25">
      <c r="A431" s="100">
        <v>66979</v>
      </c>
      <c r="B431" s="187">
        <f t="shared" si="43"/>
        <v>46268</v>
      </c>
      <c r="C431" s="4" t="s">
        <v>1215</v>
      </c>
      <c r="D431" s="4" t="s">
        <v>1407</v>
      </c>
      <c r="E431" s="148" t="s">
        <v>8838</v>
      </c>
      <c r="F431" s="4" t="s">
        <v>131</v>
      </c>
      <c r="G431" s="41">
        <v>3.4</v>
      </c>
      <c r="H431" s="41">
        <v>7.75</v>
      </c>
      <c r="I431" s="5">
        <v>4.5</v>
      </c>
      <c r="J431" s="4" t="s">
        <v>1118</v>
      </c>
      <c r="K431" s="5">
        <v>0</v>
      </c>
      <c r="L431" s="5">
        <f t="shared" si="44"/>
        <v>64.072499999999991</v>
      </c>
      <c r="M431" s="36">
        <v>39.200000000000003</v>
      </c>
      <c r="N431" s="5">
        <f t="shared" si="45"/>
        <v>2511.6419999999998</v>
      </c>
      <c r="O431" s="5">
        <v>0</v>
      </c>
      <c r="P431" s="5">
        <f t="shared" si="46"/>
        <v>2511.6419999999998</v>
      </c>
      <c r="Q431" s="4" t="s">
        <v>126</v>
      </c>
      <c r="R431" s="4" t="s">
        <v>127</v>
      </c>
      <c r="S431" s="4"/>
    </row>
    <row r="432" spans="1:19" hidden="1" x14ac:dyDescent="0.25">
      <c r="A432" s="100">
        <v>66979</v>
      </c>
      <c r="B432" s="187">
        <f t="shared" si="43"/>
        <v>46268</v>
      </c>
      <c r="C432" s="4" t="s">
        <v>1216</v>
      </c>
      <c r="D432" s="4" t="s">
        <v>1407</v>
      </c>
      <c r="E432" s="148" t="s">
        <v>8838</v>
      </c>
      <c r="F432" s="4" t="s">
        <v>1093</v>
      </c>
      <c r="G432" s="41">
        <v>5.4</v>
      </c>
      <c r="H432" s="41">
        <v>7.5</v>
      </c>
      <c r="I432" s="5">
        <v>5</v>
      </c>
      <c r="J432" s="4" t="s">
        <v>1118</v>
      </c>
      <c r="K432" s="5">
        <v>0</v>
      </c>
      <c r="L432" s="5">
        <f t="shared" si="44"/>
        <v>77.735000000000014</v>
      </c>
      <c r="M432" s="36">
        <v>24.1</v>
      </c>
      <c r="N432" s="5">
        <f t="shared" si="45"/>
        <v>1873.4135000000003</v>
      </c>
      <c r="O432" s="5">
        <v>0</v>
      </c>
      <c r="P432" s="5">
        <f t="shared" si="46"/>
        <v>1873.4135000000003</v>
      </c>
      <c r="Q432" s="4" t="s">
        <v>126</v>
      </c>
      <c r="R432" s="4" t="s">
        <v>127</v>
      </c>
      <c r="S432" s="4"/>
    </row>
    <row r="433" spans="1:19" hidden="1" x14ac:dyDescent="0.25">
      <c r="A433" s="100">
        <v>66979</v>
      </c>
      <c r="B433" s="187">
        <f t="shared" si="43"/>
        <v>46268</v>
      </c>
      <c r="C433" s="4" t="s">
        <v>1215</v>
      </c>
      <c r="D433" s="4" t="s">
        <v>1407</v>
      </c>
      <c r="E433" s="148" t="s">
        <v>1092</v>
      </c>
      <c r="F433" s="4" t="s">
        <v>131</v>
      </c>
      <c r="G433" s="41">
        <v>3.4</v>
      </c>
      <c r="H433" s="41">
        <v>7.75</v>
      </c>
      <c r="I433" s="5">
        <v>4.5</v>
      </c>
      <c r="J433" s="4" t="s">
        <v>1118</v>
      </c>
      <c r="K433" s="5">
        <v>0</v>
      </c>
      <c r="L433" s="5">
        <f t="shared" si="44"/>
        <v>64.072499999999991</v>
      </c>
      <c r="M433" s="36">
        <v>27.5</v>
      </c>
      <c r="N433" s="5">
        <f t="shared" si="45"/>
        <v>1761.9937499999996</v>
      </c>
      <c r="O433" s="5">
        <v>0</v>
      </c>
      <c r="P433" s="5">
        <f t="shared" si="46"/>
        <v>1761.9937499999996</v>
      </c>
      <c r="Q433" s="4" t="s">
        <v>126</v>
      </c>
      <c r="R433" s="4" t="s">
        <v>127</v>
      </c>
      <c r="S433" s="4"/>
    </row>
    <row r="434" spans="1:19" hidden="1" x14ac:dyDescent="0.25">
      <c r="A434" s="100">
        <v>66979</v>
      </c>
      <c r="B434" s="187">
        <f t="shared" si="43"/>
        <v>46268</v>
      </c>
      <c r="C434" s="4" t="s">
        <v>1216</v>
      </c>
      <c r="D434" s="4" t="s">
        <v>1407</v>
      </c>
      <c r="E434" s="148" t="s">
        <v>1092</v>
      </c>
      <c r="F434" s="4" t="s">
        <v>1093</v>
      </c>
      <c r="G434" s="41">
        <v>5.4</v>
      </c>
      <c r="H434" s="41">
        <v>7.5</v>
      </c>
      <c r="I434" s="5">
        <v>5</v>
      </c>
      <c r="J434" s="4" t="s">
        <v>1118</v>
      </c>
      <c r="K434" s="5">
        <v>0</v>
      </c>
      <c r="L434" s="5">
        <f t="shared" si="44"/>
        <v>77.735000000000014</v>
      </c>
      <c r="M434" s="36">
        <v>15.8</v>
      </c>
      <c r="N434" s="5">
        <f t="shared" si="45"/>
        <v>1228.2130000000002</v>
      </c>
      <c r="O434" s="5">
        <v>0</v>
      </c>
      <c r="P434" s="5">
        <f t="shared" si="46"/>
        <v>1228.2130000000002</v>
      </c>
      <c r="Q434" s="4" t="s">
        <v>126</v>
      </c>
      <c r="R434" s="4" t="s">
        <v>127</v>
      </c>
      <c r="S434" s="4"/>
    </row>
    <row r="435" spans="1:19" hidden="1" x14ac:dyDescent="0.25">
      <c r="A435" s="100">
        <v>66980</v>
      </c>
      <c r="B435" s="187">
        <f t="shared" si="43"/>
        <v>46269</v>
      </c>
      <c r="C435" s="4" t="s">
        <v>1215</v>
      </c>
      <c r="D435" s="4" t="s">
        <v>1407</v>
      </c>
      <c r="E435" s="148" t="s">
        <v>8838</v>
      </c>
      <c r="F435" s="4" t="s">
        <v>131</v>
      </c>
      <c r="G435" s="41">
        <v>3.4</v>
      </c>
      <c r="H435" s="41">
        <v>7.75</v>
      </c>
      <c r="I435" s="5">
        <v>4.5</v>
      </c>
      <c r="J435" s="4" t="s">
        <v>1118</v>
      </c>
      <c r="K435" s="5">
        <v>0</v>
      </c>
      <c r="L435" s="5">
        <f t="shared" si="44"/>
        <v>64.072499999999991</v>
      </c>
      <c r="M435" s="36">
        <v>39.5</v>
      </c>
      <c r="N435" s="5">
        <f t="shared" si="45"/>
        <v>2530.8637499999995</v>
      </c>
      <c r="O435" s="5">
        <v>0</v>
      </c>
      <c r="P435" s="5">
        <f t="shared" si="46"/>
        <v>2530.8637499999995</v>
      </c>
      <c r="Q435" s="4" t="s">
        <v>126</v>
      </c>
      <c r="R435" s="4" t="s">
        <v>127</v>
      </c>
      <c r="S435" s="4"/>
    </row>
    <row r="436" spans="1:19" hidden="1" x14ac:dyDescent="0.25">
      <c r="A436" s="100">
        <v>66980</v>
      </c>
      <c r="B436" s="187">
        <f t="shared" si="43"/>
        <v>46269</v>
      </c>
      <c r="C436" s="4" t="s">
        <v>1216</v>
      </c>
      <c r="D436" s="4" t="s">
        <v>1407</v>
      </c>
      <c r="E436" s="148" t="s">
        <v>8838</v>
      </c>
      <c r="F436" s="4" t="s">
        <v>1093</v>
      </c>
      <c r="G436" s="41">
        <v>5.4</v>
      </c>
      <c r="H436" s="41">
        <v>7.5</v>
      </c>
      <c r="I436" s="5">
        <v>5</v>
      </c>
      <c r="J436" s="4" t="s">
        <v>1118</v>
      </c>
      <c r="K436" s="5">
        <v>0</v>
      </c>
      <c r="L436" s="5">
        <f t="shared" si="44"/>
        <v>77.735000000000014</v>
      </c>
      <c r="M436" s="36">
        <v>23.8</v>
      </c>
      <c r="N436" s="5">
        <f t="shared" si="45"/>
        <v>1850.0930000000003</v>
      </c>
      <c r="O436" s="5">
        <v>0</v>
      </c>
      <c r="P436" s="5">
        <f t="shared" si="46"/>
        <v>1850.0930000000003</v>
      </c>
      <c r="Q436" s="4" t="s">
        <v>126</v>
      </c>
      <c r="R436" s="4" t="s">
        <v>127</v>
      </c>
      <c r="S436" s="4"/>
    </row>
    <row r="437" spans="1:19" hidden="1" x14ac:dyDescent="0.25">
      <c r="A437" s="100">
        <v>66980</v>
      </c>
      <c r="B437" s="187">
        <f t="shared" si="43"/>
        <v>46269</v>
      </c>
      <c r="C437" s="4" t="s">
        <v>1215</v>
      </c>
      <c r="D437" s="4" t="s">
        <v>1407</v>
      </c>
      <c r="E437" s="148" t="s">
        <v>1092</v>
      </c>
      <c r="F437" s="4" t="s">
        <v>131</v>
      </c>
      <c r="G437" s="41">
        <v>3.4</v>
      </c>
      <c r="H437" s="41">
        <v>7.75</v>
      </c>
      <c r="I437" s="5">
        <v>4.5</v>
      </c>
      <c r="J437" s="4" t="s">
        <v>1118</v>
      </c>
      <c r="K437" s="5">
        <v>0</v>
      </c>
      <c r="L437" s="5">
        <f t="shared" si="44"/>
        <v>64.072499999999991</v>
      </c>
      <c r="M437" s="36">
        <v>30</v>
      </c>
      <c r="N437" s="5">
        <f t="shared" si="45"/>
        <v>1922.1749999999997</v>
      </c>
      <c r="O437" s="5">
        <v>0</v>
      </c>
      <c r="P437" s="5">
        <f t="shared" si="46"/>
        <v>1922.1749999999997</v>
      </c>
      <c r="Q437" s="4" t="s">
        <v>126</v>
      </c>
      <c r="R437" s="4" t="s">
        <v>127</v>
      </c>
      <c r="S437" s="4"/>
    </row>
    <row r="438" spans="1:19" hidden="1" x14ac:dyDescent="0.25">
      <c r="A438" s="100">
        <v>66980</v>
      </c>
      <c r="B438" s="187">
        <f t="shared" si="43"/>
        <v>46269</v>
      </c>
      <c r="C438" s="4" t="s">
        <v>1216</v>
      </c>
      <c r="D438" s="4" t="s">
        <v>1407</v>
      </c>
      <c r="E438" s="148" t="s">
        <v>1092</v>
      </c>
      <c r="F438" s="4" t="s">
        <v>1093</v>
      </c>
      <c r="G438" s="41">
        <v>5.4</v>
      </c>
      <c r="H438" s="41">
        <v>7.5</v>
      </c>
      <c r="I438" s="5">
        <v>5</v>
      </c>
      <c r="J438" s="4" t="s">
        <v>1118</v>
      </c>
      <c r="K438" s="5">
        <v>0</v>
      </c>
      <c r="L438" s="5">
        <f t="shared" si="44"/>
        <v>77.735000000000014</v>
      </c>
      <c r="M438" s="36">
        <v>13</v>
      </c>
      <c r="N438" s="5">
        <f t="shared" si="45"/>
        <v>1010.5550000000002</v>
      </c>
      <c r="O438" s="5">
        <v>0</v>
      </c>
      <c r="P438" s="5">
        <f t="shared" si="46"/>
        <v>1010.5550000000002</v>
      </c>
      <c r="Q438" s="4" t="s">
        <v>126</v>
      </c>
      <c r="R438" s="4" t="s">
        <v>127</v>
      </c>
      <c r="S438" s="4"/>
    </row>
    <row r="439" spans="1:19" hidden="1" x14ac:dyDescent="0.25">
      <c r="A439" s="100">
        <v>66981</v>
      </c>
      <c r="B439" s="187">
        <f t="shared" si="43"/>
        <v>46270</v>
      </c>
      <c r="C439" s="4" t="s">
        <v>1215</v>
      </c>
      <c r="D439" s="4" t="s">
        <v>1407</v>
      </c>
      <c r="E439" s="148" t="s">
        <v>8838</v>
      </c>
      <c r="F439" s="4" t="s">
        <v>131</v>
      </c>
      <c r="G439" s="41">
        <v>3.4</v>
      </c>
      <c r="H439" s="41">
        <v>7.75</v>
      </c>
      <c r="I439" s="5">
        <v>4.5</v>
      </c>
      <c r="J439" s="4" t="s">
        <v>1118</v>
      </c>
      <c r="K439" s="5">
        <v>0</v>
      </c>
      <c r="L439" s="5">
        <f t="shared" si="44"/>
        <v>64.072499999999991</v>
      </c>
      <c r="M439" s="36">
        <v>41.3</v>
      </c>
      <c r="N439" s="5">
        <f t="shared" si="45"/>
        <v>2646.1942499999996</v>
      </c>
      <c r="O439" s="5">
        <v>0</v>
      </c>
      <c r="P439" s="5">
        <f t="shared" si="46"/>
        <v>2646.1942499999996</v>
      </c>
      <c r="Q439" s="4" t="s">
        <v>126</v>
      </c>
      <c r="R439" s="4" t="s">
        <v>127</v>
      </c>
      <c r="S439" s="4"/>
    </row>
    <row r="440" spans="1:19" hidden="1" x14ac:dyDescent="0.25">
      <c r="A440" s="100">
        <v>66981</v>
      </c>
      <c r="B440" s="187">
        <f t="shared" si="43"/>
        <v>46270</v>
      </c>
      <c r="C440" s="4" t="s">
        <v>1216</v>
      </c>
      <c r="D440" s="4" t="s">
        <v>1407</v>
      </c>
      <c r="E440" s="148" t="s">
        <v>8838</v>
      </c>
      <c r="F440" s="4" t="s">
        <v>1093</v>
      </c>
      <c r="G440" s="41">
        <v>5.4</v>
      </c>
      <c r="H440" s="41">
        <v>7.5</v>
      </c>
      <c r="I440" s="5">
        <v>5</v>
      </c>
      <c r="J440" s="4" t="s">
        <v>1118</v>
      </c>
      <c r="K440" s="5">
        <v>0</v>
      </c>
      <c r="L440" s="5">
        <f t="shared" si="44"/>
        <v>77.735000000000014</v>
      </c>
      <c r="M440" s="36">
        <v>24.6</v>
      </c>
      <c r="N440" s="5">
        <f t="shared" si="45"/>
        <v>1912.2810000000004</v>
      </c>
      <c r="O440" s="5">
        <v>0</v>
      </c>
      <c r="P440" s="5">
        <f t="shared" si="46"/>
        <v>1912.2810000000004</v>
      </c>
      <c r="Q440" s="4" t="s">
        <v>126</v>
      </c>
      <c r="R440" s="4" t="s">
        <v>127</v>
      </c>
      <c r="S440" s="4"/>
    </row>
    <row r="441" spans="1:19" hidden="1" x14ac:dyDescent="0.25">
      <c r="A441" s="100">
        <v>66981</v>
      </c>
      <c r="B441" s="187">
        <f t="shared" si="43"/>
        <v>46270</v>
      </c>
      <c r="C441" s="4" t="s">
        <v>1215</v>
      </c>
      <c r="D441" s="4" t="s">
        <v>1407</v>
      </c>
      <c r="E441" s="148" t="s">
        <v>1092</v>
      </c>
      <c r="F441" s="4" t="s">
        <v>131</v>
      </c>
      <c r="G441" s="41">
        <v>3.4</v>
      </c>
      <c r="H441" s="41">
        <v>7.75</v>
      </c>
      <c r="I441" s="5">
        <v>4.5</v>
      </c>
      <c r="J441" s="4" t="s">
        <v>1118</v>
      </c>
      <c r="K441" s="5">
        <v>0</v>
      </c>
      <c r="L441" s="5">
        <f t="shared" si="44"/>
        <v>64.072499999999991</v>
      </c>
      <c r="M441" s="36">
        <v>29.5</v>
      </c>
      <c r="N441" s="5">
        <f t="shared" si="45"/>
        <v>1890.1387499999996</v>
      </c>
      <c r="O441" s="5">
        <v>0</v>
      </c>
      <c r="P441" s="5">
        <f t="shared" si="46"/>
        <v>1890.1387499999996</v>
      </c>
      <c r="Q441" s="4" t="s">
        <v>126</v>
      </c>
      <c r="R441" s="4" t="s">
        <v>127</v>
      </c>
      <c r="S441" s="4"/>
    </row>
    <row r="442" spans="1:19" hidden="1" x14ac:dyDescent="0.25">
      <c r="A442" s="100">
        <v>66981</v>
      </c>
      <c r="B442" s="187">
        <f t="shared" si="43"/>
        <v>46270</v>
      </c>
      <c r="C442" s="4" t="s">
        <v>1216</v>
      </c>
      <c r="D442" s="4" t="s">
        <v>1407</v>
      </c>
      <c r="E442" s="148" t="s">
        <v>1092</v>
      </c>
      <c r="F442" s="4" t="s">
        <v>1093</v>
      </c>
      <c r="G442" s="41">
        <v>5.4</v>
      </c>
      <c r="H442" s="41">
        <v>7.5</v>
      </c>
      <c r="I442" s="5">
        <v>5</v>
      </c>
      <c r="J442" s="4" t="s">
        <v>1118</v>
      </c>
      <c r="K442" s="5">
        <v>0</v>
      </c>
      <c r="L442" s="5">
        <f t="shared" si="44"/>
        <v>77.735000000000014</v>
      </c>
      <c r="M442" s="36">
        <v>13.2</v>
      </c>
      <c r="N442" s="5">
        <f t="shared" si="45"/>
        <v>1026.1020000000001</v>
      </c>
      <c r="O442" s="5">
        <v>0</v>
      </c>
      <c r="P442" s="5">
        <f t="shared" si="46"/>
        <v>1026.1020000000001</v>
      </c>
      <c r="Q442" s="4" t="s">
        <v>126</v>
      </c>
      <c r="R442" s="4" t="s">
        <v>127</v>
      </c>
      <c r="S442" s="4"/>
    </row>
    <row r="443" spans="1:19" hidden="1" x14ac:dyDescent="0.25">
      <c r="A443" s="100">
        <v>66982</v>
      </c>
      <c r="B443" s="187">
        <f t="shared" si="43"/>
        <v>46271</v>
      </c>
      <c r="C443" s="4" t="s">
        <v>1215</v>
      </c>
      <c r="D443" s="4" t="s">
        <v>1407</v>
      </c>
      <c r="E443" s="148" t="s">
        <v>8838</v>
      </c>
      <c r="F443" s="4" t="s">
        <v>131</v>
      </c>
      <c r="G443" s="41">
        <v>3.4</v>
      </c>
      <c r="H443" s="41">
        <v>7.75</v>
      </c>
      <c r="I443" s="5">
        <v>4.5</v>
      </c>
      <c r="J443" s="4" t="s">
        <v>1118</v>
      </c>
      <c r="K443" s="5">
        <v>0</v>
      </c>
      <c r="L443" s="5">
        <f t="shared" si="44"/>
        <v>64.072499999999991</v>
      </c>
      <c r="M443" s="36">
        <v>44</v>
      </c>
      <c r="N443" s="5">
        <f t="shared" si="45"/>
        <v>2819.1899999999996</v>
      </c>
      <c r="O443" s="5">
        <v>0</v>
      </c>
      <c r="P443" s="5">
        <f t="shared" si="46"/>
        <v>2819.1899999999996</v>
      </c>
      <c r="Q443" s="4" t="s">
        <v>126</v>
      </c>
      <c r="R443" s="4" t="s">
        <v>127</v>
      </c>
      <c r="S443" s="4"/>
    </row>
    <row r="444" spans="1:19" hidden="1" x14ac:dyDescent="0.25">
      <c r="A444" s="100">
        <v>66982</v>
      </c>
      <c r="B444" s="187">
        <f t="shared" si="43"/>
        <v>46271</v>
      </c>
      <c r="C444" s="4" t="s">
        <v>1216</v>
      </c>
      <c r="D444" s="4" t="s">
        <v>1407</v>
      </c>
      <c r="E444" s="148" t="s">
        <v>8838</v>
      </c>
      <c r="F444" s="4" t="s">
        <v>1093</v>
      </c>
      <c r="G444" s="41">
        <v>5.4</v>
      </c>
      <c r="H444" s="41">
        <v>7.5</v>
      </c>
      <c r="I444" s="5">
        <v>5</v>
      </c>
      <c r="J444" s="4" t="s">
        <v>1118</v>
      </c>
      <c r="K444" s="5">
        <v>0</v>
      </c>
      <c r="L444" s="5">
        <f t="shared" si="44"/>
        <v>77.735000000000014</v>
      </c>
      <c r="M444" s="36">
        <v>23</v>
      </c>
      <c r="N444" s="5">
        <f t="shared" si="45"/>
        <v>1787.9050000000002</v>
      </c>
      <c r="O444" s="5">
        <v>0</v>
      </c>
      <c r="P444" s="5">
        <f t="shared" si="46"/>
        <v>1787.9050000000002</v>
      </c>
      <c r="Q444" s="4" t="s">
        <v>126</v>
      </c>
      <c r="R444" s="4" t="s">
        <v>127</v>
      </c>
      <c r="S444" s="4"/>
    </row>
    <row r="445" spans="1:19" hidden="1" x14ac:dyDescent="0.25">
      <c r="A445" s="100">
        <v>66982</v>
      </c>
      <c r="B445" s="187">
        <f t="shared" si="43"/>
        <v>46271</v>
      </c>
      <c r="C445" s="4" t="s">
        <v>1215</v>
      </c>
      <c r="D445" s="4" t="s">
        <v>1407</v>
      </c>
      <c r="E445" s="148" t="s">
        <v>1092</v>
      </c>
      <c r="F445" s="4" t="s">
        <v>131</v>
      </c>
      <c r="G445" s="41">
        <v>3.4</v>
      </c>
      <c r="H445" s="41">
        <v>7.75</v>
      </c>
      <c r="I445" s="5">
        <v>4.5</v>
      </c>
      <c r="J445" s="4" t="s">
        <v>1118</v>
      </c>
      <c r="K445" s="5">
        <v>0</v>
      </c>
      <c r="L445" s="5">
        <f t="shared" si="44"/>
        <v>64.072499999999991</v>
      </c>
      <c r="M445" s="36">
        <v>21.5</v>
      </c>
      <c r="N445" s="5">
        <f t="shared" si="45"/>
        <v>1377.5587499999997</v>
      </c>
      <c r="O445" s="5">
        <v>0</v>
      </c>
      <c r="P445" s="5">
        <f t="shared" si="46"/>
        <v>1377.5587499999997</v>
      </c>
      <c r="Q445" s="4" t="s">
        <v>126</v>
      </c>
      <c r="R445" s="4" t="s">
        <v>127</v>
      </c>
      <c r="S445" s="4"/>
    </row>
    <row r="446" spans="1:19" hidden="1" x14ac:dyDescent="0.25">
      <c r="A446" s="100">
        <v>66982</v>
      </c>
      <c r="B446" s="187">
        <f t="shared" si="43"/>
        <v>46271</v>
      </c>
      <c r="C446" s="4" t="s">
        <v>1216</v>
      </c>
      <c r="D446" s="4" t="s">
        <v>1407</v>
      </c>
      <c r="E446" s="148" t="s">
        <v>1092</v>
      </c>
      <c r="F446" s="4" t="s">
        <v>1093</v>
      </c>
      <c r="G446" s="41">
        <v>5.4</v>
      </c>
      <c r="H446" s="41">
        <v>7.5</v>
      </c>
      <c r="I446" s="5">
        <v>5</v>
      </c>
      <c r="J446" s="4" t="s">
        <v>1118</v>
      </c>
      <c r="K446" s="5">
        <v>0</v>
      </c>
      <c r="L446" s="5">
        <f t="shared" si="44"/>
        <v>77.735000000000014</v>
      </c>
      <c r="M446" s="36">
        <v>13.2</v>
      </c>
      <c r="N446" s="5">
        <f t="shared" si="45"/>
        <v>1026.1020000000001</v>
      </c>
      <c r="O446" s="5">
        <v>0</v>
      </c>
      <c r="P446" s="5">
        <f t="shared" si="46"/>
        <v>1026.1020000000001</v>
      </c>
      <c r="Q446" s="4" t="s">
        <v>126</v>
      </c>
      <c r="R446" s="4" t="s">
        <v>127</v>
      </c>
      <c r="S446" s="4"/>
    </row>
    <row r="447" spans="1:19" hidden="1" x14ac:dyDescent="0.25">
      <c r="A447" s="100">
        <v>66983</v>
      </c>
      <c r="B447" s="187">
        <f t="shared" si="43"/>
        <v>46272</v>
      </c>
      <c r="C447" s="4" t="s">
        <v>1215</v>
      </c>
      <c r="D447" s="4" t="s">
        <v>1407</v>
      </c>
      <c r="E447" s="148" t="s">
        <v>8838</v>
      </c>
      <c r="F447" s="4" t="s">
        <v>131</v>
      </c>
      <c r="G447" s="41">
        <v>3.4</v>
      </c>
      <c r="H447" s="41">
        <v>7.75</v>
      </c>
      <c r="I447" s="5">
        <v>4.5</v>
      </c>
      <c r="J447" s="4" t="s">
        <v>1118</v>
      </c>
      <c r="K447" s="5">
        <v>0</v>
      </c>
      <c r="L447" s="5">
        <f t="shared" si="44"/>
        <v>64.072499999999991</v>
      </c>
      <c r="M447" s="36">
        <v>42.5</v>
      </c>
      <c r="N447" s="5">
        <f t="shared" si="45"/>
        <v>2723.0812499999997</v>
      </c>
      <c r="O447" s="5">
        <v>0</v>
      </c>
      <c r="P447" s="5">
        <f t="shared" si="46"/>
        <v>2723.0812499999997</v>
      </c>
      <c r="Q447" s="4" t="s">
        <v>126</v>
      </c>
      <c r="R447" s="4" t="s">
        <v>127</v>
      </c>
      <c r="S447" s="4"/>
    </row>
    <row r="448" spans="1:19" hidden="1" x14ac:dyDescent="0.25">
      <c r="A448" s="100">
        <v>66983</v>
      </c>
      <c r="B448" s="187">
        <f t="shared" si="43"/>
        <v>46272</v>
      </c>
      <c r="C448" s="4" t="s">
        <v>1216</v>
      </c>
      <c r="D448" s="4" t="s">
        <v>1407</v>
      </c>
      <c r="E448" s="148" t="s">
        <v>8838</v>
      </c>
      <c r="F448" s="4" t="s">
        <v>1093</v>
      </c>
      <c r="G448" s="41">
        <v>5.4</v>
      </c>
      <c r="H448" s="41">
        <v>7.5</v>
      </c>
      <c r="I448" s="5">
        <v>5</v>
      </c>
      <c r="J448" s="4" t="s">
        <v>1118</v>
      </c>
      <c r="K448" s="5">
        <v>0</v>
      </c>
      <c r="L448" s="5">
        <f t="shared" si="44"/>
        <v>77.735000000000014</v>
      </c>
      <c r="M448" s="36">
        <v>22.8</v>
      </c>
      <c r="N448" s="5">
        <f t="shared" si="45"/>
        <v>1772.3580000000004</v>
      </c>
      <c r="O448" s="5">
        <v>0</v>
      </c>
      <c r="P448" s="5">
        <f t="shared" si="46"/>
        <v>1772.3580000000004</v>
      </c>
      <c r="Q448" s="4" t="s">
        <v>126</v>
      </c>
      <c r="R448" s="4" t="s">
        <v>127</v>
      </c>
      <c r="S448" s="4"/>
    </row>
    <row r="449" spans="1:19" hidden="1" x14ac:dyDescent="0.25">
      <c r="A449" s="100">
        <v>66983</v>
      </c>
      <c r="B449" s="187">
        <f t="shared" si="43"/>
        <v>46272</v>
      </c>
      <c r="C449" s="4" t="s">
        <v>1215</v>
      </c>
      <c r="D449" s="4" t="s">
        <v>1407</v>
      </c>
      <c r="E449" s="148" t="s">
        <v>1092</v>
      </c>
      <c r="F449" s="4" t="s">
        <v>131</v>
      </c>
      <c r="G449" s="41">
        <v>3.4</v>
      </c>
      <c r="H449" s="41">
        <v>7.75</v>
      </c>
      <c r="I449" s="5">
        <v>4.5</v>
      </c>
      <c r="J449" s="4" t="s">
        <v>1118</v>
      </c>
      <c r="K449" s="5">
        <v>0</v>
      </c>
      <c r="L449" s="5">
        <f t="shared" si="44"/>
        <v>64.072499999999991</v>
      </c>
      <c r="M449" s="36">
        <v>30.3</v>
      </c>
      <c r="N449" s="5">
        <f t="shared" si="45"/>
        <v>1941.3967499999999</v>
      </c>
      <c r="O449" s="5">
        <v>0</v>
      </c>
      <c r="P449" s="5">
        <f t="shared" si="46"/>
        <v>1941.3967499999999</v>
      </c>
      <c r="Q449" s="4" t="s">
        <v>126</v>
      </c>
      <c r="R449" s="4" t="s">
        <v>127</v>
      </c>
      <c r="S449" s="4"/>
    </row>
    <row r="450" spans="1:19" hidden="1" x14ac:dyDescent="0.25">
      <c r="A450" s="100">
        <v>66983</v>
      </c>
      <c r="B450" s="187">
        <f t="shared" si="43"/>
        <v>46272</v>
      </c>
      <c r="C450" s="4" t="s">
        <v>1216</v>
      </c>
      <c r="D450" s="4" t="s">
        <v>1407</v>
      </c>
      <c r="E450" s="148" t="s">
        <v>1092</v>
      </c>
      <c r="F450" s="4" t="s">
        <v>1093</v>
      </c>
      <c r="G450" s="41">
        <v>5.4</v>
      </c>
      <c r="H450" s="41">
        <v>7.5</v>
      </c>
      <c r="I450" s="5">
        <v>5</v>
      </c>
      <c r="J450" s="4" t="s">
        <v>1118</v>
      </c>
      <c r="K450" s="5">
        <v>0</v>
      </c>
      <c r="L450" s="5">
        <f t="shared" si="44"/>
        <v>77.735000000000014</v>
      </c>
      <c r="M450" s="36">
        <v>14.7</v>
      </c>
      <c r="N450" s="5">
        <f t="shared" si="45"/>
        <v>1142.7045000000001</v>
      </c>
      <c r="O450" s="5">
        <v>0</v>
      </c>
      <c r="P450" s="5">
        <f t="shared" si="46"/>
        <v>1142.7045000000001</v>
      </c>
      <c r="Q450" s="4" t="s">
        <v>126</v>
      </c>
      <c r="R450" s="4" t="s">
        <v>127</v>
      </c>
      <c r="S450" s="4"/>
    </row>
    <row r="451" spans="1:19" hidden="1" x14ac:dyDescent="0.25">
      <c r="A451" s="100">
        <v>66984</v>
      </c>
      <c r="B451" s="187">
        <f t="shared" ref="B451:B486" si="47">IF(A451="","",IF(ISNUMBER(A451),IFERROR(VLOOKUP(TEXT(A451,"yyyy/mm/dd"),BSAD,2,FALSE),""),IFERROR(VLOOKUP(A451,BSAD,2,FALSE),"")))</f>
        <v>46273</v>
      </c>
      <c r="C451" s="4" t="s">
        <v>1215</v>
      </c>
      <c r="D451" s="4" t="s">
        <v>1407</v>
      </c>
      <c r="E451" s="148" t="s">
        <v>8838</v>
      </c>
      <c r="F451" s="4" t="s">
        <v>131</v>
      </c>
      <c r="G451" s="41">
        <v>3.4</v>
      </c>
      <c r="H451" s="41">
        <v>7.75</v>
      </c>
      <c r="I451" s="5">
        <v>4.5</v>
      </c>
      <c r="J451" s="4" t="s">
        <v>1118</v>
      </c>
      <c r="K451" s="5">
        <v>0</v>
      </c>
      <c r="L451" s="5">
        <f t="shared" si="44"/>
        <v>64.072499999999991</v>
      </c>
      <c r="M451" s="36">
        <v>40</v>
      </c>
      <c r="N451" s="5">
        <f t="shared" si="45"/>
        <v>2562.8999999999996</v>
      </c>
      <c r="O451" s="5">
        <v>0</v>
      </c>
      <c r="P451" s="5">
        <f t="shared" si="46"/>
        <v>2562.8999999999996</v>
      </c>
      <c r="Q451" s="4" t="s">
        <v>126</v>
      </c>
      <c r="R451" s="4" t="s">
        <v>127</v>
      </c>
      <c r="S451" s="4"/>
    </row>
    <row r="452" spans="1:19" hidden="1" x14ac:dyDescent="0.25">
      <c r="A452" s="100">
        <v>66984</v>
      </c>
      <c r="B452" s="187">
        <f t="shared" si="47"/>
        <v>46273</v>
      </c>
      <c r="C452" s="4" t="s">
        <v>1216</v>
      </c>
      <c r="D452" s="4" t="s">
        <v>1407</v>
      </c>
      <c r="E452" s="148" t="s">
        <v>8838</v>
      </c>
      <c r="F452" s="4" t="s">
        <v>1093</v>
      </c>
      <c r="G452" s="41">
        <v>5.4</v>
      </c>
      <c r="H452" s="41">
        <v>7.5</v>
      </c>
      <c r="I452" s="5">
        <v>5</v>
      </c>
      <c r="J452" s="4" t="s">
        <v>1118</v>
      </c>
      <c r="K452" s="5">
        <v>0</v>
      </c>
      <c r="L452" s="5">
        <f t="shared" si="44"/>
        <v>77.735000000000014</v>
      </c>
      <c r="M452" s="36">
        <v>23.1</v>
      </c>
      <c r="N452" s="5">
        <f t="shared" si="45"/>
        <v>1795.6785000000004</v>
      </c>
      <c r="O452" s="5">
        <v>0</v>
      </c>
      <c r="P452" s="5">
        <f t="shared" si="46"/>
        <v>1795.6785000000004</v>
      </c>
      <c r="Q452" s="4" t="s">
        <v>126</v>
      </c>
      <c r="R452" s="4" t="s">
        <v>127</v>
      </c>
      <c r="S452" s="4"/>
    </row>
    <row r="453" spans="1:19" hidden="1" x14ac:dyDescent="0.25">
      <c r="A453" s="100">
        <v>66984</v>
      </c>
      <c r="B453" s="187">
        <f t="shared" si="47"/>
        <v>46273</v>
      </c>
      <c r="C453" s="4" t="s">
        <v>1215</v>
      </c>
      <c r="D453" s="4" t="s">
        <v>1407</v>
      </c>
      <c r="E453" s="148" t="s">
        <v>1092</v>
      </c>
      <c r="F453" s="4" t="s">
        <v>131</v>
      </c>
      <c r="G453" s="41">
        <v>3.4</v>
      </c>
      <c r="H453" s="41">
        <v>7.75</v>
      </c>
      <c r="I453" s="5">
        <v>4.5</v>
      </c>
      <c r="J453" s="4" t="s">
        <v>1118</v>
      </c>
      <c r="K453" s="5">
        <v>0</v>
      </c>
      <c r="L453" s="5">
        <f t="shared" si="44"/>
        <v>64.072499999999991</v>
      </c>
      <c r="M453" s="36">
        <v>28</v>
      </c>
      <c r="N453" s="5">
        <f t="shared" si="45"/>
        <v>1794.0299999999997</v>
      </c>
      <c r="O453" s="5">
        <v>0</v>
      </c>
      <c r="P453" s="5">
        <f t="shared" si="46"/>
        <v>1794.0299999999997</v>
      </c>
      <c r="Q453" s="4" t="s">
        <v>126</v>
      </c>
      <c r="R453" s="4" t="s">
        <v>127</v>
      </c>
      <c r="S453" s="4"/>
    </row>
    <row r="454" spans="1:19" hidden="1" x14ac:dyDescent="0.25">
      <c r="A454" s="100">
        <v>66984</v>
      </c>
      <c r="B454" s="187">
        <f t="shared" si="47"/>
        <v>46273</v>
      </c>
      <c r="C454" s="4" t="s">
        <v>1216</v>
      </c>
      <c r="D454" s="4" t="s">
        <v>1407</v>
      </c>
      <c r="E454" s="148" t="s">
        <v>1092</v>
      </c>
      <c r="F454" s="4" t="s">
        <v>1093</v>
      </c>
      <c r="G454" s="41">
        <v>5.4</v>
      </c>
      <c r="H454" s="41">
        <v>7.5</v>
      </c>
      <c r="I454" s="5">
        <v>5</v>
      </c>
      <c r="J454" s="4" t="s">
        <v>1118</v>
      </c>
      <c r="K454" s="5">
        <v>0</v>
      </c>
      <c r="L454" s="5">
        <f t="shared" si="44"/>
        <v>77.735000000000014</v>
      </c>
      <c r="M454" s="36">
        <v>13.7</v>
      </c>
      <c r="N454" s="5">
        <f t="shared" si="45"/>
        <v>1064.9695000000002</v>
      </c>
      <c r="O454" s="5">
        <v>0</v>
      </c>
      <c r="P454" s="5">
        <f t="shared" si="46"/>
        <v>1064.9695000000002</v>
      </c>
      <c r="Q454" s="4" t="s">
        <v>126</v>
      </c>
      <c r="R454" s="4" t="s">
        <v>127</v>
      </c>
      <c r="S454" s="4"/>
    </row>
    <row r="455" spans="1:19" hidden="1" x14ac:dyDescent="0.25">
      <c r="A455" s="151">
        <v>66985</v>
      </c>
      <c r="B455" s="187">
        <f t="shared" si="47"/>
        <v>46274</v>
      </c>
      <c r="C455" s="4" t="s">
        <v>1215</v>
      </c>
      <c r="D455" s="4" t="s">
        <v>1407</v>
      </c>
      <c r="E455" s="148" t="s">
        <v>8838</v>
      </c>
      <c r="F455" s="4" t="s">
        <v>131</v>
      </c>
      <c r="G455" s="41">
        <v>3.4</v>
      </c>
      <c r="H455" s="41">
        <v>7.75</v>
      </c>
      <c r="I455" s="5">
        <v>4.5</v>
      </c>
      <c r="J455" s="4" t="s">
        <v>1118</v>
      </c>
      <c r="K455" s="5">
        <v>0</v>
      </c>
      <c r="L455" s="5">
        <f t="shared" si="44"/>
        <v>64.072499999999991</v>
      </c>
      <c r="M455" s="36">
        <v>42.2</v>
      </c>
      <c r="N455" s="5">
        <f t="shared" si="45"/>
        <v>2703.8595</v>
      </c>
      <c r="O455" s="5">
        <v>0</v>
      </c>
      <c r="P455" s="5">
        <f t="shared" si="46"/>
        <v>2703.8595</v>
      </c>
      <c r="Q455" s="65" t="s">
        <v>126</v>
      </c>
      <c r="R455" s="4" t="s">
        <v>127</v>
      </c>
      <c r="S455" s="4"/>
    </row>
    <row r="456" spans="1:19" hidden="1" x14ac:dyDescent="0.25">
      <c r="A456" s="151">
        <v>66985</v>
      </c>
      <c r="B456" s="187">
        <f t="shared" si="47"/>
        <v>46274</v>
      </c>
      <c r="C456" s="4" t="s">
        <v>1216</v>
      </c>
      <c r="D456" s="4" t="s">
        <v>1407</v>
      </c>
      <c r="E456" s="148" t="s">
        <v>8838</v>
      </c>
      <c r="F456" s="4" t="s">
        <v>1093</v>
      </c>
      <c r="G456" s="41">
        <v>5.4</v>
      </c>
      <c r="H456" s="41">
        <v>7.5</v>
      </c>
      <c r="I456" s="5">
        <v>5</v>
      </c>
      <c r="J456" s="4" t="s">
        <v>1118</v>
      </c>
      <c r="K456" s="5">
        <v>0</v>
      </c>
      <c r="L456" s="5">
        <f t="shared" si="44"/>
        <v>77.735000000000014</v>
      </c>
      <c r="M456" s="36">
        <v>22.6</v>
      </c>
      <c r="N456" s="5">
        <f t="shared" si="45"/>
        <v>1756.8110000000004</v>
      </c>
      <c r="O456" s="5">
        <v>0</v>
      </c>
      <c r="P456" s="5">
        <f t="shared" si="46"/>
        <v>1756.8110000000004</v>
      </c>
      <c r="Q456" s="65" t="s">
        <v>126</v>
      </c>
      <c r="R456" s="4" t="s">
        <v>127</v>
      </c>
      <c r="S456" s="4"/>
    </row>
    <row r="457" spans="1:19" hidden="1" x14ac:dyDescent="0.25">
      <c r="A457" s="151">
        <v>66985</v>
      </c>
      <c r="B457" s="187">
        <f t="shared" si="47"/>
        <v>46274</v>
      </c>
      <c r="C457" s="4" t="s">
        <v>1215</v>
      </c>
      <c r="D457" s="4" t="s">
        <v>1407</v>
      </c>
      <c r="E457" s="148" t="s">
        <v>1092</v>
      </c>
      <c r="F457" s="4" t="s">
        <v>131</v>
      </c>
      <c r="G457" s="41">
        <v>3.4</v>
      </c>
      <c r="H457" s="41">
        <v>7.75</v>
      </c>
      <c r="I457" s="5">
        <v>4.5</v>
      </c>
      <c r="J457" s="4" t="s">
        <v>1118</v>
      </c>
      <c r="K457" s="5">
        <v>0</v>
      </c>
      <c r="L457" s="5">
        <f t="shared" si="44"/>
        <v>64.072499999999991</v>
      </c>
      <c r="M457" s="36">
        <v>25</v>
      </c>
      <c r="N457" s="5">
        <f t="shared" si="45"/>
        <v>1601.8124999999998</v>
      </c>
      <c r="O457" s="5">
        <v>0</v>
      </c>
      <c r="P457" s="5">
        <f t="shared" si="46"/>
        <v>1601.8124999999998</v>
      </c>
      <c r="Q457" s="65" t="s">
        <v>126</v>
      </c>
      <c r="R457" s="4" t="s">
        <v>127</v>
      </c>
      <c r="S457" s="4"/>
    </row>
    <row r="458" spans="1:19" hidden="1" x14ac:dyDescent="0.25">
      <c r="A458" s="151">
        <v>66985</v>
      </c>
      <c r="B458" s="187">
        <f t="shared" si="47"/>
        <v>46274</v>
      </c>
      <c r="C458" s="4" t="s">
        <v>1216</v>
      </c>
      <c r="D458" s="4" t="s">
        <v>1407</v>
      </c>
      <c r="E458" s="148" t="s">
        <v>1092</v>
      </c>
      <c r="F458" s="4" t="s">
        <v>1093</v>
      </c>
      <c r="G458" s="41">
        <v>5.4</v>
      </c>
      <c r="H458" s="41">
        <v>7.5</v>
      </c>
      <c r="I458" s="5">
        <v>5</v>
      </c>
      <c r="J458" s="4" t="s">
        <v>1118</v>
      </c>
      <c r="K458" s="5">
        <v>0</v>
      </c>
      <c r="L458" s="5">
        <f t="shared" si="44"/>
        <v>77.735000000000014</v>
      </c>
      <c r="M458" s="36">
        <v>14.4</v>
      </c>
      <c r="N458" s="5">
        <f t="shared" si="45"/>
        <v>1119.3840000000002</v>
      </c>
      <c r="O458" s="5">
        <v>0</v>
      </c>
      <c r="P458" s="5">
        <f t="shared" si="46"/>
        <v>1119.3840000000002</v>
      </c>
      <c r="Q458" s="65" t="s">
        <v>126</v>
      </c>
      <c r="R458" s="4" t="s">
        <v>127</v>
      </c>
      <c r="S458" s="4"/>
    </row>
    <row r="459" spans="1:19" hidden="1" x14ac:dyDescent="0.25">
      <c r="A459" s="151">
        <v>66986</v>
      </c>
      <c r="B459" s="187">
        <f t="shared" si="47"/>
        <v>46275</v>
      </c>
      <c r="C459" s="4" t="s">
        <v>1215</v>
      </c>
      <c r="D459" s="4" t="s">
        <v>1407</v>
      </c>
      <c r="E459" s="148" t="s">
        <v>8838</v>
      </c>
      <c r="F459" s="4" t="s">
        <v>131</v>
      </c>
      <c r="G459" s="41">
        <v>3.4</v>
      </c>
      <c r="H459" s="41">
        <v>7.75</v>
      </c>
      <c r="I459" s="5">
        <v>4.5</v>
      </c>
      <c r="J459" s="4" t="s">
        <v>1118</v>
      </c>
      <c r="K459" s="5">
        <v>0</v>
      </c>
      <c r="L459" s="5">
        <f t="shared" si="44"/>
        <v>64.072499999999991</v>
      </c>
      <c r="M459" s="36">
        <v>41.2</v>
      </c>
      <c r="N459" s="5">
        <f t="shared" si="45"/>
        <v>2639.7869999999998</v>
      </c>
      <c r="O459" s="5">
        <v>0</v>
      </c>
      <c r="P459" s="5">
        <f t="shared" si="46"/>
        <v>2639.7869999999998</v>
      </c>
      <c r="Q459" s="65" t="s">
        <v>126</v>
      </c>
      <c r="R459" s="4" t="s">
        <v>127</v>
      </c>
      <c r="S459" s="4"/>
    </row>
    <row r="460" spans="1:19" hidden="1" x14ac:dyDescent="0.25">
      <c r="A460" s="151">
        <v>66986</v>
      </c>
      <c r="B460" s="187">
        <f t="shared" si="47"/>
        <v>46275</v>
      </c>
      <c r="C460" s="4" t="s">
        <v>1216</v>
      </c>
      <c r="D460" s="4" t="s">
        <v>1407</v>
      </c>
      <c r="E460" s="148" t="s">
        <v>8838</v>
      </c>
      <c r="F460" s="4" t="s">
        <v>1093</v>
      </c>
      <c r="G460" s="41">
        <v>5.4</v>
      </c>
      <c r="H460" s="41">
        <v>7.5</v>
      </c>
      <c r="I460" s="5">
        <v>5</v>
      </c>
      <c r="J460" s="4" t="s">
        <v>1118</v>
      </c>
      <c r="K460" s="5">
        <v>0</v>
      </c>
      <c r="L460" s="5">
        <f t="shared" si="44"/>
        <v>77.735000000000014</v>
      </c>
      <c r="M460" s="36">
        <v>23.2</v>
      </c>
      <c r="N460" s="5">
        <f t="shared" si="45"/>
        <v>1803.4520000000002</v>
      </c>
      <c r="O460" s="5">
        <v>0</v>
      </c>
      <c r="P460" s="5">
        <f t="shared" si="46"/>
        <v>1803.4520000000002</v>
      </c>
      <c r="Q460" s="65" t="s">
        <v>126</v>
      </c>
      <c r="R460" s="4" t="s">
        <v>127</v>
      </c>
      <c r="S460" s="4"/>
    </row>
    <row r="461" spans="1:19" hidden="1" x14ac:dyDescent="0.25">
      <c r="A461" s="151">
        <v>66986</v>
      </c>
      <c r="B461" s="187">
        <f t="shared" si="47"/>
        <v>46275</v>
      </c>
      <c r="C461" s="4" t="s">
        <v>1215</v>
      </c>
      <c r="D461" s="4" t="s">
        <v>1407</v>
      </c>
      <c r="E461" s="148" t="s">
        <v>1092</v>
      </c>
      <c r="F461" s="4" t="s">
        <v>131</v>
      </c>
      <c r="G461" s="41">
        <v>3.4</v>
      </c>
      <c r="H461" s="41">
        <v>7.75</v>
      </c>
      <c r="I461" s="5">
        <v>4.5</v>
      </c>
      <c r="J461" s="4" t="s">
        <v>1118</v>
      </c>
      <c r="K461" s="5">
        <v>0</v>
      </c>
      <c r="L461" s="5">
        <f t="shared" si="44"/>
        <v>64.072499999999991</v>
      </c>
      <c r="M461" s="36">
        <v>28.8</v>
      </c>
      <c r="N461" s="5">
        <f t="shared" si="45"/>
        <v>1845.2879999999998</v>
      </c>
      <c r="O461" s="5">
        <v>0</v>
      </c>
      <c r="P461" s="5">
        <f t="shared" si="46"/>
        <v>1845.2879999999998</v>
      </c>
      <c r="Q461" s="65" t="s">
        <v>126</v>
      </c>
      <c r="R461" s="4" t="s">
        <v>127</v>
      </c>
      <c r="S461" s="4"/>
    </row>
    <row r="462" spans="1:19" hidden="1" x14ac:dyDescent="0.25">
      <c r="A462" s="151">
        <v>66986</v>
      </c>
      <c r="B462" s="187">
        <f t="shared" si="47"/>
        <v>46275</v>
      </c>
      <c r="C462" s="4" t="s">
        <v>1216</v>
      </c>
      <c r="D462" s="4" t="s">
        <v>1407</v>
      </c>
      <c r="E462" s="148" t="s">
        <v>1092</v>
      </c>
      <c r="F462" s="4" t="s">
        <v>1093</v>
      </c>
      <c r="G462" s="41">
        <v>5.4</v>
      </c>
      <c r="H462" s="41">
        <v>7.5</v>
      </c>
      <c r="I462" s="5">
        <v>5</v>
      </c>
      <c r="J462" s="4" t="s">
        <v>1118</v>
      </c>
      <c r="K462" s="5">
        <v>0</v>
      </c>
      <c r="L462" s="5">
        <f t="shared" si="44"/>
        <v>77.735000000000014</v>
      </c>
      <c r="M462" s="36">
        <v>11.9</v>
      </c>
      <c r="N462" s="5">
        <f t="shared" si="45"/>
        <v>925.04650000000015</v>
      </c>
      <c r="O462" s="5">
        <v>0</v>
      </c>
      <c r="P462" s="5">
        <f t="shared" si="46"/>
        <v>925.04650000000015</v>
      </c>
      <c r="Q462" s="65" t="s">
        <v>126</v>
      </c>
      <c r="R462" s="4" t="s">
        <v>127</v>
      </c>
      <c r="S462" s="4"/>
    </row>
    <row r="463" spans="1:19" hidden="1" x14ac:dyDescent="0.25">
      <c r="A463" s="151">
        <v>66987</v>
      </c>
      <c r="B463" s="187">
        <f t="shared" si="47"/>
        <v>46276</v>
      </c>
      <c r="C463" s="4" t="s">
        <v>1215</v>
      </c>
      <c r="D463" s="4" t="s">
        <v>1407</v>
      </c>
      <c r="E463" s="148" t="s">
        <v>8838</v>
      </c>
      <c r="F463" s="4" t="s">
        <v>131</v>
      </c>
      <c r="G463" s="41">
        <v>3.4</v>
      </c>
      <c r="H463" s="41">
        <v>7.75</v>
      </c>
      <c r="I463" s="5">
        <v>4.5</v>
      </c>
      <c r="J463" s="4" t="s">
        <v>1118</v>
      </c>
      <c r="K463" s="5">
        <v>0</v>
      </c>
      <c r="L463" s="5">
        <f t="shared" si="44"/>
        <v>64.072499999999991</v>
      </c>
      <c r="M463" s="36">
        <v>40.200000000000003</v>
      </c>
      <c r="N463" s="5">
        <f t="shared" si="45"/>
        <v>2575.7145</v>
      </c>
      <c r="O463" s="5">
        <v>0</v>
      </c>
      <c r="P463" s="5">
        <f t="shared" si="46"/>
        <v>2575.7145</v>
      </c>
      <c r="Q463" s="65" t="s">
        <v>126</v>
      </c>
      <c r="R463" s="4" t="s">
        <v>127</v>
      </c>
      <c r="S463" s="4"/>
    </row>
    <row r="464" spans="1:19" hidden="1" x14ac:dyDescent="0.25">
      <c r="A464" s="151">
        <v>66987</v>
      </c>
      <c r="B464" s="187">
        <f t="shared" si="47"/>
        <v>46276</v>
      </c>
      <c r="C464" s="4" t="s">
        <v>1216</v>
      </c>
      <c r="D464" s="4" t="s">
        <v>1407</v>
      </c>
      <c r="E464" s="148" t="s">
        <v>8838</v>
      </c>
      <c r="F464" s="4" t="s">
        <v>1093</v>
      </c>
      <c r="G464" s="41">
        <v>5.4</v>
      </c>
      <c r="H464" s="41">
        <v>7.5</v>
      </c>
      <c r="I464" s="5">
        <v>5</v>
      </c>
      <c r="J464" s="4" t="s">
        <v>1118</v>
      </c>
      <c r="K464" s="5">
        <v>0</v>
      </c>
      <c r="L464" s="5">
        <f t="shared" si="44"/>
        <v>77.735000000000014</v>
      </c>
      <c r="M464" s="36">
        <v>24</v>
      </c>
      <c r="N464" s="5">
        <f t="shared" si="45"/>
        <v>1865.6400000000003</v>
      </c>
      <c r="O464" s="5">
        <v>0</v>
      </c>
      <c r="P464" s="5">
        <f t="shared" si="46"/>
        <v>1865.6400000000003</v>
      </c>
      <c r="Q464" s="65" t="s">
        <v>126</v>
      </c>
      <c r="R464" s="4" t="s">
        <v>127</v>
      </c>
      <c r="S464" s="4"/>
    </row>
    <row r="465" spans="1:19" hidden="1" x14ac:dyDescent="0.25">
      <c r="A465" s="151">
        <v>66987</v>
      </c>
      <c r="B465" s="187">
        <f t="shared" si="47"/>
        <v>46276</v>
      </c>
      <c r="C465" s="4" t="s">
        <v>1215</v>
      </c>
      <c r="D465" s="4" t="s">
        <v>1407</v>
      </c>
      <c r="E465" s="148" t="s">
        <v>1092</v>
      </c>
      <c r="F465" s="4" t="s">
        <v>131</v>
      </c>
      <c r="G465" s="41">
        <v>3.4</v>
      </c>
      <c r="H465" s="41">
        <v>7.75</v>
      </c>
      <c r="I465" s="5">
        <v>4.5</v>
      </c>
      <c r="J465" s="4" t="s">
        <v>1118</v>
      </c>
      <c r="K465" s="5">
        <v>0</v>
      </c>
      <c r="L465" s="5">
        <f t="shared" si="44"/>
        <v>64.072499999999991</v>
      </c>
      <c r="M465" s="36">
        <v>22.3</v>
      </c>
      <c r="N465" s="5">
        <f t="shared" si="45"/>
        <v>1428.81675</v>
      </c>
      <c r="O465" s="5">
        <v>0</v>
      </c>
      <c r="P465" s="5">
        <f t="shared" si="46"/>
        <v>1428.81675</v>
      </c>
      <c r="Q465" s="65" t="s">
        <v>126</v>
      </c>
      <c r="R465" s="4" t="s">
        <v>127</v>
      </c>
      <c r="S465" s="4"/>
    </row>
    <row r="466" spans="1:19" hidden="1" x14ac:dyDescent="0.25">
      <c r="A466" s="151">
        <v>66987</v>
      </c>
      <c r="B466" s="187">
        <f t="shared" si="47"/>
        <v>46276</v>
      </c>
      <c r="C466" s="4" t="s">
        <v>1216</v>
      </c>
      <c r="D466" s="4" t="s">
        <v>1407</v>
      </c>
      <c r="E466" s="148" t="s">
        <v>1092</v>
      </c>
      <c r="F466" s="4" t="s">
        <v>1093</v>
      </c>
      <c r="G466" s="41">
        <v>5.4</v>
      </c>
      <c r="H466" s="41">
        <v>7.5</v>
      </c>
      <c r="I466" s="5">
        <v>5</v>
      </c>
      <c r="J466" s="4" t="s">
        <v>1118</v>
      </c>
      <c r="K466" s="5">
        <v>0</v>
      </c>
      <c r="L466" s="5">
        <f t="shared" si="44"/>
        <v>77.735000000000014</v>
      </c>
      <c r="M466" s="36">
        <v>11.2</v>
      </c>
      <c r="N466" s="5">
        <f t="shared" si="45"/>
        <v>870.63200000000006</v>
      </c>
      <c r="O466" s="5">
        <v>0</v>
      </c>
      <c r="P466" s="5">
        <f t="shared" si="46"/>
        <v>870.63200000000006</v>
      </c>
      <c r="Q466" s="65" t="s">
        <v>126</v>
      </c>
      <c r="R466" s="4" t="s">
        <v>127</v>
      </c>
      <c r="S466" s="4"/>
    </row>
    <row r="467" spans="1:19" hidden="1" x14ac:dyDescent="0.25">
      <c r="A467" s="151">
        <v>66988</v>
      </c>
      <c r="B467" s="187">
        <f t="shared" si="47"/>
        <v>46277</v>
      </c>
      <c r="C467" s="4" t="s">
        <v>1215</v>
      </c>
      <c r="D467" s="4" t="s">
        <v>1407</v>
      </c>
      <c r="E467" s="148" t="s">
        <v>8838</v>
      </c>
      <c r="F467" s="4" t="s">
        <v>131</v>
      </c>
      <c r="G467" s="41">
        <v>3.4</v>
      </c>
      <c r="H467" s="41">
        <v>7.75</v>
      </c>
      <c r="I467" s="5">
        <v>4.5</v>
      </c>
      <c r="J467" s="4" t="s">
        <v>1118</v>
      </c>
      <c r="K467" s="5">
        <v>0</v>
      </c>
      <c r="L467" s="5">
        <f t="shared" si="44"/>
        <v>64.072499999999991</v>
      </c>
      <c r="M467" s="36"/>
      <c r="N467" s="5" t="str">
        <f t="shared" si="45"/>
        <v/>
      </c>
      <c r="O467" s="5">
        <v>0</v>
      </c>
      <c r="P467" s="5" t="str">
        <f t="shared" si="46"/>
        <v/>
      </c>
      <c r="Q467" s="65" t="s">
        <v>126</v>
      </c>
      <c r="R467" s="4" t="s">
        <v>127</v>
      </c>
      <c r="S467" s="4"/>
    </row>
    <row r="468" spans="1:19" hidden="1" x14ac:dyDescent="0.25">
      <c r="A468" s="151">
        <v>66988</v>
      </c>
      <c r="B468" s="187">
        <f t="shared" si="47"/>
        <v>46277</v>
      </c>
      <c r="C468" s="4" t="s">
        <v>1216</v>
      </c>
      <c r="D468" s="4" t="s">
        <v>1407</v>
      </c>
      <c r="E468" s="148" t="s">
        <v>8838</v>
      </c>
      <c r="F468" s="4" t="s">
        <v>1093</v>
      </c>
      <c r="G468" s="41">
        <v>5.4</v>
      </c>
      <c r="H468" s="41">
        <v>7.5</v>
      </c>
      <c r="I468" s="5">
        <v>5</v>
      </c>
      <c r="J468" s="4" t="s">
        <v>1118</v>
      </c>
      <c r="K468" s="5">
        <v>0</v>
      </c>
      <c r="L468" s="5">
        <f t="shared" si="44"/>
        <v>77.735000000000014</v>
      </c>
      <c r="M468" s="36"/>
      <c r="N468" s="5" t="str">
        <f t="shared" si="45"/>
        <v/>
      </c>
      <c r="O468" s="5">
        <v>0</v>
      </c>
      <c r="P468" s="5" t="str">
        <f t="shared" si="46"/>
        <v/>
      </c>
      <c r="Q468" s="65" t="s">
        <v>126</v>
      </c>
      <c r="R468" s="4" t="s">
        <v>127</v>
      </c>
      <c r="S468" s="4"/>
    </row>
    <row r="469" spans="1:19" hidden="1" x14ac:dyDescent="0.25">
      <c r="A469" s="151">
        <v>66988</v>
      </c>
      <c r="B469" s="187">
        <f t="shared" si="47"/>
        <v>46277</v>
      </c>
      <c r="C469" s="4" t="s">
        <v>1215</v>
      </c>
      <c r="D469" s="4" t="s">
        <v>1407</v>
      </c>
      <c r="E469" s="148" t="s">
        <v>1092</v>
      </c>
      <c r="F469" s="4" t="s">
        <v>131</v>
      </c>
      <c r="G469" s="41">
        <v>3.4</v>
      </c>
      <c r="H469" s="41">
        <v>7.75</v>
      </c>
      <c r="I469" s="5">
        <v>4.5</v>
      </c>
      <c r="J469" s="4" t="s">
        <v>1118</v>
      </c>
      <c r="K469" s="5">
        <v>0</v>
      </c>
      <c r="L469" s="5">
        <f t="shared" si="44"/>
        <v>64.072499999999991</v>
      </c>
      <c r="M469" s="36"/>
      <c r="N469" s="5" t="str">
        <f t="shared" si="45"/>
        <v/>
      </c>
      <c r="O469" s="5">
        <v>0</v>
      </c>
      <c r="P469" s="5" t="str">
        <f t="shared" si="46"/>
        <v/>
      </c>
      <c r="Q469" s="65" t="s">
        <v>126</v>
      </c>
      <c r="R469" s="4" t="s">
        <v>127</v>
      </c>
      <c r="S469" s="4"/>
    </row>
    <row r="470" spans="1:19" hidden="1" x14ac:dyDescent="0.25">
      <c r="A470" s="151">
        <v>66988</v>
      </c>
      <c r="B470" s="187">
        <f t="shared" si="47"/>
        <v>46277</v>
      </c>
      <c r="C470" s="4" t="s">
        <v>1216</v>
      </c>
      <c r="D470" s="4" t="s">
        <v>1407</v>
      </c>
      <c r="E470" s="148" t="s">
        <v>1092</v>
      </c>
      <c r="F470" s="4" t="s">
        <v>1093</v>
      </c>
      <c r="G470" s="41">
        <v>5.4</v>
      </c>
      <c r="H470" s="41">
        <v>7.5</v>
      </c>
      <c r="I470" s="5">
        <v>5</v>
      </c>
      <c r="J470" s="4" t="s">
        <v>1118</v>
      </c>
      <c r="K470" s="5">
        <v>0</v>
      </c>
      <c r="L470" s="5">
        <f t="shared" si="44"/>
        <v>77.735000000000014</v>
      </c>
      <c r="M470" s="36"/>
      <c r="N470" s="5" t="str">
        <f t="shared" si="45"/>
        <v/>
      </c>
      <c r="O470" s="5">
        <v>0</v>
      </c>
      <c r="P470" s="5" t="str">
        <f t="shared" si="46"/>
        <v/>
      </c>
      <c r="Q470" s="65" t="s">
        <v>126</v>
      </c>
      <c r="R470" s="4" t="s">
        <v>127</v>
      </c>
      <c r="S470" s="4"/>
    </row>
    <row r="471" spans="1:19" hidden="1" x14ac:dyDescent="0.25">
      <c r="A471" s="100">
        <v>66989</v>
      </c>
      <c r="B471" s="187">
        <f t="shared" si="47"/>
        <v>46278</v>
      </c>
      <c r="C471" s="4" t="s">
        <v>1215</v>
      </c>
      <c r="D471" s="4" t="s">
        <v>1407</v>
      </c>
      <c r="E471" s="148" t="s">
        <v>8838</v>
      </c>
      <c r="F471" s="4" t="s">
        <v>131</v>
      </c>
      <c r="G471" s="41">
        <v>3.4</v>
      </c>
      <c r="H471" s="41">
        <v>7.75</v>
      </c>
      <c r="I471" s="5">
        <v>4.5</v>
      </c>
      <c r="J471" s="4" t="s">
        <v>1118</v>
      </c>
      <c r="K471" s="5">
        <v>0</v>
      </c>
      <c r="L471" s="5">
        <f t="shared" si="44"/>
        <v>64.072499999999991</v>
      </c>
      <c r="M471" s="36">
        <v>41.4</v>
      </c>
      <c r="N471" s="5">
        <f t="shared" si="45"/>
        <v>2652.6014999999998</v>
      </c>
      <c r="O471" s="5">
        <v>0</v>
      </c>
      <c r="P471" s="5">
        <f t="shared" si="46"/>
        <v>2652.6014999999998</v>
      </c>
      <c r="Q471" s="65" t="s">
        <v>126</v>
      </c>
      <c r="R471" s="4" t="s">
        <v>127</v>
      </c>
      <c r="S471" s="4"/>
    </row>
    <row r="472" spans="1:19" hidden="1" x14ac:dyDescent="0.25">
      <c r="A472" s="100">
        <v>66989</v>
      </c>
      <c r="B472" s="187">
        <f t="shared" si="47"/>
        <v>46278</v>
      </c>
      <c r="C472" s="4" t="s">
        <v>1216</v>
      </c>
      <c r="D472" s="4" t="s">
        <v>1407</v>
      </c>
      <c r="E472" s="148" t="s">
        <v>8838</v>
      </c>
      <c r="F472" s="4" t="s">
        <v>1093</v>
      </c>
      <c r="G472" s="41">
        <v>5.4</v>
      </c>
      <c r="H472" s="41">
        <v>7.5</v>
      </c>
      <c r="I472" s="5">
        <v>5</v>
      </c>
      <c r="J472" s="4" t="s">
        <v>1118</v>
      </c>
      <c r="K472" s="5">
        <v>0</v>
      </c>
      <c r="L472" s="5">
        <f t="shared" si="44"/>
        <v>77.735000000000014</v>
      </c>
      <c r="M472" s="36">
        <v>23.8</v>
      </c>
      <c r="N472" s="5">
        <f t="shared" si="45"/>
        <v>1850.0930000000003</v>
      </c>
      <c r="O472" s="5">
        <v>0</v>
      </c>
      <c r="P472" s="5">
        <f t="shared" si="46"/>
        <v>1850.0930000000003</v>
      </c>
      <c r="Q472" s="65" t="s">
        <v>126</v>
      </c>
      <c r="R472" s="4" t="s">
        <v>127</v>
      </c>
      <c r="S472" s="4"/>
    </row>
    <row r="473" spans="1:19" hidden="1" x14ac:dyDescent="0.25">
      <c r="A473" s="100">
        <v>66989</v>
      </c>
      <c r="B473" s="187">
        <f t="shared" si="47"/>
        <v>46278</v>
      </c>
      <c r="C473" s="4" t="s">
        <v>1215</v>
      </c>
      <c r="D473" s="4" t="s">
        <v>1407</v>
      </c>
      <c r="E473" s="148" t="s">
        <v>1092</v>
      </c>
      <c r="F473" s="4" t="s">
        <v>131</v>
      </c>
      <c r="G473" s="41">
        <v>3.4</v>
      </c>
      <c r="H473" s="41">
        <v>7.75</v>
      </c>
      <c r="I473" s="5">
        <v>4.5</v>
      </c>
      <c r="J473" s="4" t="s">
        <v>1118</v>
      </c>
      <c r="K473" s="5">
        <v>0</v>
      </c>
      <c r="L473" s="5">
        <f t="shared" si="44"/>
        <v>64.072499999999991</v>
      </c>
      <c r="M473" s="36">
        <v>30.1</v>
      </c>
      <c r="N473" s="5">
        <f t="shared" si="45"/>
        <v>1928.5822499999999</v>
      </c>
      <c r="O473" s="5">
        <v>0</v>
      </c>
      <c r="P473" s="5">
        <f t="shared" si="46"/>
        <v>1928.5822499999999</v>
      </c>
      <c r="Q473" s="65" t="s">
        <v>126</v>
      </c>
      <c r="R473" s="4" t="s">
        <v>127</v>
      </c>
      <c r="S473" s="4"/>
    </row>
    <row r="474" spans="1:19" hidden="1" x14ac:dyDescent="0.25">
      <c r="A474" s="100">
        <v>66989</v>
      </c>
      <c r="B474" s="187">
        <f t="shared" si="47"/>
        <v>46278</v>
      </c>
      <c r="C474" s="4" t="s">
        <v>1216</v>
      </c>
      <c r="D474" s="4" t="s">
        <v>1407</v>
      </c>
      <c r="E474" s="148" t="s">
        <v>1092</v>
      </c>
      <c r="F474" s="4" t="s">
        <v>1093</v>
      </c>
      <c r="G474" s="41">
        <v>5.4</v>
      </c>
      <c r="H474" s="41">
        <v>7.5</v>
      </c>
      <c r="I474" s="5">
        <v>5</v>
      </c>
      <c r="J474" s="4" t="s">
        <v>1118</v>
      </c>
      <c r="K474" s="5">
        <v>0</v>
      </c>
      <c r="L474" s="5">
        <f t="shared" si="44"/>
        <v>77.735000000000014</v>
      </c>
      <c r="M474" s="36">
        <v>11.5</v>
      </c>
      <c r="N474" s="5">
        <f t="shared" si="45"/>
        <v>893.9525000000001</v>
      </c>
      <c r="O474" s="5">
        <v>0</v>
      </c>
      <c r="P474" s="5">
        <f t="shared" si="46"/>
        <v>893.9525000000001</v>
      </c>
      <c r="Q474" s="65" t="s">
        <v>126</v>
      </c>
      <c r="R474" s="4" t="s">
        <v>127</v>
      </c>
      <c r="S474" s="4"/>
    </row>
    <row r="475" spans="1:19" hidden="1" x14ac:dyDescent="0.25">
      <c r="A475" s="100">
        <v>66990</v>
      </c>
      <c r="B475" s="187">
        <f t="shared" si="47"/>
        <v>46279</v>
      </c>
      <c r="C475" s="4" t="s">
        <v>1215</v>
      </c>
      <c r="D475" s="4" t="s">
        <v>1407</v>
      </c>
      <c r="E475" s="148" t="s">
        <v>8838</v>
      </c>
      <c r="F475" s="4" t="s">
        <v>131</v>
      </c>
      <c r="G475" s="41">
        <v>3.4</v>
      </c>
      <c r="H475" s="41">
        <v>7.75</v>
      </c>
      <c r="I475" s="5">
        <v>4.5</v>
      </c>
      <c r="J475" s="4" t="s">
        <v>1118</v>
      </c>
      <c r="K475" s="5">
        <v>0</v>
      </c>
      <c r="L475" s="5">
        <f t="shared" si="44"/>
        <v>64.072499999999991</v>
      </c>
      <c r="M475" s="36"/>
      <c r="N475" s="5" t="str">
        <f t="shared" si="45"/>
        <v/>
      </c>
      <c r="O475" s="5">
        <v>0</v>
      </c>
      <c r="P475" s="5" t="str">
        <f t="shared" si="46"/>
        <v/>
      </c>
      <c r="Q475" s="4" t="s">
        <v>126</v>
      </c>
      <c r="R475" s="4" t="s">
        <v>127</v>
      </c>
      <c r="S475" s="4"/>
    </row>
    <row r="476" spans="1:19" hidden="1" x14ac:dyDescent="0.25">
      <c r="A476" s="100">
        <v>66990</v>
      </c>
      <c r="B476" s="187">
        <f t="shared" si="47"/>
        <v>46279</v>
      </c>
      <c r="C476" s="4" t="s">
        <v>1216</v>
      </c>
      <c r="D476" s="4" t="s">
        <v>1407</v>
      </c>
      <c r="E476" s="148" t="s">
        <v>8838</v>
      </c>
      <c r="F476" s="4" t="s">
        <v>1093</v>
      </c>
      <c r="G476" s="41">
        <v>5.4</v>
      </c>
      <c r="H476" s="41">
        <v>7.5</v>
      </c>
      <c r="I476" s="5">
        <v>5</v>
      </c>
      <c r="J476" s="4" t="s">
        <v>1118</v>
      </c>
      <c r="K476" s="5">
        <v>0</v>
      </c>
      <c r="L476" s="5">
        <f t="shared" si="44"/>
        <v>77.735000000000014</v>
      </c>
      <c r="M476" s="36"/>
      <c r="N476" s="5" t="str">
        <f t="shared" si="45"/>
        <v/>
      </c>
      <c r="O476" s="5">
        <v>0</v>
      </c>
      <c r="P476" s="5" t="str">
        <f t="shared" si="46"/>
        <v/>
      </c>
      <c r="Q476" s="4" t="s">
        <v>126</v>
      </c>
      <c r="R476" s="4" t="s">
        <v>127</v>
      </c>
      <c r="S476" s="4"/>
    </row>
    <row r="477" spans="1:19" hidden="1" x14ac:dyDescent="0.25">
      <c r="A477" s="100">
        <v>66990</v>
      </c>
      <c r="B477" s="187">
        <f t="shared" si="47"/>
        <v>46279</v>
      </c>
      <c r="C477" s="4" t="s">
        <v>1215</v>
      </c>
      <c r="D477" s="4" t="s">
        <v>1407</v>
      </c>
      <c r="E477" s="148" t="s">
        <v>1092</v>
      </c>
      <c r="F477" s="4" t="s">
        <v>131</v>
      </c>
      <c r="G477" s="41">
        <v>3.4</v>
      </c>
      <c r="H477" s="41">
        <v>7.75</v>
      </c>
      <c r="I477" s="5">
        <v>4.5</v>
      </c>
      <c r="J477" s="4" t="s">
        <v>1118</v>
      </c>
      <c r="K477" s="5">
        <v>0</v>
      </c>
      <c r="L477" s="5">
        <f t="shared" si="44"/>
        <v>64.072499999999991</v>
      </c>
      <c r="M477" s="36"/>
      <c r="N477" s="5" t="str">
        <f t="shared" si="45"/>
        <v/>
      </c>
      <c r="O477" s="5">
        <v>0</v>
      </c>
      <c r="P477" s="5" t="str">
        <f t="shared" si="46"/>
        <v/>
      </c>
      <c r="Q477" s="4" t="s">
        <v>126</v>
      </c>
      <c r="R477" s="4" t="s">
        <v>127</v>
      </c>
      <c r="S477" s="4"/>
    </row>
    <row r="478" spans="1:19" hidden="1" x14ac:dyDescent="0.25">
      <c r="A478" s="100">
        <v>66990</v>
      </c>
      <c r="B478" s="187">
        <f t="shared" si="47"/>
        <v>46279</v>
      </c>
      <c r="C478" s="4" t="s">
        <v>1216</v>
      </c>
      <c r="D478" s="4" t="s">
        <v>1407</v>
      </c>
      <c r="E478" s="148" t="s">
        <v>1092</v>
      </c>
      <c r="F478" s="4" t="s">
        <v>1093</v>
      </c>
      <c r="G478" s="41">
        <v>5.4</v>
      </c>
      <c r="H478" s="41">
        <v>7.5</v>
      </c>
      <c r="I478" s="5">
        <v>5</v>
      </c>
      <c r="J478" s="4" t="s">
        <v>1118</v>
      </c>
      <c r="K478" s="5">
        <v>0</v>
      </c>
      <c r="L478" s="5">
        <f t="shared" si="44"/>
        <v>77.735000000000014</v>
      </c>
      <c r="M478" s="36"/>
      <c r="N478" s="5" t="str">
        <f t="shared" si="45"/>
        <v/>
      </c>
      <c r="O478" s="5">
        <v>0</v>
      </c>
      <c r="P478" s="5" t="str">
        <f t="shared" si="46"/>
        <v/>
      </c>
      <c r="Q478" s="4" t="s">
        <v>126</v>
      </c>
      <c r="R478" s="4" t="s">
        <v>127</v>
      </c>
      <c r="S478" s="4"/>
    </row>
    <row r="479" spans="1:19" hidden="1" x14ac:dyDescent="0.25">
      <c r="A479" s="100">
        <v>66991</v>
      </c>
      <c r="B479" s="187">
        <f t="shared" si="47"/>
        <v>46280</v>
      </c>
      <c r="C479" s="4" t="s">
        <v>1215</v>
      </c>
      <c r="D479" s="4" t="s">
        <v>1407</v>
      </c>
      <c r="E479" s="148" t="s">
        <v>8838</v>
      </c>
      <c r="F479" s="4" t="s">
        <v>131</v>
      </c>
      <c r="G479" s="41">
        <v>3.4</v>
      </c>
      <c r="H479" s="41">
        <v>7.75</v>
      </c>
      <c r="I479" s="5">
        <v>4.5</v>
      </c>
      <c r="J479" s="4" t="s">
        <v>1118</v>
      </c>
      <c r="K479" s="5">
        <v>0</v>
      </c>
      <c r="L479" s="5">
        <f t="shared" si="44"/>
        <v>64.072499999999991</v>
      </c>
      <c r="M479" s="36">
        <v>41</v>
      </c>
      <c r="N479" s="5">
        <f t="shared" si="45"/>
        <v>2626.9724999999999</v>
      </c>
      <c r="O479" s="5">
        <v>0</v>
      </c>
      <c r="P479" s="5">
        <f t="shared" si="46"/>
        <v>2626.9724999999999</v>
      </c>
      <c r="Q479" s="4" t="s">
        <v>126</v>
      </c>
      <c r="R479" s="4" t="s">
        <v>127</v>
      </c>
      <c r="S479" s="4"/>
    </row>
    <row r="480" spans="1:19" hidden="1" x14ac:dyDescent="0.25">
      <c r="A480" s="100">
        <v>66991</v>
      </c>
      <c r="B480" s="187">
        <f t="shared" si="47"/>
        <v>46280</v>
      </c>
      <c r="C480" s="4" t="s">
        <v>1216</v>
      </c>
      <c r="D480" s="4" t="s">
        <v>1407</v>
      </c>
      <c r="E480" s="148" t="s">
        <v>8838</v>
      </c>
      <c r="F480" s="4" t="s">
        <v>1093</v>
      </c>
      <c r="G480" s="41">
        <v>5.4</v>
      </c>
      <c r="H480" s="41">
        <v>7.5</v>
      </c>
      <c r="I480" s="5">
        <v>5</v>
      </c>
      <c r="J480" s="4" t="s">
        <v>1118</v>
      </c>
      <c r="K480" s="5">
        <v>0</v>
      </c>
      <c r="L480" s="5">
        <f t="shared" si="44"/>
        <v>77.735000000000014</v>
      </c>
      <c r="M480" s="36">
        <v>23.8</v>
      </c>
      <c r="N480" s="5">
        <f t="shared" si="45"/>
        <v>1850.0930000000003</v>
      </c>
      <c r="O480" s="5">
        <v>0</v>
      </c>
      <c r="P480" s="5">
        <f t="shared" si="46"/>
        <v>1850.0930000000003</v>
      </c>
      <c r="Q480" s="4" t="s">
        <v>126</v>
      </c>
      <c r="R480" s="4" t="s">
        <v>127</v>
      </c>
      <c r="S480" s="4"/>
    </row>
    <row r="481" spans="1:19" hidden="1" x14ac:dyDescent="0.25">
      <c r="A481" s="100">
        <v>66991</v>
      </c>
      <c r="B481" s="187">
        <f t="shared" si="47"/>
        <v>46280</v>
      </c>
      <c r="C481" s="4" t="s">
        <v>1215</v>
      </c>
      <c r="D481" s="4" t="s">
        <v>1407</v>
      </c>
      <c r="E481" s="148" t="s">
        <v>1092</v>
      </c>
      <c r="F481" s="4" t="s">
        <v>131</v>
      </c>
      <c r="G481" s="41">
        <v>3.4</v>
      </c>
      <c r="H481" s="41">
        <v>7.75</v>
      </c>
      <c r="I481" s="5">
        <v>4.5</v>
      </c>
      <c r="J481" s="4" t="s">
        <v>1118</v>
      </c>
      <c r="K481" s="5">
        <v>0</v>
      </c>
      <c r="L481" s="5">
        <f t="shared" si="44"/>
        <v>64.072499999999991</v>
      </c>
      <c r="M481" s="36">
        <v>29.6</v>
      </c>
      <c r="N481" s="5">
        <f t="shared" si="45"/>
        <v>1896.5459999999998</v>
      </c>
      <c r="O481" s="5">
        <v>0</v>
      </c>
      <c r="P481" s="5">
        <f t="shared" si="46"/>
        <v>1896.5459999999998</v>
      </c>
      <c r="Q481" s="4" t="s">
        <v>126</v>
      </c>
      <c r="R481" s="4" t="s">
        <v>127</v>
      </c>
      <c r="S481" s="4"/>
    </row>
    <row r="482" spans="1:19" hidden="1" x14ac:dyDescent="0.25">
      <c r="A482" s="100">
        <v>66991</v>
      </c>
      <c r="B482" s="187">
        <f t="shared" si="47"/>
        <v>46280</v>
      </c>
      <c r="C482" s="4" t="s">
        <v>1216</v>
      </c>
      <c r="D482" s="4" t="s">
        <v>1407</v>
      </c>
      <c r="E482" s="148" t="s">
        <v>1092</v>
      </c>
      <c r="F482" s="4" t="s">
        <v>1093</v>
      </c>
      <c r="G482" s="41">
        <v>5.4</v>
      </c>
      <c r="H482" s="41">
        <v>7.5</v>
      </c>
      <c r="I482" s="5">
        <v>5</v>
      </c>
      <c r="J482" s="4" t="s">
        <v>1118</v>
      </c>
      <c r="K482" s="5">
        <v>0</v>
      </c>
      <c r="L482" s="5">
        <f t="shared" si="44"/>
        <v>77.735000000000014</v>
      </c>
      <c r="M482" s="36">
        <v>12.2</v>
      </c>
      <c r="N482" s="5">
        <f t="shared" si="45"/>
        <v>948.36700000000008</v>
      </c>
      <c r="O482" s="5">
        <v>0</v>
      </c>
      <c r="P482" s="5">
        <f t="shared" si="46"/>
        <v>948.36700000000008</v>
      </c>
      <c r="Q482" s="4" t="s">
        <v>126</v>
      </c>
      <c r="R482" s="4" t="s">
        <v>127</v>
      </c>
      <c r="S482" s="4"/>
    </row>
    <row r="483" spans="1:19" hidden="1" x14ac:dyDescent="0.25">
      <c r="A483" s="100">
        <v>66992</v>
      </c>
      <c r="B483" s="187">
        <f t="shared" si="47"/>
        <v>46281</v>
      </c>
      <c r="C483" s="4" t="s">
        <v>1215</v>
      </c>
      <c r="D483" s="4" t="s">
        <v>1407</v>
      </c>
      <c r="E483" s="148" t="s">
        <v>8838</v>
      </c>
      <c r="F483" s="4" t="s">
        <v>131</v>
      </c>
      <c r="G483" s="41">
        <v>3.4</v>
      </c>
      <c r="H483" s="41">
        <v>7.75</v>
      </c>
      <c r="I483" s="5">
        <v>4.5</v>
      </c>
      <c r="J483" s="4" t="s">
        <v>1118</v>
      </c>
      <c r="K483" s="5">
        <v>0</v>
      </c>
      <c r="L483" s="5">
        <f t="shared" si="44"/>
        <v>64.072499999999991</v>
      </c>
      <c r="M483" s="36"/>
      <c r="N483" s="5" t="str">
        <f t="shared" si="45"/>
        <v/>
      </c>
      <c r="O483" s="5">
        <v>0</v>
      </c>
      <c r="P483" s="5" t="str">
        <f t="shared" si="46"/>
        <v/>
      </c>
      <c r="Q483" s="4" t="s">
        <v>126</v>
      </c>
      <c r="R483" s="4" t="s">
        <v>127</v>
      </c>
      <c r="S483" s="4"/>
    </row>
    <row r="484" spans="1:19" hidden="1" x14ac:dyDescent="0.25">
      <c r="A484" s="100">
        <v>66992</v>
      </c>
      <c r="B484" s="187">
        <f t="shared" si="47"/>
        <v>46281</v>
      </c>
      <c r="C484" s="4" t="s">
        <v>1216</v>
      </c>
      <c r="D484" s="4" t="s">
        <v>1407</v>
      </c>
      <c r="E484" s="148" t="s">
        <v>8838</v>
      </c>
      <c r="F484" s="4" t="s">
        <v>1093</v>
      </c>
      <c r="G484" s="41">
        <v>5.4</v>
      </c>
      <c r="H484" s="41">
        <v>7.5</v>
      </c>
      <c r="I484" s="5">
        <v>5</v>
      </c>
      <c r="J484" s="4" t="s">
        <v>1118</v>
      </c>
      <c r="K484" s="5">
        <v>0</v>
      </c>
      <c r="L484" s="5">
        <f t="shared" si="44"/>
        <v>77.735000000000014</v>
      </c>
      <c r="M484" s="36"/>
      <c r="N484" s="5" t="str">
        <f t="shared" si="45"/>
        <v/>
      </c>
      <c r="O484" s="5">
        <v>0</v>
      </c>
      <c r="P484" s="5" t="str">
        <f t="shared" si="46"/>
        <v/>
      </c>
      <c r="Q484" s="4" t="s">
        <v>126</v>
      </c>
      <c r="R484" s="4" t="s">
        <v>127</v>
      </c>
      <c r="S484" s="4"/>
    </row>
    <row r="485" spans="1:19" hidden="1" x14ac:dyDescent="0.25">
      <c r="A485" s="100">
        <v>66992</v>
      </c>
      <c r="B485" s="187">
        <f t="shared" si="47"/>
        <v>46281</v>
      </c>
      <c r="C485" s="4" t="s">
        <v>1215</v>
      </c>
      <c r="D485" s="4" t="s">
        <v>1407</v>
      </c>
      <c r="E485" s="148" t="s">
        <v>1092</v>
      </c>
      <c r="F485" s="4" t="s">
        <v>131</v>
      </c>
      <c r="G485" s="41">
        <v>3.4</v>
      </c>
      <c r="H485" s="41">
        <v>7.75</v>
      </c>
      <c r="I485" s="5">
        <v>4.5</v>
      </c>
      <c r="J485" s="4" t="s">
        <v>1118</v>
      </c>
      <c r="K485" s="5">
        <v>0</v>
      </c>
      <c r="L485" s="5">
        <f t="shared" si="44"/>
        <v>64.072499999999991</v>
      </c>
      <c r="M485" s="36"/>
      <c r="N485" s="5" t="str">
        <f t="shared" si="45"/>
        <v/>
      </c>
      <c r="O485" s="5">
        <v>0</v>
      </c>
      <c r="P485" s="5" t="str">
        <f t="shared" si="46"/>
        <v/>
      </c>
      <c r="Q485" s="4" t="s">
        <v>126</v>
      </c>
      <c r="R485" s="4" t="s">
        <v>127</v>
      </c>
      <c r="S485" s="4"/>
    </row>
    <row r="486" spans="1:19" hidden="1" x14ac:dyDescent="0.25">
      <c r="A486" s="100">
        <v>66992</v>
      </c>
      <c r="B486" s="187">
        <f t="shared" si="47"/>
        <v>46281</v>
      </c>
      <c r="C486" s="4" t="s">
        <v>1216</v>
      </c>
      <c r="D486" s="4" t="s">
        <v>1407</v>
      </c>
      <c r="E486" s="148" t="s">
        <v>1092</v>
      </c>
      <c r="F486" s="4" t="s">
        <v>1093</v>
      </c>
      <c r="G486" s="41">
        <v>5.4</v>
      </c>
      <c r="H486" s="41">
        <v>7.5</v>
      </c>
      <c r="I486" s="5">
        <v>5</v>
      </c>
      <c r="J486" s="4" t="s">
        <v>1118</v>
      </c>
      <c r="K486" s="5">
        <v>0</v>
      </c>
      <c r="L486" s="5">
        <f t="shared" si="44"/>
        <v>77.735000000000014</v>
      </c>
      <c r="M486" s="36"/>
      <c r="N486" s="5" t="str">
        <f t="shared" si="45"/>
        <v/>
      </c>
      <c r="O486" s="5">
        <v>0</v>
      </c>
      <c r="P486" s="5" t="str">
        <f t="shared" si="46"/>
        <v/>
      </c>
      <c r="Q486" s="4" t="s">
        <v>126</v>
      </c>
      <c r="R486" s="4" t="s">
        <v>127</v>
      </c>
      <c r="S486" s="4"/>
    </row>
    <row r="487" spans="1:19" hidden="1" x14ac:dyDescent="0.25">
      <c r="A487" s="100">
        <v>66916</v>
      </c>
      <c r="B487" s="187">
        <f t="shared" ref="B487:B512" si="48">IF(A487="","",IF(ISNUMBER(A487),IFERROR(VLOOKUP(TEXT(A487,"yyyy/mm/dd"),BSAD,2,FALSE),""),IFERROR(VLOOKUP(A487,BSAD,2,FALSE),"")))</f>
        <v>46203</v>
      </c>
      <c r="C487" s="4" t="s">
        <v>1217</v>
      </c>
      <c r="D487" s="4" t="s">
        <v>674</v>
      </c>
      <c r="E487" s="148" t="s">
        <v>1092</v>
      </c>
      <c r="F487" s="4" t="s">
        <v>131</v>
      </c>
      <c r="G487" s="41">
        <v>3.6</v>
      </c>
      <c r="H487" s="41">
        <v>7.7</v>
      </c>
      <c r="I487" s="5">
        <v>4.5</v>
      </c>
      <c r="J487" s="4" t="s">
        <v>1118</v>
      </c>
      <c r="K487" s="5">
        <v>0</v>
      </c>
      <c r="L487" s="5">
        <f t="shared" ref="L487:L489" si="49">IF($F487="","",IF($J487="FIXED",$K487,($G487*FAT_MULT)+($H487*SNF_MULT)+$I487))</f>
        <v>65.275000000000006</v>
      </c>
      <c r="M487" s="36">
        <v>35.299999999999997</v>
      </c>
      <c r="N487" s="5">
        <f t="shared" ref="N487:N489" si="50">IF($M487="","",$M487*$L487)</f>
        <v>2304.2075</v>
      </c>
      <c r="O487" s="5">
        <v>0</v>
      </c>
      <c r="P487" s="5">
        <f t="shared" ref="P487:P489" si="51">IF($M487="","",$N487+$O487)</f>
        <v>2304.2075</v>
      </c>
      <c r="Q487" s="65" t="s">
        <v>126</v>
      </c>
      <c r="R487" s="4" t="s">
        <v>127</v>
      </c>
      <c r="S487" s="4"/>
    </row>
    <row r="488" spans="1:19" hidden="1" x14ac:dyDescent="0.25">
      <c r="A488" s="100">
        <v>66917</v>
      </c>
      <c r="B488" s="187">
        <f t="shared" si="48"/>
        <v>46204</v>
      </c>
      <c r="C488" s="4" t="s">
        <v>1218</v>
      </c>
      <c r="D488" s="4" t="s">
        <v>674</v>
      </c>
      <c r="E488" s="148" t="s">
        <v>1092</v>
      </c>
      <c r="F488" s="4" t="s">
        <v>131</v>
      </c>
      <c r="G488" s="41">
        <v>3.7</v>
      </c>
      <c r="H488" s="41">
        <v>7.7</v>
      </c>
      <c r="I488" s="5">
        <v>4.5</v>
      </c>
      <c r="J488" s="4" t="s">
        <v>1118</v>
      </c>
      <c r="K488" s="5">
        <v>0</v>
      </c>
      <c r="L488" s="5">
        <f t="shared" si="49"/>
        <v>65.989999999999995</v>
      </c>
      <c r="M488" s="36">
        <v>39</v>
      </c>
      <c r="N488" s="5">
        <f t="shared" si="50"/>
        <v>2573.6099999999997</v>
      </c>
      <c r="O488" s="5">
        <v>0</v>
      </c>
      <c r="P488" s="5">
        <f t="shared" si="51"/>
        <v>2573.6099999999997</v>
      </c>
      <c r="Q488" s="65" t="s">
        <v>126</v>
      </c>
      <c r="R488" s="4" t="s">
        <v>127</v>
      </c>
      <c r="S488" s="4"/>
    </row>
    <row r="489" spans="1:19" hidden="1" x14ac:dyDescent="0.25">
      <c r="A489" s="100">
        <v>66918</v>
      </c>
      <c r="B489" s="187">
        <f t="shared" si="48"/>
        <v>46205</v>
      </c>
      <c r="C489" s="4" t="s">
        <v>1219</v>
      </c>
      <c r="D489" s="4" t="s">
        <v>674</v>
      </c>
      <c r="E489" s="148" t="s">
        <v>1092</v>
      </c>
      <c r="F489" s="4" t="s">
        <v>131</v>
      </c>
      <c r="G489" s="41">
        <v>3.6</v>
      </c>
      <c r="H489" s="41">
        <v>7.7</v>
      </c>
      <c r="I489" s="5">
        <v>4.5</v>
      </c>
      <c r="J489" s="4" t="s">
        <v>1118</v>
      </c>
      <c r="K489" s="5">
        <v>0</v>
      </c>
      <c r="L489" s="5">
        <f t="shared" si="49"/>
        <v>65.275000000000006</v>
      </c>
      <c r="M489" s="36">
        <v>37.299999999999997</v>
      </c>
      <c r="N489" s="5">
        <f t="shared" si="50"/>
        <v>2434.7575000000002</v>
      </c>
      <c r="O489" s="5">
        <v>0</v>
      </c>
      <c r="P489" s="5">
        <f t="shared" si="51"/>
        <v>2434.7575000000002</v>
      </c>
      <c r="Q489" s="65" t="s">
        <v>126</v>
      </c>
      <c r="R489" s="4" t="s">
        <v>127</v>
      </c>
      <c r="S489" s="4"/>
    </row>
    <row r="490" spans="1:19" hidden="1" x14ac:dyDescent="0.25">
      <c r="A490" s="100">
        <v>66919</v>
      </c>
      <c r="B490" s="187">
        <f t="shared" si="48"/>
        <v>46206</v>
      </c>
      <c r="C490" s="4" t="s">
        <v>1220</v>
      </c>
      <c r="D490" s="4" t="s">
        <v>674</v>
      </c>
      <c r="E490" s="148" t="s">
        <v>1092</v>
      </c>
      <c r="F490" s="4" t="s">
        <v>131</v>
      </c>
      <c r="G490" s="41">
        <v>3.7</v>
      </c>
      <c r="H490" s="41">
        <v>7.7</v>
      </c>
      <c r="I490" s="5">
        <v>4.5</v>
      </c>
      <c r="J490" s="4" t="s">
        <v>1118</v>
      </c>
      <c r="K490" s="5">
        <v>0</v>
      </c>
      <c r="L490" s="5">
        <f t="shared" ref="L490:L573" si="52">IF($F490="","",IF($J490="FIXED",$K490,($G490*FAT_MULT)+($H490*SNF_MULT)+$I490))</f>
        <v>65.989999999999995</v>
      </c>
      <c r="M490" s="36">
        <v>28.5</v>
      </c>
      <c r="N490" s="5">
        <f t="shared" ref="N490:N573" si="53">IF($M490="","",$M490*$L490)</f>
        <v>1880.7149999999999</v>
      </c>
      <c r="O490" s="5">
        <v>0</v>
      </c>
      <c r="P490" s="5">
        <f t="shared" ref="P490:P573" si="54">IF($M490="","",$N490+$O490)</f>
        <v>1880.7149999999999</v>
      </c>
      <c r="Q490" s="65" t="s">
        <v>126</v>
      </c>
      <c r="R490" s="4" t="s">
        <v>127</v>
      </c>
      <c r="S490" s="4"/>
    </row>
    <row r="491" spans="1:19" hidden="1" x14ac:dyDescent="0.25">
      <c r="A491" s="100">
        <v>66920</v>
      </c>
      <c r="B491" s="187">
        <f t="shared" si="48"/>
        <v>46207</v>
      </c>
      <c r="C491" s="4" t="s">
        <v>1221</v>
      </c>
      <c r="D491" s="4" t="s">
        <v>674</v>
      </c>
      <c r="E491" s="148" t="s">
        <v>1092</v>
      </c>
      <c r="F491" s="4" t="s">
        <v>131</v>
      </c>
      <c r="G491" s="41">
        <v>3.6</v>
      </c>
      <c r="H491" s="41">
        <v>7.7</v>
      </c>
      <c r="I491" s="5">
        <v>4.5</v>
      </c>
      <c r="J491" s="4" t="s">
        <v>1118</v>
      </c>
      <c r="K491" s="5">
        <v>0</v>
      </c>
      <c r="L491" s="5">
        <f t="shared" si="52"/>
        <v>65.275000000000006</v>
      </c>
      <c r="M491" s="36">
        <v>33.299999999999997</v>
      </c>
      <c r="N491" s="5">
        <f t="shared" si="53"/>
        <v>2173.6574999999998</v>
      </c>
      <c r="O491" s="5">
        <v>0</v>
      </c>
      <c r="P491" s="5">
        <f t="shared" si="54"/>
        <v>2173.6574999999998</v>
      </c>
      <c r="Q491" s="65" t="s">
        <v>126</v>
      </c>
      <c r="R491" s="4" t="s">
        <v>127</v>
      </c>
      <c r="S491" s="4"/>
    </row>
    <row r="492" spans="1:19" hidden="1" x14ac:dyDescent="0.25">
      <c r="A492" s="100">
        <v>66921</v>
      </c>
      <c r="B492" s="187">
        <f t="shared" si="48"/>
        <v>46208</v>
      </c>
      <c r="C492" s="4" t="s">
        <v>1222</v>
      </c>
      <c r="D492" s="4" t="s">
        <v>674</v>
      </c>
      <c r="E492" s="148" t="s">
        <v>1092</v>
      </c>
      <c r="F492" s="4" t="s">
        <v>131</v>
      </c>
      <c r="G492" s="41">
        <v>3.6</v>
      </c>
      <c r="H492" s="41">
        <v>7.7</v>
      </c>
      <c r="I492" s="5">
        <v>4.5</v>
      </c>
      <c r="J492" s="4" t="s">
        <v>1118</v>
      </c>
      <c r="K492" s="5">
        <v>0</v>
      </c>
      <c r="L492" s="5">
        <f t="shared" si="52"/>
        <v>65.275000000000006</v>
      </c>
      <c r="M492" s="36">
        <v>30.6</v>
      </c>
      <c r="N492" s="5">
        <f t="shared" si="53"/>
        <v>1997.4150000000002</v>
      </c>
      <c r="O492" s="5">
        <v>0</v>
      </c>
      <c r="P492" s="5">
        <f t="shared" si="54"/>
        <v>1997.4150000000002</v>
      </c>
      <c r="Q492" s="65" t="s">
        <v>126</v>
      </c>
      <c r="R492" s="4" t="s">
        <v>127</v>
      </c>
      <c r="S492" s="4"/>
    </row>
    <row r="493" spans="1:19" hidden="1" x14ac:dyDescent="0.25">
      <c r="A493" s="100">
        <v>66922</v>
      </c>
      <c r="B493" s="187">
        <f t="shared" si="48"/>
        <v>46209</v>
      </c>
      <c r="C493" s="4" t="s">
        <v>1223</v>
      </c>
      <c r="D493" s="4" t="s">
        <v>674</v>
      </c>
      <c r="E493" s="148" t="s">
        <v>1092</v>
      </c>
      <c r="F493" s="4" t="s">
        <v>131</v>
      </c>
      <c r="G493" s="41">
        <v>3.6</v>
      </c>
      <c r="H493" s="41">
        <v>7.8</v>
      </c>
      <c r="I493" s="5">
        <v>4.5</v>
      </c>
      <c r="J493" s="4" t="s">
        <v>1118</v>
      </c>
      <c r="K493" s="5">
        <v>0</v>
      </c>
      <c r="L493" s="5">
        <f t="shared" si="52"/>
        <v>65.72999999999999</v>
      </c>
      <c r="M493" s="36">
        <v>26.7</v>
      </c>
      <c r="N493" s="5">
        <f t="shared" si="53"/>
        <v>1754.9909999999998</v>
      </c>
      <c r="O493" s="5">
        <v>0</v>
      </c>
      <c r="P493" s="5">
        <f t="shared" si="54"/>
        <v>1754.9909999999998</v>
      </c>
      <c r="Q493" s="65" t="s">
        <v>126</v>
      </c>
      <c r="R493" s="4" t="s">
        <v>127</v>
      </c>
      <c r="S493" s="4"/>
    </row>
    <row r="494" spans="1:19" hidden="1" x14ac:dyDescent="0.25">
      <c r="A494" s="100">
        <v>66923</v>
      </c>
      <c r="B494" s="187">
        <f t="shared" si="48"/>
        <v>46210</v>
      </c>
      <c r="C494" s="4" t="s">
        <v>1224</v>
      </c>
      <c r="D494" s="4" t="s">
        <v>674</v>
      </c>
      <c r="E494" s="148" t="s">
        <v>1092</v>
      </c>
      <c r="F494" s="4" t="s">
        <v>131</v>
      </c>
      <c r="G494" s="41">
        <v>3.6</v>
      </c>
      <c r="H494" s="41">
        <v>7.8</v>
      </c>
      <c r="I494" s="5">
        <v>4.5</v>
      </c>
      <c r="J494" s="4" t="s">
        <v>1118</v>
      </c>
      <c r="K494" s="5">
        <v>0</v>
      </c>
      <c r="L494" s="5">
        <f t="shared" si="52"/>
        <v>65.72999999999999</v>
      </c>
      <c r="M494" s="36">
        <v>35.700000000000003</v>
      </c>
      <c r="N494" s="5">
        <f t="shared" si="53"/>
        <v>2346.5609999999997</v>
      </c>
      <c r="O494" s="5">
        <v>0</v>
      </c>
      <c r="P494" s="5">
        <f t="shared" si="54"/>
        <v>2346.5609999999997</v>
      </c>
      <c r="Q494" s="65" t="s">
        <v>126</v>
      </c>
      <c r="R494" s="4" t="s">
        <v>127</v>
      </c>
      <c r="S494" s="4"/>
    </row>
    <row r="495" spans="1:19" hidden="1" x14ac:dyDescent="0.25">
      <c r="A495" s="100">
        <v>66924</v>
      </c>
      <c r="B495" s="187">
        <f t="shared" si="48"/>
        <v>46211</v>
      </c>
      <c r="C495" s="4" t="s">
        <v>1225</v>
      </c>
      <c r="D495" s="4" t="s">
        <v>674</v>
      </c>
      <c r="E495" s="148" t="s">
        <v>1092</v>
      </c>
      <c r="F495" s="4" t="s">
        <v>131</v>
      </c>
      <c r="G495" s="41">
        <v>3.6</v>
      </c>
      <c r="H495" s="41">
        <v>7.7</v>
      </c>
      <c r="I495" s="5">
        <v>4.5</v>
      </c>
      <c r="J495" s="4" t="s">
        <v>1118</v>
      </c>
      <c r="K495" s="5">
        <v>0</v>
      </c>
      <c r="L495" s="5">
        <f t="shared" si="52"/>
        <v>65.275000000000006</v>
      </c>
      <c r="M495" s="36">
        <v>32</v>
      </c>
      <c r="N495" s="5">
        <f t="shared" si="53"/>
        <v>2088.8000000000002</v>
      </c>
      <c r="O495" s="5">
        <v>0</v>
      </c>
      <c r="P495" s="5">
        <f t="shared" si="54"/>
        <v>2088.8000000000002</v>
      </c>
      <c r="Q495" s="65" t="s">
        <v>126</v>
      </c>
      <c r="R495" s="4" t="s">
        <v>127</v>
      </c>
      <c r="S495" s="4"/>
    </row>
    <row r="496" spans="1:19" hidden="1" x14ac:dyDescent="0.25">
      <c r="A496" s="100">
        <v>66925</v>
      </c>
      <c r="B496" s="187">
        <f t="shared" si="48"/>
        <v>46212</v>
      </c>
      <c r="C496" s="4" t="s">
        <v>1226</v>
      </c>
      <c r="D496" s="4" t="s">
        <v>674</v>
      </c>
      <c r="E496" s="148" t="s">
        <v>1092</v>
      </c>
      <c r="F496" s="4" t="s">
        <v>131</v>
      </c>
      <c r="G496" s="41">
        <v>3.7</v>
      </c>
      <c r="H496" s="41">
        <v>7.7</v>
      </c>
      <c r="I496" s="5">
        <v>4.5</v>
      </c>
      <c r="J496" s="4" t="s">
        <v>1118</v>
      </c>
      <c r="K496" s="5">
        <v>0</v>
      </c>
      <c r="L496" s="5">
        <f t="shared" si="52"/>
        <v>65.989999999999995</v>
      </c>
      <c r="M496" s="36">
        <v>30</v>
      </c>
      <c r="N496" s="5">
        <f t="shared" si="53"/>
        <v>1979.6999999999998</v>
      </c>
      <c r="O496" s="5">
        <v>0</v>
      </c>
      <c r="P496" s="5">
        <f t="shared" si="54"/>
        <v>1979.6999999999998</v>
      </c>
      <c r="Q496" s="65" t="s">
        <v>126</v>
      </c>
      <c r="R496" s="4" t="s">
        <v>127</v>
      </c>
      <c r="S496" s="4"/>
    </row>
    <row r="497" spans="1:19" hidden="1" x14ac:dyDescent="0.25">
      <c r="A497" s="100">
        <v>66926</v>
      </c>
      <c r="B497" s="187">
        <f t="shared" si="48"/>
        <v>46213</v>
      </c>
      <c r="C497" s="4" t="s">
        <v>1227</v>
      </c>
      <c r="D497" s="4" t="s">
        <v>674</v>
      </c>
      <c r="E497" s="148" t="s">
        <v>1092</v>
      </c>
      <c r="F497" s="4" t="s">
        <v>131</v>
      </c>
      <c r="G497" s="41">
        <v>3.6</v>
      </c>
      <c r="H497" s="41">
        <v>7.8</v>
      </c>
      <c r="I497" s="5">
        <v>4.5</v>
      </c>
      <c r="J497" s="4" t="s">
        <v>1118</v>
      </c>
      <c r="K497" s="5">
        <v>0</v>
      </c>
      <c r="L497" s="5">
        <f t="shared" si="52"/>
        <v>65.72999999999999</v>
      </c>
      <c r="M497" s="36">
        <v>29.5</v>
      </c>
      <c r="N497" s="5">
        <f t="shared" si="53"/>
        <v>1939.0349999999996</v>
      </c>
      <c r="O497" s="5">
        <v>0</v>
      </c>
      <c r="P497" s="5">
        <f t="shared" si="54"/>
        <v>1939.0349999999996</v>
      </c>
      <c r="Q497" s="65" t="s">
        <v>126</v>
      </c>
      <c r="R497" s="4" t="s">
        <v>127</v>
      </c>
      <c r="S497" s="4"/>
    </row>
    <row r="498" spans="1:19" hidden="1" x14ac:dyDescent="0.25">
      <c r="A498" s="100">
        <v>66927</v>
      </c>
      <c r="B498" s="187">
        <f t="shared" si="48"/>
        <v>46214</v>
      </c>
      <c r="C498" s="4" t="s">
        <v>1228</v>
      </c>
      <c r="D498" s="4" t="s">
        <v>674</v>
      </c>
      <c r="E498" s="148" t="s">
        <v>1092</v>
      </c>
      <c r="F498" s="4" t="s">
        <v>131</v>
      </c>
      <c r="G498" s="41">
        <v>3.6</v>
      </c>
      <c r="H498" s="41">
        <v>7.8</v>
      </c>
      <c r="I498" s="5">
        <v>4.5</v>
      </c>
      <c r="J498" s="4" t="s">
        <v>1118</v>
      </c>
      <c r="K498" s="5">
        <v>0</v>
      </c>
      <c r="L498" s="5">
        <f t="shared" si="52"/>
        <v>65.72999999999999</v>
      </c>
      <c r="M498" s="36">
        <v>29.5</v>
      </c>
      <c r="N498" s="5">
        <f t="shared" si="53"/>
        <v>1939.0349999999996</v>
      </c>
      <c r="O498" s="5">
        <v>0</v>
      </c>
      <c r="P498" s="5">
        <f t="shared" si="54"/>
        <v>1939.0349999999996</v>
      </c>
      <c r="Q498" s="65" t="s">
        <v>126</v>
      </c>
      <c r="R498" s="4" t="s">
        <v>127</v>
      </c>
      <c r="S498" s="4"/>
    </row>
    <row r="499" spans="1:19" hidden="1" x14ac:dyDescent="0.25">
      <c r="A499" s="100">
        <v>66928</v>
      </c>
      <c r="B499" s="187">
        <f t="shared" si="48"/>
        <v>46215</v>
      </c>
      <c r="C499" s="4" t="s">
        <v>1229</v>
      </c>
      <c r="D499" s="4" t="s">
        <v>674</v>
      </c>
      <c r="E499" s="148" t="s">
        <v>1092</v>
      </c>
      <c r="F499" s="4" t="s">
        <v>131</v>
      </c>
      <c r="G499" s="41">
        <v>3.6</v>
      </c>
      <c r="H499" s="41">
        <v>7.7</v>
      </c>
      <c r="I499" s="5">
        <v>4.5</v>
      </c>
      <c r="J499" s="4" t="s">
        <v>1118</v>
      </c>
      <c r="K499" s="5">
        <v>0</v>
      </c>
      <c r="L499" s="5">
        <f t="shared" si="52"/>
        <v>65.275000000000006</v>
      </c>
      <c r="M499" s="36">
        <v>30.6</v>
      </c>
      <c r="N499" s="5">
        <f t="shared" si="53"/>
        <v>1997.4150000000002</v>
      </c>
      <c r="O499" s="5">
        <v>0</v>
      </c>
      <c r="P499" s="5">
        <f t="shared" si="54"/>
        <v>1997.4150000000002</v>
      </c>
      <c r="Q499" s="65" t="s">
        <v>126</v>
      </c>
      <c r="R499" s="4" t="s">
        <v>127</v>
      </c>
      <c r="S499" s="4"/>
    </row>
    <row r="500" spans="1:19" ht="16.5" hidden="1" customHeight="1" x14ac:dyDescent="0.25">
      <c r="A500" s="100">
        <v>66929</v>
      </c>
      <c r="B500" s="187">
        <f t="shared" si="48"/>
        <v>46216</v>
      </c>
      <c r="C500" s="4" t="s">
        <v>1230</v>
      </c>
      <c r="D500" s="4" t="s">
        <v>674</v>
      </c>
      <c r="E500" s="148" t="s">
        <v>1092</v>
      </c>
      <c r="F500" s="4" t="s">
        <v>131</v>
      </c>
      <c r="G500" s="41">
        <v>3.7</v>
      </c>
      <c r="H500" s="41">
        <v>7.7</v>
      </c>
      <c r="I500" s="5">
        <v>4.5</v>
      </c>
      <c r="J500" s="4" t="s">
        <v>1118</v>
      </c>
      <c r="K500" s="5">
        <v>0</v>
      </c>
      <c r="L500" s="5">
        <f t="shared" si="52"/>
        <v>65.989999999999995</v>
      </c>
      <c r="M500" s="36">
        <v>32</v>
      </c>
      <c r="N500" s="5">
        <f t="shared" si="53"/>
        <v>2111.6799999999998</v>
      </c>
      <c r="O500" s="5">
        <v>0</v>
      </c>
      <c r="P500" s="5">
        <f t="shared" si="54"/>
        <v>2111.6799999999998</v>
      </c>
      <c r="Q500" s="65" t="s">
        <v>126</v>
      </c>
      <c r="R500" s="4" t="s">
        <v>127</v>
      </c>
      <c r="S500" s="4"/>
    </row>
    <row r="501" spans="1:19" hidden="1" x14ac:dyDescent="0.25">
      <c r="A501" s="100">
        <v>66930</v>
      </c>
      <c r="B501" s="187">
        <f t="shared" si="48"/>
        <v>46217</v>
      </c>
      <c r="C501" s="4" t="s">
        <v>1231</v>
      </c>
      <c r="D501" s="4" t="s">
        <v>674</v>
      </c>
      <c r="E501" s="148" t="s">
        <v>1092</v>
      </c>
      <c r="F501" s="4" t="s">
        <v>131</v>
      </c>
      <c r="G501" s="41">
        <v>3.6</v>
      </c>
      <c r="H501" s="41">
        <v>7.7</v>
      </c>
      <c r="I501" s="5">
        <v>4.5</v>
      </c>
      <c r="J501" s="4" t="s">
        <v>1118</v>
      </c>
      <c r="K501" s="5">
        <v>0</v>
      </c>
      <c r="L501" s="5">
        <f t="shared" si="52"/>
        <v>65.275000000000006</v>
      </c>
      <c r="M501" s="36">
        <v>35</v>
      </c>
      <c r="N501" s="5">
        <f t="shared" si="53"/>
        <v>2284.625</v>
      </c>
      <c r="O501" s="5">
        <v>0</v>
      </c>
      <c r="P501" s="5">
        <f t="shared" si="54"/>
        <v>2284.625</v>
      </c>
      <c r="Q501" s="65" t="s">
        <v>126</v>
      </c>
      <c r="R501" s="4" t="s">
        <v>127</v>
      </c>
      <c r="S501" s="4"/>
    </row>
    <row r="502" spans="1:19" hidden="1" x14ac:dyDescent="0.25">
      <c r="A502" s="100">
        <v>66931</v>
      </c>
      <c r="B502" s="187">
        <f t="shared" si="48"/>
        <v>46218</v>
      </c>
      <c r="C502" s="4" t="s">
        <v>1232</v>
      </c>
      <c r="D502" s="4" t="s">
        <v>674</v>
      </c>
      <c r="E502" s="148" t="s">
        <v>1092</v>
      </c>
      <c r="F502" s="4" t="s">
        <v>131</v>
      </c>
      <c r="G502" s="41">
        <v>3.7</v>
      </c>
      <c r="H502" s="41">
        <v>7.6</v>
      </c>
      <c r="I502" s="5">
        <v>4.5</v>
      </c>
      <c r="J502" s="4" t="s">
        <v>1118</v>
      </c>
      <c r="K502" s="5">
        <v>0</v>
      </c>
      <c r="L502" s="5">
        <f t="shared" si="52"/>
        <v>65.534999999999997</v>
      </c>
      <c r="M502" s="36">
        <v>32</v>
      </c>
      <c r="N502" s="5">
        <f t="shared" si="53"/>
        <v>2097.12</v>
      </c>
      <c r="O502" s="5">
        <v>0</v>
      </c>
      <c r="P502" s="5">
        <f t="shared" si="54"/>
        <v>2097.12</v>
      </c>
      <c r="Q502" s="65" t="s">
        <v>126</v>
      </c>
      <c r="R502" s="4" t="s">
        <v>127</v>
      </c>
      <c r="S502" s="4"/>
    </row>
    <row r="503" spans="1:19" hidden="1" x14ac:dyDescent="0.25">
      <c r="A503" s="151" t="s">
        <v>93</v>
      </c>
      <c r="B503" s="187">
        <f t="shared" si="48"/>
        <v>46219</v>
      </c>
      <c r="C503" s="4" t="s">
        <v>1233</v>
      </c>
      <c r="D503" s="4" t="s">
        <v>674</v>
      </c>
      <c r="E503" s="148" t="s">
        <v>1092</v>
      </c>
      <c r="F503" s="4" t="s">
        <v>131</v>
      </c>
      <c r="G503" s="41">
        <v>3.5</v>
      </c>
      <c r="H503" s="41">
        <v>7.7</v>
      </c>
      <c r="I503" s="5">
        <v>4.5</v>
      </c>
      <c r="J503" s="4" t="s">
        <v>1118</v>
      </c>
      <c r="K503" s="5">
        <v>0</v>
      </c>
      <c r="L503" s="5">
        <f t="shared" si="52"/>
        <v>64.56</v>
      </c>
      <c r="M503" s="36">
        <v>31.3</v>
      </c>
      <c r="N503" s="5">
        <f t="shared" si="53"/>
        <v>2020.7280000000001</v>
      </c>
      <c r="O503" s="5">
        <v>0</v>
      </c>
      <c r="P503" s="5">
        <f t="shared" si="54"/>
        <v>2020.7280000000001</v>
      </c>
      <c r="Q503" s="65" t="s">
        <v>126</v>
      </c>
      <c r="R503" s="4" t="s">
        <v>127</v>
      </c>
      <c r="S503" s="4"/>
    </row>
    <row r="504" spans="1:19" hidden="1" x14ac:dyDescent="0.25">
      <c r="A504" s="151">
        <v>66932</v>
      </c>
      <c r="B504" s="187">
        <f t="shared" si="48"/>
        <v>46220</v>
      </c>
      <c r="C504" s="4" t="s">
        <v>1234</v>
      </c>
      <c r="D504" s="4" t="s">
        <v>674</v>
      </c>
      <c r="E504" s="148" t="s">
        <v>1092</v>
      </c>
      <c r="F504" s="4" t="s">
        <v>131</v>
      </c>
      <c r="G504" s="41">
        <v>3.6</v>
      </c>
      <c r="H504" s="41">
        <v>7.6</v>
      </c>
      <c r="I504" s="5">
        <v>4.5</v>
      </c>
      <c r="J504" s="4" t="s">
        <v>1118</v>
      </c>
      <c r="K504" s="5">
        <v>0</v>
      </c>
      <c r="L504" s="5">
        <f t="shared" si="52"/>
        <v>64.819999999999993</v>
      </c>
      <c r="M504" s="36">
        <v>28.5</v>
      </c>
      <c r="N504" s="5">
        <f t="shared" si="53"/>
        <v>1847.37</v>
      </c>
      <c r="O504" s="5">
        <v>0</v>
      </c>
      <c r="P504" s="5">
        <f t="shared" si="54"/>
        <v>1847.37</v>
      </c>
      <c r="Q504" s="65" t="s">
        <v>126</v>
      </c>
      <c r="R504" s="4" t="s">
        <v>127</v>
      </c>
      <c r="S504" s="4"/>
    </row>
    <row r="505" spans="1:19" hidden="1" x14ac:dyDescent="0.25">
      <c r="A505" s="151">
        <v>66933</v>
      </c>
      <c r="B505" s="187">
        <f t="shared" si="48"/>
        <v>46221</v>
      </c>
      <c r="C505" s="4" t="s">
        <v>1235</v>
      </c>
      <c r="D505" s="4" t="s">
        <v>674</v>
      </c>
      <c r="E505" s="148" t="s">
        <v>1092</v>
      </c>
      <c r="F505" s="4" t="s">
        <v>131</v>
      </c>
      <c r="G505" s="41">
        <v>3.6</v>
      </c>
      <c r="H505" s="41">
        <v>7.6</v>
      </c>
      <c r="I505" s="5">
        <v>4.5</v>
      </c>
      <c r="J505" s="4" t="s">
        <v>1118</v>
      </c>
      <c r="K505" s="5">
        <v>0</v>
      </c>
      <c r="L505" s="5">
        <f t="shared" si="52"/>
        <v>64.819999999999993</v>
      </c>
      <c r="M505" s="36">
        <v>27</v>
      </c>
      <c r="N505" s="5">
        <f t="shared" si="53"/>
        <v>1750.1399999999999</v>
      </c>
      <c r="O505" s="5">
        <v>0</v>
      </c>
      <c r="P505" s="5">
        <f t="shared" si="54"/>
        <v>1750.1399999999999</v>
      </c>
      <c r="Q505" s="65" t="s">
        <v>126</v>
      </c>
      <c r="R505" s="4" t="s">
        <v>127</v>
      </c>
      <c r="S505" s="4"/>
    </row>
    <row r="506" spans="1:19" hidden="1" x14ac:dyDescent="0.25">
      <c r="A506" s="151">
        <v>66934</v>
      </c>
      <c r="B506" s="187">
        <f t="shared" si="48"/>
        <v>46222</v>
      </c>
      <c r="C506" s="4" t="s">
        <v>1236</v>
      </c>
      <c r="D506" s="4" t="s">
        <v>674</v>
      </c>
      <c r="E506" s="148" t="s">
        <v>1092</v>
      </c>
      <c r="F506" s="4" t="s">
        <v>131</v>
      </c>
      <c r="G506" s="41">
        <v>3.6</v>
      </c>
      <c r="H506" s="41">
        <v>7.6</v>
      </c>
      <c r="I506" s="5">
        <v>4.5</v>
      </c>
      <c r="J506" s="4" t="s">
        <v>1118</v>
      </c>
      <c r="K506" s="5">
        <v>0</v>
      </c>
      <c r="L506" s="5">
        <f t="shared" si="52"/>
        <v>64.819999999999993</v>
      </c>
      <c r="M506" s="36">
        <v>29</v>
      </c>
      <c r="N506" s="5">
        <f t="shared" si="53"/>
        <v>1879.7799999999997</v>
      </c>
      <c r="O506" s="5">
        <v>0</v>
      </c>
      <c r="P506" s="5">
        <f t="shared" si="54"/>
        <v>1879.7799999999997</v>
      </c>
      <c r="Q506" s="65" t="s">
        <v>126</v>
      </c>
      <c r="R506" s="4" t="s">
        <v>127</v>
      </c>
      <c r="S506" s="4"/>
    </row>
    <row r="507" spans="1:19" hidden="1" x14ac:dyDescent="0.25">
      <c r="A507" s="151">
        <v>66935</v>
      </c>
      <c r="B507" s="187">
        <f t="shared" si="48"/>
        <v>46223</v>
      </c>
      <c r="C507" s="4" t="s">
        <v>1237</v>
      </c>
      <c r="D507" s="4" t="s">
        <v>674</v>
      </c>
      <c r="E507" s="148" t="s">
        <v>1092</v>
      </c>
      <c r="F507" s="4" t="s">
        <v>131</v>
      </c>
      <c r="G507" s="41">
        <v>3.7</v>
      </c>
      <c r="H507" s="41">
        <v>7.5</v>
      </c>
      <c r="I507" s="5">
        <v>4.5</v>
      </c>
      <c r="J507" s="4" t="s">
        <v>1118</v>
      </c>
      <c r="K507" s="5">
        <v>0</v>
      </c>
      <c r="L507" s="5">
        <f t="shared" si="52"/>
        <v>65.08</v>
      </c>
      <c r="M507" s="36">
        <v>29.5</v>
      </c>
      <c r="N507" s="5">
        <f t="shared" si="53"/>
        <v>1919.86</v>
      </c>
      <c r="O507" s="5">
        <v>0</v>
      </c>
      <c r="P507" s="5">
        <f t="shared" si="54"/>
        <v>1919.86</v>
      </c>
      <c r="Q507" s="65" t="s">
        <v>126</v>
      </c>
      <c r="R507" s="4" t="s">
        <v>127</v>
      </c>
      <c r="S507" s="4"/>
    </row>
    <row r="508" spans="1:19" hidden="1" x14ac:dyDescent="0.25">
      <c r="A508" s="151">
        <v>66936</v>
      </c>
      <c r="B508" s="187">
        <f t="shared" si="48"/>
        <v>46224</v>
      </c>
      <c r="C508" s="4" t="s">
        <v>1238</v>
      </c>
      <c r="D508" s="4" t="s">
        <v>674</v>
      </c>
      <c r="E508" s="148" t="s">
        <v>1092</v>
      </c>
      <c r="F508" s="4" t="s">
        <v>131</v>
      </c>
      <c r="G508" s="41">
        <v>3.75</v>
      </c>
      <c r="H508" s="41">
        <v>7.8</v>
      </c>
      <c r="I508" s="5">
        <v>4.5</v>
      </c>
      <c r="J508" s="4" t="s">
        <v>1118</v>
      </c>
      <c r="K508" s="5">
        <v>0</v>
      </c>
      <c r="L508" s="5">
        <f t="shared" si="52"/>
        <v>66.802499999999995</v>
      </c>
      <c r="M508" s="36">
        <v>30</v>
      </c>
      <c r="N508" s="5">
        <f t="shared" si="53"/>
        <v>2004.0749999999998</v>
      </c>
      <c r="O508" s="5">
        <v>0</v>
      </c>
      <c r="P508" s="5">
        <f t="shared" si="54"/>
        <v>2004.0749999999998</v>
      </c>
      <c r="Q508" s="65" t="s">
        <v>126</v>
      </c>
      <c r="R508" s="4" t="s">
        <v>127</v>
      </c>
      <c r="S508" s="4"/>
    </row>
    <row r="509" spans="1:19" hidden="1" x14ac:dyDescent="0.25">
      <c r="A509" s="151">
        <v>66937</v>
      </c>
      <c r="B509" s="187">
        <f t="shared" si="48"/>
        <v>46225</v>
      </c>
      <c r="C509" s="4" t="s">
        <v>1239</v>
      </c>
      <c r="D509" s="4" t="s">
        <v>674</v>
      </c>
      <c r="E509" s="148" t="s">
        <v>1092</v>
      </c>
      <c r="F509" s="4" t="s">
        <v>131</v>
      </c>
      <c r="G509" s="41">
        <v>3.7</v>
      </c>
      <c r="H509" s="41">
        <v>7.6</v>
      </c>
      <c r="I509" s="5">
        <v>4.5</v>
      </c>
      <c r="J509" s="4" t="s">
        <v>1118</v>
      </c>
      <c r="K509" s="5">
        <v>0</v>
      </c>
      <c r="L509" s="5">
        <f t="shared" si="52"/>
        <v>65.534999999999997</v>
      </c>
      <c r="M509" s="36">
        <v>31</v>
      </c>
      <c r="N509" s="5">
        <f t="shared" si="53"/>
        <v>2031.5849999999998</v>
      </c>
      <c r="O509" s="5">
        <v>0</v>
      </c>
      <c r="P509" s="5">
        <f t="shared" si="54"/>
        <v>2031.5849999999998</v>
      </c>
      <c r="Q509" s="65" t="s">
        <v>126</v>
      </c>
      <c r="R509" s="4" t="s">
        <v>127</v>
      </c>
      <c r="S509" s="4"/>
    </row>
    <row r="510" spans="1:19" hidden="1" x14ac:dyDescent="0.25">
      <c r="A510" s="151">
        <v>66938</v>
      </c>
      <c r="B510" s="187">
        <f t="shared" si="48"/>
        <v>46226</v>
      </c>
      <c r="C510" s="4" t="s">
        <v>1240</v>
      </c>
      <c r="D510" s="4" t="s">
        <v>674</v>
      </c>
      <c r="E510" s="148" t="s">
        <v>1092</v>
      </c>
      <c r="F510" s="4" t="s">
        <v>131</v>
      </c>
      <c r="G510" s="41">
        <v>3.75</v>
      </c>
      <c r="H510" s="41">
        <v>7.8</v>
      </c>
      <c r="I510" s="5">
        <v>4.5</v>
      </c>
      <c r="J510" s="4" t="s">
        <v>1118</v>
      </c>
      <c r="K510" s="5">
        <v>0</v>
      </c>
      <c r="L510" s="5">
        <f t="shared" si="52"/>
        <v>66.802499999999995</v>
      </c>
      <c r="M510" s="36">
        <v>31</v>
      </c>
      <c r="N510" s="5">
        <f t="shared" si="53"/>
        <v>2070.8775000000001</v>
      </c>
      <c r="O510" s="5">
        <v>0</v>
      </c>
      <c r="P510" s="5">
        <f t="shared" si="54"/>
        <v>2070.8775000000001</v>
      </c>
      <c r="Q510" s="65" t="s">
        <v>126</v>
      </c>
      <c r="R510" s="4" t="s">
        <v>127</v>
      </c>
      <c r="S510" s="4"/>
    </row>
    <row r="511" spans="1:19" hidden="1" x14ac:dyDescent="0.25">
      <c r="A511" s="151">
        <v>66939</v>
      </c>
      <c r="B511" s="187">
        <f t="shared" si="48"/>
        <v>46227</v>
      </c>
      <c r="C511" s="4" t="s">
        <v>1241</v>
      </c>
      <c r="D511" s="4" t="s">
        <v>674</v>
      </c>
      <c r="E511" s="148" t="s">
        <v>1092</v>
      </c>
      <c r="F511" s="4" t="s">
        <v>131</v>
      </c>
      <c r="G511" s="41">
        <v>3.7</v>
      </c>
      <c r="H511" s="41">
        <v>7.5</v>
      </c>
      <c r="I511" s="5">
        <v>4.5</v>
      </c>
      <c r="J511" s="4" t="s">
        <v>1118</v>
      </c>
      <c r="K511" s="5">
        <v>0</v>
      </c>
      <c r="L511" s="5">
        <f t="shared" si="52"/>
        <v>65.08</v>
      </c>
      <c r="M511" s="36">
        <v>28.5</v>
      </c>
      <c r="N511" s="5">
        <f t="shared" si="53"/>
        <v>1854.78</v>
      </c>
      <c r="O511" s="5">
        <v>0</v>
      </c>
      <c r="P511" s="5">
        <f t="shared" si="54"/>
        <v>1854.78</v>
      </c>
      <c r="Q511" s="65" t="s">
        <v>126</v>
      </c>
      <c r="R511" s="4" t="s">
        <v>127</v>
      </c>
      <c r="S511" s="4"/>
    </row>
    <row r="512" spans="1:19" hidden="1" x14ac:dyDescent="0.25">
      <c r="A512" s="151">
        <v>66940</v>
      </c>
      <c r="B512" s="187">
        <f t="shared" si="48"/>
        <v>46228</v>
      </c>
      <c r="C512" s="4" t="s">
        <v>1242</v>
      </c>
      <c r="D512" s="4" t="s">
        <v>674</v>
      </c>
      <c r="E512" s="148" t="s">
        <v>1092</v>
      </c>
      <c r="F512" s="4" t="s">
        <v>131</v>
      </c>
      <c r="G512" s="41">
        <v>3.65</v>
      </c>
      <c r="H512" s="41">
        <v>7.5</v>
      </c>
      <c r="I512" s="5">
        <v>4.5</v>
      </c>
      <c r="J512" s="4" t="s">
        <v>1118</v>
      </c>
      <c r="K512" s="5">
        <v>0</v>
      </c>
      <c r="L512" s="5">
        <f t="shared" si="52"/>
        <v>64.722499999999997</v>
      </c>
      <c r="M512" s="36">
        <v>25</v>
      </c>
      <c r="N512" s="5">
        <f t="shared" si="53"/>
        <v>1618.0625</v>
      </c>
      <c r="O512" s="5">
        <v>0</v>
      </c>
      <c r="P512" s="5">
        <f t="shared" si="54"/>
        <v>1618.0625</v>
      </c>
      <c r="Q512" s="65" t="s">
        <v>126</v>
      </c>
      <c r="R512" s="4" t="s">
        <v>127</v>
      </c>
      <c r="S512" s="4"/>
    </row>
    <row r="513" spans="1:19" hidden="1" x14ac:dyDescent="0.25">
      <c r="A513" s="151">
        <v>66941</v>
      </c>
      <c r="B513" s="187">
        <f t="shared" ref="B513:B576" si="55">IF(A513="","",IF(ISNUMBER(A513),IFERROR(VLOOKUP(TEXT(A513,"yyyy/mm/dd"),BSAD,2,FALSE),""),IFERROR(VLOOKUP(A513,BSAD,2,FALSE),"")))</f>
        <v>46229</v>
      </c>
      <c r="C513" s="4" t="s">
        <v>1243</v>
      </c>
      <c r="D513" s="4" t="s">
        <v>674</v>
      </c>
      <c r="E513" s="148" t="s">
        <v>1092</v>
      </c>
      <c r="F513" s="4" t="s">
        <v>131</v>
      </c>
      <c r="G513" s="41">
        <v>3.7</v>
      </c>
      <c r="H513" s="41">
        <v>7.8</v>
      </c>
      <c r="I513" s="5">
        <v>4.5</v>
      </c>
      <c r="J513" s="4" t="s">
        <v>1118</v>
      </c>
      <c r="K513" s="5">
        <v>0</v>
      </c>
      <c r="L513" s="5">
        <f t="shared" si="52"/>
        <v>66.444999999999993</v>
      </c>
      <c r="M513" s="36">
        <v>24</v>
      </c>
      <c r="N513" s="5">
        <f t="shared" si="53"/>
        <v>1594.6799999999998</v>
      </c>
      <c r="O513" s="5">
        <v>0</v>
      </c>
      <c r="P513" s="5">
        <f t="shared" si="54"/>
        <v>1594.6799999999998</v>
      </c>
      <c r="Q513" s="65" t="s">
        <v>126</v>
      </c>
      <c r="R513" s="4" t="s">
        <v>127</v>
      </c>
      <c r="S513" s="4"/>
    </row>
    <row r="514" spans="1:19" hidden="1" x14ac:dyDescent="0.25">
      <c r="A514" s="151">
        <v>66942</v>
      </c>
      <c r="B514" s="187">
        <f t="shared" si="55"/>
        <v>46230</v>
      </c>
      <c r="C514" s="4" t="s">
        <v>1244</v>
      </c>
      <c r="D514" s="4" t="s">
        <v>674</v>
      </c>
      <c r="E514" s="148" t="s">
        <v>1092</v>
      </c>
      <c r="F514" s="4" t="s">
        <v>131</v>
      </c>
      <c r="G514" s="41">
        <v>3.75</v>
      </c>
      <c r="H514" s="41">
        <v>7.5</v>
      </c>
      <c r="I514" s="5">
        <v>4.5</v>
      </c>
      <c r="J514" s="4" t="s">
        <v>1118</v>
      </c>
      <c r="K514" s="5">
        <v>0</v>
      </c>
      <c r="L514" s="5">
        <f t="shared" si="52"/>
        <v>65.4375</v>
      </c>
      <c r="M514" s="36">
        <v>21</v>
      </c>
      <c r="N514" s="5">
        <f t="shared" si="53"/>
        <v>1374.1875</v>
      </c>
      <c r="O514" s="5">
        <v>0</v>
      </c>
      <c r="P514" s="5">
        <f t="shared" si="54"/>
        <v>1374.1875</v>
      </c>
      <c r="Q514" s="65" t="s">
        <v>126</v>
      </c>
      <c r="R514" s="4" t="s">
        <v>127</v>
      </c>
      <c r="S514" s="4"/>
    </row>
    <row r="515" spans="1:19" hidden="1" x14ac:dyDescent="0.25">
      <c r="A515" s="151">
        <v>66943</v>
      </c>
      <c r="B515" s="187">
        <f t="shared" si="55"/>
        <v>46231</v>
      </c>
      <c r="C515" s="4" t="s">
        <v>1245</v>
      </c>
      <c r="D515" s="4" t="s">
        <v>674</v>
      </c>
      <c r="E515" s="148" t="s">
        <v>1092</v>
      </c>
      <c r="F515" s="4" t="s">
        <v>131</v>
      </c>
      <c r="G515" s="41">
        <v>3.6</v>
      </c>
      <c r="H515" s="41">
        <v>7.6</v>
      </c>
      <c r="I515" s="5">
        <v>4.5</v>
      </c>
      <c r="J515" s="4" t="s">
        <v>1118</v>
      </c>
      <c r="K515" s="5">
        <v>0</v>
      </c>
      <c r="L515" s="5">
        <f t="shared" si="52"/>
        <v>64.819999999999993</v>
      </c>
      <c r="M515" s="36">
        <v>21.5</v>
      </c>
      <c r="N515" s="5">
        <f t="shared" si="53"/>
        <v>1393.6299999999999</v>
      </c>
      <c r="O515" s="5">
        <v>0</v>
      </c>
      <c r="P515" s="5">
        <f t="shared" si="54"/>
        <v>1393.6299999999999</v>
      </c>
      <c r="Q515" s="65" t="s">
        <v>126</v>
      </c>
      <c r="R515" s="4" t="s">
        <v>127</v>
      </c>
      <c r="S515" s="4"/>
    </row>
    <row r="516" spans="1:19" hidden="1" x14ac:dyDescent="0.25">
      <c r="A516" s="151">
        <v>66944</v>
      </c>
      <c r="B516" s="187">
        <f t="shared" si="55"/>
        <v>46232</v>
      </c>
      <c r="C516" s="4" t="s">
        <v>1246</v>
      </c>
      <c r="D516" s="4" t="s">
        <v>674</v>
      </c>
      <c r="E516" s="148" t="s">
        <v>1092</v>
      </c>
      <c r="F516" s="4" t="s">
        <v>131</v>
      </c>
      <c r="G516" s="41">
        <v>3.7</v>
      </c>
      <c r="H516" s="41">
        <v>7.5</v>
      </c>
      <c r="I516" s="5">
        <v>4.5</v>
      </c>
      <c r="J516" s="4" t="s">
        <v>1118</v>
      </c>
      <c r="K516" s="5">
        <v>0</v>
      </c>
      <c r="L516" s="5">
        <f t="shared" si="52"/>
        <v>65.08</v>
      </c>
      <c r="M516" s="36">
        <v>21.5</v>
      </c>
      <c r="N516" s="5">
        <f t="shared" si="53"/>
        <v>1399.22</v>
      </c>
      <c r="O516" s="5">
        <v>0</v>
      </c>
      <c r="P516" s="5">
        <f t="shared" si="54"/>
        <v>1399.22</v>
      </c>
      <c r="Q516" s="65" t="s">
        <v>126</v>
      </c>
      <c r="R516" s="4" t="s">
        <v>127</v>
      </c>
      <c r="S516" s="4"/>
    </row>
    <row r="517" spans="1:19" ht="14.25" hidden="1" customHeight="1" x14ac:dyDescent="0.25">
      <c r="A517" s="151">
        <v>66945</v>
      </c>
      <c r="B517" s="187">
        <f t="shared" si="55"/>
        <v>46233</v>
      </c>
      <c r="C517" s="4" t="s">
        <v>1247</v>
      </c>
      <c r="D517" s="4" t="s">
        <v>674</v>
      </c>
      <c r="E517" s="148" t="s">
        <v>1092</v>
      </c>
      <c r="F517" s="4" t="s">
        <v>131</v>
      </c>
      <c r="G517" s="41">
        <v>3.74</v>
      </c>
      <c r="H517" s="41">
        <v>7.8</v>
      </c>
      <c r="I517" s="5">
        <v>4.5</v>
      </c>
      <c r="J517" s="4" t="s">
        <v>1118</v>
      </c>
      <c r="K517" s="5">
        <v>0</v>
      </c>
      <c r="L517" s="5">
        <f t="shared" si="52"/>
        <v>66.730999999999995</v>
      </c>
      <c r="M517" s="36">
        <v>21</v>
      </c>
      <c r="N517" s="5">
        <f t="shared" si="53"/>
        <v>1401.3509999999999</v>
      </c>
      <c r="O517" s="5">
        <v>0</v>
      </c>
      <c r="P517" s="5">
        <f t="shared" si="54"/>
        <v>1401.3509999999999</v>
      </c>
      <c r="Q517" s="65" t="s">
        <v>126</v>
      </c>
      <c r="R517" s="4" t="s">
        <v>127</v>
      </c>
      <c r="S517" s="4"/>
    </row>
    <row r="518" spans="1:19" ht="14.25" hidden="1" customHeight="1" x14ac:dyDescent="0.25">
      <c r="A518" s="151">
        <v>66946</v>
      </c>
      <c r="B518" s="187">
        <f t="shared" si="55"/>
        <v>46234</v>
      </c>
      <c r="C518" s="4" t="s">
        <v>1248</v>
      </c>
      <c r="D518" s="4" t="s">
        <v>674</v>
      </c>
      <c r="E518" s="148" t="s">
        <v>1092</v>
      </c>
      <c r="F518" s="4" t="s">
        <v>131</v>
      </c>
      <c r="G518" s="41">
        <v>3.65</v>
      </c>
      <c r="H518" s="41">
        <v>7.55</v>
      </c>
      <c r="I518" s="5">
        <v>4.5</v>
      </c>
      <c r="J518" s="4" t="s">
        <v>1118</v>
      </c>
      <c r="K518" s="5">
        <v>0</v>
      </c>
      <c r="L518" s="5">
        <f t="shared" si="52"/>
        <v>64.95</v>
      </c>
      <c r="M518" s="36">
        <v>22</v>
      </c>
      <c r="N518" s="5">
        <f t="shared" si="53"/>
        <v>1428.9</v>
      </c>
      <c r="O518" s="5">
        <v>0</v>
      </c>
      <c r="P518" s="5">
        <f t="shared" si="54"/>
        <v>1428.9</v>
      </c>
      <c r="Q518" s="65" t="s">
        <v>126</v>
      </c>
      <c r="R518" s="4" t="s">
        <v>127</v>
      </c>
      <c r="S518" s="4"/>
    </row>
    <row r="519" spans="1:19" ht="14.25" hidden="1" customHeight="1" x14ac:dyDescent="0.25">
      <c r="A519" s="151">
        <v>66948</v>
      </c>
      <c r="B519" s="187">
        <f t="shared" si="55"/>
        <v>46236</v>
      </c>
      <c r="C519" s="4" t="s">
        <v>1249</v>
      </c>
      <c r="D519" s="4" t="s">
        <v>674</v>
      </c>
      <c r="E519" s="148" t="s">
        <v>1092</v>
      </c>
      <c r="F519" s="4" t="s">
        <v>131</v>
      </c>
      <c r="G519" s="41">
        <v>3.7</v>
      </c>
      <c r="H519" s="41">
        <v>7.6</v>
      </c>
      <c r="I519" s="5">
        <v>4.5</v>
      </c>
      <c r="J519" s="4" t="s">
        <v>1118</v>
      </c>
      <c r="K519" s="5">
        <v>0</v>
      </c>
      <c r="L519" s="5">
        <f t="shared" si="52"/>
        <v>65.534999999999997</v>
      </c>
      <c r="M519" s="36">
        <v>18</v>
      </c>
      <c r="N519" s="5">
        <f t="shared" si="53"/>
        <v>1179.6299999999999</v>
      </c>
      <c r="O519" s="5">
        <v>0</v>
      </c>
      <c r="P519" s="5">
        <f t="shared" si="54"/>
        <v>1179.6299999999999</v>
      </c>
      <c r="Q519" s="65" t="s">
        <v>126</v>
      </c>
      <c r="R519" s="4" t="s">
        <v>127</v>
      </c>
      <c r="S519" s="4"/>
    </row>
    <row r="520" spans="1:19" ht="14.25" hidden="1" customHeight="1" x14ac:dyDescent="0.25">
      <c r="A520" s="151">
        <v>66949</v>
      </c>
      <c r="B520" s="187">
        <f t="shared" si="55"/>
        <v>46237</v>
      </c>
      <c r="C520" s="4" t="s">
        <v>1249</v>
      </c>
      <c r="D520" s="4" t="s">
        <v>674</v>
      </c>
      <c r="E520" s="148" t="s">
        <v>1092</v>
      </c>
      <c r="F520" s="4" t="s">
        <v>131</v>
      </c>
      <c r="G520" s="41">
        <v>3.7</v>
      </c>
      <c r="H520" s="41">
        <v>7.55</v>
      </c>
      <c r="I520" s="5">
        <v>4.5</v>
      </c>
      <c r="J520" s="4" t="s">
        <v>1118</v>
      </c>
      <c r="K520" s="5">
        <v>0</v>
      </c>
      <c r="L520" s="5">
        <f t="shared" si="52"/>
        <v>65.307500000000005</v>
      </c>
      <c r="M520" s="36">
        <v>17.5</v>
      </c>
      <c r="N520" s="5">
        <f t="shared" si="53"/>
        <v>1142.8812500000001</v>
      </c>
      <c r="O520" s="5">
        <v>0</v>
      </c>
      <c r="P520" s="5">
        <f t="shared" si="54"/>
        <v>1142.8812500000001</v>
      </c>
      <c r="Q520" s="65" t="s">
        <v>126</v>
      </c>
      <c r="R520" s="4" t="s">
        <v>127</v>
      </c>
      <c r="S520" s="4"/>
    </row>
    <row r="521" spans="1:19" s="155" customFormat="1" ht="14.25" hidden="1" customHeight="1" x14ac:dyDescent="0.25">
      <c r="A521" s="151">
        <v>66950</v>
      </c>
      <c r="B521" s="187">
        <f t="shared" si="55"/>
        <v>46238</v>
      </c>
      <c r="C521" s="4" t="s">
        <v>1249</v>
      </c>
      <c r="D521" s="4" t="s">
        <v>674</v>
      </c>
      <c r="E521" s="148" t="s">
        <v>1092</v>
      </c>
      <c r="F521" s="4" t="s">
        <v>131</v>
      </c>
      <c r="G521" s="41">
        <v>3.65</v>
      </c>
      <c r="H521" s="41">
        <v>7.6</v>
      </c>
      <c r="I521" s="5">
        <v>4.5</v>
      </c>
      <c r="J521" s="4" t="s">
        <v>1118</v>
      </c>
      <c r="K521" s="5">
        <v>0</v>
      </c>
      <c r="L521" s="5">
        <f t="shared" si="52"/>
        <v>65.177499999999995</v>
      </c>
      <c r="M521" s="36">
        <v>22.5</v>
      </c>
      <c r="N521" s="5">
        <f t="shared" si="53"/>
        <v>1466.4937499999999</v>
      </c>
      <c r="O521" s="5">
        <v>0</v>
      </c>
      <c r="P521" s="5">
        <f t="shared" si="54"/>
        <v>1466.4937499999999</v>
      </c>
      <c r="Q521" s="65" t="s">
        <v>126</v>
      </c>
      <c r="R521" s="4" t="s">
        <v>127</v>
      </c>
      <c r="S521" s="4"/>
    </row>
    <row r="522" spans="1:19" s="155" customFormat="1" ht="14.25" hidden="1" customHeight="1" x14ac:dyDescent="0.25">
      <c r="A522" s="151">
        <v>66951</v>
      </c>
      <c r="B522" s="187">
        <f t="shared" si="55"/>
        <v>46239</v>
      </c>
      <c r="C522" s="4" t="s">
        <v>1249</v>
      </c>
      <c r="D522" s="4" t="s">
        <v>674</v>
      </c>
      <c r="E522" s="148" t="s">
        <v>1092</v>
      </c>
      <c r="F522" s="4" t="s">
        <v>131</v>
      </c>
      <c r="G522" s="41">
        <v>3.7</v>
      </c>
      <c r="H522" s="41">
        <v>7.55</v>
      </c>
      <c r="I522" s="5">
        <v>4.5</v>
      </c>
      <c r="J522" s="4" t="s">
        <v>1118</v>
      </c>
      <c r="K522" s="5">
        <v>0</v>
      </c>
      <c r="L522" s="5">
        <f t="shared" si="52"/>
        <v>65.307500000000005</v>
      </c>
      <c r="M522" s="36">
        <v>20</v>
      </c>
      <c r="N522" s="5">
        <f t="shared" si="53"/>
        <v>1306.1500000000001</v>
      </c>
      <c r="O522" s="5">
        <v>0</v>
      </c>
      <c r="P522" s="5">
        <f t="shared" si="54"/>
        <v>1306.1500000000001</v>
      </c>
      <c r="Q522" s="65" t="s">
        <v>126</v>
      </c>
      <c r="R522" s="4" t="s">
        <v>127</v>
      </c>
      <c r="S522" s="4"/>
    </row>
    <row r="523" spans="1:19" s="155" customFormat="1" ht="14.25" hidden="1" customHeight="1" x14ac:dyDescent="0.25">
      <c r="A523" s="151">
        <v>66952</v>
      </c>
      <c r="B523" s="187">
        <f t="shared" si="55"/>
        <v>46240</v>
      </c>
      <c r="C523" s="4" t="s">
        <v>1249</v>
      </c>
      <c r="D523" s="4" t="s">
        <v>674</v>
      </c>
      <c r="E523" s="148" t="s">
        <v>1092</v>
      </c>
      <c r="F523" s="4" t="s">
        <v>131</v>
      </c>
      <c r="G523" s="41">
        <v>3.6</v>
      </c>
      <c r="H523" s="41">
        <v>7.6</v>
      </c>
      <c r="I523" s="5">
        <v>4.5</v>
      </c>
      <c r="J523" s="4" t="s">
        <v>1118</v>
      </c>
      <c r="K523" s="5">
        <v>0</v>
      </c>
      <c r="L523" s="5">
        <f t="shared" si="52"/>
        <v>64.819999999999993</v>
      </c>
      <c r="M523" s="36">
        <v>19.600000000000001</v>
      </c>
      <c r="N523" s="5">
        <f t="shared" si="53"/>
        <v>1270.472</v>
      </c>
      <c r="O523" s="5">
        <v>0</v>
      </c>
      <c r="P523" s="5">
        <f t="shared" si="54"/>
        <v>1270.472</v>
      </c>
      <c r="Q523" s="65" t="s">
        <v>126</v>
      </c>
      <c r="R523" s="4" t="s">
        <v>127</v>
      </c>
      <c r="S523" s="4"/>
    </row>
    <row r="524" spans="1:19" s="155" customFormat="1" ht="14.25" hidden="1" customHeight="1" x14ac:dyDescent="0.25">
      <c r="A524" s="151">
        <v>66953</v>
      </c>
      <c r="B524" s="187">
        <f t="shared" si="55"/>
        <v>46241</v>
      </c>
      <c r="C524" s="4" t="s">
        <v>1249</v>
      </c>
      <c r="D524" s="4" t="s">
        <v>674</v>
      </c>
      <c r="E524" s="148" t="s">
        <v>1092</v>
      </c>
      <c r="F524" s="4" t="s">
        <v>131</v>
      </c>
      <c r="G524" s="41">
        <v>3.75</v>
      </c>
      <c r="H524" s="41">
        <v>7.8</v>
      </c>
      <c r="I524" s="5">
        <v>4.5</v>
      </c>
      <c r="J524" s="4" t="s">
        <v>1118</v>
      </c>
      <c r="K524" s="5">
        <v>0</v>
      </c>
      <c r="L524" s="5">
        <f t="shared" si="52"/>
        <v>66.802499999999995</v>
      </c>
      <c r="M524" s="36">
        <v>20.5</v>
      </c>
      <c r="N524" s="5">
        <f t="shared" si="53"/>
        <v>1369.4512499999998</v>
      </c>
      <c r="O524" s="5">
        <v>0</v>
      </c>
      <c r="P524" s="5">
        <f t="shared" si="54"/>
        <v>1369.4512499999998</v>
      </c>
      <c r="Q524" s="65" t="s">
        <v>126</v>
      </c>
      <c r="R524" s="4" t="s">
        <v>127</v>
      </c>
      <c r="S524" s="4"/>
    </row>
    <row r="525" spans="1:19" s="155" customFormat="1" ht="14.25" hidden="1" customHeight="1" x14ac:dyDescent="0.25">
      <c r="A525" s="151">
        <v>66954</v>
      </c>
      <c r="B525" s="187">
        <f t="shared" si="55"/>
        <v>46242</v>
      </c>
      <c r="C525" s="4" t="s">
        <v>1249</v>
      </c>
      <c r="D525" s="4" t="s">
        <v>674</v>
      </c>
      <c r="E525" s="148" t="s">
        <v>1092</v>
      </c>
      <c r="F525" s="4" t="s">
        <v>131</v>
      </c>
      <c r="G525" s="41">
        <v>3.7</v>
      </c>
      <c r="H525" s="41">
        <v>7.6</v>
      </c>
      <c r="I525" s="5">
        <v>4.5</v>
      </c>
      <c r="J525" s="4" t="s">
        <v>1118</v>
      </c>
      <c r="K525" s="5">
        <v>0</v>
      </c>
      <c r="L525" s="5">
        <f t="shared" si="52"/>
        <v>65.534999999999997</v>
      </c>
      <c r="M525" s="36">
        <v>19</v>
      </c>
      <c r="N525" s="5">
        <f t="shared" si="53"/>
        <v>1245.165</v>
      </c>
      <c r="O525" s="5">
        <v>0</v>
      </c>
      <c r="P525" s="5">
        <f t="shared" si="54"/>
        <v>1245.165</v>
      </c>
      <c r="Q525" s="65" t="s">
        <v>126</v>
      </c>
      <c r="R525" s="4" t="s">
        <v>127</v>
      </c>
      <c r="S525" s="4"/>
    </row>
    <row r="526" spans="1:19" s="155" customFormat="1" ht="14.25" hidden="1" customHeight="1" x14ac:dyDescent="0.25">
      <c r="A526" s="100">
        <v>66955</v>
      </c>
      <c r="B526" s="187">
        <f t="shared" si="55"/>
        <v>46243</v>
      </c>
      <c r="C526" s="4" t="s">
        <v>1249</v>
      </c>
      <c r="D526" s="4" t="s">
        <v>674</v>
      </c>
      <c r="E526" s="148" t="s">
        <v>1092</v>
      </c>
      <c r="F526" s="4" t="s">
        <v>131</v>
      </c>
      <c r="G526" s="41">
        <v>3.7</v>
      </c>
      <c r="H526" s="41">
        <v>7.6</v>
      </c>
      <c r="I526" s="5">
        <v>4.5</v>
      </c>
      <c r="J526" s="4" t="s">
        <v>1118</v>
      </c>
      <c r="K526" s="5">
        <v>0</v>
      </c>
      <c r="L526" s="5">
        <f t="shared" si="52"/>
        <v>65.534999999999997</v>
      </c>
      <c r="M526" s="36">
        <v>17.399999999999999</v>
      </c>
      <c r="N526" s="5">
        <f t="shared" si="53"/>
        <v>1140.3089999999997</v>
      </c>
      <c r="O526" s="5">
        <v>0</v>
      </c>
      <c r="P526" s="5">
        <f t="shared" si="54"/>
        <v>1140.3089999999997</v>
      </c>
      <c r="Q526" s="4" t="s">
        <v>126</v>
      </c>
      <c r="R526" s="4" t="s">
        <v>127</v>
      </c>
      <c r="S526" s="4"/>
    </row>
    <row r="527" spans="1:19" s="155" customFormat="1" ht="14.25" hidden="1" customHeight="1" x14ac:dyDescent="0.25">
      <c r="A527" s="151">
        <v>66956</v>
      </c>
      <c r="B527" s="187">
        <f t="shared" si="55"/>
        <v>46244</v>
      </c>
      <c r="C527" s="4" t="s">
        <v>1249</v>
      </c>
      <c r="D527" s="4" t="s">
        <v>674</v>
      </c>
      <c r="E527" s="148" t="s">
        <v>1092</v>
      </c>
      <c r="F527" s="4" t="s">
        <v>131</v>
      </c>
      <c r="G527" s="41">
        <v>3.65</v>
      </c>
      <c r="H527" s="41">
        <v>7.5</v>
      </c>
      <c r="I527" s="5">
        <v>4.5</v>
      </c>
      <c r="J527" s="4" t="s">
        <v>1118</v>
      </c>
      <c r="K527" s="5">
        <v>0</v>
      </c>
      <c r="L527" s="5">
        <f t="shared" si="52"/>
        <v>64.722499999999997</v>
      </c>
      <c r="M527" s="36">
        <v>20</v>
      </c>
      <c r="N527" s="5">
        <f t="shared" si="53"/>
        <v>1294.4499999999998</v>
      </c>
      <c r="O527" s="5">
        <v>0</v>
      </c>
      <c r="P527" s="5">
        <f t="shared" si="54"/>
        <v>1294.4499999999998</v>
      </c>
      <c r="Q527" s="65" t="s">
        <v>126</v>
      </c>
      <c r="R527" s="4" t="s">
        <v>127</v>
      </c>
      <c r="S527" s="4"/>
    </row>
    <row r="528" spans="1:19" s="155" customFormat="1" ht="14.25" hidden="1" customHeight="1" x14ac:dyDescent="0.25">
      <c r="A528" s="151">
        <v>66957</v>
      </c>
      <c r="B528" s="187">
        <f t="shared" si="55"/>
        <v>46245</v>
      </c>
      <c r="C528" s="4" t="s">
        <v>1249</v>
      </c>
      <c r="D528" s="4" t="s">
        <v>674</v>
      </c>
      <c r="E528" s="148" t="s">
        <v>1092</v>
      </c>
      <c r="F528" s="4" t="s">
        <v>131</v>
      </c>
      <c r="G528" s="41">
        <v>3.65</v>
      </c>
      <c r="H528" s="41">
        <v>7.5</v>
      </c>
      <c r="I528" s="5">
        <v>4.5</v>
      </c>
      <c r="J528" s="4" t="s">
        <v>1118</v>
      </c>
      <c r="K528" s="5">
        <v>0</v>
      </c>
      <c r="L528" s="5">
        <f t="shared" si="52"/>
        <v>64.722499999999997</v>
      </c>
      <c r="M528" s="36">
        <v>23</v>
      </c>
      <c r="N528" s="5">
        <f t="shared" si="53"/>
        <v>1488.6174999999998</v>
      </c>
      <c r="O528" s="5">
        <v>0</v>
      </c>
      <c r="P528" s="5">
        <f t="shared" si="54"/>
        <v>1488.6174999999998</v>
      </c>
      <c r="Q528" s="65" t="s">
        <v>126</v>
      </c>
      <c r="R528" s="4" t="s">
        <v>127</v>
      </c>
      <c r="S528" s="4"/>
    </row>
    <row r="529" spans="1:19" s="155" customFormat="1" ht="14.25" hidden="1" customHeight="1" x14ac:dyDescent="0.25">
      <c r="A529" s="151">
        <v>66958</v>
      </c>
      <c r="B529" s="187">
        <f t="shared" si="55"/>
        <v>46246</v>
      </c>
      <c r="C529" s="4" t="s">
        <v>1249</v>
      </c>
      <c r="D529" s="4" t="s">
        <v>674</v>
      </c>
      <c r="E529" s="148" t="s">
        <v>1092</v>
      </c>
      <c r="F529" s="4" t="s">
        <v>131</v>
      </c>
      <c r="G529" s="41">
        <v>3.65</v>
      </c>
      <c r="H529" s="41">
        <v>7.5</v>
      </c>
      <c r="I529" s="5">
        <v>4.5</v>
      </c>
      <c r="J529" s="4" t="s">
        <v>1118</v>
      </c>
      <c r="K529" s="5">
        <v>0</v>
      </c>
      <c r="L529" s="5">
        <f t="shared" si="52"/>
        <v>64.722499999999997</v>
      </c>
      <c r="M529" s="36">
        <v>19.600000000000001</v>
      </c>
      <c r="N529" s="5">
        <f t="shared" si="53"/>
        <v>1268.5609999999999</v>
      </c>
      <c r="O529" s="5">
        <v>0</v>
      </c>
      <c r="P529" s="5">
        <f t="shared" si="54"/>
        <v>1268.5609999999999</v>
      </c>
      <c r="Q529" s="65" t="s">
        <v>126</v>
      </c>
      <c r="R529" s="4" t="s">
        <v>127</v>
      </c>
      <c r="S529" s="4"/>
    </row>
    <row r="530" spans="1:19" s="155" customFormat="1" ht="14.25" hidden="1" customHeight="1" x14ac:dyDescent="0.25">
      <c r="A530" s="151">
        <v>66959</v>
      </c>
      <c r="B530" s="187">
        <f t="shared" si="55"/>
        <v>46247</v>
      </c>
      <c r="C530" s="4" t="s">
        <v>1249</v>
      </c>
      <c r="D530" s="4" t="s">
        <v>674</v>
      </c>
      <c r="E530" s="148" t="s">
        <v>1092</v>
      </c>
      <c r="F530" s="4" t="s">
        <v>131</v>
      </c>
      <c r="G530" s="41">
        <v>3.65</v>
      </c>
      <c r="H530" s="41">
        <v>7.5</v>
      </c>
      <c r="I530" s="5">
        <v>4.5</v>
      </c>
      <c r="J530" s="4" t="s">
        <v>1118</v>
      </c>
      <c r="K530" s="5">
        <v>0</v>
      </c>
      <c r="L530" s="5">
        <f t="shared" si="52"/>
        <v>64.722499999999997</v>
      </c>
      <c r="M530" s="36">
        <v>17.600000000000001</v>
      </c>
      <c r="N530" s="5">
        <f t="shared" si="53"/>
        <v>1139.116</v>
      </c>
      <c r="O530" s="5">
        <v>0</v>
      </c>
      <c r="P530" s="5">
        <f t="shared" si="54"/>
        <v>1139.116</v>
      </c>
      <c r="Q530" s="65" t="s">
        <v>126</v>
      </c>
      <c r="R530" s="4" t="s">
        <v>127</v>
      </c>
      <c r="S530" s="4"/>
    </row>
    <row r="531" spans="1:19" s="155" customFormat="1" ht="14.25" hidden="1" customHeight="1" x14ac:dyDescent="0.25">
      <c r="A531" s="151">
        <v>66960</v>
      </c>
      <c r="B531" s="187">
        <f t="shared" si="55"/>
        <v>46248</v>
      </c>
      <c r="C531" s="4" t="s">
        <v>1249</v>
      </c>
      <c r="D531" s="4" t="s">
        <v>674</v>
      </c>
      <c r="E531" s="148" t="s">
        <v>1092</v>
      </c>
      <c r="F531" s="4" t="s">
        <v>131</v>
      </c>
      <c r="G531" s="41">
        <v>3.65</v>
      </c>
      <c r="H531" s="41">
        <v>7.5</v>
      </c>
      <c r="I531" s="5">
        <v>4.5</v>
      </c>
      <c r="J531" s="4" t="s">
        <v>1118</v>
      </c>
      <c r="K531" s="5">
        <v>0</v>
      </c>
      <c r="L531" s="5">
        <f t="shared" si="52"/>
        <v>64.722499999999997</v>
      </c>
      <c r="M531" s="36">
        <v>24.6</v>
      </c>
      <c r="N531" s="5">
        <f t="shared" si="53"/>
        <v>1592.1735000000001</v>
      </c>
      <c r="O531" s="5">
        <v>0</v>
      </c>
      <c r="P531" s="5">
        <f t="shared" si="54"/>
        <v>1592.1735000000001</v>
      </c>
      <c r="Q531" s="65" t="s">
        <v>126</v>
      </c>
      <c r="R531" s="4" t="s">
        <v>127</v>
      </c>
      <c r="S531" s="4"/>
    </row>
    <row r="532" spans="1:19" s="155" customFormat="1" ht="14.25" hidden="1" customHeight="1" x14ac:dyDescent="0.25">
      <c r="A532" s="151">
        <v>66961</v>
      </c>
      <c r="B532" s="187">
        <f t="shared" si="55"/>
        <v>46249</v>
      </c>
      <c r="C532" s="4" t="s">
        <v>1249</v>
      </c>
      <c r="D532" s="4" t="s">
        <v>674</v>
      </c>
      <c r="E532" s="148" t="s">
        <v>1092</v>
      </c>
      <c r="F532" s="4" t="s">
        <v>131</v>
      </c>
      <c r="G532" s="41">
        <v>3.65</v>
      </c>
      <c r="H532" s="41">
        <v>7.5</v>
      </c>
      <c r="I532" s="5">
        <v>4.5</v>
      </c>
      <c r="J532" s="4" t="s">
        <v>1118</v>
      </c>
      <c r="K532" s="5">
        <v>0</v>
      </c>
      <c r="L532" s="5">
        <f t="shared" si="52"/>
        <v>64.722499999999997</v>
      </c>
      <c r="M532" s="36">
        <v>23.7</v>
      </c>
      <c r="N532" s="5">
        <f t="shared" si="53"/>
        <v>1533.9232499999998</v>
      </c>
      <c r="O532" s="5">
        <v>0</v>
      </c>
      <c r="P532" s="5">
        <f t="shared" si="54"/>
        <v>1533.9232499999998</v>
      </c>
      <c r="Q532" s="65" t="s">
        <v>126</v>
      </c>
      <c r="R532" s="4" t="s">
        <v>127</v>
      </c>
      <c r="S532" s="4"/>
    </row>
    <row r="533" spans="1:19" s="155" customFormat="1" ht="14.25" hidden="1" customHeight="1" x14ac:dyDescent="0.25">
      <c r="A533" s="100" t="s">
        <v>59</v>
      </c>
      <c r="B533" s="187">
        <f t="shared" si="55"/>
        <v>46250</v>
      </c>
      <c r="C533" s="4" t="s">
        <v>1249</v>
      </c>
      <c r="D533" s="4" t="s">
        <v>674</v>
      </c>
      <c r="E533" s="148" t="s">
        <v>1092</v>
      </c>
      <c r="F533" s="4" t="s">
        <v>131</v>
      </c>
      <c r="G533" s="41">
        <v>3.65</v>
      </c>
      <c r="H533" s="41">
        <v>7.5</v>
      </c>
      <c r="I533" s="5">
        <v>4.5</v>
      </c>
      <c r="J533" s="4" t="s">
        <v>1118</v>
      </c>
      <c r="K533" s="5">
        <v>0</v>
      </c>
      <c r="L533" s="5">
        <f t="shared" si="52"/>
        <v>64.722499999999997</v>
      </c>
      <c r="M533" s="36">
        <v>21.2</v>
      </c>
      <c r="N533" s="5">
        <f t="shared" si="53"/>
        <v>1372.117</v>
      </c>
      <c r="O533" s="5">
        <v>0</v>
      </c>
      <c r="P533" s="5">
        <f t="shared" si="54"/>
        <v>1372.117</v>
      </c>
      <c r="Q533" s="65" t="s">
        <v>126</v>
      </c>
      <c r="R533" s="4" t="s">
        <v>127</v>
      </c>
      <c r="S533" s="4"/>
    </row>
    <row r="534" spans="1:19" ht="14.25" hidden="1" customHeight="1" x14ac:dyDescent="0.25">
      <c r="A534" s="151">
        <v>66943</v>
      </c>
      <c r="B534" s="187">
        <f t="shared" si="55"/>
        <v>46231</v>
      </c>
      <c r="C534" s="4" t="s">
        <v>1115</v>
      </c>
      <c r="D534" s="4" t="s">
        <v>1250</v>
      </c>
      <c r="E534" s="148" t="s">
        <v>8838</v>
      </c>
      <c r="F534" s="4" t="s">
        <v>1093</v>
      </c>
      <c r="G534" s="41">
        <v>0</v>
      </c>
      <c r="H534" s="41">
        <v>0</v>
      </c>
      <c r="I534" s="5">
        <v>0</v>
      </c>
      <c r="J534" s="4" t="s">
        <v>1094</v>
      </c>
      <c r="K534" s="5">
        <v>95</v>
      </c>
      <c r="L534" s="5">
        <f t="shared" si="52"/>
        <v>95</v>
      </c>
      <c r="M534" s="36">
        <v>10</v>
      </c>
      <c r="N534" s="5">
        <f t="shared" si="53"/>
        <v>950</v>
      </c>
      <c r="O534" s="5">
        <v>0</v>
      </c>
      <c r="P534" s="5">
        <f t="shared" si="54"/>
        <v>950</v>
      </c>
      <c r="Q534" s="65" t="s">
        <v>126</v>
      </c>
      <c r="R534" s="4" t="s">
        <v>1095</v>
      </c>
      <c r="S534" s="152"/>
    </row>
    <row r="535" spans="1:19" ht="14.25" hidden="1" customHeight="1" x14ac:dyDescent="0.25">
      <c r="A535" s="151">
        <v>66943</v>
      </c>
      <c r="B535" s="187">
        <f t="shared" si="55"/>
        <v>46231</v>
      </c>
      <c r="C535" s="4" t="s">
        <v>1115</v>
      </c>
      <c r="D535" s="4" t="s">
        <v>1250</v>
      </c>
      <c r="E535" s="148" t="s">
        <v>8838</v>
      </c>
      <c r="F535" s="4" t="s">
        <v>131</v>
      </c>
      <c r="G535" s="41">
        <v>0</v>
      </c>
      <c r="H535" s="41">
        <v>0</v>
      </c>
      <c r="I535" s="5">
        <v>0</v>
      </c>
      <c r="J535" s="4" t="s">
        <v>1094</v>
      </c>
      <c r="K535" s="5">
        <v>78</v>
      </c>
      <c r="L535" s="5">
        <f t="shared" si="52"/>
        <v>78</v>
      </c>
      <c r="M535" s="36">
        <v>24</v>
      </c>
      <c r="N535" s="5">
        <f t="shared" si="53"/>
        <v>1872</v>
      </c>
      <c r="O535" s="5">
        <v>0</v>
      </c>
      <c r="P535" s="5">
        <f t="shared" si="54"/>
        <v>1872</v>
      </c>
      <c r="Q535" s="65" t="s">
        <v>126</v>
      </c>
      <c r="R535" s="4" t="s">
        <v>1095</v>
      </c>
      <c r="S535" s="4"/>
    </row>
    <row r="536" spans="1:19" ht="14.25" hidden="1" customHeight="1" x14ac:dyDescent="0.25">
      <c r="A536" s="151">
        <v>66943</v>
      </c>
      <c r="B536" s="187">
        <f t="shared" si="55"/>
        <v>46231</v>
      </c>
      <c r="C536" s="4" t="s">
        <v>1115</v>
      </c>
      <c r="D536" s="4" t="s">
        <v>1250</v>
      </c>
      <c r="E536" s="148" t="s">
        <v>1092</v>
      </c>
      <c r="F536" s="4" t="s">
        <v>1093</v>
      </c>
      <c r="G536" s="41">
        <v>0</v>
      </c>
      <c r="H536" s="41">
        <v>0</v>
      </c>
      <c r="I536" s="5">
        <v>0</v>
      </c>
      <c r="J536" s="4" t="s">
        <v>1094</v>
      </c>
      <c r="K536" s="5">
        <v>95</v>
      </c>
      <c r="L536" s="5">
        <f t="shared" si="52"/>
        <v>95</v>
      </c>
      <c r="M536" s="36">
        <v>8</v>
      </c>
      <c r="N536" s="5">
        <f t="shared" si="53"/>
        <v>760</v>
      </c>
      <c r="O536" s="5">
        <v>0</v>
      </c>
      <c r="P536" s="5">
        <f t="shared" si="54"/>
        <v>760</v>
      </c>
      <c r="Q536" s="65" t="s">
        <v>126</v>
      </c>
      <c r="R536" s="4" t="s">
        <v>1095</v>
      </c>
      <c r="S536" s="152"/>
    </row>
    <row r="537" spans="1:19" ht="14.25" hidden="1" customHeight="1" x14ac:dyDescent="0.25">
      <c r="A537" s="151">
        <v>66943</v>
      </c>
      <c r="B537" s="187">
        <f t="shared" si="55"/>
        <v>46231</v>
      </c>
      <c r="C537" s="4" t="s">
        <v>1115</v>
      </c>
      <c r="D537" s="4" t="s">
        <v>1250</v>
      </c>
      <c r="E537" s="148" t="s">
        <v>1092</v>
      </c>
      <c r="F537" s="4" t="s">
        <v>131</v>
      </c>
      <c r="G537" s="41">
        <v>0</v>
      </c>
      <c r="H537" s="41">
        <v>0</v>
      </c>
      <c r="I537" s="5">
        <v>0</v>
      </c>
      <c r="J537" s="4" t="s">
        <v>1094</v>
      </c>
      <c r="K537" s="5">
        <v>78</v>
      </c>
      <c r="L537" s="5">
        <f t="shared" si="52"/>
        <v>78</v>
      </c>
      <c r="M537" s="36">
        <v>24.5</v>
      </c>
      <c r="N537" s="5">
        <f t="shared" si="53"/>
        <v>1911</v>
      </c>
      <c r="O537" s="5">
        <v>0</v>
      </c>
      <c r="P537" s="5">
        <f t="shared" si="54"/>
        <v>1911</v>
      </c>
      <c r="Q537" s="65" t="s">
        <v>126</v>
      </c>
      <c r="R537" s="4" t="s">
        <v>1095</v>
      </c>
      <c r="S537" s="4"/>
    </row>
    <row r="538" spans="1:19" ht="14.25" hidden="1" customHeight="1" x14ac:dyDescent="0.25">
      <c r="A538" s="151">
        <v>66944</v>
      </c>
      <c r="B538" s="187">
        <f t="shared" si="55"/>
        <v>46232</v>
      </c>
      <c r="C538" s="4" t="s">
        <v>1115</v>
      </c>
      <c r="D538" s="4" t="s">
        <v>1250</v>
      </c>
      <c r="E538" s="148" t="s">
        <v>8838</v>
      </c>
      <c r="F538" s="4" t="s">
        <v>1093</v>
      </c>
      <c r="G538" s="41">
        <v>0</v>
      </c>
      <c r="H538" s="41">
        <v>0</v>
      </c>
      <c r="I538" s="5">
        <v>0</v>
      </c>
      <c r="J538" s="4" t="s">
        <v>1094</v>
      </c>
      <c r="K538" s="5">
        <v>95</v>
      </c>
      <c r="L538" s="5">
        <f t="shared" si="52"/>
        <v>95</v>
      </c>
      <c r="M538" s="36">
        <v>9.5</v>
      </c>
      <c r="N538" s="5">
        <f t="shared" si="53"/>
        <v>902.5</v>
      </c>
      <c r="O538" s="5">
        <v>0</v>
      </c>
      <c r="P538" s="5">
        <f t="shared" si="54"/>
        <v>902.5</v>
      </c>
      <c r="Q538" s="65" t="s">
        <v>126</v>
      </c>
      <c r="R538" s="4" t="s">
        <v>1095</v>
      </c>
      <c r="S538" s="4"/>
    </row>
    <row r="539" spans="1:19" ht="14.25" hidden="1" customHeight="1" x14ac:dyDescent="0.25">
      <c r="A539" s="151">
        <v>66944</v>
      </c>
      <c r="B539" s="187">
        <f t="shared" si="55"/>
        <v>46232</v>
      </c>
      <c r="C539" s="4" t="s">
        <v>1115</v>
      </c>
      <c r="D539" s="4" t="s">
        <v>1250</v>
      </c>
      <c r="E539" s="148" t="s">
        <v>8838</v>
      </c>
      <c r="F539" s="4" t="s">
        <v>131</v>
      </c>
      <c r="G539" s="41">
        <v>0</v>
      </c>
      <c r="H539" s="41">
        <v>0</v>
      </c>
      <c r="I539" s="5">
        <v>0</v>
      </c>
      <c r="J539" s="4" t="s">
        <v>1094</v>
      </c>
      <c r="K539" s="5">
        <v>78</v>
      </c>
      <c r="L539" s="5">
        <f t="shared" si="52"/>
        <v>78</v>
      </c>
      <c r="M539" s="36">
        <v>24.5</v>
      </c>
      <c r="N539" s="5">
        <f t="shared" si="53"/>
        <v>1911</v>
      </c>
      <c r="O539" s="5">
        <v>0</v>
      </c>
      <c r="P539" s="5">
        <f t="shared" si="54"/>
        <v>1911</v>
      </c>
      <c r="Q539" s="65" t="s">
        <v>126</v>
      </c>
      <c r="R539" s="4" t="s">
        <v>1095</v>
      </c>
      <c r="S539" s="4"/>
    </row>
    <row r="540" spans="1:19" ht="14.25" hidden="1" customHeight="1" x14ac:dyDescent="0.25">
      <c r="A540" s="151">
        <v>66944</v>
      </c>
      <c r="B540" s="187">
        <f t="shared" si="55"/>
        <v>46232</v>
      </c>
      <c r="C540" s="4" t="s">
        <v>1115</v>
      </c>
      <c r="D540" s="4" t="s">
        <v>1250</v>
      </c>
      <c r="E540" s="148" t="s">
        <v>1092</v>
      </c>
      <c r="F540" s="4" t="s">
        <v>1093</v>
      </c>
      <c r="G540" s="41">
        <v>0</v>
      </c>
      <c r="H540" s="41">
        <v>0</v>
      </c>
      <c r="I540" s="5">
        <v>0</v>
      </c>
      <c r="J540" s="4" t="s">
        <v>1094</v>
      </c>
      <c r="K540" s="5">
        <v>95</v>
      </c>
      <c r="L540" s="5">
        <f t="shared" si="52"/>
        <v>95</v>
      </c>
      <c r="M540" s="36">
        <v>9.5</v>
      </c>
      <c r="N540" s="5">
        <f t="shared" si="53"/>
        <v>902.5</v>
      </c>
      <c r="O540" s="5">
        <v>0</v>
      </c>
      <c r="P540" s="5">
        <f t="shared" si="54"/>
        <v>902.5</v>
      </c>
      <c r="Q540" s="65" t="s">
        <v>126</v>
      </c>
      <c r="R540" s="4" t="s">
        <v>1095</v>
      </c>
      <c r="S540" s="4"/>
    </row>
    <row r="541" spans="1:19" ht="14.25" hidden="1" customHeight="1" x14ac:dyDescent="0.25">
      <c r="A541" s="151">
        <v>66944</v>
      </c>
      <c r="B541" s="187">
        <f t="shared" si="55"/>
        <v>46232</v>
      </c>
      <c r="C541" s="4" t="s">
        <v>1115</v>
      </c>
      <c r="D541" s="4" t="s">
        <v>1250</v>
      </c>
      <c r="E541" s="148" t="s">
        <v>1092</v>
      </c>
      <c r="F541" s="4" t="s">
        <v>131</v>
      </c>
      <c r="G541" s="41">
        <v>0</v>
      </c>
      <c r="H541" s="41">
        <v>0</v>
      </c>
      <c r="I541" s="5">
        <v>0</v>
      </c>
      <c r="J541" s="4" t="s">
        <v>1094</v>
      </c>
      <c r="K541" s="5">
        <v>78</v>
      </c>
      <c r="L541" s="5">
        <f t="shared" si="52"/>
        <v>78</v>
      </c>
      <c r="M541" s="36">
        <v>22.5</v>
      </c>
      <c r="N541" s="5">
        <f t="shared" si="53"/>
        <v>1755</v>
      </c>
      <c r="O541" s="5">
        <v>0</v>
      </c>
      <c r="P541" s="5">
        <f t="shared" si="54"/>
        <v>1755</v>
      </c>
      <c r="Q541" s="65" t="s">
        <v>126</v>
      </c>
      <c r="R541" s="4" t="s">
        <v>1095</v>
      </c>
      <c r="S541" s="4"/>
    </row>
    <row r="542" spans="1:19" hidden="1" x14ac:dyDescent="0.25">
      <c r="A542" s="151">
        <v>66945</v>
      </c>
      <c r="B542" s="187">
        <f t="shared" si="55"/>
        <v>46233</v>
      </c>
      <c r="C542" s="4" t="s">
        <v>1115</v>
      </c>
      <c r="D542" s="4" t="s">
        <v>1250</v>
      </c>
      <c r="E542" s="148" t="s">
        <v>8838</v>
      </c>
      <c r="F542" s="4" t="s">
        <v>1093</v>
      </c>
      <c r="G542" s="41">
        <v>0</v>
      </c>
      <c r="H542" s="41">
        <v>0</v>
      </c>
      <c r="I542" s="5">
        <v>0</v>
      </c>
      <c r="J542" s="4" t="s">
        <v>1094</v>
      </c>
      <c r="K542" s="5">
        <v>95</v>
      </c>
      <c r="L542" s="5">
        <f t="shared" si="52"/>
        <v>95</v>
      </c>
      <c r="M542" s="36">
        <v>10</v>
      </c>
      <c r="N542" s="5">
        <f t="shared" si="53"/>
        <v>950</v>
      </c>
      <c r="O542" s="5">
        <v>0</v>
      </c>
      <c r="P542" s="5">
        <f t="shared" si="54"/>
        <v>950</v>
      </c>
      <c r="Q542" s="65" t="s">
        <v>126</v>
      </c>
      <c r="R542" s="4" t="s">
        <v>1095</v>
      </c>
      <c r="S542" s="4"/>
    </row>
    <row r="543" spans="1:19" hidden="1" x14ac:dyDescent="0.25">
      <c r="A543" s="151">
        <v>66945</v>
      </c>
      <c r="B543" s="187">
        <f t="shared" si="55"/>
        <v>46233</v>
      </c>
      <c r="C543" s="4" t="s">
        <v>1115</v>
      </c>
      <c r="D543" s="4" t="s">
        <v>1250</v>
      </c>
      <c r="E543" s="148" t="s">
        <v>8838</v>
      </c>
      <c r="F543" s="4" t="s">
        <v>131</v>
      </c>
      <c r="G543" s="41">
        <v>0</v>
      </c>
      <c r="H543" s="41">
        <v>0</v>
      </c>
      <c r="I543" s="5">
        <v>0</v>
      </c>
      <c r="J543" s="4" t="s">
        <v>1094</v>
      </c>
      <c r="K543" s="5">
        <v>78</v>
      </c>
      <c r="L543" s="5">
        <f t="shared" si="52"/>
        <v>78</v>
      </c>
      <c r="M543" s="36">
        <v>21.5</v>
      </c>
      <c r="N543" s="5">
        <f t="shared" si="53"/>
        <v>1677</v>
      </c>
      <c r="O543" s="5">
        <v>0</v>
      </c>
      <c r="P543" s="5">
        <f t="shared" si="54"/>
        <v>1677</v>
      </c>
      <c r="Q543" s="65" t="s">
        <v>126</v>
      </c>
      <c r="R543" s="4" t="s">
        <v>1095</v>
      </c>
      <c r="S543" s="4"/>
    </row>
    <row r="544" spans="1:19" hidden="1" x14ac:dyDescent="0.25">
      <c r="A544" s="151">
        <v>66945</v>
      </c>
      <c r="B544" s="187">
        <f t="shared" si="55"/>
        <v>46233</v>
      </c>
      <c r="C544" s="4" t="s">
        <v>1115</v>
      </c>
      <c r="D544" s="4" t="s">
        <v>1250</v>
      </c>
      <c r="E544" s="148" t="s">
        <v>1092</v>
      </c>
      <c r="F544" s="4" t="s">
        <v>1093</v>
      </c>
      <c r="G544" s="41">
        <v>0</v>
      </c>
      <c r="H544" s="41">
        <v>0</v>
      </c>
      <c r="I544" s="5">
        <v>0</v>
      </c>
      <c r="J544" s="4" t="s">
        <v>1094</v>
      </c>
      <c r="K544" s="5">
        <v>95</v>
      </c>
      <c r="L544" s="5">
        <f t="shared" si="52"/>
        <v>95</v>
      </c>
      <c r="M544" s="36">
        <v>8</v>
      </c>
      <c r="N544" s="5">
        <f t="shared" si="53"/>
        <v>760</v>
      </c>
      <c r="O544" s="5">
        <v>0</v>
      </c>
      <c r="P544" s="5">
        <f t="shared" si="54"/>
        <v>760</v>
      </c>
      <c r="Q544" s="65" t="s">
        <v>126</v>
      </c>
      <c r="R544" s="4" t="s">
        <v>1095</v>
      </c>
      <c r="S544" s="4"/>
    </row>
    <row r="545" spans="1:19" hidden="1" x14ac:dyDescent="0.25">
      <c r="A545" s="151">
        <v>66945</v>
      </c>
      <c r="B545" s="187">
        <f t="shared" si="55"/>
        <v>46233</v>
      </c>
      <c r="C545" s="4" t="s">
        <v>1115</v>
      </c>
      <c r="D545" s="4" t="s">
        <v>1250</v>
      </c>
      <c r="E545" s="148" t="s">
        <v>1092</v>
      </c>
      <c r="F545" s="4" t="s">
        <v>131</v>
      </c>
      <c r="G545" s="41">
        <v>0</v>
      </c>
      <c r="H545" s="41">
        <v>0</v>
      </c>
      <c r="I545" s="5">
        <v>0</v>
      </c>
      <c r="J545" s="4" t="s">
        <v>1094</v>
      </c>
      <c r="K545" s="5">
        <v>78</v>
      </c>
      <c r="L545" s="5">
        <f t="shared" si="52"/>
        <v>78</v>
      </c>
      <c r="M545" s="36">
        <v>20</v>
      </c>
      <c r="N545" s="5">
        <f t="shared" si="53"/>
        <v>1560</v>
      </c>
      <c r="O545" s="5">
        <v>0</v>
      </c>
      <c r="P545" s="5">
        <f t="shared" si="54"/>
        <v>1560</v>
      </c>
      <c r="Q545" s="65" t="s">
        <v>126</v>
      </c>
      <c r="R545" s="4" t="s">
        <v>1095</v>
      </c>
      <c r="S545" s="4"/>
    </row>
    <row r="546" spans="1:19" hidden="1" x14ac:dyDescent="0.25">
      <c r="A546" s="151">
        <v>66946</v>
      </c>
      <c r="B546" s="187">
        <f t="shared" si="55"/>
        <v>46234</v>
      </c>
      <c r="C546" s="4" t="s">
        <v>1115</v>
      </c>
      <c r="D546" s="4" t="s">
        <v>1250</v>
      </c>
      <c r="E546" s="148" t="s">
        <v>8838</v>
      </c>
      <c r="F546" s="4" t="s">
        <v>1093</v>
      </c>
      <c r="G546" s="41">
        <v>0</v>
      </c>
      <c r="H546" s="41">
        <v>0</v>
      </c>
      <c r="I546" s="5">
        <v>0</v>
      </c>
      <c r="J546" s="4" t="s">
        <v>1094</v>
      </c>
      <c r="K546" s="5">
        <v>95</v>
      </c>
      <c r="L546" s="5">
        <f t="shared" si="52"/>
        <v>95</v>
      </c>
      <c r="M546" s="36">
        <v>8</v>
      </c>
      <c r="N546" s="5">
        <f t="shared" si="53"/>
        <v>760</v>
      </c>
      <c r="O546" s="5">
        <v>0</v>
      </c>
      <c r="P546" s="5">
        <f t="shared" si="54"/>
        <v>760</v>
      </c>
      <c r="Q546" s="65" t="s">
        <v>126</v>
      </c>
      <c r="R546" s="4" t="s">
        <v>1095</v>
      </c>
      <c r="S546" s="4"/>
    </row>
    <row r="547" spans="1:19" hidden="1" x14ac:dyDescent="0.25">
      <c r="A547" s="151">
        <v>66946</v>
      </c>
      <c r="B547" s="187">
        <f t="shared" si="55"/>
        <v>46234</v>
      </c>
      <c r="C547" s="4" t="s">
        <v>1115</v>
      </c>
      <c r="D547" s="4" t="s">
        <v>1250</v>
      </c>
      <c r="E547" s="148" t="s">
        <v>8838</v>
      </c>
      <c r="F547" s="4" t="s">
        <v>131</v>
      </c>
      <c r="G547" s="41">
        <v>0</v>
      </c>
      <c r="H547" s="41">
        <v>0</v>
      </c>
      <c r="I547" s="5">
        <v>0</v>
      </c>
      <c r="J547" s="4" t="s">
        <v>1094</v>
      </c>
      <c r="K547" s="5">
        <v>78</v>
      </c>
      <c r="L547" s="5">
        <f t="shared" si="52"/>
        <v>78</v>
      </c>
      <c r="M547" s="36">
        <v>22.5</v>
      </c>
      <c r="N547" s="5">
        <f t="shared" si="53"/>
        <v>1755</v>
      </c>
      <c r="O547" s="5">
        <v>0</v>
      </c>
      <c r="P547" s="5">
        <f t="shared" si="54"/>
        <v>1755</v>
      </c>
      <c r="Q547" s="65" t="s">
        <v>126</v>
      </c>
      <c r="R547" s="4" t="s">
        <v>1095</v>
      </c>
      <c r="S547" s="4"/>
    </row>
    <row r="548" spans="1:19" hidden="1" x14ac:dyDescent="0.25">
      <c r="A548" s="151">
        <v>66946</v>
      </c>
      <c r="B548" s="187">
        <f t="shared" si="55"/>
        <v>46234</v>
      </c>
      <c r="C548" s="4" t="s">
        <v>1115</v>
      </c>
      <c r="D548" s="4" t="s">
        <v>1250</v>
      </c>
      <c r="E548" s="148" t="s">
        <v>1092</v>
      </c>
      <c r="F548" s="4" t="s">
        <v>1093</v>
      </c>
      <c r="G548" s="41">
        <v>0</v>
      </c>
      <c r="H548" s="41">
        <v>0</v>
      </c>
      <c r="I548" s="5">
        <v>0</v>
      </c>
      <c r="J548" s="4" t="s">
        <v>1094</v>
      </c>
      <c r="K548" s="5">
        <v>95</v>
      </c>
      <c r="L548" s="5">
        <f t="shared" si="52"/>
        <v>95</v>
      </c>
      <c r="M548" s="36">
        <v>8</v>
      </c>
      <c r="N548" s="5">
        <f t="shared" si="53"/>
        <v>760</v>
      </c>
      <c r="O548" s="5">
        <v>0</v>
      </c>
      <c r="P548" s="5">
        <f t="shared" si="54"/>
        <v>760</v>
      </c>
      <c r="Q548" s="65" t="s">
        <v>126</v>
      </c>
      <c r="R548" s="4" t="s">
        <v>1095</v>
      </c>
      <c r="S548" s="4"/>
    </row>
    <row r="549" spans="1:19" hidden="1" x14ac:dyDescent="0.25">
      <c r="A549" s="151">
        <v>66946</v>
      </c>
      <c r="B549" s="187">
        <f t="shared" si="55"/>
        <v>46234</v>
      </c>
      <c r="C549" s="4" t="s">
        <v>1115</v>
      </c>
      <c r="D549" s="4" t="s">
        <v>1250</v>
      </c>
      <c r="E549" s="148" t="s">
        <v>1092</v>
      </c>
      <c r="F549" s="4" t="s">
        <v>131</v>
      </c>
      <c r="G549" s="41">
        <v>0</v>
      </c>
      <c r="H549" s="41">
        <v>0</v>
      </c>
      <c r="I549" s="5">
        <v>0</v>
      </c>
      <c r="J549" s="4" t="s">
        <v>1094</v>
      </c>
      <c r="K549" s="5">
        <v>78</v>
      </c>
      <c r="L549" s="5">
        <f t="shared" si="52"/>
        <v>78</v>
      </c>
      <c r="M549" s="36">
        <v>20</v>
      </c>
      <c r="N549" s="5">
        <f t="shared" si="53"/>
        <v>1560</v>
      </c>
      <c r="O549" s="5">
        <v>0</v>
      </c>
      <c r="P549" s="5">
        <f t="shared" si="54"/>
        <v>1560</v>
      </c>
      <c r="Q549" s="65" t="s">
        <v>126</v>
      </c>
      <c r="R549" s="4" t="s">
        <v>1095</v>
      </c>
      <c r="S549" s="4"/>
    </row>
    <row r="550" spans="1:19" hidden="1" x14ac:dyDescent="0.25">
      <c r="A550" s="151">
        <v>66947</v>
      </c>
      <c r="B550" s="187">
        <f t="shared" si="55"/>
        <v>46235</v>
      </c>
      <c r="C550" s="4" t="s">
        <v>1115</v>
      </c>
      <c r="D550" s="4" t="s">
        <v>1250</v>
      </c>
      <c r="E550" s="148" t="s">
        <v>8838</v>
      </c>
      <c r="F550" s="4" t="s">
        <v>1093</v>
      </c>
      <c r="G550" s="41">
        <v>0</v>
      </c>
      <c r="H550" s="41">
        <v>0</v>
      </c>
      <c r="I550" s="5">
        <v>0</v>
      </c>
      <c r="J550" s="4" t="s">
        <v>1094</v>
      </c>
      <c r="K550" s="5">
        <v>95</v>
      </c>
      <c r="L550" s="5">
        <f t="shared" si="52"/>
        <v>95</v>
      </c>
      <c r="M550" s="36">
        <v>10</v>
      </c>
      <c r="N550" s="5">
        <f t="shared" si="53"/>
        <v>950</v>
      </c>
      <c r="O550" s="5">
        <v>0</v>
      </c>
      <c r="P550" s="5">
        <f t="shared" si="54"/>
        <v>950</v>
      </c>
      <c r="Q550" s="65" t="s">
        <v>126</v>
      </c>
      <c r="R550" s="4" t="s">
        <v>1095</v>
      </c>
      <c r="S550" s="4"/>
    </row>
    <row r="551" spans="1:19" hidden="1" x14ac:dyDescent="0.25">
      <c r="A551" s="151">
        <v>66947</v>
      </c>
      <c r="B551" s="187">
        <f t="shared" si="55"/>
        <v>46235</v>
      </c>
      <c r="C551" s="4" t="s">
        <v>1115</v>
      </c>
      <c r="D551" s="4" t="s">
        <v>1250</v>
      </c>
      <c r="E551" s="148" t="s">
        <v>8838</v>
      </c>
      <c r="F551" s="4" t="s">
        <v>131</v>
      </c>
      <c r="G551" s="41">
        <v>0</v>
      </c>
      <c r="H551" s="41">
        <v>0</v>
      </c>
      <c r="I551" s="5">
        <v>0</v>
      </c>
      <c r="J551" s="4" t="s">
        <v>1094</v>
      </c>
      <c r="K551" s="5">
        <v>78</v>
      </c>
      <c r="L551" s="5">
        <f t="shared" si="52"/>
        <v>78</v>
      </c>
      <c r="M551" s="36">
        <v>22.5</v>
      </c>
      <c r="N551" s="5">
        <f t="shared" si="53"/>
        <v>1755</v>
      </c>
      <c r="O551" s="5">
        <v>0</v>
      </c>
      <c r="P551" s="5">
        <f t="shared" si="54"/>
        <v>1755</v>
      </c>
      <c r="Q551" s="65" t="s">
        <v>126</v>
      </c>
      <c r="R551" s="4" t="s">
        <v>1095</v>
      </c>
      <c r="S551" s="4"/>
    </row>
    <row r="552" spans="1:19" hidden="1" x14ac:dyDescent="0.25">
      <c r="A552" s="151">
        <v>66947</v>
      </c>
      <c r="B552" s="187">
        <f t="shared" si="55"/>
        <v>46235</v>
      </c>
      <c r="C552" s="4" t="s">
        <v>1115</v>
      </c>
      <c r="D552" s="4" t="s">
        <v>1250</v>
      </c>
      <c r="E552" s="148" t="s">
        <v>1092</v>
      </c>
      <c r="F552" s="4" t="s">
        <v>1093</v>
      </c>
      <c r="G552" s="41">
        <v>0</v>
      </c>
      <c r="H552" s="41">
        <v>0</v>
      </c>
      <c r="I552" s="5">
        <v>0</v>
      </c>
      <c r="J552" s="4" t="s">
        <v>1094</v>
      </c>
      <c r="K552" s="5">
        <v>95</v>
      </c>
      <c r="L552" s="5">
        <f t="shared" si="52"/>
        <v>95</v>
      </c>
      <c r="M552" s="36">
        <v>10</v>
      </c>
      <c r="N552" s="5">
        <f t="shared" si="53"/>
        <v>950</v>
      </c>
      <c r="O552" s="5">
        <v>0</v>
      </c>
      <c r="P552" s="5">
        <f t="shared" si="54"/>
        <v>950</v>
      </c>
      <c r="Q552" s="65" t="s">
        <v>126</v>
      </c>
      <c r="R552" s="4" t="s">
        <v>1095</v>
      </c>
      <c r="S552" s="4"/>
    </row>
    <row r="553" spans="1:19" hidden="1" x14ac:dyDescent="0.25">
      <c r="A553" s="151">
        <v>66947</v>
      </c>
      <c r="B553" s="187">
        <f t="shared" si="55"/>
        <v>46235</v>
      </c>
      <c r="C553" s="4" t="s">
        <v>1115</v>
      </c>
      <c r="D553" s="4" t="s">
        <v>1250</v>
      </c>
      <c r="E553" s="148" t="s">
        <v>1092</v>
      </c>
      <c r="F553" s="4" t="s">
        <v>131</v>
      </c>
      <c r="G553" s="41">
        <v>0</v>
      </c>
      <c r="H553" s="41">
        <v>0</v>
      </c>
      <c r="I553" s="5">
        <v>0</v>
      </c>
      <c r="J553" s="4" t="s">
        <v>1094</v>
      </c>
      <c r="K553" s="5">
        <v>78</v>
      </c>
      <c r="L553" s="5">
        <f t="shared" si="52"/>
        <v>78</v>
      </c>
      <c r="M553" s="36">
        <v>27</v>
      </c>
      <c r="N553" s="5">
        <f t="shared" si="53"/>
        <v>2106</v>
      </c>
      <c r="O553" s="5">
        <v>0</v>
      </c>
      <c r="P553" s="5">
        <f t="shared" si="54"/>
        <v>2106</v>
      </c>
      <c r="Q553" s="65" t="s">
        <v>126</v>
      </c>
      <c r="R553" s="4" t="s">
        <v>1095</v>
      </c>
      <c r="S553" s="4"/>
    </row>
    <row r="554" spans="1:19" hidden="1" x14ac:dyDescent="0.25">
      <c r="A554" s="151">
        <v>66948</v>
      </c>
      <c r="B554" s="187">
        <f t="shared" si="55"/>
        <v>46236</v>
      </c>
      <c r="C554" s="4" t="s">
        <v>1115</v>
      </c>
      <c r="D554" s="4" t="s">
        <v>1250</v>
      </c>
      <c r="E554" s="148" t="s">
        <v>8838</v>
      </c>
      <c r="F554" s="4" t="s">
        <v>1093</v>
      </c>
      <c r="G554" s="41">
        <v>0</v>
      </c>
      <c r="H554" s="41">
        <v>0</v>
      </c>
      <c r="I554" s="5">
        <v>0</v>
      </c>
      <c r="J554" s="4" t="s">
        <v>1094</v>
      </c>
      <c r="K554" s="5">
        <v>95</v>
      </c>
      <c r="L554" s="5">
        <f t="shared" si="52"/>
        <v>95</v>
      </c>
      <c r="M554" s="36">
        <v>10.5</v>
      </c>
      <c r="N554" s="5">
        <f t="shared" si="53"/>
        <v>997.5</v>
      </c>
      <c r="O554" s="5">
        <v>0</v>
      </c>
      <c r="P554" s="5">
        <f t="shared" si="54"/>
        <v>997.5</v>
      </c>
      <c r="Q554" s="65" t="s">
        <v>126</v>
      </c>
      <c r="R554" s="4" t="s">
        <v>1095</v>
      </c>
      <c r="S554" s="4"/>
    </row>
    <row r="555" spans="1:19" hidden="1" x14ac:dyDescent="0.25">
      <c r="A555" s="151">
        <v>66948</v>
      </c>
      <c r="B555" s="187">
        <f t="shared" si="55"/>
        <v>46236</v>
      </c>
      <c r="C555" s="4" t="s">
        <v>1115</v>
      </c>
      <c r="D555" s="4" t="s">
        <v>1250</v>
      </c>
      <c r="E555" s="148" t="s">
        <v>8838</v>
      </c>
      <c r="F555" s="4" t="s">
        <v>131</v>
      </c>
      <c r="G555" s="41">
        <v>0</v>
      </c>
      <c r="H555" s="41">
        <v>0</v>
      </c>
      <c r="I555" s="5">
        <v>0</v>
      </c>
      <c r="J555" s="4" t="s">
        <v>1094</v>
      </c>
      <c r="K555" s="5">
        <v>78</v>
      </c>
      <c r="L555" s="5">
        <f t="shared" si="52"/>
        <v>78</v>
      </c>
      <c r="M555" s="36">
        <v>27</v>
      </c>
      <c r="N555" s="5">
        <f t="shared" si="53"/>
        <v>2106</v>
      </c>
      <c r="O555" s="5">
        <v>0</v>
      </c>
      <c r="P555" s="5">
        <f t="shared" si="54"/>
        <v>2106</v>
      </c>
      <c r="Q555" s="65" t="s">
        <v>126</v>
      </c>
      <c r="R555" s="4" t="s">
        <v>1095</v>
      </c>
      <c r="S555" s="4"/>
    </row>
    <row r="556" spans="1:19" hidden="1" x14ac:dyDescent="0.25">
      <c r="A556" s="151">
        <v>66948</v>
      </c>
      <c r="B556" s="187">
        <f t="shared" si="55"/>
        <v>46236</v>
      </c>
      <c r="C556" s="4" t="s">
        <v>1115</v>
      </c>
      <c r="D556" s="4" t="s">
        <v>1250</v>
      </c>
      <c r="E556" s="148" t="s">
        <v>1092</v>
      </c>
      <c r="F556" s="4" t="s">
        <v>1093</v>
      </c>
      <c r="G556" s="41">
        <v>0</v>
      </c>
      <c r="H556" s="41">
        <v>0</v>
      </c>
      <c r="I556" s="5">
        <v>0</v>
      </c>
      <c r="J556" s="4" t="s">
        <v>1094</v>
      </c>
      <c r="K556" s="5">
        <v>95</v>
      </c>
      <c r="L556" s="5">
        <f t="shared" si="52"/>
        <v>95</v>
      </c>
      <c r="M556" s="36">
        <v>6.5</v>
      </c>
      <c r="N556" s="5">
        <f t="shared" si="53"/>
        <v>617.5</v>
      </c>
      <c r="O556" s="5">
        <v>0</v>
      </c>
      <c r="P556" s="5">
        <f t="shared" si="54"/>
        <v>617.5</v>
      </c>
      <c r="Q556" s="65" t="s">
        <v>126</v>
      </c>
      <c r="R556" s="4" t="s">
        <v>1095</v>
      </c>
      <c r="S556" s="4"/>
    </row>
    <row r="557" spans="1:19" hidden="1" x14ac:dyDescent="0.25">
      <c r="A557" s="151">
        <v>66948</v>
      </c>
      <c r="B557" s="187">
        <f t="shared" si="55"/>
        <v>46236</v>
      </c>
      <c r="C557" s="4" t="s">
        <v>1115</v>
      </c>
      <c r="D557" s="4" t="s">
        <v>1250</v>
      </c>
      <c r="E557" s="148" t="s">
        <v>1092</v>
      </c>
      <c r="F557" s="4" t="s">
        <v>131</v>
      </c>
      <c r="G557" s="41">
        <v>0</v>
      </c>
      <c r="H557" s="41">
        <v>0</v>
      </c>
      <c r="I557" s="5">
        <v>0</v>
      </c>
      <c r="J557" s="4" t="s">
        <v>1094</v>
      </c>
      <c r="K557" s="5">
        <v>78</v>
      </c>
      <c r="L557" s="5">
        <f t="shared" si="52"/>
        <v>78</v>
      </c>
      <c r="M557" s="36">
        <v>23</v>
      </c>
      <c r="N557" s="5">
        <f t="shared" si="53"/>
        <v>1794</v>
      </c>
      <c r="O557" s="5">
        <v>0</v>
      </c>
      <c r="P557" s="5">
        <f t="shared" si="54"/>
        <v>1794</v>
      </c>
      <c r="Q557" s="65" t="s">
        <v>126</v>
      </c>
      <c r="R557" s="4" t="s">
        <v>1095</v>
      </c>
      <c r="S557" s="4"/>
    </row>
    <row r="558" spans="1:19" hidden="1" x14ac:dyDescent="0.25">
      <c r="A558" s="151">
        <v>66949</v>
      </c>
      <c r="B558" s="187">
        <f t="shared" si="55"/>
        <v>46237</v>
      </c>
      <c r="C558" s="4" t="s">
        <v>1115</v>
      </c>
      <c r="D558" s="4" t="s">
        <v>1250</v>
      </c>
      <c r="E558" s="148" t="s">
        <v>8838</v>
      </c>
      <c r="F558" s="4" t="s">
        <v>1093</v>
      </c>
      <c r="G558" s="41">
        <v>0</v>
      </c>
      <c r="H558" s="41">
        <v>0</v>
      </c>
      <c r="I558" s="5">
        <v>0</v>
      </c>
      <c r="J558" s="4" t="s">
        <v>1094</v>
      </c>
      <c r="K558" s="5">
        <v>95</v>
      </c>
      <c r="L558" s="5">
        <f t="shared" si="52"/>
        <v>95</v>
      </c>
      <c r="M558" s="36">
        <v>6.5</v>
      </c>
      <c r="N558" s="5">
        <f t="shared" si="53"/>
        <v>617.5</v>
      </c>
      <c r="O558" s="5">
        <v>0</v>
      </c>
      <c r="P558" s="5">
        <f t="shared" si="54"/>
        <v>617.5</v>
      </c>
      <c r="Q558" s="65" t="s">
        <v>126</v>
      </c>
      <c r="R558" s="4" t="s">
        <v>1095</v>
      </c>
      <c r="S558" s="4"/>
    </row>
    <row r="559" spans="1:19" hidden="1" x14ac:dyDescent="0.25">
      <c r="A559" s="151">
        <v>66949</v>
      </c>
      <c r="B559" s="187">
        <f t="shared" si="55"/>
        <v>46237</v>
      </c>
      <c r="C559" s="4" t="s">
        <v>1115</v>
      </c>
      <c r="D559" s="4" t="s">
        <v>1250</v>
      </c>
      <c r="E559" s="148" t="s">
        <v>8838</v>
      </c>
      <c r="F559" s="4" t="s">
        <v>131</v>
      </c>
      <c r="G559" s="41">
        <v>0</v>
      </c>
      <c r="H559" s="41">
        <v>0</v>
      </c>
      <c r="I559" s="5">
        <v>0</v>
      </c>
      <c r="J559" s="4" t="s">
        <v>1094</v>
      </c>
      <c r="K559" s="5">
        <v>78</v>
      </c>
      <c r="L559" s="5">
        <f t="shared" si="52"/>
        <v>78</v>
      </c>
      <c r="M559" s="36">
        <v>21</v>
      </c>
      <c r="N559" s="5">
        <f t="shared" si="53"/>
        <v>1638</v>
      </c>
      <c r="O559" s="5">
        <v>0</v>
      </c>
      <c r="P559" s="5">
        <f t="shared" si="54"/>
        <v>1638</v>
      </c>
      <c r="Q559" s="65" t="s">
        <v>126</v>
      </c>
      <c r="R559" s="4" t="s">
        <v>1095</v>
      </c>
      <c r="S559" s="4"/>
    </row>
    <row r="560" spans="1:19" hidden="1" x14ac:dyDescent="0.25">
      <c r="A560" s="151">
        <v>66949</v>
      </c>
      <c r="B560" s="187">
        <f t="shared" si="55"/>
        <v>46237</v>
      </c>
      <c r="C560" s="4" t="s">
        <v>1115</v>
      </c>
      <c r="D560" s="4" t="s">
        <v>1250</v>
      </c>
      <c r="E560" s="148" t="s">
        <v>1092</v>
      </c>
      <c r="F560" s="4" t="s">
        <v>1093</v>
      </c>
      <c r="G560" s="41">
        <v>0</v>
      </c>
      <c r="H560" s="41">
        <v>0</v>
      </c>
      <c r="I560" s="5">
        <v>0</v>
      </c>
      <c r="J560" s="4" t="s">
        <v>1094</v>
      </c>
      <c r="K560" s="5">
        <v>95</v>
      </c>
      <c r="L560" s="5">
        <f t="shared" si="52"/>
        <v>95</v>
      </c>
      <c r="M560" s="36">
        <v>8</v>
      </c>
      <c r="N560" s="5">
        <f t="shared" si="53"/>
        <v>760</v>
      </c>
      <c r="O560" s="5">
        <v>0</v>
      </c>
      <c r="P560" s="5">
        <f t="shared" si="54"/>
        <v>760</v>
      </c>
      <c r="Q560" s="65" t="s">
        <v>126</v>
      </c>
      <c r="R560" s="4" t="s">
        <v>1095</v>
      </c>
      <c r="S560" s="4"/>
    </row>
    <row r="561" spans="1:19" hidden="1" x14ac:dyDescent="0.25">
      <c r="A561" s="151">
        <v>66949</v>
      </c>
      <c r="B561" s="187">
        <f t="shared" si="55"/>
        <v>46237</v>
      </c>
      <c r="C561" s="4" t="s">
        <v>1115</v>
      </c>
      <c r="D561" s="4" t="s">
        <v>1250</v>
      </c>
      <c r="E561" s="148" t="s">
        <v>1092</v>
      </c>
      <c r="F561" s="4" t="s">
        <v>131</v>
      </c>
      <c r="G561" s="41">
        <v>0</v>
      </c>
      <c r="H561" s="41">
        <v>0</v>
      </c>
      <c r="I561" s="5">
        <v>0</v>
      </c>
      <c r="J561" s="4" t="s">
        <v>1094</v>
      </c>
      <c r="K561" s="5">
        <v>78</v>
      </c>
      <c r="L561" s="5">
        <f t="shared" si="52"/>
        <v>78</v>
      </c>
      <c r="M561" s="36">
        <v>25</v>
      </c>
      <c r="N561" s="5">
        <f t="shared" si="53"/>
        <v>1950</v>
      </c>
      <c r="O561" s="5">
        <v>0</v>
      </c>
      <c r="P561" s="5">
        <f t="shared" si="54"/>
        <v>1950</v>
      </c>
      <c r="Q561" s="65" t="s">
        <v>126</v>
      </c>
      <c r="R561" s="4" t="s">
        <v>1095</v>
      </c>
      <c r="S561" s="4"/>
    </row>
    <row r="562" spans="1:19" hidden="1" x14ac:dyDescent="0.25">
      <c r="A562" s="151">
        <v>66950</v>
      </c>
      <c r="B562" s="187">
        <f t="shared" si="55"/>
        <v>46238</v>
      </c>
      <c r="C562" s="4" t="s">
        <v>1115</v>
      </c>
      <c r="D562" s="4" t="s">
        <v>1250</v>
      </c>
      <c r="E562" s="148" t="s">
        <v>8838</v>
      </c>
      <c r="F562" s="4" t="s">
        <v>1093</v>
      </c>
      <c r="G562" s="41">
        <v>0</v>
      </c>
      <c r="H562" s="41">
        <v>0</v>
      </c>
      <c r="I562" s="5">
        <v>0</v>
      </c>
      <c r="J562" s="4" t="s">
        <v>1094</v>
      </c>
      <c r="K562" s="5">
        <v>95</v>
      </c>
      <c r="L562" s="5">
        <f t="shared" si="52"/>
        <v>95</v>
      </c>
      <c r="M562" s="36">
        <v>6.5</v>
      </c>
      <c r="N562" s="5">
        <f t="shared" si="53"/>
        <v>617.5</v>
      </c>
      <c r="O562" s="5">
        <v>0</v>
      </c>
      <c r="P562" s="5">
        <f t="shared" si="54"/>
        <v>617.5</v>
      </c>
      <c r="Q562" s="65" t="s">
        <v>126</v>
      </c>
      <c r="R562" s="4" t="s">
        <v>1095</v>
      </c>
      <c r="S562" s="4"/>
    </row>
    <row r="563" spans="1:19" hidden="1" x14ac:dyDescent="0.25">
      <c r="A563" s="151">
        <v>66950</v>
      </c>
      <c r="B563" s="187">
        <f t="shared" si="55"/>
        <v>46238</v>
      </c>
      <c r="C563" s="4" t="s">
        <v>1115</v>
      </c>
      <c r="D563" s="4" t="s">
        <v>1250</v>
      </c>
      <c r="E563" s="148" t="s">
        <v>8838</v>
      </c>
      <c r="F563" s="4" t="s">
        <v>131</v>
      </c>
      <c r="G563" s="41">
        <v>0</v>
      </c>
      <c r="H563" s="41">
        <v>0</v>
      </c>
      <c r="I563" s="5">
        <v>0</v>
      </c>
      <c r="J563" s="4" t="s">
        <v>1094</v>
      </c>
      <c r="K563" s="5">
        <v>78</v>
      </c>
      <c r="L563" s="5">
        <f t="shared" si="52"/>
        <v>78</v>
      </c>
      <c r="M563" s="36">
        <v>26</v>
      </c>
      <c r="N563" s="5">
        <f t="shared" si="53"/>
        <v>2028</v>
      </c>
      <c r="O563" s="5">
        <v>0</v>
      </c>
      <c r="P563" s="5">
        <f t="shared" si="54"/>
        <v>2028</v>
      </c>
      <c r="Q563" s="65" t="s">
        <v>126</v>
      </c>
      <c r="R563" s="4" t="s">
        <v>1095</v>
      </c>
      <c r="S563" s="4"/>
    </row>
    <row r="564" spans="1:19" hidden="1" x14ac:dyDescent="0.25">
      <c r="A564" s="151">
        <v>66950</v>
      </c>
      <c r="B564" s="187">
        <f t="shared" si="55"/>
        <v>46238</v>
      </c>
      <c r="C564" s="4" t="s">
        <v>1115</v>
      </c>
      <c r="D564" s="4" t="s">
        <v>1250</v>
      </c>
      <c r="E564" s="148" t="s">
        <v>1092</v>
      </c>
      <c r="F564" s="4" t="s">
        <v>1093</v>
      </c>
      <c r="G564" s="41">
        <v>0</v>
      </c>
      <c r="H564" s="41">
        <v>0</v>
      </c>
      <c r="I564" s="5">
        <v>0</v>
      </c>
      <c r="J564" s="4" t="s">
        <v>1094</v>
      </c>
      <c r="K564" s="5">
        <v>95</v>
      </c>
      <c r="L564" s="5">
        <f t="shared" si="52"/>
        <v>95</v>
      </c>
      <c r="M564" s="36">
        <v>6</v>
      </c>
      <c r="N564" s="5">
        <f t="shared" si="53"/>
        <v>570</v>
      </c>
      <c r="O564" s="5">
        <v>0</v>
      </c>
      <c r="P564" s="5">
        <f t="shared" si="54"/>
        <v>570</v>
      </c>
      <c r="Q564" s="65" t="s">
        <v>126</v>
      </c>
      <c r="R564" s="4" t="s">
        <v>1095</v>
      </c>
      <c r="S564" s="4"/>
    </row>
    <row r="565" spans="1:19" ht="14.25" hidden="1" customHeight="1" x14ac:dyDescent="0.25">
      <c r="A565" s="151">
        <v>66950</v>
      </c>
      <c r="B565" s="187">
        <f t="shared" si="55"/>
        <v>46238</v>
      </c>
      <c r="C565" s="4" t="s">
        <v>1115</v>
      </c>
      <c r="D565" s="4" t="s">
        <v>1250</v>
      </c>
      <c r="E565" s="148" t="s">
        <v>1092</v>
      </c>
      <c r="F565" s="4" t="s">
        <v>131</v>
      </c>
      <c r="G565" s="41">
        <v>0</v>
      </c>
      <c r="H565" s="41">
        <v>0</v>
      </c>
      <c r="I565" s="5">
        <v>0</v>
      </c>
      <c r="J565" s="4" t="s">
        <v>1094</v>
      </c>
      <c r="K565" s="5">
        <v>78</v>
      </c>
      <c r="L565" s="5">
        <f t="shared" si="52"/>
        <v>78</v>
      </c>
      <c r="M565" s="36">
        <v>25</v>
      </c>
      <c r="N565" s="5">
        <f t="shared" si="53"/>
        <v>1950</v>
      </c>
      <c r="O565" s="5">
        <v>0</v>
      </c>
      <c r="P565" s="5">
        <f t="shared" si="54"/>
        <v>1950</v>
      </c>
      <c r="Q565" s="65" t="s">
        <v>126</v>
      </c>
      <c r="R565" s="4" t="s">
        <v>1095</v>
      </c>
      <c r="S565" s="4"/>
    </row>
    <row r="566" spans="1:19" hidden="1" x14ac:dyDescent="0.25">
      <c r="A566" s="151">
        <v>66951</v>
      </c>
      <c r="B566" s="187">
        <f t="shared" si="55"/>
        <v>46239</v>
      </c>
      <c r="C566" s="4" t="s">
        <v>1115</v>
      </c>
      <c r="D566" s="4" t="s">
        <v>1250</v>
      </c>
      <c r="E566" s="148" t="s">
        <v>8838</v>
      </c>
      <c r="F566" s="4" t="s">
        <v>1093</v>
      </c>
      <c r="G566" s="41">
        <v>0</v>
      </c>
      <c r="H566" s="41">
        <v>0</v>
      </c>
      <c r="I566" s="5">
        <v>0</v>
      </c>
      <c r="J566" s="4" t="s">
        <v>1094</v>
      </c>
      <c r="K566" s="5">
        <v>95</v>
      </c>
      <c r="L566" s="5">
        <f t="shared" si="52"/>
        <v>95</v>
      </c>
      <c r="M566" s="36">
        <v>9</v>
      </c>
      <c r="N566" s="5">
        <f t="shared" si="53"/>
        <v>855</v>
      </c>
      <c r="O566" s="5">
        <v>0</v>
      </c>
      <c r="P566" s="5">
        <f t="shared" si="54"/>
        <v>855</v>
      </c>
      <c r="Q566" s="65" t="s">
        <v>126</v>
      </c>
      <c r="R566" s="4" t="s">
        <v>1095</v>
      </c>
      <c r="S566" s="4"/>
    </row>
    <row r="567" spans="1:19" hidden="1" x14ac:dyDescent="0.25">
      <c r="A567" s="151">
        <v>66951</v>
      </c>
      <c r="B567" s="187">
        <f t="shared" si="55"/>
        <v>46239</v>
      </c>
      <c r="C567" s="4" t="s">
        <v>1115</v>
      </c>
      <c r="D567" s="4" t="s">
        <v>1250</v>
      </c>
      <c r="E567" s="148" t="s">
        <v>8838</v>
      </c>
      <c r="F567" s="4" t="s">
        <v>131</v>
      </c>
      <c r="G567" s="41">
        <v>0</v>
      </c>
      <c r="H567" s="41">
        <v>0</v>
      </c>
      <c r="I567" s="5">
        <v>0</v>
      </c>
      <c r="J567" s="4" t="s">
        <v>1094</v>
      </c>
      <c r="K567" s="5">
        <v>78</v>
      </c>
      <c r="L567" s="5">
        <f t="shared" si="52"/>
        <v>78</v>
      </c>
      <c r="M567" s="36">
        <v>23</v>
      </c>
      <c r="N567" s="5">
        <f t="shared" si="53"/>
        <v>1794</v>
      </c>
      <c r="O567" s="5">
        <v>0</v>
      </c>
      <c r="P567" s="5">
        <f t="shared" si="54"/>
        <v>1794</v>
      </c>
      <c r="Q567" s="65" t="s">
        <v>126</v>
      </c>
      <c r="R567" s="4" t="s">
        <v>1095</v>
      </c>
      <c r="S567" s="4"/>
    </row>
    <row r="568" spans="1:19" hidden="1" x14ac:dyDescent="0.25">
      <c r="A568" s="151">
        <v>66951</v>
      </c>
      <c r="B568" s="187">
        <f t="shared" si="55"/>
        <v>46239</v>
      </c>
      <c r="C568" s="4" t="s">
        <v>1115</v>
      </c>
      <c r="D568" s="4" t="s">
        <v>1250</v>
      </c>
      <c r="E568" s="148" t="s">
        <v>1092</v>
      </c>
      <c r="F568" s="4" t="s">
        <v>1093</v>
      </c>
      <c r="G568" s="41">
        <v>0</v>
      </c>
      <c r="H568" s="41">
        <v>0</v>
      </c>
      <c r="I568" s="5">
        <v>0</v>
      </c>
      <c r="J568" s="4" t="s">
        <v>1094</v>
      </c>
      <c r="K568" s="5">
        <v>95</v>
      </c>
      <c r="L568" s="5">
        <f t="shared" si="52"/>
        <v>95</v>
      </c>
      <c r="M568" s="36">
        <v>9.5</v>
      </c>
      <c r="N568" s="5">
        <f t="shared" si="53"/>
        <v>902.5</v>
      </c>
      <c r="O568" s="5">
        <v>0</v>
      </c>
      <c r="P568" s="5">
        <f t="shared" si="54"/>
        <v>902.5</v>
      </c>
      <c r="Q568" s="65" t="s">
        <v>126</v>
      </c>
      <c r="R568" s="4" t="s">
        <v>1095</v>
      </c>
      <c r="S568" s="4"/>
    </row>
    <row r="569" spans="1:19" hidden="1" x14ac:dyDescent="0.25">
      <c r="A569" s="151">
        <v>66951</v>
      </c>
      <c r="B569" s="187">
        <f t="shared" si="55"/>
        <v>46239</v>
      </c>
      <c r="C569" s="4" t="s">
        <v>1115</v>
      </c>
      <c r="D569" s="4" t="s">
        <v>1250</v>
      </c>
      <c r="E569" s="148" t="s">
        <v>1092</v>
      </c>
      <c r="F569" s="4" t="s">
        <v>131</v>
      </c>
      <c r="G569" s="41">
        <v>0</v>
      </c>
      <c r="H569" s="41">
        <v>0</v>
      </c>
      <c r="I569" s="5">
        <v>0</v>
      </c>
      <c r="J569" s="4" t="s">
        <v>1094</v>
      </c>
      <c r="K569" s="5">
        <v>78</v>
      </c>
      <c r="L569" s="5">
        <f t="shared" si="52"/>
        <v>78</v>
      </c>
      <c r="M569" s="36">
        <v>22.5</v>
      </c>
      <c r="N569" s="5">
        <f t="shared" si="53"/>
        <v>1755</v>
      </c>
      <c r="O569" s="5">
        <v>0</v>
      </c>
      <c r="P569" s="5">
        <f t="shared" si="54"/>
        <v>1755</v>
      </c>
      <c r="Q569" s="65" t="s">
        <v>126</v>
      </c>
      <c r="R569" s="4" t="s">
        <v>1095</v>
      </c>
      <c r="S569" s="4"/>
    </row>
    <row r="570" spans="1:19" hidden="1" x14ac:dyDescent="0.25">
      <c r="A570" s="151">
        <v>66952</v>
      </c>
      <c r="B570" s="187">
        <f t="shared" si="55"/>
        <v>46240</v>
      </c>
      <c r="C570" s="4" t="s">
        <v>1115</v>
      </c>
      <c r="D570" s="4" t="s">
        <v>1250</v>
      </c>
      <c r="E570" s="148" t="s">
        <v>8838</v>
      </c>
      <c r="F570" s="4" t="s">
        <v>1093</v>
      </c>
      <c r="G570" s="41">
        <v>0</v>
      </c>
      <c r="H570" s="41">
        <v>0</v>
      </c>
      <c r="I570" s="5">
        <v>0</v>
      </c>
      <c r="J570" s="4" t="s">
        <v>1094</v>
      </c>
      <c r="K570" s="5">
        <v>95</v>
      </c>
      <c r="L570" s="5">
        <f t="shared" si="52"/>
        <v>95</v>
      </c>
      <c r="M570" s="36">
        <v>10.5</v>
      </c>
      <c r="N570" s="5">
        <f t="shared" si="53"/>
        <v>997.5</v>
      </c>
      <c r="O570" s="5">
        <v>0</v>
      </c>
      <c r="P570" s="5">
        <f t="shared" si="54"/>
        <v>997.5</v>
      </c>
      <c r="Q570" s="65" t="s">
        <v>126</v>
      </c>
      <c r="R570" s="4" t="s">
        <v>1095</v>
      </c>
      <c r="S570" s="4"/>
    </row>
    <row r="571" spans="1:19" hidden="1" x14ac:dyDescent="0.25">
      <c r="A571" s="151">
        <v>66952</v>
      </c>
      <c r="B571" s="187">
        <f t="shared" si="55"/>
        <v>46240</v>
      </c>
      <c r="C571" s="4" t="s">
        <v>1115</v>
      </c>
      <c r="D571" s="4" t="s">
        <v>1250</v>
      </c>
      <c r="E571" s="148" t="s">
        <v>8838</v>
      </c>
      <c r="F571" s="4" t="s">
        <v>131</v>
      </c>
      <c r="G571" s="41">
        <v>0</v>
      </c>
      <c r="H571" s="41">
        <v>0</v>
      </c>
      <c r="I571" s="5">
        <v>0</v>
      </c>
      <c r="J571" s="4" t="s">
        <v>1094</v>
      </c>
      <c r="K571" s="5">
        <v>78</v>
      </c>
      <c r="L571" s="5">
        <f t="shared" si="52"/>
        <v>78</v>
      </c>
      <c r="M571" s="36">
        <v>23</v>
      </c>
      <c r="N571" s="5">
        <f t="shared" si="53"/>
        <v>1794</v>
      </c>
      <c r="O571" s="5">
        <v>0</v>
      </c>
      <c r="P571" s="5">
        <f t="shared" si="54"/>
        <v>1794</v>
      </c>
      <c r="Q571" s="65" t="s">
        <v>126</v>
      </c>
      <c r="R571" s="4" t="s">
        <v>1095</v>
      </c>
      <c r="S571" s="4"/>
    </row>
    <row r="572" spans="1:19" hidden="1" x14ac:dyDescent="0.25">
      <c r="A572" s="151">
        <v>66952</v>
      </c>
      <c r="B572" s="187">
        <f t="shared" si="55"/>
        <v>46240</v>
      </c>
      <c r="C572" s="4" t="s">
        <v>1115</v>
      </c>
      <c r="D572" s="4" t="s">
        <v>1250</v>
      </c>
      <c r="E572" s="148" t="s">
        <v>1092</v>
      </c>
      <c r="F572" s="4" t="s">
        <v>1093</v>
      </c>
      <c r="G572" s="41">
        <v>0</v>
      </c>
      <c r="H572" s="41">
        <v>0</v>
      </c>
      <c r="I572" s="5">
        <v>0</v>
      </c>
      <c r="J572" s="4" t="s">
        <v>1094</v>
      </c>
      <c r="K572" s="5">
        <v>95</v>
      </c>
      <c r="L572" s="5">
        <f t="shared" si="52"/>
        <v>95</v>
      </c>
      <c r="M572" s="36">
        <v>10</v>
      </c>
      <c r="N572" s="5">
        <f t="shared" si="53"/>
        <v>950</v>
      </c>
      <c r="O572" s="5">
        <v>0</v>
      </c>
      <c r="P572" s="5">
        <f t="shared" si="54"/>
        <v>950</v>
      </c>
      <c r="Q572" s="65" t="s">
        <v>126</v>
      </c>
      <c r="R572" s="4" t="s">
        <v>1095</v>
      </c>
      <c r="S572" s="4"/>
    </row>
    <row r="573" spans="1:19" hidden="1" x14ac:dyDescent="0.25">
      <c r="A573" s="151">
        <v>66952</v>
      </c>
      <c r="B573" s="187">
        <f t="shared" si="55"/>
        <v>46240</v>
      </c>
      <c r="C573" s="4" t="s">
        <v>1115</v>
      </c>
      <c r="D573" s="4" t="s">
        <v>1250</v>
      </c>
      <c r="E573" s="148" t="s">
        <v>1092</v>
      </c>
      <c r="F573" s="4" t="s">
        <v>131</v>
      </c>
      <c r="G573" s="41">
        <v>0</v>
      </c>
      <c r="H573" s="41">
        <v>0</v>
      </c>
      <c r="I573" s="5">
        <v>0</v>
      </c>
      <c r="J573" s="4" t="s">
        <v>1094</v>
      </c>
      <c r="K573" s="5">
        <v>78</v>
      </c>
      <c r="L573" s="5">
        <f t="shared" si="52"/>
        <v>78</v>
      </c>
      <c r="M573" s="36">
        <v>24.5</v>
      </c>
      <c r="N573" s="5">
        <f t="shared" si="53"/>
        <v>1911</v>
      </c>
      <c r="O573" s="5">
        <v>0</v>
      </c>
      <c r="P573" s="5">
        <f t="shared" si="54"/>
        <v>1911</v>
      </c>
      <c r="Q573" s="65" t="s">
        <v>126</v>
      </c>
      <c r="R573" s="4" t="s">
        <v>1095</v>
      </c>
      <c r="S573" s="4"/>
    </row>
    <row r="574" spans="1:19" hidden="1" x14ac:dyDescent="0.25">
      <c r="A574" s="100">
        <v>66953</v>
      </c>
      <c r="B574" s="187">
        <f t="shared" si="55"/>
        <v>46241</v>
      </c>
      <c r="C574" s="4" t="s">
        <v>1115</v>
      </c>
      <c r="D574" s="4" t="s">
        <v>1250</v>
      </c>
      <c r="E574" s="148" t="s">
        <v>8838</v>
      </c>
      <c r="F574" s="4" t="s">
        <v>1093</v>
      </c>
      <c r="G574" s="41">
        <v>0</v>
      </c>
      <c r="H574" s="41">
        <v>0</v>
      </c>
      <c r="I574" s="5">
        <v>0</v>
      </c>
      <c r="J574" s="4" t="s">
        <v>1094</v>
      </c>
      <c r="K574" s="5">
        <v>95</v>
      </c>
      <c r="L574" s="5">
        <f t="shared" ref="L574:L577" si="56">IF($F574="","",IF($J574="FIXED",$K574,($G574*FAT_MULT)+($H574*SNF_MULT)+$I574))</f>
        <v>95</v>
      </c>
      <c r="M574" s="36">
        <v>11</v>
      </c>
      <c r="N574" s="5">
        <f t="shared" ref="N574:N577" si="57">IF($M574="","",$M574*$L574)</f>
        <v>1045</v>
      </c>
      <c r="O574" s="5">
        <v>0</v>
      </c>
      <c r="P574" s="5">
        <f t="shared" ref="P574:P577" si="58">IF($M574="","",$N574+$O574)</f>
        <v>1045</v>
      </c>
      <c r="Q574" s="4" t="s">
        <v>126</v>
      </c>
      <c r="R574" s="4" t="s">
        <v>1095</v>
      </c>
      <c r="S574" s="4"/>
    </row>
    <row r="575" spans="1:19" hidden="1" x14ac:dyDescent="0.25">
      <c r="A575" s="100">
        <v>66953</v>
      </c>
      <c r="B575" s="187">
        <f t="shared" si="55"/>
        <v>46241</v>
      </c>
      <c r="C575" s="4" t="s">
        <v>1115</v>
      </c>
      <c r="D575" s="4" t="s">
        <v>1250</v>
      </c>
      <c r="E575" s="148" t="s">
        <v>8838</v>
      </c>
      <c r="F575" s="4" t="s">
        <v>131</v>
      </c>
      <c r="G575" s="41">
        <v>0</v>
      </c>
      <c r="H575" s="41">
        <v>0</v>
      </c>
      <c r="I575" s="5">
        <v>0</v>
      </c>
      <c r="J575" s="4" t="s">
        <v>1094</v>
      </c>
      <c r="K575" s="5">
        <v>78</v>
      </c>
      <c r="L575" s="5">
        <f t="shared" si="56"/>
        <v>78</v>
      </c>
      <c r="M575" s="36">
        <v>23.5</v>
      </c>
      <c r="N575" s="5">
        <f t="shared" si="57"/>
        <v>1833</v>
      </c>
      <c r="O575" s="5">
        <v>0</v>
      </c>
      <c r="P575" s="5">
        <f t="shared" si="58"/>
        <v>1833</v>
      </c>
      <c r="Q575" s="4" t="s">
        <v>126</v>
      </c>
      <c r="R575" s="4" t="s">
        <v>1095</v>
      </c>
      <c r="S575" s="4"/>
    </row>
    <row r="576" spans="1:19" hidden="1" x14ac:dyDescent="0.25">
      <c r="A576" s="151">
        <v>66953</v>
      </c>
      <c r="B576" s="187">
        <f t="shared" si="55"/>
        <v>46241</v>
      </c>
      <c r="C576" s="4" t="s">
        <v>1115</v>
      </c>
      <c r="D576" s="4" t="s">
        <v>1250</v>
      </c>
      <c r="E576" s="148" t="s">
        <v>1092</v>
      </c>
      <c r="F576" s="4" t="s">
        <v>1093</v>
      </c>
      <c r="G576" s="41">
        <v>0</v>
      </c>
      <c r="H576" s="41">
        <v>0</v>
      </c>
      <c r="I576" s="5">
        <v>0</v>
      </c>
      <c r="J576" s="4" t="s">
        <v>1094</v>
      </c>
      <c r="K576" s="5">
        <v>95</v>
      </c>
      <c r="L576" s="5">
        <f t="shared" si="56"/>
        <v>95</v>
      </c>
      <c r="M576" s="36">
        <v>10</v>
      </c>
      <c r="N576" s="5">
        <f t="shared" si="57"/>
        <v>950</v>
      </c>
      <c r="O576" s="5">
        <v>0</v>
      </c>
      <c r="P576" s="5">
        <f t="shared" si="58"/>
        <v>950</v>
      </c>
      <c r="Q576" s="65" t="s">
        <v>126</v>
      </c>
      <c r="R576" s="4" t="s">
        <v>1095</v>
      </c>
      <c r="S576" s="4"/>
    </row>
    <row r="577" spans="1:19" hidden="1" x14ac:dyDescent="0.25">
      <c r="A577" s="151">
        <v>66953</v>
      </c>
      <c r="B577" s="187">
        <f t="shared" ref="B577:B764" si="59">IF(A577="","",IF(ISNUMBER(A577),IFERROR(VLOOKUP(TEXT(A577,"yyyy/mm/dd"),BSAD,2,FALSE),""),IFERROR(VLOOKUP(A577,BSAD,2,FALSE),"")))</f>
        <v>46241</v>
      </c>
      <c r="C577" s="4" t="s">
        <v>1115</v>
      </c>
      <c r="D577" s="4" t="s">
        <v>1250</v>
      </c>
      <c r="E577" s="148" t="s">
        <v>1092</v>
      </c>
      <c r="F577" s="4" t="s">
        <v>131</v>
      </c>
      <c r="G577" s="41">
        <v>0</v>
      </c>
      <c r="H577" s="41">
        <v>0</v>
      </c>
      <c r="I577" s="5">
        <v>0</v>
      </c>
      <c r="J577" s="4" t="s">
        <v>1094</v>
      </c>
      <c r="K577" s="5">
        <v>78</v>
      </c>
      <c r="L577" s="5">
        <f t="shared" si="56"/>
        <v>78</v>
      </c>
      <c r="M577" s="36">
        <v>24.5</v>
      </c>
      <c r="N577" s="5">
        <f t="shared" si="57"/>
        <v>1911</v>
      </c>
      <c r="O577" s="5">
        <v>0</v>
      </c>
      <c r="P577" s="5">
        <f t="shared" si="58"/>
        <v>1911</v>
      </c>
      <c r="Q577" s="65" t="s">
        <v>126</v>
      </c>
      <c r="R577" s="4" t="s">
        <v>1095</v>
      </c>
      <c r="S577" s="4"/>
    </row>
    <row r="578" spans="1:19" hidden="1" x14ac:dyDescent="0.25">
      <c r="A578" s="100">
        <v>66954</v>
      </c>
      <c r="B578" s="187">
        <f t="shared" si="59"/>
        <v>46242</v>
      </c>
      <c r="C578" s="4" t="s">
        <v>1115</v>
      </c>
      <c r="D578" s="4" t="s">
        <v>1250</v>
      </c>
      <c r="E578" s="148" t="s">
        <v>8838</v>
      </c>
      <c r="F578" s="4" t="s">
        <v>1093</v>
      </c>
      <c r="G578" s="41">
        <v>0</v>
      </c>
      <c r="H578" s="41">
        <v>0</v>
      </c>
      <c r="I578" s="5">
        <v>0</v>
      </c>
      <c r="J578" s="4" t="s">
        <v>1094</v>
      </c>
      <c r="K578" s="5">
        <v>95</v>
      </c>
      <c r="L578" s="5">
        <f t="shared" ref="L578:L581" si="60">IF($F578="","",IF($J578="FIXED",$K578,($G578*FAT_MULT)+($H578*SNF_MULT)+$I578))</f>
        <v>95</v>
      </c>
      <c r="M578" s="36">
        <v>10</v>
      </c>
      <c r="N578" s="5">
        <f t="shared" ref="N578:N581" si="61">IF($M578="","",$M578*$L578)</f>
        <v>950</v>
      </c>
      <c r="O578" s="5">
        <v>0</v>
      </c>
      <c r="P578" s="5">
        <f t="shared" ref="P578:P581" si="62">IF($M578="","",$N578+$O578)</f>
        <v>950</v>
      </c>
      <c r="Q578" s="4" t="s">
        <v>126</v>
      </c>
      <c r="R578" s="4" t="s">
        <v>1095</v>
      </c>
      <c r="S578" s="4"/>
    </row>
    <row r="579" spans="1:19" hidden="1" x14ac:dyDescent="0.25">
      <c r="A579" s="100">
        <v>66954</v>
      </c>
      <c r="B579" s="187">
        <f t="shared" si="59"/>
        <v>46242</v>
      </c>
      <c r="C579" s="4" t="s">
        <v>1115</v>
      </c>
      <c r="D579" s="4" t="s">
        <v>1250</v>
      </c>
      <c r="E579" s="148" t="s">
        <v>8838</v>
      </c>
      <c r="F579" s="4" t="s">
        <v>131</v>
      </c>
      <c r="G579" s="41">
        <v>0</v>
      </c>
      <c r="H579" s="41">
        <v>0</v>
      </c>
      <c r="I579" s="5">
        <v>0</v>
      </c>
      <c r="J579" s="4" t="s">
        <v>1094</v>
      </c>
      <c r="K579" s="5">
        <v>78</v>
      </c>
      <c r="L579" s="5">
        <f t="shared" si="60"/>
        <v>78</v>
      </c>
      <c r="M579" s="36">
        <v>24</v>
      </c>
      <c r="N579" s="5">
        <f t="shared" si="61"/>
        <v>1872</v>
      </c>
      <c r="O579" s="5">
        <v>0</v>
      </c>
      <c r="P579" s="5">
        <f t="shared" si="62"/>
        <v>1872</v>
      </c>
      <c r="Q579" s="4" t="s">
        <v>126</v>
      </c>
      <c r="R579" s="4" t="s">
        <v>1095</v>
      </c>
      <c r="S579" s="4"/>
    </row>
    <row r="580" spans="1:19" hidden="1" x14ac:dyDescent="0.25">
      <c r="A580" s="100">
        <v>66954</v>
      </c>
      <c r="B580" s="187">
        <f t="shared" si="59"/>
        <v>46242</v>
      </c>
      <c r="C580" s="4" t="s">
        <v>1115</v>
      </c>
      <c r="D580" s="4" t="s">
        <v>1250</v>
      </c>
      <c r="E580" s="148" t="s">
        <v>1092</v>
      </c>
      <c r="F580" s="4" t="s">
        <v>1093</v>
      </c>
      <c r="G580" s="41">
        <v>0</v>
      </c>
      <c r="H580" s="41">
        <v>0</v>
      </c>
      <c r="I580" s="5">
        <v>0</v>
      </c>
      <c r="J580" s="4" t="s">
        <v>1094</v>
      </c>
      <c r="K580" s="5">
        <v>95</v>
      </c>
      <c r="L580" s="5">
        <f t="shared" si="60"/>
        <v>95</v>
      </c>
      <c r="M580" s="36">
        <v>9</v>
      </c>
      <c r="N580" s="5">
        <f t="shared" si="61"/>
        <v>855</v>
      </c>
      <c r="O580" s="5">
        <v>0</v>
      </c>
      <c r="P580" s="5">
        <f t="shared" si="62"/>
        <v>855</v>
      </c>
      <c r="Q580" s="65" t="s">
        <v>126</v>
      </c>
      <c r="R580" s="4" t="s">
        <v>1095</v>
      </c>
      <c r="S580" s="4"/>
    </row>
    <row r="581" spans="1:19" hidden="1" x14ac:dyDescent="0.25">
      <c r="A581" s="100">
        <v>66954</v>
      </c>
      <c r="B581" s="187">
        <f t="shared" si="59"/>
        <v>46242</v>
      </c>
      <c r="C581" s="4" t="s">
        <v>1115</v>
      </c>
      <c r="D581" s="4" t="s">
        <v>1250</v>
      </c>
      <c r="E581" s="148" t="s">
        <v>1092</v>
      </c>
      <c r="F581" s="4" t="s">
        <v>131</v>
      </c>
      <c r="G581" s="41">
        <v>0</v>
      </c>
      <c r="H581" s="41">
        <v>0</v>
      </c>
      <c r="I581" s="5">
        <v>0</v>
      </c>
      <c r="J581" s="4" t="s">
        <v>1094</v>
      </c>
      <c r="K581" s="5">
        <v>78</v>
      </c>
      <c r="L581" s="5">
        <f t="shared" si="60"/>
        <v>78</v>
      </c>
      <c r="M581" s="36">
        <v>24</v>
      </c>
      <c r="N581" s="5">
        <f t="shared" si="61"/>
        <v>1872</v>
      </c>
      <c r="O581" s="5">
        <v>0</v>
      </c>
      <c r="P581" s="5">
        <f t="shared" si="62"/>
        <v>1872</v>
      </c>
      <c r="Q581" s="65" t="s">
        <v>126</v>
      </c>
      <c r="R581" s="4" t="s">
        <v>1095</v>
      </c>
      <c r="S581" s="4"/>
    </row>
    <row r="582" spans="1:19" hidden="1" x14ac:dyDescent="0.25">
      <c r="A582" s="100">
        <v>66955</v>
      </c>
      <c r="B582" s="187">
        <f t="shared" si="59"/>
        <v>46243</v>
      </c>
      <c r="C582" s="4" t="s">
        <v>1115</v>
      </c>
      <c r="D582" s="4" t="s">
        <v>1250</v>
      </c>
      <c r="E582" s="148" t="s">
        <v>8838</v>
      </c>
      <c r="F582" s="4" t="s">
        <v>1093</v>
      </c>
      <c r="G582" s="41">
        <v>0</v>
      </c>
      <c r="H582" s="41">
        <v>0</v>
      </c>
      <c r="I582" s="5">
        <v>0</v>
      </c>
      <c r="J582" s="4" t="s">
        <v>1094</v>
      </c>
      <c r="K582" s="5">
        <v>95</v>
      </c>
      <c r="L582" s="5">
        <f t="shared" ref="L582:L585" si="63">IF($F582="","",IF($J582="FIXED",$K582,($G582*FAT_MULT)+($H582*SNF_MULT)+$I582))</f>
        <v>95</v>
      </c>
      <c r="M582" s="36">
        <v>11</v>
      </c>
      <c r="N582" s="5">
        <f t="shared" ref="N582:N585" si="64">IF($M582="","",$M582*$L582)</f>
        <v>1045</v>
      </c>
      <c r="O582" s="5">
        <v>0</v>
      </c>
      <c r="P582" s="5">
        <f t="shared" ref="P582:P585" si="65">IF($M582="","",$N582+$O582)</f>
        <v>1045</v>
      </c>
      <c r="Q582" s="4" t="s">
        <v>126</v>
      </c>
      <c r="R582" s="4" t="s">
        <v>1095</v>
      </c>
      <c r="S582" s="4"/>
    </row>
    <row r="583" spans="1:19" hidden="1" x14ac:dyDescent="0.25">
      <c r="A583" s="100">
        <v>66955</v>
      </c>
      <c r="B583" s="187">
        <f t="shared" si="59"/>
        <v>46243</v>
      </c>
      <c r="C583" s="4" t="s">
        <v>1115</v>
      </c>
      <c r="D583" s="4" t="s">
        <v>1250</v>
      </c>
      <c r="E583" s="148" t="s">
        <v>8838</v>
      </c>
      <c r="F583" s="4" t="s">
        <v>131</v>
      </c>
      <c r="G583" s="41">
        <v>0</v>
      </c>
      <c r="H583" s="41">
        <v>0</v>
      </c>
      <c r="I583" s="5">
        <v>0</v>
      </c>
      <c r="J583" s="4" t="s">
        <v>1094</v>
      </c>
      <c r="K583" s="5">
        <v>78</v>
      </c>
      <c r="L583" s="5">
        <f t="shared" si="63"/>
        <v>78</v>
      </c>
      <c r="M583" s="36">
        <v>25</v>
      </c>
      <c r="N583" s="5">
        <f t="shared" si="64"/>
        <v>1950</v>
      </c>
      <c r="O583" s="5">
        <v>0</v>
      </c>
      <c r="P583" s="5">
        <f t="shared" si="65"/>
        <v>1950</v>
      </c>
      <c r="Q583" s="4" t="s">
        <v>126</v>
      </c>
      <c r="R583" s="4" t="s">
        <v>1095</v>
      </c>
      <c r="S583" s="4"/>
    </row>
    <row r="584" spans="1:19" hidden="1" x14ac:dyDescent="0.25">
      <c r="A584" s="100">
        <v>66955</v>
      </c>
      <c r="B584" s="187">
        <f t="shared" si="59"/>
        <v>46243</v>
      </c>
      <c r="C584" s="4" t="s">
        <v>1115</v>
      </c>
      <c r="D584" s="4" t="s">
        <v>1250</v>
      </c>
      <c r="E584" s="148" t="s">
        <v>1092</v>
      </c>
      <c r="F584" s="4" t="s">
        <v>1093</v>
      </c>
      <c r="G584" s="41">
        <v>0</v>
      </c>
      <c r="H584" s="41">
        <v>0</v>
      </c>
      <c r="I584" s="5">
        <v>0</v>
      </c>
      <c r="J584" s="4" t="s">
        <v>1094</v>
      </c>
      <c r="K584" s="5">
        <v>95</v>
      </c>
      <c r="L584" s="5">
        <f t="shared" si="63"/>
        <v>95</v>
      </c>
      <c r="M584" s="36">
        <v>6</v>
      </c>
      <c r="N584" s="5">
        <f t="shared" si="64"/>
        <v>570</v>
      </c>
      <c r="O584" s="5">
        <v>0</v>
      </c>
      <c r="P584" s="5">
        <f t="shared" si="65"/>
        <v>570</v>
      </c>
      <c r="Q584" s="65" t="s">
        <v>126</v>
      </c>
      <c r="R584" s="4" t="s">
        <v>1095</v>
      </c>
      <c r="S584" s="4"/>
    </row>
    <row r="585" spans="1:19" hidden="1" x14ac:dyDescent="0.25">
      <c r="A585" s="100">
        <v>66955</v>
      </c>
      <c r="B585" s="187">
        <f t="shared" si="59"/>
        <v>46243</v>
      </c>
      <c r="C585" s="4" t="s">
        <v>1115</v>
      </c>
      <c r="D585" s="4" t="s">
        <v>1250</v>
      </c>
      <c r="E585" s="148" t="s">
        <v>1092</v>
      </c>
      <c r="F585" s="4" t="s">
        <v>131</v>
      </c>
      <c r="G585" s="41">
        <v>0</v>
      </c>
      <c r="H585" s="41">
        <v>0</v>
      </c>
      <c r="I585" s="5">
        <v>0</v>
      </c>
      <c r="J585" s="4" t="s">
        <v>1094</v>
      </c>
      <c r="K585" s="5">
        <v>78</v>
      </c>
      <c r="L585" s="5">
        <f t="shared" si="63"/>
        <v>78</v>
      </c>
      <c r="M585" s="36">
        <v>23.4</v>
      </c>
      <c r="N585" s="5">
        <f t="shared" si="64"/>
        <v>1825.1999999999998</v>
      </c>
      <c r="O585" s="5">
        <v>0</v>
      </c>
      <c r="P585" s="5">
        <f t="shared" si="65"/>
        <v>1825.1999999999998</v>
      </c>
      <c r="Q585" s="65" t="s">
        <v>126</v>
      </c>
      <c r="R585" s="4" t="s">
        <v>1095</v>
      </c>
      <c r="S585" s="4"/>
    </row>
    <row r="586" spans="1:19" hidden="1" x14ac:dyDescent="0.25">
      <c r="A586" s="100">
        <v>66956</v>
      </c>
      <c r="B586" s="187">
        <f t="shared" si="59"/>
        <v>46244</v>
      </c>
      <c r="C586" s="4" t="s">
        <v>1115</v>
      </c>
      <c r="D586" s="4" t="s">
        <v>1250</v>
      </c>
      <c r="E586" s="148" t="s">
        <v>8838</v>
      </c>
      <c r="F586" s="4" t="s">
        <v>1093</v>
      </c>
      <c r="G586" s="41">
        <v>0</v>
      </c>
      <c r="H586" s="41">
        <v>0</v>
      </c>
      <c r="I586" s="5">
        <v>0</v>
      </c>
      <c r="J586" s="4" t="s">
        <v>1094</v>
      </c>
      <c r="K586" s="5">
        <v>95</v>
      </c>
      <c r="L586" s="5">
        <f t="shared" ref="L586:L589" si="66">IF($F586="","",IF($J586="FIXED",$K586,($G586*FAT_MULT)+($H586*SNF_MULT)+$I586))</f>
        <v>95</v>
      </c>
      <c r="M586" s="36">
        <v>12</v>
      </c>
      <c r="N586" s="5">
        <f t="shared" ref="N586:N589" si="67">IF($M586="","",$M586*$L586)</f>
        <v>1140</v>
      </c>
      <c r="O586" s="5">
        <v>0</v>
      </c>
      <c r="P586" s="5">
        <f t="shared" ref="P586:P589" si="68">IF($M586="","",$N586+$O586)</f>
        <v>1140</v>
      </c>
      <c r="Q586" s="4" t="s">
        <v>126</v>
      </c>
      <c r="R586" s="4" t="s">
        <v>1095</v>
      </c>
      <c r="S586" s="4"/>
    </row>
    <row r="587" spans="1:19" hidden="1" x14ac:dyDescent="0.25">
      <c r="A587" s="100">
        <v>66956</v>
      </c>
      <c r="B587" s="187">
        <f t="shared" si="59"/>
        <v>46244</v>
      </c>
      <c r="C587" s="4" t="s">
        <v>1115</v>
      </c>
      <c r="D587" s="4" t="s">
        <v>1250</v>
      </c>
      <c r="E587" s="148" t="s">
        <v>8838</v>
      </c>
      <c r="F587" s="4" t="s">
        <v>131</v>
      </c>
      <c r="G587" s="41">
        <v>0</v>
      </c>
      <c r="H587" s="41">
        <v>0</v>
      </c>
      <c r="I587" s="5">
        <v>0</v>
      </c>
      <c r="J587" s="4" t="s">
        <v>1094</v>
      </c>
      <c r="K587" s="5">
        <v>78</v>
      </c>
      <c r="L587" s="5">
        <f t="shared" si="66"/>
        <v>78</v>
      </c>
      <c r="M587" s="36">
        <v>25.5</v>
      </c>
      <c r="N587" s="5">
        <f t="shared" si="67"/>
        <v>1989</v>
      </c>
      <c r="O587" s="5">
        <v>0</v>
      </c>
      <c r="P587" s="5">
        <f t="shared" si="68"/>
        <v>1989</v>
      </c>
      <c r="Q587" s="4" t="s">
        <v>126</v>
      </c>
      <c r="R587" s="4" t="s">
        <v>1095</v>
      </c>
      <c r="S587" s="4"/>
    </row>
    <row r="588" spans="1:19" hidden="1" x14ac:dyDescent="0.25">
      <c r="A588" s="100">
        <v>66956</v>
      </c>
      <c r="B588" s="187">
        <f t="shared" si="59"/>
        <v>46244</v>
      </c>
      <c r="C588" s="4" t="s">
        <v>1115</v>
      </c>
      <c r="D588" s="4" t="s">
        <v>1250</v>
      </c>
      <c r="E588" s="148" t="s">
        <v>1092</v>
      </c>
      <c r="F588" s="4" t="s">
        <v>1093</v>
      </c>
      <c r="G588" s="41">
        <v>0</v>
      </c>
      <c r="H588" s="41">
        <v>0</v>
      </c>
      <c r="I588" s="5">
        <v>0</v>
      </c>
      <c r="J588" s="4" t="s">
        <v>1094</v>
      </c>
      <c r="K588" s="5">
        <v>95</v>
      </c>
      <c r="L588" s="5">
        <f t="shared" si="66"/>
        <v>95</v>
      </c>
      <c r="M588" s="36">
        <v>8</v>
      </c>
      <c r="N588" s="5">
        <f t="shared" si="67"/>
        <v>760</v>
      </c>
      <c r="O588" s="5">
        <v>0</v>
      </c>
      <c r="P588" s="5">
        <f t="shared" si="68"/>
        <v>760</v>
      </c>
      <c r="Q588" s="65" t="s">
        <v>126</v>
      </c>
      <c r="R588" s="4" t="s">
        <v>1095</v>
      </c>
      <c r="S588" s="4"/>
    </row>
    <row r="589" spans="1:19" hidden="1" x14ac:dyDescent="0.25">
      <c r="A589" s="100">
        <v>66956</v>
      </c>
      <c r="B589" s="187">
        <f t="shared" si="59"/>
        <v>46244</v>
      </c>
      <c r="C589" s="4" t="s">
        <v>1115</v>
      </c>
      <c r="D589" s="4" t="s">
        <v>1250</v>
      </c>
      <c r="E589" s="148" t="s">
        <v>1092</v>
      </c>
      <c r="F589" s="4" t="s">
        <v>131</v>
      </c>
      <c r="G589" s="41">
        <v>0</v>
      </c>
      <c r="H589" s="41">
        <v>0</v>
      </c>
      <c r="I589" s="5">
        <v>0</v>
      </c>
      <c r="J589" s="4" t="s">
        <v>1094</v>
      </c>
      <c r="K589" s="5">
        <v>78</v>
      </c>
      <c r="L589" s="5">
        <f t="shared" si="66"/>
        <v>78</v>
      </c>
      <c r="M589" s="36">
        <v>22</v>
      </c>
      <c r="N589" s="5">
        <f t="shared" si="67"/>
        <v>1716</v>
      </c>
      <c r="O589" s="5">
        <v>0</v>
      </c>
      <c r="P589" s="5">
        <f t="shared" si="68"/>
        <v>1716</v>
      </c>
      <c r="Q589" s="65" t="s">
        <v>126</v>
      </c>
      <c r="R589" s="4" t="s">
        <v>1095</v>
      </c>
      <c r="S589" s="4"/>
    </row>
    <row r="590" spans="1:19" hidden="1" x14ac:dyDescent="0.25">
      <c r="A590" s="100">
        <v>66957</v>
      </c>
      <c r="B590" s="187">
        <f t="shared" si="59"/>
        <v>46245</v>
      </c>
      <c r="C590" s="4" t="s">
        <v>1115</v>
      </c>
      <c r="D590" s="4" t="s">
        <v>1250</v>
      </c>
      <c r="E590" s="148" t="s">
        <v>8838</v>
      </c>
      <c r="F590" s="4" t="s">
        <v>1093</v>
      </c>
      <c r="G590" s="41">
        <v>0</v>
      </c>
      <c r="H590" s="41">
        <v>0</v>
      </c>
      <c r="I590" s="5">
        <v>0</v>
      </c>
      <c r="J590" s="4" t="s">
        <v>1094</v>
      </c>
      <c r="K590" s="5">
        <v>95</v>
      </c>
      <c r="L590" s="5">
        <f t="shared" ref="L590:L593" si="69">IF($F590="","",IF($J590="FIXED",$K590,($G590*FAT_MULT)+($H590*SNF_MULT)+$I590))</f>
        <v>95</v>
      </c>
      <c r="M590" s="36">
        <v>10.5</v>
      </c>
      <c r="N590" s="5">
        <f t="shared" ref="N590:N593" si="70">IF($M590="","",$M590*$L590)</f>
        <v>997.5</v>
      </c>
      <c r="O590" s="5">
        <v>0</v>
      </c>
      <c r="P590" s="5">
        <f t="shared" ref="P590:P593" si="71">IF($M590="","",$N590+$O590)</f>
        <v>997.5</v>
      </c>
      <c r="Q590" s="4" t="s">
        <v>126</v>
      </c>
      <c r="R590" s="4" t="s">
        <v>1095</v>
      </c>
      <c r="S590" s="4"/>
    </row>
    <row r="591" spans="1:19" hidden="1" x14ac:dyDescent="0.25">
      <c r="A591" s="100">
        <v>66957</v>
      </c>
      <c r="B591" s="187">
        <f t="shared" si="59"/>
        <v>46245</v>
      </c>
      <c r="C591" s="4" t="s">
        <v>1115</v>
      </c>
      <c r="D591" s="4" t="s">
        <v>1250</v>
      </c>
      <c r="E591" s="148" t="s">
        <v>8838</v>
      </c>
      <c r="F591" s="4" t="s">
        <v>131</v>
      </c>
      <c r="G591" s="41">
        <v>0</v>
      </c>
      <c r="H591" s="41">
        <v>0</v>
      </c>
      <c r="I591" s="5">
        <v>0</v>
      </c>
      <c r="J591" s="4" t="s">
        <v>1094</v>
      </c>
      <c r="K591" s="5">
        <v>78</v>
      </c>
      <c r="L591" s="5">
        <f t="shared" si="69"/>
        <v>78</v>
      </c>
      <c r="M591" s="36">
        <v>25.5</v>
      </c>
      <c r="N591" s="5">
        <f t="shared" si="70"/>
        <v>1989</v>
      </c>
      <c r="O591" s="5">
        <v>0</v>
      </c>
      <c r="P591" s="5">
        <f t="shared" si="71"/>
        <v>1989</v>
      </c>
      <c r="Q591" s="4" t="s">
        <v>126</v>
      </c>
      <c r="R591" s="4" t="s">
        <v>1095</v>
      </c>
      <c r="S591" s="4"/>
    </row>
    <row r="592" spans="1:19" hidden="1" x14ac:dyDescent="0.25">
      <c r="A592" s="100">
        <v>66957</v>
      </c>
      <c r="B592" s="187">
        <f t="shared" si="59"/>
        <v>46245</v>
      </c>
      <c r="C592" s="4" t="s">
        <v>1115</v>
      </c>
      <c r="D592" s="4" t="s">
        <v>1250</v>
      </c>
      <c r="E592" s="148" t="s">
        <v>1092</v>
      </c>
      <c r="F592" s="4" t="s">
        <v>1093</v>
      </c>
      <c r="G592" s="41">
        <v>0</v>
      </c>
      <c r="H592" s="41">
        <v>0</v>
      </c>
      <c r="I592" s="5">
        <v>0</v>
      </c>
      <c r="J592" s="4" t="s">
        <v>1094</v>
      </c>
      <c r="K592" s="5">
        <v>95</v>
      </c>
      <c r="L592" s="5">
        <f t="shared" si="69"/>
        <v>95</v>
      </c>
      <c r="M592" s="36">
        <v>11</v>
      </c>
      <c r="N592" s="5">
        <f t="shared" si="70"/>
        <v>1045</v>
      </c>
      <c r="O592" s="5">
        <v>0</v>
      </c>
      <c r="P592" s="5">
        <f t="shared" si="71"/>
        <v>1045</v>
      </c>
      <c r="Q592" s="65" t="s">
        <v>126</v>
      </c>
      <c r="R592" s="4" t="s">
        <v>1095</v>
      </c>
      <c r="S592" s="4"/>
    </row>
    <row r="593" spans="1:19" hidden="1" x14ac:dyDescent="0.25">
      <c r="A593" s="100">
        <v>66957</v>
      </c>
      <c r="B593" s="187">
        <f t="shared" si="59"/>
        <v>46245</v>
      </c>
      <c r="C593" s="4" t="s">
        <v>1115</v>
      </c>
      <c r="D593" s="4" t="s">
        <v>1250</v>
      </c>
      <c r="E593" s="148" t="s">
        <v>1092</v>
      </c>
      <c r="F593" s="4" t="s">
        <v>131</v>
      </c>
      <c r="G593" s="41">
        <v>0</v>
      </c>
      <c r="H593" s="41">
        <v>0</v>
      </c>
      <c r="I593" s="5">
        <v>0</v>
      </c>
      <c r="J593" s="4" t="s">
        <v>1094</v>
      </c>
      <c r="K593" s="5">
        <v>78</v>
      </c>
      <c r="L593" s="5">
        <f t="shared" si="69"/>
        <v>78</v>
      </c>
      <c r="M593" s="36">
        <v>26</v>
      </c>
      <c r="N593" s="5">
        <f t="shared" si="70"/>
        <v>2028</v>
      </c>
      <c r="O593" s="5">
        <v>0</v>
      </c>
      <c r="P593" s="5">
        <f t="shared" si="71"/>
        <v>2028</v>
      </c>
      <c r="Q593" s="65" t="s">
        <v>126</v>
      </c>
      <c r="R593" s="4" t="s">
        <v>1095</v>
      </c>
      <c r="S593" s="4"/>
    </row>
    <row r="594" spans="1:19" hidden="1" x14ac:dyDescent="0.25">
      <c r="A594" s="100">
        <v>66958</v>
      </c>
      <c r="B594" s="187">
        <f t="shared" si="59"/>
        <v>46246</v>
      </c>
      <c r="C594" s="4" t="s">
        <v>1115</v>
      </c>
      <c r="D594" s="4" t="s">
        <v>1250</v>
      </c>
      <c r="E594" s="148" t="s">
        <v>8838</v>
      </c>
      <c r="F594" s="4" t="s">
        <v>1093</v>
      </c>
      <c r="G594" s="41">
        <v>0</v>
      </c>
      <c r="H594" s="41">
        <v>0</v>
      </c>
      <c r="I594" s="5">
        <v>0</v>
      </c>
      <c r="J594" s="4" t="s">
        <v>1094</v>
      </c>
      <c r="K594" s="5">
        <v>95</v>
      </c>
      <c r="L594" s="5">
        <f t="shared" ref="L594:L597" si="72">IF($F594="","",IF($J594="FIXED",$K594,($G594*FAT_MULT)+($H594*SNF_MULT)+$I594))</f>
        <v>95</v>
      </c>
      <c r="M594" s="36">
        <v>13</v>
      </c>
      <c r="N594" s="5">
        <f t="shared" ref="N594:N597" si="73">IF($M594="","",$M594*$L594)</f>
        <v>1235</v>
      </c>
      <c r="O594" s="5">
        <v>0</v>
      </c>
      <c r="P594" s="5">
        <f t="shared" ref="P594:P597" si="74">IF($M594="","",$N594+$O594)</f>
        <v>1235</v>
      </c>
      <c r="Q594" s="4" t="s">
        <v>126</v>
      </c>
      <c r="R594" s="4" t="s">
        <v>1095</v>
      </c>
      <c r="S594" s="4"/>
    </row>
    <row r="595" spans="1:19" hidden="1" x14ac:dyDescent="0.25">
      <c r="A595" s="100">
        <v>66958</v>
      </c>
      <c r="B595" s="187">
        <f t="shared" si="59"/>
        <v>46246</v>
      </c>
      <c r="C595" s="4" t="s">
        <v>1115</v>
      </c>
      <c r="D595" s="4" t="s">
        <v>1250</v>
      </c>
      <c r="E595" s="148" t="s">
        <v>8838</v>
      </c>
      <c r="F595" s="4" t="s">
        <v>131</v>
      </c>
      <c r="G595" s="41">
        <v>0</v>
      </c>
      <c r="H595" s="41">
        <v>0</v>
      </c>
      <c r="I595" s="5">
        <v>0</v>
      </c>
      <c r="J595" s="4" t="s">
        <v>1094</v>
      </c>
      <c r="K595" s="5">
        <v>78</v>
      </c>
      <c r="L595" s="5">
        <f t="shared" si="72"/>
        <v>78</v>
      </c>
      <c r="M595" s="36">
        <v>24</v>
      </c>
      <c r="N595" s="5">
        <f t="shared" si="73"/>
        <v>1872</v>
      </c>
      <c r="O595" s="5">
        <v>0</v>
      </c>
      <c r="P595" s="5">
        <f t="shared" si="74"/>
        <v>1872</v>
      </c>
      <c r="Q595" s="4" t="s">
        <v>126</v>
      </c>
      <c r="R595" s="4" t="s">
        <v>1095</v>
      </c>
      <c r="S595" s="4"/>
    </row>
    <row r="596" spans="1:19" hidden="1" x14ac:dyDescent="0.25">
      <c r="A596" s="100">
        <v>66958</v>
      </c>
      <c r="B596" s="187">
        <f t="shared" si="59"/>
        <v>46246</v>
      </c>
      <c r="C596" s="4" t="s">
        <v>1115</v>
      </c>
      <c r="D596" s="4" t="s">
        <v>1250</v>
      </c>
      <c r="E596" s="148" t="s">
        <v>1092</v>
      </c>
      <c r="F596" s="4" t="s">
        <v>1093</v>
      </c>
      <c r="G596" s="41">
        <v>0</v>
      </c>
      <c r="H596" s="41">
        <v>0</v>
      </c>
      <c r="I596" s="5">
        <v>0</v>
      </c>
      <c r="J596" s="4" t="s">
        <v>1094</v>
      </c>
      <c r="K596" s="5">
        <v>95</v>
      </c>
      <c r="L596" s="5">
        <f t="shared" si="72"/>
        <v>95</v>
      </c>
      <c r="M596" s="36">
        <v>12</v>
      </c>
      <c r="N596" s="5">
        <f t="shared" si="73"/>
        <v>1140</v>
      </c>
      <c r="O596" s="5">
        <v>0</v>
      </c>
      <c r="P596" s="5">
        <f t="shared" si="74"/>
        <v>1140</v>
      </c>
      <c r="Q596" s="65" t="s">
        <v>126</v>
      </c>
      <c r="R596" s="4" t="s">
        <v>1095</v>
      </c>
      <c r="S596" s="4"/>
    </row>
    <row r="597" spans="1:19" hidden="1" x14ac:dyDescent="0.25">
      <c r="A597" s="100">
        <v>66958</v>
      </c>
      <c r="B597" s="187">
        <f t="shared" si="59"/>
        <v>46246</v>
      </c>
      <c r="C597" s="4" t="s">
        <v>1115</v>
      </c>
      <c r="D597" s="4" t="s">
        <v>1250</v>
      </c>
      <c r="E597" s="148" t="s">
        <v>1092</v>
      </c>
      <c r="F597" s="4" t="s">
        <v>131</v>
      </c>
      <c r="G597" s="41">
        <v>0</v>
      </c>
      <c r="H597" s="41">
        <v>0</v>
      </c>
      <c r="I597" s="5">
        <v>0</v>
      </c>
      <c r="J597" s="4" t="s">
        <v>1094</v>
      </c>
      <c r="K597" s="5">
        <v>78</v>
      </c>
      <c r="L597" s="5">
        <f t="shared" si="72"/>
        <v>78</v>
      </c>
      <c r="M597" s="36">
        <v>23.5</v>
      </c>
      <c r="N597" s="5">
        <f t="shared" si="73"/>
        <v>1833</v>
      </c>
      <c r="O597" s="5">
        <v>0</v>
      </c>
      <c r="P597" s="5">
        <f t="shared" si="74"/>
        <v>1833</v>
      </c>
      <c r="Q597" s="65" t="s">
        <v>126</v>
      </c>
      <c r="R597" s="4" t="s">
        <v>1095</v>
      </c>
      <c r="S597" s="4"/>
    </row>
    <row r="598" spans="1:19" hidden="1" x14ac:dyDescent="0.25">
      <c r="A598" s="100">
        <v>66959</v>
      </c>
      <c r="B598" s="187">
        <f t="shared" si="59"/>
        <v>46247</v>
      </c>
      <c r="C598" s="4" t="s">
        <v>1115</v>
      </c>
      <c r="D598" s="4" t="s">
        <v>1250</v>
      </c>
      <c r="E598" s="148" t="s">
        <v>8838</v>
      </c>
      <c r="F598" s="4" t="s">
        <v>1093</v>
      </c>
      <c r="G598" s="41">
        <v>0</v>
      </c>
      <c r="H598" s="41">
        <v>0</v>
      </c>
      <c r="I598" s="5">
        <v>0</v>
      </c>
      <c r="J598" s="4" t="s">
        <v>1094</v>
      </c>
      <c r="K598" s="5">
        <v>95</v>
      </c>
      <c r="L598" s="5">
        <f t="shared" ref="L598:L601" si="75">IF($F598="","",IF($J598="FIXED",$K598,($G598*FAT_MULT)+($H598*SNF_MULT)+$I598))</f>
        <v>95</v>
      </c>
      <c r="M598" s="36">
        <v>13</v>
      </c>
      <c r="N598" s="5">
        <f t="shared" ref="N598:N601" si="76">IF($M598="","",$M598*$L598)</f>
        <v>1235</v>
      </c>
      <c r="O598" s="5">
        <v>0</v>
      </c>
      <c r="P598" s="5">
        <f t="shared" ref="P598:P601" si="77">IF($M598="","",$N598+$O598)</f>
        <v>1235</v>
      </c>
      <c r="Q598" s="4" t="s">
        <v>126</v>
      </c>
      <c r="R598" s="4" t="s">
        <v>1095</v>
      </c>
      <c r="S598" s="4"/>
    </row>
    <row r="599" spans="1:19" hidden="1" x14ac:dyDescent="0.25">
      <c r="A599" s="100">
        <v>66959</v>
      </c>
      <c r="B599" s="187">
        <f t="shared" si="59"/>
        <v>46247</v>
      </c>
      <c r="C599" s="4" t="s">
        <v>1115</v>
      </c>
      <c r="D599" s="4" t="s">
        <v>1250</v>
      </c>
      <c r="E599" s="148" t="s">
        <v>8838</v>
      </c>
      <c r="F599" s="4" t="s">
        <v>131</v>
      </c>
      <c r="G599" s="41">
        <v>0</v>
      </c>
      <c r="H599" s="41">
        <v>0</v>
      </c>
      <c r="I599" s="5">
        <v>0</v>
      </c>
      <c r="J599" s="4" t="s">
        <v>1094</v>
      </c>
      <c r="K599" s="5">
        <v>78</v>
      </c>
      <c r="L599" s="5">
        <f t="shared" si="75"/>
        <v>78</v>
      </c>
      <c r="M599" s="36">
        <v>24</v>
      </c>
      <c r="N599" s="5">
        <f t="shared" si="76"/>
        <v>1872</v>
      </c>
      <c r="O599" s="5">
        <v>0</v>
      </c>
      <c r="P599" s="5">
        <f t="shared" si="77"/>
        <v>1872</v>
      </c>
      <c r="Q599" s="4" t="s">
        <v>126</v>
      </c>
      <c r="R599" s="4" t="s">
        <v>1095</v>
      </c>
      <c r="S599" s="4"/>
    </row>
    <row r="600" spans="1:19" hidden="1" x14ac:dyDescent="0.25">
      <c r="A600" s="100">
        <v>66959</v>
      </c>
      <c r="B600" s="187">
        <f t="shared" si="59"/>
        <v>46247</v>
      </c>
      <c r="C600" s="4" t="s">
        <v>1115</v>
      </c>
      <c r="D600" s="4" t="s">
        <v>1250</v>
      </c>
      <c r="E600" s="148" t="s">
        <v>1092</v>
      </c>
      <c r="F600" s="4" t="s">
        <v>1093</v>
      </c>
      <c r="G600" s="41">
        <v>0</v>
      </c>
      <c r="H600" s="41">
        <v>0</v>
      </c>
      <c r="I600" s="5">
        <v>0</v>
      </c>
      <c r="J600" s="4" t="s">
        <v>1094</v>
      </c>
      <c r="K600" s="5">
        <v>95</v>
      </c>
      <c r="L600" s="5">
        <f t="shared" si="75"/>
        <v>95</v>
      </c>
      <c r="M600" s="36">
        <v>11</v>
      </c>
      <c r="N600" s="5">
        <f t="shared" si="76"/>
        <v>1045</v>
      </c>
      <c r="O600" s="5">
        <v>0</v>
      </c>
      <c r="P600" s="5">
        <f t="shared" si="77"/>
        <v>1045</v>
      </c>
      <c r="Q600" s="65" t="s">
        <v>126</v>
      </c>
      <c r="R600" s="4" t="s">
        <v>1095</v>
      </c>
      <c r="S600" s="4"/>
    </row>
    <row r="601" spans="1:19" hidden="1" x14ac:dyDescent="0.25">
      <c r="A601" s="100">
        <v>66959</v>
      </c>
      <c r="B601" s="187">
        <f t="shared" si="59"/>
        <v>46247</v>
      </c>
      <c r="C601" s="4" t="s">
        <v>1115</v>
      </c>
      <c r="D601" s="4" t="s">
        <v>1250</v>
      </c>
      <c r="E601" s="148" t="s">
        <v>1092</v>
      </c>
      <c r="F601" s="4" t="s">
        <v>131</v>
      </c>
      <c r="G601" s="41">
        <v>0</v>
      </c>
      <c r="H601" s="41">
        <v>0</v>
      </c>
      <c r="I601" s="5">
        <v>0</v>
      </c>
      <c r="J601" s="4" t="s">
        <v>1094</v>
      </c>
      <c r="K601" s="5">
        <v>78</v>
      </c>
      <c r="L601" s="5">
        <f t="shared" si="75"/>
        <v>78</v>
      </c>
      <c r="M601" s="36">
        <v>22</v>
      </c>
      <c r="N601" s="5">
        <f t="shared" si="76"/>
        <v>1716</v>
      </c>
      <c r="O601" s="5">
        <v>0</v>
      </c>
      <c r="P601" s="5">
        <f t="shared" si="77"/>
        <v>1716</v>
      </c>
      <c r="Q601" s="65" t="s">
        <v>126</v>
      </c>
      <c r="R601" s="4" t="s">
        <v>1095</v>
      </c>
      <c r="S601" s="4"/>
    </row>
    <row r="602" spans="1:19" hidden="1" x14ac:dyDescent="0.25">
      <c r="A602" s="100">
        <v>66960</v>
      </c>
      <c r="B602" s="187">
        <f t="shared" si="59"/>
        <v>46248</v>
      </c>
      <c r="C602" s="4" t="s">
        <v>1115</v>
      </c>
      <c r="D602" s="4" t="s">
        <v>1250</v>
      </c>
      <c r="E602" s="148" t="s">
        <v>8838</v>
      </c>
      <c r="F602" s="4" t="s">
        <v>1093</v>
      </c>
      <c r="G602" s="41">
        <v>0</v>
      </c>
      <c r="H602" s="41">
        <v>0</v>
      </c>
      <c r="I602" s="5">
        <v>0</v>
      </c>
      <c r="J602" s="4" t="s">
        <v>1094</v>
      </c>
      <c r="K602" s="5">
        <v>95</v>
      </c>
      <c r="L602" s="5">
        <f t="shared" ref="L602:L605" si="78">IF($F602="","",IF($J602="FIXED",$K602,($G602*FAT_MULT)+($H602*SNF_MULT)+$I602))</f>
        <v>95</v>
      </c>
      <c r="M602" s="36">
        <v>11</v>
      </c>
      <c r="N602" s="5">
        <f t="shared" ref="N602:N605" si="79">IF($M602="","",$M602*$L602)</f>
        <v>1045</v>
      </c>
      <c r="O602" s="5">
        <v>0</v>
      </c>
      <c r="P602" s="5">
        <f t="shared" ref="P602:P605" si="80">IF($M602="","",$N602+$O602)</f>
        <v>1045</v>
      </c>
      <c r="Q602" s="4" t="s">
        <v>126</v>
      </c>
      <c r="R602" s="4" t="s">
        <v>1095</v>
      </c>
      <c r="S602" s="4"/>
    </row>
    <row r="603" spans="1:19" hidden="1" x14ac:dyDescent="0.25">
      <c r="A603" s="100">
        <v>66960</v>
      </c>
      <c r="B603" s="187">
        <f t="shared" si="59"/>
        <v>46248</v>
      </c>
      <c r="C603" s="4" t="s">
        <v>1115</v>
      </c>
      <c r="D603" s="4" t="s">
        <v>1250</v>
      </c>
      <c r="E603" s="148" t="s">
        <v>8838</v>
      </c>
      <c r="F603" s="4" t="s">
        <v>131</v>
      </c>
      <c r="G603" s="41">
        <v>0</v>
      </c>
      <c r="H603" s="41">
        <v>0</v>
      </c>
      <c r="I603" s="5">
        <v>0</v>
      </c>
      <c r="J603" s="4" t="s">
        <v>1094</v>
      </c>
      <c r="K603" s="5">
        <v>78</v>
      </c>
      <c r="L603" s="5">
        <f t="shared" si="78"/>
        <v>78</v>
      </c>
      <c r="M603" s="36">
        <v>22</v>
      </c>
      <c r="N603" s="5">
        <f t="shared" si="79"/>
        <v>1716</v>
      </c>
      <c r="O603" s="5">
        <v>0</v>
      </c>
      <c r="P603" s="5">
        <f t="shared" si="80"/>
        <v>1716</v>
      </c>
      <c r="Q603" s="4" t="s">
        <v>126</v>
      </c>
      <c r="R603" s="4" t="s">
        <v>1095</v>
      </c>
      <c r="S603" s="4"/>
    </row>
    <row r="604" spans="1:19" hidden="1" x14ac:dyDescent="0.25">
      <c r="A604" s="100">
        <v>66960</v>
      </c>
      <c r="B604" s="187">
        <f t="shared" si="59"/>
        <v>46248</v>
      </c>
      <c r="C604" s="4" t="s">
        <v>1115</v>
      </c>
      <c r="D604" s="4" t="s">
        <v>1250</v>
      </c>
      <c r="E604" s="148" t="s">
        <v>1092</v>
      </c>
      <c r="F604" s="4" t="s">
        <v>1093</v>
      </c>
      <c r="G604" s="41">
        <v>0</v>
      </c>
      <c r="H604" s="41">
        <v>0</v>
      </c>
      <c r="I604" s="5">
        <v>0</v>
      </c>
      <c r="J604" s="4" t="s">
        <v>1094</v>
      </c>
      <c r="K604" s="5">
        <v>95</v>
      </c>
      <c r="L604" s="5">
        <f t="shared" si="78"/>
        <v>95</v>
      </c>
      <c r="M604" s="36">
        <v>12</v>
      </c>
      <c r="N604" s="5">
        <f t="shared" si="79"/>
        <v>1140</v>
      </c>
      <c r="O604" s="5">
        <v>0</v>
      </c>
      <c r="P604" s="5">
        <f t="shared" si="80"/>
        <v>1140</v>
      </c>
      <c r="Q604" s="65" t="s">
        <v>126</v>
      </c>
      <c r="R604" s="4" t="s">
        <v>1095</v>
      </c>
      <c r="S604" s="4"/>
    </row>
    <row r="605" spans="1:19" hidden="1" x14ac:dyDescent="0.25">
      <c r="A605" s="100">
        <v>66960</v>
      </c>
      <c r="B605" s="187">
        <f t="shared" si="59"/>
        <v>46248</v>
      </c>
      <c r="C605" s="4" t="s">
        <v>1115</v>
      </c>
      <c r="D605" s="4" t="s">
        <v>1250</v>
      </c>
      <c r="E605" s="148" t="s">
        <v>1092</v>
      </c>
      <c r="F605" s="4" t="s">
        <v>131</v>
      </c>
      <c r="G605" s="41">
        <v>0</v>
      </c>
      <c r="H605" s="41">
        <v>0</v>
      </c>
      <c r="I605" s="5">
        <v>0</v>
      </c>
      <c r="J605" s="4" t="s">
        <v>1094</v>
      </c>
      <c r="K605" s="5">
        <v>78</v>
      </c>
      <c r="L605" s="5">
        <f t="shared" si="78"/>
        <v>78</v>
      </c>
      <c r="M605" s="36">
        <v>23.5</v>
      </c>
      <c r="N605" s="5">
        <f t="shared" si="79"/>
        <v>1833</v>
      </c>
      <c r="O605" s="5">
        <v>0</v>
      </c>
      <c r="P605" s="5">
        <f t="shared" si="80"/>
        <v>1833</v>
      </c>
      <c r="Q605" s="65" t="s">
        <v>126</v>
      </c>
      <c r="R605" s="4" t="s">
        <v>1095</v>
      </c>
      <c r="S605" s="4"/>
    </row>
    <row r="606" spans="1:19" hidden="1" x14ac:dyDescent="0.25">
      <c r="A606" s="100">
        <v>66961</v>
      </c>
      <c r="B606" s="187">
        <f t="shared" si="59"/>
        <v>46249</v>
      </c>
      <c r="C606" s="4" t="s">
        <v>1115</v>
      </c>
      <c r="D606" s="4" t="s">
        <v>1250</v>
      </c>
      <c r="E606" s="148" t="s">
        <v>8838</v>
      </c>
      <c r="F606" s="4" t="s">
        <v>1093</v>
      </c>
      <c r="G606" s="41">
        <v>0</v>
      </c>
      <c r="H606" s="41">
        <v>0</v>
      </c>
      <c r="I606" s="5">
        <v>0</v>
      </c>
      <c r="J606" s="4" t="s">
        <v>1094</v>
      </c>
      <c r="K606" s="5">
        <v>95</v>
      </c>
      <c r="L606" s="5">
        <f t="shared" ref="L606:L609" si="81">IF($F606="","",IF($J606="FIXED",$K606,($G606*FAT_MULT)+($H606*SNF_MULT)+$I606))</f>
        <v>95</v>
      </c>
      <c r="M606" s="36">
        <v>16.5</v>
      </c>
      <c r="N606" s="5">
        <f t="shared" ref="N606:N609" si="82">IF($M606="","",$M606*$L606)</f>
        <v>1567.5</v>
      </c>
      <c r="O606" s="5">
        <v>0</v>
      </c>
      <c r="P606" s="5">
        <f t="shared" ref="P606:P609" si="83">IF($M606="","",$N606+$O606)</f>
        <v>1567.5</v>
      </c>
      <c r="Q606" s="4" t="s">
        <v>126</v>
      </c>
      <c r="R606" s="4" t="s">
        <v>1095</v>
      </c>
      <c r="S606" s="4"/>
    </row>
    <row r="607" spans="1:19" hidden="1" x14ac:dyDescent="0.25">
      <c r="A607" s="100">
        <v>66961</v>
      </c>
      <c r="B607" s="187">
        <f t="shared" si="59"/>
        <v>46249</v>
      </c>
      <c r="C607" s="4" t="s">
        <v>1115</v>
      </c>
      <c r="D607" s="4" t="s">
        <v>1250</v>
      </c>
      <c r="E607" s="148" t="s">
        <v>8838</v>
      </c>
      <c r="F607" s="4" t="s">
        <v>131</v>
      </c>
      <c r="G607" s="41">
        <v>0</v>
      </c>
      <c r="H607" s="41">
        <v>0</v>
      </c>
      <c r="I607" s="5">
        <v>0</v>
      </c>
      <c r="J607" s="4" t="s">
        <v>1094</v>
      </c>
      <c r="K607" s="5">
        <v>78</v>
      </c>
      <c r="L607" s="5">
        <f t="shared" si="81"/>
        <v>78</v>
      </c>
      <c r="M607" s="36">
        <v>25.5</v>
      </c>
      <c r="N607" s="5">
        <f t="shared" si="82"/>
        <v>1989</v>
      </c>
      <c r="O607" s="5">
        <v>0</v>
      </c>
      <c r="P607" s="5">
        <f t="shared" si="83"/>
        <v>1989</v>
      </c>
      <c r="Q607" s="4" t="s">
        <v>126</v>
      </c>
      <c r="R607" s="4" t="s">
        <v>1095</v>
      </c>
      <c r="S607" s="4"/>
    </row>
    <row r="608" spans="1:19" hidden="1" x14ac:dyDescent="0.25">
      <c r="A608" s="100">
        <v>66961</v>
      </c>
      <c r="B608" s="187">
        <f t="shared" si="59"/>
        <v>46249</v>
      </c>
      <c r="C608" s="4" t="s">
        <v>1115</v>
      </c>
      <c r="D608" s="4" t="s">
        <v>1250</v>
      </c>
      <c r="E608" s="148" t="s">
        <v>1092</v>
      </c>
      <c r="F608" s="4" t="s">
        <v>1093</v>
      </c>
      <c r="G608" s="41">
        <v>0</v>
      </c>
      <c r="H608" s="41">
        <v>0</v>
      </c>
      <c r="I608" s="5">
        <v>0</v>
      </c>
      <c r="J608" s="4" t="s">
        <v>1094</v>
      </c>
      <c r="K608" s="5">
        <v>95</v>
      </c>
      <c r="L608" s="5">
        <f t="shared" si="81"/>
        <v>95</v>
      </c>
      <c r="M608" s="36">
        <v>13</v>
      </c>
      <c r="N608" s="5">
        <f t="shared" si="82"/>
        <v>1235</v>
      </c>
      <c r="O608" s="5">
        <v>0</v>
      </c>
      <c r="P608" s="5">
        <f t="shared" si="83"/>
        <v>1235</v>
      </c>
      <c r="Q608" s="65" t="s">
        <v>126</v>
      </c>
      <c r="R608" s="4" t="s">
        <v>1095</v>
      </c>
      <c r="S608" s="4"/>
    </row>
    <row r="609" spans="1:19" hidden="1" x14ac:dyDescent="0.25">
      <c r="A609" s="100">
        <v>66961</v>
      </c>
      <c r="B609" s="187">
        <f t="shared" si="59"/>
        <v>46249</v>
      </c>
      <c r="C609" s="4" t="s">
        <v>1115</v>
      </c>
      <c r="D609" s="4" t="s">
        <v>1250</v>
      </c>
      <c r="E609" s="148" t="s">
        <v>1092</v>
      </c>
      <c r="F609" s="4" t="s">
        <v>131</v>
      </c>
      <c r="G609" s="41">
        <v>0</v>
      </c>
      <c r="H609" s="41">
        <v>0</v>
      </c>
      <c r="I609" s="5">
        <v>0</v>
      </c>
      <c r="J609" s="4" t="s">
        <v>1094</v>
      </c>
      <c r="K609" s="5">
        <v>78</v>
      </c>
      <c r="L609" s="5">
        <f t="shared" si="81"/>
        <v>78</v>
      </c>
      <c r="M609" s="36">
        <v>24.5</v>
      </c>
      <c r="N609" s="5">
        <f t="shared" si="82"/>
        <v>1911</v>
      </c>
      <c r="O609" s="5">
        <v>0</v>
      </c>
      <c r="P609" s="5">
        <f t="shared" si="83"/>
        <v>1911</v>
      </c>
      <c r="Q609" s="65" t="s">
        <v>126</v>
      </c>
      <c r="R609" s="4" t="s">
        <v>1095</v>
      </c>
      <c r="S609" s="4"/>
    </row>
    <row r="610" spans="1:19" hidden="1" x14ac:dyDescent="0.25">
      <c r="A610" s="100" t="s">
        <v>59</v>
      </c>
      <c r="B610" s="187">
        <f t="shared" si="59"/>
        <v>46250</v>
      </c>
      <c r="C610" s="4" t="s">
        <v>1115</v>
      </c>
      <c r="D610" s="4" t="s">
        <v>1250</v>
      </c>
      <c r="E610" s="148" t="s">
        <v>8838</v>
      </c>
      <c r="F610" s="4" t="s">
        <v>1093</v>
      </c>
      <c r="G610" s="41">
        <v>0</v>
      </c>
      <c r="H610" s="41">
        <v>0</v>
      </c>
      <c r="I610" s="5">
        <v>0</v>
      </c>
      <c r="J610" s="4" t="s">
        <v>1094</v>
      </c>
      <c r="K610" s="5">
        <v>95</v>
      </c>
      <c r="L610" s="5">
        <f t="shared" ref="L610:L674" si="84">IF($F610="","",IF($J610="FIXED",$K610,($G610*FAT_MULT)+($H610*SNF_MULT)+$I610))</f>
        <v>95</v>
      </c>
      <c r="M610" s="36">
        <v>14.5</v>
      </c>
      <c r="N610" s="5">
        <f t="shared" ref="N610:N674" si="85">IF($M610="","",$M610*$L610)</f>
        <v>1377.5</v>
      </c>
      <c r="O610" s="5">
        <v>0</v>
      </c>
      <c r="P610" s="5">
        <f t="shared" ref="P610:P674" si="86">IF($M610="","",$N610+$O610)</f>
        <v>1377.5</v>
      </c>
      <c r="Q610" s="4" t="s">
        <v>126</v>
      </c>
      <c r="R610" s="4" t="s">
        <v>1095</v>
      </c>
      <c r="S610" s="4"/>
    </row>
    <row r="611" spans="1:19" hidden="1" x14ac:dyDescent="0.25">
      <c r="A611" s="100" t="s">
        <v>59</v>
      </c>
      <c r="B611" s="187">
        <f t="shared" si="59"/>
        <v>46250</v>
      </c>
      <c r="C611" s="4" t="s">
        <v>1115</v>
      </c>
      <c r="D611" s="4" t="s">
        <v>1250</v>
      </c>
      <c r="E611" s="148" t="s">
        <v>8838</v>
      </c>
      <c r="F611" s="4" t="s">
        <v>131</v>
      </c>
      <c r="G611" s="41">
        <v>0</v>
      </c>
      <c r="H611" s="41">
        <v>0</v>
      </c>
      <c r="I611" s="5">
        <v>0</v>
      </c>
      <c r="J611" s="4" t="s">
        <v>1094</v>
      </c>
      <c r="K611" s="5">
        <v>78</v>
      </c>
      <c r="L611" s="5">
        <f t="shared" si="84"/>
        <v>78</v>
      </c>
      <c r="M611" s="36">
        <v>24.5</v>
      </c>
      <c r="N611" s="5">
        <f t="shared" si="85"/>
        <v>1911</v>
      </c>
      <c r="O611" s="5">
        <v>0</v>
      </c>
      <c r="P611" s="5">
        <f t="shared" si="86"/>
        <v>1911</v>
      </c>
      <c r="Q611" s="4" t="s">
        <v>126</v>
      </c>
      <c r="R611" s="4" t="s">
        <v>1095</v>
      </c>
      <c r="S611" s="4"/>
    </row>
    <row r="612" spans="1:19" hidden="1" x14ac:dyDescent="0.25">
      <c r="A612" s="100" t="s">
        <v>59</v>
      </c>
      <c r="B612" s="187">
        <f t="shared" si="59"/>
        <v>46250</v>
      </c>
      <c r="C612" s="4" t="s">
        <v>1115</v>
      </c>
      <c r="D612" s="4" t="s">
        <v>1250</v>
      </c>
      <c r="E612" s="148" t="s">
        <v>1092</v>
      </c>
      <c r="F612" s="4" t="s">
        <v>1093</v>
      </c>
      <c r="G612" s="41">
        <v>0</v>
      </c>
      <c r="H612" s="41">
        <v>0</v>
      </c>
      <c r="I612" s="5">
        <v>0</v>
      </c>
      <c r="J612" s="4" t="s">
        <v>1094</v>
      </c>
      <c r="K612" s="5">
        <v>95</v>
      </c>
      <c r="L612" s="5">
        <f t="shared" si="84"/>
        <v>95</v>
      </c>
      <c r="M612" s="36">
        <v>16</v>
      </c>
      <c r="N612" s="5">
        <f t="shared" si="85"/>
        <v>1520</v>
      </c>
      <c r="O612" s="5">
        <v>0</v>
      </c>
      <c r="P612" s="5">
        <f t="shared" si="86"/>
        <v>1520</v>
      </c>
      <c r="Q612" s="65" t="s">
        <v>126</v>
      </c>
      <c r="R612" s="4" t="s">
        <v>1095</v>
      </c>
      <c r="S612" s="4"/>
    </row>
    <row r="613" spans="1:19" hidden="1" x14ac:dyDescent="0.25">
      <c r="A613" s="100" t="s">
        <v>59</v>
      </c>
      <c r="B613" s="187">
        <f t="shared" si="59"/>
        <v>46250</v>
      </c>
      <c r="C613" s="4" t="s">
        <v>1115</v>
      </c>
      <c r="D613" s="4" t="s">
        <v>1250</v>
      </c>
      <c r="E613" s="148" t="s">
        <v>1092</v>
      </c>
      <c r="F613" s="4" t="s">
        <v>131</v>
      </c>
      <c r="G613" s="41">
        <v>0</v>
      </c>
      <c r="H613" s="41">
        <v>0</v>
      </c>
      <c r="I613" s="5">
        <v>0</v>
      </c>
      <c r="J613" s="4" t="s">
        <v>1094</v>
      </c>
      <c r="K613" s="5">
        <v>78</v>
      </c>
      <c r="L613" s="5">
        <f t="shared" si="84"/>
        <v>78</v>
      </c>
      <c r="M613" s="36">
        <v>25</v>
      </c>
      <c r="N613" s="5">
        <f t="shared" si="85"/>
        <v>1950</v>
      </c>
      <c r="O613" s="5">
        <v>0</v>
      </c>
      <c r="P613" s="5">
        <f t="shared" si="86"/>
        <v>1950</v>
      </c>
      <c r="Q613" s="65" t="s">
        <v>126</v>
      </c>
      <c r="R613" s="4" t="s">
        <v>1095</v>
      </c>
      <c r="S613" s="4"/>
    </row>
    <row r="614" spans="1:19" hidden="1" x14ac:dyDescent="0.25">
      <c r="A614" s="100">
        <v>66962</v>
      </c>
      <c r="B614" s="187">
        <f t="shared" si="59"/>
        <v>46251</v>
      </c>
      <c r="C614" s="4" t="s">
        <v>1115</v>
      </c>
      <c r="D614" s="4" t="s">
        <v>1250</v>
      </c>
      <c r="E614" s="148" t="s">
        <v>8838</v>
      </c>
      <c r="F614" s="4" t="s">
        <v>1093</v>
      </c>
      <c r="G614" s="41">
        <v>0</v>
      </c>
      <c r="H614" s="41">
        <v>0</v>
      </c>
      <c r="I614" s="5">
        <v>0</v>
      </c>
      <c r="J614" s="4" t="s">
        <v>1094</v>
      </c>
      <c r="K614" s="5">
        <v>95</v>
      </c>
      <c r="L614" s="5">
        <f t="shared" si="84"/>
        <v>95</v>
      </c>
      <c r="M614" s="36">
        <v>15</v>
      </c>
      <c r="N614" s="5">
        <f t="shared" si="85"/>
        <v>1425</v>
      </c>
      <c r="O614" s="5">
        <v>0</v>
      </c>
      <c r="P614" s="5">
        <f t="shared" si="86"/>
        <v>1425</v>
      </c>
      <c r="Q614" s="4" t="s">
        <v>126</v>
      </c>
      <c r="R614" s="4" t="s">
        <v>1095</v>
      </c>
      <c r="S614" s="4"/>
    </row>
    <row r="615" spans="1:19" hidden="1" x14ac:dyDescent="0.25">
      <c r="A615" s="100">
        <v>66962</v>
      </c>
      <c r="B615" s="187">
        <f t="shared" si="59"/>
        <v>46251</v>
      </c>
      <c r="C615" s="4" t="s">
        <v>1115</v>
      </c>
      <c r="D615" s="4" t="s">
        <v>1250</v>
      </c>
      <c r="E615" s="148" t="s">
        <v>8838</v>
      </c>
      <c r="F615" s="4" t="s">
        <v>131</v>
      </c>
      <c r="G615" s="41">
        <v>0</v>
      </c>
      <c r="H615" s="41">
        <v>0</v>
      </c>
      <c r="I615" s="5">
        <v>0</v>
      </c>
      <c r="J615" s="4" t="s">
        <v>1094</v>
      </c>
      <c r="K615" s="5">
        <v>78</v>
      </c>
      <c r="L615" s="5">
        <f t="shared" si="84"/>
        <v>78</v>
      </c>
      <c r="M615" s="36">
        <v>20</v>
      </c>
      <c r="N615" s="5">
        <f t="shared" si="85"/>
        <v>1560</v>
      </c>
      <c r="O615" s="5">
        <v>0</v>
      </c>
      <c r="P615" s="5">
        <f t="shared" si="86"/>
        <v>1560</v>
      </c>
      <c r="Q615" s="4" t="s">
        <v>126</v>
      </c>
      <c r="R615" s="4" t="s">
        <v>1095</v>
      </c>
      <c r="S615" s="4"/>
    </row>
    <row r="616" spans="1:19" hidden="1" x14ac:dyDescent="0.25">
      <c r="A616" s="100">
        <v>66962</v>
      </c>
      <c r="B616" s="187">
        <f t="shared" si="59"/>
        <v>46251</v>
      </c>
      <c r="C616" s="4" t="s">
        <v>1115</v>
      </c>
      <c r="D616" s="4" t="s">
        <v>1250</v>
      </c>
      <c r="E616" s="148" t="s">
        <v>1092</v>
      </c>
      <c r="F616" s="4" t="s">
        <v>1093</v>
      </c>
      <c r="G616" s="41">
        <v>0</v>
      </c>
      <c r="H616" s="41">
        <v>0</v>
      </c>
      <c r="I616" s="5">
        <v>0</v>
      </c>
      <c r="J616" s="4" t="s">
        <v>1094</v>
      </c>
      <c r="K616" s="5">
        <v>95</v>
      </c>
      <c r="L616" s="5">
        <f t="shared" si="84"/>
        <v>95</v>
      </c>
      <c r="M616" s="36">
        <v>11.5</v>
      </c>
      <c r="N616" s="5">
        <f t="shared" si="85"/>
        <v>1092.5</v>
      </c>
      <c r="O616" s="5">
        <v>0</v>
      </c>
      <c r="P616" s="5">
        <f t="shared" si="86"/>
        <v>1092.5</v>
      </c>
      <c r="Q616" s="4" t="s">
        <v>126</v>
      </c>
      <c r="R616" s="4" t="s">
        <v>1095</v>
      </c>
      <c r="S616" s="4"/>
    </row>
    <row r="617" spans="1:19" hidden="1" x14ac:dyDescent="0.25">
      <c r="A617" s="100">
        <v>66962</v>
      </c>
      <c r="B617" s="187">
        <f t="shared" si="59"/>
        <v>46251</v>
      </c>
      <c r="C617" s="4" t="s">
        <v>1115</v>
      </c>
      <c r="D617" s="4" t="s">
        <v>1250</v>
      </c>
      <c r="E617" s="148" t="s">
        <v>1092</v>
      </c>
      <c r="F617" s="4" t="s">
        <v>131</v>
      </c>
      <c r="G617" s="41">
        <v>0</v>
      </c>
      <c r="H617" s="41">
        <v>0</v>
      </c>
      <c r="I617" s="5">
        <v>0</v>
      </c>
      <c r="J617" s="4" t="s">
        <v>1094</v>
      </c>
      <c r="K617" s="5">
        <v>78</v>
      </c>
      <c r="L617" s="5">
        <f t="shared" si="84"/>
        <v>78</v>
      </c>
      <c r="M617" s="36">
        <v>21.5</v>
      </c>
      <c r="N617" s="5">
        <f t="shared" si="85"/>
        <v>1677</v>
      </c>
      <c r="O617" s="5">
        <v>0</v>
      </c>
      <c r="P617" s="5">
        <f t="shared" si="86"/>
        <v>1677</v>
      </c>
      <c r="Q617" s="4" t="s">
        <v>126</v>
      </c>
      <c r="R617" s="4" t="s">
        <v>1095</v>
      </c>
      <c r="S617" s="4"/>
    </row>
    <row r="618" spans="1:19" hidden="1" x14ac:dyDescent="0.25">
      <c r="A618" s="100">
        <v>66963</v>
      </c>
      <c r="B618" s="187">
        <f t="shared" si="59"/>
        <v>46252</v>
      </c>
      <c r="C618" s="4" t="s">
        <v>1115</v>
      </c>
      <c r="D618" s="4" t="s">
        <v>1250</v>
      </c>
      <c r="E618" s="148" t="s">
        <v>8838</v>
      </c>
      <c r="F618" s="4" t="s">
        <v>1093</v>
      </c>
      <c r="G618" s="41">
        <v>0</v>
      </c>
      <c r="H618" s="41">
        <v>0</v>
      </c>
      <c r="I618" s="5">
        <v>0</v>
      </c>
      <c r="J618" s="4" t="s">
        <v>1094</v>
      </c>
      <c r="K618" s="5">
        <v>95</v>
      </c>
      <c r="L618" s="5">
        <f t="shared" si="84"/>
        <v>95</v>
      </c>
      <c r="M618" s="36">
        <v>16</v>
      </c>
      <c r="N618" s="5">
        <f t="shared" si="85"/>
        <v>1520</v>
      </c>
      <c r="O618" s="5">
        <v>0</v>
      </c>
      <c r="P618" s="5">
        <f t="shared" si="86"/>
        <v>1520</v>
      </c>
      <c r="Q618" s="4" t="s">
        <v>126</v>
      </c>
      <c r="R618" s="4" t="s">
        <v>1095</v>
      </c>
      <c r="S618" s="4"/>
    </row>
    <row r="619" spans="1:19" hidden="1" x14ac:dyDescent="0.25">
      <c r="A619" s="100">
        <v>66963</v>
      </c>
      <c r="B619" s="187">
        <f t="shared" si="59"/>
        <v>46252</v>
      </c>
      <c r="C619" s="4" t="s">
        <v>1115</v>
      </c>
      <c r="D619" s="4" t="s">
        <v>1250</v>
      </c>
      <c r="E619" s="148" t="s">
        <v>8838</v>
      </c>
      <c r="F619" s="4" t="s">
        <v>131</v>
      </c>
      <c r="G619" s="41">
        <v>0</v>
      </c>
      <c r="H619" s="41">
        <v>0</v>
      </c>
      <c r="I619" s="5">
        <v>0</v>
      </c>
      <c r="J619" s="4" t="s">
        <v>1094</v>
      </c>
      <c r="K619" s="5">
        <v>78</v>
      </c>
      <c r="L619" s="5">
        <f t="shared" si="84"/>
        <v>78</v>
      </c>
      <c r="M619" s="36">
        <v>23</v>
      </c>
      <c r="N619" s="5">
        <f t="shared" si="85"/>
        <v>1794</v>
      </c>
      <c r="O619" s="5">
        <v>0</v>
      </c>
      <c r="P619" s="5">
        <f t="shared" si="86"/>
        <v>1794</v>
      </c>
      <c r="Q619" s="4" t="s">
        <v>126</v>
      </c>
      <c r="R619" s="4" t="s">
        <v>1095</v>
      </c>
      <c r="S619" s="4"/>
    </row>
    <row r="620" spans="1:19" hidden="1" x14ac:dyDescent="0.25">
      <c r="A620" s="100">
        <v>66963</v>
      </c>
      <c r="B620" s="187">
        <f t="shared" si="59"/>
        <v>46252</v>
      </c>
      <c r="C620" s="4" t="s">
        <v>1115</v>
      </c>
      <c r="D620" s="4" t="s">
        <v>1250</v>
      </c>
      <c r="E620" s="148" t="s">
        <v>1092</v>
      </c>
      <c r="F620" s="4" t="s">
        <v>1093</v>
      </c>
      <c r="G620" s="41">
        <v>0</v>
      </c>
      <c r="H620" s="41">
        <v>0</v>
      </c>
      <c r="I620" s="5">
        <v>0</v>
      </c>
      <c r="J620" s="4" t="s">
        <v>1094</v>
      </c>
      <c r="K620" s="5">
        <v>95</v>
      </c>
      <c r="L620" s="5">
        <f t="shared" si="84"/>
        <v>95</v>
      </c>
      <c r="M620" s="36">
        <v>16.5</v>
      </c>
      <c r="N620" s="5">
        <f t="shared" si="85"/>
        <v>1567.5</v>
      </c>
      <c r="O620" s="5">
        <v>0</v>
      </c>
      <c r="P620" s="5">
        <f t="shared" si="86"/>
        <v>1567.5</v>
      </c>
      <c r="Q620" s="4" t="s">
        <v>126</v>
      </c>
      <c r="R620" s="4" t="s">
        <v>1095</v>
      </c>
      <c r="S620" s="4"/>
    </row>
    <row r="621" spans="1:19" hidden="1" x14ac:dyDescent="0.25">
      <c r="A621" s="100">
        <v>66963</v>
      </c>
      <c r="B621" s="187">
        <f t="shared" si="59"/>
        <v>46252</v>
      </c>
      <c r="C621" s="4" t="s">
        <v>1115</v>
      </c>
      <c r="D621" s="4" t="s">
        <v>1250</v>
      </c>
      <c r="E621" s="148" t="s">
        <v>1092</v>
      </c>
      <c r="F621" s="4" t="s">
        <v>131</v>
      </c>
      <c r="G621" s="41">
        <v>0</v>
      </c>
      <c r="H621" s="41">
        <v>0</v>
      </c>
      <c r="I621" s="5">
        <v>0</v>
      </c>
      <c r="J621" s="4" t="s">
        <v>1094</v>
      </c>
      <c r="K621" s="5">
        <v>78</v>
      </c>
      <c r="L621" s="5">
        <f t="shared" si="84"/>
        <v>78</v>
      </c>
      <c r="M621" s="36">
        <v>20</v>
      </c>
      <c r="N621" s="5">
        <f t="shared" si="85"/>
        <v>1560</v>
      </c>
      <c r="O621" s="5">
        <v>0</v>
      </c>
      <c r="P621" s="5">
        <f t="shared" si="86"/>
        <v>1560</v>
      </c>
      <c r="Q621" s="4" t="s">
        <v>126</v>
      </c>
      <c r="R621" s="4" t="s">
        <v>1095</v>
      </c>
      <c r="S621" s="4"/>
    </row>
    <row r="622" spans="1:19" hidden="1" x14ac:dyDescent="0.25">
      <c r="A622" s="100">
        <v>66964</v>
      </c>
      <c r="B622" s="187">
        <f t="shared" si="59"/>
        <v>46253</v>
      </c>
      <c r="C622" s="4" t="s">
        <v>1115</v>
      </c>
      <c r="D622" s="4" t="s">
        <v>1250</v>
      </c>
      <c r="E622" s="148" t="s">
        <v>8838</v>
      </c>
      <c r="F622" s="4" t="s">
        <v>1093</v>
      </c>
      <c r="G622" s="41">
        <v>0</v>
      </c>
      <c r="H622" s="41">
        <v>0</v>
      </c>
      <c r="I622" s="5">
        <v>0</v>
      </c>
      <c r="J622" s="4" t="s">
        <v>1094</v>
      </c>
      <c r="K622" s="5">
        <v>95</v>
      </c>
      <c r="L622" s="5">
        <f t="shared" si="84"/>
        <v>95</v>
      </c>
      <c r="M622" s="36">
        <v>15</v>
      </c>
      <c r="N622" s="5">
        <f t="shared" si="85"/>
        <v>1425</v>
      </c>
      <c r="O622" s="5">
        <v>0</v>
      </c>
      <c r="P622" s="5">
        <f t="shared" si="86"/>
        <v>1425</v>
      </c>
      <c r="Q622" s="4" t="s">
        <v>126</v>
      </c>
      <c r="R622" s="4" t="s">
        <v>1095</v>
      </c>
      <c r="S622" s="4"/>
    </row>
    <row r="623" spans="1:19" hidden="1" x14ac:dyDescent="0.25">
      <c r="A623" s="100">
        <v>66964</v>
      </c>
      <c r="B623" s="187">
        <f t="shared" si="59"/>
        <v>46253</v>
      </c>
      <c r="C623" s="4" t="s">
        <v>1115</v>
      </c>
      <c r="D623" s="4" t="s">
        <v>1250</v>
      </c>
      <c r="E623" s="148" t="s">
        <v>8838</v>
      </c>
      <c r="F623" s="4" t="s">
        <v>131</v>
      </c>
      <c r="G623" s="41">
        <v>0</v>
      </c>
      <c r="H623" s="41">
        <v>0</v>
      </c>
      <c r="I623" s="5">
        <v>0</v>
      </c>
      <c r="J623" s="4" t="s">
        <v>1094</v>
      </c>
      <c r="K623" s="5">
        <v>78</v>
      </c>
      <c r="L623" s="5">
        <f t="shared" si="84"/>
        <v>78</v>
      </c>
      <c r="M623" s="36">
        <v>22</v>
      </c>
      <c r="N623" s="5">
        <f t="shared" si="85"/>
        <v>1716</v>
      </c>
      <c r="O623" s="5">
        <v>0</v>
      </c>
      <c r="P623" s="5">
        <f t="shared" si="86"/>
        <v>1716</v>
      </c>
      <c r="Q623" s="4" t="s">
        <v>126</v>
      </c>
      <c r="R623" s="4" t="s">
        <v>1095</v>
      </c>
      <c r="S623" s="4"/>
    </row>
    <row r="624" spans="1:19" hidden="1" x14ac:dyDescent="0.25">
      <c r="A624" s="100">
        <v>66964</v>
      </c>
      <c r="B624" s="187">
        <f t="shared" si="59"/>
        <v>46253</v>
      </c>
      <c r="C624" s="4" t="s">
        <v>1115</v>
      </c>
      <c r="D624" s="4" t="s">
        <v>1250</v>
      </c>
      <c r="E624" s="148" t="s">
        <v>1092</v>
      </c>
      <c r="F624" s="4" t="s">
        <v>1093</v>
      </c>
      <c r="G624" s="41">
        <v>0</v>
      </c>
      <c r="H624" s="41">
        <v>0</v>
      </c>
      <c r="I624" s="5">
        <v>0</v>
      </c>
      <c r="J624" s="4" t="s">
        <v>1094</v>
      </c>
      <c r="K624" s="5">
        <v>95</v>
      </c>
      <c r="L624" s="5">
        <f t="shared" si="84"/>
        <v>95</v>
      </c>
      <c r="M624" s="36">
        <v>18</v>
      </c>
      <c r="N624" s="5">
        <f t="shared" si="85"/>
        <v>1710</v>
      </c>
      <c r="O624" s="5">
        <v>0</v>
      </c>
      <c r="P624" s="5">
        <f t="shared" si="86"/>
        <v>1710</v>
      </c>
      <c r="Q624" s="4" t="s">
        <v>126</v>
      </c>
      <c r="R624" s="4" t="s">
        <v>1095</v>
      </c>
      <c r="S624" s="4"/>
    </row>
    <row r="625" spans="1:19" ht="14.25" hidden="1" customHeight="1" x14ac:dyDescent="0.25">
      <c r="A625" s="100">
        <v>66964</v>
      </c>
      <c r="B625" s="187">
        <f t="shared" si="59"/>
        <v>46253</v>
      </c>
      <c r="C625" s="4" t="s">
        <v>1115</v>
      </c>
      <c r="D625" s="4" t="s">
        <v>1250</v>
      </c>
      <c r="E625" s="148" t="s">
        <v>1092</v>
      </c>
      <c r="F625" s="4" t="s">
        <v>131</v>
      </c>
      <c r="G625" s="41">
        <v>0</v>
      </c>
      <c r="H625" s="41">
        <v>0</v>
      </c>
      <c r="I625" s="5">
        <v>0</v>
      </c>
      <c r="J625" s="4" t="s">
        <v>1094</v>
      </c>
      <c r="K625" s="5">
        <v>78</v>
      </c>
      <c r="L625" s="5">
        <f t="shared" si="84"/>
        <v>78</v>
      </c>
      <c r="M625" s="36">
        <v>20.5</v>
      </c>
      <c r="N625" s="5">
        <f t="shared" si="85"/>
        <v>1599</v>
      </c>
      <c r="O625" s="5">
        <v>0</v>
      </c>
      <c r="P625" s="5">
        <f t="shared" si="86"/>
        <v>1599</v>
      </c>
      <c r="Q625" s="4" t="s">
        <v>126</v>
      </c>
      <c r="R625" s="4" t="s">
        <v>1095</v>
      </c>
      <c r="S625" s="4"/>
    </row>
    <row r="626" spans="1:19" hidden="1" x14ac:dyDescent="0.25">
      <c r="A626" s="100">
        <v>66965</v>
      </c>
      <c r="B626" s="187">
        <f t="shared" si="59"/>
        <v>46254</v>
      </c>
      <c r="C626" s="4" t="s">
        <v>1115</v>
      </c>
      <c r="D626" s="4" t="s">
        <v>1250</v>
      </c>
      <c r="E626" s="148" t="s">
        <v>8838</v>
      </c>
      <c r="F626" s="4" t="s">
        <v>1093</v>
      </c>
      <c r="G626" s="41">
        <v>0</v>
      </c>
      <c r="H626" s="41">
        <v>0</v>
      </c>
      <c r="I626" s="5">
        <v>0</v>
      </c>
      <c r="J626" s="4" t="s">
        <v>1094</v>
      </c>
      <c r="K626" s="5">
        <v>95</v>
      </c>
      <c r="L626" s="5">
        <f t="shared" si="84"/>
        <v>95</v>
      </c>
      <c r="M626" s="36">
        <v>19</v>
      </c>
      <c r="N626" s="5">
        <f t="shared" si="85"/>
        <v>1805</v>
      </c>
      <c r="O626" s="5">
        <v>0</v>
      </c>
      <c r="P626" s="5">
        <f t="shared" si="86"/>
        <v>1805</v>
      </c>
      <c r="Q626" s="4" t="s">
        <v>126</v>
      </c>
      <c r="R626" s="4" t="s">
        <v>1095</v>
      </c>
      <c r="S626" s="4"/>
    </row>
    <row r="627" spans="1:19" hidden="1" x14ac:dyDescent="0.25">
      <c r="A627" s="100">
        <v>66965</v>
      </c>
      <c r="B627" s="187">
        <f t="shared" si="59"/>
        <v>46254</v>
      </c>
      <c r="C627" s="4" t="s">
        <v>1115</v>
      </c>
      <c r="D627" s="4" t="s">
        <v>1250</v>
      </c>
      <c r="E627" s="148" t="s">
        <v>8838</v>
      </c>
      <c r="F627" s="4" t="s">
        <v>131</v>
      </c>
      <c r="G627" s="41">
        <v>0</v>
      </c>
      <c r="H627" s="41">
        <v>0</v>
      </c>
      <c r="I627" s="5">
        <v>0</v>
      </c>
      <c r="J627" s="4" t="s">
        <v>1094</v>
      </c>
      <c r="K627" s="5">
        <v>78</v>
      </c>
      <c r="L627" s="5">
        <f t="shared" si="84"/>
        <v>78</v>
      </c>
      <c r="M627" s="36">
        <v>24</v>
      </c>
      <c r="N627" s="5">
        <f t="shared" si="85"/>
        <v>1872</v>
      </c>
      <c r="O627" s="5">
        <v>0</v>
      </c>
      <c r="P627" s="5">
        <f t="shared" si="86"/>
        <v>1872</v>
      </c>
      <c r="Q627" s="4" t="s">
        <v>126</v>
      </c>
      <c r="R627" s="4" t="s">
        <v>1095</v>
      </c>
      <c r="S627" s="4"/>
    </row>
    <row r="628" spans="1:19" hidden="1" x14ac:dyDescent="0.25">
      <c r="A628" s="100">
        <v>66965</v>
      </c>
      <c r="B628" s="187">
        <f t="shared" si="59"/>
        <v>46254</v>
      </c>
      <c r="C628" s="4" t="s">
        <v>1115</v>
      </c>
      <c r="D628" s="4" t="s">
        <v>1250</v>
      </c>
      <c r="E628" s="148" t="s">
        <v>1092</v>
      </c>
      <c r="F628" s="4" t="s">
        <v>1093</v>
      </c>
      <c r="G628" s="41">
        <v>0</v>
      </c>
      <c r="H628" s="41">
        <v>0</v>
      </c>
      <c r="I628" s="5">
        <v>0</v>
      </c>
      <c r="J628" s="4" t="s">
        <v>1094</v>
      </c>
      <c r="K628" s="5">
        <v>95</v>
      </c>
      <c r="L628" s="5">
        <f t="shared" si="84"/>
        <v>95</v>
      </c>
      <c r="M628" s="36">
        <v>18</v>
      </c>
      <c r="N628" s="5">
        <f t="shared" si="85"/>
        <v>1710</v>
      </c>
      <c r="O628" s="5">
        <v>0</v>
      </c>
      <c r="P628" s="5">
        <f t="shared" si="86"/>
        <v>1710</v>
      </c>
      <c r="Q628" s="4" t="s">
        <v>126</v>
      </c>
      <c r="R628" s="4" t="s">
        <v>1095</v>
      </c>
      <c r="S628" s="4"/>
    </row>
    <row r="629" spans="1:19" hidden="1" x14ac:dyDescent="0.25">
      <c r="A629" s="100">
        <v>66965</v>
      </c>
      <c r="B629" s="187">
        <f t="shared" si="59"/>
        <v>46254</v>
      </c>
      <c r="C629" s="4" t="s">
        <v>1115</v>
      </c>
      <c r="D629" s="4" t="s">
        <v>1250</v>
      </c>
      <c r="E629" s="148" t="s">
        <v>1092</v>
      </c>
      <c r="F629" s="4" t="s">
        <v>131</v>
      </c>
      <c r="G629" s="41">
        <v>0</v>
      </c>
      <c r="H629" s="41">
        <v>0</v>
      </c>
      <c r="I629" s="5">
        <v>0</v>
      </c>
      <c r="J629" s="4" t="s">
        <v>1094</v>
      </c>
      <c r="K629" s="5">
        <v>78</v>
      </c>
      <c r="L629" s="5">
        <f t="shared" si="84"/>
        <v>78</v>
      </c>
      <c r="M629" s="36">
        <v>18</v>
      </c>
      <c r="N629" s="5">
        <f t="shared" si="85"/>
        <v>1404</v>
      </c>
      <c r="O629" s="5">
        <v>0</v>
      </c>
      <c r="P629" s="5">
        <f t="shared" si="86"/>
        <v>1404</v>
      </c>
      <c r="Q629" s="4" t="s">
        <v>126</v>
      </c>
      <c r="R629" s="4" t="s">
        <v>1095</v>
      </c>
      <c r="S629" s="4"/>
    </row>
    <row r="630" spans="1:19" hidden="1" x14ac:dyDescent="0.25">
      <c r="A630" s="100">
        <v>66966</v>
      </c>
      <c r="B630" s="187">
        <f t="shared" si="59"/>
        <v>46255</v>
      </c>
      <c r="C630" s="4" t="s">
        <v>1115</v>
      </c>
      <c r="D630" s="4" t="s">
        <v>1250</v>
      </c>
      <c r="E630" s="148" t="s">
        <v>8838</v>
      </c>
      <c r="F630" s="4" t="s">
        <v>1093</v>
      </c>
      <c r="G630" s="41">
        <v>0</v>
      </c>
      <c r="H630" s="41">
        <v>0</v>
      </c>
      <c r="I630" s="5">
        <v>0</v>
      </c>
      <c r="J630" s="4" t="s">
        <v>1094</v>
      </c>
      <c r="K630" s="5">
        <v>95</v>
      </c>
      <c r="L630" s="5">
        <f t="shared" si="84"/>
        <v>95</v>
      </c>
      <c r="M630" s="36">
        <v>19</v>
      </c>
      <c r="N630" s="5">
        <f t="shared" si="85"/>
        <v>1805</v>
      </c>
      <c r="O630" s="5">
        <v>0</v>
      </c>
      <c r="P630" s="5">
        <f t="shared" si="86"/>
        <v>1805</v>
      </c>
      <c r="Q630" s="4" t="s">
        <v>126</v>
      </c>
      <c r="R630" s="4" t="s">
        <v>1095</v>
      </c>
      <c r="S630" s="4"/>
    </row>
    <row r="631" spans="1:19" hidden="1" x14ac:dyDescent="0.25">
      <c r="A631" s="100">
        <v>66966</v>
      </c>
      <c r="B631" s="187">
        <f t="shared" si="59"/>
        <v>46255</v>
      </c>
      <c r="C631" s="4" t="s">
        <v>1115</v>
      </c>
      <c r="D631" s="4" t="s">
        <v>1250</v>
      </c>
      <c r="E631" s="148" t="s">
        <v>8838</v>
      </c>
      <c r="F631" s="4" t="s">
        <v>131</v>
      </c>
      <c r="G631" s="41">
        <v>0</v>
      </c>
      <c r="H631" s="41">
        <v>0</v>
      </c>
      <c r="I631" s="5">
        <v>0</v>
      </c>
      <c r="J631" s="4" t="s">
        <v>1094</v>
      </c>
      <c r="K631" s="5">
        <v>78</v>
      </c>
      <c r="L631" s="5">
        <f t="shared" si="84"/>
        <v>78</v>
      </c>
      <c r="M631" s="36">
        <v>24</v>
      </c>
      <c r="N631" s="5">
        <f t="shared" si="85"/>
        <v>1872</v>
      </c>
      <c r="O631" s="5">
        <v>0</v>
      </c>
      <c r="P631" s="5">
        <f t="shared" si="86"/>
        <v>1872</v>
      </c>
      <c r="Q631" s="4" t="s">
        <v>126</v>
      </c>
      <c r="R631" s="4" t="s">
        <v>1095</v>
      </c>
      <c r="S631" s="4"/>
    </row>
    <row r="632" spans="1:19" hidden="1" x14ac:dyDescent="0.25">
      <c r="A632" s="100">
        <v>66966</v>
      </c>
      <c r="B632" s="187">
        <f t="shared" si="59"/>
        <v>46255</v>
      </c>
      <c r="C632" s="4" t="s">
        <v>1115</v>
      </c>
      <c r="D632" s="4" t="s">
        <v>1250</v>
      </c>
      <c r="E632" s="148" t="s">
        <v>1092</v>
      </c>
      <c r="F632" s="4" t="s">
        <v>1093</v>
      </c>
      <c r="G632" s="41">
        <v>0</v>
      </c>
      <c r="H632" s="154">
        <v>0</v>
      </c>
      <c r="I632" s="66">
        <v>0</v>
      </c>
      <c r="J632" s="153" t="s">
        <v>1094</v>
      </c>
      <c r="K632" s="66">
        <v>95</v>
      </c>
      <c r="L632" s="5">
        <f t="shared" si="84"/>
        <v>95</v>
      </c>
      <c r="M632" s="36">
        <v>22.5</v>
      </c>
      <c r="N632" s="5">
        <f t="shared" si="85"/>
        <v>2137.5</v>
      </c>
      <c r="O632" s="5">
        <v>0</v>
      </c>
      <c r="P632" s="5">
        <f t="shared" si="86"/>
        <v>2137.5</v>
      </c>
      <c r="Q632" s="4" t="s">
        <v>126</v>
      </c>
      <c r="R632" s="4" t="s">
        <v>1095</v>
      </c>
      <c r="S632" s="4"/>
    </row>
    <row r="633" spans="1:19" hidden="1" x14ac:dyDescent="0.25">
      <c r="A633" s="100">
        <v>66966</v>
      </c>
      <c r="B633" s="187">
        <f t="shared" si="59"/>
        <v>46255</v>
      </c>
      <c r="C633" s="4" t="s">
        <v>1115</v>
      </c>
      <c r="D633" s="4" t="s">
        <v>1250</v>
      </c>
      <c r="E633" s="148" t="s">
        <v>1092</v>
      </c>
      <c r="F633" s="4" t="s">
        <v>131</v>
      </c>
      <c r="G633" s="41">
        <v>0</v>
      </c>
      <c r="H633" s="154">
        <v>0</v>
      </c>
      <c r="I633" s="66">
        <v>0</v>
      </c>
      <c r="J633" s="153" t="s">
        <v>1094</v>
      </c>
      <c r="K633" s="66">
        <v>78</v>
      </c>
      <c r="L633" s="5">
        <f t="shared" si="84"/>
        <v>78</v>
      </c>
      <c r="M633" s="36">
        <v>19.5</v>
      </c>
      <c r="N633" s="5">
        <f t="shared" si="85"/>
        <v>1521</v>
      </c>
      <c r="O633" s="5">
        <v>0</v>
      </c>
      <c r="P633" s="5">
        <f t="shared" si="86"/>
        <v>1521</v>
      </c>
      <c r="Q633" s="4" t="s">
        <v>126</v>
      </c>
      <c r="R633" s="4" t="s">
        <v>1095</v>
      </c>
      <c r="S633" s="4"/>
    </row>
    <row r="634" spans="1:19" hidden="1" x14ac:dyDescent="0.25">
      <c r="A634" s="100">
        <v>66967</v>
      </c>
      <c r="B634" s="187">
        <f t="shared" si="59"/>
        <v>46256</v>
      </c>
      <c r="C634" s="4" t="s">
        <v>1115</v>
      </c>
      <c r="D634" s="4" t="s">
        <v>1250</v>
      </c>
      <c r="E634" s="148" t="s">
        <v>8838</v>
      </c>
      <c r="F634" s="4" t="s">
        <v>1093</v>
      </c>
      <c r="G634" s="41">
        <v>0</v>
      </c>
      <c r="H634" s="41">
        <v>0</v>
      </c>
      <c r="I634" s="5">
        <v>0</v>
      </c>
      <c r="J634" s="4" t="s">
        <v>1094</v>
      </c>
      <c r="K634" s="5">
        <v>95</v>
      </c>
      <c r="L634" s="5">
        <f t="shared" si="84"/>
        <v>95</v>
      </c>
      <c r="M634" s="36">
        <v>19</v>
      </c>
      <c r="N634" s="5">
        <f t="shared" si="85"/>
        <v>1805</v>
      </c>
      <c r="O634" s="5">
        <v>0</v>
      </c>
      <c r="P634" s="5">
        <f t="shared" si="86"/>
        <v>1805</v>
      </c>
      <c r="Q634" s="4" t="s">
        <v>126</v>
      </c>
      <c r="R634" s="4" t="s">
        <v>1095</v>
      </c>
      <c r="S634" s="4"/>
    </row>
    <row r="635" spans="1:19" hidden="1" x14ac:dyDescent="0.25">
      <c r="A635" s="100">
        <v>66967</v>
      </c>
      <c r="B635" s="187">
        <f t="shared" si="59"/>
        <v>46256</v>
      </c>
      <c r="C635" s="4" t="s">
        <v>1115</v>
      </c>
      <c r="D635" s="4" t="s">
        <v>1250</v>
      </c>
      <c r="E635" s="148" t="s">
        <v>8838</v>
      </c>
      <c r="F635" s="4" t="s">
        <v>131</v>
      </c>
      <c r="G635" s="41">
        <v>0</v>
      </c>
      <c r="H635" s="41">
        <v>0</v>
      </c>
      <c r="I635" s="5">
        <v>0</v>
      </c>
      <c r="J635" s="4" t="s">
        <v>1094</v>
      </c>
      <c r="K635" s="5">
        <v>78</v>
      </c>
      <c r="L635" s="5">
        <f t="shared" si="84"/>
        <v>78</v>
      </c>
      <c r="M635" s="36">
        <v>25.5</v>
      </c>
      <c r="N635" s="5">
        <f t="shared" si="85"/>
        <v>1989</v>
      </c>
      <c r="O635" s="5">
        <v>0</v>
      </c>
      <c r="P635" s="5">
        <f t="shared" si="86"/>
        <v>1989</v>
      </c>
      <c r="Q635" s="4" t="s">
        <v>126</v>
      </c>
      <c r="R635" s="4" t="s">
        <v>1095</v>
      </c>
      <c r="S635" s="4"/>
    </row>
    <row r="636" spans="1:19" hidden="1" x14ac:dyDescent="0.25">
      <c r="A636" s="100">
        <v>66967</v>
      </c>
      <c r="B636" s="187">
        <f t="shared" si="59"/>
        <v>46256</v>
      </c>
      <c r="C636" s="4" t="s">
        <v>1115</v>
      </c>
      <c r="D636" s="4" t="s">
        <v>1250</v>
      </c>
      <c r="E636" s="148" t="s">
        <v>1092</v>
      </c>
      <c r="F636" s="4" t="s">
        <v>1093</v>
      </c>
      <c r="G636" s="41">
        <v>0</v>
      </c>
      <c r="H636" s="41">
        <v>0</v>
      </c>
      <c r="I636" s="5">
        <v>0</v>
      </c>
      <c r="J636" s="4" t="s">
        <v>1094</v>
      </c>
      <c r="K636" s="5">
        <v>95</v>
      </c>
      <c r="L636" s="5">
        <f t="shared" si="84"/>
        <v>95</v>
      </c>
      <c r="M636" s="36">
        <v>23</v>
      </c>
      <c r="N636" s="5">
        <f t="shared" si="85"/>
        <v>2185</v>
      </c>
      <c r="O636" s="5">
        <v>0</v>
      </c>
      <c r="P636" s="5">
        <f t="shared" si="86"/>
        <v>2185</v>
      </c>
      <c r="Q636" s="4" t="s">
        <v>126</v>
      </c>
      <c r="R636" s="4" t="s">
        <v>1095</v>
      </c>
      <c r="S636" s="4"/>
    </row>
    <row r="637" spans="1:19" hidden="1" x14ac:dyDescent="0.25">
      <c r="A637" s="100">
        <v>66967</v>
      </c>
      <c r="B637" s="187">
        <f t="shared" ref="B637:B696" si="87">IF(A637="","",IF(ISNUMBER(A637),IFERROR(VLOOKUP(TEXT(A637,"yyyy/mm/dd"),BSAD,2,FALSE),""),IFERROR(VLOOKUP(A637,BSAD,2,FALSE),"")))</f>
        <v>46256</v>
      </c>
      <c r="C637" s="4" t="s">
        <v>1115</v>
      </c>
      <c r="D637" s="4" t="s">
        <v>1250</v>
      </c>
      <c r="E637" s="148" t="s">
        <v>1092</v>
      </c>
      <c r="F637" s="4" t="s">
        <v>131</v>
      </c>
      <c r="G637" s="41">
        <v>0</v>
      </c>
      <c r="H637" s="41">
        <v>0</v>
      </c>
      <c r="I637" s="5">
        <v>0</v>
      </c>
      <c r="J637" s="4" t="s">
        <v>1094</v>
      </c>
      <c r="K637" s="5">
        <v>78</v>
      </c>
      <c r="L637" s="5">
        <f t="shared" si="84"/>
        <v>78</v>
      </c>
      <c r="M637" s="36">
        <v>18</v>
      </c>
      <c r="N637" s="5">
        <f t="shared" si="85"/>
        <v>1404</v>
      </c>
      <c r="O637" s="5">
        <v>0</v>
      </c>
      <c r="P637" s="5">
        <f t="shared" si="86"/>
        <v>1404</v>
      </c>
      <c r="Q637" s="4" t="s">
        <v>126</v>
      </c>
      <c r="R637" s="4" t="s">
        <v>1095</v>
      </c>
      <c r="S637" s="4"/>
    </row>
    <row r="638" spans="1:19" hidden="1" x14ac:dyDescent="0.25">
      <c r="A638" s="100">
        <v>66968</v>
      </c>
      <c r="B638" s="187">
        <f t="shared" si="87"/>
        <v>46257</v>
      </c>
      <c r="C638" s="4" t="s">
        <v>1115</v>
      </c>
      <c r="D638" s="4" t="s">
        <v>1250</v>
      </c>
      <c r="E638" s="148" t="s">
        <v>8838</v>
      </c>
      <c r="F638" s="4" t="s">
        <v>1093</v>
      </c>
      <c r="G638" s="41">
        <v>0</v>
      </c>
      <c r="H638" s="41">
        <v>0</v>
      </c>
      <c r="I638" s="5">
        <v>0</v>
      </c>
      <c r="J638" s="4" t="s">
        <v>1094</v>
      </c>
      <c r="K638" s="5">
        <v>95</v>
      </c>
      <c r="L638" s="5">
        <f t="shared" si="84"/>
        <v>95</v>
      </c>
      <c r="M638" s="36">
        <v>20.5</v>
      </c>
      <c r="N638" s="5">
        <f t="shared" si="85"/>
        <v>1947.5</v>
      </c>
      <c r="O638" s="5">
        <v>0</v>
      </c>
      <c r="P638" s="5">
        <f t="shared" si="86"/>
        <v>1947.5</v>
      </c>
      <c r="Q638" s="4" t="s">
        <v>126</v>
      </c>
      <c r="R638" s="4" t="s">
        <v>1095</v>
      </c>
      <c r="S638" s="4"/>
    </row>
    <row r="639" spans="1:19" hidden="1" x14ac:dyDescent="0.25">
      <c r="A639" s="100">
        <v>66968</v>
      </c>
      <c r="B639" s="187">
        <f t="shared" si="87"/>
        <v>46257</v>
      </c>
      <c r="C639" s="4" t="s">
        <v>1115</v>
      </c>
      <c r="D639" s="4" t="s">
        <v>1250</v>
      </c>
      <c r="E639" s="148" t="s">
        <v>8838</v>
      </c>
      <c r="F639" s="4" t="s">
        <v>131</v>
      </c>
      <c r="G639" s="41">
        <v>0</v>
      </c>
      <c r="H639" s="41">
        <v>0</v>
      </c>
      <c r="I639" s="5">
        <v>0</v>
      </c>
      <c r="J639" s="4" t="s">
        <v>1094</v>
      </c>
      <c r="K639" s="5">
        <v>78</v>
      </c>
      <c r="L639" s="5">
        <f t="shared" si="84"/>
        <v>78</v>
      </c>
      <c r="M639" s="36">
        <v>25.5</v>
      </c>
      <c r="N639" s="5">
        <f t="shared" si="85"/>
        <v>1989</v>
      </c>
      <c r="O639" s="5">
        <v>0</v>
      </c>
      <c r="P639" s="5">
        <f t="shared" si="86"/>
        <v>1989</v>
      </c>
      <c r="Q639" s="4" t="s">
        <v>126</v>
      </c>
      <c r="R639" s="4" t="s">
        <v>1095</v>
      </c>
      <c r="S639" s="4"/>
    </row>
    <row r="640" spans="1:19" hidden="1" x14ac:dyDescent="0.25">
      <c r="A640" s="100">
        <v>66968</v>
      </c>
      <c r="B640" s="187">
        <f t="shared" si="87"/>
        <v>46257</v>
      </c>
      <c r="C640" s="4" t="s">
        <v>1115</v>
      </c>
      <c r="D640" s="4" t="s">
        <v>1250</v>
      </c>
      <c r="E640" s="148" t="s">
        <v>1092</v>
      </c>
      <c r="F640" s="4" t="s">
        <v>1093</v>
      </c>
      <c r="G640" s="41">
        <v>0</v>
      </c>
      <c r="H640" s="41">
        <v>0</v>
      </c>
      <c r="I640" s="5">
        <v>0</v>
      </c>
      <c r="J640" s="4" t="s">
        <v>1094</v>
      </c>
      <c r="K640" s="5">
        <v>95</v>
      </c>
      <c r="L640" s="5">
        <f t="shared" si="84"/>
        <v>95</v>
      </c>
      <c r="M640" s="36">
        <v>22.5</v>
      </c>
      <c r="N640" s="5">
        <f t="shared" si="85"/>
        <v>2137.5</v>
      </c>
      <c r="O640" s="5">
        <v>0</v>
      </c>
      <c r="P640" s="5">
        <f t="shared" si="86"/>
        <v>2137.5</v>
      </c>
      <c r="Q640" s="4" t="s">
        <v>126</v>
      </c>
      <c r="R640" s="4" t="s">
        <v>1095</v>
      </c>
      <c r="S640" s="4"/>
    </row>
    <row r="641" spans="1:19" hidden="1" x14ac:dyDescent="0.25">
      <c r="A641" s="100">
        <v>66968</v>
      </c>
      <c r="B641" s="187">
        <f t="shared" si="87"/>
        <v>46257</v>
      </c>
      <c r="C641" s="4" t="s">
        <v>1115</v>
      </c>
      <c r="D641" s="4" t="s">
        <v>1250</v>
      </c>
      <c r="E641" s="148" t="s">
        <v>1092</v>
      </c>
      <c r="F641" s="4" t="s">
        <v>131</v>
      </c>
      <c r="G641" s="41">
        <v>0</v>
      </c>
      <c r="H641" s="41">
        <v>0</v>
      </c>
      <c r="I641" s="5">
        <v>0</v>
      </c>
      <c r="J641" s="4" t="s">
        <v>1094</v>
      </c>
      <c r="K641" s="5">
        <v>78</v>
      </c>
      <c r="L641" s="5">
        <f t="shared" si="84"/>
        <v>78</v>
      </c>
      <c r="M641" s="36">
        <v>18</v>
      </c>
      <c r="N641" s="5">
        <f t="shared" si="85"/>
        <v>1404</v>
      </c>
      <c r="O641" s="5">
        <v>0</v>
      </c>
      <c r="P641" s="5">
        <f t="shared" si="86"/>
        <v>1404</v>
      </c>
      <c r="Q641" s="4" t="s">
        <v>126</v>
      </c>
      <c r="R641" s="4" t="s">
        <v>1095</v>
      </c>
      <c r="S641" s="4"/>
    </row>
    <row r="642" spans="1:19" hidden="1" x14ac:dyDescent="0.25">
      <c r="A642" s="100">
        <v>66969</v>
      </c>
      <c r="B642" s="187">
        <f t="shared" si="87"/>
        <v>46258</v>
      </c>
      <c r="C642" s="4" t="s">
        <v>1115</v>
      </c>
      <c r="D642" s="4" t="s">
        <v>1250</v>
      </c>
      <c r="E642" s="148" t="s">
        <v>8838</v>
      </c>
      <c r="F642" s="4" t="s">
        <v>1093</v>
      </c>
      <c r="G642" s="41">
        <v>0</v>
      </c>
      <c r="H642" s="41">
        <v>0</v>
      </c>
      <c r="I642" s="5">
        <v>0</v>
      </c>
      <c r="J642" s="4" t="s">
        <v>1094</v>
      </c>
      <c r="K642" s="5">
        <v>95</v>
      </c>
      <c r="L642" s="5">
        <f t="shared" si="84"/>
        <v>95</v>
      </c>
      <c r="M642" s="36">
        <v>18.5</v>
      </c>
      <c r="N642" s="5">
        <f t="shared" si="85"/>
        <v>1757.5</v>
      </c>
      <c r="O642" s="5">
        <v>0</v>
      </c>
      <c r="P642" s="5">
        <f t="shared" si="86"/>
        <v>1757.5</v>
      </c>
      <c r="Q642" s="4" t="s">
        <v>126</v>
      </c>
      <c r="R642" s="4" t="s">
        <v>1095</v>
      </c>
      <c r="S642" s="4"/>
    </row>
    <row r="643" spans="1:19" hidden="1" x14ac:dyDescent="0.25">
      <c r="A643" s="100">
        <v>66969</v>
      </c>
      <c r="B643" s="187">
        <f t="shared" si="87"/>
        <v>46258</v>
      </c>
      <c r="C643" s="4" t="s">
        <v>1115</v>
      </c>
      <c r="D643" s="4" t="s">
        <v>1250</v>
      </c>
      <c r="E643" s="148" t="s">
        <v>8838</v>
      </c>
      <c r="F643" s="4" t="s">
        <v>131</v>
      </c>
      <c r="G643" s="41">
        <v>0</v>
      </c>
      <c r="H643" s="41">
        <v>0</v>
      </c>
      <c r="I643" s="5">
        <v>0</v>
      </c>
      <c r="J643" s="4" t="s">
        <v>1094</v>
      </c>
      <c r="K643" s="5">
        <v>78</v>
      </c>
      <c r="L643" s="5">
        <f t="shared" si="84"/>
        <v>78</v>
      </c>
      <c r="M643" s="36">
        <v>24</v>
      </c>
      <c r="N643" s="5">
        <f t="shared" si="85"/>
        <v>1872</v>
      </c>
      <c r="O643" s="5">
        <v>0</v>
      </c>
      <c r="P643" s="5">
        <f t="shared" si="86"/>
        <v>1872</v>
      </c>
      <c r="Q643" s="4" t="s">
        <v>126</v>
      </c>
      <c r="R643" s="4" t="s">
        <v>1095</v>
      </c>
      <c r="S643" s="4"/>
    </row>
    <row r="644" spans="1:19" hidden="1" x14ac:dyDescent="0.25">
      <c r="A644" s="100">
        <v>66969</v>
      </c>
      <c r="B644" s="187">
        <f t="shared" si="87"/>
        <v>46258</v>
      </c>
      <c r="C644" s="4" t="s">
        <v>1115</v>
      </c>
      <c r="D644" s="4" t="s">
        <v>1250</v>
      </c>
      <c r="E644" s="148" t="s">
        <v>1092</v>
      </c>
      <c r="F644" s="4" t="s">
        <v>1093</v>
      </c>
      <c r="G644" s="41">
        <v>0</v>
      </c>
      <c r="H644" s="41">
        <v>0</v>
      </c>
      <c r="I644" s="5">
        <v>0</v>
      </c>
      <c r="J644" s="4" t="s">
        <v>1094</v>
      </c>
      <c r="K644" s="5">
        <v>95</v>
      </c>
      <c r="L644" s="5">
        <f t="shared" si="84"/>
        <v>95</v>
      </c>
      <c r="M644" s="36">
        <v>21</v>
      </c>
      <c r="N644" s="5">
        <f t="shared" si="85"/>
        <v>1995</v>
      </c>
      <c r="O644" s="5">
        <v>0</v>
      </c>
      <c r="P644" s="5">
        <f t="shared" si="86"/>
        <v>1995</v>
      </c>
      <c r="Q644" s="4" t="s">
        <v>126</v>
      </c>
      <c r="R644" s="4" t="s">
        <v>1095</v>
      </c>
      <c r="S644" s="4"/>
    </row>
    <row r="645" spans="1:19" hidden="1" x14ac:dyDescent="0.25">
      <c r="A645" s="100">
        <v>66969</v>
      </c>
      <c r="B645" s="187">
        <f t="shared" si="87"/>
        <v>46258</v>
      </c>
      <c r="C645" s="4" t="s">
        <v>1115</v>
      </c>
      <c r="D645" s="4" t="s">
        <v>1250</v>
      </c>
      <c r="E645" s="148" t="s">
        <v>1092</v>
      </c>
      <c r="F645" s="4" t="s">
        <v>131</v>
      </c>
      <c r="G645" s="41">
        <v>0</v>
      </c>
      <c r="H645" s="41">
        <v>0</v>
      </c>
      <c r="I645" s="5">
        <v>0</v>
      </c>
      <c r="J645" s="4" t="s">
        <v>1094</v>
      </c>
      <c r="K645" s="5">
        <v>78</v>
      </c>
      <c r="L645" s="5">
        <f t="shared" si="84"/>
        <v>78</v>
      </c>
      <c r="M645" s="36">
        <v>20.5</v>
      </c>
      <c r="N645" s="5">
        <f t="shared" si="85"/>
        <v>1599</v>
      </c>
      <c r="O645" s="5">
        <v>0</v>
      </c>
      <c r="P645" s="5">
        <f t="shared" si="86"/>
        <v>1599</v>
      </c>
      <c r="Q645" s="4" t="s">
        <v>126</v>
      </c>
      <c r="R645" s="4" t="s">
        <v>1095</v>
      </c>
      <c r="S645" s="4"/>
    </row>
    <row r="646" spans="1:19" hidden="1" x14ac:dyDescent="0.25">
      <c r="A646" s="100">
        <v>66970</v>
      </c>
      <c r="B646" s="187">
        <f t="shared" si="87"/>
        <v>46259</v>
      </c>
      <c r="C646" s="4" t="s">
        <v>1115</v>
      </c>
      <c r="D646" s="4" t="s">
        <v>1250</v>
      </c>
      <c r="E646" s="148" t="s">
        <v>8838</v>
      </c>
      <c r="F646" s="4" t="s">
        <v>1093</v>
      </c>
      <c r="G646" s="41">
        <v>0</v>
      </c>
      <c r="H646" s="41">
        <v>0</v>
      </c>
      <c r="I646" s="5">
        <v>0</v>
      </c>
      <c r="J646" s="4" t="s">
        <v>1094</v>
      </c>
      <c r="K646" s="5">
        <v>95</v>
      </c>
      <c r="L646" s="5">
        <f t="shared" si="84"/>
        <v>95</v>
      </c>
      <c r="M646" s="36">
        <v>18</v>
      </c>
      <c r="N646" s="5">
        <f t="shared" si="85"/>
        <v>1710</v>
      </c>
      <c r="O646" s="5">
        <v>0</v>
      </c>
      <c r="P646" s="5">
        <f t="shared" si="86"/>
        <v>1710</v>
      </c>
      <c r="Q646" s="4" t="s">
        <v>126</v>
      </c>
      <c r="R646" s="4" t="s">
        <v>1095</v>
      </c>
      <c r="S646" s="4"/>
    </row>
    <row r="647" spans="1:19" hidden="1" x14ac:dyDescent="0.25">
      <c r="A647" s="100">
        <v>66970</v>
      </c>
      <c r="B647" s="187">
        <f t="shared" si="87"/>
        <v>46259</v>
      </c>
      <c r="C647" s="4" t="s">
        <v>1115</v>
      </c>
      <c r="D647" s="4" t="s">
        <v>1250</v>
      </c>
      <c r="E647" s="148" t="s">
        <v>8838</v>
      </c>
      <c r="F647" s="4" t="s">
        <v>131</v>
      </c>
      <c r="G647" s="41">
        <v>0</v>
      </c>
      <c r="H647" s="41">
        <v>0</v>
      </c>
      <c r="I647" s="5">
        <v>0</v>
      </c>
      <c r="J647" s="4" t="s">
        <v>1094</v>
      </c>
      <c r="K647" s="5">
        <v>78</v>
      </c>
      <c r="L647" s="5">
        <f t="shared" si="84"/>
        <v>78</v>
      </c>
      <c r="M647" s="36">
        <v>27</v>
      </c>
      <c r="N647" s="5">
        <f t="shared" si="85"/>
        <v>2106</v>
      </c>
      <c r="O647" s="5">
        <v>0</v>
      </c>
      <c r="P647" s="5">
        <f t="shared" si="86"/>
        <v>2106</v>
      </c>
      <c r="Q647" s="4" t="s">
        <v>126</v>
      </c>
      <c r="R647" s="4" t="s">
        <v>1095</v>
      </c>
      <c r="S647" s="4"/>
    </row>
    <row r="648" spans="1:19" hidden="1" x14ac:dyDescent="0.25">
      <c r="A648" s="100">
        <v>66970</v>
      </c>
      <c r="B648" s="187">
        <f t="shared" si="87"/>
        <v>46259</v>
      </c>
      <c r="C648" s="4" t="s">
        <v>1115</v>
      </c>
      <c r="D648" s="4" t="s">
        <v>1250</v>
      </c>
      <c r="E648" s="148" t="s">
        <v>1092</v>
      </c>
      <c r="F648" s="4" t="s">
        <v>1093</v>
      </c>
      <c r="G648" s="41">
        <v>0</v>
      </c>
      <c r="H648" s="154">
        <v>0</v>
      </c>
      <c r="I648" s="66">
        <v>0</v>
      </c>
      <c r="J648" s="153" t="s">
        <v>1094</v>
      </c>
      <c r="K648" s="66">
        <v>95</v>
      </c>
      <c r="L648" s="5">
        <f t="shared" si="84"/>
        <v>95</v>
      </c>
      <c r="M648" s="36">
        <v>18.5</v>
      </c>
      <c r="N648" s="5">
        <f t="shared" si="85"/>
        <v>1757.5</v>
      </c>
      <c r="O648" s="5">
        <v>0</v>
      </c>
      <c r="P648" s="5">
        <f t="shared" si="86"/>
        <v>1757.5</v>
      </c>
      <c r="Q648" s="4" t="s">
        <v>126</v>
      </c>
      <c r="R648" s="4" t="s">
        <v>1095</v>
      </c>
      <c r="S648" s="4"/>
    </row>
    <row r="649" spans="1:19" hidden="1" x14ac:dyDescent="0.25">
      <c r="A649" s="100">
        <v>66970</v>
      </c>
      <c r="B649" s="187">
        <f t="shared" si="87"/>
        <v>46259</v>
      </c>
      <c r="C649" s="4" t="s">
        <v>1115</v>
      </c>
      <c r="D649" s="4" t="s">
        <v>1250</v>
      </c>
      <c r="E649" s="148" t="s">
        <v>1092</v>
      </c>
      <c r="F649" s="4" t="s">
        <v>131</v>
      </c>
      <c r="G649" s="41">
        <v>0</v>
      </c>
      <c r="H649" s="154">
        <v>0</v>
      </c>
      <c r="I649" s="66">
        <v>0</v>
      </c>
      <c r="J649" s="153" t="s">
        <v>1094</v>
      </c>
      <c r="K649" s="66">
        <v>78</v>
      </c>
      <c r="L649" s="5">
        <f t="shared" si="84"/>
        <v>78</v>
      </c>
      <c r="M649" s="36">
        <v>20.5</v>
      </c>
      <c r="N649" s="5">
        <f t="shared" si="85"/>
        <v>1599</v>
      </c>
      <c r="O649" s="5">
        <v>0</v>
      </c>
      <c r="P649" s="5">
        <f t="shared" si="86"/>
        <v>1599</v>
      </c>
      <c r="Q649" s="4" t="s">
        <v>126</v>
      </c>
      <c r="R649" s="4" t="s">
        <v>1095</v>
      </c>
      <c r="S649" s="4"/>
    </row>
    <row r="650" spans="1:19" hidden="1" x14ac:dyDescent="0.25">
      <c r="A650" s="100">
        <v>66971</v>
      </c>
      <c r="B650" s="187">
        <f t="shared" si="87"/>
        <v>46260</v>
      </c>
      <c r="C650" s="4" t="s">
        <v>1115</v>
      </c>
      <c r="D650" s="4" t="s">
        <v>1250</v>
      </c>
      <c r="E650" s="148" t="s">
        <v>8838</v>
      </c>
      <c r="F650" s="4" t="s">
        <v>1093</v>
      </c>
      <c r="G650" s="41">
        <v>0</v>
      </c>
      <c r="H650" s="41">
        <v>0</v>
      </c>
      <c r="I650" s="5">
        <v>0</v>
      </c>
      <c r="J650" s="4" t="s">
        <v>1094</v>
      </c>
      <c r="K650" s="5">
        <v>95</v>
      </c>
      <c r="L650" s="5">
        <f t="shared" si="84"/>
        <v>95</v>
      </c>
      <c r="M650" s="36">
        <v>16.5</v>
      </c>
      <c r="N650" s="5">
        <f t="shared" si="85"/>
        <v>1567.5</v>
      </c>
      <c r="O650" s="5">
        <v>0</v>
      </c>
      <c r="P650" s="5">
        <f t="shared" si="86"/>
        <v>1567.5</v>
      </c>
      <c r="Q650" s="4" t="s">
        <v>126</v>
      </c>
      <c r="R650" s="4" t="s">
        <v>1095</v>
      </c>
      <c r="S650" s="4"/>
    </row>
    <row r="651" spans="1:19" hidden="1" x14ac:dyDescent="0.25">
      <c r="A651" s="100">
        <v>66971</v>
      </c>
      <c r="B651" s="187">
        <f t="shared" si="87"/>
        <v>46260</v>
      </c>
      <c r="C651" s="4" t="s">
        <v>1115</v>
      </c>
      <c r="D651" s="4" t="s">
        <v>1250</v>
      </c>
      <c r="E651" s="148" t="s">
        <v>8838</v>
      </c>
      <c r="F651" s="4" t="s">
        <v>131</v>
      </c>
      <c r="G651" s="41">
        <v>0</v>
      </c>
      <c r="H651" s="41">
        <v>0</v>
      </c>
      <c r="I651" s="5">
        <v>0</v>
      </c>
      <c r="J651" s="4" t="s">
        <v>1094</v>
      </c>
      <c r="K651" s="5">
        <v>78</v>
      </c>
      <c r="L651" s="5">
        <f t="shared" si="84"/>
        <v>78</v>
      </c>
      <c r="M651" s="36">
        <v>26</v>
      </c>
      <c r="N651" s="5">
        <f t="shared" si="85"/>
        <v>2028</v>
      </c>
      <c r="O651" s="5">
        <v>0</v>
      </c>
      <c r="P651" s="5">
        <f t="shared" si="86"/>
        <v>2028</v>
      </c>
      <c r="Q651" s="4" t="s">
        <v>126</v>
      </c>
      <c r="R651" s="4" t="s">
        <v>1095</v>
      </c>
      <c r="S651" s="4"/>
    </row>
    <row r="652" spans="1:19" hidden="1" x14ac:dyDescent="0.25">
      <c r="A652" s="100">
        <v>66971</v>
      </c>
      <c r="B652" s="187">
        <f t="shared" si="87"/>
        <v>46260</v>
      </c>
      <c r="C652" s="4" t="s">
        <v>1115</v>
      </c>
      <c r="D652" s="4" t="s">
        <v>1250</v>
      </c>
      <c r="E652" s="148" t="s">
        <v>1092</v>
      </c>
      <c r="F652" s="4" t="s">
        <v>1093</v>
      </c>
      <c r="G652" s="41">
        <v>0</v>
      </c>
      <c r="H652" s="41">
        <v>0</v>
      </c>
      <c r="I652" s="5">
        <v>0</v>
      </c>
      <c r="J652" s="4" t="s">
        <v>1094</v>
      </c>
      <c r="K652" s="5">
        <v>95</v>
      </c>
      <c r="L652" s="5">
        <f t="shared" si="84"/>
        <v>95</v>
      </c>
      <c r="M652" s="36">
        <v>19.5</v>
      </c>
      <c r="N652" s="5">
        <f t="shared" si="85"/>
        <v>1852.5</v>
      </c>
      <c r="O652" s="5">
        <v>0</v>
      </c>
      <c r="P652" s="5">
        <f t="shared" si="86"/>
        <v>1852.5</v>
      </c>
      <c r="Q652" s="4" t="s">
        <v>126</v>
      </c>
      <c r="R652" s="4" t="s">
        <v>1095</v>
      </c>
      <c r="S652" s="4"/>
    </row>
    <row r="653" spans="1:19" hidden="1" x14ac:dyDescent="0.25">
      <c r="A653" s="100">
        <v>66971</v>
      </c>
      <c r="B653" s="187">
        <f t="shared" si="87"/>
        <v>46260</v>
      </c>
      <c r="C653" s="4" t="s">
        <v>1115</v>
      </c>
      <c r="D653" s="4" t="s">
        <v>1250</v>
      </c>
      <c r="E653" s="148" t="s">
        <v>1092</v>
      </c>
      <c r="F653" s="4" t="s">
        <v>131</v>
      </c>
      <c r="G653" s="41">
        <v>0</v>
      </c>
      <c r="H653" s="41">
        <v>0</v>
      </c>
      <c r="I653" s="5">
        <v>0</v>
      </c>
      <c r="J653" s="4" t="s">
        <v>1094</v>
      </c>
      <c r="K653" s="5">
        <v>78</v>
      </c>
      <c r="L653" s="5">
        <f t="shared" si="84"/>
        <v>78</v>
      </c>
      <c r="M653" s="36">
        <v>20.5</v>
      </c>
      <c r="N653" s="5">
        <f t="shared" si="85"/>
        <v>1599</v>
      </c>
      <c r="O653" s="5">
        <v>0</v>
      </c>
      <c r="P653" s="5">
        <f t="shared" si="86"/>
        <v>1599</v>
      </c>
      <c r="Q653" s="4" t="s">
        <v>126</v>
      </c>
      <c r="R653" s="4" t="s">
        <v>1095</v>
      </c>
      <c r="S653" s="4"/>
    </row>
    <row r="654" spans="1:19" hidden="1" x14ac:dyDescent="0.25">
      <c r="A654" s="100">
        <v>66972</v>
      </c>
      <c r="B654" s="187">
        <f t="shared" si="87"/>
        <v>46261</v>
      </c>
      <c r="C654" s="4" t="s">
        <v>1115</v>
      </c>
      <c r="D654" s="4" t="s">
        <v>1250</v>
      </c>
      <c r="E654" s="148" t="s">
        <v>8838</v>
      </c>
      <c r="F654" s="4" t="s">
        <v>1093</v>
      </c>
      <c r="G654" s="41">
        <v>0</v>
      </c>
      <c r="H654" s="41">
        <v>0</v>
      </c>
      <c r="I654" s="5">
        <v>0</v>
      </c>
      <c r="J654" s="4" t="s">
        <v>1094</v>
      </c>
      <c r="K654" s="5">
        <v>95</v>
      </c>
      <c r="L654" s="5">
        <f t="shared" si="84"/>
        <v>95</v>
      </c>
      <c r="M654" s="36">
        <v>10</v>
      </c>
      <c r="N654" s="5">
        <f t="shared" si="85"/>
        <v>950</v>
      </c>
      <c r="O654" s="5">
        <v>0</v>
      </c>
      <c r="P654" s="5">
        <f t="shared" si="86"/>
        <v>950</v>
      </c>
      <c r="Q654" s="4" t="s">
        <v>126</v>
      </c>
      <c r="R654" s="4" t="s">
        <v>1095</v>
      </c>
      <c r="S654" s="4"/>
    </row>
    <row r="655" spans="1:19" hidden="1" x14ac:dyDescent="0.25">
      <c r="A655" s="100">
        <v>66972</v>
      </c>
      <c r="B655" s="187">
        <f t="shared" si="87"/>
        <v>46261</v>
      </c>
      <c r="C655" s="4" t="s">
        <v>1115</v>
      </c>
      <c r="D655" s="4" t="s">
        <v>1250</v>
      </c>
      <c r="E655" s="148" t="s">
        <v>8838</v>
      </c>
      <c r="F655" s="4" t="s">
        <v>131</v>
      </c>
      <c r="G655" s="41">
        <v>0</v>
      </c>
      <c r="H655" s="41">
        <v>0</v>
      </c>
      <c r="I655" s="5">
        <v>0</v>
      </c>
      <c r="J655" s="4" t="s">
        <v>1094</v>
      </c>
      <c r="K655" s="5">
        <v>78</v>
      </c>
      <c r="L655" s="5">
        <f t="shared" si="84"/>
        <v>78</v>
      </c>
      <c r="M655" s="36">
        <v>25</v>
      </c>
      <c r="N655" s="5">
        <f t="shared" si="85"/>
        <v>1950</v>
      </c>
      <c r="O655" s="5">
        <v>0</v>
      </c>
      <c r="P655" s="5">
        <f t="shared" si="86"/>
        <v>1950</v>
      </c>
      <c r="Q655" s="4" t="s">
        <v>126</v>
      </c>
      <c r="R655" s="4" t="s">
        <v>1095</v>
      </c>
      <c r="S655" s="4"/>
    </row>
    <row r="656" spans="1:19" hidden="1" x14ac:dyDescent="0.25">
      <c r="A656" s="100">
        <v>66972</v>
      </c>
      <c r="B656" s="187">
        <f t="shared" si="87"/>
        <v>46261</v>
      </c>
      <c r="C656" s="4" t="s">
        <v>1115</v>
      </c>
      <c r="D656" s="4" t="s">
        <v>1250</v>
      </c>
      <c r="E656" s="148" t="s">
        <v>1092</v>
      </c>
      <c r="F656" s="4" t="s">
        <v>1093</v>
      </c>
      <c r="G656" s="41">
        <v>0</v>
      </c>
      <c r="H656" s="41">
        <v>0</v>
      </c>
      <c r="I656" s="5">
        <v>0</v>
      </c>
      <c r="J656" s="4" t="s">
        <v>1094</v>
      </c>
      <c r="K656" s="5">
        <v>95</v>
      </c>
      <c r="L656" s="5">
        <f t="shared" si="84"/>
        <v>95</v>
      </c>
      <c r="M656" s="36">
        <v>17</v>
      </c>
      <c r="N656" s="5">
        <f t="shared" si="85"/>
        <v>1615</v>
      </c>
      <c r="O656" s="5">
        <v>0</v>
      </c>
      <c r="P656" s="5">
        <f t="shared" si="86"/>
        <v>1615</v>
      </c>
      <c r="Q656" s="4" t="s">
        <v>126</v>
      </c>
      <c r="R656" s="4" t="s">
        <v>1095</v>
      </c>
      <c r="S656" s="4"/>
    </row>
    <row r="657" spans="1:19" hidden="1" x14ac:dyDescent="0.25">
      <c r="A657" s="100">
        <v>66972</v>
      </c>
      <c r="B657" s="187">
        <f t="shared" si="87"/>
        <v>46261</v>
      </c>
      <c r="C657" s="4" t="s">
        <v>1115</v>
      </c>
      <c r="D657" s="4" t="s">
        <v>1250</v>
      </c>
      <c r="E657" s="148" t="s">
        <v>1092</v>
      </c>
      <c r="F657" s="4" t="s">
        <v>131</v>
      </c>
      <c r="G657" s="41">
        <v>0</v>
      </c>
      <c r="H657" s="41">
        <v>0</v>
      </c>
      <c r="I657" s="5">
        <v>0</v>
      </c>
      <c r="J657" s="4" t="s">
        <v>1094</v>
      </c>
      <c r="K657" s="5">
        <v>78</v>
      </c>
      <c r="L657" s="5">
        <f t="shared" si="84"/>
        <v>78</v>
      </c>
      <c r="M657" s="36">
        <v>20.100000000000001</v>
      </c>
      <c r="N657" s="5">
        <f t="shared" si="85"/>
        <v>1567.8000000000002</v>
      </c>
      <c r="O657" s="5">
        <v>0</v>
      </c>
      <c r="P657" s="5">
        <f t="shared" si="86"/>
        <v>1567.8000000000002</v>
      </c>
      <c r="Q657" s="4" t="s">
        <v>126</v>
      </c>
      <c r="R657" s="4" t="s">
        <v>1095</v>
      </c>
      <c r="S657" s="4"/>
    </row>
    <row r="658" spans="1:19" hidden="1" x14ac:dyDescent="0.25">
      <c r="A658" s="100">
        <v>66973</v>
      </c>
      <c r="B658" s="187">
        <f t="shared" si="87"/>
        <v>46262</v>
      </c>
      <c r="C658" s="4" t="s">
        <v>1115</v>
      </c>
      <c r="D658" s="4" t="s">
        <v>1250</v>
      </c>
      <c r="E658" s="148" t="s">
        <v>8838</v>
      </c>
      <c r="F658" s="4" t="s">
        <v>1093</v>
      </c>
      <c r="G658" s="41">
        <v>0</v>
      </c>
      <c r="H658" s="41">
        <v>0</v>
      </c>
      <c r="I658" s="5">
        <v>0</v>
      </c>
      <c r="J658" s="4" t="s">
        <v>1094</v>
      </c>
      <c r="K658" s="5">
        <v>95</v>
      </c>
      <c r="L658" s="5">
        <f t="shared" si="84"/>
        <v>95</v>
      </c>
      <c r="M658" s="36">
        <v>8.5</v>
      </c>
      <c r="N658" s="5">
        <f t="shared" si="85"/>
        <v>807.5</v>
      </c>
      <c r="O658" s="5">
        <v>0</v>
      </c>
      <c r="P658" s="5">
        <f t="shared" si="86"/>
        <v>807.5</v>
      </c>
      <c r="Q658" s="4" t="s">
        <v>126</v>
      </c>
      <c r="R658" s="4" t="s">
        <v>1095</v>
      </c>
      <c r="S658" s="4"/>
    </row>
    <row r="659" spans="1:19" hidden="1" x14ac:dyDescent="0.25">
      <c r="A659" s="100">
        <v>66973</v>
      </c>
      <c r="B659" s="187">
        <f t="shared" si="87"/>
        <v>46262</v>
      </c>
      <c r="C659" s="4" t="s">
        <v>1115</v>
      </c>
      <c r="D659" s="4" t="s">
        <v>1250</v>
      </c>
      <c r="E659" s="148" t="s">
        <v>8838</v>
      </c>
      <c r="F659" s="4" t="s">
        <v>131</v>
      </c>
      <c r="G659" s="41">
        <v>0</v>
      </c>
      <c r="H659" s="41">
        <v>0</v>
      </c>
      <c r="I659" s="5">
        <v>0</v>
      </c>
      <c r="J659" s="4" t="s">
        <v>1094</v>
      </c>
      <c r="K659" s="5">
        <v>78</v>
      </c>
      <c r="L659" s="5">
        <f t="shared" si="84"/>
        <v>78</v>
      </c>
      <c r="M659" s="36">
        <v>27</v>
      </c>
      <c r="N659" s="5">
        <f t="shared" si="85"/>
        <v>2106</v>
      </c>
      <c r="O659" s="5">
        <v>0</v>
      </c>
      <c r="P659" s="5">
        <f t="shared" si="86"/>
        <v>2106</v>
      </c>
      <c r="Q659" s="4" t="s">
        <v>126</v>
      </c>
      <c r="R659" s="4" t="s">
        <v>1095</v>
      </c>
      <c r="S659" s="4"/>
    </row>
    <row r="660" spans="1:19" hidden="1" x14ac:dyDescent="0.25">
      <c r="A660" s="100">
        <v>66973</v>
      </c>
      <c r="B660" s="187">
        <f t="shared" si="87"/>
        <v>46262</v>
      </c>
      <c r="C660" s="4" t="s">
        <v>1115</v>
      </c>
      <c r="D660" s="4" t="s">
        <v>1250</v>
      </c>
      <c r="E660" s="148" t="s">
        <v>1092</v>
      </c>
      <c r="F660" s="4" t="s">
        <v>1093</v>
      </c>
      <c r="G660" s="41">
        <v>0</v>
      </c>
      <c r="H660" s="41">
        <v>0</v>
      </c>
      <c r="I660" s="5">
        <v>0</v>
      </c>
      <c r="J660" s="4" t="s">
        <v>1094</v>
      </c>
      <c r="K660" s="5">
        <v>95</v>
      </c>
      <c r="L660" s="5">
        <f t="shared" si="84"/>
        <v>95</v>
      </c>
      <c r="M660" s="36">
        <v>15</v>
      </c>
      <c r="N660" s="5">
        <f t="shared" si="85"/>
        <v>1425</v>
      </c>
      <c r="O660" s="5">
        <v>0</v>
      </c>
      <c r="P660" s="5">
        <f t="shared" si="86"/>
        <v>1425</v>
      </c>
      <c r="Q660" s="4" t="s">
        <v>126</v>
      </c>
      <c r="R660" s="4" t="s">
        <v>1095</v>
      </c>
      <c r="S660" s="4"/>
    </row>
    <row r="661" spans="1:19" hidden="1" x14ac:dyDescent="0.25">
      <c r="A661" s="100">
        <v>66973</v>
      </c>
      <c r="B661" s="187">
        <f t="shared" si="87"/>
        <v>46262</v>
      </c>
      <c r="C661" s="4" t="s">
        <v>1115</v>
      </c>
      <c r="D661" s="4" t="s">
        <v>1250</v>
      </c>
      <c r="E661" s="148" t="s">
        <v>1092</v>
      </c>
      <c r="F661" s="4" t="s">
        <v>131</v>
      </c>
      <c r="G661" s="41">
        <v>0</v>
      </c>
      <c r="H661" s="41">
        <v>0</v>
      </c>
      <c r="I661" s="5">
        <v>0</v>
      </c>
      <c r="J661" s="4" t="s">
        <v>1094</v>
      </c>
      <c r="K661" s="5">
        <v>78</v>
      </c>
      <c r="L661" s="5">
        <f t="shared" si="84"/>
        <v>78</v>
      </c>
      <c r="M661" s="36">
        <v>20</v>
      </c>
      <c r="N661" s="5">
        <f t="shared" si="85"/>
        <v>1560</v>
      </c>
      <c r="O661" s="5">
        <v>0</v>
      </c>
      <c r="P661" s="5">
        <f t="shared" si="86"/>
        <v>1560</v>
      </c>
      <c r="Q661" s="4" t="s">
        <v>126</v>
      </c>
      <c r="R661" s="4" t="s">
        <v>1095</v>
      </c>
      <c r="S661" s="4"/>
    </row>
    <row r="662" spans="1:19" hidden="1" x14ac:dyDescent="0.25">
      <c r="A662" s="100">
        <v>66974</v>
      </c>
      <c r="B662" s="187">
        <f t="shared" si="87"/>
        <v>46263</v>
      </c>
      <c r="C662" s="4" t="s">
        <v>1115</v>
      </c>
      <c r="D662" s="4" t="s">
        <v>1250</v>
      </c>
      <c r="E662" s="148" t="s">
        <v>8838</v>
      </c>
      <c r="F662" s="4" t="s">
        <v>1093</v>
      </c>
      <c r="G662" s="41">
        <v>0</v>
      </c>
      <c r="H662" s="154">
        <v>0</v>
      </c>
      <c r="I662" s="66">
        <v>0</v>
      </c>
      <c r="J662" s="153" t="s">
        <v>1094</v>
      </c>
      <c r="K662" s="66">
        <v>95</v>
      </c>
      <c r="L662" s="5">
        <f t="shared" si="84"/>
        <v>95</v>
      </c>
      <c r="M662" s="36">
        <v>17</v>
      </c>
      <c r="N662" s="5">
        <f t="shared" si="85"/>
        <v>1615</v>
      </c>
      <c r="O662" s="5">
        <v>0</v>
      </c>
      <c r="P662" s="5">
        <f t="shared" si="86"/>
        <v>1615</v>
      </c>
      <c r="Q662" s="4" t="s">
        <v>126</v>
      </c>
      <c r="R662" s="4" t="s">
        <v>1095</v>
      </c>
      <c r="S662" s="4"/>
    </row>
    <row r="663" spans="1:19" hidden="1" x14ac:dyDescent="0.25">
      <c r="A663" s="100">
        <v>66974</v>
      </c>
      <c r="B663" s="187">
        <f t="shared" si="87"/>
        <v>46263</v>
      </c>
      <c r="C663" s="4" t="s">
        <v>1115</v>
      </c>
      <c r="D663" s="4" t="s">
        <v>1250</v>
      </c>
      <c r="E663" s="148" t="s">
        <v>8838</v>
      </c>
      <c r="F663" s="4" t="s">
        <v>131</v>
      </c>
      <c r="G663" s="41">
        <v>0</v>
      </c>
      <c r="H663" s="154">
        <v>0</v>
      </c>
      <c r="I663" s="66">
        <v>0</v>
      </c>
      <c r="J663" s="153" t="s">
        <v>1094</v>
      </c>
      <c r="K663" s="66">
        <v>78</v>
      </c>
      <c r="L663" s="5">
        <f t="shared" si="84"/>
        <v>78</v>
      </c>
      <c r="M663" s="36">
        <v>20.5</v>
      </c>
      <c r="N663" s="5">
        <f t="shared" si="85"/>
        <v>1599</v>
      </c>
      <c r="O663" s="5">
        <v>0</v>
      </c>
      <c r="P663" s="5">
        <f t="shared" si="86"/>
        <v>1599</v>
      </c>
      <c r="Q663" s="4" t="s">
        <v>126</v>
      </c>
      <c r="R663" s="4" t="s">
        <v>1095</v>
      </c>
      <c r="S663" s="4"/>
    </row>
    <row r="664" spans="1:19" hidden="1" x14ac:dyDescent="0.25">
      <c r="A664" s="100">
        <v>66974</v>
      </c>
      <c r="B664" s="187">
        <f t="shared" si="87"/>
        <v>46263</v>
      </c>
      <c r="C664" s="4" t="s">
        <v>1115</v>
      </c>
      <c r="D664" s="4" t="s">
        <v>1250</v>
      </c>
      <c r="E664" s="148" t="s">
        <v>1092</v>
      </c>
      <c r="F664" s="4" t="s">
        <v>1093</v>
      </c>
      <c r="G664" s="41">
        <v>0</v>
      </c>
      <c r="H664" s="154">
        <v>0</v>
      </c>
      <c r="I664" s="66">
        <v>0</v>
      </c>
      <c r="J664" s="153" t="s">
        <v>1094</v>
      </c>
      <c r="K664" s="66">
        <v>95</v>
      </c>
      <c r="L664" s="5">
        <f t="shared" si="84"/>
        <v>95</v>
      </c>
      <c r="M664" s="36">
        <v>21.7</v>
      </c>
      <c r="N664" s="5">
        <f t="shared" si="85"/>
        <v>2061.5</v>
      </c>
      <c r="O664" s="5">
        <v>0</v>
      </c>
      <c r="P664" s="5">
        <f t="shared" si="86"/>
        <v>2061.5</v>
      </c>
      <c r="Q664" s="4" t="s">
        <v>126</v>
      </c>
      <c r="R664" s="4" t="s">
        <v>1095</v>
      </c>
      <c r="S664" s="4"/>
    </row>
    <row r="665" spans="1:19" hidden="1" x14ac:dyDescent="0.25">
      <c r="A665" s="100">
        <v>66974</v>
      </c>
      <c r="B665" s="187">
        <f t="shared" si="87"/>
        <v>46263</v>
      </c>
      <c r="C665" s="4" t="s">
        <v>1115</v>
      </c>
      <c r="D665" s="4" t="s">
        <v>1250</v>
      </c>
      <c r="E665" s="148" t="s">
        <v>1092</v>
      </c>
      <c r="F665" s="4" t="s">
        <v>131</v>
      </c>
      <c r="G665" s="41">
        <v>0</v>
      </c>
      <c r="H665" s="154">
        <v>0</v>
      </c>
      <c r="I665" s="66">
        <v>0</v>
      </c>
      <c r="J665" s="153" t="s">
        <v>1094</v>
      </c>
      <c r="K665" s="66">
        <v>78</v>
      </c>
      <c r="L665" s="5">
        <f t="shared" si="84"/>
        <v>78</v>
      </c>
      <c r="M665" s="36">
        <v>17</v>
      </c>
      <c r="N665" s="5">
        <f t="shared" si="85"/>
        <v>1326</v>
      </c>
      <c r="O665" s="5">
        <v>0</v>
      </c>
      <c r="P665" s="5">
        <f t="shared" si="86"/>
        <v>1326</v>
      </c>
      <c r="Q665" s="4" t="s">
        <v>126</v>
      </c>
      <c r="R665" s="4" t="s">
        <v>1095</v>
      </c>
      <c r="S665" s="4"/>
    </row>
    <row r="666" spans="1:19" hidden="1" x14ac:dyDescent="0.25">
      <c r="A666" s="100">
        <v>66975</v>
      </c>
      <c r="B666" s="187">
        <f t="shared" si="87"/>
        <v>46264</v>
      </c>
      <c r="C666" s="4" t="s">
        <v>1115</v>
      </c>
      <c r="D666" s="4" t="s">
        <v>1250</v>
      </c>
      <c r="E666" s="148" t="s">
        <v>8838</v>
      </c>
      <c r="F666" s="4" t="s">
        <v>1093</v>
      </c>
      <c r="G666" s="41">
        <v>0</v>
      </c>
      <c r="H666" s="154">
        <v>0</v>
      </c>
      <c r="I666" s="66">
        <v>0</v>
      </c>
      <c r="J666" s="153" t="s">
        <v>1094</v>
      </c>
      <c r="K666" s="66">
        <v>95</v>
      </c>
      <c r="L666" s="5">
        <f t="shared" si="84"/>
        <v>95</v>
      </c>
      <c r="M666" s="36">
        <v>19.5</v>
      </c>
      <c r="N666" s="5">
        <f t="shared" si="85"/>
        <v>1852.5</v>
      </c>
      <c r="O666" s="5">
        <v>0</v>
      </c>
      <c r="P666" s="5">
        <f t="shared" si="86"/>
        <v>1852.5</v>
      </c>
      <c r="Q666" s="4" t="s">
        <v>126</v>
      </c>
      <c r="R666" s="4" t="s">
        <v>1095</v>
      </c>
      <c r="S666" s="4"/>
    </row>
    <row r="667" spans="1:19" hidden="1" x14ac:dyDescent="0.25">
      <c r="A667" s="100">
        <v>66975</v>
      </c>
      <c r="B667" s="187">
        <f t="shared" si="87"/>
        <v>46264</v>
      </c>
      <c r="C667" s="4" t="s">
        <v>1115</v>
      </c>
      <c r="D667" s="4" t="s">
        <v>1250</v>
      </c>
      <c r="E667" s="148" t="s">
        <v>8838</v>
      </c>
      <c r="F667" s="4" t="s">
        <v>131</v>
      </c>
      <c r="G667" s="41">
        <v>0</v>
      </c>
      <c r="H667" s="154">
        <v>0</v>
      </c>
      <c r="I667" s="66">
        <v>0</v>
      </c>
      <c r="J667" s="153" t="s">
        <v>1094</v>
      </c>
      <c r="K667" s="66">
        <v>78</v>
      </c>
      <c r="L667" s="5">
        <f t="shared" si="84"/>
        <v>78</v>
      </c>
      <c r="M667" s="36">
        <v>21</v>
      </c>
      <c r="N667" s="5">
        <f t="shared" si="85"/>
        <v>1638</v>
      </c>
      <c r="O667" s="5">
        <v>0</v>
      </c>
      <c r="P667" s="5">
        <f t="shared" si="86"/>
        <v>1638</v>
      </c>
      <c r="Q667" s="4" t="s">
        <v>126</v>
      </c>
      <c r="R667" s="4" t="s">
        <v>1095</v>
      </c>
      <c r="S667" s="4"/>
    </row>
    <row r="668" spans="1:19" hidden="1" x14ac:dyDescent="0.25">
      <c r="A668" s="100">
        <v>66975</v>
      </c>
      <c r="B668" s="187">
        <f t="shared" si="87"/>
        <v>46264</v>
      </c>
      <c r="C668" s="4" t="s">
        <v>1115</v>
      </c>
      <c r="D668" s="4" t="s">
        <v>1250</v>
      </c>
      <c r="E668" s="148" t="s">
        <v>1092</v>
      </c>
      <c r="F668" s="4" t="s">
        <v>1093</v>
      </c>
      <c r="G668" s="41">
        <v>0</v>
      </c>
      <c r="H668" s="154">
        <v>0</v>
      </c>
      <c r="I668" s="66">
        <v>0</v>
      </c>
      <c r="J668" s="153" t="s">
        <v>1094</v>
      </c>
      <c r="K668" s="66">
        <v>95</v>
      </c>
      <c r="L668" s="5">
        <f t="shared" si="84"/>
        <v>95</v>
      </c>
      <c r="M668" s="36">
        <v>21</v>
      </c>
      <c r="N668" s="5">
        <f t="shared" si="85"/>
        <v>1995</v>
      </c>
      <c r="O668" s="5">
        <v>0</v>
      </c>
      <c r="P668" s="5">
        <f t="shared" si="86"/>
        <v>1995</v>
      </c>
      <c r="Q668" s="4" t="s">
        <v>126</v>
      </c>
      <c r="R668" s="4" t="s">
        <v>1095</v>
      </c>
      <c r="S668" s="4"/>
    </row>
    <row r="669" spans="1:19" hidden="1" x14ac:dyDescent="0.25">
      <c r="A669" s="100">
        <v>66975</v>
      </c>
      <c r="B669" s="187">
        <f t="shared" si="87"/>
        <v>46264</v>
      </c>
      <c r="C669" s="4" t="s">
        <v>1115</v>
      </c>
      <c r="D669" s="4" t="s">
        <v>1250</v>
      </c>
      <c r="E669" s="148" t="s">
        <v>1092</v>
      </c>
      <c r="F669" s="4" t="s">
        <v>131</v>
      </c>
      <c r="G669" s="41">
        <v>0</v>
      </c>
      <c r="H669" s="154">
        <v>0</v>
      </c>
      <c r="I669" s="66">
        <v>0</v>
      </c>
      <c r="J669" s="153" t="s">
        <v>1094</v>
      </c>
      <c r="K669" s="66">
        <v>78</v>
      </c>
      <c r="L669" s="5">
        <f t="shared" si="84"/>
        <v>78</v>
      </c>
      <c r="M669" s="36">
        <v>17</v>
      </c>
      <c r="N669" s="5">
        <f t="shared" si="85"/>
        <v>1326</v>
      </c>
      <c r="O669" s="5">
        <v>0</v>
      </c>
      <c r="P669" s="5">
        <f t="shared" si="86"/>
        <v>1326</v>
      </c>
      <c r="Q669" s="4" t="s">
        <v>126</v>
      </c>
      <c r="R669" s="4" t="s">
        <v>1095</v>
      </c>
      <c r="S669" s="4"/>
    </row>
    <row r="670" spans="1:19" hidden="1" x14ac:dyDescent="0.25">
      <c r="A670" s="100">
        <v>66976</v>
      </c>
      <c r="B670" s="187">
        <f t="shared" si="87"/>
        <v>46265</v>
      </c>
      <c r="C670" s="4" t="s">
        <v>1115</v>
      </c>
      <c r="D670" s="4" t="s">
        <v>1250</v>
      </c>
      <c r="E670" s="148" t="s">
        <v>8838</v>
      </c>
      <c r="F670" s="4" t="s">
        <v>1093</v>
      </c>
      <c r="G670" s="154">
        <v>0</v>
      </c>
      <c r="H670" s="154">
        <v>0</v>
      </c>
      <c r="I670" s="66">
        <v>0</v>
      </c>
      <c r="J670" s="153" t="s">
        <v>1094</v>
      </c>
      <c r="K670" s="66">
        <v>95</v>
      </c>
      <c r="L670" s="5">
        <f t="shared" si="84"/>
        <v>95</v>
      </c>
      <c r="M670" s="36">
        <v>18</v>
      </c>
      <c r="N670" s="5">
        <f t="shared" si="85"/>
        <v>1710</v>
      </c>
      <c r="O670" s="5">
        <v>0</v>
      </c>
      <c r="P670" s="5">
        <f t="shared" si="86"/>
        <v>1710</v>
      </c>
      <c r="Q670" s="4" t="s">
        <v>126</v>
      </c>
      <c r="R670" s="4" t="s">
        <v>1095</v>
      </c>
      <c r="S670" s="4"/>
    </row>
    <row r="671" spans="1:19" hidden="1" x14ac:dyDescent="0.25">
      <c r="A671" s="100">
        <v>66976</v>
      </c>
      <c r="B671" s="187">
        <f t="shared" si="87"/>
        <v>46265</v>
      </c>
      <c r="C671" s="4" t="s">
        <v>1115</v>
      </c>
      <c r="D671" s="4" t="s">
        <v>1250</v>
      </c>
      <c r="E671" s="148" t="s">
        <v>8838</v>
      </c>
      <c r="F671" s="4" t="s">
        <v>131</v>
      </c>
      <c r="G671" s="154">
        <v>0</v>
      </c>
      <c r="H671" s="154">
        <v>0</v>
      </c>
      <c r="I671" s="66">
        <v>0</v>
      </c>
      <c r="J671" s="153" t="s">
        <v>1094</v>
      </c>
      <c r="K671" s="66">
        <v>78</v>
      </c>
      <c r="L671" s="5">
        <f t="shared" si="84"/>
        <v>78</v>
      </c>
      <c r="M671" s="36">
        <v>21</v>
      </c>
      <c r="N671" s="5">
        <f t="shared" si="85"/>
        <v>1638</v>
      </c>
      <c r="O671" s="5">
        <v>0</v>
      </c>
      <c r="P671" s="5">
        <f t="shared" si="86"/>
        <v>1638</v>
      </c>
      <c r="Q671" s="4" t="s">
        <v>126</v>
      </c>
      <c r="R671" s="4" t="s">
        <v>1095</v>
      </c>
      <c r="S671" s="4"/>
    </row>
    <row r="672" spans="1:19" hidden="1" x14ac:dyDescent="0.25">
      <c r="A672" s="100">
        <v>66976</v>
      </c>
      <c r="B672" s="187">
        <f t="shared" si="87"/>
        <v>46265</v>
      </c>
      <c r="C672" s="4" t="s">
        <v>1115</v>
      </c>
      <c r="D672" s="4" t="s">
        <v>1250</v>
      </c>
      <c r="E672" s="148" t="s">
        <v>1092</v>
      </c>
      <c r="F672" s="4" t="s">
        <v>1093</v>
      </c>
      <c r="G672" s="154">
        <v>0</v>
      </c>
      <c r="H672" s="154">
        <v>0</v>
      </c>
      <c r="I672" s="66">
        <v>0</v>
      </c>
      <c r="J672" s="153" t="s">
        <v>1094</v>
      </c>
      <c r="K672" s="66">
        <v>95</v>
      </c>
      <c r="L672" s="5">
        <f t="shared" si="84"/>
        <v>95</v>
      </c>
      <c r="M672" s="36">
        <v>19</v>
      </c>
      <c r="N672" s="5">
        <f t="shared" si="85"/>
        <v>1805</v>
      </c>
      <c r="O672" s="5">
        <v>0</v>
      </c>
      <c r="P672" s="5">
        <f t="shared" si="86"/>
        <v>1805</v>
      </c>
      <c r="Q672" s="4" t="s">
        <v>126</v>
      </c>
      <c r="R672" s="4" t="s">
        <v>1095</v>
      </c>
      <c r="S672" s="4"/>
    </row>
    <row r="673" spans="1:19" hidden="1" x14ac:dyDescent="0.25">
      <c r="A673" s="100">
        <v>66976</v>
      </c>
      <c r="B673" s="187">
        <f t="shared" si="87"/>
        <v>46265</v>
      </c>
      <c r="C673" s="4" t="s">
        <v>1115</v>
      </c>
      <c r="D673" s="4" t="s">
        <v>1250</v>
      </c>
      <c r="E673" s="148" t="s">
        <v>1092</v>
      </c>
      <c r="F673" s="4" t="s">
        <v>131</v>
      </c>
      <c r="G673" s="154">
        <v>0</v>
      </c>
      <c r="H673" s="154">
        <v>0</v>
      </c>
      <c r="I673" s="66">
        <v>0</v>
      </c>
      <c r="J673" s="153" t="s">
        <v>1094</v>
      </c>
      <c r="K673" s="66">
        <v>78</v>
      </c>
      <c r="L673" s="5">
        <f t="shared" si="84"/>
        <v>78</v>
      </c>
      <c r="M673" s="36">
        <v>19.5</v>
      </c>
      <c r="N673" s="5">
        <f t="shared" si="85"/>
        <v>1521</v>
      </c>
      <c r="O673" s="5">
        <v>0</v>
      </c>
      <c r="P673" s="5">
        <f t="shared" si="86"/>
        <v>1521</v>
      </c>
      <c r="Q673" s="4" t="s">
        <v>126</v>
      </c>
      <c r="R673" s="4" t="s">
        <v>1095</v>
      </c>
      <c r="S673" s="4"/>
    </row>
    <row r="674" spans="1:19" hidden="1" x14ac:dyDescent="0.25">
      <c r="A674" s="100">
        <v>66977</v>
      </c>
      <c r="B674" s="187">
        <f t="shared" si="87"/>
        <v>46266</v>
      </c>
      <c r="C674" s="4" t="s">
        <v>1115</v>
      </c>
      <c r="D674" s="4" t="s">
        <v>1250</v>
      </c>
      <c r="E674" s="148" t="s">
        <v>8838</v>
      </c>
      <c r="F674" s="4" t="s">
        <v>1093</v>
      </c>
      <c r="G674" s="41">
        <v>0</v>
      </c>
      <c r="H674" s="41">
        <v>0</v>
      </c>
      <c r="I674" s="5">
        <v>0</v>
      </c>
      <c r="J674" s="4" t="s">
        <v>1094</v>
      </c>
      <c r="K674" s="5">
        <v>95</v>
      </c>
      <c r="L674" s="5">
        <f t="shared" si="84"/>
        <v>95</v>
      </c>
      <c r="M674" s="36">
        <v>15</v>
      </c>
      <c r="N674" s="5">
        <f t="shared" si="85"/>
        <v>1425</v>
      </c>
      <c r="O674" s="5">
        <v>0</v>
      </c>
      <c r="P674" s="5">
        <f t="shared" si="86"/>
        <v>1425</v>
      </c>
      <c r="Q674" s="4" t="s">
        <v>126</v>
      </c>
      <c r="R674" s="4" t="s">
        <v>1095</v>
      </c>
      <c r="S674" s="4"/>
    </row>
    <row r="675" spans="1:19" hidden="1" x14ac:dyDescent="0.25">
      <c r="A675" s="100">
        <v>66977</v>
      </c>
      <c r="B675" s="187">
        <f t="shared" si="87"/>
        <v>46266</v>
      </c>
      <c r="C675" s="4" t="s">
        <v>1115</v>
      </c>
      <c r="D675" s="4" t="s">
        <v>1250</v>
      </c>
      <c r="E675" s="148" t="s">
        <v>8838</v>
      </c>
      <c r="F675" s="4" t="s">
        <v>131</v>
      </c>
      <c r="G675" s="41">
        <v>0</v>
      </c>
      <c r="H675" s="41">
        <v>0</v>
      </c>
      <c r="I675" s="5">
        <v>0</v>
      </c>
      <c r="J675" s="4" t="s">
        <v>1094</v>
      </c>
      <c r="K675" s="5">
        <v>78</v>
      </c>
      <c r="L675" s="5">
        <f t="shared" ref="L675:L737" si="88">IF($F675="","",IF($J675="FIXED",$K675,($G675*FAT_MULT)+($H675*SNF_MULT)+$I675))</f>
        <v>78</v>
      </c>
      <c r="M675" s="36">
        <v>23</v>
      </c>
      <c r="N675" s="5">
        <f t="shared" ref="N675:N737" si="89">IF($M675="","",$M675*$L675)</f>
        <v>1794</v>
      </c>
      <c r="O675" s="5">
        <v>0</v>
      </c>
      <c r="P675" s="5">
        <f t="shared" ref="P675:P737" si="90">IF($M675="","",$N675+$O675)</f>
        <v>1794</v>
      </c>
      <c r="Q675" s="4" t="s">
        <v>126</v>
      </c>
      <c r="R675" s="4" t="s">
        <v>1095</v>
      </c>
      <c r="S675" s="4"/>
    </row>
    <row r="676" spans="1:19" hidden="1" x14ac:dyDescent="0.25">
      <c r="A676" s="100">
        <v>66977</v>
      </c>
      <c r="B676" s="187">
        <f t="shared" si="87"/>
        <v>46266</v>
      </c>
      <c r="C676" s="4" t="s">
        <v>1115</v>
      </c>
      <c r="D676" s="4" t="s">
        <v>1250</v>
      </c>
      <c r="E676" s="148" t="s">
        <v>1092</v>
      </c>
      <c r="F676" s="4" t="s">
        <v>1093</v>
      </c>
      <c r="G676" s="41">
        <v>0</v>
      </c>
      <c r="H676" s="41">
        <v>0</v>
      </c>
      <c r="I676" s="5">
        <v>0</v>
      </c>
      <c r="J676" s="4" t="s">
        <v>1094</v>
      </c>
      <c r="K676" s="5">
        <v>95</v>
      </c>
      <c r="L676" s="5">
        <f t="shared" si="88"/>
        <v>95</v>
      </c>
      <c r="M676" s="36">
        <v>20</v>
      </c>
      <c r="N676" s="5">
        <f t="shared" si="89"/>
        <v>1900</v>
      </c>
      <c r="O676" s="5">
        <v>0</v>
      </c>
      <c r="P676" s="5">
        <f t="shared" si="90"/>
        <v>1900</v>
      </c>
      <c r="Q676" s="4" t="s">
        <v>126</v>
      </c>
      <c r="R676" s="4" t="s">
        <v>1095</v>
      </c>
      <c r="S676" s="4"/>
    </row>
    <row r="677" spans="1:19" hidden="1" x14ac:dyDescent="0.25">
      <c r="A677" s="100">
        <v>66977</v>
      </c>
      <c r="B677" s="187">
        <f t="shared" si="87"/>
        <v>46266</v>
      </c>
      <c r="C677" s="4" t="s">
        <v>1115</v>
      </c>
      <c r="D677" s="4" t="s">
        <v>1250</v>
      </c>
      <c r="E677" s="148" t="s">
        <v>1092</v>
      </c>
      <c r="F677" s="4" t="s">
        <v>131</v>
      </c>
      <c r="G677" s="41">
        <v>0</v>
      </c>
      <c r="H677" s="41">
        <v>0</v>
      </c>
      <c r="I677" s="5">
        <v>0</v>
      </c>
      <c r="J677" s="4" t="s">
        <v>1094</v>
      </c>
      <c r="K677" s="5">
        <v>78</v>
      </c>
      <c r="L677" s="5">
        <f t="shared" si="88"/>
        <v>78</v>
      </c>
      <c r="M677" s="36">
        <v>19</v>
      </c>
      <c r="N677" s="5">
        <f t="shared" si="89"/>
        <v>1482</v>
      </c>
      <c r="O677" s="5">
        <v>0</v>
      </c>
      <c r="P677" s="5">
        <f t="shared" si="90"/>
        <v>1482</v>
      </c>
      <c r="Q677" s="4" t="s">
        <v>126</v>
      </c>
      <c r="R677" s="4" t="s">
        <v>1095</v>
      </c>
      <c r="S677" s="4"/>
    </row>
    <row r="678" spans="1:19" hidden="1" x14ac:dyDescent="0.25">
      <c r="A678" s="100">
        <v>66978</v>
      </c>
      <c r="B678" s="187">
        <f t="shared" si="87"/>
        <v>46267</v>
      </c>
      <c r="C678" s="4" t="s">
        <v>1115</v>
      </c>
      <c r="D678" s="4" t="s">
        <v>1250</v>
      </c>
      <c r="E678" s="148" t="s">
        <v>8838</v>
      </c>
      <c r="F678" s="4" t="s">
        <v>1093</v>
      </c>
      <c r="G678" s="41">
        <v>0</v>
      </c>
      <c r="H678" s="41">
        <v>0</v>
      </c>
      <c r="I678" s="5">
        <v>0</v>
      </c>
      <c r="J678" s="4" t="s">
        <v>1094</v>
      </c>
      <c r="K678" s="5">
        <v>95</v>
      </c>
      <c r="L678" s="5">
        <f t="shared" si="88"/>
        <v>95</v>
      </c>
      <c r="M678" s="36">
        <v>16</v>
      </c>
      <c r="N678" s="5">
        <f t="shared" si="89"/>
        <v>1520</v>
      </c>
      <c r="O678" s="5">
        <v>0</v>
      </c>
      <c r="P678" s="5">
        <f t="shared" si="90"/>
        <v>1520</v>
      </c>
      <c r="Q678" s="4" t="s">
        <v>126</v>
      </c>
      <c r="R678" s="4" t="s">
        <v>1095</v>
      </c>
      <c r="S678" s="4"/>
    </row>
    <row r="679" spans="1:19" hidden="1" x14ac:dyDescent="0.25">
      <c r="A679" s="100">
        <v>66978</v>
      </c>
      <c r="B679" s="187">
        <f t="shared" si="87"/>
        <v>46267</v>
      </c>
      <c r="C679" s="4" t="s">
        <v>1115</v>
      </c>
      <c r="D679" s="4" t="s">
        <v>1250</v>
      </c>
      <c r="E679" s="148" t="s">
        <v>8838</v>
      </c>
      <c r="F679" s="4" t="s">
        <v>131</v>
      </c>
      <c r="G679" s="41">
        <v>0</v>
      </c>
      <c r="H679" s="41">
        <v>0</v>
      </c>
      <c r="I679" s="5">
        <v>0</v>
      </c>
      <c r="J679" s="4" t="s">
        <v>1094</v>
      </c>
      <c r="K679" s="5">
        <v>78</v>
      </c>
      <c r="L679" s="5">
        <f t="shared" si="88"/>
        <v>78</v>
      </c>
      <c r="M679" s="36">
        <v>20</v>
      </c>
      <c r="N679" s="5">
        <f t="shared" si="89"/>
        <v>1560</v>
      </c>
      <c r="O679" s="5">
        <v>0</v>
      </c>
      <c r="P679" s="5">
        <f t="shared" si="90"/>
        <v>1560</v>
      </c>
      <c r="Q679" s="4" t="s">
        <v>126</v>
      </c>
      <c r="R679" s="4" t="s">
        <v>1095</v>
      </c>
      <c r="S679" s="4"/>
    </row>
    <row r="680" spans="1:19" hidden="1" x14ac:dyDescent="0.25">
      <c r="A680" s="100">
        <v>66978</v>
      </c>
      <c r="B680" s="187">
        <f t="shared" si="87"/>
        <v>46267</v>
      </c>
      <c r="C680" s="4" t="s">
        <v>1115</v>
      </c>
      <c r="D680" s="4" t="s">
        <v>1250</v>
      </c>
      <c r="E680" s="148" t="s">
        <v>1092</v>
      </c>
      <c r="F680" s="4" t="s">
        <v>1093</v>
      </c>
      <c r="G680" s="41">
        <v>0</v>
      </c>
      <c r="H680" s="41">
        <v>0</v>
      </c>
      <c r="I680" s="5">
        <v>0</v>
      </c>
      <c r="J680" s="4" t="s">
        <v>1094</v>
      </c>
      <c r="K680" s="5">
        <v>95</v>
      </c>
      <c r="L680" s="5">
        <f t="shared" si="88"/>
        <v>95</v>
      </c>
      <c r="M680" s="36">
        <v>14.5</v>
      </c>
      <c r="N680" s="5">
        <f t="shared" si="89"/>
        <v>1377.5</v>
      </c>
      <c r="O680" s="5">
        <v>0</v>
      </c>
      <c r="P680" s="5">
        <f t="shared" si="90"/>
        <v>1377.5</v>
      </c>
      <c r="Q680" s="4" t="s">
        <v>126</v>
      </c>
      <c r="R680" s="4" t="s">
        <v>1095</v>
      </c>
      <c r="S680" s="4"/>
    </row>
    <row r="681" spans="1:19" hidden="1" x14ac:dyDescent="0.25">
      <c r="A681" s="100">
        <v>66978</v>
      </c>
      <c r="B681" s="187">
        <f t="shared" si="87"/>
        <v>46267</v>
      </c>
      <c r="C681" s="4" t="s">
        <v>1115</v>
      </c>
      <c r="D681" s="4" t="s">
        <v>1250</v>
      </c>
      <c r="E681" s="148" t="s">
        <v>1092</v>
      </c>
      <c r="F681" s="4" t="s">
        <v>131</v>
      </c>
      <c r="G681" s="41">
        <v>0</v>
      </c>
      <c r="H681" s="41">
        <v>0</v>
      </c>
      <c r="I681" s="5">
        <v>0</v>
      </c>
      <c r="J681" s="4" t="s">
        <v>1094</v>
      </c>
      <c r="K681" s="5">
        <v>78</v>
      </c>
      <c r="L681" s="5">
        <f t="shared" si="88"/>
        <v>78</v>
      </c>
      <c r="M681" s="36">
        <v>17</v>
      </c>
      <c r="N681" s="5">
        <f t="shared" si="89"/>
        <v>1326</v>
      </c>
      <c r="O681" s="5">
        <v>0</v>
      </c>
      <c r="P681" s="5">
        <f t="shared" si="90"/>
        <v>1326</v>
      </c>
      <c r="Q681" s="4" t="s">
        <v>126</v>
      </c>
      <c r="R681" s="4" t="s">
        <v>1095</v>
      </c>
      <c r="S681" s="4"/>
    </row>
    <row r="682" spans="1:19" hidden="1" x14ac:dyDescent="0.25">
      <c r="A682" s="100">
        <v>66979</v>
      </c>
      <c r="B682" s="187">
        <f t="shared" si="87"/>
        <v>46268</v>
      </c>
      <c r="C682" s="4" t="s">
        <v>1115</v>
      </c>
      <c r="D682" s="4" t="s">
        <v>1250</v>
      </c>
      <c r="E682" s="148" t="s">
        <v>8838</v>
      </c>
      <c r="F682" s="4" t="s">
        <v>1093</v>
      </c>
      <c r="G682" s="41">
        <v>0</v>
      </c>
      <c r="H682" s="41">
        <v>0</v>
      </c>
      <c r="I682" s="5">
        <v>0</v>
      </c>
      <c r="J682" s="4" t="s">
        <v>1094</v>
      </c>
      <c r="K682" s="5">
        <v>95</v>
      </c>
      <c r="L682" s="5">
        <f t="shared" si="88"/>
        <v>95</v>
      </c>
      <c r="M682" s="36">
        <v>11</v>
      </c>
      <c r="N682" s="5">
        <f t="shared" si="89"/>
        <v>1045</v>
      </c>
      <c r="O682" s="5">
        <v>0</v>
      </c>
      <c r="P682" s="5">
        <f t="shared" si="90"/>
        <v>1045</v>
      </c>
      <c r="Q682" s="4" t="s">
        <v>126</v>
      </c>
      <c r="R682" s="4" t="s">
        <v>1095</v>
      </c>
      <c r="S682" s="4"/>
    </row>
    <row r="683" spans="1:19" hidden="1" x14ac:dyDescent="0.25">
      <c r="A683" s="100">
        <v>66979</v>
      </c>
      <c r="B683" s="187">
        <f t="shared" si="87"/>
        <v>46268</v>
      </c>
      <c r="C683" s="4" t="s">
        <v>1115</v>
      </c>
      <c r="D683" s="4" t="s">
        <v>1250</v>
      </c>
      <c r="E683" s="148" t="s">
        <v>8838</v>
      </c>
      <c r="F683" s="4" t="s">
        <v>131</v>
      </c>
      <c r="G683" s="41">
        <v>0</v>
      </c>
      <c r="H683" s="41">
        <v>0</v>
      </c>
      <c r="I683" s="5">
        <v>0</v>
      </c>
      <c r="J683" s="4" t="s">
        <v>1094</v>
      </c>
      <c r="K683" s="5">
        <v>78</v>
      </c>
      <c r="L683" s="5">
        <f t="shared" si="88"/>
        <v>78</v>
      </c>
      <c r="M683" s="36">
        <v>19</v>
      </c>
      <c r="N683" s="5">
        <f t="shared" si="89"/>
        <v>1482</v>
      </c>
      <c r="O683" s="5">
        <v>0</v>
      </c>
      <c r="P683" s="5">
        <f t="shared" si="90"/>
        <v>1482</v>
      </c>
      <c r="Q683" s="4" t="s">
        <v>126</v>
      </c>
      <c r="R683" s="4" t="s">
        <v>1095</v>
      </c>
      <c r="S683" s="4"/>
    </row>
    <row r="684" spans="1:19" hidden="1" x14ac:dyDescent="0.25">
      <c r="A684" s="100">
        <v>66979</v>
      </c>
      <c r="B684" s="187">
        <f t="shared" si="87"/>
        <v>46268</v>
      </c>
      <c r="C684" s="4" t="s">
        <v>1115</v>
      </c>
      <c r="D684" s="4" t="s">
        <v>1250</v>
      </c>
      <c r="E684" s="148" t="s">
        <v>1092</v>
      </c>
      <c r="F684" s="4" t="s">
        <v>1093</v>
      </c>
      <c r="G684" s="41">
        <v>0</v>
      </c>
      <c r="H684" s="41">
        <v>0</v>
      </c>
      <c r="I684" s="5">
        <v>0</v>
      </c>
      <c r="J684" s="4" t="s">
        <v>1094</v>
      </c>
      <c r="K684" s="5">
        <v>95</v>
      </c>
      <c r="L684" s="5">
        <f t="shared" si="88"/>
        <v>95</v>
      </c>
      <c r="M684" s="36">
        <v>16.5</v>
      </c>
      <c r="N684" s="5">
        <f t="shared" si="89"/>
        <v>1567.5</v>
      </c>
      <c r="O684" s="5">
        <v>0</v>
      </c>
      <c r="P684" s="5">
        <f t="shared" si="90"/>
        <v>1567.5</v>
      </c>
      <c r="Q684" s="4" t="s">
        <v>126</v>
      </c>
      <c r="R684" s="4" t="s">
        <v>1095</v>
      </c>
      <c r="S684" s="4"/>
    </row>
    <row r="685" spans="1:19" ht="14.25" hidden="1" customHeight="1" x14ac:dyDescent="0.25">
      <c r="A685" s="100">
        <v>66979</v>
      </c>
      <c r="B685" s="187">
        <f t="shared" si="87"/>
        <v>46268</v>
      </c>
      <c r="C685" s="4" t="s">
        <v>1115</v>
      </c>
      <c r="D685" s="4" t="s">
        <v>1250</v>
      </c>
      <c r="E685" s="148" t="s">
        <v>1092</v>
      </c>
      <c r="F685" s="4" t="s">
        <v>131</v>
      </c>
      <c r="G685" s="41">
        <v>0</v>
      </c>
      <c r="H685" s="41">
        <v>0</v>
      </c>
      <c r="I685" s="5">
        <v>0</v>
      </c>
      <c r="J685" s="4" t="s">
        <v>1094</v>
      </c>
      <c r="K685" s="5">
        <v>78</v>
      </c>
      <c r="L685" s="5">
        <f t="shared" si="88"/>
        <v>78</v>
      </c>
      <c r="M685" s="36">
        <v>17</v>
      </c>
      <c r="N685" s="5">
        <f t="shared" si="89"/>
        <v>1326</v>
      </c>
      <c r="O685" s="5">
        <v>0</v>
      </c>
      <c r="P685" s="5">
        <f t="shared" si="90"/>
        <v>1326</v>
      </c>
      <c r="Q685" s="4" t="s">
        <v>126</v>
      </c>
      <c r="R685" s="4" t="s">
        <v>1095</v>
      </c>
      <c r="S685" s="4"/>
    </row>
    <row r="686" spans="1:19" hidden="1" x14ac:dyDescent="0.25">
      <c r="A686" s="100">
        <v>66980</v>
      </c>
      <c r="B686" s="187">
        <f t="shared" si="87"/>
        <v>46269</v>
      </c>
      <c r="C686" s="4" t="s">
        <v>1115</v>
      </c>
      <c r="D686" s="4" t="s">
        <v>1250</v>
      </c>
      <c r="E686" s="148" t="s">
        <v>8838</v>
      </c>
      <c r="F686" s="4" t="s">
        <v>1093</v>
      </c>
      <c r="G686" s="41">
        <v>0</v>
      </c>
      <c r="H686" s="41">
        <v>0</v>
      </c>
      <c r="I686" s="5">
        <v>0</v>
      </c>
      <c r="J686" s="4" t="s">
        <v>1094</v>
      </c>
      <c r="K686" s="5">
        <v>95</v>
      </c>
      <c r="L686" s="5">
        <f t="shared" si="88"/>
        <v>95</v>
      </c>
      <c r="M686" s="36">
        <v>10</v>
      </c>
      <c r="N686" s="5">
        <f t="shared" si="89"/>
        <v>950</v>
      </c>
      <c r="O686" s="5">
        <v>0</v>
      </c>
      <c r="P686" s="5">
        <f t="shared" si="90"/>
        <v>950</v>
      </c>
      <c r="Q686" s="4" t="s">
        <v>126</v>
      </c>
      <c r="R686" s="4" t="s">
        <v>1095</v>
      </c>
      <c r="S686" s="4"/>
    </row>
    <row r="687" spans="1:19" hidden="1" x14ac:dyDescent="0.25">
      <c r="A687" s="100">
        <v>66980</v>
      </c>
      <c r="B687" s="187">
        <f t="shared" si="87"/>
        <v>46269</v>
      </c>
      <c r="C687" s="4" t="s">
        <v>1115</v>
      </c>
      <c r="D687" s="4" t="s">
        <v>1250</v>
      </c>
      <c r="E687" s="148" t="s">
        <v>8838</v>
      </c>
      <c r="F687" s="4" t="s">
        <v>131</v>
      </c>
      <c r="G687" s="41">
        <v>0</v>
      </c>
      <c r="H687" s="41">
        <v>0</v>
      </c>
      <c r="I687" s="5">
        <v>0</v>
      </c>
      <c r="J687" s="4" t="s">
        <v>1094</v>
      </c>
      <c r="K687" s="5">
        <v>78</v>
      </c>
      <c r="L687" s="5">
        <f t="shared" si="88"/>
        <v>78</v>
      </c>
      <c r="M687" s="36">
        <v>19</v>
      </c>
      <c r="N687" s="5">
        <f t="shared" si="89"/>
        <v>1482</v>
      </c>
      <c r="O687" s="5">
        <v>0</v>
      </c>
      <c r="P687" s="5">
        <f t="shared" si="90"/>
        <v>1482</v>
      </c>
      <c r="Q687" s="4" t="s">
        <v>126</v>
      </c>
      <c r="R687" s="4" t="s">
        <v>1095</v>
      </c>
      <c r="S687" s="4"/>
    </row>
    <row r="688" spans="1:19" hidden="1" x14ac:dyDescent="0.25">
      <c r="A688" s="100">
        <v>66980</v>
      </c>
      <c r="B688" s="187">
        <f t="shared" si="87"/>
        <v>46269</v>
      </c>
      <c r="C688" s="4" t="s">
        <v>1115</v>
      </c>
      <c r="D688" s="4" t="s">
        <v>1250</v>
      </c>
      <c r="E688" s="148" t="s">
        <v>1092</v>
      </c>
      <c r="F688" s="4" t="s">
        <v>1093</v>
      </c>
      <c r="G688" s="41">
        <v>0</v>
      </c>
      <c r="H688" s="41">
        <v>0</v>
      </c>
      <c r="I688" s="5">
        <v>0</v>
      </c>
      <c r="J688" s="4" t="s">
        <v>1094</v>
      </c>
      <c r="K688" s="5">
        <v>95</v>
      </c>
      <c r="L688" s="5">
        <f t="shared" si="88"/>
        <v>95</v>
      </c>
      <c r="M688" s="36">
        <v>15</v>
      </c>
      <c r="N688" s="5">
        <f t="shared" si="89"/>
        <v>1425</v>
      </c>
      <c r="O688" s="5">
        <v>0</v>
      </c>
      <c r="P688" s="5">
        <f t="shared" si="90"/>
        <v>1425</v>
      </c>
      <c r="Q688" s="4" t="s">
        <v>126</v>
      </c>
      <c r="R688" s="4" t="s">
        <v>1095</v>
      </c>
      <c r="S688" s="4"/>
    </row>
    <row r="689" spans="1:19" hidden="1" x14ac:dyDescent="0.25">
      <c r="A689" s="100">
        <v>66980</v>
      </c>
      <c r="B689" s="187">
        <f t="shared" si="87"/>
        <v>46269</v>
      </c>
      <c r="C689" s="4" t="s">
        <v>1115</v>
      </c>
      <c r="D689" s="4" t="s">
        <v>1250</v>
      </c>
      <c r="E689" s="148" t="s">
        <v>1092</v>
      </c>
      <c r="F689" s="4" t="s">
        <v>131</v>
      </c>
      <c r="G689" s="41">
        <v>0</v>
      </c>
      <c r="H689" s="41">
        <v>0</v>
      </c>
      <c r="I689" s="5">
        <v>0</v>
      </c>
      <c r="J689" s="4" t="s">
        <v>1094</v>
      </c>
      <c r="K689" s="5">
        <v>78</v>
      </c>
      <c r="L689" s="5">
        <f t="shared" si="88"/>
        <v>78</v>
      </c>
      <c r="M689" s="36">
        <v>17</v>
      </c>
      <c r="N689" s="5">
        <f t="shared" si="89"/>
        <v>1326</v>
      </c>
      <c r="O689" s="5">
        <v>0</v>
      </c>
      <c r="P689" s="5">
        <f t="shared" si="90"/>
        <v>1326</v>
      </c>
      <c r="Q689" s="4" t="s">
        <v>126</v>
      </c>
      <c r="R689" s="4" t="s">
        <v>1095</v>
      </c>
      <c r="S689" s="4"/>
    </row>
    <row r="690" spans="1:19" hidden="1" x14ac:dyDescent="0.25">
      <c r="A690" s="100">
        <v>66981</v>
      </c>
      <c r="B690" s="187">
        <f t="shared" si="87"/>
        <v>46270</v>
      </c>
      <c r="C690" s="4" t="s">
        <v>1115</v>
      </c>
      <c r="D690" s="4" t="s">
        <v>1250</v>
      </c>
      <c r="E690" s="148" t="s">
        <v>8838</v>
      </c>
      <c r="F690" s="4" t="s">
        <v>1093</v>
      </c>
      <c r="G690" s="41">
        <v>0</v>
      </c>
      <c r="H690" s="41">
        <v>0</v>
      </c>
      <c r="I690" s="5">
        <v>0</v>
      </c>
      <c r="J690" s="4" t="s">
        <v>1094</v>
      </c>
      <c r="K690" s="5">
        <v>95</v>
      </c>
      <c r="L690" s="5">
        <f t="shared" si="88"/>
        <v>95</v>
      </c>
      <c r="M690" s="36">
        <v>18</v>
      </c>
      <c r="N690" s="5">
        <f t="shared" si="89"/>
        <v>1710</v>
      </c>
      <c r="O690" s="5">
        <v>0</v>
      </c>
      <c r="P690" s="5">
        <f t="shared" si="90"/>
        <v>1710</v>
      </c>
      <c r="Q690" s="4" t="s">
        <v>126</v>
      </c>
      <c r="R690" s="4" t="s">
        <v>1095</v>
      </c>
      <c r="S690" s="4"/>
    </row>
    <row r="691" spans="1:19" hidden="1" x14ac:dyDescent="0.25">
      <c r="A691" s="100">
        <v>66981</v>
      </c>
      <c r="B691" s="187">
        <f t="shared" si="87"/>
        <v>46270</v>
      </c>
      <c r="C691" s="4" t="s">
        <v>1115</v>
      </c>
      <c r="D691" s="4" t="s">
        <v>1250</v>
      </c>
      <c r="E691" s="148" t="s">
        <v>8838</v>
      </c>
      <c r="F691" s="4" t="s">
        <v>131</v>
      </c>
      <c r="G691" s="41">
        <v>0</v>
      </c>
      <c r="H691" s="41">
        <v>0</v>
      </c>
      <c r="I691" s="5">
        <v>0</v>
      </c>
      <c r="J691" s="4" t="s">
        <v>1094</v>
      </c>
      <c r="K691" s="5">
        <v>78</v>
      </c>
      <c r="L691" s="5">
        <f t="shared" si="88"/>
        <v>78</v>
      </c>
      <c r="M691" s="36">
        <v>19.5</v>
      </c>
      <c r="N691" s="5">
        <f t="shared" si="89"/>
        <v>1521</v>
      </c>
      <c r="O691" s="5">
        <v>0</v>
      </c>
      <c r="P691" s="5">
        <f t="shared" si="90"/>
        <v>1521</v>
      </c>
      <c r="Q691" s="4" t="s">
        <v>126</v>
      </c>
      <c r="R691" s="4" t="s">
        <v>1095</v>
      </c>
      <c r="S691" s="4"/>
    </row>
    <row r="692" spans="1:19" hidden="1" x14ac:dyDescent="0.25">
      <c r="A692" s="100">
        <v>66981</v>
      </c>
      <c r="B692" s="187">
        <f t="shared" si="87"/>
        <v>46270</v>
      </c>
      <c r="C692" s="4" t="s">
        <v>1115</v>
      </c>
      <c r="D692" s="4" t="s">
        <v>1250</v>
      </c>
      <c r="E692" s="148" t="s">
        <v>1092</v>
      </c>
      <c r="F692" s="4" t="s">
        <v>1093</v>
      </c>
      <c r="G692" s="41">
        <v>0</v>
      </c>
      <c r="H692" s="154">
        <v>0</v>
      </c>
      <c r="I692" s="66">
        <v>0</v>
      </c>
      <c r="J692" s="153" t="s">
        <v>1094</v>
      </c>
      <c r="K692" s="66">
        <v>95</v>
      </c>
      <c r="L692" s="5">
        <f t="shared" si="88"/>
        <v>95</v>
      </c>
      <c r="M692" s="36">
        <v>18.5</v>
      </c>
      <c r="N692" s="5">
        <f t="shared" si="89"/>
        <v>1757.5</v>
      </c>
      <c r="O692" s="5">
        <v>0</v>
      </c>
      <c r="P692" s="5">
        <f t="shared" si="90"/>
        <v>1757.5</v>
      </c>
      <c r="Q692" s="4" t="s">
        <v>126</v>
      </c>
      <c r="R692" s="4" t="s">
        <v>1095</v>
      </c>
      <c r="S692" s="4"/>
    </row>
    <row r="693" spans="1:19" hidden="1" x14ac:dyDescent="0.25">
      <c r="A693" s="100">
        <v>66981</v>
      </c>
      <c r="B693" s="187">
        <f t="shared" si="87"/>
        <v>46270</v>
      </c>
      <c r="C693" s="4" t="s">
        <v>1115</v>
      </c>
      <c r="D693" s="4" t="s">
        <v>1250</v>
      </c>
      <c r="E693" s="148" t="s">
        <v>1092</v>
      </c>
      <c r="F693" s="4" t="s">
        <v>131</v>
      </c>
      <c r="G693" s="41">
        <v>0</v>
      </c>
      <c r="H693" s="154">
        <v>0</v>
      </c>
      <c r="I693" s="66">
        <v>0</v>
      </c>
      <c r="J693" s="153" t="s">
        <v>1094</v>
      </c>
      <c r="K693" s="66">
        <v>78</v>
      </c>
      <c r="L693" s="5">
        <f t="shared" si="88"/>
        <v>78</v>
      </c>
      <c r="M693" s="36">
        <v>13.5</v>
      </c>
      <c r="N693" s="5">
        <f t="shared" si="89"/>
        <v>1053</v>
      </c>
      <c r="O693" s="5">
        <v>0</v>
      </c>
      <c r="P693" s="5">
        <f t="shared" si="90"/>
        <v>1053</v>
      </c>
      <c r="Q693" s="4" t="s">
        <v>126</v>
      </c>
      <c r="R693" s="4" t="s">
        <v>1095</v>
      </c>
      <c r="S693" s="4"/>
    </row>
    <row r="694" spans="1:19" hidden="1" x14ac:dyDescent="0.25">
      <c r="A694" s="100">
        <v>66982</v>
      </c>
      <c r="B694" s="187">
        <f t="shared" si="87"/>
        <v>46271</v>
      </c>
      <c r="C694" s="4" t="s">
        <v>1115</v>
      </c>
      <c r="D694" s="4" t="s">
        <v>1250</v>
      </c>
      <c r="E694" s="148" t="s">
        <v>8838</v>
      </c>
      <c r="F694" s="4" t="s">
        <v>1093</v>
      </c>
      <c r="G694" s="41">
        <v>0</v>
      </c>
      <c r="H694" s="41">
        <v>0</v>
      </c>
      <c r="I694" s="5">
        <v>0</v>
      </c>
      <c r="J694" s="4" t="s">
        <v>1094</v>
      </c>
      <c r="K694" s="5">
        <v>95</v>
      </c>
      <c r="L694" s="5">
        <f t="shared" si="88"/>
        <v>95</v>
      </c>
      <c r="M694" s="36">
        <v>11.5</v>
      </c>
      <c r="N694" s="5">
        <f t="shared" si="89"/>
        <v>1092.5</v>
      </c>
      <c r="O694" s="5">
        <v>0</v>
      </c>
      <c r="P694" s="5">
        <f t="shared" si="90"/>
        <v>1092.5</v>
      </c>
      <c r="Q694" s="4" t="s">
        <v>126</v>
      </c>
      <c r="R694" s="4" t="s">
        <v>127</v>
      </c>
      <c r="S694" s="4"/>
    </row>
    <row r="695" spans="1:19" hidden="1" x14ac:dyDescent="0.25">
      <c r="A695" s="100">
        <v>66982</v>
      </c>
      <c r="B695" s="187">
        <f t="shared" si="87"/>
        <v>46271</v>
      </c>
      <c r="C695" s="4" t="s">
        <v>1115</v>
      </c>
      <c r="D695" s="4" t="s">
        <v>1250</v>
      </c>
      <c r="E695" s="148" t="s">
        <v>8838</v>
      </c>
      <c r="F695" s="4" t="s">
        <v>131</v>
      </c>
      <c r="G695" s="41">
        <v>0</v>
      </c>
      <c r="H695" s="41">
        <v>0</v>
      </c>
      <c r="I695" s="5">
        <v>0</v>
      </c>
      <c r="J695" s="4" t="s">
        <v>1094</v>
      </c>
      <c r="K695" s="5">
        <v>78</v>
      </c>
      <c r="L695" s="5">
        <f t="shared" si="88"/>
        <v>78</v>
      </c>
      <c r="M695" s="36">
        <v>20</v>
      </c>
      <c r="N695" s="5">
        <f t="shared" si="89"/>
        <v>1560</v>
      </c>
      <c r="O695" s="5">
        <v>0</v>
      </c>
      <c r="P695" s="5">
        <f t="shared" si="90"/>
        <v>1560</v>
      </c>
      <c r="Q695" s="4" t="s">
        <v>126</v>
      </c>
      <c r="R695" s="4" t="s">
        <v>127</v>
      </c>
      <c r="S695" s="4"/>
    </row>
    <row r="696" spans="1:19" hidden="1" x14ac:dyDescent="0.25">
      <c r="A696" s="100">
        <v>66982</v>
      </c>
      <c r="B696" s="187">
        <f t="shared" si="87"/>
        <v>46271</v>
      </c>
      <c r="C696" s="4" t="s">
        <v>1115</v>
      </c>
      <c r="D696" s="4" t="s">
        <v>1250</v>
      </c>
      <c r="E696" s="148" t="s">
        <v>1092</v>
      </c>
      <c r="F696" s="4" t="s">
        <v>1093</v>
      </c>
      <c r="G696" s="41">
        <v>0</v>
      </c>
      <c r="H696" s="41">
        <v>0</v>
      </c>
      <c r="I696" s="5">
        <v>0</v>
      </c>
      <c r="J696" s="4" t="s">
        <v>1094</v>
      </c>
      <c r="K696" s="5">
        <v>95</v>
      </c>
      <c r="L696" s="5">
        <f t="shared" si="88"/>
        <v>95</v>
      </c>
      <c r="M696" s="36">
        <v>18.5</v>
      </c>
      <c r="N696" s="5">
        <f t="shared" si="89"/>
        <v>1757.5</v>
      </c>
      <c r="O696" s="5">
        <v>0</v>
      </c>
      <c r="P696" s="5">
        <f t="shared" si="90"/>
        <v>1757.5</v>
      </c>
      <c r="Q696" s="4" t="s">
        <v>126</v>
      </c>
      <c r="R696" s="4" t="s">
        <v>127</v>
      </c>
      <c r="S696" s="4"/>
    </row>
    <row r="697" spans="1:19" hidden="1" x14ac:dyDescent="0.25">
      <c r="A697" s="100">
        <v>66982</v>
      </c>
      <c r="B697" s="187">
        <f t="shared" ref="B697:B737" si="91">IF(A697="","",IF(ISNUMBER(A697),IFERROR(VLOOKUP(TEXT(A697,"yyyy/mm/dd"),BSAD,2,FALSE),""),IFERROR(VLOOKUP(A697,BSAD,2,FALSE),"")))</f>
        <v>46271</v>
      </c>
      <c r="C697" s="4" t="s">
        <v>1115</v>
      </c>
      <c r="D697" s="4" t="s">
        <v>1250</v>
      </c>
      <c r="E697" s="148" t="s">
        <v>1092</v>
      </c>
      <c r="F697" s="4" t="s">
        <v>131</v>
      </c>
      <c r="G697" s="41">
        <v>0</v>
      </c>
      <c r="H697" s="41">
        <v>0</v>
      </c>
      <c r="I697" s="5">
        <v>0</v>
      </c>
      <c r="J697" s="4" t="s">
        <v>1094</v>
      </c>
      <c r="K697" s="5">
        <v>78</v>
      </c>
      <c r="L697" s="5">
        <f t="shared" si="88"/>
        <v>78</v>
      </c>
      <c r="M697" s="36">
        <v>16.5</v>
      </c>
      <c r="N697" s="5">
        <f t="shared" si="89"/>
        <v>1287</v>
      </c>
      <c r="O697" s="5">
        <v>0</v>
      </c>
      <c r="P697" s="5">
        <f t="shared" si="90"/>
        <v>1287</v>
      </c>
      <c r="Q697" s="4" t="s">
        <v>126</v>
      </c>
      <c r="R697" s="4" t="s">
        <v>127</v>
      </c>
      <c r="S697" s="4"/>
    </row>
    <row r="698" spans="1:19" hidden="1" x14ac:dyDescent="0.25">
      <c r="A698" s="100">
        <v>66983</v>
      </c>
      <c r="B698" s="187">
        <f t="shared" si="91"/>
        <v>46272</v>
      </c>
      <c r="C698" s="4" t="s">
        <v>1115</v>
      </c>
      <c r="D698" s="4" t="s">
        <v>1250</v>
      </c>
      <c r="E698" s="148" t="s">
        <v>8838</v>
      </c>
      <c r="F698" s="4" t="s">
        <v>1093</v>
      </c>
      <c r="G698" s="41">
        <v>0</v>
      </c>
      <c r="H698" s="41">
        <v>0</v>
      </c>
      <c r="I698" s="5">
        <v>0</v>
      </c>
      <c r="J698" s="4" t="s">
        <v>1094</v>
      </c>
      <c r="K698" s="5">
        <v>95</v>
      </c>
      <c r="L698" s="5">
        <f t="shared" si="88"/>
        <v>95</v>
      </c>
      <c r="M698" s="36">
        <v>17</v>
      </c>
      <c r="N698" s="5">
        <f t="shared" si="89"/>
        <v>1615</v>
      </c>
      <c r="O698" s="5">
        <v>0</v>
      </c>
      <c r="P698" s="5">
        <f t="shared" si="90"/>
        <v>1615</v>
      </c>
      <c r="Q698" s="4" t="s">
        <v>126</v>
      </c>
      <c r="R698" s="4" t="s">
        <v>127</v>
      </c>
      <c r="S698" s="4"/>
    </row>
    <row r="699" spans="1:19" hidden="1" x14ac:dyDescent="0.25">
      <c r="A699" s="100">
        <v>66983</v>
      </c>
      <c r="B699" s="187">
        <f t="shared" si="91"/>
        <v>46272</v>
      </c>
      <c r="C699" s="4" t="s">
        <v>1115</v>
      </c>
      <c r="D699" s="4" t="s">
        <v>1250</v>
      </c>
      <c r="E699" s="148" t="s">
        <v>8838</v>
      </c>
      <c r="F699" s="4" t="s">
        <v>131</v>
      </c>
      <c r="G699" s="41">
        <v>0</v>
      </c>
      <c r="H699" s="41">
        <v>0</v>
      </c>
      <c r="I699" s="5">
        <v>0</v>
      </c>
      <c r="J699" s="4" t="s">
        <v>1094</v>
      </c>
      <c r="K699" s="5">
        <v>78</v>
      </c>
      <c r="L699" s="5">
        <f t="shared" si="88"/>
        <v>78</v>
      </c>
      <c r="M699" s="36">
        <v>18.5</v>
      </c>
      <c r="N699" s="5">
        <f t="shared" si="89"/>
        <v>1443</v>
      </c>
      <c r="O699" s="5">
        <v>0</v>
      </c>
      <c r="P699" s="5">
        <f t="shared" si="90"/>
        <v>1443</v>
      </c>
      <c r="Q699" s="4" t="s">
        <v>126</v>
      </c>
      <c r="R699" s="4" t="s">
        <v>127</v>
      </c>
      <c r="S699" s="4"/>
    </row>
    <row r="700" spans="1:19" hidden="1" x14ac:dyDescent="0.25">
      <c r="A700" s="100">
        <v>66983</v>
      </c>
      <c r="B700" s="187">
        <f t="shared" si="91"/>
        <v>46272</v>
      </c>
      <c r="C700" s="4" t="s">
        <v>1115</v>
      </c>
      <c r="D700" s="4" t="s">
        <v>1250</v>
      </c>
      <c r="E700" s="148" t="s">
        <v>1092</v>
      </c>
      <c r="F700" s="4" t="s">
        <v>1093</v>
      </c>
      <c r="G700" s="41">
        <v>0</v>
      </c>
      <c r="H700" s="41">
        <v>0</v>
      </c>
      <c r="I700" s="5">
        <v>0</v>
      </c>
      <c r="J700" s="4" t="s">
        <v>1094</v>
      </c>
      <c r="K700" s="5">
        <v>95</v>
      </c>
      <c r="L700" s="5">
        <f t="shared" si="88"/>
        <v>95</v>
      </c>
      <c r="M700" s="36">
        <v>17</v>
      </c>
      <c r="N700" s="5">
        <f t="shared" si="89"/>
        <v>1615</v>
      </c>
      <c r="O700" s="5">
        <v>0</v>
      </c>
      <c r="P700" s="5">
        <f t="shared" si="90"/>
        <v>1615</v>
      </c>
      <c r="Q700" s="4" t="s">
        <v>126</v>
      </c>
      <c r="R700" s="4" t="s">
        <v>127</v>
      </c>
      <c r="S700" s="4"/>
    </row>
    <row r="701" spans="1:19" hidden="1" x14ac:dyDescent="0.25">
      <c r="A701" s="100">
        <v>66983</v>
      </c>
      <c r="B701" s="187">
        <f t="shared" si="91"/>
        <v>46272</v>
      </c>
      <c r="C701" s="4" t="s">
        <v>1115</v>
      </c>
      <c r="D701" s="4" t="s">
        <v>1250</v>
      </c>
      <c r="E701" s="148" t="s">
        <v>1092</v>
      </c>
      <c r="F701" s="4" t="s">
        <v>131</v>
      </c>
      <c r="G701" s="41">
        <v>0</v>
      </c>
      <c r="H701" s="41">
        <v>0</v>
      </c>
      <c r="I701" s="5">
        <v>0</v>
      </c>
      <c r="J701" s="4" t="s">
        <v>1094</v>
      </c>
      <c r="K701" s="5">
        <v>78</v>
      </c>
      <c r="L701" s="5">
        <f t="shared" si="88"/>
        <v>78</v>
      </c>
      <c r="M701" s="36">
        <v>18</v>
      </c>
      <c r="N701" s="5">
        <f t="shared" si="89"/>
        <v>1404</v>
      </c>
      <c r="O701" s="5">
        <v>0</v>
      </c>
      <c r="P701" s="5">
        <f t="shared" si="90"/>
        <v>1404</v>
      </c>
      <c r="Q701" s="4" t="s">
        <v>126</v>
      </c>
      <c r="R701" s="4" t="s">
        <v>127</v>
      </c>
      <c r="S701" s="4"/>
    </row>
    <row r="702" spans="1:19" hidden="1" x14ac:dyDescent="0.25">
      <c r="A702" s="100">
        <v>66984</v>
      </c>
      <c r="B702" s="187">
        <f t="shared" si="91"/>
        <v>46273</v>
      </c>
      <c r="C702" s="4" t="s">
        <v>1115</v>
      </c>
      <c r="D702" s="4" t="s">
        <v>1250</v>
      </c>
      <c r="E702" s="148" t="s">
        <v>8838</v>
      </c>
      <c r="F702" s="4" t="s">
        <v>1093</v>
      </c>
      <c r="G702" s="41">
        <v>0</v>
      </c>
      <c r="H702" s="41">
        <v>0</v>
      </c>
      <c r="I702" s="5">
        <v>0</v>
      </c>
      <c r="J702" s="4" t="s">
        <v>1094</v>
      </c>
      <c r="K702" s="5">
        <v>95</v>
      </c>
      <c r="L702" s="5">
        <f t="shared" si="88"/>
        <v>95</v>
      </c>
      <c r="M702" s="36">
        <v>15.5</v>
      </c>
      <c r="N702" s="5">
        <f t="shared" si="89"/>
        <v>1472.5</v>
      </c>
      <c r="O702" s="5">
        <v>0</v>
      </c>
      <c r="P702" s="5">
        <f t="shared" si="90"/>
        <v>1472.5</v>
      </c>
      <c r="Q702" s="4" t="s">
        <v>126</v>
      </c>
      <c r="R702" s="4" t="s">
        <v>127</v>
      </c>
      <c r="S702" s="4"/>
    </row>
    <row r="703" spans="1:19" hidden="1" x14ac:dyDescent="0.25">
      <c r="A703" s="100">
        <v>66984</v>
      </c>
      <c r="B703" s="187">
        <f t="shared" si="91"/>
        <v>46273</v>
      </c>
      <c r="C703" s="4" t="s">
        <v>1115</v>
      </c>
      <c r="D703" s="4" t="s">
        <v>1250</v>
      </c>
      <c r="E703" s="148" t="s">
        <v>8838</v>
      </c>
      <c r="F703" s="4" t="s">
        <v>131</v>
      </c>
      <c r="G703" s="41">
        <v>0</v>
      </c>
      <c r="H703" s="41">
        <v>0</v>
      </c>
      <c r="I703" s="5">
        <v>0</v>
      </c>
      <c r="J703" s="4" t="s">
        <v>1094</v>
      </c>
      <c r="K703" s="5">
        <v>78</v>
      </c>
      <c r="L703" s="5">
        <f t="shared" si="88"/>
        <v>78</v>
      </c>
      <c r="M703" s="36">
        <v>19</v>
      </c>
      <c r="N703" s="5">
        <f t="shared" si="89"/>
        <v>1482</v>
      </c>
      <c r="O703" s="5">
        <v>0</v>
      </c>
      <c r="P703" s="5">
        <f t="shared" si="90"/>
        <v>1482</v>
      </c>
      <c r="Q703" s="4" t="s">
        <v>126</v>
      </c>
      <c r="R703" s="4" t="s">
        <v>127</v>
      </c>
      <c r="S703" s="4"/>
    </row>
    <row r="704" spans="1:19" hidden="1" x14ac:dyDescent="0.25">
      <c r="A704" s="100">
        <v>66984</v>
      </c>
      <c r="B704" s="187">
        <f t="shared" si="91"/>
        <v>46273</v>
      </c>
      <c r="C704" s="4" t="s">
        <v>1115</v>
      </c>
      <c r="D704" s="4" t="s">
        <v>1250</v>
      </c>
      <c r="E704" s="148" t="s">
        <v>1092</v>
      </c>
      <c r="F704" s="4" t="s">
        <v>1093</v>
      </c>
      <c r="G704" s="41">
        <v>0</v>
      </c>
      <c r="H704" s="41">
        <v>0</v>
      </c>
      <c r="I704" s="5">
        <v>0</v>
      </c>
      <c r="J704" s="4" t="s">
        <v>1094</v>
      </c>
      <c r="K704" s="5">
        <v>95</v>
      </c>
      <c r="L704" s="5">
        <f t="shared" si="88"/>
        <v>95</v>
      </c>
      <c r="M704" s="36">
        <v>16.5</v>
      </c>
      <c r="N704" s="5">
        <f t="shared" si="89"/>
        <v>1567.5</v>
      </c>
      <c r="O704" s="5">
        <v>0</v>
      </c>
      <c r="P704" s="5">
        <f t="shared" si="90"/>
        <v>1567.5</v>
      </c>
      <c r="Q704" s="4" t="s">
        <v>126</v>
      </c>
      <c r="R704" s="4" t="s">
        <v>127</v>
      </c>
      <c r="S704" s="4"/>
    </row>
    <row r="705" spans="1:19" hidden="1" x14ac:dyDescent="0.25">
      <c r="A705" s="100">
        <v>66984</v>
      </c>
      <c r="B705" s="187">
        <f t="shared" si="91"/>
        <v>46273</v>
      </c>
      <c r="C705" s="4" t="s">
        <v>1115</v>
      </c>
      <c r="D705" s="4" t="s">
        <v>1250</v>
      </c>
      <c r="E705" s="148" t="s">
        <v>1092</v>
      </c>
      <c r="F705" s="4" t="s">
        <v>131</v>
      </c>
      <c r="G705" s="41">
        <v>0</v>
      </c>
      <c r="H705" s="41">
        <v>0</v>
      </c>
      <c r="I705" s="5">
        <v>0</v>
      </c>
      <c r="J705" s="4" t="s">
        <v>1094</v>
      </c>
      <c r="K705" s="5">
        <v>78</v>
      </c>
      <c r="L705" s="5">
        <f t="shared" si="88"/>
        <v>78</v>
      </c>
      <c r="M705" s="36">
        <v>16.5</v>
      </c>
      <c r="N705" s="5">
        <f t="shared" si="89"/>
        <v>1287</v>
      </c>
      <c r="O705" s="5">
        <v>0</v>
      </c>
      <c r="P705" s="5">
        <f t="shared" si="90"/>
        <v>1287</v>
      </c>
      <c r="Q705" s="4" t="s">
        <v>126</v>
      </c>
      <c r="R705" s="4" t="s">
        <v>127</v>
      </c>
      <c r="S705" s="4"/>
    </row>
    <row r="706" spans="1:19" hidden="1" x14ac:dyDescent="0.25">
      <c r="A706" s="100">
        <v>66985</v>
      </c>
      <c r="B706" s="187">
        <f t="shared" si="91"/>
        <v>46274</v>
      </c>
      <c r="C706" s="4" t="s">
        <v>1115</v>
      </c>
      <c r="D706" s="4" t="s">
        <v>1250</v>
      </c>
      <c r="E706" s="148" t="s">
        <v>8838</v>
      </c>
      <c r="F706" s="4" t="s">
        <v>1093</v>
      </c>
      <c r="G706" s="41">
        <v>0</v>
      </c>
      <c r="H706" s="41">
        <v>0</v>
      </c>
      <c r="I706" s="5">
        <v>0</v>
      </c>
      <c r="J706" s="4" t="s">
        <v>1094</v>
      </c>
      <c r="K706" s="5">
        <v>95</v>
      </c>
      <c r="L706" s="5">
        <f t="shared" si="88"/>
        <v>95</v>
      </c>
      <c r="M706" s="36">
        <v>15</v>
      </c>
      <c r="N706" s="5">
        <f t="shared" si="89"/>
        <v>1425</v>
      </c>
      <c r="O706" s="5">
        <v>0</v>
      </c>
      <c r="P706" s="5">
        <f t="shared" si="90"/>
        <v>1425</v>
      </c>
      <c r="Q706" s="4" t="s">
        <v>126</v>
      </c>
      <c r="R706" s="4" t="s">
        <v>127</v>
      </c>
      <c r="S706" s="4"/>
    </row>
    <row r="707" spans="1:19" hidden="1" x14ac:dyDescent="0.25">
      <c r="A707" s="100">
        <v>66985</v>
      </c>
      <c r="B707" s="187">
        <f t="shared" si="91"/>
        <v>46274</v>
      </c>
      <c r="C707" s="4" t="s">
        <v>1115</v>
      </c>
      <c r="D707" s="4" t="s">
        <v>1250</v>
      </c>
      <c r="E707" s="148" t="s">
        <v>8838</v>
      </c>
      <c r="F707" s="4" t="s">
        <v>131</v>
      </c>
      <c r="G707" s="41">
        <v>0</v>
      </c>
      <c r="H707" s="41">
        <v>0</v>
      </c>
      <c r="I707" s="5">
        <v>0</v>
      </c>
      <c r="J707" s="4" t="s">
        <v>1094</v>
      </c>
      <c r="K707" s="5">
        <v>78</v>
      </c>
      <c r="L707" s="5">
        <f t="shared" si="88"/>
        <v>78</v>
      </c>
      <c r="M707" s="36">
        <v>21</v>
      </c>
      <c r="N707" s="5">
        <f t="shared" si="89"/>
        <v>1638</v>
      </c>
      <c r="O707" s="5">
        <v>0</v>
      </c>
      <c r="P707" s="5">
        <f t="shared" si="90"/>
        <v>1638</v>
      </c>
      <c r="Q707" s="4" t="s">
        <v>126</v>
      </c>
      <c r="R707" s="4" t="s">
        <v>127</v>
      </c>
      <c r="S707" s="4"/>
    </row>
    <row r="708" spans="1:19" hidden="1" x14ac:dyDescent="0.25">
      <c r="A708" s="100">
        <v>66985</v>
      </c>
      <c r="B708" s="187">
        <f t="shared" si="91"/>
        <v>46274</v>
      </c>
      <c r="C708" s="4" t="s">
        <v>1115</v>
      </c>
      <c r="D708" s="4" t="s">
        <v>1250</v>
      </c>
      <c r="E708" s="148" t="s">
        <v>1092</v>
      </c>
      <c r="F708" s="4" t="s">
        <v>1093</v>
      </c>
      <c r="G708" s="41">
        <v>0</v>
      </c>
      <c r="H708" s="154">
        <v>0</v>
      </c>
      <c r="I708" s="66">
        <v>0</v>
      </c>
      <c r="J708" s="153" t="s">
        <v>1094</v>
      </c>
      <c r="K708" s="66">
        <v>95</v>
      </c>
      <c r="L708" s="5">
        <f t="shared" si="88"/>
        <v>95</v>
      </c>
      <c r="M708" s="36">
        <v>19.5</v>
      </c>
      <c r="N708" s="5">
        <f t="shared" si="89"/>
        <v>1852.5</v>
      </c>
      <c r="O708" s="5">
        <v>0</v>
      </c>
      <c r="P708" s="5">
        <f t="shared" si="90"/>
        <v>1852.5</v>
      </c>
      <c r="Q708" s="4" t="s">
        <v>126</v>
      </c>
      <c r="R708" s="4" t="s">
        <v>127</v>
      </c>
      <c r="S708" s="4"/>
    </row>
    <row r="709" spans="1:19" hidden="1" x14ac:dyDescent="0.25">
      <c r="A709" s="100">
        <v>66985</v>
      </c>
      <c r="B709" s="187">
        <f t="shared" si="91"/>
        <v>46274</v>
      </c>
      <c r="C709" s="4" t="s">
        <v>1115</v>
      </c>
      <c r="D709" s="4" t="s">
        <v>1250</v>
      </c>
      <c r="E709" s="148" t="s">
        <v>1092</v>
      </c>
      <c r="F709" s="4" t="s">
        <v>131</v>
      </c>
      <c r="G709" s="41">
        <v>0</v>
      </c>
      <c r="H709" s="154">
        <v>0</v>
      </c>
      <c r="I709" s="66">
        <v>0</v>
      </c>
      <c r="J709" s="153" t="s">
        <v>1094</v>
      </c>
      <c r="K709" s="66">
        <v>78</v>
      </c>
      <c r="L709" s="5">
        <f t="shared" si="88"/>
        <v>78</v>
      </c>
      <c r="M709" s="36">
        <v>17</v>
      </c>
      <c r="N709" s="5">
        <f t="shared" si="89"/>
        <v>1326</v>
      </c>
      <c r="O709" s="5">
        <v>0</v>
      </c>
      <c r="P709" s="5">
        <f t="shared" si="90"/>
        <v>1326</v>
      </c>
      <c r="Q709" s="4" t="s">
        <v>126</v>
      </c>
      <c r="R709" s="4" t="s">
        <v>127</v>
      </c>
      <c r="S709" s="4"/>
    </row>
    <row r="710" spans="1:19" hidden="1" x14ac:dyDescent="0.25">
      <c r="A710" s="100">
        <v>66986</v>
      </c>
      <c r="B710" s="187">
        <f t="shared" si="91"/>
        <v>46275</v>
      </c>
      <c r="C710" s="4" t="s">
        <v>1115</v>
      </c>
      <c r="D710" s="4" t="s">
        <v>1250</v>
      </c>
      <c r="E710" s="148" t="s">
        <v>8838</v>
      </c>
      <c r="F710" s="4" t="s">
        <v>1093</v>
      </c>
      <c r="G710" s="41">
        <v>0</v>
      </c>
      <c r="H710" s="41">
        <v>0</v>
      </c>
      <c r="I710" s="5">
        <v>0</v>
      </c>
      <c r="J710" s="4" t="s">
        <v>1094</v>
      </c>
      <c r="K710" s="5">
        <v>95</v>
      </c>
      <c r="L710" s="5">
        <f t="shared" si="88"/>
        <v>95</v>
      </c>
      <c r="M710" s="36"/>
      <c r="N710" s="5" t="str">
        <f t="shared" si="89"/>
        <v/>
      </c>
      <c r="O710" s="5">
        <v>0</v>
      </c>
      <c r="P710" s="5" t="str">
        <f t="shared" si="90"/>
        <v/>
      </c>
      <c r="Q710" s="4" t="s">
        <v>126</v>
      </c>
      <c r="R710" s="4" t="s">
        <v>127</v>
      </c>
      <c r="S710" s="4"/>
    </row>
    <row r="711" spans="1:19" hidden="1" x14ac:dyDescent="0.25">
      <c r="A711" s="100">
        <v>66986</v>
      </c>
      <c r="B711" s="187">
        <f t="shared" si="91"/>
        <v>46275</v>
      </c>
      <c r="C711" s="4" t="s">
        <v>1115</v>
      </c>
      <c r="D711" s="4" t="s">
        <v>1250</v>
      </c>
      <c r="E711" s="148" t="s">
        <v>8838</v>
      </c>
      <c r="F711" s="4" t="s">
        <v>131</v>
      </c>
      <c r="G711" s="41">
        <v>0</v>
      </c>
      <c r="H711" s="41">
        <v>0</v>
      </c>
      <c r="I711" s="5">
        <v>0</v>
      </c>
      <c r="J711" s="4" t="s">
        <v>1094</v>
      </c>
      <c r="K711" s="5">
        <v>78</v>
      </c>
      <c r="L711" s="5">
        <f t="shared" si="88"/>
        <v>78</v>
      </c>
      <c r="M711" s="36"/>
      <c r="N711" s="5" t="str">
        <f t="shared" si="89"/>
        <v/>
      </c>
      <c r="O711" s="5">
        <v>0</v>
      </c>
      <c r="P711" s="5" t="str">
        <f t="shared" si="90"/>
        <v/>
      </c>
      <c r="Q711" s="4" t="s">
        <v>126</v>
      </c>
      <c r="R711" s="4" t="s">
        <v>127</v>
      </c>
      <c r="S711" s="4"/>
    </row>
    <row r="712" spans="1:19" hidden="1" x14ac:dyDescent="0.25">
      <c r="A712" s="100">
        <v>66986</v>
      </c>
      <c r="B712" s="187">
        <f t="shared" si="91"/>
        <v>46275</v>
      </c>
      <c r="C712" s="4" t="s">
        <v>1115</v>
      </c>
      <c r="D712" s="4" t="s">
        <v>1250</v>
      </c>
      <c r="E712" s="148" t="s">
        <v>1092</v>
      </c>
      <c r="F712" s="4" t="s">
        <v>1093</v>
      </c>
      <c r="G712" s="41">
        <v>0</v>
      </c>
      <c r="H712" s="41">
        <v>0</v>
      </c>
      <c r="I712" s="5">
        <v>0</v>
      </c>
      <c r="J712" s="4" t="s">
        <v>1094</v>
      </c>
      <c r="K712" s="5">
        <v>95</v>
      </c>
      <c r="L712" s="5">
        <f t="shared" si="88"/>
        <v>95</v>
      </c>
      <c r="M712" s="36"/>
      <c r="N712" s="5" t="str">
        <f t="shared" si="89"/>
        <v/>
      </c>
      <c r="O712" s="5">
        <v>0</v>
      </c>
      <c r="P712" s="5" t="str">
        <f t="shared" si="90"/>
        <v/>
      </c>
      <c r="Q712" s="4" t="s">
        <v>126</v>
      </c>
      <c r="R712" s="4" t="s">
        <v>127</v>
      </c>
      <c r="S712" s="4"/>
    </row>
    <row r="713" spans="1:19" hidden="1" x14ac:dyDescent="0.25">
      <c r="A713" s="100">
        <v>66986</v>
      </c>
      <c r="B713" s="187">
        <f t="shared" si="91"/>
        <v>46275</v>
      </c>
      <c r="C713" s="4" t="s">
        <v>1115</v>
      </c>
      <c r="D713" s="4" t="s">
        <v>1250</v>
      </c>
      <c r="E713" s="148" t="s">
        <v>1092</v>
      </c>
      <c r="F713" s="4" t="s">
        <v>131</v>
      </c>
      <c r="G713" s="41">
        <v>0</v>
      </c>
      <c r="H713" s="41">
        <v>0</v>
      </c>
      <c r="I713" s="5">
        <v>0</v>
      </c>
      <c r="J713" s="4" t="s">
        <v>1094</v>
      </c>
      <c r="K713" s="5">
        <v>78</v>
      </c>
      <c r="L713" s="5">
        <f t="shared" si="88"/>
        <v>78</v>
      </c>
      <c r="M713" s="36"/>
      <c r="N713" s="5" t="str">
        <f t="shared" si="89"/>
        <v/>
      </c>
      <c r="O713" s="5">
        <v>0</v>
      </c>
      <c r="P713" s="5" t="str">
        <f t="shared" si="90"/>
        <v/>
      </c>
      <c r="Q713" s="4" t="s">
        <v>126</v>
      </c>
      <c r="R713" s="4" t="s">
        <v>127</v>
      </c>
      <c r="S713" s="4"/>
    </row>
    <row r="714" spans="1:19" hidden="1" x14ac:dyDescent="0.25">
      <c r="A714" s="100">
        <v>66987</v>
      </c>
      <c r="B714" s="187">
        <f t="shared" si="91"/>
        <v>46276</v>
      </c>
      <c r="C714" s="4" t="s">
        <v>1115</v>
      </c>
      <c r="D714" s="4" t="s">
        <v>1250</v>
      </c>
      <c r="E714" s="148" t="s">
        <v>8838</v>
      </c>
      <c r="F714" s="4" t="s">
        <v>1093</v>
      </c>
      <c r="G714" s="41">
        <v>0</v>
      </c>
      <c r="H714" s="41">
        <v>0</v>
      </c>
      <c r="I714" s="5">
        <v>0</v>
      </c>
      <c r="J714" s="4" t="s">
        <v>1094</v>
      </c>
      <c r="K714" s="5">
        <v>95</v>
      </c>
      <c r="L714" s="5">
        <f t="shared" si="88"/>
        <v>95</v>
      </c>
      <c r="M714" s="36"/>
      <c r="N714" s="5" t="str">
        <f t="shared" si="89"/>
        <v/>
      </c>
      <c r="O714" s="5">
        <v>0</v>
      </c>
      <c r="P714" s="5" t="str">
        <f t="shared" si="90"/>
        <v/>
      </c>
      <c r="Q714" s="4" t="s">
        <v>126</v>
      </c>
      <c r="R714" s="4" t="s">
        <v>127</v>
      </c>
      <c r="S714" s="4"/>
    </row>
    <row r="715" spans="1:19" hidden="1" x14ac:dyDescent="0.25">
      <c r="A715" s="100">
        <v>66987</v>
      </c>
      <c r="B715" s="187">
        <f t="shared" si="91"/>
        <v>46276</v>
      </c>
      <c r="C715" s="4" t="s">
        <v>1115</v>
      </c>
      <c r="D715" s="4" t="s">
        <v>1250</v>
      </c>
      <c r="E715" s="148" t="s">
        <v>8838</v>
      </c>
      <c r="F715" s="4" t="s">
        <v>131</v>
      </c>
      <c r="G715" s="41">
        <v>0</v>
      </c>
      <c r="H715" s="41">
        <v>0</v>
      </c>
      <c r="I715" s="5">
        <v>0</v>
      </c>
      <c r="J715" s="4" t="s">
        <v>1094</v>
      </c>
      <c r="K715" s="5">
        <v>78</v>
      </c>
      <c r="L715" s="5">
        <f t="shared" si="88"/>
        <v>78</v>
      </c>
      <c r="M715" s="36"/>
      <c r="N715" s="5" t="str">
        <f t="shared" si="89"/>
        <v/>
      </c>
      <c r="O715" s="5">
        <v>0</v>
      </c>
      <c r="P715" s="5" t="str">
        <f t="shared" si="90"/>
        <v/>
      </c>
      <c r="Q715" s="4" t="s">
        <v>126</v>
      </c>
      <c r="R715" s="4" t="s">
        <v>127</v>
      </c>
      <c r="S715" s="4"/>
    </row>
    <row r="716" spans="1:19" hidden="1" x14ac:dyDescent="0.25">
      <c r="A716" s="100">
        <v>66987</v>
      </c>
      <c r="B716" s="187">
        <f t="shared" si="91"/>
        <v>46276</v>
      </c>
      <c r="C716" s="4" t="s">
        <v>1115</v>
      </c>
      <c r="D716" s="4" t="s">
        <v>1250</v>
      </c>
      <c r="E716" s="148" t="s">
        <v>1092</v>
      </c>
      <c r="F716" s="4" t="s">
        <v>1093</v>
      </c>
      <c r="G716" s="41">
        <v>0</v>
      </c>
      <c r="H716" s="41">
        <v>0</v>
      </c>
      <c r="I716" s="5">
        <v>0</v>
      </c>
      <c r="J716" s="4" t="s">
        <v>1094</v>
      </c>
      <c r="K716" s="5">
        <v>95</v>
      </c>
      <c r="L716" s="5">
        <f t="shared" si="88"/>
        <v>95</v>
      </c>
      <c r="M716" s="36"/>
      <c r="N716" s="5" t="str">
        <f t="shared" si="89"/>
        <v/>
      </c>
      <c r="O716" s="5">
        <v>0</v>
      </c>
      <c r="P716" s="5" t="str">
        <f t="shared" si="90"/>
        <v/>
      </c>
      <c r="Q716" s="4" t="s">
        <v>126</v>
      </c>
      <c r="R716" s="4" t="s">
        <v>127</v>
      </c>
      <c r="S716" s="4"/>
    </row>
    <row r="717" spans="1:19" hidden="1" x14ac:dyDescent="0.25">
      <c r="A717" s="100">
        <v>66987</v>
      </c>
      <c r="B717" s="187">
        <f t="shared" si="91"/>
        <v>46276</v>
      </c>
      <c r="C717" s="4" t="s">
        <v>1115</v>
      </c>
      <c r="D717" s="4" t="s">
        <v>1250</v>
      </c>
      <c r="E717" s="148" t="s">
        <v>1092</v>
      </c>
      <c r="F717" s="4" t="s">
        <v>131</v>
      </c>
      <c r="G717" s="41">
        <v>0</v>
      </c>
      <c r="H717" s="41">
        <v>0</v>
      </c>
      <c r="I717" s="5">
        <v>0</v>
      </c>
      <c r="J717" s="4" t="s">
        <v>1094</v>
      </c>
      <c r="K717" s="5">
        <v>78</v>
      </c>
      <c r="L717" s="5">
        <f t="shared" si="88"/>
        <v>78</v>
      </c>
      <c r="M717" s="36"/>
      <c r="N717" s="5" t="str">
        <f t="shared" si="89"/>
        <v/>
      </c>
      <c r="O717" s="5">
        <v>0</v>
      </c>
      <c r="P717" s="5" t="str">
        <f t="shared" si="90"/>
        <v/>
      </c>
      <c r="Q717" s="4" t="s">
        <v>126</v>
      </c>
      <c r="R717" s="4" t="s">
        <v>127</v>
      </c>
      <c r="S717" s="4"/>
    </row>
    <row r="718" spans="1:19" hidden="1" x14ac:dyDescent="0.25">
      <c r="A718" s="100">
        <v>66988</v>
      </c>
      <c r="B718" s="187">
        <f t="shared" si="91"/>
        <v>46277</v>
      </c>
      <c r="C718" s="4" t="s">
        <v>1115</v>
      </c>
      <c r="D718" s="4" t="s">
        <v>1250</v>
      </c>
      <c r="E718" s="148" t="s">
        <v>8838</v>
      </c>
      <c r="F718" s="4" t="s">
        <v>1093</v>
      </c>
      <c r="G718" s="41">
        <v>0</v>
      </c>
      <c r="H718" s="41">
        <v>0</v>
      </c>
      <c r="I718" s="5">
        <v>0</v>
      </c>
      <c r="J718" s="4" t="s">
        <v>1094</v>
      </c>
      <c r="K718" s="5">
        <v>95</v>
      </c>
      <c r="L718" s="5">
        <f t="shared" si="88"/>
        <v>95</v>
      </c>
      <c r="M718" s="36"/>
      <c r="N718" s="5" t="str">
        <f t="shared" si="89"/>
        <v/>
      </c>
      <c r="O718" s="5">
        <v>0</v>
      </c>
      <c r="P718" s="5" t="str">
        <f t="shared" si="90"/>
        <v/>
      </c>
      <c r="Q718" s="4" t="s">
        <v>126</v>
      </c>
      <c r="R718" s="4" t="s">
        <v>127</v>
      </c>
      <c r="S718" s="4"/>
    </row>
    <row r="719" spans="1:19" hidden="1" x14ac:dyDescent="0.25">
      <c r="A719" s="100">
        <v>66988</v>
      </c>
      <c r="B719" s="187">
        <f t="shared" si="91"/>
        <v>46277</v>
      </c>
      <c r="C719" s="4" t="s">
        <v>1115</v>
      </c>
      <c r="D719" s="4" t="s">
        <v>1250</v>
      </c>
      <c r="E719" s="148" t="s">
        <v>8838</v>
      </c>
      <c r="F719" s="4" t="s">
        <v>131</v>
      </c>
      <c r="G719" s="41">
        <v>0</v>
      </c>
      <c r="H719" s="41">
        <v>0</v>
      </c>
      <c r="I719" s="5">
        <v>0</v>
      </c>
      <c r="J719" s="4" t="s">
        <v>1094</v>
      </c>
      <c r="K719" s="5">
        <v>78</v>
      </c>
      <c r="L719" s="5">
        <f t="shared" si="88"/>
        <v>78</v>
      </c>
      <c r="M719" s="36"/>
      <c r="N719" s="5" t="str">
        <f t="shared" si="89"/>
        <v/>
      </c>
      <c r="O719" s="5">
        <v>0</v>
      </c>
      <c r="P719" s="5" t="str">
        <f t="shared" si="90"/>
        <v/>
      </c>
      <c r="Q719" s="4" t="s">
        <v>126</v>
      </c>
      <c r="R719" s="4" t="s">
        <v>127</v>
      </c>
      <c r="S719" s="4"/>
    </row>
    <row r="720" spans="1:19" hidden="1" x14ac:dyDescent="0.25">
      <c r="A720" s="100">
        <v>66988</v>
      </c>
      <c r="B720" s="187">
        <f t="shared" si="91"/>
        <v>46277</v>
      </c>
      <c r="C720" s="4" t="s">
        <v>1115</v>
      </c>
      <c r="D720" s="4" t="s">
        <v>1250</v>
      </c>
      <c r="E720" s="148" t="s">
        <v>1092</v>
      </c>
      <c r="F720" s="4" t="s">
        <v>1093</v>
      </c>
      <c r="G720" s="41">
        <v>0</v>
      </c>
      <c r="H720" s="41">
        <v>0</v>
      </c>
      <c r="I720" s="5">
        <v>0</v>
      </c>
      <c r="J720" s="4" t="s">
        <v>1094</v>
      </c>
      <c r="K720" s="5">
        <v>95</v>
      </c>
      <c r="L720" s="5">
        <f t="shared" si="88"/>
        <v>95</v>
      </c>
      <c r="M720" s="36"/>
      <c r="N720" s="5" t="str">
        <f t="shared" si="89"/>
        <v/>
      </c>
      <c r="O720" s="5">
        <v>0</v>
      </c>
      <c r="P720" s="5" t="str">
        <f t="shared" si="90"/>
        <v/>
      </c>
      <c r="Q720" s="4" t="s">
        <v>126</v>
      </c>
      <c r="R720" s="4" t="s">
        <v>127</v>
      </c>
      <c r="S720" s="4"/>
    </row>
    <row r="721" spans="1:19" hidden="1" x14ac:dyDescent="0.25">
      <c r="A721" s="100">
        <v>66988</v>
      </c>
      <c r="B721" s="187">
        <f t="shared" si="91"/>
        <v>46277</v>
      </c>
      <c r="C721" s="4" t="s">
        <v>1115</v>
      </c>
      <c r="D721" s="4" t="s">
        <v>1250</v>
      </c>
      <c r="E721" s="148" t="s">
        <v>1092</v>
      </c>
      <c r="F721" s="4" t="s">
        <v>131</v>
      </c>
      <c r="G721" s="41">
        <v>0</v>
      </c>
      <c r="H721" s="41">
        <v>0</v>
      </c>
      <c r="I721" s="5">
        <v>0</v>
      </c>
      <c r="J721" s="4" t="s">
        <v>1094</v>
      </c>
      <c r="K721" s="5">
        <v>78</v>
      </c>
      <c r="L721" s="5">
        <f t="shared" si="88"/>
        <v>78</v>
      </c>
      <c r="M721" s="36"/>
      <c r="N721" s="5" t="str">
        <f t="shared" si="89"/>
        <v/>
      </c>
      <c r="O721" s="5">
        <v>0</v>
      </c>
      <c r="P721" s="5" t="str">
        <f t="shared" si="90"/>
        <v/>
      </c>
      <c r="Q721" s="4" t="s">
        <v>126</v>
      </c>
      <c r="R721" s="4" t="s">
        <v>127</v>
      </c>
      <c r="S721" s="4"/>
    </row>
    <row r="722" spans="1:19" hidden="1" x14ac:dyDescent="0.25">
      <c r="A722" s="100">
        <v>66989</v>
      </c>
      <c r="B722" s="187">
        <f t="shared" si="91"/>
        <v>46278</v>
      </c>
      <c r="C722" s="4" t="s">
        <v>1115</v>
      </c>
      <c r="D722" s="4" t="s">
        <v>1250</v>
      </c>
      <c r="E722" s="148" t="s">
        <v>8838</v>
      </c>
      <c r="F722" s="4" t="s">
        <v>1093</v>
      </c>
      <c r="G722" s="41">
        <v>0</v>
      </c>
      <c r="H722" s="154">
        <v>0</v>
      </c>
      <c r="I722" s="66">
        <v>0</v>
      </c>
      <c r="J722" s="153" t="s">
        <v>1094</v>
      </c>
      <c r="K722" s="66">
        <v>95</v>
      </c>
      <c r="L722" s="5">
        <f t="shared" si="88"/>
        <v>95</v>
      </c>
      <c r="M722" s="36"/>
      <c r="N722" s="5" t="str">
        <f t="shared" si="89"/>
        <v/>
      </c>
      <c r="O722" s="5">
        <v>0</v>
      </c>
      <c r="P722" s="5" t="str">
        <f t="shared" si="90"/>
        <v/>
      </c>
      <c r="Q722" s="4" t="s">
        <v>126</v>
      </c>
      <c r="R722" s="4" t="s">
        <v>127</v>
      </c>
      <c r="S722" s="4"/>
    </row>
    <row r="723" spans="1:19" hidden="1" x14ac:dyDescent="0.25">
      <c r="A723" s="100">
        <v>66989</v>
      </c>
      <c r="B723" s="187">
        <f t="shared" si="91"/>
        <v>46278</v>
      </c>
      <c r="C723" s="4" t="s">
        <v>1115</v>
      </c>
      <c r="D723" s="4" t="s">
        <v>1250</v>
      </c>
      <c r="E723" s="148" t="s">
        <v>8838</v>
      </c>
      <c r="F723" s="4" t="s">
        <v>131</v>
      </c>
      <c r="G723" s="41">
        <v>0</v>
      </c>
      <c r="H723" s="154">
        <v>0</v>
      </c>
      <c r="I723" s="66">
        <v>0</v>
      </c>
      <c r="J723" s="153" t="s">
        <v>1094</v>
      </c>
      <c r="K723" s="66">
        <v>78</v>
      </c>
      <c r="L723" s="5">
        <f t="shared" si="88"/>
        <v>78</v>
      </c>
      <c r="M723" s="36"/>
      <c r="N723" s="5" t="str">
        <f t="shared" si="89"/>
        <v/>
      </c>
      <c r="O723" s="5">
        <v>0</v>
      </c>
      <c r="P723" s="5" t="str">
        <f t="shared" si="90"/>
        <v/>
      </c>
      <c r="Q723" s="4" t="s">
        <v>126</v>
      </c>
      <c r="R723" s="4" t="s">
        <v>127</v>
      </c>
      <c r="S723" s="4"/>
    </row>
    <row r="724" spans="1:19" hidden="1" x14ac:dyDescent="0.25">
      <c r="A724" s="100">
        <v>66989</v>
      </c>
      <c r="B724" s="187">
        <f t="shared" si="91"/>
        <v>46278</v>
      </c>
      <c r="C724" s="4" t="s">
        <v>1115</v>
      </c>
      <c r="D724" s="4" t="s">
        <v>1250</v>
      </c>
      <c r="E724" s="148" t="s">
        <v>1092</v>
      </c>
      <c r="F724" s="4" t="s">
        <v>1093</v>
      </c>
      <c r="G724" s="41">
        <v>0</v>
      </c>
      <c r="H724" s="154">
        <v>0</v>
      </c>
      <c r="I724" s="66">
        <v>0</v>
      </c>
      <c r="J724" s="153" t="s">
        <v>1094</v>
      </c>
      <c r="K724" s="66">
        <v>95</v>
      </c>
      <c r="L724" s="5">
        <f t="shared" si="88"/>
        <v>95</v>
      </c>
      <c r="M724" s="36"/>
      <c r="N724" s="5" t="str">
        <f t="shared" si="89"/>
        <v/>
      </c>
      <c r="O724" s="5">
        <v>0</v>
      </c>
      <c r="P724" s="5" t="str">
        <f t="shared" si="90"/>
        <v/>
      </c>
      <c r="Q724" s="4" t="s">
        <v>126</v>
      </c>
      <c r="R724" s="4" t="s">
        <v>127</v>
      </c>
      <c r="S724" s="4"/>
    </row>
    <row r="725" spans="1:19" hidden="1" x14ac:dyDescent="0.25">
      <c r="A725" s="100">
        <v>66989</v>
      </c>
      <c r="B725" s="187">
        <f t="shared" si="91"/>
        <v>46278</v>
      </c>
      <c r="C725" s="4" t="s">
        <v>1115</v>
      </c>
      <c r="D725" s="4" t="s">
        <v>1250</v>
      </c>
      <c r="E725" s="148" t="s">
        <v>1092</v>
      </c>
      <c r="F725" s="4" t="s">
        <v>131</v>
      </c>
      <c r="G725" s="41">
        <v>0</v>
      </c>
      <c r="H725" s="154">
        <v>0</v>
      </c>
      <c r="I725" s="66">
        <v>0</v>
      </c>
      <c r="J725" s="153" t="s">
        <v>1094</v>
      </c>
      <c r="K725" s="66">
        <v>78</v>
      </c>
      <c r="L725" s="5">
        <f t="shared" si="88"/>
        <v>78</v>
      </c>
      <c r="M725" s="36"/>
      <c r="N725" s="5" t="str">
        <f t="shared" si="89"/>
        <v/>
      </c>
      <c r="O725" s="5">
        <v>0</v>
      </c>
      <c r="P725" s="5" t="str">
        <f t="shared" si="90"/>
        <v/>
      </c>
      <c r="Q725" s="4" t="s">
        <v>126</v>
      </c>
      <c r="R725" s="4" t="s">
        <v>127</v>
      </c>
      <c r="S725" s="4"/>
    </row>
    <row r="726" spans="1:19" hidden="1" x14ac:dyDescent="0.25">
      <c r="A726" s="100">
        <v>66990</v>
      </c>
      <c r="B726" s="187">
        <f t="shared" si="91"/>
        <v>46279</v>
      </c>
      <c r="C726" s="4" t="s">
        <v>1115</v>
      </c>
      <c r="D726" s="4" t="s">
        <v>1250</v>
      </c>
      <c r="E726" s="148" t="s">
        <v>8838</v>
      </c>
      <c r="F726" s="4" t="s">
        <v>1093</v>
      </c>
      <c r="G726" s="41">
        <v>0</v>
      </c>
      <c r="H726" s="154">
        <v>0</v>
      </c>
      <c r="I726" s="66">
        <v>0</v>
      </c>
      <c r="J726" s="153" t="s">
        <v>1094</v>
      </c>
      <c r="K726" s="66">
        <v>95</v>
      </c>
      <c r="L726" s="5">
        <f t="shared" si="88"/>
        <v>95</v>
      </c>
      <c r="M726" s="36"/>
      <c r="N726" s="5" t="str">
        <f t="shared" si="89"/>
        <v/>
      </c>
      <c r="O726" s="5">
        <v>0</v>
      </c>
      <c r="P726" s="5" t="str">
        <f t="shared" si="90"/>
        <v/>
      </c>
      <c r="Q726" s="4" t="s">
        <v>126</v>
      </c>
      <c r="R726" s="4" t="s">
        <v>127</v>
      </c>
      <c r="S726" s="4"/>
    </row>
    <row r="727" spans="1:19" hidden="1" x14ac:dyDescent="0.25">
      <c r="A727" s="100">
        <v>66990</v>
      </c>
      <c r="B727" s="187">
        <f t="shared" si="91"/>
        <v>46279</v>
      </c>
      <c r="C727" s="4" t="s">
        <v>1115</v>
      </c>
      <c r="D727" s="4" t="s">
        <v>1250</v>
      </c>
      <c r="E727" s="148" t="s">
        <v>8838</v>
      </c>
      <c r="F727" s="4" t="s">
        <v>131</v>
      </c>
      <c r="G727" s="41">
        <v>0</v>
      </c>
      <c r="H727" s="154">
        <v>0</v>
      </c>
      <c r="I727" s="66">
        <v>0</v>
      </c>
      <c r="J727" s="153" t="s">
        <v>1094</v>
      </c>
      <c r="K727" s="66">
        <v>78</v>
      </c>
      <c r="L727" s="5">
        <f t="shared" si="88"/>
        <v>78</v>
      </c>
      <c r="M727" s="36"/>
      <c r="N727" s="5" t="str">
        <f t="shared" si="89"/>
        <v/>
      </c>
      <c r="O727" s="5">
        <v>0</v>
      </c>
      <c r="P727" s="5" t="str">
        <f t="shared" si="90"/>
        <v/>
      </c>
      <c r="Q727" s="4" t="s">
        <v>126</v>
      </c>
      <c r="R727" s="4" t="s">
        <v>127</v>
      </c>
      <c r="S727" s="4"/>
    </row>
    <row r="728" spans="1:19" hidden="1" x14ac:dyDescent="0.25">
      <c r="A728" s="100">
        <v>66990</v>
      </c>
      <c r="B728" s="187">
        <f t="shared" si="91"/>
        <v>46279</v>
      </c>
      <c r="C728" s="4" t="s">
        <v>1115</v>
      </c>
      <c r="D728" s="4" t="s">
        <v>1250</v>
      </c>
      <c r="E728" s="148" t="s">
        <v>1092</v>
      </c>
      <c r="F728" s="4" t="s">
        <v>1093</v>
      </c>
      <c r="G728" s="41">
        <v>0</v>
      </c>
      <c r="H728" s="154">
        <v>0</v>
      </c>
      <c r="I728" s="66">
        <v>0</v>
      </c>
      <c r="J728" s="153" t="s">
        <v>1094</v>
      </c>
      <c r="K728" s="66">
        <v>95</v>
      </c>
      <c r="L728" s="5">
        <f t="shared" si="88"/>
        <v>95</v>
      </c>
      <c r="M728" s="36"/>
      <c r="N728" s="5" t="str">
        <f t="shared" si="89"/>
        <v/>
      </c>
      <c r="O728" s="5">
        <v>0</v>
      </c>
      <c r="P728" s="5" t="str">
        <f t="shared" si="90"/>
        <v/>
      </c>
      <c r="Q728" s="4" t="s">
        <v>126</v>
      </c>
      <c r="R728" s="4" t="s">
        <v>127</v>
      </c>
      <c r="S728" s="4"/>
    </row>
    <row r="729" spans="1:19" hidden="1" x14ac:dyDescent="0.25">
      <c r="A729" s="100">
        <v>66990</v>
      </c>
      <c r="B729" s="187">
        <f t="shared" si="91"/>
        <v>46279</v>
      </c>
      <c r="C729" s="4" t="s">
        <v>1115</v>
      </c>
      <c r="D729" s="4" t="s">
        <v>1250</v>
      </c>
      <c r="E729" s="148" t="s">
        <v>1092</v>
      </c>
      <c r="F729" s="4" t="s">
        <v>131</v>
      </c>
      <c r="G729" s="41">
        <v>0</v>
      </c>
      <c r="H729" s="154">
        <v>0</v>
      </c>
      <c r="I729" s="66">
        <v>0</v>
      </c>
      <c r="J729" s="153" t="s">
        <v>1094</v>
      </c>
      <c r="K729" s="66">
        <v>78</v>
      </c>
      <c r="L729" s="5">
        <f t="shared" si="88"/>
        <v>78</v>
      </c>
      <c r="M729" s="36"/>
      <c r="N729" s="5" t="str">
        <f t="shared" si="89"/>
        <v/>
      </c>
      <c r="O729" s="5">
        <v>0</v>
      </c>
      <c r="P729" s="5" t="str">
        <f t="shared" si="90"/>
        <v/>
      </c>
      <c r="Q729" s="4" t="s">
        <v>126</v>
      </c>
      <c r="R729" s="4" t="s">
        <v>127</v>
      </c>
      <c r="S729" s="4"/>
    </row>
    <row r="730" spans="1:19" hidden="1" x14ac:dyDescent="0.25">
      <c r="A730" s="100">
        <v>66991</v>
      </c>
      <c r="B730" s="187">
        <f t="shared" ref="B730:B733" si="92">IF(A730="","",IF(ISNUMBER(A730),IFERROR(VLOOKUP(TEXT(A730,"yyyy/mm/dd"),BSAD,2,FALSE),""),IFERROR(VLOOKUP(A730,BSAD,2,FALSE),"")))</f>
        <v>46280</v>
      </c>
      <c r="C730" s="4" t="s">
        <v>1115</v>
      </c>
      <c r="D730" s="4" t="s">
        <v>1250</v>
      </c>
      <c r="E730" s="148" t="s">
        <v>8838</v>
      </c>
      <c r="F730" s="4" t="s">
        <v>1093</v>
      </c>
      <c r="G730" s="154">
        <v>0</v>
      </c>
      <c r="H730" s="154">
        <v>0</v>
      </c>
      <c r="I730" s="66">
        <v>0</v>
      </c>
      <c r="J730" s="153" t="s">
        <v>1094</v>
      </c>
      <c r="K730" s="66">
        <v>95</v>
      </c>
      <c r="L730" s="5">
        <f t="shared" si="88"/>
        <v>95</v>
      </c>
      <c r="M730" s="36"/>
      <c r="N730" s="5" t="str">
        <f t="shared" si="89"/>
        <v/>
      </c>
      <c r="O730" s="5">
        <v>0</v>
      </c>
      <c r="P730" s="5" t="str">
        <f t="shared" si="90"/>
        <v/>
      </c>
      <c r="Q730" s="4" t="s">
        <v>126</v>
      </c>
      <c r="R730" s="4" t="s">
        <v>127</v>
      </c>
      <c r="S730" s="4"/>
    </row>
    <row r="731" spans="1:19" hidden="1" x14ac:dyDescent="0.25">
      <c r="A731" s="100">
        <v>66991</v>
      </c>
      <c r="B731" s="187">
        <f t="shared" si="92"/>
        <v>46280</v>
      </c>
      <c r="C731" s="4" t="s">
        <v>1115</v>
      </c>
      <c r="D731" s="4" t="s">
        <v>1250</v>
      </c>
      <c r="E731" s="148" t="s">
        <v>8838</v>
      </c>
      <c r="F731" s="4" t="s">
        <v>131</v>
      </c>
      <c r="G731" s="154">
        <v>0</v>
      </c>
      <c r="H731" s="154">
        <v>0</v>
      </c>
      <c r="I731" s="66">
        <v>0</v>
      </c>
      <c r="J731" s="153" t="s">
        <v>1094</v>
      </c>
      <c r="K731" s="66">
        <v>78</v>
      </c>
      <c r="L731" s="5">
        <f t="shared" si="88"/>
        <v>78</v>
      </c>
      <c r="M731" s="36"/>
      <c r="N731" s="5" t="str">
        <f t="shared" si="89"/>
        <v/>
      </c>
      <c r="O731" s="5">
        <v>0</v>
      </c>
      <c r="P731" s="5" t="str">
        <f t="shared" si="90"/>
        <v/>
      </c>
      <c r="Q731" s="4" t="s">
        <v>126</v>
      </c>
      <c r="R731" s="4" t="s">
        <v>127</v>
      </c>
      <c r="S731" s="4"/>
    </row>
    <row r="732" spans="1:19" hidden="1" x14ac:dyDescent="0.25">
      <c r="A732" s="100">
        <v>66991</v>
      </c>
      <c r="B732" s="187">
        <f t="shared" si="92"/>
        <v>46280</v>
      </c>
      <c r="C732" s="4" t="s">
        <v>1115</v>
      </c>
      <c r="D732" s="4" t="s">
        <v>1250</v>
      </c>
      <c r="E732" s="148" t="s">
        <v>1092</v>
      </c>
      <c r="F732" s="4" t="s">
        <v>1093</v>
      </c>
      <c r="G732" s="154">
        <v>0</v>
      </c>
      <c r="H732" s="154">
        <v>0</v>
      </c>
      <c r="I732" s="66">
        <v>0</v>
      </c>
      <c r="J732" s="153" t="s">
        <v>1094</v>
      </c>
      <c r="K732" s="66">
        <v>95</v>
      </c>
      <c r="L732" s="5">
        <f t="shared" si="88"/>
        <v>95</v>
      </c>
      <c r="M732" s="36"/>
      <c r="N732" s="5" t="str">
        <f t="shared" si="89"/>
        <v/>
      </c>
      <c r="O732" s="5">
        <v>0</v>
      </c>
      <c r="P732" s="5" t="str">
        <f t="shared" si="90"/>
        <v/>
      </c>
      <c r="Q732" s="4" t="s">
        <v>126</v>
      </c>
      <c r="R732" s="4" t="s">
        <v>127</v>
      </c>
      <c r="S732" s="4"/>
    </row>
    <row r="733" spans="1:19" hidden="1" x14ac:dyDescent="0.25">
      <c r="A733" s="100">
        <v>66991</v>
      </c>
      <c r="B733" s="187">
        <f t="shared" si="92"/>
        <v>46280</v>
      </c>
      <c r="C733" s="4" t="s">
        <v>1115</v>
      </c>
      <c r="D733" s="4" t="s">
        <v>1250</v>
      </c>
      <c r="E733" s="148" t="s">
        <v>1092</v>
      </c>
      <c r="F733" s="4" t="s">
        <v>131</v>
      </c>
      <c r="G733" s="154">
        <v>0</v>
      </c>
      <c r="H733" s="154">
        <v>0</v>
      </c>
      <c r="I733" s="66">
        <v>0</v>
      </c>
      <c r="J733" s="153" t="s">
        <v>1094</v>
      </c>
      <c r="K733" s="66">
        <v>78</v>
      </c>
      <c r="L733" s="5">
        <f t="shared" si="88"/>
        <v>78</v>
      </c>
      <c r="M733" s="36"/>
      <c r="N733" s="5" t="str">
        <f t="shared" si="89"/>
        <v/>
      </c>
      <c r="O733" s="5">
        <v>0</v>
      </c>
      <c r="P733" s="5" t="str">
        <f t="shared" si="90"/>
        <v/>
      </c>
      <c r="Q733" s="4" t="s">
        <v>126</v>
      </c>
      <c r="R733" s="4" t="s">
        <v>127</v>
      </c>
      <c r="S733" s="4"/>
    </row>
    <row r="734" spans="1:19" hidden="1" x14ac:dyDescent="0.25">
      <c r="A734" s="100">
        <v>66992</v>
      </c>
      <c r="B734" s="187">
        <f t="shared" si="91"/>
        <v>46281</v>
      </c>
      <c r="C734" s="4" t="s">
        <v>1115</v>
      </c>
      <c r="D734" s="4" t="s">
        <v>1250</v>
      </c>
      <c r="E734" s="148" t="s">
        <v>8838</v>
      </c>
      <c r="F734" s="4" t="s">
        <v>1093</v>
      </c>
      <c r="G734" s="154">
        <v>0</v>
      </c>
      <c r="H734" s="154">
        <v>0</v>
      </c>
      <c r="I734" s="66">
        <v>0</v>
      </c>
      <c r="J734" s="153" t="s">
        <v>1094</v>
      </c>
      <c r="K734" s="66">
        <v>95</v>
      </c>
      <c r="L734" s="5">
        <f t="shared" si="88"/>
        <v>95</v>
      </c>
      <c r="M734" s="36"/>
      <c r="N734" s="5" t="str">
        <f t="shared" si="89"/>
        <v/>
      </c>
      <c r="O734" s="5">
        <v>0</v>
      </c>
      <c r="P734" s="5" t="str">
        <f t="shared" si="90"/>
        <v/>
      </c>
      <c r="Q734" s="4" t="s">
        <v>126</v>
      </c>
      <c r="R734" s="4" t="s">
        <v>127</v>
      </c>
      <c r="S734" s="4"/>
    </row>
    <row r="735" spans="1:19" hidden="1" x14ac:dyDescent="0.25">
      <c r="A735" s="100">
        <v>66992</v>
      </c>
      <c r="B735" s="187">
        <f t="shared" si="91"/>
        <v>46281</v>
      </c>
      <c r="C735" s="4" t="s">
        <v>1115</v>
      </c>
      <c r="D735" s="4" t="s">
        <v>1250</v>
      </c>
      <c r="E735" s="148" t="s">
        <v>8838</v>
      </c>
      <c r="F735" s="4" t="s">
        <v>131</v>
      </c>
      <c r="G735" s="154">
        <v>0</v>
      </c>
      <c r="H735" s="154">
        <v>0</v>
      </c>
      <c r="I735" s="66">
        <v>0</v>
      </c>
      <c r="J735" s="153" t="s">
        <v>1094</v>
      </c>
      <c r="K735" s="66">
        <v>78</v>
      </c>
      <c r="L735" s="5">
        <f t="shared" si="88"/>
        <v>78</v>
      </c>
      <c r="M735" s="36"/>
      <c r="N735" s="5" t="str">
        <f t="shared" si="89"/>
        <v/>
      </c>
      <c r="O735" s="5">
        <v>0</v>
      </c>
      <c r="P735" s="5" t="str">
        <f t="shared" si="90"/>
        <v/>
      </c>
      <c r="Q735" s="4" t="s">
        <v>126</v>
      </c>
      <c r="R735" s="4" t="s">
        <v>127</v>
      </c>
      <c r="S735" s="4"/>
    </row>
    <row r="736" spans="1:19" hidden="1" x14ac:dyDescent="0.25">
      <c r="A736" s="100">
        <v>66992</v>
      </c>
      <c r="B736" s="187">
        <f t="shared" si="91"/>
        <v>46281</v>
      </c>
      <c r="C736" s="4" t="s">
        <v>1115</v>
      </c>
      <c r="D736" s="4" t="s">
        <v>1250</v>
      </c>
      <c r="E736" s="148" t="s">
        <v>1092</v>
      </c>
      <c r="F736" s="4" t="s">
        <v>1093</v>
      </c>
      <c r="G736" s="154">
        <v>0</v>
      </c>
      <c r="H736" s="154">
        <v>0</v>
      </c>
      <c r="I736" s="66">
        <v>0</v>
      </c>
      <c r="J736" s="153" t="s">
        <v>1094</v>
      </c>
      <c r="K736" s="66">
        <v>95</v>
      </c>
      <c r="L736" s="5">
        <f t="shared" si="88"/>
        <v>95</v>
      </c>
      <c r="M736" s="36"/>
      <c r="N736" s="5" t="str">
        <f t="shared" si="89"/>
        <v/>
      </c>
      <c r="O736" s="5">
        <v>0</v>
      </c>
      <c r="P736" s="5" t="str">
        <f t="shared" si="90"/>
        <v/>
      </c>
      <c r="Q736" s="4" t="s">
        <v>126</v>
      </c>
      <c r="R736" s="4" t="s">
        <v>127</v>
      </c>
      <c r="S736" s="4"/>
    </row>
    <row r="737" spans="1:19" hidden="1" x14ac:dyDescent="0.25">
      <c r="A737" s="100">
        <v>66992</v>
      </c>
      <c r="B737" s="187">
        <f t="shared" si="91"/>
        <v>46281</v>
      </c>
      <c r="C737" s="4" t="s">
        <v>1115</v>
      </c>
      <c r="D737" s="4" t="s">
        <v>1250</v>
      </c>
      <c r="E737" s="148" t="s">
        <v>1092</v>
      </c>
      <c r="F737" s="4" t="s">
        <v>131</v>
      </c>
      <c r="G737" s="154">
        <v>0</v>
      </c>
      <c r="H737" s="154">
        <v>0</v>
      </c>
      <c r="I737" s="66">
        <v>0</v>
      </c>
      <c r="J737" s="153" t="s">
        <v>1094</v>
      </c>
      <c r="K737" s="66">
        <v>78</v>
      </c>
      <c r="L737" s="5">
        <f t="shared" si="88"/>
        <v>78</v>
      </c>
      <c r="M737" s="36"/>
      <c r="N737" s="5" t="str">
        <f t="shared" si="89"/>
        <v/>
      </c>
      <c r="O737" s="5">
        <v>0</v>
      </c>
      <c r="P737" s="5" t="str">
        <f t="shared" si="90"/>
        <v/>
      </c>
      <c r="Q737" s="4" t="s">
        <v>126</v>
      </c>
      <c r="R737" s="4" t="s">
        <v>127</v>
      </c>
      <c r="S737" s="4"/>
    </row>
    <row r="738" spans="1:19" hidden="1" x14ac:dyDescent="0.25">
      <c r="A738" s="100">
        <v>66916</v>
      </c>
      <c r="B738" s="187">
        <f t="shared" si="59"/>
        <v>46203</v>
      </c>
      <c r="C738" s="4" t="s">
        <v>1251</v>
      </c>
      <c r="D738" s="4" t="s">
        <v>1252</v>
      </c>
      <c r="E738" s="148" t="s">
        <v>8838</v>
      </c>
      <c r="F738" s="4" t="s">
        <v>131</v>
      </c>
      <c r="G738" s="41">
        <v>3.6</v>
      </c>
      <c r="H738" s="41">
        <v>7.8</v>
      </c>
      <c r="I738" s="5">
        <v>2</v>
      </c>
      <c r="J738" s="4" t="s">
        <v>1118</v>
      </c>
      <c r="K738" s="5">
        <v>0</v>
      </c>
      <c r="L738" s="5">
        <f t="shared" ref="L738:L802" si="93">IF($F738="","",IF($J738="FIXED",$K738,($G738*FAT_MULT)+($H738*SNF_MULT)+$I738))</f>
        <v>63.23</v>
      </c>
      <c r="M738" s="36">
        <v>9.6</v>
      </c>
      <c r="N738" s="5">
        <f t="shared" ref="N738:N802" si="94">IF($M738="","",$M738*$L738)</f>
        <v>607.00799999999992</v>
      </c>
      <c r="O738" s="5">
        <v>0</v>
      </c>
      <c r="P738" s="5">
        <f t="shared" ref="P738:P802" si="95">IF($M738="","",$N738+$O738)</f>
        <v>607.00799999999992</v>
      </c>
      <c r="Q738" s="65" t="s">
        <v>126</v>
      </c>
      <c r="R738" s="4" t="s">
        <v>1095</v>
      </c>
      <c r="S738" s="4"/>
    </row>
    <row r="739" spans="1:19" hidden="1" x14ac:dyDescent="0.25">
      <c r="A739" s="100">
        <v>66917</v>
      </c>
      <c r="B739" s="187">
        <f t="shared" si="59"/>
        <v>46204</v>
      </c>
      <c r="C739" s="4" t="s">
        <v>1253</v>
      </c>
      <c r="D739" s="4" t="s">
        <v>1252</v>
      </c>
      <c r="E739" s="148" t="s">
        <v>8838</v>
      </c>
      <c r="F739" s="4" t="s">
        <v>131</v>
      </c>
      <c r="G739" s="41">
        <v>3.66</v>
      </c>
      <c r="H739" s="41">
        <v>7.82</v>
      </c>
      <c r="I739" s="5">
        <v>2</v>
      </c>
      <c r="J739" s="4" t="s">
        <v>1118</v>
      </c>
      <c r="K739" s="5">
        <v>0</v>
      </c>
      <c r="L739" s="5">
        <f t="shared" si="93"/>
        <v>63.750000000000007</v>
      </c>
      <c r="M739" s="36">
        <v>9</v>
      </c>
      <c r="N739" s="5">
        <f t="shared" si="94"/>
        <v>573.75000000000011</v>
      </c>
      <c r="O739" s="5">
        <v>0</v>
      </c>
      <c r="P739" s="5">
        <f t="shared" si="95"/>
        <v>573.75000000000011</v>
      </c>
      <c r="Q739" s="65" t="s">
        <v>126</v>
      </c>
      <c r="R739" s="4" t="s">
        <v>1095</v>
      </c>
      <c r="S739" s="4"/>
    </row>
    <row r="740" spans="1:19" hidden="1" x14ac:dyDescent="0.25">
      <c r="A740" s="100">
        <v>66918</v>
      </c>
      <c r="B740" s="187">
        <f t="shared" si="59"/>
        <v>46205</v>
      </c>
      <c r="C740" s="4" t="s">
        <v>1254</v>
      </c>
      <c r="D740" s="4" t="s">
        <v>1252</v>
      </c>
      <c r="E740" s="148" t="s">
        <v>8838</v>
      </c>
      <c r="F740" s="4" t="s">
        <v>131</v>
      </c>
      <c r="G740" s="41">
        <v>3.7</v>
      </c>
      <c r="H740" s="41">
        <v>7.85</v>
      </c>
      <c r="I740" s="5">
        <v>2</v>
      </c>
      <c r="J740" s="4" t="s">
        <v>1118</v>
      </c>
      <c r="K740" s="5">
        <v>0</v>
      </c>
      <c r="L740" s="5">
        <f t="shared" si="93"/>
        <v>64.172499999999999</v>
      </c>
      <c r="M740" s="36">
        <v>9.9</v>
      </c>
      <c r="N740" s="5">
        <f t="shared" si="94"/>
        <v>635.30775000000006</v>
      </c>
      <c r="O740" s="5">
        <v>0</v>
      </c>
      <c r="P740" s="5">
        <f t="shared" si="95"/>
        <v>635.30775000000006</v>
      </c>
      <c r="Q740" s="65" t="s">
        <v>126</v>
      </c>
      <c r="R740" s="4" t="s">
        <v>1095</v>
      </c>
      <c r="S740" s="4"/>
    </row>
    <row r="741" spans="1:19" hidden="1" x14ac:dyDescent="0.25">
      <c r="A741" s="100">
        <v>66919</v>
      </c>
      <c r="B741" s="187">
        <f t="shared" si="59"/>
        <v>46206</v>
      </c>
      <c r="C741" s="4" t="s">
        <v>1255</v>
      </c>
      <c r="D741" s="4" t="s">
        <v>1252</v>
      </c>
      <c r="E741" s="148" t="s">
        <v>8838</v>
      </c>
      <c r="F741" s="4" t="s">
        <v>131</v>
      </c>
      <c r="G741" s="41">
        <v>3.65</v>
      </c>
      <c r="H741" s="41">
        <v>7.75</v>
      </c>
      <c r="I741" s="5">
        <v>2</v>
      </c>
      <c r="J741" s="4" t="s">
        <v>1118</v>
      </c>
      <c r="K741" s="5">
        <v>0</v>
      </c>
      <c r="L741" s="5">
        <f t="shared" si="93"/>
        <v>63.36</v>
      </c>
      <c r="M741" s="36">
        <v>10.199999999999999</v>
      </c>
      <c r="N741" s="5">
        <f t="shared" si="94"/>
        <v>646.27199999999993</v>
      </c>
      <c r="O741" s="5">
        <v>0</v>
      </c>
      <c r="P741" s="5">
        <f t="shared" si="95"/>
        <v>646.27199999999993</v>
      </c>
      <c r="Q741" s="65" t="s">
        <v>126</v>
      </c>
      <c r="R741" s="4" t="s">
        <v>1095</v>
      </c>
      <c r="S741" s="4"/>
    </row>
    <row r="742" spans="1:19" hidden="1" x14ac:dyDescent="0.25">
      <c r="A742" s="100">
        <v>66920</v>
      </c>
      <c r="B742" s="187">
        <f t="shared" si="59"/>
        <v>46207</v>
      </c>
      <c r="C742" s="4" t="s">
        <v>1256</v>
      </c>
      <c r="D742" s="4" t="s">
        <v>1252</v>
      </c>
      <c r="E742" s="148" t="s">
        <v>8838</v>
      </c>
      <c r="F742" s="4" t="s">
        <v>131</v>
      </c>
      <c r="G742" s="41">
        <v>3.71</v>
      </c>
      <c r="H742" s="41">
        <v>7.8</v>
      </c>
      <c r="I742" s="5">
        <v>2</v>
      </c>
      <c r="J742" s="4" t="s">
        <v>1118</v>
      </c>
      <c r="K742" s="5">
        <v>0</v>
      </c>
      <c r="L742" s="5">
        <f t="shared" si="93"/>
        <v>64.016499999999994</v>
      </c>
      <c r="M742" s="36">
        <v>9.9</v>
      </c>
      <c r="N742" s="5">
        <f t="shared" si="94"/>
        <v>633.76334999999995</v>
      </c>
      <c r="O742" s="5">
        <v>0</v>
      </c>
      <c r="P742" s="5">
        <f t="shared" si="95"/>
        <v>633.76334999999995</v>
      </c>
      <c r="Q742" s="65" t="s">
        <v>126</v>
      </c>
      <c r="R742" s="4" t="s">
        <v>1095</v>
      </c>
      <c r="S742" s="4"/>
    </row>
    <row r="743" spans="1:19" hidden="1" x14ac:dyDescent="0.25">
      <c r="A743" s="100">
        <v>66921</v>
      </c>
      <c r="B743" s="187">
        <f t="shared" si="59"/>
        <v>46208</v>
      </c>
      <c r="C743" s="4" t="s">
        <v>1257</v>
      </c>
      <c r="D743" s="4" t="s">
        <v>1252</v>
      </c>
      <c r="E743" s="148" t="s">
        <v>8838</v>
      </c>
      <c r="F743" s="4" t="s">
        <v>131</v>
      </c>
      <c r="G743" s="41">
        <v>3.7</v>
      </c>
      <c r="H743" s="41">
        <v>7.85</v>
      </c>
      <c r="I743" s="5">
        <v>2</v>
      </c>
      <c r="J743" s="4" t="s">
        <v>1118</v>
      </c>
      <c r="K743" s="5">
        <v>0</v>
      </c>
      <c r="L743" s="5">
        <f t="shared" si="93"/>
        <v>64.172499999999999</v>
      </c>
      <c r="M743" s="36">
        <v>8.8000000000000007</v>
      </c>
      <c r="N743" s="5">
        <f t="shared" si="94"/>
        <v>564.71800000000007</v>
      </c>
      <c r="O743" s="5">
        <v>0</v>
      </c>
      <c r="P743" s="5">
        <f t="shared" si="95"/>
        <v>564.71800000000007</v>
      </c>
      <c r="Q743" s="65" t="s">
        <v>126</v>
      </c>
      <c r="R743" s="4" t="s">
        <v>1095</v>
      </c>
      <c r="S743" s="4"/>
    </row>
    <row r="744" spans="1:19" hidden="1" x14ac:dyDescent="0.25">
      <c r="A744" s="100">
        <v>66922</v>
      </c>
      <c r="B744" s="187">
        <f t="shared" si="59"/>
        <v>46209</v>
      </c>
      <c r="C744" s="4" t="s">
        <v>1258</v>
      </c>
      <c r="D744" s="4" t="s">
        <v>1252</v>
      </c>
      <c r="E744" s="148" t="s">
        <v>8838</v>
      </c>
      <c r="F744" s="4" t="s">
        <v>131</v>
      </c>
      <c r="G744" s="41">
        <v>3.67</v>
      </c>
      <c r="H744" s="41">
        <v>7.85</v>
      </c>
      <c r="I744" s="5">
        <v>2</v>
      </c>
      <c r="J744" s="4" t="s">
        <v>1118</v>
      </c>
      <c r="K744" s="5">
        <v>0</v>
      </c>
      <c r="L744" s="5">
        <f t="shared" si="93"/>
        <v>63.957999999999998</v>
      </c>
      <c r="M744" s="36">
        <v>9.1999999999999993</v>
      </c>
      <c r="N744" s="5">
        <f t="shared" si="94"/>
        <v>588.41359999999997</v>
      </c>
      <c r="O744" s="5">
        <v>0</v>
      </c>
      <c r="P744" s="5">
        <f t="shared" si="95"/>
        <v>588.41359999999997</v>
      </c>
      <c r="Q744" s="65" t="s">
        <v>126</v>
      </c>
      <c r="R744" s="4" t="s">
        <v>1095</v>
      </c>
      <c r="S744" s="4"/>
    </row>
    <row r="745" spans="1:19" hidden="1" x14ac:dyDescent="0.25">
      <c r="A745" s="100">
        <v>66923</v>
      </c>
      <c r="B745" s="187">
        <f t="shared" si="59"/>
        <v>46210</v>
      </c>
      <c r="C745" s="4" t="s">
        <v>1259</v>
      </c>
      <c r="D745" s="4" t="s">
        <v>1252</v>
      </c>
      <c r="E745" s="148" t="s">
        <v>8838</v>
      </c>
      <c r="F745" s="4" t="s">
        <v>131</v>
      </c>
      <c r="G745" s="41">
        <v>3.65</v>
      </c>
      <c r="H745" s="41">
        <v>7.85</v>
      </c>
      <c r="I745" s="5">
        <v>2</v>
      </c>
      <c r="J745" s="4" t="s">
        <v>1118</v>
      </c>
      <c r="K745" s="5">
        <v>0</v>
      </c>
      <c r="L745" s="5">
        <f t="shared" si="93"/>
        <v>63.814999999999998</v>
      </c>
      <c r="M745" s="36">
        <v>9.5</v>
      </c>
      <c r="N745" s="5">
        <f t="shared" si="94"/>
        <v>606.24249999999995</v>
      </c>
      <c r="O745" s="5">
        <v>0</v>
      </c>
      <c r="P745" s="5">
        <f t="shared" si="95"/>
        <v>606.24249999999995</v>
      </c>
      <c r="Q745" s="65" t="s">
        <v>126</v>
      </c>
      <c r="R745" s="4" t="s">
        <v>1095</v>
      </c>
      <c r="S745" s="4"/>
    </row>
    <row r="746" spans="1:19" hidden="1" x14ac:dyDescent="0.25">
      <c r="A746" s="100">
        <v>66924</v>
      </c>
      <c r="B746" s="187">
        <f t="shared" si="59"/>
        <v>46211</v>
      </c>
      <c r="C746" s="4" t="s">
        <v>1260</v>
      </c>
      <c r="D746" s="4" t="s">
        <v>1252</v>
      </c>
      <c r="E746" s="148" t="s">
        <v>8838</v>
      </c>
      <c r="F746" s="4" t="s">
        <v>131</v>
      </c>
      <c r="G746" s="41">
        <v>3.76</v>
      </c>
      <c r="H746" s="41">
        <v>7.8</v>
      </c>
      <c r="I746" s="5">
        <v>2</v>
      </c>
      <c r="J746" s="4" t="s">
        <v>1118</v>
      </c>
      <c r="K746" s="5">
        <v>0</v>
      </c>
      <c r="L746" s="5">
        <f t="shared" si="93"/>
        <v>64.373999999999995</v>
      </c>
      <c r="M746" s="36">
        <v>9.3000000000000007</v>
      </c>
      <c r="N746" s="5">
        <f t="shared" si="94"/>
        <v>598.67819999999995</v>
      </c>
      <c r="O746" s="5">
        <v>0</v>
      </c>
      <c r="P746" s="5">
        <f t="shared" si="95"/>
        <v>598.67819999999995</v>
      </c>
      <c r="Q746" s="65" t="s">
        <v>126</v>
      </c>
      <c r="R746" s="4" t="s">
        <v>1095</v>
      </c>
      <c r="S746" s="4"/>
    </row>
    <row r="747" spans="1:19" hidden="1" x14ac:dyDescent="0.25">
      <c r="A747" s="100">
        <v>66925</v>
      </c>
      <c r="B747" s="187">
        <f t="shared" si="59"/>
        <v>46212</v>
      </c>
      <c r="C747" s="4" t="s">
        <v>1261</v>
      </c>
      <c r="D747" s="4" t="s">
        <v>1252</v>
      </c>
      <c r="E747" s="148" t="s">
        <v>8838</v>
      </c>
      <c r="F747" s="4" t="s">
        <v>131</v>
      </c>
      <c r="G747" s="41">
        <v>3.72</v>
      </c>
      <c r="H747" s="41">
        <v>7.8</v>
      </c>
      <c r="I747" s="5">
        <v>2</v>
      </c>
      <c r="J747" s="4" t="s">
        <v>1118</v>
      </c>
      <c r="K747" s="5">
        <v>0</v>
      </c>
      <c r="L747" s="5">
        <f t="shared" si="93"/>
        <v>64.087999999999994</v>
      </c>
      <c r="M747" s="36">
        <v>8.8000000000000007</v>
      </c>
      <c r="N747" s="5">
        <f t="shared" si="94"/>
        <v>563.97439999999995</v>
      </c>
      <c r="O747" s="5">
        <v>0</v>
      </c>
      <c r="P747" s="5">
        <f t="shared" si="95"/>
        <v>563.97439999999995</v>
      </c>
      <c r="Q747" s="65" t="s">
        <v>126</v>
      </c>
      <c r="R747" s="4" t="s">
        <v>1095</v>
      </c>
      <c r="S747" s="4"/>
    </row>
    <row r="748" spans="1:19" hidden="1" x14ac:dyDescent="0.25">
      <c r="A748" s="100">
        <v>66926</v>
      </c>
      <c r="B748" s="187">
        <f t="shared" si="59"/>
        <v>46213</v>
      </c>
      <c r="C748" s="4" t="s">
        <v>1262</v>
      </c>
      <c r="D748" s="4" t="s">
        <v>1252</v>
      </c>
      <c r="E748" s="148" t="s">
        <v>8838</v>
      </c>
      <c r="F748" s="4" t="s">
        <v>131</v>
      </c>
      <c r="G748" s="41">
        <v>3.65</v>
      </c>
      <c r="H748" s="41">
        <v>7.8</v>
      </c>
      <c r="I748" s="5">
        <v>2</v>
      </c>
      <c r="J748" s="4" t="s">
        <v>1118</v>
      </c>
      <c r="K748" s="5">
        <v>0</v>
      </c>
      <c r="L748" s="5">
        <f t="shared" si="93"/>
        <v>63.587499999999991</v>
      </c>
      <c r="M748" s="36">
        <v>7.8</v>
      </c>
      <c r="N748" s="5">
        <f t="shared" si="94"/>
        <v>495.9824999999999</v>
      </c>
      <c r="O748" s="5">
        <v>0</v>
      </c>
      <c r="P748" s="5">
        <f t="shared" si="95"/>
        <v>495.9824999999999</v>
      </c>
      <c r="Q748" s="65" t="s">
        <v>126</v>
      </c>
      <c r="R748" s="4" t="s">
        <v>1095</v>
      </c>
      <c r="S748" s="4"/>
    </row>
    <row r="749" spans="1:19" hidden="1" x14ac:dyDescent="0.25">
      <c r="A749" s="100">
        <v>66927</v>
      </c>
      <c r="B749" s="187">
        <f t="shared" si="59"/>
        <v>46214</v>
      </c>
      <c r="C749" s="4" t="s">
        <v>1263</v>
      </c>
      <c r="D749" s="4" t="s">
        <v>1252</v>
      </c>
      <c r="E749" s="148" t="s">
        <v>8838</v>
      </c>
      <c r="F749" s="4" t="s">
        <v>131</v>
      </c>
      <c r="G749" s="41">
        <v>3.7</v>
      </c>
      <c r="H749" s="41">
        <v>7.8</v>
      </c>
      <c r="I749" s="5">
        <v>2</v>
      </c>
      <c r="J749" s="4" t="s">
        <v>1118</v>
      </c>
      <c r="K749" s="5">
        <v>0</v>
      </c>
      <c r="L749" s="5">
        <f t="shared" si="93"/>
        <v>63.944999999999993</v>
      </c>
      <c r="M749" s="36">
        <v>9.6999999999999993</v>
      </c>
      <c r="N749" s="5">
        <f t="shared" si="94"/>
        <v>620.26649999999984</v>
      </c>
      <c r="O749" s="5">
        <v>0</v>
      </c>
      <c r="P749" s="5">
        <f t="shared" si="95"/>
        <v>620.26649999999984</v>
      </c>
      <c r="Q749" s="65" t="s">
        <v>126</v>
      </c>
      <c r="R749" s="4" t="s">
        <v>1095</v>
      </c>
      <c r="S749" s="4"/>
    </row>
    <row r="750" spans="1:19" hidden="1" x14ac:dyDescent="0.25">
      <c r="A750" s="100">
        <v>66928</v>
      </c>
      <c r="B750" s="187">
        <f t="shared" si="59"/>
        <v>46215</v>
      </c>
      <c r="C750" s="4" t="s">
        <v>1264</v>
      </c>
      <c r="D750" s="4" t="s">
        <v>1252</v>
      </c>
      <c r="E750" s="148" t="s">
        <v>8838</v>
      </c>
      <c r="F750" s="4" t="s">
        <v>131</v>
      </c>
      <c r="G750" s="41">
        <v>3.7</v>
      </c>
      <c r="H750" s="41">
        <v>7.86</v>
      </c>
      <c r="I750" s="5">
        <v>2</v>
      </c>
      <c r="J750" s="4" t="s">
        <v>1118</v>
      </c>
      <c r="K750" s="5">
        <v>0</v>
      </c>
      <c r="L750" s="5">
        <f t="shared" si="93"/>
        <v>64.218000000000004</v>
      </c>
      <c r="M750" s="36">
        <v>8.9</v>
      </c>
      <c r="N750" s="5">
        <f t="shared" si="94"/>
        <v>571.54020000000003</v>
      </c>
      <c r="O750" s="5">
        <v>0</v>
      </c>
      <c r="P750" s="5">
        <f t="shared" si="95"/>
        <v>571.54020000000003</v>
      </c>
      <c r="Q750" s="65" t="s">
        <v>126</v>
      </c>
      <c r="R750" s="4" t="s">
        <v>1095</v>
      </c>
      <c r="S750" s="4"/>
    </row>
    <row r="751" spans="1:19" hidden="1" x14ac:dyDescent="0.25">
      <c r="A751" s="100">
        <v>66929</v>
      </c>
      <c r="B751" s="187">
        <f t="shared" si="59"/>
        <v>46216</v>
      </c>
      <c r="C751" s="4" t="s">
        <v>1265</v>
      </c>
      <c r="D751" s="4" t="s">
        <v>1252</v>
      </c>
      <c r="E751" s="148" t="s">
        <v>8838</v>
      </c>
      <c r="F751" s="4" t="s">
        <v>131</v>
      </c>
      <c r="G751" s="41">
        <v>3.71</v>
      </c>
      <c r="H751" s="41">
        <v>7.86</v>
      </c>
      <c r="I751" s="5">
        <v>2</v>
      </c>
      <c r="J751" s="4" t="s">
        <v>1118</v>
      </c>
      <c r="K751" s="5">
        <v>0</v>
      </c>
      <c r="L751" s="5">
        <f t="shared" si="93"/>
        <v>64.289500000000004</v>
      </c>
      <c r="M751" s="36">
        <v>8.9</v>
      </c>
      <c r="N751" s="5">
        <f t="shared" si="94"/>
        <v>572.17655000000002</v>
      </c>
      <c r="O751" s="5">
        <v>0</v>
      </c>
      <c r="P751" s="5">
        <f t="shared" si="95"/>
        <v>572.17655000000002</v>
      </c>
      <c r="Q751" s="65" t="s">
        <v>126</v>
      </c>
      <c r="R751" s="4" t="s">
        <v>1095</v>
      </c>
      <c r="S751" s="4"/>
    </row>
    <row r="752" spans="1:19" hidden="1" x14ac:dyDescent="0.25">
      <c r="A752" s="100">
        <v>66930</v>
      </c>
      <c r="B752" s="187">
        <f t="shared" si="59"/>
        <v>46217</v>
      </c>
      <c r="C752" s="4" t="s">
        <v>1266</v>
      </c>
      <c r="D752" s="4" t="s">
        <v>1252</v>
      </c>
      <c r="E752" s="148" t="s">
        <v>8838</v>
      </c>
      <c r="F752" s="4" t="s">
        <v>131</v>
      </c>
      <c r="G752" s="41">
        <v>3.72</v>
      </c>
      <c r="H752" s="41">
        <v>7.86</v>
      </c>
      <c r="I752" s="5">
        <v>2</v>
      </c>
      <c r="J752" s="4" t="s">
        <v>1118</v>
      </c>
      <c r="K752" s="5">
        <v>0</v>
      </c>
      <c r="L752" s="5">
        <f t="shared" si="93"/>
        <v>64.361000000000004</v>
      </c>
      <c r="M752" s="36">
        <v>8.1999999999999993</v>
      </c>
      <c r="N752" s="5">
        <f t="shared" si="94"/>
        <v>527.76019999999994</v>
      </c>
      <c r="O752" s="5">
        <v>0</v>
      </c>
      <c r="P752" s="5">
        <f t="shared" si="95"/>
        <v>527.76019999999994</v>
      </c>
      <c r="Q752" s="65" t="s">
        <v>126</v>
      </c>
      <c r="R752" s="4" t="s">
        <v>1095</v>
      </c>
      <c r="S752" s="4"/>
    </row>
    <row r="753" spans="1:19" hidden="1" x14ac:dyDescent="0.25">
      <c r="A753" s="100">
        <v>66931</v>
      </c>
      <c r="B753" s="187">
        <f t="shared" si="59"/>
        <v>46218</v>
      </c>
      <c r="C753" s="4" t="s">
        <v>1267</v>
      </c>
      <c r="D753" s="4" t="s">
        <v>1252</v>
      </c>
      <c r="E753" s="148" t="s">
        <v>8838</v>
      </c>
      <c r="F753" s="4" t="s">
        <v>131</v>
      </c>
      <c r="G753" s="41">
        <v>3.71</v>
      </c>
      <c r="H753" s="41">
        <v>7.8</v>
      </c>
      <c r="I753" s="5">
        <v>2</v>
      </c>
      <c r="J753" s="4" t="s">
        <v>1118</v>
      </c>
      <c r="K753" s="5">
        <v>0</v>
      </c>
      <c r="L753" s="5">
        <f t="shared" si="93"/>
        <v>64.016499999999994</v>
      </c>
      <c r="M753" s="36">
        <v>10.1</v>
      </c>
      <c r="N753" s="5">
        <f t="shared" si="94"/>
        <v>646.56664999999987</v>
      </c>
      <c r="O753" s="5">
        <v>0</v>
      </c>
      <c r="P753" s="5">
        <f t="shared" si="95"/>
        <v>646.56664999999987</v>
      </c>
      <c r="Q753" s="65" t="s">
        <v>126</v>
      </c>
      <c r="R753" s="4" t="s">
        <v>1095</v>
      </c>
      <c r="S753" s="4"/>
    </row>
    <row r="754" spans="1:19" hidden="1" x14ac:dyDescent="0.25">
      <c r="A754" s="151" t="s">
        <v>93</v>
      </c>
      <c r="B754" s="187">
        <f t="shared" si="59"/>
        <v>46219</v>
      </c>
      <c r="C754" s="4" t="s">
        <v>1268</v>
      </c>
      <c r="D754" s="4" t="s">
        <v>1252</v>
      </c>
      <c r="E754" s="148" t="s">
        <v>8838</v>
      </c>
      <c r="F754" s="4" t="s">
        <v>131</v>
      </c>
      <c r="G754" s="41">
        <v>3.72</v>
      </c>
      <c r="H754" s="41">
        <v>7.8</v>
      </c>
      <c r="I754" s="5">
        <v>2</v>
      </c>
      <c r="J754" s="4" t="s">
        <v>1118</v>
      </c>
      <c r="K754" s="5">
        <v>0</v>
      </c>
      <c r="L754" s="5">
        <f t="shared" si="93"/>
        <v>64.087999999999994</v>
      </c>
      <c r="M754" s="36">
        <v>9.8000000000000007</v>
      </c>
      <c r="N754" s="5">
        <f t="shared" si="94"/>
        <v>628.06240000000003</v>
      </c>
      <c r="O754" s="5">
        <v>0</v>
      </c>
      <c r="P754" s="5">
        <f t="shared" si="95"/>
        <v>628.06240000000003</v>
      </c>
      <c r="Q754" s="65" t="s">
        <v>126</v>
      </c>
      <c r="R754" s="4" t="s">
        <v>1095</v>
      </c>
      <c r="S754" s="4"/>
    </row>
    <row r="755" spans="1:19" hidden="1" x14ac:dyDescent="0.25">
      <c r="A755" s="100">
        <v>66915</v>
      </c>
      <c r="B755" s="187">
        <f t="shared" si="59"/>
        <v>46202</v>
      </c>
      <c r="C755" s="4" t="s">
        <v>1269</v>
      </c>
      <c r="D755" s="4" t="s">
        <v>1270</v>
      </c>
      <c r="E755" s="148" t="s">
        <v>1092</v>
      </c>
      <c r="F755" s="4" t="s">
        <v>125</v>
      </c>
      <c r="G755" s="41">
        <v>0</v>
      </c>
      <c r="H755" s="41">
        <v>0</v>
      </c>
      <c r="I755" s="5">
        <v>0</v>
      </c>
      <c r="J755" s="4" t="s">
        <v>1094</v>
      </c>
      <c r="K755" s="5">
        <v>70</v>
      </c>
      <c r="L755" s="5">
        <f t="shared" si="93"/>
        <v>70</v>
      </c>
      <c r="M755" s="36">
        <v>236</v>
      </c>
      <c r="N755" s="5">
        <f t="shared" si="94"/>
        <v>16520</v>
      </c>
      <c r="O755" s="5">
        <v>0</v>
      </c>
      <c r="P755" s="5">
        <f t="shared" si="95"/>
        <v>16520</v>
      </c>
      <c r="Q755" s="65" t="s">
        <v>126</v>
      </c>
      <c r="R755" s="4" t="s">
        <v>1095</v>
      </c>
      <c r="S755" s="4"/>
    </row>
    <row r="756" spans="1:19" hidden="1" x14ac:dyDescent="0.25">
      <c r="A756" s="100">
        <v>66915</v>
      </c>
      <c r="B756" s="187">
        <f t="shared" si="59"/>
        <v>46202</v>
      </c>
      <c r="C756" s="4" t="s">
        <v>1269</v>
      </c>
      <c r="D756" s="4" t="s">
        <v>1270</v>
      </c>
      <c r="E756" s="148" t="s">
        <v>1092</v>
      </c>
      <c r="F756" s="4" t="s">
        <v>149</v>
      </c>
      <c r="G756" s="41">
        <v>0</v>
      </c>
      <c r="H756" s="41">
        <v>0</v>
      </c>
      <c r="I756" s="5">
        <v>0</v>
      </c>
      <c r="J756" s="4" t="s">
        <v>1094</v>
      </c>
      <c r="K756" s="5">
        <v>700</v>
      </c>
      <c r="L756" s="5">
        <f t="shared" si="93"/>
        <v>700</v>
      </c>
      <c r="M756" s="36">
        <v>6.5</v>
      </c>
      <c r="N756" s="5">
        <f t="shared" si="94"/>
        <v>4550</v>
      </c>
      <c r="O756" s="5">
        <v>0</v>
      </c>
      <c r="P756" s="5">
        <f t="shared" si="95"/>
        <v>4550</v>
      </c>
      <c r="Q756" s="65" t="s">
        <v>126</v>
      </c>
      <c r="R756" s="4" t="s">
        <v>1095</v>
      </c>
      <c r="S756" s="4"/>
    </row>
    <row r="757" spans="1:19" hidden="1" x14ac:dyDescent="0.25">
      <c r="A757" s="100">
        <v>66915</v>
      </c>
      <c r="B757" s="187">
        <f t="shared" si="59"/>
        <v>46202</v>
      </c>
      <c r="C757" s="4" t="s">
        <v>1269</v>
      </c>
      <c r="D757" s="4" t="s">
        <v>1270</v>
      </c>
      <c r="E757" s="148" t="s">
        <v>1092</v>
      </c>
      <c r="F757" s="4" t="s">
        <v>148</v>
      </c>
      <c r="G757" s="41">
        <v>0</v>
      </c>
      <c r="H757" s="41">
        <v>0</v>
      </c>
      <c r="I757" s="5">
        <v>0</v>
      </c>
      <c r="J757" s="4" t="s">
        <v>1094</v>
      </c>
      <c r="K757" s="5">
        <v>950</v>
      </c>
      <c r="L757" s="5">
        <f t="shared" si="93"/>
        <v>950</v>
      </c>
      <c r="M757" s="36">
        <v>18</v>
      </c>
      <c r="N757" s="5">
        <f t="shared" si="94"/>
        <v>17100</v>
      </c>
      <c r="O757" s="5">
        <v>0</v>
      </c>
      <c r="P757" s="5">
        <f t="shared" si="95"/>
        <v>17100</v>
      </c>
      <c r="Q757" s="65" t="s">
        <v>126</v>
      </c>
      <c r="R757" s="4" t="s">
        <v>1095</v>
      </c>
      <c r="S757" s="4"/>
    </row>
    <row r="758" spans="1:19" hidden="1" x14ac:dyDescent="0.25">
      <c r="A758" s="100">
        <v>66915</v>
      </c>
      <c r="B758" s="187">
        <f t="shared" si="59"/>
        <v>46202</v>
      </c>
      <c r="C758" s="4" t="s">
        <v>1269</v>
      </c>
      <c r="D758" s="4" t="s">
        <v>1270</v>
      </c>
      <c r="E758" s="148" t="s">
        <v>1092</v>
      </c>
      <c r="F758" s="4" t="s">
        <v>1271</v>
      </c>
      <c r="G758" s="41">
        <v>0</v>
      </c>
      <c r="H758" s="41">
        <v>0</v>
      </c>
      <c r="I758" s="5">
        <v>0</v>
      </c>
      <c r="J758" s="4" t="s">
        <v>1094</v>
      </c>
      <c r="K758" s="5">
        <v>720</v>
      </c>
      <c r="L758" s="5">
        <f t="shared" si="93"/>
        <v>720</v>
      </c>
      <c r="M758" s="36">
        <v>1</v>
      </c>
      <c r="N758" s="5">
        <f t="shared" si="94"/>
        <v>720</v>
      </c>
      <c r="O758" s="5">
        <v>0</v>
      </c>
      <c r="P758" s="5">
        <f t="shared" si="95"/>
        <v>720</v>
      </c>
      <c r="Q758" s="65" t="s">
        <v>126</v>
      </c>
      <c r="R758" s="4" t="s">
        <v>1095</v>
      </c>
      <c r="S758" s="4"/>
    </row>
    <row r="759" spans="1:19" hidden="1" x14ac:dyDescent="0.25">
      <c r="A759" s="100">
        <v>66915</v>
      </c>
      <c r="B759" s="187">
        <f t="shared" si="59"/>
        <v>46202</v>
      </c>
      <c r="C759" s="4" t="s">
        <v>1269</v>
      </c>
      <c r="D759" s="4" t="s">
        <v>1270</v>
      </c>
      <c r="E759" s="148" t="s">
        <v>1092</v>
      </c>
      <c r="F759" s="4" t="s">
        <v>1272</v>
      </c>
      <c r="G759" s="41">
        <v>0</v>
      </c>
      <c r="H759" s="41">
        <v>0</v>
      </c>
      <c r="I759" s="5">
        <v>0</v>
      </c>
      <c r="J759" s="4" t="s">
        <v>1094</v>
      </c>
      <c r="K759" s="5">
        <v>490</v>
      </c>
      <c r="L759" s="5">
        <f t="shared" si="93"/>
        <v>490</v>
      </c>
      <c r="M759" s="36">
        <v>135</v>
      </c>
      <c r="N759" s="5">
        <f t="shared" si="94"/>
        <v>66150</v>
      </c>
      <c r="O759" s="5">
        <v>0</v>
      </c>
      <c r="P759" s="5">
        <f t="shared" si="95"/>
        <v>66150</v>
      </c>
      <c r="Q759" s="65" t="s">
        <v>126</v>
      </c>
      <c r="R759" s="4" t="s">
        <v>1095</v>
      </c>
      <c r="S759" s="4"/>
    </row>
    <row r="760" spans="1:19" hidden="1" x14ac:dyDescent="0.25">
      <c r="A760" s="100">
        <v>66915</v>
      </c>
      <c r="B760" s="187">
        <f t="shared" si="59"/>
        <v>46202</v>
      </c>
      <c r="C760" s="4" t="s">
        <v>1273</v>
      </c>
      <c r="D760" s="4" t="s">
        <v>1270</v>
      </c>
      <c r="E760" s="148" t="s">
        <v>1092</v>
      </c>
      <c r="F760" s="4" t="s">
        <v>1274</v>
      </c>
      <c r="G760" s="41">
        <v>0</v>
      </c>
      <c r="H760" s="41">
        <v>0</v>
      </c>
      <c r="I760" s="5">
        <v>0</v>
      </c>
      <c r="J760" s="4" t="s">
        <v>1094</v>
      </c>
      <c r="K760" s="5">
        <v>47</v>
      </c>
      <c r="L760" s="5">
        <f t="shared" si="93"/>
        <v>47</v>
      </c>
      <c r="M760" s="36">
        <v>35</v>
      </c>
      <c r="N760" s="5">
        <f t="shared" si="94"/>
        <v>1645</v>
      </c>
      <c r="O760" s="5">
        <v>0</v>
      </c>
      <c r="P760" s="5">
        <f t="shared" si="95"/>
        <v>1645</v>
      </c>
      <c r="Q760" s="65" t="s">
        <v>126</v>
      </c>
      <c r="R760" s="4" t="s">
        <v>1095</v>
      </c>
      <c r="S760" s="4"/>
    </row>
    <row r="761" spans="1:19" hidden="1" x14ac:dyDescent="0.25">
      <c r="A761" s="100">
        <v>66916</v>
      </c>
      <c r="B761" s="187">
        <f t="shared" si="59"/>
        <v>46203</v>
      </c>
      <c r="C761" s="4" t="s">
        <v>1275</v>
      </c>
      <c r="D761" s="4" t="s">
        <v>1276</v>
      </c>
      <c r="E761" s="148" t="s">
        <v>8838</v>
      </c>
      <c r="F761" s="4" t="s">
        <v>125</v>
      </c>
      <c r="G761" s="41">
        <v>0</v>
      </c>
      <c r="H761" s="41">
        <v>0</v>
      </c>
      <c r="I761" s="5">
        <v>0</v>
      </c>
      <c r="J761" s="4" t="s">
        <v>1094</v>
      </c>
      <c r="K761" s="5">
        <v>84</v>
      </c>
      <c r="L761" s="5">
        <f t="shared" si="93"/>
        <v>84</v>
      </c>
      <c r="M761" s="36">
        <v>120</v>
      </c>
      <c r="N761" s="5">
        <f t="shared" si="94"/>
        <v>10080</v>
      </c>
      <c r="O761" s="5">
        <v>0</v>
      </c>
      <c r="P761" s="5">
        <f t="shared" si="95"/>
        <v>10080</v>
      </c>
      <c r="Q761" s="65" t="s">
        <v>126</v>
      </c>
      <c r="R761" s="4" t="s">
        <v>1095</v>
      </c>
      <c r="S761" s="4"/>
    </row>
    <row r="762" spans="1:19" hidden="1" x14ac:dyDescent="0.25">
      <c r="A762" s="100">
        <v>66917</v>
      </c>
      <c r="B762" s="187">
        <f t="shared" si="59"/>
        <v>46204</v>
      </c>
      <c r="C762" s="4" t="s">
        <v>1277</v>
      </c>
      <c r="D762" s="4" t="s">
        <v>1276</v>
      </c>
      <c r="E762" s="148" t="s">
        <v>8838</v>
      </c>
      <c r="F762" s="4" t="s">
        <v>125</v>
      </c>
      <c r="G762" s="41">
        <v>0</v>
      </c>
      <c r="H762" s="41">
        <v>0</v>
      </c>
      <c r="I762" s="5">
        <v>0</v>
      </c>
      <c r="J762" s="4" t="s">
        <v>1094</v>
      </c>
      <c r="K762" s="5">
        <v>84</v>
      </c>
      <c r="L762" s="5">
        <f t="shared" si="93"/>
        <v>84</v>
      </c>
      <c r="M762" s="36">
        <v>80</v>
      </c>
      <c r="N762" s="5">
        <f t="shared" si="94"/>
        <v>6720</v>
      </c>
      <c r="O762" s="5">
        <v>0</v>
      </c>
      <c r="P762" s="5">
        <f t="shared" si="95"/>
        <v>6720</v>
      </c>
      <c r="Q762" s="65" t="s">
        <v>126</v>
      </c>
      <c r="R762" s="4" t="s">
        <v>1095</v>
      </c>
      <c r="S762" s="4"/>
    </row>
    <row r="763" spans="1:19" hidden="1" x14ac:dyDescent="0.25">
      <c r="A763" s="100">
        <v>66918</v>
      </c>
      <c r="B763" s="187">
        <f t="shared" si="59"/>
        <v>46205</v>
      </c>
      <c r="C763" s="4" t="s">
        <v>1278</v>
      </c>
      <c r="D763" s="4" t="s">
        <v>1276</v>
      </c>
      <c r="E763" s="148" t="s">
        <v>8838</v>
      </c>
      <c r="F763" s="4" t="s">
        <v>125</v>
      </c>
      <c r="G763" s="41">
        <v>0</v>
      </c>
      <c r="H763" s="41">
        <v>0</v>
      </c>
      <c r="I763" s="5">
        <v>0</v>
      </c>
      <c r="J763" s="4" t="s">
        <v>1094</v>
      </c>
      <c r="K763" s="5">
        <v>84</v>
      </c>
      <c r="L763" s="5">
        <f t="shared" si="93"/>
        <v>84</v>
      </c>
      <c r="M763" s="36">
        <v>200</v>
      </c>
      <c r="N763" s="5">
        <f t="shared" si="94"/>
        <v>16800</v>
      </c>
      <c r="O763" s="5">
        <v>0</v>
      </c>
      <c r="P763" s="5">
        <f t="shared" si="95"/>
        <v>16800</v>
      </c>
      <c r="Q763" s="65" t="s">
        <v>126</v>
      </c>
      <c r="R763" s="4" t="s">
        <v>1095</v>
      </c>
      <c r="S763" s="4"/>
    </row>
    <row r="764" spans="1:19" hidden="1" x14ac:dyDescent="0.25">
      <c r="A764" s="100">
        <v>66919</v>
      </c>
      <c r="B764" s="187">
        <f t="shared" si="59"/>
        <v>46206</v>
      </c>
      <c r="C764" s="4" t="s">
        <v>1279</v>
      </c>
      <c r="D764" s="4" t="s">
        <v>1276</v>
      </c>
      <c r="E764" s="148" t="s">
        <v>8838</v>
      </c>
      <c r="F764" s="4" t="s">
        <v>125</v>
      </c>
      <c r="G764" s="41">
        <v>0</v>
      </c>
      <c r="H764" s="41">
        <v>0</v>
      </c>
      <c r="I764" s="5">
        <v>0</v>
      </c>
      <c r="J764" s="4" t="s">
        <v>1094</v>
      </c>
      <c r="K764" s="5">
        <v>84</v>
      </c>
      <c r="L764" s="5">
        <f t="shared" si="93"/>
        <v>84</v>
      </c>
      <c r="M764" s="36">
        <v>120</v>
      </c>
      <c r="N764" s="5">
        <f t="shared" si="94"/>
        <v>10080</v>
      </c>
      <c r="O764" s="5">
        <v>0</v>
      </c>
      <c r="P764" s="5">
        <f t="shared" si="95"/>
        <v>10080</v>
      </c>
      <c r="Q764" s="65" t="s">
        <v>126</v>
      </c>
      <c r="R764" s="4" t="s">
        <v>1095</v>
      </c>
      <c r="S764" s="4"/>
    </row>
    <row r="765" spans="1:19" hidden="1" x14ac:dyDescent="0.25">
      <c r="A765" s="100">
        <v>66920</v>
      </c>
      <c r="B765" s="187">
        <f t="shared" ref="B765:B847" si="96">IF(A765="","",IF(ISNUMBER(A765),IFERROR(VLOOKUP(TEXT(A765,"yyyy/mm/dd"),BSAD,2,FALSE),""),IFERROR(VLOOKUP(A765,BSAD,2,FALSE),"")))</f>
        <v>46207</v>
      </c>
      <c r="C765" s="4" t="s">
        <v>1280</v>
      </c>
      <c r="D765" s="4" t="s">
        <v>1276</v>
      </c>
      <c r="E765" s="148" t="s">
        <v>8838</v>
      </c>
      <c r="F765" s="4" t="s">
        <v>125</v>
      </c>
      <c r="G765" s="41">
        <v>0</v>
      </c>
      <c r="H765" s="41">
        <v>0</v>
      </c>
      <c r="I765" s="5">
        <v>0</v>
      </c>
      <c r="J765" s="4" t="s">
        <v>1094</v>
      </c>
      <c r="K765" s="5">
        <v>84</v>
      </c>
      <c r="L765" s="5">
        <f t="shared" si="93"/>
        <v>84</v>
      </c>
      <c r="M765" s="36">
        <v>80</v>
      </c>
      <c r="N765" s="5">
        <f t="shared" si="94"/>
        <v>6720</v>
      </c>
      <c r="O765" s="5">
        <v>0</v>
      </c>
      <c r="P765" s="5">
        <f t="shared" si="95"/>
        <v>6720</v>
      </c>
      <c r="Q765" s="65" t="s">
        <v>126</v>
      </c>
      <c r="R765" s="4" t="s">
        <v>1095</v>
      </c>
      <c r="S765" s="4"/>
    </row>
    <row r="766" spans="1:19" hidden="1" x14ac:dyDescent="0.25">
      <c r="A766" s="100">
        <v>66921</v>
      </c>
      <c r="B766" s="187">
        <f t="shared" si="96"/>
        <v>46208</v>
      </c>
      <c r="C766" s="4" t="s">
        <v>1281</v>
      </c>
      <c r="D766" s="4" t="s">
        <v>1276</v>
      </c>
      <c r="E766" s="148" t="s">
        <v>8838</v>
      </c>
      <c r="F766" s="4" t="s">
        <v>125</v>
      </c>
      <c r="G766" s="41">
        <v>0</v>
      </c>
      <c r="H766" s="41">
        <v>0</v>
      </c>
      <c r="I766" s="5">
        <v>0</v>
      </c>
      <c r="J766" s="4" t="s">
        <v>1094</v>
      </c>
      <c r="K766" s="5">
        <v>84</v>
      </c>
      <c r="L766" s="5">
        <f t="shared" si="93"/>
        <v>84</v>
      </c>
      <c r="M766" s="36">
        <v>80</v>
      </c>
      <c r="N766" s="5">
        <f t="shared" si="94"/>
        <v>6720</v>
      </c>
      <c r="O766" s="5">
        <v>0</v>
      </c>
      <c r="P766" s="5">
        <f t="shared" si="95"/>
        <v>6720</v>
      </c>
      <c r="Q766" s="65" t="s">
        <v>126</v>
      </c>
      <c r="R766" s="4" t="s">
        <v>1095</v>
      </c>
      <c r="S766" s="4"/>
    </row>
    <row r="767" spans="1:19" hidden="1" x14ac:dyDescent="0.25">
      <c r="A767" s="100">
        <v>66922</v>
      </c>
      <c r="B767" s="187">
        <f t="shared" si="96"/>
        <v>46209</v>
      </c>
      <c r="C767" s="4" t="s">
        <v>1282</v>
      </c>
      <c r="D767" s="4" t="s">
        <v>1276</v>
      </c>
      <c r="E767" s="148" t="s">
        <v>8838</v>
      </c>
      <c r="F767" s="4" t="s">
        <v>125</v>
      </c>
      <c r="G767" s="41">
        <v>0</v>
      </c>
      <c r="H767" s="41">
        <v>0</v>
      </c>
      <c r="I767" s="5">
        <v>0</v>
      </c>
      <c r="J767" s="4" t="s">
        <v>1094</v>
      </c>
      <c r="K767" s="5">
        <v>84</v>
      </c>
      <c r="L767" s="5">
        <f t="shared" si="93"/>
        <v>84</v>
      </c>
      <c r="M767" s="36">
        <v>80</v>
      </c>
      <c r="N767" s="5">
        <f t="shared" si="94"/>
        <v>6720</v>
      </c>
      <c r="O767" s="5">
        <v>0</v>
      </c>
      <c r="P767" s="5">
        <f t="shared" si="95"/>
        <v>6720</v>
      </c>
      <c r="Q767" s="65" t="s">
        <v>126</v>
      </c>
      <c r="R767" s="4" t="s">
        <v>1095</v>
      </c>
      <c r="S767" s="4"/>
    </row>
    <row r="768" spans="1:19" hidden="1" x14ac:dyDescent="0.25">
      <c r="A768" s="100">
        <v>66923</v>
      </c>
      <c r="B768" s="187">
        <f t="shared" si="96"/>
        <v>46210</v>
      </c>
      <c r="C768" s="4" t="s">
        <v>1283</v>
      </c>
      <c r="D768" s="4" t="s">
        <v>1276</v>
      </c>
      <c r="E768" s="148" t="s">
        <v>8838</v>
      </c>
      <c r="F768" s="4" t="s">
        <v>125</v>
      </c>
      <c r="G768" s="41">
        <v>0</v>
      </c>
      <c r="H768" s="41">
        <v>0</v>
      </c>
      <c r="I768" s="5">
        <v>0</v>
      </c>
      <c r="J768" s="4" t="s">
        <v>1094</v>
      </c>
      <c r="K768" s="5">
        <v>84</v>
      </c>
      <c r="L768" s="5">
        <f t="shared" si="93"/>
        <v>84</v>
      </c>
      <c r="M768" s="36">
        <v>160</v>
      </c>
      <c r="N768" s="5">
        <f t="shared" si="94"/>
        <v>13440</v>
      </c>
      <c r="O768" s="5">
        <v>0</v>
      </c>
      <c r="P768" s="5">
        <f t="shared" si="95"/>
        <v>13440</v>
      </c>
      <c r="Q768" s="65" t="s">
        <v>126</v>
      </c>
      <c r="R768" s="4" t="s">
        <v>1095</v>
      </c>
      <c r="S768" s="4"/>
    </row>
    <row r="769" spans="1:19" hidden="1" x14ac:dyDescent="0.25">
      <c r="A769" s="100">
        <v>66924</v>
      </c>
      <c r="B769" s="187">
        <f t="shared" si="96"/>
        <v>46211</v>
      </c>
      <c r="C769" s="4" t="s">
        <v>1284</v>
      </c>
      <c r="D769" s="4" t="s">
        <v>1276</v>
      </c>
      <c r="E769" s="148" t="s">
        <v>8838</v>
      </c>
      <c r="F769" s="4" t="s">
        <v>125</v>
      </c>
      <c r="G769" s="41">
        <v>0</v>
      </c>
      <c r="H769" s="41">
        <v>0</v>
      </c>
      <c r="I769" s="5">
        <v>0</v>
      </c>
      <c r="J769" s="4" t="s">
        <v>1094</v>
      </c>
      <c r="K769" s="5">
        <v>84</v>
      </c>
      <c r="L769" s="5">
        <f t="shared" si="93"/>
        <v>84</v>
      </c>
      <c r="M769" s="36">
        <v>160</v>
      </c>
      <c r="N769" s="5">
        <f t="shared" si="94"/>
        <v>13440</v>
      </c>
      <c r="O769" s="5">
        <v>0</v>
      </c>
      <c r="P769" s="5">
        <f t="shared" si="95"/>
        <v>13440</v>
      </c>
      <c r="Q769" s="65" t="s">
        <v>126</v>
      </c>
      <c r="R769" s="4" t="s">
        <v>1095</v>
      </c>
      <c r="S769" s="4"/>
    </row>
    <row r="770" spans="1:19" hidden="1" x14ac:dyDescent="0.25">
      <c r="A770" s="100">
        <v>66924</v>
      </c>
      <c r="B770" s="187">
        <f t="shared" si="96"/>
        <v>46211</v>
      </c>
      <c r="C770" s="4" t="s">
        <v>1284</v>
      </c>
      <c r="D770" s="4" t="s">
        <v>1276</v>
      </c>
      <c r="E770" s="148" t="s">
        <v>8838</v>
      </c>
      <c r="F770" s="4" t="s">
        <v>1271</v>
      </c>
      <c r="G770" s="41">
        <v>0</v>
      </c>
      <c r="H770" s="41">
        <v>0</v>
      </c>
      <c r="I770" s="5">
        <v>0</v>
      </c>
      <c r="J770" s="4" t="s">
        <v>1094</v>
      </c>
      <c r="K770" s="5">
        <v>705</v>
      </c>
      <c r="L770" s="5">
        <f t="shared" si="93"/>
        <v>705</v>
      </c>
      <c r="M770" s="36">
        <v>8</v>
      </c>
      <c r="N770" s="5">
        <f t="shared" si="94"/>
        <v>5640</v>
      </c>
      <c r="O770" s="5">
        <v>0</v>
      </c>
      <c r="P770" s="5">
        <f t="shared" si="95"/>
        <v>5640</v>
      </c>
      <c r="Q770" s="65" t="s">
        <v>126</v>
      </c>
      <c r="R770" s="4" t="s">
        <v>1095</v>
      </c>
      <c r="S770" s="4"/>
    </row>
    <row r="771" spans="1:19" hidden="1" x14ac:dyDescent="0.25">
      <c r="A771" s="100">
        <v>66925</v>
      </c>
      <c r="B771" s="187">
        <f t="shared" si="96"/>
        <v>46212</v>
      </c>
      <c r="C771" s="4" t="s">
        <v>1285</v>
      </c>
      <c r="D771" s="4" t="s">
        <v>1276</v>
      </c>
      <c r="E771" s="148" t="s">
        <v>8838</v>
      </c>
      <c r="F771" s="4" t="s">
        <v>125</v>
      </c>
      <c r="G771" s="41">
        <v>0</v>
      </c>
      <c r="H771" s="41">
        <v>0</v>
      </c>
      <c r="I771" s="5">
        <v>0</v>
      </c>
      <c r="J771" s="4" t="s">
        <v>1094</v>
      </c>
      <c r="K771" s="5">
        <v>84</v>
      </c>
      <c r="L771" s="5">
        <f t="shared" si="93"/>
        <v>84</v>
      </c>
      <c r="M771" s="36">
        <v>200</v>
      </c>
      <c r="N771" s="5">
        <f t="shared" si="94"/>
        <v>16800</v>
      </c>
      <c r="O771" s="5">
        <v>0</v>
      </c>
      <c r="P771" s="5">
        <f t="shared" si="95"/>
        <v>16800</v>
      </c>
      <c r="Q771" s="65" t="s">
        <v>126</v>
      </c>
      <c r="R771" s="4" t="s">
        <v>1095</v>
      </c>
      <c r="S771" s="4"/>
    </row>
    <row r="772" spans="1:19" hidden="1" x14ac:dyDescent="0.25">
      <c r="A772" s="100">
        <v>66927</v>
      </c>
      <c r="B772" s="187">
        <f t="shared" si="96"/>
        <v>46214</v>
      </c>
      <c r="C772" s="4" t="s">
        <v>1286</v>
      </c>
      <c r="D772" s="4" t="s">
        <v>1276</v>
      </c>
      <c r="E772" s="148" t="s">
        <v>8838</v>
      </c>
      <c r="F772" s="4" t="s">
        <v>125</v>
      </c>
      <c r="G772" s="41">
        <v>0</v>
      </c>
      <c r="H772" s="41">
        <v>0</v>
      </c>
      <c r="I772" s="5">
        <v>0</v>
      </c>
      <c r="J772" s="4" t="s">
        <v>1094</v>
      </c>
      <c r="K772" s="5">
        <v>84</v>
      </c>
      <c r="L772" s="5">
        <f t="shared" si="93"/>
        <v>84</v>
      </c>
      <c r="M772" s="36">
        <v>120</v>
      </c>
      <c r="N772" s="5">
        <f t="shared" si="94"/>
        <v>10080</v>
      </c>
      <c r="O772" s="5">
        <v>0</v>
      </c>
      <c r="P772" s="5">
        <f t="shared" si="95"/>
        <v>10080</v>
      </c>
      <c r="Q772" s="65" t="s">
        <v>126</v>
      </c>
      <c r="R772" s="4" t="s">
        <v>1095</v>
      </c>
      <c r="S772" s="4"/>
    </row>
    <row r="773" spans="1:19" hidden="1" x14ac:dyDescent="0.25">
      <c r="A773" s="151" t="s">
        <v>93</v>
      </c>
      <c r="B773" s="187">
        <f t="shared" si="96"/>
        <v>46219</v>
      </c>
      <c r="C773" s="4" t="s">
        <v>1287</v>
      </c>
      <c r="D773" s="4" t="s">
        <v>1276</v>
      </c>
      <c r="E773" s="148" t="s">
        <v>8838</v>
      </c>
      <c r="F773" s="4" t="s">
        <v>125</v>
      </c>
      <c r="G773" s="41">
        <v>0</v>
      </c>
      <c r="H773" s="41">
        <v>0</v>
      </c>
      <c r="I773" s="5">
        <v>0</v>
      </c>
      <c r="J773" s="4" t="s">
        <v>1094</v>
      </c>
      <c r="K773" s="5">
        <v>84</v>
      </c>
      <c r="L773" s="5">
        <f t="shared" si="93"/>
        <v>84</v>
      </c>
      <c r="M773" s="36">
        <v>200</v>
      </c>
      <c r="N773" s="5">
        <f t="shared" si="94"/>
        <v>16800</v>
      </c>
      <c r="O773" s="5">
        <v>0</v>
      </c>
      <c r="P773" s="5">
        <f t="shared" si="95"/>
        <v>16800</v>
      </c>
      <c r="Q773" s="65" t="s">
        <v>126</v>
      </c>
      <c r="R773" s="4" t="s">
        <v>1095</v>
      </c>
      <c r="S773" s="4"/>
    </row>
    <row r="774" spans="1:19" hidden="1" x14ac:dyDescent="0.25">
      <c r="A774" s="151">
        <v>66932</v>
      </c>
      <c r="B774" s="187">
        <f t="shared" si="96"/>
        <v>46220</v>
      </c>
      <c r="C774" s="4" t="s">
        <v>1288</v>
      </c>
      <c r="D774" s="4" t="s">
        <v>1276</v>
      </c>
      <c r="E774" s="148" t="s">
        <v>8838</v>
      </c>
      <c r="F774" s="4" t="s">
        <v>125</v>
      </c>
      <c r="G774" s="41">
        <v>0</v>
      </c>
      <c r="H774" s="41">
        <v>0</v>
      </c>
      <c r="I774" s="5">
        <v>0</v>
      </c>
      <c r="J774" s="4" t="s">
        <v>1094</v>
      </c>
      <c r="K774" s="5">
        <v>84</v>
      </c>
      <c r="L774" s="5">
        <f t="shared" si="93"/>
        <v>84</v>
      </c>
      <c r="M774" s="36">
        <v>200</v>
      </c>
      <c r="N774" s="5">
        <f t="shared" si="94"/>
        <v>16800</v>
      </c>
      <c r="O774" s="5">
        <v>0</v>
      </c>
      <c r="P774" s="5">
        <f t="shared" si="95"/>
        <v>16800</v>
      </c>
      <c r="Q774" s="65" t="s">
        <v>126</v>
      </c>
      <c r="R774" s="4" t="s">
        <v>1095</v>
      </c>
      <c r="S774" s="4"/>
    </row>
    <row r="775" spans="1:19" hidden="1" x14ac:dyDescent="0.25">
      <c r="A775" s="151">
        <v>66933</v>
      </c>
      <c r="B775" s="187">
        <f t="shared" si="96"/>
        <v>46221</v>
      </c>
      <c r="C775" s="4" t="s">
        <v>1289</v>
      </c>
      <c r="D775" s="4" t="s">
        <v>1276</v>
      </c>
      <c r="E775" s="148" t="s">
        <v>8838</v>
      </c>
      <c r="F775" s="4" t="s">
        <v>125</v>
      </c>
      <c r="G775" s="41">
        <v>0</v>
      </c>
      <c r="H775" s="41">
        <v>0</v>
      </c>
      <c r="I775" s="5">
        <v>0</v>
      </c>
      <c r="J775" s="4" t="s">
        <v>1094</v>
      </c>
      <c r="K775" s="5">
        <v>84</v>
      </c>
      <c r="L775" s="5">
        <f t="shared" si="93"/>
        <v>84</v>
      </c>
      <c r="M775" s="36">
        <v>240</v>
      </c>
      <c r="N775" s="5">
        <f t="shared" si="94"/>
        <v>20160</v>
      </c>
      <c r="O775" s="5">
        <v>0</v>
      </c>
      <c r="P775" s="5">
        <f t="shared" si="95"/>
        <v>20160</v>
      </c>
      <c r="Q775" s="65" t="s">
        <v>126</v>
      </c>
      <c r="R775" s="4" t="s">
        <v>1095</v>
      </c>
      <c r="S775" s="4"/>
    </row>
    <row r="776" spans="1:19" hidden="1" x14ac:dyDescent="0.25">
      <c r="A776" s="151">
        <v>66934</v>
      </c>
      <c r="B776" s="187">
        <f t="shared" si="96"/>
        <v>46222</v>
      </c>
      <c r="C776" s="4" t="s">
        <v>1290</v>
      </c>
      <c r="D776" s="4" t="s">
        <v>1276</v>
      </c>
      <c r="E776" s="148" t="s">
        <v>8838</v>
      </c>
      <c r="F776" s="4" t="s">
        <v>125</v>
      </c>
      <c r="G776" s="41">
        <v>0</v>
      </c>
      <c r="H776" s="41">
        <v>0</v>
      </c>
      <c r="I776" s="5">
        <v>0</v>
      </c>
      <c r="J776" s="4" t="s">
        <v>1094</v>
      </c>
      <c r="K776" s="5">
        <v>84</v>
      </c>
      <c r="L776" s="5">
        <f t="shared" si="93"/>
        <v>84</v>
      </c>
      <c r="M776" s="36">
        <v>200</v>
      </c>
      <c r="N776" s="5">
        <f t="shared" si="94"/>
        <v>16800</v>
      </c>
      <c r="O776" s="5">
        <v>0</v>
      </c>
      <c r="P776" s="5">
        <f t="shared" si="95"/>
        <v>16800</v>
      </c>
      <c r="Q776" s="65" t="s">
        <v>126</v>
      </c>
      <c r="R776" s="4" t="s">
        <v>1095</v>
      </c>
      <c r="S776" s="4"/>
    </row>
    <row r="777" spans="1:19" hidden="1" x14ac:dyDescent="0.25">
      <c r="A777" s="151">
        <v>66936</v>
      </c>
      <c r="B777" s="187">
        <f t="shared" si="96"/>
        <v>46224</v>
      </c>
      <c r="C777" s="4" t="s">
        <v>1291</v>
      </c>
      <c r="D777" s="4" t="s">
        <v>1276</v>
      </c>
      <c r="E777" s="148" t="s">
        <v>8838</v>
      </c>
      <c r="F777" s="4" t="s">
        <v>125</v>
      </c>
      <c r="G777" s="41">
        <v>0</v>
      </c>
      <c r="H777" s="41">
        <v>0</v>
      </c>
      <c r="I777" s="5">
        <v>0</v>
      </c>
      <c r="J777" s="4" t="s">
        <v>1094</v>
      </c>
      <c r="K777" s="5">
        <v>84</v>
      </c>
      <c r="L777" s="5">
        <f t="shared" si="93"/>
        <v>84</v>
      </c>
      <c r="M777" s="36">
        <v>80</v>
      </c>
      <c r="N777" s="5">
        <f t="shared" si="94"/>
        <v>6720</v>
      </c>
      <c r="O777" s="5">
        <v>0</v>
      </c>
      <c r="P777" s="5">
        <f t="shared" si="95"/>
        <v>6720</v>
      </c>
      <c r="Q777" s="65" t="s">
        <v>126</v>
      </c>
      <c r="R777" s="4" t="s">
        <v>1095</v>
      </c>
      <c r="S777" s="4"/>
    </row>
    <row r="778" spans="1:19" hidden="1" x14ac:dyDescent="0.25">
      <c r="A778" s="151">
        <v>66937</v>
      </c>
      <c r="B778" s="187">
        <f t="shared" si="96"/>
        <v>46225</v>
      </c>
      <c r="C778" s="4" t="s">
        <v>1291</v>
      </c>
      <c r="D778" s="4" t="s">
        <v>1276</v>
      </c>
      <c r="E778" s="148" t="s">
        <v>8838</v>
      </c>
      <c r="F778" s="4" t="s">
        <v>125</v>
      </c>
      <c r="G778" s="41">
        <v>0</v>
      </c>
      <c r="H778" s="41">
        <v>0</v>
      </c>
      <c r="I778" s="5">
        <v>0</v>
      </c>
      <c r="J778" s="4" t="s">
        <v>1094</v>
      </c>
      <c r="K778" s="5">
        <v>84</v>
      </c>
      <c r="L778" s="5">
        <f t="shared" si="93"/>
        <v>84</v>
      </c>
      <c r="M778" s="36">
        <v>200</v>
      </c>
      <c r="N778" s="5">
        <f t="shared" si="94"/>
        <v>16800</v>
      </c>
      <c r="O778" s="5">
        <v>0</v>
      </c>
      <c r="P778" s="5">
        <f t="shared" si="95"/>
        <v>16800</v>
      </c>
      <c r="Q778" s="65" t="s">
        <v>126</v>
      </c>
      <c r="R778" s="4" t="s">
        <v>1095</v>
      </c>
      <c r="S778" s="4"/>
    </row>
    <row r="779" spans="1:19" hidden="1" x14ac:dyDescent="0.25">
      <c r="A779" s="151">
        <v>66940</v>
      </c>
      <c r="B779" s="187">
        <f t="shared" si="96"/>
        <v>46228</v>
      </c>
      <c r="C779" s="4" t="s">
        <v>1291</v>
      </c>
      <c r="D779" s="4" t="s">
        <v>1276</v>
      </c>
      <c r="E779" s="148" t="s">
        <v>8838</v>
      </c>
      <c r="F779" s="4" t="s">
        <v>125</v>
      </c>
      <c r="G779" s="41">
        <v>0</v>
      </c>
      <c r="H779" s="41">
        <v>0</v>
      </c>
      <c r="I779" s="5">
        <v>0</v>
      </c>
      <c r="J779" s="4" t="s">
        <v>1094</v>
      </c>
      <c r="K779" s="5">
        <v>84</v>
      </c>
      <c r="L779" s="5">
        <f t="shared" si="93"/>
        <v>84</v>
      </c>
      <c r="M779" s="36">
        <v>160</v>
      </c>
      <c r="N779" s="5">
        <f t="shared" si="94"/>
        <v>13440</v>
      </c>
      <c r="O779" s="5">
        <v>0</v>
      </c>
      <c r="P779" s="5">
        <f t="shared" si="95"/>
        <v>13440</v>
      </c>
      <c r="Q779" s="65" t="s">
        <v>126</v>
      </c>
      <c r="R779" s="4" t="s">
        <v>1095</v>
      </c>
      <c r="S779" s="4"/>
    </row>
    <row r="780" spans="1:19" hidden="1" x14ac:dyDescent="0.25">
      <c r="A780" s="151">
        <v>66941</v>
      </c>
      <c r="B780" s="187">
        <f t="shared" si="96"/>
        <v>46229</v>
      </c>
      <c r="C780" s="4" t="s">
        <v>1291</v>
      </c>
      <c r="D780" s="4" t="s">
        <v>1276</v>
      </c>
      <c r="E780" s="148" t="s">
        <v>8838</v>
      </c>
      <c r="F780" s="4" t="s">
        <v>125</v>
      </c>
      <c r="G780" s="41">
        <v>0</v>
      </c>
      <c r="H780" s="41">
        <v>0</v>
      </c>
      <c r="I780" s="5">
        <v>0</v>
      </c>
      <c r="J780" s="4" t="s">
        <v>1094</v>
      </c>
      <c r="K780" s="5">
        <v>84</v>
      </c>
      <c r="L780" s="5">
        <f t="shared" si="93"/>
        <v>84</v>
      </c>
      <c r="M780" s="36">
        <v>200</v>
      </c>
      <c r="N780" s="5">
        <f t="shared" si="94"/>
        <v>16800</v>
      </c>
      <c r="O780" s="5">
        <v>0</v>
      </c>
      <c r="P780" s="5">
        <f t="shared" si="95"/>
        <v>16800</v>
      </c>
      <c r="Q780" s="65" t="s">
        <v>126</v>
      </c>
      <c r="R780" s="4" t="s">
        <v>1095</v>
      </c>
      <c r="S780" s="4"/>
    </row>
    <row r="781" spans="1:19" hidden="1" x14ac:dyDescent="0.25">
      <c r="A781" s="151">
        <v>66942</v>
      </c>
      <c r="B781" s="187">
        <f t="shared" si="96"/>
        <v>46230</v>
      </c>
      <c r="C781" s="4" t="s">
        <v>1291</v>
      </c>
      <c r="D781" s="4" t="s">
        <v>1276</v>
      </c>
      <c r="E781" s="148" t="s">
        <v>8838</v>
      </c>
      <c r="F781" s="4" t="s">
        <v>125</v>
      </c>
      <c r="G781" s="41">
        <v>0</v>
      </c>
      <c r="H781" s="41">
        <v>0</v>
      </c>
      <c r="I781" s="5">
        <v>0</v>
      </c>
      <c r="J781" s="4" t="s">
        <v>1094</v>
      </c>
      <c r="K781" s="5">
        <v>84</v>
      </c>
      <c r="L781" s="5">
        <f t="shared" si="93"/>
        <v>84</v>
      </c>
      <c r="M781" s="36">
        <v>240</v>
      </c>
      <c r="N781" s="5">
        <f t="shared" si="94"/>
        <v>20160</v>
      </c>
      <c r="O781" s="5">
        <v>0</v>
      </c>
      <c r="P781" s="5">
        <f t="shared" si="95"/>
        <v>20160</v>
      </c>
      <c r="Q781" s="65" t="s">
        <v>126</v>
      </c>
      <c r="R781" s="4" t="s">
        <v>1095</v>
      </c>
      <c r="S781" s="4"/>
    </row>
    <row r="782" spans="1:19" hidden="1" x14ac:dyDescent="0.25">
      <c r="A782" s="151">
        <v>66944</v>
      </c>
      <c r="B782" s="187">
        <f t="shared" si="96"/>
        <v>46232</v>
      </c>
      <c r="C782" s="4" t="s">
        <v>1291</v>
      </c>
      <c r="D782" s="4" t="s">
        <v>1276</v>
      </c>
      <c r="E782" s="148" t="s">
        <v>8838</v>
      </c>
      <c r="F782" s="4" t="s">
        <v>125</v>
      </c>
      <c r="G782" s="41">
        <v>0</v>
      </c>
      <c r="H782" s="41">
        <v>0</v>
      </c>
      <c r="I782" s="5">
        <v>0</v>
      </c>
      <c r="J782" s="4" t="s">
        <v>1094</v>
      </c>
      <c r="K782" s="5">
        <v>84</v>
      </c>
      <c r="L782" s="5">
        <f t="shared" si="93"/>
        <v>84</v>
      </c>
      <c r="M782" s="36">
        <v>120</v>
      </c>
      <c r="N782" s="5">
        <f t="shared" si="94"/>
        <v>10080</v>
      </c>
      <c r="O782" s="5">
        <v>0</v>
      </c>
      <c r="P782" s="5">
        <f t="shared" si="95"/>
        <v>10080</v>
      </c>
      <c r="Q782" s="65" t="s">
        <v>126</v>
      </c>
      <c r="R782" s="4" t="s">
        <v>1095</v>
      </c>
      <c r="S782" s="4"/>
    </row>
    <row r="783" spans="1:19" hidden="1" x14ac:dyDescent="0.25">
      <c r="A783" s="151">
        <v>66945</v>
      </c>
      <c r="B783" s="187">
        <f t="shared" si="96"/>
        <v>46233</v>
      </c>
      <c r="C783" s="4" t="s">
        <v>1291</v>
      </c>
      <c r="D783" s="4" t="s">
        <v>1276</v>
      </c>
      <c r="E783" s="148" t="s">
        <v>8838</v>
      </c>
      <c r="F783" s="4" t="s">
        <v>125</v>
      </c>
      <c r="G783" s="41">
        <v>0</v>
      </c>
      <c r="H783" s="41">
        <v>0</v>
      </c>
      <c r="I783" s="5">
        <v>0</v>
      </c>
      <c r="J783" s="4" t="s">
        <v>1094</v>
      </c>
      <c r="K783" s="5">
        <v>84</v>
      </c>
      <c r="L783" s="5">
        <f t="shared" si="93"/>
        <v>84</v>
      </c>
      <c r="M783" s="36">
        <v>200</v>
      </c>
      <c r="N783" s="5">
        <f t="shared" si="94"/>
        <v>16800</v>
      </c>
      <c r="O783" s="5">
        <v>0</v>
      </c>
      <c r="P783" s="5">
        <f t="shared" si="95"/>
        <v>16800</v>
      </c>
      <c r="Q783" s="65" t="s">
        <v>126</v>
      </c>
      <c r="R783" s="4" t="s">
        <v>1095</v>
      </c>
      <c r="S783" s="4"/>
    </row>
    <row r="784" spans="1:19" hidden="1" x14ac:dyDescent="0.25">
      <c r="A784" s="151">
        <v>66949</v>
      </c>
      <c r="B784" s="187">
        <f t="shared" si="96"/>
        <v>46237</v>
      </c>
      <c r="C784" s="4" t="s">
        <v>1291</v>
      </c>
      <c r="D784" s="4" t="s">
        <v>1276</v>
      </c>
      <c r="E784" s="148" t="s">
        <v>8838</v>
      </c>
      <c r="F784" s="4" t="s">
        <v>125</v>
      </c>
      <c r="G784" s="41">
        <v>0</v>
      </c>
      <c r="H784" s="41">
        <v>0</v>
      </c>
      <c r="I784" s="5">
        <v>0</v>
      </c>
      <c r="J784" s="4" t="s">
        <v>1094</v>
      </c>
      <c r="K784" s="5">
        <v>84</v>
      </c>
      <c r="L784" s="5">
        <f t="shared" si="93"/>
        <v>84</v>
      </c>
      <c r="M784" s="36">
        <v>80</v>
      </c>
      <c r="N784" s="5">
        <f t="shared" si="94"/>
        <v>6720</v>
      </c>
      <c r="O784" s="5">
        <v>0</v>
      </c>
      <c r="P784" s="5">
        <f t="shared" si="95"/>
        <v>6720</v>
      </c>
      <c r="Q784" s="65" t="s">
        <v>126</v>
      </c>
      <c r="R784" s="4" t="s">
        <v>1095</v>
      </c>
      <c r="S784" s="4"/>
    </row>
    <row r="785" spans="1:19" hidden="1" x14ac:dyDescent="0.25">
      <c r="A785" s="151">
        <v>66950</v>
      </c>
      <c r="B785" s="187">
        <f t="shared" si="96"/>
        <v>46238</v>
      </c>
      <c r="C785" s="4" t="s">
        <v>1291</v>
      </c>
      <c r="D785" s="4" t="s">
        <v>1276</v>
      </c>
      <c r="E785" s="148" t="s">
        <v>8838</v>
      </c>
      <c r="F785" s="4" t="s">
        <v>125</v>
      </c>
      <c r="G785" s="41">
        <v>0</v>
      </c>
      <c r="H785" s="41">
        <v>0</v>
      </c>
      <c r="I785" s="5">
        <v>0</v>
      </c>
      <c r="J785" s="4" t="s">
        <v>1094</v>
      </c>
      <c r="K785" s="5">
        <v>84</v>
      </c>
      <c r="L785" s="5">
        <f t="shared" si="93"/>
        <v>84</v>
      </c>
      <c r="M785" s="36">
        <v>160</v>
      </c>
      <c r="N785" s="5">
        <f t="shared" si="94"/>
        <v>13440</v>
      </c>
      <c r="O785" s="5">
        <v>0</v>
      </c>
      <c r="P785" s="5">
        <f t="shared" si="95"/>
        <v>13440</v>
      </c>
      <c r="Q785" s="65" t="s">
        <v>126</v>
      </c>
      <c r="R785" s="4" t="s">
        <v>1095</v>
      </c>
      <c r="S785" s="4"/>
    </row>
    <row r="786" spans="1:19" hidden="1" x14ac:dyDescent="0.25">
      <c r="A786" s="151">
        <v>66954</v>
      </c>
      <c r="B786" s="187">
        <f t="shared" si="96"/>
        <v>46242</v>
      </c>
      <c r="C786" s="4" t="s">
        <v>1291</v>
      </c>
      <c r="D786" s="4" t="s">
        <v>1276</v>
      </c>
      <c r="E786" s="148" t="s">
        <v>8838</v>
      </c>
      <c r="F786" s="4" t="s">
        <v>125</v>
      </c>
      <c r="G786" s="41">
        <v>0</v>
      </c>
      <c r="H786" s="41">
        <v>0</v>
      </c>
      <c r="I786" s="5">
        <v>0</v>
      </c>
      <c r="J786" s="4" t="s">
        <v>1094</v>
      </c>
      <c r="K786" s="5">
        <v>84</v>
      </c>
      <c r="L786" s="5">
        <f t="shared" si="93"/>
        <v>84</v>
      </c>
      <c r="M786" s="36">
        <v>120</v>
      </c>
      <c r="N786" s="5">
        <f t="shared" si="94"/>
        <v>10080</v>
      </c>
      <c r="O786" s="5">
        <v>0</v>
      </c>
      <c r="P786" s="5">
        <f t="shared" si="95"/>
        <v>10080</v>
      </c>
      <c r="Q786" s="65" t="s">
        <v>126</v>
      </c>
      <c r="R786" s="4" t="s">
        <v>1095</v>
      </c>
      <c r="S786" s="4"/>
    </row>
    <row r="787" spans="1:19" hidden="1" x14ac:dyDescent="0.25">
      <c r="A787" s="151">
        <v>66957</v>
      </c>
      <c r="B787" s="187">
        <f t="shared" si="96"/>
        <v>46245</v>
      </c>
      <c r="C787" s="4" t="s">
        <v>1291</v>
      </c>
      <c r="D787" s="4" t="s">
        <v>1276</v>
      </c>
      <c r="E787" s="148" t="s">
        <v>8838</v>
      </c>
      <c r="F787" s="4" t="s">
        <v>125</v>
      </c>
      <c r="G787" s="41">
        <v>0</v>
      </c>
      <c r="H787" s="41">
        <v>0</v>
      </c>
      <c r="I787" s="5">
        <v>0</v>
      </c>
      <c r="J787" s="4" t="s">
        <v>1094</v>
      </c>
      <c r="K787" s="5">
        <v>84</v>
      </c>
      <c r="L787" s="5">
        <f t="shared" si="93"/>
        <v>84</v>
      </c>
      <c r="M787" s="36">
        <v>80</v>
      </c>
      <c r="N787" s="5">
        <f t="shared" si="94"/>
        <v>6720</v>
      </c>
      <c r="O787" s="5">
        <v>0</v>
      </c>
      <c r="P787" s="5">
        <f t="shared" si="95"/>
        <v>6720</v>
      </c>
      <c r="Q787" s="65" t="s">
        <v>126</v>
      </c>
      <c r="R787" s="4" t="s">
        <v>1095</v>
      </c>
      <c r="S787" s="4"/>
    </row>
    <row r="788" spans="1:19" hidden="1" x14ac:dyDescent="0.25">
      <c r="A788" s="151">
        <v>66958</v>
      </c>
      <c r="B788" s="187">
        <f t="shared" si="96"/>
        <v>46246</v>
      </c>
      <c r="C788" s="4" t="s">
        <v>1291</v>
      </c>
      <c r="D788" s="4" t="s">
        <v>1276</v>
      </c>
      <c r="E788" s="148" t="s">
        <v>8838</v>
      </c>
      <c r="F788" s="4" t="s">
        <v>125</v>
      </c>
      <c r="G788" s="41">
        <v>0</v>
      </c>
      <c r="H788" s="41">
        <v>0</v>
      </c>
      <c r="I788" s="5">
        <v>0</v>
      </c>
      <c r="J788" s="4" t="s">
        <v>1094</v>
      </c>
      <c r="K788" s="5">
        <v>84</v>
      </c>
      <c r="L788" s="5">
        <f t="shared" si="93"/>
        <v>84</v>
      </c>
      <c r="M788" s="36">
        <v>40</v>
      </c>
      <c r="N788" s="5">
        <f t="shared" si="94"/>
        <v>3360</v>
      </c>
      <c r="O788" s="5">
        <v>0</v>
      </c>
      <c r="P788" s="5">
        <f t="shared" si="95"/>
        <v>3360</v>
      </c>
      <c r="Q788" s="65" t="s">
        <v>126</v>
      </c>
      <c r="R788" s="4" t="s">
        <v>1095</v>
      </c>
      <c r="S788" s="4"/>
    </row>
    <row r="789" spans="1:19" hidden="1" x14ac:dyDescent="0.25">
      <c r="A789" s="151">
        <v>66959</v>
      </c>
      <c r="B789" s="187">
        <f t="shared" si="96"/>
        <v>46247</v>
      </c>
      <c r="C789" s="4" t="s">
        <v>1291</v>
      </c>
      <c r="D789" s="4" t="s">
        <v>1276</v>
      </c>
      <c r="E789" s="148" t="s">
        <v>8838</v>
      </c>
      <c r="F789" s="4" t="s">
        <v>125</v>
      </c>
      <c r="G789" s="41">
        <v>0</v>
      </c>
      <c r="H789" s="41">
        <v>0</v>
      </c>
      <c r="I789" s="5">
        <v>0</v>
      </c>
      <c r="J789" s="4" t="s">
        <v>1094</v>
      </c>
      <c r="K789" s="5">
        <v>84</v>
      </c>
      <c r="L789" s="5">
        <f t="shared" si="93"/>
        <v>84</v>
      </c>
      <c r="M789" s="36">
        <v>200</v>
      </c>
      <c r="N789" s="5">
        <f t="shared" si="94"/>
        <v>16800</v>
      </c>
      <c r="O789" s="5">
        <v>0</v>
      </c>
      <c r="P789" s="5">
        <f t="shared" si="95"/>
        <v>16800</v>
      </c>
      <c r="Q789" s="65" t="s">
        <v>126</v>
      </c>
      <c r="R789" s="4" t="s">
        <v>1095</v>
      </c>
      <c r="S789" s="4"/>
    </row>
    <row r="790" spans="1:19" hidden="1" x14ac:dyDescent="0.25">
      <c r="A790" s="113" t="s">
        <v>92</v>
      </c>
      <c r="B790" s="187">
        <f t="shared" si="96"/>
        <v>46203</v>
      </c>
      <c r="C790" s="4" t="s">
        <v>1291</v>
      </c>
      <c r="D790" s="4" t="s">
        <v>942</v>
      </c>
      <c r="E790" s="148"/>
      <c r="F790" s="4" t="s">
        <v>1272</v>
      </c>
      <c r="G790" s="41">
        <v>0</v>
      </c>
      <c r="H790" s="41">
        <v>0</v>
      </c>
      <c r="I790" s="5">
        <v>0</v>
      </c>
      <c r="J790" s="4" t="s">
        <v>1094</v>
      </c>
      <c r="K790" s="5">
        <v>500</v>
      </c>
      <c r="L790" s="5">
        <f t="shared" si="93"/>
        <v>500</v>
      </c>
      <c r="M790" s="36">
        <v>6</v>
      </c>
      <c r="N790" s="5">
        <f t="shared" si="94"/>
        <v>3000</v>
      </c>
      <c r="O790" s="5">
        <v>0</v>
      </c>
      <c r="P790" s="5">
        <f t="shared" si="95"/>
        <v>3000</v>
      </c>
      <c r="Q790" s="4" t="s">
        <v>126</v>
      </c>
      <c r="R790" s="4" t="s">
        <v>1095</v>
      </c>
      <c r="S790" s="4"/>
    </row>
    <row r="791" spans="1:19" hidden="1" x14ac:dyDescent="0.25">
      <c r="A791" s="113" t="s">
        <v>16</v>
      </c>
      <c r="B791" s="187">
        <f t="shared" si="96"/>
        <v>46205</v>
      </c>
      <c r="C791" s="4" t="s">
        <v>1291</v>
      </c>
      <c r="D791" s="4" t="s">
        <v>942</v>
      </c>
      <c r="E791" s="148"/>
      <c r="F791" s="4" t="s">
        <v>1272</v>
      </c>
      <c r="G791" s="41">
        <v>0</v>
      </c>
      <c r="H791" s="41">
        <v>0</v>
      </c>
      <c r="I791" s="5">
        <v>0</v>
      </c>
      <c r="J791" s="4" t="s">
        <v>1094</v>
      </c>
      <c r="K791" s="5">
        <v>500</v>
      </c>
      <c r="L791" s="5">
        <f t="shared" si="93"/>
        <v>500</v>
      </c>
      <c r="M791" s="36">
        <v>10</v>
      </c>
      <c r="N791" s="5">
        <f t="shared" si="94"/>
        <v>5000</v>
      </c>
      <c r="O791" s="5">
        <v>0</v>
      </c>
      <c r="P791" s="5">
        <f t="shared" si="95"/>
        <v>5000</v>
      </c>
      <c r="Q791" s="4" t="s">
        <v>126</v>
      </c>
      <c r="R791" s="4" t="s">
        <v>1095</v>
      </c>
      <c r="S791" s="4"/>
    </row>
    <row r="792" spans="1:19" hidden="1" x14ac:dyDescent="0.25">
      <c r="A792" s="113" t="s">
        <v>24</v>
      </c>
      <c r="B792" s="187">
        <f t="shared" si="96"/>
        <v>46207</v>
      </c>
      <c r="C792" s="4" t="s">
        <v>1291</v>
      </c>
      <c r="D792" s="4" t="s">
        <v>942</v>
      </c>
      <c r="E792" s="148"/>
      <c r="F792" s="4" t="s">
        <v>1272</v>
      </c>
      <c r="G792" s="41">
        <v>0</v>
      </c>
      <c r="H792" s="41">
        <v>0</v>
      </c>
      <c r="I792" s="5">
        <v>0</v>
      </c>
      <c r="J792" s="4" t="s">
        <v>1094</v>
      </c>
      <c r="K792" s="5">
        <v>500</v>
      </c>
      <c r="L792" s="5">
        <f t="shared" si="93"/>
        <v>500</v>
      </c>
      <c r="M792" s="36">
        <v>10</v>
      </c>
      <c r="N792" s="5">
        <f t="shared" si="94"/>
        <v>5000</v>
      </c>
      <c r="O792" s="5">
        <v>0</v>
      </c>
      <c r="P792" s="5">
        <f t="shared" si="95"/>
        <v>5000</v>
      </c>
      <c r="Q792" s="4" t="s">
        <v>126</v>
      </c>
      <c r="R792" s="4" t="s">
        <v>1095</v>
      </c>
      <c r="S792" s="4"/>
    </row>
    <row r="793" spans="1:19" hidden="1" x14ac:dyDescent="0.25">
      <c r="A793" s="113" t="s">
        <v>1292</v>
      </c>
      <c r="B793" s="187">
        <f t="shared" si="96"/>
        <v>46209</v>
      </c>
      <c r="C793" s="4" t="s">
        <v>1291</v>
      </c>
      <c r="D793" s="4" t="s">
        <v>942</v>
      </c>
      <c r="E793" s="148"/>
      <c r="F793" s="4" t="s">
        <v>1272</v>
      </c>
      <c r="G793" s="41">
        <v>0</v>
      </c>
      <c r="H793" s="41">
        <v>0</v>
      </c>
      <c r="I793" s="5">
        <v>0</v>
      </c>
      <c r="J793" s="4" t="s">
        <v>1094</v>
      </c>
      <c r="K793" s="5">
        <v>500</v>
      </c>
      <c r="L793" s="5">
        <f t="shared" si="93"/>
        <v>500</v>
      </c>
      <c r="M793" s="36">
        <v>9</v>
      </c>
      <c r="N793" s="5">
        <f t="shared" si="94"/>
        <v>4500</v>
      </c>
      <c r="O793" s="5">
        <v>0</v>
      </c>
      <c r="P793" s="5">
        <f t="shared" si="95"/>
        <v>4500</v>
      </c>
      <c r="Q793" s="4" t="s">
        <v>126</v>
      </c>
      <c r="R793" s="4" t="s">
        <v>1095</v>
      </c>
      <c r="S793" s="4"/>
    </row>
    <row r="794" spans="1:19" hidden="1" x14ac:dyDescent="0.25">
      <c r="A794" s="113" t="s">
        <v>31</v>
      </c>
      <c r="B794" s="187">
        <f t="shared" si="96"/>
        <v>46211</v>
      </c>
      <c r="C794" s="4" t="s">
        <v>1291</v>
      </c>
      <c r="D794" s="4" t="s">
        <v>942</v>
      </c>
      <c r="E794" s="148"/>
      <c r="F794" s="4" t="s">
        <v>1272</v>
      </c>
      <c r="G794" s="41">
        <v>0</v>
      </c>
      <c r="H794" s="41">
        <v>0</v>
      </c>
      <c r="I794" s="5">
        <v>0</v>
      </c>
      <c r="J794" s="4" t="s">
        <v>1094</v>
      </c>
      <c r="K794" s="5">
        <v>500</v>
      </c>
      <c r="L794" s="5">
        <f t="shared" si="93"/>
        <v>500</v>
      </c>
      <c r="M794" s="36">
        <v>9</v>
      </c>
      <c r="N794" s="5">
        <f t="shared" si="94"/>
        <v>4500</v>
      </c>
      <c r="O794" s="5">
        <v>0</v>
      </c>
      <c r="P794" s="5">
        <f t="shared" si="95"/>
        <v>4500</v>
      </c>
      <c r="Q794" s="4" t="s">
        <v>126</v>
      </c>
      <c r="R794" s="4" t="s">
        <v>1095</v>
      </c>
      <c r="S794" s="4"/>
    </row>
    <row r="795" spans="1:19" hidden="1" x14ac:dyDescent="0.25">
      <c r="A795" s="113" t="s">
        <v>35</v>
      </c>
      <c r="B795" s="187">
        <f t="shared" si="96"/>
        <v>46213</v>
      </c>
      <c r="C795" s="4" t="s">
        <v>1291</v>
      </c>
      <c r="D795" s="4" t="s">
        <v>942</v>
      </c>
      <c r="E795" s="148"/>
      <c r="F795" s="4" t="s">
        <v>1272</v>
      </c>
      <c r="G795" s="41">
        <v>0</v>
      </c>
      <c r="H795" s="41">
        <v>0</v>
      </c>
      <c r="I795" s="5">
        <v>0</v>
      </c>
      <c r="J795" s="4" t="s">
        <v>1094</v>
      </c>
      <c r="K795" s="5">
        <v>500</v>
      </c>
      <c r="L795" s="5">
        <f t="shared" si="93"/>
        <v>500</v>
      </c>
      <c r="M795" s="36">
        <v>10</v>
      </c>
      <c r="N795" s="5">
        <f t="shared" si="94"/>
        <v>5000</v>
      </c>
      <c r="O795" s="5">
        <v>0</v>
      </c>
      <c r="P795" s="5">
        <f t="shared" si="95"/>
        <v>5000</v>
      </c>
      <c r="Q795" s="4" t="s">
        <v>126</v>
      </c>
      <c r="R795" s="4" t="s">
        <v>1095</v>
      </c>
      <c r="S795" s="4"/>
    </row>
    <row r="796" spans="1:19" hidden="1" x14ac:dyDescent="0.25">
      <c r="A796" s="113" t="s">
        <v>37</v>
      </c>
      <c r="B796" s="187">
        <f t="shared" si="96"/>
        <v>46215</v>
      </c>
      <c r="C796" s="4" t="s">
        <v>1291</v>
      </c>
      <c r="D796" s="4" t="s">
        <v>942</v>
      </c>
      <c r="E796" s="148"/>
      <c r="F796" s="4" t="s">
        <v>1272</v>
      </c>
      <c r="G796" s="41">
        <v>0</v>
      </c>
      <c r="H796" s="41">
        <v>0</v>
      </c>
      <c r="I796" s="5">
        <v>0</v>
      </c>
      <c r="J796" s="4" t="s">
        <v>1094</v>
      </c>
      <c r="K796" s="5">
        <v>500</v>
      </c>
      <c r="L796" s="5">
        <f t="shared" si="93"/>
        <v>500</v>
      </c>
      <c r="M796" s="36">
        <v>17</v>
      </c>
      <c r="N796" s="5">
        <f t="shared" si="94"/>
        <v>8500</v>
      </c>
      <c r="O796" s="5">
        <v>0</v>
      </c>
      <c r="P796" s="5">
        <f t="shared" si="95"/>
        <v>8500</v>
      </c>
      <c r="Q796" s="4" t="s">
        <v>126</v>
      </c>
      <c r="R796" s="4" t="s">
        <v>1095</v>
      </c>
      <c r="S796" s="4"/>
    </row>
    <row r="797" spans="1:19" hidden="1" x14ac:dyDescent="0.25">
      <c r="A797" s="113" t="s">
        <v>39</v>
      </c>
      <c r="B797" s="187">
        <f t="shared" si="96"/>
        <v>46217</v>
      </c>
      <c r="C797" s="4" t="s">
        <v>1291</v>
      </c>
      <c r="D797" s="4" t="s">
        <v>942</v>
      </c>
      <c r="E797" s="148"/>
      <c r="F797" s="4" t="s">
        <v>1272</v>
      </c>
      <c r="G797" s="41">
        <v>0</v>
      </c>
      <c r="H797" s="41">
        <v>0</v>
      </c>
      <c r="I797" s="5">
        <v>0</v>
      </c>
      <c r="J797" s="4" t="s">
        <v>1094</v>
      </c>
      <c r="K797" s="5">
        <v>500</v>
      </c>
      <c r="L797" s="5">
        <f t="shared" si="93"/>
        <v>500</v>
      </c>
      <c r="M797" s="36">
        <v>9</v>
      </c>
      <c r="N797" s="5">
        <f t="shared" si="94"/>
        <v>4500</v>
      </c>
      <c r="O797" s="5">
        <v>0</v>
      </c>
      <c r="P797" s="5">
        <f t="shared" si="95"/>
        <v>4500</v>
      </c>
      <c r="Q797" s="4" t="s">
        <v>126</v>
      </c>
      <c r="R797" s="4" t="s">
        <v>1095</v>
      </c>
      <c r="S797" s="4"/>
    </row>
    <row r="798" spans="1:19" hidden="1" x14ac:dyDescent="0.25">
      <c r="A798" s="113" t="s">
        <v>93</v>
      </c>
      <c r="B798" s="187">
        <f t="shared" si="96"/>
        <v>46219</v>
      </c>
      <c r="C798" s="4" t="s">
        <v>1291</v>
      </c>
      <c r="D798" s="4" t="s">
        <v>942</v>
      </c>
      <c r="E798" s="148"/>
      <c r="F798" s="4" t="s">
        <v>1272</v>
      </c>
      <c r="G798" s="41">
        <v>0</v>
      </c>
      <c r="H798" s="41">
        <v>0</v>
      </c>
      <c r="I798" s="5">
        <v>0</v>
      </c>
      <c r="J798" s="4" t="s">
        <v>1094</v>
      </c>
      <c r="K798" s="5">
        <v>500</v>
      </c>
      <c r="L798" s="5">
        <f t="shared" si="93"/>
        <v>500</v>
      </c>
      <c r="M798" s="36">
        <v>9</v>
      </c>
      <c r="N798" s="5">
        <f t="shared" si="94"/>
        <v>4500</v>
      </c>
      <c r="O798" s="5">
        <v>0</v>
      </c>
      <c r="P798" s="5">
        <f t="shared" si="95"/>
        <v>4500</v>
      </c>
      <c r="Q798" s="4" t="s">
        <v>126</v>
      </c>
      <c r="R798" s="4" t="s">
        <v>1095</v>
      </c>
      <c r="S798" s="4"/>
    </row>
    <row r="799" spans="1:19" hidden="1" x14ac:dyDescent="0.25">
      <c r="A799" s="113" t="s">
        <v>16</v>
      </c>
      <c r="B799" s="187">
        <f t="shared" si="96"/>
        <v>46205</v>
      </c>
      <c r="C799" s="4" t="s">
        <v>1291</v>
      </c>
      <c r="D799" s="4" t="s">
        <v>942</v>
      </c>
      <c r="E799" s="148"/>
      <c r="F799" s="4" t="s">
        <v>148</v>
      </c>
      <c r="G799" s="41">
        <v>0</v>
      </c>
      <c r="H799" s="41">
        <v>0</v>
      </c>
      <c r="I799" s="5">
        <v>0</v>
      </c>
      <c r="J799" s="4" t="s">
        <v>1094</v>
      </c>
      <c r="K799" s="5">
        <f>(37.5*500)/20</f>
        <v>937.5</v>
      </c>
      <c r="L799" s="5">
        <f t="shared" si="93"/>
        <v>937.5</v>
      </c>
      <c r="M799" s="36">
        <v>20</v>
      </c>
      <c r="N799" s="5">
        <f t="shared" si="94"/>
        <v>18750</v>
      </c>
      <c r="O799" s="5">
        <v>0</v>
      </c>
      <c r="P799" s="5">
        <f t="shared" si="95"/>
        <v>18750</v>
      </c>
      <c r="Q799" s="4" t="s">
        <v>126</v>
      </c>
      <c r="R799" s="4" t="s">
        <v>1095</v>
      </c>
      <c r="S799" s="4"/>
    </row>
    <row r="800" spans="1:19" hidden="1" x14ac:dyDescent="0.25">
      <c r="A800" s="113" t="s">
        <v>24</v>
      </c>
      <c r="B800" s="187">
        <f t="shared" si="96"/>
        <v>46207</v>
      </c>
      <c r="C800" s="4" t="s">
        <v>1291</v>
      </c>
      <c r="D800" s="4" t="s">
        <v>942</v>
      </c>
      <c r="E800" s="148"/>
      <c r="F800" s="4" t="s">
        <v>149</v>
      </c>
      <c r="G800" s="41">
        <v>0</v>
      </c>
      <c r="H800" s="41">
        <v>0</v>
      </c>
      <c r="I800" s="5">
        <v>0</v>
      </c>
      <c r="J800" s="4" t="s">
        <v>1094</v>
      </c>
      <c r="K800" s="5">
        <f>(11*500)/7.5</f>
        <v>733.33333333333337</v>
      </c>
      <c r="L800" s="5">
        <f t="shared" si="93"/>
        <v>733.33333333333337</v>
      </c>
      <c r="M800" s="36">
        <v>7.5</v>
      </c>
      <c r="N800" s="5">
        <f t="shared" si="94"/>
        <v>5500</v>
      </c>
      <c r="O800" s="5">
        <v>0</v>
      </c>
      <c r="P800" s="5">
        <f t="shared" si="95"/>
        <v>5500</v>
      </c>
      <c r="Q800" s="4" t="s">
        <v>126</v>
      </c>
      <c r="R800" s="4" t="s">
        <v>1095</v>
      </c>
      <c r="S800" s="4"/>
    </row>
    <row r="801" spans="1:19" hidden="1" x14ac:dyDescent="0.25">
      <c r="A801" s="113" t="s">
        <v>31</v>
      </c>
      <c r="B801" s="187">
        <f t="shared" si="96"/>
        <v>46211</v>
      </c>
      <c r="C801" s="4" t="s">
        <v>1291</v>
      </c>
      <c r="D801" s="4" t="s">
        <v>942</v>
      </c>
      <c r="E801" s="148"/>
      <c r="F801" s="4" t="s">
        <v>149</v>
      </c>
      <c r="G801" s="41">
        <v>0</v>
      </c>
      <c r="H801" s="41">
        <v>0</v>
      </c>
      <c r="I801" s="5">
        <v>0</v>
      </c>
      <c r="J801" s="4" t="s">
        <v>1094</v>
      </c>
      <c r="K801" s="5">
        <f>(8.5*500)/5.5</f>
        <v>772.72727272727275</v>
      </c>
      <c r="L801" s="5">
        <f t="shared" si="93"/>
        <v>772.72727272727275</v>
      </c>
      <c r="M801" s="36">
        <v>7.5</v>
      </c>
      <c r="N801" s="5">
        <f t="shared" si="94"/>
        <v>5795.454545454546</v>
      </c>
      <c r="O801" s="5">
        <v>0</v>
      </c>
      <c r="P801" s="5">
        <f t="shared" si="95"/>
        <v>5795.454545454546</v>
      </c>
      <c r="Q801" s="4" t="s">
        <v>126</v>
      </c>
      <c r="R801" s="4" t="s">
        <v>1095</v>
      </c>
      <c r="S801" s="4"/>
    </row>
    <row r="802" spans="1:19" hidden="1" x14ac:dyDescent="0.25">
      <c r="A802" s="113" t="s">
        <v>37</v>
      </c>
      <c r="B802" s="187">
        <f t="shared" si="96"/>
        <v>46215</v>
      </c>
      <c r="C802" s="4" t="s">
        <v>1291</v>
      </c>
      <c r="D802" s="4" t="s">
        <v>942</v>
      </c>
      <c r="E802" s="148"/>
      <c r="F802" s="4" t="s">
        <v>148</v>
      </c>
      <c r="G802" s="41">
        <v>0</v>
      </c>
      <c r="H802" s="41">
        <v>0</v>
      </c>
      <c r="I802" s="5">
        <v>0</v>
      </c>
      <c r="J802" s="4" t="s">
        <v>1094</v>
      </c>
      <c r="K802" s="5">
        <f>(71*500)/40</f>
        <v>887.5</v>
      </c>
      <c r="L802" s="5">
        <f t="shared" si="93"/>
        <v>887.5</v>
      </c>
      <c r="M802" s="36">
        <v>40</v>
      </c>
      <c r="N802" s="5">
        <f t="shared" si="94"/>
        <v>35500</v>
      </c>
      <c r="O802" s="5">
        <v>0</v>
      </c>
      <c r="P802" s="5">
        <f t="shared" si="95"/>
        <v>35500</v>
      </c>
      <c r="Q802" s="4" t="s">
        <v>126</v>
      </c>
      <c r="R802" s="4" t="s">
        <v>1095</v>
      </c>
      <c r="S802" s="4"/>
    </row>
    <row r="803" spans="1:19" hidden="1" x14ac:dyDescent="0.25">
      <c r="A803" s="151">
        <v>66969</v>
      </c>
      <c r="B803" s="187">
        <f t="shared" ref="B803:B808" si="97">IF(A803="","",IF(ISNUMBER(A803),IFERROR(VLOOKUP(TEXT(A803,"yyyy/mm/dd"),BSAD,2,FALSE),""),IFERROR(VLOOKUP(A803,BSAD,2,FALSE),"")))</f>
        <v>46258</v>
      </c>
      <c r="C803" s="4" t="s">
        <v>1152</v>
      </c>
      <c r="D803" s="4" t="s">
        <v>9130</v>
      </c>
      <c r="E803" s="148" t="s">
        <v>1092</v>
      </c>
      <c r="F803" s="4" t="s">
        <v>131</v>
      </c>
      <c r="G803" s="41">
        <v>3.7</v>
      </c>
      <c r="H803" s="41">
        <v>7.6</v>
      </c>
      <c r="I803" s="5">
        <v>2</v>
      </c>
      <c r="J803" s="4" t="s">
        <v>1118</v>
      </c>
      <c r="K803" s="5">
        <v>0</v>
      </c>
      <c r="L803" s="5">
        <f t="shared" ref="L803:L808" si="98">IF($F803="","",IF($J803="FIXED",$K803,($G803*FAT_MULT)+($H803*SNF_MULT)+$I803))</f>
        <v>63.034999999999997</v>
      </c>
      <c r="M803" s="36">
        <v>3</v>
      </c>
      <c r="N803" s="5">
        <f t="shared" ref="N803:N808" si="99">IF($M803="","",$M803*$L803)</f>
        <v>189.10499999999999</v>
      </c>
      <c r="O803" s="5">
        <v>0</v>
      </c>
      <c r="P803" s="5">
        <f t="shared" ref="P803:P808" si="100">IF($M803="","",$N803+$O803)</f>
        <v>189.10499999999999</v>
      </c>
      <c r="Q803" s="65" t="s">
        <v>126</v>
      </c>
      <c r="R803" s="4" t="s">
        <v>127</v>
      </c>
      <c r="S803" s="4"/>
    </row>
    <row r="804" spans="1:19" hidden="1" x14ac:dyDescent="0.25">
      <c r="A804" s="151">
        <v>66970</v>
      </c>
      <c r="B804" s="187">
        <f t="shared" si="97"/>
        <v>46259</v>
      </c>
      <c r="C804" s="4" t="s">
        <v>1152</v>
      </c>
      <c r="D804" s="4" t="s">
        <v>9130</v>
      </c>
      <c r="E804" s="148" t="s">
        <v>8838</v>
      </c>
      <c r="F804" s="4" t="s">
        <v>131</v>
      </c>
      <c r="G804" s="41">
        <v>3.6</v>
      </c>
      <c r="H804" s="41">
        <v>7.8</v>
      </c>
      <c r="I804" s="5">
        <v>2</v>
      </c>
      <c r="J804" s="4" t="s">
        <v>1118</v>
      </c>
      <c r="K804" s="5">
        <v>0</v>
      </c>
      <c r="L804" s="5">
        <f t="shared" si="98"/>
        <v>63.23</v>
      </c>
      <c r="M804" s="36">
        <v>3.5</v>
      </c>
      <c r="N804" s="5">
        <f t="shared" si="99"/>
        <v>221.30499999999998</v>
      </c>
      <c r="O804" s="5">
        <v>0</v>
      </c>
      <c r="P804" s="5">
        <f t="shared" si="100"/>
        <v>221.30499999999998</v>
      </c>
      <c r="Q804" s="65" t="s">
        <v>126</v>
      </c>
      <c r="R804" s="4" t="s">
        <v>127</v>
      </c>
      <c r="S804" s="4"/>
    </row>
    <row r="805" spans="1:19" hidden="1" x14ac:dyDescent="0.25">
      <c r="A805" s="151">
        <v>66970</v>
      </c>
      <c r="B805" s="187">
        <f t="shared" si="97"/>
        <v>46259</v>
      </c>
      <c r="C805" s="4" t="s">
        <v>1152</v>
      </c>
      <c r="D805" s="4" t="s">
        <v>9130</v>
      </c>
      <c r="E805" s="148" t="s">
        <v>1092</v>
      </c>
      <c r="F805" s="4" t="s">
        <v>131</v>
      </c>
      <c r="G805" s="41">
        <v>3.7</v>
      </c>
      <c r="H805" s="41">
        <v>7.6</v>
      </c>
      <c r="I805" s="5">
        <v>2</v>
      </c>
      <c r="J805" s="4" t="s">
        <v>1118</v>
      </c>
      <c r="K805" s="5">
        <v>0</v>
      </c>
      <c r="L805" s="5">
        <f t="shared" si="98"/>
        <v>63.034999999999997</v>
      </c>
      <c r="M805" s="36">
        <v>2.5</v>
      </c>
      <c r="N805" s="5">
        <f t="shared" si="99"/>
        <v>157.58749999999998</v>
      </c>
      <c r="O805" s="5">
        <v>0</v>
      </c>
      <c r="P805" s="5">
        <f t="shared" si="100"/>
        <v>157.58749999999998</v>
      </c>
      <c r="Q805" s="65" t="s">
        <v>126</v>
      </c>
      <c r="R805" s="4" t="s">
        <v>127</v>
      </c>
      <c r="S805" s="4"/>
    </row>
    <row r="806" spans="1:19" hidden="1" x14ac:dyDescent="0.25">
      <c r="A806" s="151">
        <v>66971</v>
      </c>
      <c r="B806" s="187">
        <f t="shared" si="97"/>
        <v>46260</v>
      </c>
      <c r="C806" s="4" t="s">
        <v>1152</v>
      </c>
      <c r="D806" s="4" t="s">
        <v>9130</v>
      </c>
      <c r="E806" s="148" t="s">
        <v>8838</v>
      </c>
      <c r="F806" s="4" t="s">
        <v>131</v>
      </c>
      <c r="G806" s="41">
        <v>3.75</v>
      </c>
      <c r="H806" s="41">
        <v>7.6</v>
      </c>
      <c r="I806" s="5">
        <v>2</v>
      </c>
      <c r="J806" s="4" t="s">
        <v>1118</v>
      </c>
      <c r="K806" s="5">
        <v>0</v>
      </c>
      <c r="L806" s="5">
        <f t="shared" si="98"/>
        <v>63.392499999999998</v>
      </c>
      <c r="M806" s="36">
        <v>3.6</v>
      </c>
      <c r="N806" s="5">
        <f t="shared" si="99"/>
        <v>228.21299999999999</v>
      </c>
      <c r="O806" s="5">
        <v>0</v>
      </c>
      <c r="P806" s="5">
        <f t="shared" si="100"/>
        <v>228.21299999999999</v>
      </c>
      <c r="Q806" s="65" t="s">
        <v>126</v>
      </c>
      <c r="R806" s="4" t="s">
        <v>127</v>
      </c>
      <c r="S806" s="4"/>
    </row>
    <row r="807" spans="1:19" hidden="1" x14ac:dyDescent="0.25">
      <c r="A807" s="151">
        <v>66971</v>
      </c>
      <c r="B807" s="187">
        <f t="shared" si="97"/>
        <v>46260</v>
      </c>
      <c r="C807" s="4" t="s">
        <v>1152</v>
      </c>
      <c r="D807" s="4" t="s">
        <v>9130</v>
      </c>
      <c r="E807" s="148" t="s">
        <v>1092</v>
      </c>
      <c r="F807" s="4" t="s">
        <v>131</v>
      </c>
      <c r="G807" s="41">
        <v>3.7</v>
      </c>
      <c r="H807" s="41">
        <v>7.6</v>
      </c>
      <c r="I807" s="5">
        <v>2</v>
      </c>
      <c r="J807" s="4" t="s">
        <v>1118</v>
      </c>
      <c r="K807" s="5">
        <v>0</v>
      </c>
      <c r="L807" s="5">
        <f t="shared" si="98"/>
        <v>63.034999999999997</v>
      </c>
      <c r="M807" s="36">
        <v>2.9</v>
      </c>
      <c r="N807" s="5">
        <f t="shared" si="99"/>
        <v>182.80149999999998</v>
      </c>
      <c r="O807" s="5">
        <v>0</v>
      </c>
      <c r="P807" s="5">
        <f t="shared" si="100"/>
        <v>182.80149999999998</v>
      </c>
      <c r="Q807" s="65" t="s">
        <v>126</v>
      </c>
      <c r="R807" s="4" t="s">
        <v>127</v>
      </c>
      <c r="S807" s="4"/>
    </row>
    <row r="808" spans="1:19" hidden="1" x14ac:dyDescent="0.25">
      <c r="A808" s="100">
        <v>66972</v>
      </c>
      <c r="B808" s="187">
        <f t="shared" si="97"/>
        <v>46261</v>
      </c>
      <c r="C808" s="4" t="s">
        <v>1152</v>
      </c>
      <c r="D808" s="4" t="s">
        <v>9130</v>
      </c>
      <c r="E808" s="148" t="s">
        <v>8838</v>
      </c>
      <c r="F808" s="4" t="s">
        <v>131</v>
      </c>
      <c r="G808" s="41">
        <v>3.55</v>
      </c>
      <c r="H808" s="41">
        <v>7.9</v>
      </c>
      <c r="I808" s="5">
        <v>2</v>
      </c>
      <c r="J808" s="4" t="s">
        <v>1118</v>
      </c>
      <c r="K808" s="5">
        <v>0</v>
      </c>
      <c r="L808" s="5">
        <f t="shared" si="98"/>
        <v>63.327500000000001</v>
      </c>
      <c r="M808" s="36">
        <v>4.5</v>
      </c>
      <c r="N808" s="5">
        <f t="shared" si="99"/>
        <v>284.97375</v>
      </c>
      <c r="O808" s="5">
        <v>0</v>
      </c>
      <c r="P808" s="5">
        <f t="shared" si="100"/>
        <v>284.97375</v>
      </c>
      <c r="Q808" s="65" t="s">
        <v>126</v>
      </c>
      <c r="R808" s="4" t="s">
        <v>127</v>
      </c>
      <c r="S808" s="4"/>
    </row>
    <row r="809" spans="1:19" hidden="1" x14ac:dyDescent="0.25">
      <c r="A809" s="100">
        <v>66972</v>
      </c>
      <c r="B809" s="187">
        <f t="shared" si="96"/>
        <v>46261</v>
      </c>
      <c r="C809" s="4" t="s">
        <v>1152</v>
      </c>
      <c r="D809" s="4" t="s">
        <v>9130</v>
      </c>
      <c r="E809" s="148" t="s">
        <v>1092</v>
      </c>
      <c r="F809" s="4" t="s">
        <v>131</v>
      </c>
      <c r="G809" s="41">
        <v>3.6</v>
      </c>
      <c r="H809" s="41">
        <v>7.95</v>
      </c>
      <c r="I809" s="5">
        <v>2</v>
      </c>
      <c r="J809" s="4" t="s">
        <v>1118</v>
      </c>
      <c r="K809" s="5">
        <v>0</v>
      </c>
      <c r="L809" s="5">
        <f t="shared" ref="L809:L830" si="101">IF($F809="","",IF($J809="FIXED",$K809,($G809*FAT_MULT)+($H809*SNF_MULT)+$I809))</f>
        <v>63.912500000000001</v>
      </c>
      <c r="M809" s="36">
        <v>3.4</v>
      </c>
      <c r="N809" s="5">
        <f t="shared" ref="N809:N830" si="102">IF($M809="","",$M809*$L809)</f>
        <v>217.30250000000001</v>
      </c>
      <c r="O809" s="5">
        <v>0</v>
      </c>
      <c r="P809" s="5">
        <f t="shared" ref="P809:P830" si="103">IF($M809="","",$N809+$O809)</f>
        <v>217.30250000000001</v>
      </c>
      <c r="Q809" s="65" t="s">
        <v>126</v>
      </c>
      <c r="R809" s="4" t="s">
        <v>127</v>
      </c>
      <c r="S809" s="4"/>
    </row>
    <row r="810" spans="1:19" hidden="1" x14ac:dyDescent="0.25">
      <c r="A810" s="151">
        <v>66973</v>
      </c>
      <c r="B810" s="187">
        <f t="shared" si="96"/>
        <v>46262</v>
      </c>
      <c r="C810" s="4" t="s">
        <v>1152</v>
      </c>
      <c r="D810" s="4" t="s">
        <v>9130</v>
      </c>
      <c r="E810" s="148" t="s">
        <v>8838</v>
      </c>
      <c r="F810" s="4" t="s">
        <v>131</v>
      </c>
      <c r="G810" s="41">
        <v>3.7</v>
      </c>
      <c r="H810" s="41">
        <v>7.6</v>
      </c>
      <c r="I810" s="5">
        <v>2</v>
      </c>
      <c r="J810" s="4" t="s">
        <v>1118</v>
      </c>
      <c r="K810" s="5">
        <v>0</v>
      </c>
      <c r="L810" s="5">
        <f t="shared" si="101"/>
        <v>63.034999999999997</v>
      </c>
      <c r="M810" s="36">
        <v>2.6</v>
      </c>
      <c r="N810" s="5">
        <f t="shared" si="102"/>
        <v>163.89099999999999</v>
      </c>
      <c r="O810" s="5">
        <v>0</v>
      </c>
      <c r="P810" s="5">
        <f t="shared" si="103"/>
        <v>163.89099999999999</v>
      </c>
      <c r="Q810" s="65" t="s">
        <v>126</v>
      </c>
      <c r="R810" s="4" t="s">
        <v>127</v>
      </c>
      <c r="S810" s="4"/>
    </row>
    <row r="811" spans="1:19" hidden="1" x14ac:dyDescent="0.25">
      <c r="A811" s="151">
        <v>66973</v>
      </c>
      <c r="B811" s="187">
        <f t="shared" si="96"/>
        <v>46262</v>
      </c>
      <c r="C811" s="4" t="s">
        <v>1152</v>
      </c>
      <c r="D811" s="4" t="s">
        <v>9130</v>
      </c>
      <c r="E811" s="148" t="s">
        <v>1092</v>
      </c>
      <c r="F811" s="4" t="s">
        <v>131</v>
      </c>
      <c r="G811" s="41">
        <v>3.7</v>
      </c>
      <c r="H811" s="41">
        <v>7.6</v>
      </c>
      <c r="I811" s="5">
        <v>2</v>
      </c>
      <c r="J811" s="4" t="s">
        <v>1118</v>
      </c>
      <c r="K811" s="5">
        <v>0</v>
      </c>
      <c r="L811" s="5">
        <f t="shared" si="101"/>
        <v>63.034999999999997</v>
      </c>
      <c r="M811" s="36">
        <v>2.8</v>
      </c>
      <c r="N811" s="5">
        <f t="shared" si="102"/>
        <v>176.49799999999999</v>
      </c>
      <c r="O811" s="5">
        <v>0</v>
      </c>
      <c r="P811" s="5">
        <f t="shared" si="103"/>
        <v>176.49799999999999</v>
      </c>
      <c r="Q811" s="65" t="s">
        <v>126</v>
      </c>
      <c r="R811" s="4" t="s">
        <v>127</v>
      </c>
      <c r="S811" s="4"/>
    </row>
    <row r="812" spans="1:19" hidden="1" x14ac:dyDescent="0.25">
      <c r="A812" s="151">
        <v>66974</v>
      </c>
      <c r="B812" s="187">
        <f t="shared" si="96"/>
        <v>46263</v>
      </c>
      <c r="C812" s="4" t="s">
        <v>1152</v>
      </c>
      <c r="D812" s="4" t="s">
        <v>9130</v>
      </c>
      <c r="E812" s="148" t="s">
        <v>8838</v>
      </c>
      <c r="F812" s="4" t="s">
        <v>131</v>
      </c>
      <c r="G812" s="41">
        <v>3.7</v>
      </c>
      <c r="H812" s="41">
        <v>7.75</v>
      </c>
      <c r="I812" s="5">
        <v>2</v>
      </c>
      <c r="J812" s="4" t="s">
        <v>1118</v>
      </c>
      <c r="K812" s="5">
        <v>0</v>
      </c>
      <c r="L812" s="5">
        <f t="shared" si="101"/>
        <v>63.717500000000001</v>
      </c>
      <c r="M812" s="36">
        <v>3.4</v>
      </c>
      <c r="N812" s="5">
        <f t="shared" si="102"/>
        <v>216.6395</v>
      </c>
      <c r="O812" s="5">
        <v>0</v>
      </c>
      <c r="P812" s="5">
        <f t="shared" si="103"/>
        <v>216.6395</v>
      </c>
      <c r="Q812" s="65" t="s">
        <v>126</v>
      </c>
      <c r="R812" s="4" t="s">
        <v>127</v>
      </c>
      <c r="S812" s="4"/>
    </row>
    <row r="813" spans="1:19" hidden="1" x14ac:dyDescent="0.25">
      <c r="A813" s="151">
        <v>66974</v>
      </c>
      <c r="B813" s="187">
        <f t="shared" si="96"/>
        <v>46263</v>
      </c>
      <c r="C813" s="4" t="s">
        <v>1152</v>
      </c>
      <c r="D813" s="4" t="s">
        <v>9130</v>
      </c>
      <c r="E813" s="148" t="s">
        <v>1092</v>
      </c>
      <c r="F813" s="4" t="s">
        <v>131</v>
      </c>
      <c r="G813" s="41">
        <v>3.75</v>
      </c>
      <c r="H813" s="41">
        <v>7.8</v>
      </c>
      <c r="I813" s="5">
        <v>2</v>
      </c>
      <c r="J813" s="4" t="s">
        <v>1118</v>
      </c>
      <c r="K813" s="5">
        <v>0</v>
      </c>
      <c r="L813" s="5">
        <f t="shared" si="101"/>
        <v>64.302499999999995</v>
      </c>
      <c r="M813" s="36">
        <v>2.5</v>
      </c>
      <c r="N813" s="5">
        <f t="shared" si="102"/>
        <v>160.75624999999999</v>
      </c>
      <c r="O813" s="5">
        <v>0</v>
      </c>
      <c r="P813" s="5">
        <f t="shared" si="103"/>
        <v>160.75624999999999</v>
      </c>
      <c r="Q813" s="65" t="s">
        <v>126</v>
      </c>
      <c r="R813" s="4" t="s">
        <v>127</v>
      </c>
      <c r="S813" s="4"/>
    </row>
    <row r="814" spans="1:19" hidden="1" x14ac:dyDescent="0.25">
      <c r="A814" s="151">
        <v>66975</v>
      </c>
      <c r="B814" s="187">
        <f t="shared" si="96"/>
        <v>46264</v>
      </c>
      <c r="C814" s="4" t="s">
        <v>1152</v>
      </c>
      <c r="D814" s="4" t="s">
        <v>9130</v>
      </c>
      <c r="E814" s="148" t="s">
        <v>8838</v>
      </c>
      <c r="F814" s="4" t="s">
        <v>131</v>
      </c>
      <c r="G814" s="41">
        <v>3.6</v>
      </c>
      <c r="H814" s="41">
        <v>7.8</v>
      </c>
      <c r="I814" s="5">
        <v>2</v>
      </c>
      <c r="J814" s="4" t="s">
        <v>1118</v>
      </c>
      <c r="K814" s="5">
        <v>0</v>
      </c>
      <c r="L814" s="5">
        <f t="shared" si="101"/>
        <v>63.23</v>
      </c>
      <c r="M814" s="36">
        <v>3.4</v>
      </c>
      <c r="N814" s="5">
        <f t="shared" si="102"/>
        <v>214.98199999999997</v>
      </c>
      <c r="O814" s="5">
        <v>0</v>
      </c>
      <c r="P814" s="5">
        <f t="shared" si="103"/>
        <v>214.98199999999997</v>
      </c>
      <c r="Q814" s="65" t="s">
        <v>126</v>
      </c>
      <c r="R814" s="4" t="s">
        <v>127</v>
      </c>
      <c r="S814" s="4"/>
    </row>
    <row r="815" spans="1:19" hidden="1" x14ac:dyDescent="0.25">
      <c r="A815" s="151">
        <v>66975</v>
      </c>
      <c r="B815" s="187">
        <f t="shared" si="96"/>
        <v>46264</v>
      </c>
      <c r="C815" s="4" t="s">
        <v>1152</v>
      </c>
      <c r="D815" s="4" t="s">
        <v>9130</v>
      </c>
      <c r="E815" s="148" t="s">
        <v>1092</v>
      </c>
      <c r="F815" s="4" t="s">
        <v>131</v>
      </c>
      <c r="G815" s="41">
        <v>7.8</v>
      </c>
      <c r="H815" s="41">
        <v>7.58</v>
      </c>
      <c r="I815" s="5">
        <v>2</v>
      </c>
      <c r="J815" s="4" t="s">
        <v>1118</v>
      </c>
      <c r="K815" s="5">
        <v>0</v>
      </c>
      <c r="L815" s="5">
        <f t="shared" si="101"/>
        <v>92.259</v>
      </c>
      <c r="M815" s="36">
        <v>2.8</v>
      </c>
      <c r="N815" s="5">
        <f t="shared" si="102"/>
        <v>258.3252</v>
      </c>
      <c r="O815" s="5">
        <v>0</v>
      </c>
      <c r="P815" s="5">
        <f t="shared" si="103"/>
        <v>258.3252</v>
      </c>
      <c r="Q815" s="65" t="s">
        <v>126</v>
      </c>
      <c r="R815" s="4" t="s">
        <v>127</v>
      </c>
      <c r="S815" s="4"/>
    </row>
    <row r="816" spans="1:19" hidden="1" x14ac:dyDescent="0.25">
      <c r="A816" s="151">
        <v>66976</v>
      </c>
      <c r="B816" s="187">
        <f t="shared" si="96"/>
        <v>46265</v>
      </c>
      <c r="C816" s="4" t="s">
        <v>1152</v>
      </c>
      <c r="D816" s="4" t="s">
        <v>9130</v>
      </c>
      <c r="E816" s="148" t="s">
        <v>8838</v>
      </c>
      <c r="F816" s="4" t="s">
        <v>131</v>
      </c>
      <c r="G816" s="41">
        <v>3.6</v>
      </c>
      <c r="H816" s="41">
        <v>7.8</v>
      </c>
      <c r="I816" s="5">
        <v>2</v>
      </c>
      <c r="J816" s="4" t="s">
        <v>1118</v>
      </c>
      <c r="K816" s="5">
        <v>0</v>
      </c>
      <c r="L816" s="5">
        <f t="shared" si="101"/>
        <v>63.23</v>
      </c>
      <c r="M816" s="36">
        <v>3.7</v>
      </c>
      <c r="N816" s="5">
        <f t="shared" si="102"/>
        <v>233.95099999999999</v>
      </c>
      <c r="O816" s="5">
        <v>0</v>
      </c>
      <c r="P816" s="5">
        <f t="shared" si="103"/>
        <v>233.95099999999999</v>
      </c>
      <c r="Q816" s="65" t="s">
        <v>126</v>
      </c>
      <c r="R816" s="4" t="s">
        <v>127</v>
      </c>
      <c r="S816" s="4"/>
    </row>
    <row r="817" spans="1:19" hidden="1" x14ac:dyDescent="0.25">
      <c r="A817" s="151">
        <v>66977</v>
      </c>
      <c r="B817" s="187">
        <f t="shared" si="96"/>
        <v>46266</v>
      </c>
      <c r="C817" s="4" t="s">
        <v>1152</v>
      </c>
      <c r="D817" s="4" t="s">
        <v>9130</v>
      </c>
      <c r="E817" s="148" t="s">
        <v>8838</v>
      </c>
      <c r="F817" s="4" t="s">
        <v>131</v>
      </c>
      <c r="G817" s="41">
        <v>3.7</v>
      </c>
      <c r="H817" s="41">
        <v>7.7</v>
      </c>
      <c r="I817" s="5">
        <v>2</v>
      </c>
      <c r="J817" s="4" t="s">
        <v>1118</v>
      </c>
      <c r="K817" s="5">
        <v>0</v>
      </c>
      <c r="L817" s="5">
        <f t="shared" si="101"/>
        <v>63.489999999999995</v>
      </c>
      <c r="M817" s="36">
        <v>3.6</v>
      </c>
      <c r="N817" s="5">
        <f t="shared" si="102"/>
        <v>228.56399999999999</v>
      </c>
      <c r="O817" s="5">
        <v>0</v>
      </c>
      <c r="P817" s="5">
        <f t="shared" si="103"/>
        <v>228.56399999999999</v>
      </c>
      <c r="Q817" s="65" t="s">
        <v>126</v>
      </c>
      <c r="R817" s="4" t="s">
        <v>127</v>
      </c>
      <c r="S817" s="4"/>
    </row>
    <row r="818" spans="1:19" hidden="1" x14ac:dyDescent="0.25">
      <c r="A818" s="151">
        <v>66977</v>
      </c>
      <c r="B818" s="187">
        <f t="shared" si="96"/>
        <v>46266</v>
      </c>
      <c r="C818" s="4" t="s">
        <v>1152</v>
      </c>
      <c r="D818" s="4" t="s">
        <v>9130</v>
      </c>
      <c r="E818" s="148" t="s">
        <v>1092</v>
      </c>
      <c r="F818" s="4" t="s">
        <v>131</v>
      </c>
      <c r="G818" s="41">
        <v>3.5</v>
      </c>
      <c r="H818" s="41">
        <v>7.95</v>
      </c>
      <c r="I818" s="5">
        <v>2</v>
      </c>
      <c r="J818" s="4" t="s">
        <v>1118</v>
      </c>
      <c r="K818" s="5">
        <v>0</v>
      </c>
      <c r="L818" s="5">
        <f t="shared" si="101"/>
        <v>63.197500000000005</v>
      </c>
      <c r="M818" s="36">
        <v>2.5</v>
      </c>
      <c r="N818" s="5">
        <f t="shared" si="102"/>
        <v>157.99375000000001</v>
      </c>
      <c r="O818" s="5">
        <v>0</v>
      </c>
      <c r="P818" s="5">
        <f t="shared" si="103"/>
        <v>157.99375000000001</v>
      </c>
      <c r="Q818" s="65" t="s">
        <v>126</v>
      </c>
      <c r="R818" s="4" t="s">
        <v>127</v>
      </c>
      <c r="S818" s="4"/>
    </row>
    <row r="819" spans="1:19" hidden="1" x14ac:dyDescent="0.25">
      <c r="A819" s="151">
        <v>66978</v>
      </c>
      <c r="B819" s="187">
        <f t="shared" si="96"/>
        <v>46267</v>
      </c>
      <c r="C819" s="4" t="s">
        <v>1152</v>
      </c>
      <c r="D819" s="4" t="s">
        <v>9130</v>
      </c>
      <c r="E819" s="148" t="s">
        <v>8838</v>
      </c>
      <c r="F819" s="4" t="s">
        <v>131</v>
      </c>
      <c r="G819" s="41">
        <v>3.7</v>
      </c>
      <c r="H819" s="41">
        <v>7.85</v>
      </c>
      <c r="I819" s="5">
        <v>2</v>
      </c>
      <c r="J819" s="4" t="s">
        <v>1118</v>
      </c>
      <c r="K819" s="5">
        <v>0</v>
      </c>
      <c r="L819" s="5">
        <f t="shared" si="101"/>
        <v>64.172499999999999</v>
      </c>
      <c r="M819" s="36">
        <v>3.3</v>
      </c>
      <c r="N819" s="5">
        <f t="shared" si="102"/>
        <v>211.76925</v>
      </c>
      <c r="O819" s="5">
        <v>0</v>
      </c>
      <c r="P819" s="5">
        <f t="shared" si="103"/>
        <v>211.76925</v>
      </c>
      <c r="Q819" s="65" t="s">
        <v>126</v>
      </c>
      <c r="R819" s="4" t="s">
        <v>127</v>
      </c>
      <c r="S819" s="4"/>
    </row>
    <row r="820" spans="1:19" hidden="1" x14ac:dyDescent="0.25">
      <c r="A820" s="151">
        <v>66978</v>
      </c>
      <c r="B820" s="187">
        <f t="shared" si="96"/>
        <v>46267</v>
      </c>
      <c r="C820" s="4" t="s">
        <v>1152</v>
      </c>
      <c r="D820" s="4" t="s">
        <v>9130</v>
      </c>
      <c r="E820" s="148" t="s">
        <v>1092</v>
      </c>
      <c r="F820" s="4" t="s">
        <v>131</v>
      </c>
      <c r="G820" s="41">
        <v>3.75</v>
      </c>
      <c r="H820" s="41">
        <v>7.8</v>
      </c>
      <c r="I820" s="5">
        <v>2</v>
      </c>
      <c r="J820" s="4" t="s">
        <v>1118</v>
      </c>
      <c r="K820" s="5">
        <v>0</v>
      </c>
      <c r="L820" s="5">
        <f t="shared" si="101"/>
        <v>64.302499999999995</v>
      </c>
      <c r="M820" s="36">
        <v>2.2999999999999998</v>
      </c>
      <c r="N820" s="5">
        <f t="shared" si="102"/>
        <v>147.89574999999996</v>
      </c>
      <c r="O820" s="5">
        <v>0</v>
      </c>
      <c r="P820" s="5">
        <f t="shared" si="103"/>
        <v>147.89574999999996</v>
      </c>
      <c r="Q820" s="65" t="s">
        <v>126</v>
      </c>
      <c r="R820" s="4" t="s">
        <v>127</v>
      </c>
      <c r="S820" s="4"/>
    </row>
    <row r="821" spans="1:19" hidden="1" x14ac:dyDescent="0.25">
      <c r="A821" s="100">
        <v>66979</v>
      </c>
      <c r="B821" s="187">
        <f t="shared" ref="B821:B828" si="104">IF(A821="","",IF(ISNUMBER(A821),IFERROR(VLOOKUP(TEXT(A821,"yyyy/mm/dd"),BSAD,2,FALSE),""),IFERROR(VLOOKUP(A821,BSAD,2,FALSE),"")))</f>
        <v>46268</v>
      </c>
      <c r="C821" s="4" t="s">
        <v>1152</v>
      </c>
      <c r="D821" s="4" t="s">
        <v>9130</v>
      </c>
      <c r="E821" s="148" t="s">
        <v>8838</v>
      </c>
      <c r="F821" s="4" t="s">
        <v>131</v>
      </c>
      <c r="G821" s="41">
        <v>3.6</v>
      </c>
      <c r="H821" s="41">
        <v>7.94</v>
      </c>
      <c r="I821" s="5">
        <v>2</v>
      </c>
      <c r="J821" s="4" t="s">
        <v>1118</v>
      </c>
      <c r="K821" s="5">
        <v>0</v>
      </c>
      <c r="L821" s="5">
        <f t="shared" si="101"/>
        <v>63.867000000000004</v>
      </c>
      <c r="M821" s="36">
        <v>3.3</v>
      </c>
      <c r="N821" s="5">
        <f t="shared" si="102"/>
        <v>210.7611</v>
      </c>
      <c r="O821" s="5">
        <v>0</v>
      </c>
      <c r="P821" s="5">
        <f t="shared" si="103"/>
        <v>210.7611</v>
      </c>
      <c r="Q821" s="65" t="s">
        <v>126</v>
      </c>
      <c r="R821" s="4" t="s">
        <v>127</v>
      </c>
      <c r="S821" s="4"/>
    </row>
    <row r="822" spans="1:19" hidden="1" x14ac:dyDescent="0.25">
      <c r="A822" s="151">
        <v>66980</v>
      </c>
      <c r="B822" s="187">
        <f t="shared" si="104"/>
        <v>46269</v>
      </c>
      <c r="C822" s="4" t="s">
        <v>1152</v>
      </c>
      <c r="D822" s="4" t="s">
        <v>9130</v>
      </c>
      <c r="E822" s="148" t="s">
        <v>8838</v>
      </c>
      <c r="F822" s="4" t="s">
        <v>131</v>
      </c>
      <c r="G822" s="41">
        <v>3.55</v>
      </c>
      <c r="H822" s="41">
        <v>7.93</v>
      </c>
      <c r="I822" s="5">
        <v>2</v>
      </c>
      <c r="J822" s="4" t="s">
        <v>1118</v>
      </c>
      <c r="K822" s="5">
        <v>0</v>
      </c>
      <c r="L822" s="5">
        <f t="shared" si="101"/>
        <v>63.463999999999999</v>
      </c>
      <c r="M822" s="36">
        <v>3.3</v>
      </c>
      <c r="N822" s="5">
        <f t="shared" si="102"/>
        <v>209.43119999999999</v>
      </c>
      <c r="O822" s="5">
        <v>0</v>
      </c>
      <c r="P822" s="5">
        <f t="shared" si="103"/>
        <v>209.43119999999999</v>
      </c>
      <c r="Q822" s="65" t="s">
        <v>126</v>
      </c>
      <c r="R822" s="4" t="s">
        <v>127</v>
      </c>
      <c r="S822" s="4"/>
    </row>
    <row r="823" spans="1:19" hidden="1" x14ac:dyDescent="0.25">
      <c r="A823" s="100">
        <v>66981</v>
      </c>
      <c r="B823" s="187">
        <f t="shared" si="104"/>
        <v>46270</v>
      </c>
      <c r="C823" s="4" t="s">
        <v>1152</v>
      </c>
      <c r="D823" s="4" t="s">
        <v>9130</v>
      </c>
      <c r="E823" s="148" t="s">
        <v>8838</v>
      </c>
      <c r="F823" s="4" t="s">
        <v>131</v>
      </c>
      <c r="G823" s="41">
        <v>3.6</v>
      </c>
      <c r="H823" s="41">
        <v>7.82</v>
      </c>
      <c r="I823" s="5">
        <v>2</v>
      </c>
      <c r="J823" s="4" t="s">
        <v>1118</v>
      </c>
      <c r="K823" s="5">
        <v>0</v>
      </c>
      <c r="L823" s="5">
        <f t="shared" si="101"/>
        <v>63.321000000000005</v>
      </c>
      <c r="M823" s="36">
        <v>3</v>
      </c>
      <c r="N823" s="5">
        <f t="shared" si="102"/>
        <v>189.96300000000002</v>
      </c>
      <c r="O823" s="5">
        <v>0</v>
      </c>
      <c r="P823" s="5">
        <f t="shared" si="103"/>
        <v>189.96300000000002</v>
      </c>
      <c r="Q823" s="65" t="s">
        <v>126</v>
      </c>
      <c r="R823" s="4" t="s">
        <v>127</v>
      </c>
      <c r="S823" s="4"/>
    </row>
    <row r="824" spans="1:19" hidden="1" x14ac:dyDescent="0.25">
      <c r="A824" s="151">
        <v>66982</v>
      </c>
      <c r="B824" s="187">
        <f t="shared" si="104"/>
        <v>46271</v>
      </c>
      <c r="C824" s="4" t="s">
        <v>1152</v>
      </c>
      <c r="D824" s="4" t="s">
        <v>9130</v>
      </c>
      <c r="E824" s="148" t="s">
        <v>8838</v>
      </c>
      <c r="F824" s="4" t="s">
        <v>131</v>
      </c>
      <c r="G824" s="41">
        <v>3.7</v>
      </c>
      <c r="H824" s="41">
        <v>7.83</v>
      </c>
      <c r="I824" s="5">
        <v>2</v>
      </c>
      <c r="J824" s="4" t="s">
        <v>1118</v>
      </c>
      <c r="K824" s="5">
        <v>0</v>
      </c>
      <c r="L824" s="5">
        <f t="shared" si="101"/>
        <v>64.081500000000005</v>
      </c>
      <c r="M824" s="36">
        <v>2.8</v>
      </c>
      <c r="N824" s="5">
        <f t="shared" si="102"/>
        <v>179.4282</v>
      </c>
      <c r="O824" s="5">
        <v>0</v>
      </c>
      <c r="P824" s="5">
        <f t="shared" si="103"/>
        <v>179.4282</v>
      </c>
      <c r="Q824" s="65" t="s">
        <v>126</v>
      </c>
      <c r="R824" s="4" t="s">
        <v>127</v>
      </c>
      <c r="S824" s="4"/>
    </row>
    <row r="825" spans="1:19" hidden="1" x14ac:dyDescent="0.25">
      <c r="A825" s="151">
        <v>66982</v>
      </c>
      <c r="B825" s="187">
        <f t="shared" si="104"/>
        <v>46271</v>
      </c>
      <c r="C825" s="4" t="s">
        <v>1152</v>
      </c>
      <c r="D825" s="4" t="s">
        <v>9130</v>
      </c>
      <c r="E825" s="148" t="s">
        <v>1092</v>
      </c>
      <c r="F825" s="4" t="s">
        <v>131</v>
      </c>
      <c r="G825" s="41">
        <v>3.65</v>
      </c>
      <c r="H825" s="41">
        <v>7.78</v>
      </c>
      <c r="I825" s="5">
        <v>2</v>
      </c>
      <c r="J825" s="4" t="s">
        <v>1118</v>
      </c>
      <c r="K825" s="5">
        <v>0</v>
      </c>
      <c r="L825" s="5">
        <f t="shared" si="101"/>
        <v>63.496499999999997</v>
      </c>
      <c r="M825" s="36">
        <v>2.4</v>
      </c>
      <c r="N825" s="5">
        <f t="shared" si="102"/>
        <v>152.39159999999998</v>
      </c>
      <c r="O825" s="5">
        <v>0</v>
      </c>
      <c r="P825" s="5">
        <f t="shared" si="103"/>
        <v>152.39159999999998</v>
      </c>
      <c r="Q825" s="65" t="s">
        <v>126</v>
      </c>
      <c r="R825" s="4" t="s">
        <v>127</v>
      </c>
      <c r="S825" s="4"/>
    </row>
    <row r="826" spans="1:19" hidden="1" x14ac:dyDescent="0.25">
      <c r="A826" s="151">
        <v>66983</v>
      </c>
      <c r="B826" s="187">
        <f t="shared" si="104"/>
        <v>46272</v>
      </c>
      <c r="C826" s="4" t="s">
        <v>1152</v>
      </c>
      <c r="D826" s="4" t="s">
        <v>9130</v>
      </c>
      <c r="E826" s="148" t="s">
        <v>8838</v>
      </c>
      <c r="F826" s="4" t="s">
        <v>131</v>
      </c>
      <c r="G826" s="41">
        <v>3.7</v>
      </c>
      <c r="H826" s="41">
        <v>7.9</v>
      </c>
      <c r="I826" s="5">
        <v>2</v>
      </c>
      <c r="J826" s="4" t="s">
        <v>1118</v>
      </c>
      <c r="K826" s="5">
        <v>0</v>
      </c>
      <c r="L826" s="5">
        <f t="shared" si="101"/>
        <v>64.400000000000006</v>
      </c>
      <c r="M826" s="36">
        <v>2.5</v>
      </c>
      <c r="N826" s="5">
        <f t="shared" si="102"/>
        <v>161</v>
      </c>
      <c r="O826" s="5">
        <v>0</v>
      </c>
      <c r="P826" s="5">
        <f t="shared" si="103"/>
        <v>161</v>
      </c>
      <c r="Q826" s="65" t="s">
        <v>126</v>
      </c>
      <c r="R826" s="4" t="s">
        <v>127</v>
      </c>
      <c r="S826" s="4"/>
    </row>
    <row r="827" spans="1:19" hidden="1" x14ac:dyDescent="0.25">
      <c r="A827" s="151">
        <v>66984</v>
      </c>
      <c r="B827" s="187">
        <f t="shared" si="104"/>
        <v>46273</v>
      </c>
      <c r="C827" s="4" t="s">
        <v>1152</v>
      </c>
      <c r="D827" s="4" t="s">
        <v>9130</v>
      </c>
      <c r="E827" s="148" t="s">
        <v>8838</v>
      </c>
      <c r="F827" s="4" t="s">
        <v>131</v>
      </c>
      <c r="G827" s="41">
        <v>3.7</v>
      </c>
      <c r="H827" s="41">
        <v>7.85</v>
      </c>
      <c r="I827" s="5">
        <v>2</v>
      </c>
      <c r="J827" s="4" t="s">
        <v>1118</v>
      </c>
      <c r="K827" s="5">
        <v>0</v>
      </c>
      <c r="L827" s="5">
        <f t="shared" si="101"/>
        <v>64.172499999999999</v>
      </c>
      <c r="M827" s="36">
        <v>3.8</v>
      </c>
      <c r="N827" s="5">
        <f t="shared" si="102"/>
        <v>243.85549999999998</v>
      </c>
      <c r="O827" s="5">
        <v>0</v>
      </c>
      <c r="P827" s="5">
        <f t="shared" si="103"/>
        <v>243.85549999999998</v>
      </c>
      <c r="Q827" s="65" t="s">
        <v>126</v>
      </c>
      <c r="R827" s="4" t="s">
        <v>127</v>
      </c>
      <c r="S827" s="4"/>
    </row>
    <row r="828" spans="1:19" ht="25.5" hidden="1" x14ac:dyDescent="0.25">
      <c r="A828" s="113" t="s">
        <v>1070</v>
      </c>
      <c r="B828" s="187">
        <f t="shared" si="104"/>
        <v>46252</v>
      </c>
      <c r="C828" s="4" t="s">
        <v>1152</v>
      </c>
      <c r="D828" s="4" t="s">
        <v>9486</v>
      </c>
      <c r="E828" s="148" t="s">
        <v>8838</v>
      </c>
      <c r="F828" s="4" t="s">
        <v>125</v>
      </c>
      <c r="G828" s="41">
        <v>0</v>
      </c>
      <c r="H828" s="41">
        <v>0</v>
      </c>
      <c r="I828" s="5">
        <v>0</v>
      </c>
      <c r="J828" s="4" t="s">
        <v>1094</v>
      </c>
      <c r="K828" s="5">
        <v>84</v>
      </c>
      <c r="L828" s="5">
        <v>84</v>
      </c>
      <c r="M828" s="36">
        <v>80</v>
      </c>
      <c r="N828" s="5">
        <f t="shared" si="102"/>
        <v>6720</v>
      </c>
      <c r="O828" s="5">
        <v>0</v>
      </c>
      <c r="P828" s="5">
        <f t="shared" si="103"/>
        <v>6720</v>
      </c>
      <c r="Q828" s="65" t="s">
        <v>126</v>
      </c>
      <c r="R828" s="4" t="s">
        <v>1095</v>
      </c>
      <c r="S828" s="4"/>
    </row>
    <row r="829" spans="1:19" ht="25.5" hidden="1" x14ac:dyDescent="0.25">
      <c r="A829" s="113" t="s">
        <v>2416</v>
      </c>
      <c r="B829" s="187">
        <f t="shared" si="96"/>
        <v>46281</v>
      </c>
      <c r="C829" s="4" t="s">
        <v>1152</v>
      </c>
      <c r="D829" s="4" t="s">
        <v>9486</v>
      </c>
      <c r="E829" s="148" t="s">
        <v>8838</v>
      </c>
      <c r="F829" s="4" t="s">
        <v>125</v>
      </c>
      <c r="G829" s="41">
        <v>0</v>
      </c>
      <c r="H829" s="41">
        <v>0</v>
      </c>
      <c r="I829" s="5">
        <v>0</v>
      </c>
      <c r="J829" s="4" t="s">
        <v>1094</v>
      </c>
      <c r="K829" s="5">
        <v>84</v>
      </c>
      <c r="L829" s="5">
        <v>83</v>
      </c>
      <c r="M829" s="36">
        <v>400</v>
      </c>
      <c r="N829" s="5">
        <f t="shared" si="102"/>
        <v>33200</v>
      </c>
      <c r="O829" s="5">
        <v>0</v>
      </c>
      <c r="P829" s="5">
        <f t="shared" si="103"/>
        <v>33200</v>
      </c>
      <c r="Q829" s="65" t="s">
        <v>126</v>
      </c>
      <c r="R829" s="4" t="s">
        <v>1095</v>
      </c>
      <c r="S829" s="4"/>
    </row>
    <row r="830" spans="1:19" hidden="1" x14ac:dyDescent="0.25">
      <c r="A830" s="113" t="s">
        <v>2412</v>
      </c>
      <c r="B830" s="187">
        <f t="shared" si="96"/>
        <v>46277</v>
      </c>
      <c r="C830" s="4" t="s">
        <v>1152</v>
      </c>
      <c r="D830" s="4" t="s">
        <v>9505</v>
      </c>
      <c r="E830" s="148" t="s">
        <v>8838</v>
      </c>
      <c r="F830" s="4" t="s">
        <v>9410</v>
      </c>
      <c r="G830" s="41">
        <v>0</v>
      </c>
      <c r="H830" s="41">
        <v>0</v>
      </c>
      <c r="I830" s="5">
        <v>0</v>
      </c>
      <c r="J830" s="4" t="s">
        <v>1094</v>
      </c>
      <c r="K830" s="5">
        <v>20000</v>
      </c>
      <c r="L830" s="5">
        <f t="shared" si="101"/>
        <v>20000</v>
      </c>
      <c r="M830" s="36">
        <v>1</v>
      </c>
      <c r="N830" s="5">
        <f t="shared" si="102"/>
        <v>20000</v>
      </c>
      <c r="O830" s="5">
        <v>0</v>
      </c>
      <c r="P830" s="5">
        <f t="shared" si="103"/>
        <v>20000</v>
      </c>
      <c r="Q830" s="65" t="s">
        <v>126</v>
      </c>
      <c r="R830" s="4" t="s">
        <v>1095</v>
      </c>
      <c r="S830" s="4"/>
    </row>
    <row r="831" spans="1:19" s="64" customFormat="1" hidden="1" x14ac:dyDescent="0.25">
      <c r="A831" s="113" t="s">
        <v>1433</v>
      </c>
      <c r="B831" s="187">
        <f t="shared" si="96"/>
        <v>46202</v>
      </c>
      <c r="C831" s="60"/>
      <c r="D831" s="60"/>
      <c r="E831" s="159"/>
      <c r="F831" s="60"/>
      <c r="G831" s="41"/>
      <c r="H831" s="61"/>
      <c r="I831" s="62"/>
      <c r="J831" s="60"/>
      <c r="K831" s="62"/>
      <c r="L831" s="62"/>
      <c r="M831" s="63"/>
      <c r="N831" s="62"/>
      <c r="O831" s="62"/>
      <c r="P831" s="5" t="str">
        <f>IF($M831="","",$N831+$O831)</f>
        <v/>
      </c>
      <c r="Q831" s="60"/>
      <c r="R831" s="60"/>
      <c r="S831" s="60"/>
    </row>
    <row r="832" spans="1:19" hidden="1" x14ac:dyDescent="0.25">
      <c r="A832" s="113" t="s">
        <v>1433</v>
      </c>
      <c r="B832" s="187">
        <f t="shared" si="96"/>
        <v>46202</v>
      </c>
      <c r="C832" s="4"/>
      <c r="D832" s="4"/>
      <c r="E832" s="148"/>
      <c r="F832" s="4"/>
      <c r="G832" s="41"/>
      <c r="H832" s="41"/>
      <c r="I832" s="5"/>
      <c r="J832" s="4"/>
      <c r="K832" s="5"/>
      <c r="L832" s="5"/>
      <c r="M832" s="36"/>
      <c r="N832" s="5"/>
      <c r="O832" s="5"/>
      <c r="P832" s="5"/>
      <c r="Q832" s="4"/>
      <c r="R832" s="4"/>
      <c r="S832" s="4"/>
    </row>
    <row r="833" spans="1:19" s="64" customFormat="1" hidden="1" x14ac:dyDescent="0.25">
      <c r="A833" s="113" t="s">
        <v>1433</v>
      </c>
      <c r="B833" s="187">
        <f t="shared" si="96"/>
        <v>46202</v>
      </c>
      <c r="C833" s="60"/>
      <c r="D833" s="60"/>
      <c r="E833" s="159"/>
      <c r="F833" s="60"/>
      <c r="G833" s="61"/>
      <c r="H833" s="61"/>
      <c r="I833" s="62"/>
      <c r="J833" s="60"/>
      <c r="K833" s="62"/>
      <c r="L833" s="62"/>
      <c r="M833" s="63"/>
      <c r="N833" s="62"/>
      <c r="O833" s="62"/>
      <c r="P833" s="62"/>
      <c r="Q833" s="60"/>
      <c r="R833" s="60"/>
      <c r="S833" s="60"/>
    </row>
    <row r="834" spans="1:19" hidden="1" x14ac:dyDescent="0.25">
      <c r="A834" s="113" t="s">
        <v>1433</v>
      </c>
      <c r="B834" s="187">
        <f t="shared" si="96"/>
        <v>46202</v>
      </c>
      <c r="C834" s="4"/>
      <c r="D834" s="4"/>
      <c r="E834" s="148"/>
      <c r="F834" s="4"/>
      <c r="G834" s="41"/>
      <c r="H834" s="41"/>
      <c r="I834" s="5"/>
      <c r="J834" s="4"/>
      <c r="K834" s="5"/>
      <c r="L834" s="5"/>
      <c r="M834" s="36"/>
      <c r="N834" s="5"/>
      <c r="O834" s="5"/>
      <c r="P834" s="5"/>
      <c r="Q834" s="4"/>
      <c r="R834" s="4"/>
      <c r="S834" s="4"/>
    </row>
    <row r="835" spans="1:19" hidden="1" x14ac:dyDescent="0.25">
      <c r="A835" s="113" t="s">
        <v>1433</v>
      </c>
      <c r="B835" s="187">
        <f t="shared" si="96"/>
        <v>46202</v>
      </c>
      <c r="C835" s="4"/>
      <c r="D835" s="4"/>
      <c r="E835" s="148"/>
      <c r="F835" s="4"/>
      <c r="G835" s="41"/>
      <c r="H835" s="41"/>
      <c r="I835" s="5"/>
      <c r="J835" s="4"/>
      <c r="K835" s="5"/>
      <c r="L835" s="5"/>
      <c r="M835" s="36"/>
      <c r="N835" s="5"/>
      <c r="O835" s="5"/>
      <c r="P835" s="5"/>
      <c r="Q835" s="4"/>
      <c r="R835" s="4"/>
      <c r="S835" s="4"/>
    </row>
    <row r="836" spans="1:19" hidden="1" x14ac:dyDescent="0.25">
      <c r="A836" s="113" t="s">
        <v>1433</v>
      </c>
      <c r="B836" s="187">
        <f t="shared" si="96"/>
        <v>46202</v>
      </c>
      <c r="C836" s="4"/>
      <c r="D836" s="4"/>
      <c r="E836" s="148"/>
      <c r="F836" s="4"/>
      <c r="G836" s="41"/>
      <c r="H836" s="41"/>
      <c r="I836" s="5"/>
      <c r="J836" s="4"/>
      <c r="K836" s="5"/>
      <c r="L836" s="5"/>
      <c r="M836" s="36"/>
      <c r="N836" s="5"/>
      <c r="O836" s="5"/>
      <c r="P836" s="5"/>
      <c r="Q836" s="4"/>
      <c r="R836" s="4"/>
      <c r="S836" s="4"/>
    </row>
    <row r="837" spans="1:19" hidden="1" x14ac:dyDescent="0.25">
      <c r="A837" s="113" t="s">
        <v>1433</v>
      </c>
      <c r="B837" s="187">
        <f t="shared" si="96"/>
        <v>46202</v>
      </c>
      <c r="C837" s="4"/>
      <c r="D837" s="4"/>
      <c r="E837" s="148"/>
      <c r="F837" s="4"/>
      <c r="G837" s="41"/>
      <c r="H837" s="41"/>
      <c r="I837" s="5"/>
      <c r="J837" s="4"/>
      <c r="K837" s="5"/>
      <c r="L837" s="5"/>
      <c r="M837" s="36"/>
      <c r="N837" s="5"/>
      <c r="O837" s="5"/>
      <c r="P837" s="5"/>
      <c r="Q837" s="4"/>
      <c r="R837" s="4"/>
      <c r="S837" s="4"/>
    </row>
    <row r="838" spans="1:19" hidden="1" x14ac:dyDescent="0.25">
      <c r="A838" s="113" t="s">
        <v>1433</v>
      </c>
      <c r="B838" s="187">
        <f t="shared" si="96"/>
        <v>46202</v>
      </c>
      <c r="C838" s="4"/>
      <c r="D838" s="4"/>
      <c r="E838" s="148"/>
      <c r="F838" s="4"/>
      <c r="G838" s="41"/>
      <c r="H838" s="41"/>
      <c r="I838" s="5"/>
      <c r="J838" s="4"/>
      <c r="K838" s="5"/>
      <c r="L838" s="5"/>
      <c r="M838" s="36"/>
      <c r="N838" s="5"/>
      <c r="O838" s="5"/>
      <c r="P838" s="5"/>
      <c r="Q838" s="4"/>
      <c r="R838" s="4"/>
      <c r="S838" s="4"/>
    </row>
    <row r="839" spans="1:19" hidden="1" x14ac:dyDescent="0.25">
      <c r="A839" s="113" t="s">
        <v>1433</v>
      </c>
      <c r="B839" s="187">
        <f t="shared" si="96"/>
        <v>46202</v>
      </c>
      <c r="C839" s="4"/>
      <c r="D839" s="4"/>
      <c r="E839" s="148"/>
      <c r="F839" s="4"/>
      <c r="G839" s="41"/>
      <c r="H839" s="41"/>
      <c r="I839" s="5"/>
      <c r="J839" s="4"/>
      <c r="K839" s="5"/>
      <c r="L839" s="5"/>
      <c r="M839" s="36"/>
      <c r="N839" s="5"/>
      <c r="O839" s="5"/>
      <c r="P839" s="5"/>
      <c r="Q839" s="4"/>
      <c r="R839" s="4"/>
      <c r="S839" s="4"/>
    </row>
    <row r="840" spans="1:19" hidden="1" x14ac:dyDescent="0.25">
      <c r="A840" s="113" t="s">
        <v>1433</v>
      </c>
      <c r="B840" s="187">
        <f t="shared" si="96"/>
        <v>46202</v>
      </c>
      <c r="C840" s="4"/>
      <c r="D840" s="4"/>
      <c r="E840" s="148"/>
      <c r="F840" s="4"/>
      <c r="G840" s="41"/>
      <c r="H840" s="41"/>
      <c r="I840" s="5"/>
      <c r="J840" s="4"/>
      <c r="K840" s="5"/>
      <c r="L840" s="5"/>
      <c r="M840" s="36"/>
      <c r="N840" s="5"/>
      <c r="O840" s="5"/>
      <c r="P840" s="5"/>
      <c r="Q840" s="4"/>
      <c r="R840" s="4"/>
      <c r="S840" s="4"/>
    </row>
    <row r="841" spans="1:19" hidden="1" x14ac:dyDescent="0.25">
      <c r="A841" s="113" t="s">
        <v>1433</v>
      </c>
      <c r="B841" s="187">
        <f t="shared" si="96"/>
        <v>46202</v>
      </c>
      <c r="C841" s="4"/>
      <c r="D841" s="4"/>
      <c r="E841" s="148"/>
      <c r="F841" s="4"/>
      <c r="G841" s="41"/>
      <c r="H841" s="41"/>
      <c r="I841" s="5"/>
      <c r="J841" s="4"/>
      <c r="K841" s="5"/>
      <c r="L841" s="5"/>
      <c r="M841" s="36"/>
      <c r="N841" s="5"/>
      <c r="O841" s="5"/>
      <c r="P841" s="5"/>
      <c r="Q841" s="4"/>
      <c r="R841" s="4"/>
      <c r="S841" s="4"/>
    </row>
    <row r="842" spans="1:19" hidden="1" x14ac:dyDescent="0.25">
      <c r="A842" s="113" t="s">
        <v>1433</v>
      </c>
      <c r="B842" s="187">
        <f t="shared" si="96"/>
        <v>46202</v>
      </c>
      <c r="C842" s="4"/>
      <c r="D842" s="4"/>
      <c r="E842" s="148"/>
      <c r="F842" s="4"/>
      <c r="G842" s="41"/>
      <c r="H842" s="41"/>
      <c r="I842" s="5"/>
      <c r="J842" s="4"/>
      <c r="K842" s="5"/>
      <c r="L842" s="5"/>
      <c r="M842" s="36"/>
      <c r="N842" s="5"/>
      <c r="O842" s="5"/>
      <c r="P842" s="5"/>
      <c r="Q842" s="4"/>
      <c r="R842" s="4"/>
      <c r="S842" s="4"/>
    </row>
    <row r="843" spans="1:19" hidden="1" x14ac:dyDescent="0.25">
      <c r="A843" s="113" t="s">
        <v>1433</v>
      </c>
      <c r="B843" s="187">
        <f t="shared" si="96"/>
        <v>46202</v>
      </c>
      <c r="C843" s="4"/>
      <c r="D843" s="4"/>
      <c r="E843" s="148"/>
      <c r="F843" s="4"/>
      <c r="G843" s="41"/>
      <c r="H843" s="41"/>
      <c r="I843" s="5"/>
      <c r="J843" s="4"/>
      <c r="K843" s="5"/>
      <c r="L843" s="5"/>
      <c r="M843" s="36"/>
      <c r="N843" s="5"/>
      <c r="O843" s="5"/>
      <c r="P843" s="5"/>
      <c r="Q843" s="4"/>
      <c r="R843" s="4"/>
      <c r="S843" s="4"/>
    </row>
    <row r="844" spans="1:19" hidden="1" x14ac:dyDescent="0.25">
      <c r="A844" s="113" t="s">
        <v>1433</v>
      </c>
      <c r="B844" s="187">
        <f t="shared" si="96"/>
        <v>46202</v>
      </c>
      <c r="C844" s="4"/>
      <c r="D844" s="4"/>
      <c r="E844" s="148"/>
      <c r="F844" s="4"/>
      <c r="G844" s="41"/>
      <c r="H844" s="41"/>
      <c r="I844" s="5"/>
      <c r="J844" s="4"/>
      <c r="K844" s="5"/>
      <c r="L844" s="5"/>
      <c r="M844" s="36"/>
      <c r="N844" s="5"/>
      <c r="O844" s="5"/>
      <c r="P844" s="5"/>
      <c r="Q844" s="4"/>
      <c r="R844" s="4"/>
      <c r="S844" s="4"/>
    </row>
    <row r="845" spans="1:19" hidden="1" x14ac:dyDescent="0.25">
      <c r="A845" s="113" t="s">
        <v>1433</v>
      </c>
      <c r="B845" s="187">
        <f t="shared" si="96"/>
        <v>46202</v>
      </c>
      <c r="C845" s="4"/>
      <c r="D845" s="4"/>
      <c r="E845" s="148"/>
      <c r="F845" s="4"/>
      <c r="G845" s="41"/>
      <c r="H845" s="41"/>
      <c r="I845" s="5"/>
      <c r="J845" s="4"/>
      <c r="K845" s="5"/>
      <c r="L845" s="5"/>
      <c r="M845" s="36"/>
      <c r="N845" s="5"/>
      <c r="O845" s="5"/>
      <c r="P845" s="5"/>
      <c r="Q845" s="4"/>
      <c r="R845" s="4"/>
      <c r="S845" s="4"/>
    </row>
    <row r="846" spans="1:19" hidden="1" x14ac:dyDescent="0.25">
      <c r="A846" s="113" t="s">
        <v>1433</v>
      </c>
      <c r="B846" s="187">
        <f t="shared" si="96"/>
        <v>46202</v>
      </c>
      <c r="C846" s="4"/>
      <c r="D846" s="4"/>
      <c r="E846" s="148"/>
      <c r="F846" s="4"/>
      <c r="G846" s="41"/>
      <c r="H846" s="41"/>
      <c r="I846" s="5"/>
      <c r="J846" s="4"/>
      <c r="K846" s="5"/>
      <c r="L846" s="5" t="str">
        <f t="shared" ref="L846:L909" si="105">IF($F846="","",IF($J846="FIXED",$K846,($G846*FAT_MULT)+($H846*SNF_MULT)+$I846))</f>
        <v/>
      </c>
      <c r="M846" s="36"/>
      <c r="N846" s="5" t="str">
        <f t="shared" ref="N846:N909" si="106">IF($M846="","",$M846*$L846)</f>
        <v/>
      </c>
      <c r="O846" s="5"/>
      <c r="P846" s="5" t="str">
        <f t="shared" ref="P846:P909" si="107">IF($M846="","",$N846+$O846)</f>
        <v/>
      </c>
      <c r="Q846" s="4"/>
      <c r="R846" s="4"/>
      <c r="S846" s="4"/>
    </row>
    <row r="847" spans="1:19" hidden="1" x14ac:dyDescent="0.25">
      <c r="A847" s="113" t="s">
        <v>1433</v>
      </c>
      <c r="B847" s="187">
        <f t="shared" si="96"/>
        <v>46202</v>
      </c>
      <c r="C847" s="4"/>
      <c r="D847" s="4"/>
      <c r="E847" s="148"/>
      <c r="F847" s="4"/>
      <c r="G847" s="41"/>
      <c r="H847" s="41"/>
      <c r="I847" s="5"/>
      <c r="J847" s="4"/>
      <c r="K847" s="5"/>
      <c r="L847" s="5" t="str">
        <f t="shared" si="105"/>
        <v/>
      </c>
      <c r="M847" s="36"/>
      <c r="N847" s="5" t="str">
        <f t="shared" si="106"/>
        <v/>
      </c>
      <c r="O847" s="5"/>
      <c r="P847" s="5" t="str">
        <f t="shared" si="107"/>
        <v/>
      </c>
      <c r="Q847" s="4"/>
      <c r="R847" s="4"/>
      <c r="S847" s="4"/>
    </row>
    <row r="848" spans="1:19" hidden="1" x14ac:dyDescent="0.25">
      <c r="A848" s="113"/>
      <c r="B848" s="187" t="str">
        <f t="shared" ref="B848:B884" si="108">IF(A848="","",IF(ISNUMBER(A848),IFERROR(VLOOKUP(TEXT(A848,"yyyy/mm/dd"),BSAD,2,FALSE),""),IFERROR(VLOOKUP(A848,BSAD,2,FALSE),"")))</f>
        <v/>
      </c>
      <c r="C848" s="4"/>
      <c r="D848" s="4"/>
      <c r="E848" s="148"/>
      <c r="F848" s="4"/>
      <c r="G848" s="41"/>
      <c r="H848" s="41"/>
      <c r="I848" s="5"/>
      <c r="J848" s="4"/>
      <c r="K848" s="5"/>
      <c r="L848" s="5" t="str">
        <f t="shared" si="105"/>
        <v/>
      </c>
      <c r="M848" s="36"/>
      <c r="N848" s="5" t="str">
        <f t="shared" si="106"/>
        <v/>
      </c>
      <c r="O848" s="5"/>
      <c r="P848" s="5" t="str">
        <f t="shared" si="107"/>
        <v/>
      </c>
      <c r="Q848" s="4"/>
      <c r="R848" s="4"/>
      <c r="S848" s="4"/>
    </row>
    <row r="849" spans="1:19" hidden="1" x14ac:dyDescent="0.25">
      <c r="A849" s="113"/>
      <c r="B849" s="187" t="str">
        <f t="shared" si="108"/>
        <v/>
      </c>
      <c r="C849" s="4"/>
      <c r="D849" s="4"/>
      <c r="E849" s="148"/>
      <c r="F849" s="4"/>
      <c r="G849" s="41"/>
      <c r="H849" s="41"/>
      <c r="I849" s="5"/>
      <c r="J849" s="4"/>
      <c r="K849" s="5"/>
      <c r="L849" s="5" t="str">
        <f t="shared" si="105"/>
        <v/>
      </c>
      <c r="M849" s="36"/>
      <c r="N849" s="5" t="str">
        <f t="shared" si="106"/>
        <v/>
      </c>
      <c r="O849" s="5"/>
      <c r="P849" s="5" t="str">
        <f t="shared" si="107"/>
        <v/>
      </c>
      <c r="Q849" s="4"/>
      <c r="R849" s="4"/>
      <c r="S849" s="4"/>
    </row>
    <row r="850" spans="1:19" hidden="1" x14ac:dyDescent="0.25">
      <c r="A850" s="113"/>
      <c r="B850" s="187" t="str">
        <f t="shared" si="108"/>
        <v/>
      </c>
      <c r="C850" s="4"/>
      <c r="D850" s="4"/>
      <c r="E850" s="148"/>
      <c r="F850" s="4"/>
      <c r="G850" s="41"/>
      <c r="H850" s="41"/>
      <c r="I850" s="5"/>
      <c r="J850" s="4"/>
      <c r="K850" s="5"/>
      <c r="L850" s="5" t="str">
        <f t="shared" si="105"/>
        <v/>
      </c>
      <c r="M850" s="36"/>
      <c r="N850" s="5" t="str">
        <f t="shared" si="106"/>
        <v/>
      </c>
      <c r="O850" s="5"/>
      <c r="P850" s="5" t="str">
        <f t="shared" si="107"/>
        <v/>
      </c>
      <c r="Q850" s="4"/>
      <c r="R850" s="4"/>
      <c r="S850" s="4"/>
    </row>
    <row r="851" spans="1:19" hidden="1" x14ac:dyDescent="0.25">
      <c r="A851" s="113"/>
      <c r="B851" s="187" t="str">
        <f t="shared" si="108"/>
        <v/>
      </c>
      <c r="C851" s="4"/>
      <c r="D851" s="4"/>
      <c r="E851" s="148"/>
      <c r="F851" s="4"/>
      <c r="G851" s="41"/>
      <c r="H851" s="41"/>
      <c r="I851" s="5"/>
      <c r="J851" s="4"/>
      <c r="K851" s="5"/>
      <c r="L851" s="5" t="str">
        <f t="shared" si="105"/>
        <v/>
      </c>
      <c r="M851" s="36"/>
      <c r="N851" s="5" t="str">
        <f t="shared" si="106"/>
        <v/>
      </c>
      <c r="O851" s="5"/>
      <c r="P851" s="5" t="str">
        <f t="shared" si="107"/>
        <v/>
      </c>
      <c r="Q851" s="4"/>
      <c r="R851" s="4"/>
      <c r="S851" s="4"/>
    </row>
    <row r="852" spans="1:19" hidden="1" x14ac:dyDescent="0.25">
      <c r="A852" s="113"/>
      <c r="B852" s="187" t="str">
        <f t="shared" si="108"/>
        <v/>
      </c>
      <c r="C852" s="4"/>
      <c r="D852" s="4"/>
      <c r="E852" s="148"/>
      <c r="F852" s="4"/>
      <c r="G852" s="41"/>
      <c r="H852" s="41"/>
      <c r="I852" s="5"/>
      <c r="J852" s="4"/>
      <c r="K852" s="5"/>
      <c r="L852" s="5" t="str">
        <f t="shared" si="105"/>
        <v/>
      </c>
      <c r="M852" s="36"/>
      <c r="N852" s="5" t="str">
        <f t="shared" si="106"/>
        <v/>
      </c>
      <c r="O852" s="5"/>
      <c r="P852" s="5" t="str">
        <f t="shared" si="107"/>
        <v/>
      </c>
      <c r="Q852" s="4"/>
      <c r="R852" s="4"/>
      <c r="S852" s="4"/>
    </row>
    <row r="853" spans="1:19" hidden="1" x14ac:dyDescent="0.25">
      <c r="A853" s="113"/>
      <c r="B853" s="187" t="str">
        <f t="shared" si="108"/>
        <v/>
      </c>
      <c r="C853" s="4"/>
      <c r="D853" s="4"/>
      <c r="E853" s="148"/>
      <c r="F853" s="4"/>
      <c r="G853" s="41"/>
      <c r="H853" s="41"/>
      <c r="I853" s="5"/>
      <c r="J853" s="4"/>
      <c r="K853" s="5"/>
      <c r="L853" s="5" t="str">
        <f t="shared" si="105"/>
        <v/>
      </c>
      <c r="M853" s="36"/>
      <c r="N853" s="5" t="str">
        <f t="shared" si="106"/>
        <v/>
      </c>
      <c r="O853" s="5"/>
      <c r="P853" s="5" t="str">
        <f t="shared" si="107"/>
        <v/>
      </c>
      <c r="Q853" s="4"/>
      <c r="R853" s="4"/>
      <c r="S853" s="4"/>
    </row>
    <row r="854" spans="1:19" hidden="1" x14ac:dyDescent="0.25">
      <c r="A854" s="113"/>
      <c r="B854" s="187" t="str">
        <f t="shared" si="108"/>
        <v/>
      </c>
      <c r="C854" s="4"/>
      <c r="D854" s="4"/>
      <c r="E854" s="148"/>
      <c r="F854" s="4"/>
      <c r="G854" s="41"/>
      <c r="H854" s="41"/>
      <c r="I854" s="5"/>
      <c r="J854" s="4"/>
      <c r="K854" s="5"/>
      <c r="L854" s="5" t="str">
        <f t="shared" si="105"/>
        <v/>
      </c>
      <c r="M854" s="36"/>
      <c r="N854" s="5" t="str">
        <f t="shared" si="106"/>
        <v/>
      </c>
      <c r="O854" s="5"/>
      <c r="P854" s="5" t="str">
        <f t="shared" si="107"/>
        <v/>
      </c>
      <c r="Q854" s="4"/>
      <c r="R854" s="4"/>
      <c r="S854" s="4"/>
    </row>
    <row r="855" spans="1:19" hidden="1" x14ac:dyDescent="0.25">
      <c r="A855" s="113"/>
      <c r="B855" s="187" t="str">
        <f t="shared" si="108"/>
        <v/>
      </c>
      <c r="C855" s="4"/>
      <c r="D855" s="4"/>
      <c r="E855" s="148"/>
      <c r="F855" s="4"/>
      <c r="G855" s="41"/>
      <c r="H855" s="41"/>
      <c r="I855" s="5"/>
      <c r="J855" s="4"/>
      <c r="K855" s="5"/>
      <c r="L855" s="5" t="str">
        <f t="shared" si="105"/>
        <v/>
      </c>
      <c r="M855" s="36"/>
      <c r="N855" s="5" t="str">
        <f t="shared" si="106"/>
        <v/>
      </c>
      <c r="O855" s="5"/>
      <c r="P855" s="5" t="str">
        <f t="shared" si="107"/>
        <v/>
      </c>
      <c r="Q855" s="4"/>
      <c r="R855" s="4"/>
      <c r="S855" s="4"/>
    </row>
    <row r="856" spans="1:19" hidden="1" x14ac:dyDescent="0.25">
      <c r="A856" s="113"/>
      <c r="B856" s="187" t="str">
        <f t="shared" si="108"/>
        <v/>
      </c>
      <c r="C856" s="4"/>
      <c r="D856" s="4"/>
      <c r="E856" s="148"/>
      <c r="F856" s="4"/>
      <c r="G856" s="41"/>
      <c r="H856" s="41"/>
      <c r="I856" s="5"/>
      <c r="J856" s="4"/>
      <c r="K856" s="5"/>
      <c r="L856" s="5" t="str">
        <f t="shared" si="105"/>
        <v/>
      </c>
      <c r="M856" s="36"/>
      <c r="N856" s="5" t="str">
        <f t="shared" si="106"/>
        <v/>
      </c>
      <c r="O856" s="5"/>
      <c r="P856" s="5" t="str">
        <f t="shared" si="107"/>
        <v/>
      </c>
      <c r="Q856" s="4"/>
      <c r="R856" s="4"/>
      <c r="S856" s="4"/>
    </row>
    <row r="857" spans="1:19" hidden="1" x14ac:dyDescent="0.25">
      <c r="A857" s="113"/>
      <c r="B857" s="187" t="str">
        <f t="shared" si="108"/>
        <v/>
      </c>
      <c r="C857" s="4"/>
      <c r="D857" s="4"/>
      <c r="E857" s="148"/>
      <c r="F857" s="4"/>
      <c r="G857" s="41"/>
      <c r="H857" s="41"/>
      <c r="I857" s="5"/>
      <c r="J857" s="4"/>
      <c r="K857" s="5"/>
      <c r="L857" s="5" t="str">
        <f t="shared" si="105"/>
        <v/>
      </c>
      <c r="M857" s="36"/>
      <c r="N857" s="5" t="str">
        <f t="shared" si="106"/>
        <v/>
      </c>
      <c r="O857" s="5"/>
      <c r="P857" s="5" t="str">
        <f t="shared" si="107"/>
        <v/>
      </c>
      <c r="Q857" s="4"/>
      <c r="R857" s="4"/>
      <c r="S857" s="4"/>
    </row>
    <row r="858" spans="1:19" hidden="1" x14ac:dyDescent="0.25">
      <c r="A858" s="113"/>
      <c r="B858" s="187" t="str">
        <f t="shared" si="108"/>
        <v/>
      </c>
      <c r="C858" s="4"/>
      <c r="D858" s="4"/>
      <c r="E858" s="148"/>
      <c r="F858" s="4"/>
      <c r="G858" s="41"/>
      <c r="H858" s="41"/>
      <c r="I858" s="5"/>
      <c r="J858" s="4"/>
      <c r="K858" s="5"/>
      <c r="L858" s="5" t="str">
        <f t="shared" si="105"/>
        <v/>
      </c>
      <c r="M858" s="36"/>
      <c r="N858" s="5" t="str">
        <f t="shared" si="106"/>
        <v/>
      </c>
      <c r="O858" s="5"/>
      <c r="P858" s="5" t="str">
        <f t="shared" si="107"/>
        <v/>
      </c>
      <c r="Q858" s="4"/>
      <c r="R858" s="4"/>
      <c r="S858" s="4"/>
    </row>
    <row r="859" spans="1:19" hidden="1" x14ac:dyDescent="0.25">
      <c r="A859" s="113"/>
      <c r="B859" s="187" t="str">
        <f t="shared" si="108"/>
        <v/>
      </c>
      <c r="C859" s="4"/>
      <c r="D859" s="4"/>
      <c r="E859" s="148"/>
      <c r="F859" s="4"/>
      <c r="G859" s="41"/>
      <c r="H859" s="41"/>
      <c r="I859" s="5"/>
      <c r="J859" s="4"/>
      <c r="K859" s="5"/>
      <c r="L859" s="5" t="str">
        <f t="shared" si="105"/>
        <v/>
      </c>
      <c r="M859" s="36"/>
      <c r="N859" s="5" t="str">
        <f t="shared" si="106"/>
        <v/>
      </c>
      <c r="O859" s="5"/>
      <c r="P859" s="5" t="str">
        <f t="shared" si="107"/>
        <v/>
      </c>
      <c r="Q859" s="4"/>
      <c r="R859" s="4"/>
      <c r="S859" s="4"/>
    </row>
    <row r="860" spans="1:19" hidden="1" x14ac:dyDescent="0.25">
      <c r="A860" s="113"/>
      <c r="B860" s="187" t="str">
        <f t="shared" si="108"/>
        <v/>
      </c>
      <c r="C860" s="4"/>
      <c r="D860" s="4"/>
      <c r="E860" s="148"/>
      <c r="F860" s="4"/>
      <c r="G860" s="41"/>
      <c r="H860" s="41"/>
      <c r="I860" s="5"/>
      <c r="J860" s="4"/>
      <c r="K860" s="5"/>
      <c r="L860" s="5" t="str">
        <f t="shared" si="105"/>
        <v/>
      </c>
      <c r="M860" s="36"/>
      <c r="N860" s="5" t="str">
        <f t="shared" si="106"/>
        <v/>
      </c>
      <c r="O860" s="5"/>
      <c r="P860" s="5" t="str">
        <f t="shared" si="107"/>
        <v/>
      </c>
      <c r="Q860" s="4"/>
      <c r="R860" s="4"/>
      <c r="S860" s="4"/>
    </row>
    <row r="861" spans="1:19" hidden="1" x14ac:dyDescent="0.25">
      <c r="A861" s="113"/>
      <c r="B861" s="187" t="str">
        <f t="shared" si="108"/>
        <v/>
      </c>
      <c r="C861" s="4"/>
      <c r="D861" s="4"/>
      <c r="E861" s="148"/>
      <c r="F861" s="4"/>
      <c r="G861" s="41"/>
      <c r="H861" s="41"/>
      <c r="I861" s="5"/>
      <c r="J861" s="4"/>
      <c r="K861" s="5"/>
      <c r="L861" s="5" t="str">
        <f t="shared" si="105"/>
        <v/>
      </c>
      <c r="M861" s="36"/>
      <c r="N861" s="5" t="str">
        <f t="shared" si="106"/>
        <v/>
      </c>
      <c r="O861" s="5"/>
      <c r="P861" s="5" t="str">
        <f t="shared" si="107"/>
        <v/>
      </c>
      <c r="Q861" s="4"/>
      <c r="R861" s="4"/>
      <c r="S861" s="4"/>
    </row>
    <row r="862" spans="1:19" hidden="1" x14ac:dyDescent="0.25">
      <c r="A862" s="113"/>
      <c r="B862" s="187" t="str">
        <f t="shared" si="108"/>
        <v/>
      </c>
      <c r="C862" s="4"/>
      <c r="D862" s="4"/>
      <c r="E862" s="148"/>
      <c r="F862" s="4"/>
      <c r="G862" s="41"/>
      <c r="H862" s="41"/>
      <c r="I862" s="5"/>
      <c r="J862" s="4"/>
      <c r="K862" s="5"/>
      <c r="L862" s="5" t="str">
        <f t="shared" si="105"/>
        <v/>
      </c>
      <c r="M862" s="36"/>
      <c r="N862" s="5" t="str">
        <f t="shared" si="106"/>
        <v/>
      </c>
      <c r="O862" s="5"/>
      <c r="P862" s="5" t="str">
        <f t="shared" si="107"/>
        <v/>
      </c>
      <c r="Q862" s="4"/>
      <c r="R862" s="4"/>
      <c r="S862" s="4"/>
    </row>
    <row r="863" spans="1:19" hidden="1" x14ac:dyDescent="0.25">
      <c r="A863" s="113"/>
      <c r="B863" s="187" t="str">
        <f t="shared" si="108"/>
        <v/>
      </c>
      <c r="C863" s="4"/>
      <c r="D863" s="4"/>
      <c r="E863" s="148"/>
      <c r="F863" s="4"/>
      <c r="G863" s="41"/>
      <c r="H863" s="41"/>
      <c r="I863" s="5"/>
      <c r="J863" s="4"/>
      <c r="K863" s="5"/>
      <c r="L863" s="5" t="str">
        <f t="shared" si="105"/>
        <v/>
      </c>
      <c r="M863" s="36"/>
      <c r="N863" s="5" t="str">
        <f t="shared" si="106"/>
        <v/>
      </c>
      <c r="O863" s="5"/>
      <c r="P863" s="5" t="str">
        <f t="shared" si="107"/>
        <v/>
      </c>
      <c r="Q863" s="4"/>
      <c r="R863" s="4"/>
      <c r="S863" s="4"/>
    </row>
    <row r="864" spans="1:19" hidden="1" x14ac:dyDescent="0.25">
      <c r="A864" s="113"/>
      <c r="B864" s="187" t="str">
        <f t="shared" si="108"/>
        <v/>
      </c>
      <c r="C864" s="4"/>
      <c r="D864" s="4"/>
      <c r="E864" s="148"/>
      <c r="F864" s="4"/>
      <c r="G864" s="41"/>
      <c r="H864" s="41"/>
      <c r="I864" s="5"/>
      <c r="J864" s="4"/>
      <c r="K864" s="5"/>
      <c r="L864" s="5" t="str">
        <f t="shared" si="105"/>
        <v/>
      </c>
      <c r="M864" s="36"/>
      <c r="N864" s="5" t="str">
        <f t="shared" si="106"/>
        <v/>
      </c>
      <c r="O864" s="5"/>
      <c r="P864" s="5" t="str">
        <f t="shared" si="107"/>
        <v/>
      </c>
      <c r="Q864" s="4"/>
      <c r="R864" s="4"/>
      <c r="S864" s="4"/>
    </row>
    <row r="865" spans="1:19" hidden="1" x14ac:dyDescent="0.25">
      <c r="A865" s="113"/>
      <c r="B865" s="187" t="str">
        <f t="shared" si="108"/>
        <v/>
      </c>
      <c r="C865" s="4"/>
      <c r="D865" s="4"/>
      <c r="E865" s="148"/>
      <c r="F865" s="4"/>
      <c r="G865" s="41"/>
      <c r="H865" s="41"/>
      <c r="I865" s="5"/>
      <c r="J865" s="4"/>
      <c r="K865" s="5"/>
      <c r="L865" s="5" t="str">
        <f t="shared" si="105"/>
        <v/>
      </c>
      <c r="M865" s="36"/>
      <c r="N865" s="5" t="str">
        <f t="shared" si="106"/>
        <v/>
      </c>
      <c r="O865" s="5"/>
      <c r="P865" s="5" t="str">
        <f t="shared" si="107"/>
        <v/>
      </c>
      <c r="Q865" s="4"/>
      <c r="R865" s="4"/>
      <c r="S865" s="4"/>
    </row>
    <row r="866" spans="1:19" hidden="1" x14ac:dyDescent="0.25">
      <c r="A866" s="113"/>
      <c r="B866" s="187" t="str">
        <f t="shared" si="108"/>
        <v/>
      </c>
      <c r="C866" s="4"/>
      <c r="D866" s="4"/>
      <c r="E866" s="148"/>
      <c r="F866" s="4"/>
      <c r="G866" s="41"/>
      <c r="H866" s="41"/>
      <c r="I866" s="5"/>
      <c r="J866" s="4"/>
      <c r="K866" s="5"/>
      <c r="L866" s="5" t="str">
        <f t="shared" si="105"/>
        <v/>
      </c>
      <c r="M866" s="36"/>
      <c r="N866" s="5" t="str">
        <f t="shared" si="106"/>
        <v/>
      </c>
      <c r="O866" s="5"/>
      <c r="P866" s="5" t="str">
        <f t="shared" si="107"/>
        <v/>
      </c>
      <c r="Q866" s="4"/>
      <c r="R866" s="4"/>
      <c r="S866" s="4"/>
    </row>
    <row r="867" spans="1:19" hidden="1" x14ac:dyDescent="0.25">
      <c r="A867" s="113"/>
      <c r="B867" s="187" t="str">
        <f t="shared" si="108"/>
        <v/>
      </c>
      <c r="C867" s="4"/>
      <c r="D867" s="4"/>
      <c r="E867" s="148"/>
      <c r="F867" s="4"/>
      <c r="G867" s="41"/>
      <c r="H867" s="41"/>
      <c r="I867" s="5"/>
      <c r="J867" s="4"/>
      <c r="K867" s="5"/>
      <c r="L867" s="5" t="str">
        <f t="shared" si="105"/>
        <v/>
      </c>
      <c r="M867" s="36"/>
      <c r="N867" s="5" t="str">
        <f t="shared" si="106"/>
        <v/>
      </c>
      <c r="O867" s="5"/>
      <c r="P867" s="5" t="str">
        <f t="shared" si="107"/>
        <v/>
      </c>
      <c r="Q867" s="4"/>
      <c r="R867" s="4"/>
      <c r="S867" s="4"/>
    </row>
    <row r="868" spans="1:19" hidden="1" x14ac:dyDescent="0.25">
      <c r="A868" s="113"/>
      <c r="B868" s="187" t="str">
        <f t="shared" si="108"/>
        <v/>
      </c>
      <c r="C868" s="4"/>
      <c r="D868" s="4"/>
      <c r="E868" s="148"/>
      <c r="F868" s="4"/>
      <c r="G868" s="41"/>
      <c r="H868" s="41"/>
      <c r="I868" s="5"/>
      <c r="J868" s="4"/>
      <c r="K868" s="5"/>
      <c r="L868" s="5" t="str">
        <f t="shared" si="105"/>
        <v/>
      </c>
      <c r="M868" s="36"/>
      <c r="N868" s="5" t="str">
        <f t="shared" si="106"/>
        <v/>
      </c>
      <c r="O868" s="5"/>
      <c r="P868" s="5" t="str">
        <f t="shared" si="107"/>
        <v/>
      </c>
      <c r="Q868" s="4"/>
      <c r="R868" s="4"/>
      <c r="S868" s="4"/>
    </row>
    <row r="869" spans="1:19" hidden="1" x14ac:dyDescent="0.25">
      <c r="A869" s="113"/>
      <c r="B869" s="187" t="str">
        <f t="shared" si="108"/>
        <v/>
      </c>
      <c r="C869" s="4"/>
      <c r="D869" s="4"/>
      <c r="E869" s="148"/>
      <c r="F869" s="4"/>
      <c r="G869" s="41"/>
      <c r="H869" s="41"/>
      <c r="I869" s="5"/>
      <c r="J869" s="4"/>
      <c r="K869" s="5"/>
      <c r="L869" s="5" t="str">
        <f t="shared" si="105"/>
        <v/>
      </c>
      <c r="M869" s="36"/>
      <c r="N869" s="5" t="str">
        <f t="shared" si="106"/>
        <v/>
      </c>
      <c r="O869" s="5"/>
      <c r="P869" s="5" t="str">
        <f t="shared" si="107"/>
        <v/>
      </c>
      <c r="Q869" s="4"/>
      <c r="R869" s="4"/>
      <c r="S869" s="4"/>
    </row>
    <row r="870" spans="1:19" hidden="1" x14ac:dyDescent="0.25">
      <c r="A870" s="113"/>
      <c r="B870" s="187" t="str">
        <f t="shared" si="108"/>
        <v/>
      </c>
      <c r="C870" s="4"/>
      <c r="D870" s="4"/>
      <c r="E870" s="148"/>
      <c r="F870" s="4"/>
      <c r="G870" s="41"/>
      <c r="H870" s="41"/>
      <c r="I870" s="5"/>
      <c r="J870" s="4"/>
      <c r="K870" s="5"/>
      <c r="L870" s="5" t="str">
        <f t="shared" si="105"/>
        <v/>
      </c>
      <c r="M870" s="36"/>
      <c r="N870" s="5" t="str">
        <f t="shared" si="106"/>
        <v/>
      </c>
      <c r="O870" s="5"/>
      <c r="P870" s="5" t="str">
        <f t="shared" si="107"/>
        <v/>
      </c>
      <c r="Q870" s="4"/>
      <c r="R870" s="4"/>
      <c r="S870" s="4"/>
    </row>
    <row r="871" spans="1:19" hidden="1" x14ac:dyDescent="0.25">
      <c r="A871" s="113"/>
      <c r="B871" s="187" t="str">
        <f t="shared" si="108"/>
        <v/>
      </c>
      <c r="C871" s="4"/>
      <c r="D871" s="4"/>
      <c r="E871" s="148"/>
      <c r="F871" s="4"/>
      <c r="G871" s="41"/>
      <c r="H871" s="41"/>
      <c r="I871" s="5"/>
      <c r="J871" s="4"/>
      <c r="K871" s="5"/>
      <c r="L871" s="5" t="str">
        <f t="shared" si="105"/>
        <v/>
      </c>
      <c r="M871" s="36"/>
      <c r="N871" s="5" t="str">
        <f t="shared" si="106"/>
        <v/>
      </c>
      <c r="O871" s="5"/>
      <c r="P871" s="5" t="str">
        <f t="shared" si="107"/>
        <v/>
      </c>
      <c r="Q871" s="4"/>
      <c r="R871" s="4"/>
      <c r="S871" s="4"/>
    </row>
    <row r="872" spans="1:19" hidden="1" x14ac:dyDescent="0.25">
      <c r="A872" s="113"/>
      <c r="B872" s="187" t="str">
        <f t="shared" si="108"/>
        <v/>
      </c>
      <c r="C872" s="4"/>
      <c r="D872" s="4"/>
      <c r="E872" s="148"/>
      <c r="F872" s="4"/>
      <c r="G872" s="41"/>
      <c r="H872" s="41"/>
      <c r="I872" s="5"/>
      <c r="J872" s="4"/>
      <c r="K872" s="5"/>
      <c r="L872" s="5" t="str">
        <f t="shared" si="105"/>
        <v/>
      </c>
      <c r="M872" s="36"/>
      <c r="N872" s="5" t="str">
        <f t="shared" si="106"/>
        <v/>
      </c>
      <c r="O872" s="5"/>
      <c r="P872" s="5" t="str">
        <f t="shared" si="107"/>
        <v/>
      </c>
      <c r="Q872" s="4"/>
      <c r="R872" s="4"/>
      <c r="S872" s="4"/>
    </row>
    <row r="873" spans="1:19" hidden="1" x14ac:dyDescent="0.25">
      <c r="A873" s="113"/>
      <c r="B873" s="187" t="str">
        <f t="shared" si="108"/>
        <v/>
      </c>
      <c r="C873" s="4"/>
      <c r="D873" s="4"/>
      <c r="E873" s="148"/>
      <c r="F873" s="4"/>
      <c r="G873" s="41"/>
      <c r="H873" s="41"/>
      <c r="I873" s="5"/>
      <c r="J873" s="4"/>
      <c r="K873" s="5"/>
      <c r="L873" s="5" t="str">
        <f t="shared" si="105"/>
        <v/>
      </c>
      <c r="M873" s="36"/>
      <c r="N873" s="5" t="str">
        <f t="shared" si="106"/>
        <v/>
      </c>
      <c r="O873" s="5"/>
      <c r="P873" s="5" t="str">
        <f t="shared" si="107"/>
        <v/>
      </c>
      <c r="Q873" s="4"/>
      <c r="R873" s="4"/>
      <c r="S873" s="4"/>
    </row>
    <row r="874" spans="1:19" hidden="1" x14ac:dyDescent="0.25">
      <c r="A874" s="113"/>
      <c r="B874" s="187" t="str">
        <f t="shared" si="108"/>
        <v/>
      </c>
      <c r="C874" s="4"/>
      <c r="D874" s="4"/>
      <c r="E874" s="148"/>
      <c r="F874" s="4"/>
      <c r="G874" s="41"/>
      <c r="H874" s="41"/>
      <c r="I874" s="5"/>
      <c r="J874" s="4"/>
      <c r="K874" s="5"/>
      <c r="L874" s="5" t="str">
        <f t="shared" si="105"/>
        <v/>
      </c>
      <c r="M874" s="36"/>
      <c r="N874" s="5" t="str">
        <f t="shared" si="106"/>
        <v/>
      </c>
      <c r="O874" s="5"/>
      <c r="P874" s="5" t="str">
        <f t="shared" si="107"/>
        <v/>
      </c>
      <c r="Q874" s="4"/>
      <c r="R874" s="4"/>
      <c r="S874" s="4"/>
    </row>
    <row r="875" spans="1:19" hidden="1" x14ac:dyDescent="0.25">
      <c r="A875" s="113"/>
      <c r="B875" s="187" t="str">
        <f t="shared" si="108"/>
        <v/>
      </c>
      <c r="C875" s="4"/>
      <c r="D875" s="4"/>
      <c r="E875" s="148"/>
      <c r="F875" s="4"/>
      <c r="G875" s="41"/>
      <c r="H875" s="41"/>
      <c r="I875" s="5"/>
      <c r="J875" s="4"/>
      <c r="K875" s="5"/>
      <c r="L875" s="5" t="str">
        <f t="shared" si="105"/>
        <v/>
      </c>
      <c r="M875" s="36"/>
      <c r="N875" s="5" t="str">
        <f t="shared" si="106"/>
        <v/>
      </c>
      <c r="O875" s="5"/>
      <c r="P875" s="5" t="str">
        <f t="shared" si="107"/>
        <v/>
      </c>
      <c r="Q875" s="4"/>
      <c r="R875" s="4"/>
      <c r="S875" s="4"/>
    </row>
    <row r="876" spans="1:19" hidden="1" x14ac:dyDescent="0.25">
      <c r="A876" s="113"/>
      <c r="B876" s="187" t="str">
        <f t="shared" si="108"/>
        <v/>
      </c>
      <c r="C876" s="4"/>
      <c r="D876" s="4"/>
      <c r="E876" s="148"/>
      <c r="F876" s="4"/>
      <c r="G876" s="41"/>
      <c r="H876" s="41"/>
      <c r="I876" s="5"/>
      <c r="J876" s="4"/>
      <c r="K876" s="5"/>
      <c r="L876" s="5" t="str">
        <f t="shared" si="105"/>
        <v/>
      </c>
      <c r="M876" s="36"/>
      <c r="N876" s="5" t="str">
        <f t="shared" si="106"/>
        <v/>
      </c>
      <c r="O876" s="5"/>
      <c r="P876" s="5" t="str">
        <f t="shared" si="107"/>
        <v/>
      </c>
      <c r="Q876" s="4"/>
      <c r="R876" s="4"/>
      <c r="S876" s="4"/>
    </row>
    <row r="877" spans="1:19" hidden="1" x14ac:dyDescent="0.25">
      <c r="A877" s="113"/>
      <c r="B877" s="187" t="str">
        <f t="shared" si="108"/>
        <v/>
      </c>
      <c r="C877" s="4"/>
      <c r="D877" s="4"/>
      <c r="E877" s="148"/>
      <c r="F877" s="4"/>
      <c r="G877" s="41"/>
      <c r="H877" s="41"/>
      <c r="I877" s="5"/>
      <c r="J877" s="4"/>
      <c r="K877" s="5"/>
      <c r="L877" s="5" t="str">
        <f t="shared" si="105"/>
        <v/>
      </c>
      <c r="M877" s="36"/>
      <c r="N877" s="5" t="str">
        <f t="shared" si="106"/>
        <v/>
      </c>
      <c r="O877" s="5"/>
      <c r="P877" s="5" t="str">
        <f t="shared" si="107"/>
        <v/>
      </c>
      <c r="Q877" s="4"/>
      <c r="R877" s="4"/>
      <c r="S877" s="4"/>
    </row>
    <row r="878" spans="1:19" hidden="1" x14ac:dyDescent="0.25">
      <c r="A878" s="113"/>
      <c r="B878" s="187" t="str">
        <f t="shared" si="108"/>
        <v/>
      </c>
      <c r="C878" s="4"/>
      <c r="D878" s="4"/>
      <c r="E878" s="148"/>
      <c r="F878" s="4"/>
      <c r="G878" s="41"/>
      <c r="H878" s="41"/>
      <c r="I878" s="5"/>
      <c r="J878" s="4"/>
      <c r="K878" s="5"/>
      <c r="L878" s="5" t="str">
        <f t="shared" si="105"/>
        <v/>
      </c>
      <c r="M878" s="36"/>
      <c r="N878" s="5" t="str">
        <f t="shared" si="106"/>
        <v/>
      </c>
      <c r="O878" s="5"/>
      <c r="P878" s="5" t="str">
        <f t="shared" si="107"/>
        <v/>
      </c>
      <c r="Q878" s="4"/>
      <c r="R878" s="4"/>
      <c r="S878" s="4"/>
    </row>
    <row r="879" spans="1:19" hidden="1" x14ac:dyDescent="0.25">
      <c r="A879" s="113"/>
      <c r="B879" s="187" t="str">
        <f t="shared" si="108"/>
        <v/>
      </c>
      <c r="C879" s="4"/>
      <c r="D879" s="4"/>
      <c r="E879" s="148"/>
      <c r="F879" s="4"/>
      <c r="G879" s="41"/>
      <c r="H879" s="41"/>
      <c r="I879" s="5"/>
      <c r="J879" s="4"/>
      <c r="K879" s="5"/>
      <c r="L879" s="5" t="str">
        <f t="shared" si="105"/>
        <v/>
      </c>
      <c r="M879" s="36"/>
      <c r="N879" s="5" t="str">
        <f t="shared" si="106"/>
        <v/>
      </c>
      <c r="O879" s="5"/>
      <c r="P879" s="5" t="str">
        <f t="shared" si="107"/>
        <v/>
      </c>
      <c r="Q879" s="4"/>
      <c r="R879" s="4"/>
      <c r="S879" s="4"/>
    </row>
    <row r="880" spans="1:19" hidden="1" x14ac:dyDescent="0.25">
      <c r="A880" s="113"/>
      <c r="B880" s="187" t="str">
        <f t="shared" si="108"/>
        <v/>
      </c>
      <c r="C880" s="4"/>
      <c r="D880" s="4"/>
      <c r="E880" s="148"/>
      <c r="F880" s="4"/>
      <c r="G880" s="41"/>
      <c r="H880" s="41"/>
      <c r="I880" s="5"/>
      <c r="J880" s="4"/>
      <c r="K880" s="5"/>
      <c r="L880" s="5" t="str">
        <f t="shared" si="105"/>
        <v/>
      </c>
      <c r="M880" s="36"/>
      <c r="N880" s="5" t="str">
        <f t="shared" si="106"/>
        <v/>
      </c>
      <c r="O880" s="5"/>
      <c r="P880" s="5" t="str">
        <f t="shared" si="107"/>
        <v/>
      </c>
      <c r="Q880" s="4"/>
      <c r="R880" s="4"/>
      <c r="S880" s="4"/>
    </row>
    <row r="881" spans="1:19" hidden="1" x14ac:dyDescent="0.25">
      <c r="A881" s="113"/>
      <c r="B881" s="187" t="str">
        <f t="shared" si="108"/>
        <v/>
      </c>
      <c r="C881" s="4"/>
      <c r="D881" s="4"/>
      <c r="E881" s="148"/>
      <c r="F881" s="4"/>
      <c r="G881" s="41"/>
      <c r="H881" s="41"/>
      <c r="I881" s="5"/>
      <c r="J881" s="4"/>
      <c r="K881" s="5"/>
      <c r="L881" s="5" t="str">
        <f t="shared" si="105"/>
        <v/>
      </c>
      <c r="M881" s="36"/>
      <c r="N881" s="5" t="str">
        <f t="shared" si="106"/>
        <v/>
      </c>
      <c r="O881" s="5"/>
      <c r="P881" s="5" t="str">
        <f t="shared" si="107"/>
        <v/>
      </c>
      <c r="Q881" s="4"/>
      <c r="R881" s="4"/>
      <c r="S881" s="4"/>
    </row>
    <row r="882" spans="1:19" hidden="1" x14ac:dyDescent="0.25">
      <c r="A882" s="113"/>
      <c r="B882" s="187" t="str">
        <f t="shared" si="108"/>
        <v/>
      </c>
      <c r="C882" s="4"/>
      <c r="D882" s="4"/>
      <c r="E882" s="148"/>
      <c r="F882" s="4"/>
      <c r="G882" s="41"/>
      <c r="H882" s="41"/>
      <c r="I882" s="5"/>
      <c r="J882" s="4"/>
      <c r="K882" s="5"/>
      <c r="L882" s="5" t="str">
        <f t="shared" si="105"/>
        <v/>
      </c>
      <c r="M882" s="36"/>
      <c r="N882" s="5" t="str">
        <f t="shared" si="106"/>
        <v/>
      </c>
      <c r="O882" s="5"/>
      <c r="P882" s="5" t="str">
        <f t="shared" si="107"/>
        <v/>
      </c>
      <c r="Q882" s="4"/>
      <c r="R882" s="4"/>
      <c r="S882" s="4"/>
    </row>
    <row r="883" spans="1:19" hidden="1" x14ac:dyDescent="0.25">
      <c r="A883" s="113"/>
      <c r="B883" s="187" t="str">
        <f t="shared" si="108"/>
        <v/>
      </c>
      <c r="C883" s="4"/>
      <c r="D883" s="4"/>
      <c r="E883" s="148"/>
      <c r="F883" s="4"/>
      <c r="G883" s="41"/>
      <c r="H883" s="41"/>
      <c r="I883" s="5"/>
      <c r="J883" s="4"/>
      <c r="K883" s="5"/>
      <c r="L883" s="5" t="str">
        <f t="shared" si="105"/>
        <v/>
      </c>
      <c r="M883" s="36"/>
      <c r="N883" s="5" t="str">
        <f t="shared" si="106"/>
        <v/>
      </c>
      <c r="O883" s="5"/>
      <c r="P883" s="5" t="str">
        <f t="shared" si="107"/>
        <v/>
      </c>
      <c r="Q883" s="4"/>
      <c r="R883" s="4"/>
      <c r="S883" s="4"/>
    </row>
    <row r="884" spans="1:19" hidden="1" x14ac:dyDescent="0.25">
      <c r="A884" s="113"/>
      <c r="B884" s="187" t="str">
        <f t="shared" si="108"/>
        <v/>
      </c>
      <c r="C884" s="4"/>
      <c r="D884" s="4"/>
      <c r="E884" s="148"/>
      <c r="F884" s="4"/>
      <c r="G884" s="41"/>
      <c r="H884" s="41"/>
      <c r="I884" s="5"/>
      <c r="J884" s="4"/>
      <c r="K884" s="5"/>
      <c r="L884" s="5" t="str">
        <f t="shared" si="105"/>
        <v/>
      </c>
      <c r="M884" s="36"/>
      <c r="N884" s="5" t="str">
        <f t="shared" si="106"/>
        <v/>
      </c>
      <c r="O884" s="5"/>
      <c r="P884" s="5" t="str">
        <f t="shared" si="107"/>
        <v/>
      </c>
      <c r="Q884" s="4"/>
      <c r="R884" s="4"/>
      <c r="S884" s="4"/>
    </row>
    <row r="885" spans="1:19" hidden="1" x14ac:dyDescent="0.25">
      <c r="A885" s="113"/>
      <c r="B885" s="187" t="str">
        <f t="shared" ref="B885:B948" si="109">IF(A885="","",IF(ISNUMBER(A885),IFERROR(VLOOKUP(TEXT(A885,"yyyy/mm/dd"),BSAD,2,FALSE),""),IFERROR(VLOOKUP(A885,BSAD,2,FALSE),"")))</f>
        <v/>
      </c>
      <c r="C885" s="4"/>
      <c r="D885" s="4"/>
      <c r="E885" s="148"/>
      <c r="F885" s="4"/>
      <c r="G885" s="41"/>
      <c r="H885" s="41"/>
      <c r="I885" s="5"/>
      <c r="J885" s="4"/>
      <c r="K885" s="5"/>
      <c r="L885" s="5" t="str">
        <f t="shared" si="105"/>
        <v/>
      </c>
      <c r="M885" s="36"/>
      <c r="N885" s="5" t="str">
        <f t="shared" si="106"/>
        <v/>
      </c>
      <c r="O885" s="5"/>
      <c r="P885" s="5" t="str">
        <f t="shared" si="107"/>
        <v/>
      </c>
      <c r="Q885" s="4"/>
      <c r="R885" s="4"/>
      <c r="S885" s="4"/>
    </row>
    <row r="886" spans="1:19" hidden="1" x14ac:dyDescent="0.25">
      <c r="A886" s="113"/>
      <c r="B886" s="187" t="str">
        <f t="shared" si="109"/>
        <v/>
      </c>
      <c r="C886" s="4"/>
      <c r="D886" s="4"/>
      <c r="E886" s="148"/>
      <c r="F886" s="4"/>
      <c r="G886" s="41"/>
      <c r="H886" s="41"/>
      <c r="I886" s="5"/>
      <c r="J886" s="4"/>
      <c r="K886" s="5"/>
      <c r="L886" s="5" t="str">
        <f t="shared" si="105"/>
        <v/>
      </c>
      <c r="M886" s="36"/>
      <c r="N886" s="5" t="str">
        <f t="shared" si="106"/>
        <v/>
      </c>
      <c r="O886" s="5"/>
      <c r="P886" s="5" t="str">
        <f t="shared" si="107"/>
        <v/>
      </c>
      <c r="Q886" s="4"/>
      <c r="R886" s="4"/>
      <c r="S886" s="4"/>
    </row>
    <row r="887" spans="1:19" hidden="1" x14ac:dyDescent="0.25">
      <c r="A887" s="113"/>
      <c r="B887" s="187" t="str">
        <f t="shared" si="109"/>
        <v/>
      </c>
      <c r="C887" s="4"/>
      <c r="D887" s="4"/>
      <c r="E887" s="148"/>
      <c r="F887" s="4"/>
      <c r="G887" s="41"/>
      <c r="H887" s="41"/>
      <c r="I887" s="5"/>
      <c r="J887" s="4"/>
      <c r="K887" s="5"/>
      <c r="L887" s="5" t="str">
        <f t="shared" si="105"/>
        <v/>
      </c>
      <c r="M887" s="36"/>
      <c r="N887" s="5" t="str">
        <f t="shared" si="106"/>
        <v/>
      </c>
      <c r="O887" s="5"/>
      <c r="P887" s="5" t="str">
        <f t="shared" si="107"/>
        <v/>
      </c>
      <c r="Q887" s="4"/>
      <c r="R887" s="4"/>
      <c r="S887" s="4"/>
    </row>
    <row r="888" spans="1:19" hidden="1" x14ac:dyDescent="0.25">
      <c r="A888" s="113"/>
      <c r="B888" s="187" t="str">
        <f t="shared" si="109"/>
        <v/>
      </c>
      <c r="C888" s="4"/>
      <c r="D888" s="4"/>
      <c r="E888" s="148"/>
      <c r="F888" s="4"/>
      <c r="G888" s="41"/>
      <c r="H888" s="41"/>
      <c r="I888" s="5"/>
      <c r="J888" s="4"/>
      <c r="K888" s="5"/>
      <c r="L888" s="5" t="str">
        <f t="shared" si="105"/>
        <v/>
      </c>
      <c r="M888" s="36"/>
      <c r="N888" s="5" t="str">
        <f t="shared" si="106"/>
        <v/>
      </c>
      <c r="O888" s="5"/>
      <c r="P888" s="5" t="str">
        <f t="shared" si="107"/>
        <v/>
      </c>
      <c r="Q888" s="4"/>
      <c r="R888" s="4"/>
      <c r="S888" s="4"/>
    </row>
    <row r="889" spans="1:19" hidden="1" x14ac:dyDescent="0.25">
      <c r="A889" s="113"/>
      <c r="B889" s="187" t="str">
        <f t="shared" si="109"/>
        <v/>
      </c>
      <c r="C889" s="4"/>
      <c r="D889" s="4"/>
      <c r="E889" s="148"/>
      <c r="F889" s="4"/>
      <c r="G889" s="41"/>
      <c r="H889" s="41"/>
      <c r="I889" s="5"/>
      <c r="J889" s="4"/>
      <c r="K889" s="5"/>
      <c r="L889" s="5" t="str">
        <f t="shared" si="105"/>
        <v/>
      </c>
      <c r="M889" s="36"/>
      <c r="N889" s="5" t="str">
        <f t="shared" si="106"/>
        <v/>
      </c>
      <c r="O889" s="5"/>
      <c r="P889" s="5" t="str">
        <f t="shared" si="107"/>
        <v/>
      </c>
      <c r="Q889" s="4"/>
      <c r="R889" s="4"/>
      <c r="S889" s="4"/>
    </row>
    <row r="890" spans="1:19" hidden="1" x14ac:dyDescent="0.25">
      <c r="A890" s="113"/>
      <c r="B890" s="187" t="str">
        <f t="shared" si="109"/>
        <v/>
      </c>
      <c r="C890" s="4"/>
      <c r="D890" s="4"/>
      <c r="E890" s="148"/>
      <c r="F890" s="4"/>
      <c r="G890" s="41"/>
      <c r="H890" s="41"/>
      <c r="I890" s="5"/>
      <c r="J890" s="4"/>
      <c r="K890" s="5"/>
      <c r="L890" s="5" t="str">
        <f t="shared" si="105"/>
        <v/>
      </c>
      <c r="M890" s="36"/>
      <c r="N890" s="5" t="str">
        <f t="shared" si="106"/>
        <v/>
      </c>
      <c r="O890" s="5"/>
      <c r="P890" s="5" t="str">
        <f t="shared" si="107"/>
        <v/>
      </c>
      <c r="Q890" s="4"/>
      <c r="R890" s="4"/>
      <c r="S890" s="4"/>
    </row>
    <row r="891" spans="1:19" hidden="1" x14ac:dyDescent="0.25">
      <c r="A891" s="113"/>
      <c r="B891" s="187" t="str">
        <f t="shared" si="109"/>
        <v/>
      </c>
      <c r="C891" s="4"/>
      <c r="D891" s="4"/>
      <c r="E891" s="148"/>
      <c r="F891" s="4"/>
      <c r="G891" s="41"/>
      <c r="H891" s="41"/>
      <c r="I891" s="5"/>
      <c r="J891" s="4"/>
      <c r="K891" s="5"/>
      <c r="L891" s="5" t="str">
        <f t="shared" si="105"/>
        <v/>
      </c>
      <c r="M891" s="36"/>
      <c r="N891" s="5" t="str">
        <f t="shared" si="106"/>
        <v/>
      </c>
      <c r="O891" s="5"/>
      <c r="P891" s="5" t="str">
        <f t="shared" si="107"/>
        <v/>
      </c>
      <c r="Q891" s="4"/>
      <c r="R891" s="4"/>
      <c r="S891" s="4"/>
    </row>
    <row r="892" spans="1:19" hidden="1" x14ac:dyDescent="0.25">
      <c r="A892" s="113"/>
      <c r="B892" s="187" t="str">
        <f t="shared" si="109"/>
        <v/>
      </c>
      <c r="C892" s="4"/>
      <c r="D892" s="4"/>
      <c r="E892" s="148"/>
      <c r="F892" s="4"/>
      <c r="G892" s="41"/>
      <c r="H892" s="41"/>
      <c r="I892" s="5"/>
      <c r="J892" s="4"/>
      <c r="K892" s="5"/>
      <c r="L892" s="5" t="str">
        <f t="shared" si="105"/>
        <v/>
      </c>
      <c r="M892" s="36"/>
      <c r="N892" s="5" t="str">
        <f t="shared" si="106"/>
        <v/>
      </c>
      <c r="O892" s="5"/>
      <c r="P892" s="5" t="str">
        <f t="shared" si="107"/>
        <v/>
      </c>
      <c r="Q892" s="4"/>
      <c r="R892" s="4"/>
      <c r="S892" s="4"/>
    </row>
    <row r="893" spans="1:19" hidden="1" x14ac:dyDescent="0.25">
      <c r="A893" s="113"/>
      <c r="B893" s="187" t="str">
        <f t="shared" si="109"/>
        <v/>
      </c>
      <c r="C893" s="4"/>
      <c r="D893" s="4"/>
      <c r="E893" s="148"/>
      <c r="F893" s="4"/>
      <c r="G893" s="41"/>
      <c r="H893" s="41"/>
      <c r="I893" s="5"/>
      <c r="J893" s="4"/>
      <c r="K893" s="5"/>
      <c r="L893" s="5" t="str">
        <f t="shared" si="105"/>
        <v/>
      </c>
      <c r="M893" s="36"/>
      <c r="N893" s="5" t="str">
        <f t="shared" si="106"/>
        <v/>
      </c>
      <c r="O893" s="5"/>
      <c r="P893" s="5" t="str">
        <f t="shared" si="107"/>
        <v/>
      </c>
      <c r="Q893" s="4"/>
      <c r="R893" s="4"/>
      <c r="S893" s="4"/>
    </row>
    <row r="894" spans="1:19" hidden="1" x14ac:dyDescent="0.25">
      <c r="A894" s="113"/>
      <c r="B894" s="187" t="str">
        <f t="shared" si="109"/>
        <v/>
      </c>
      <c r="C894" s="4"/>
      <c r="D894" s="4"/>
      <c r="E894" s="148"/>
      <c r="F894" s="4"/>
      <c r="G894" s="41"/>
      <c r="H894" s="41"/>
      <c r="I894" s="5"/>
      <c r="J894" s="4"/>
      <c r="K894" s="5"/>
      <c r="L894" s="5" t="str">
        <f t="shared" si="105"/>
        <v/>
      </c>
      <c r="M894" s="36"/>
      <c r="N894" s="5" t="str">
        <f t="shared" si="106"/>
        <v/>
      </c>
      <c r="O894" s="5"/>
      <c r="P894" s="5" t="str">
        <f t="shared" si="107"/>
        <v/>
      </c>
      <c r="Q894" s="4"/>
      <c r="R894" s="4"/>
      <c r="S894" s="4"/>
    </row>
    <row r="895" spans="1:19" hidden="1" x14ac:dyDescent="0.25">
      <c r="A895" s="113"/>
      <c r="B895" s="187" t="str">
        <f t="shared" si="109"/>
        <v/>
      </c>
      <c r="C895" s="4"/>
      <c r="D895" s="4"/>
      <c r="E895" s="148"/>
      <c r="F895" s="4"/>
      <c r="G895" s="41"/>
      <c r="H895" s="41"/>
      <c r="I895" s="5"/>
      <c r="J895" s="4"/>
      <c r="K895" s="5"/>
      <c r="L895" s="5" t="str">
        <f t="shared" si="105"/>
        <v/>
      </c>
      <c r="M895" s="36"/>
      <c r="N895" s="5" t="str">
        <f t="shared" si="106"/>
        <v/>
      </c>
      <c r="O895" s="5"/>
      <c r="P895" s="5" t="str">
        <f t="shared" si="107"/>
        <v/>
      </c>
      <c r="Q895" s="4"/>
      <c r="R895" s="4"/>
      <c r="S895" s="4"/>
    </row>
    <row r="896" spans="1:19" hidden="1" x14ac:dyDescent="0.25">
      <c r="A896" s="113"/>
      <c r="B896" s="187" t="str">
        <f t="shared" si="109"/>
        <v/>
      </c>
      <c r="C896" s="4"/>
      <c r="D896" s="4"/>
      <c r="E896" s="148"/>
      <c r="F896" s="4"/>
      <c r="G896" s="41"/>
      <c r="H896" s="41"/>
      <c r="I896" s="5"/>
      <c r="J896" s="4"/>
      <c r="K896" s="5"/>
      <c r="L896" s="5" t="str">
        <f t="shared" si="105"/>
        <v/>
      </c>
      <c r="M896" s="36"/>
      <c r="N896" s="5" t="str">
        <f t="shared" si="106"/>
        <v/>
      </c>
      <c r="O896" s="5"/>
      <c r="P896" s="5" t="str">
        <f t="shared" si="107"/>
        <v/>
      </c>
      <c r="Q896" s="4"/>
      <c r="R896" s="4"/>
      <c r="S896" s="4"/>
    </row>
    <row r="897" spans="1:19" hidden="1" x14ac:dyDescent="0.25">
      <c r="A897" s="113"/>
      <c r="B897" s="187" t="str">
        <f t="shared" si="109"/>
        <v/>
      </c>
      <c r="C897" s="4"/>
      <c r="D897" s="4"/>
      <c r="E897" s="148"/>
      <c r="F897" s="4"/>
      <c r="G897" s="41"/>
      <c r="H897" s="41"/>
      <c r="I897" s="5"/>
      <c r="J897" s="4"/>
      <c r="K897" s="5"/>
      <c r="L897" s="5" t="str">
        <f t="shared" si="105"/>
        <v/>
      </c>
      <c r="M897" s="36"/>
      <c r="N897" s="5" t="str">
        <f t="shared" si="106"/>
        <v/>
      </c>
      <c r="O897" s="5"/>
      <c r="P897" s="5" t="str">
        <f t="shared" si="107"/>
        <v/>
      </c>
      <c r="Q897" s="4"/>
      <c r="R897" s="4"/>
      <c r="S897" s="4"/>
    </row>
    <row r="898" spans="1:19" hidden="1" x14ac:dyDescent="0.25">
      <c r="A898" s="113"/>
      <c r="B898" s="187" t="str">
        <f t="shared" si="109"/>
        <v/>
      </c>
      <c r="C898" s="4"/>
      <c r="D898" s="4"/>
      <c r="E898" s="148"/>
      <c r="F898" s="4"/>
      <c r="G898" s="41"/>
      <c r="H898" s="41"/>
      <c r="I898" s="5"/>
      <c r="J898" s="4"/>
      <c r="K898" s="5"/>
      <c r="L898" s="5" t="str">
        <f t="shared" si="105"/>
        <v/>
      </c>
      <c r="M898" s="36"/>
      <c r="N898" s="5" t="str">
        <f t="shared" si="106"/>
        <v/>
      </c>
      <c r="O898" s="5"/>
      <c r="P898" s="5" t="str">
        <f t="shared" si="107"/>
        <v/>
      </c>
      <c r="Q898" s="4"/>
      <c r="R898" s="4"/>
      <c r="S898" s="4"/>
    </row>
    <row r="899" spans="1:19" hidden="1" x14ac:dyDescent="0.25">
      <c r="A899" s="113"/>
      <c r="B899" s="187" t="str">
        <f t="shared" si="109"/>
        <v/>
      </c>
      <c r="C899" s="4"/>
      <c r="D899" s="4"/>
      <c r="E899" s="148"/>
      <c r="F899" s="4"/>
      <c r="G899" s="41"/>
      <c r="H899" s="41"/>
      <c r="I899" s="5"/>
      <c r="J899" s="4"/>
      <c r="K899" s="5"/>
      <c r="L899" s="5" t="str">
        <f t="shared" si="105"/>
        <v/>
      </c>
      <c r="M899" s="36"/>
      <c r="N899" s="5" t="str">
        <f t="shared" si="106"/>
        <v/>
      </c>
      <c r="O899" s="5"/>
      <c r="P899" s="5" t="str">
        <f t="shared" si="107"/>
        <v/>
      </c>
      <c r="Q899" s="4"/>
      <c r="R899" s="4"/>
      <c r="S899" s="4"/>
    </row>
    <row r="900" spans="1:19" hidden="1" x14ac:dyDescent="0.25">
      <c r="A900" s="113"/>
      <c r="B900" s="187" t="str">
        <f t="shared" si="109"/>
        <v/>
      </c>
      <c r="C900" s="4"/>
      <c r="D900" s="4"/>
      <c r="E900" s="148"/>
      <c r="F900" s="4"/>
      <c r="G900" s="41"/>
      <c r="H900" s="41"/>
      <c r="I900" s="5"/>
      <c r="J900" s="4"/>
      <c r="K900" s="5"/>
      <c r="L900" s="5" t="str">
        <f t="shared" si="105"/>
        <v/>
      </c>
      <c r="M900" s="36"/>
      <c r="N900" s="5" t="str">
        <f t="shared" si="106"/>
        <v/>
      </c>
      <c r="O900" s="5"/>
      <c r="P900" s="5" t="str">
        <f t="shared" si="107"/>
        <v/>
      </c>
      <c r="Q900" s="4"/>
      <c r="R900" s="4"/>
      <c r="S900" s="4"/>
    </row>
    <row r="901" spans="1:19" hidden="1" x14ac:dyDescent="0.25">
      <c r="A901" s="113"/>
      <c r="B901" s="187" t="str">
        <f t="shared" si="109"/>
        <v/>
      </c>
      <c r="C901" s="4"/>
      <c r="D901" s="4"/>
      <c r="E901" s="148"/>
      <c r="F901" s="4"/>
      <c r="G901" s="41"/>
      <c r="H901" s="41"/>
      <c r="I901" s="5"/>
      <c r="J901" s="4"/>
      <c r="K901" s="5"/>
      <c r="L901" s="5" t="str">
        <f t="shared" si="105"/>
        <v/>
      </c>
      <c r="M901" s="36"/>
      <c r="N901" s="5" t="str">
        <f t="shared" si="106"/>
        <v/>
      </c>
      <c r="O901" s="5"/>
      <c r="P901" s="5" t="str">
        <f t="shared" si="107"/>
        <v/>
      </c>
      <c r="Q901" s="4"/>
      <c r="R901" s="4"/>
      <c r="S901" s="4"/>
    </row>
    <row r="902" spans="1:19" hidden="1" x14ac:dyDescent="0.25">
      <c r="A902" s="113"/>
      <c r="B902" s="187" t="str">
        <f t="shared" si="109"/>
        <v/>
      </c>
      <c r="C902" s="4"/>
      <c r="D902" s="4"/>
      <c r="E902" s="148"/>
      <c r="F902" s="4"/>
      <c r="G902" s="41"/>
      <c r="H902" s="41"/>
      <c r="I902" s="5"/>
      <c r="J902" s="4"/>
      <c r="K902" s="5"/>
      <c r="L902" s="5" t="str">
        <f t="shared" si="105"/>
        <v/>
      </c>
      <c r="M902" s="36"/>
      <c r="N902" s="5" t="str">
        <f t="shared" si="106"/>
        <v/>
      </c>
      <c r="O902" s="5"/>
      <c r="P902" s="5" t="str">
        <f t="shared" si="107"/>
        <v/>
      </c>
      <c r="Q902" s="4"/>
      <c r="R902" s="4"/>
      <c r="S902" s="4"/>
    </row>
    <row r="903" spans="1:19" hidden="1" x14ac:dyDescent="0.25">
      <c r="A903" s="113"/>
      <c r="B903" s="187" t="str">
        <f t="shared" si="109"/>
        <v/>
      </c>
      <c r="C903" s="4"/>
      <c r="D903" s="4"/>
      <c r="E903" s="148"/>
      <c r="F903" s="4"/>
      <c r="G903" s="41"/>
      <c r="H903" s="41"/>
      <c r="I903" s="5"/>
      <c r="J903" s="4"/>
      <c r="K903" s="5"/>
      <c r="L903" s="5" t="str">
        <f t="shared" si="105"/>
        <v/>
      </c>
      <c r="M903" s="36"/>
      <c r="N903" s="5" t="str">
        <f t="shared" si="106"/>
        <v/>
      </c>
      <c r="O903" s="5"/>
      <c r="P903" s="5" t="str">
        <f t="shared" si="107"/>
        <v/>
      </c>
      <c r="Q903" s="4"/>
      <c r="R903" s="4"/>
      <c r="S903" s="4"/>
    </row>
    <row r="904" spans="1:19" hidden="1" x14ac:dyDescent="0.25">
      <c r="A904" s="113"/>
      <c r="B904" s="187" t="str">
        <f t="shared" si="109"/>
        <v/>
      </c>
      <c r="C904" s="4"/>
      <c r="D904" s="4"/>
      <c r="E904" s="148"/>
      <c r="F904" s="4"/>
      <c r="G904" s="41"/>
      <c r="H904" s="41"/>
      <c r="I904" s="5"/>
      <c r="J904" s="4"/>
      <c r="K904" s="5"/>
      <c r="L904" s="5" t="str">
        <f t="shared" si="105"/>
        <v/>
      </c>
      <c r="M904" s="36"/>
      <c r="N904" s="5" t="str">
        <f t="shared" si="106"/>
        <v/>
      </c>
      <c r="O904" s="5"/>
      <c r="P904" s="5" t="str">
        <f t="shared" si="107"/>
        <v/>
      </c>
      <c r="Q904" s="4"/>
      <c r="R904" s="4"/>
      <c r="S904" s="4"/>
    </row>
    <row r="905" spans="1:19" hidden="1" x14ac:dyDescent="0.25">
      <c r="A905" s="113"/>
      <c r="B905" s="187" t="str">
        <f t="shared" si="109"/>
        <v/>
      </c>
      <c r="C905" s="4"/>
      <c r="D905" s="4"/>
      <c r="E905" s="148"/>
      <c r="F905" s="4"/>
      <c r="G905" s="41"/>
      <c r="H905" s="41"/>
      <c r="I905" s="5"/>
      <c r="J905" s="4"/>
      <c r="K905" s="5"/>
      <c r="L905" s="5" t="str">
        <f t="shared" si="105"/>
        <v/>
      </c>
      <c r="M905" s="36"/>
      <c r="N905" s="5" t="str">
        <f t="shared" si="106"/>
        <v/>
      </c>
      <c r="O905" s="5"/>
      <c r="P905" s="5" t="str">
        <f t="shared" si="107"/>
        <v/>
      </c>
      <c r="Q905" s="4"/>
      <c r="R905" s="4"/>
      <c r="S905" s="4"/>
    </row>
    <row r="906" spans="1:19" hidden="1" x14ac:dyDescent="0.25">
      <c r="A906" s="113"/>
      <c r="B906" s="187" t="str">
        <f t="shared" si="109"/>
        <v/>
      </c>
      <c r="C906" s="4"/>
      <c r="D906" s="4"/>
      <c r="E906" s="148"/>
      <c r="F906" s="4"/>
      <c r="G906" s="41"/>
      <c r="H906" s="41"/>
      <c r="I906" s="5"/>
      <c r="J906" s="4"/>
      <c r="K906" s="5"/>
      <c r="L906" s="5" t="str">
        <f t="shared" si="105"/>
        <v/>
      </c>
      <c r="M906" s="36"/>
      <c r="N906" s="5" t="str">
        <f t="shared" si="106"/>
        <v/>
      </c>
      <c r="O906" s="5"/>
      <c r="P906" s="5" t="str">
        <f t="shared" si="107"/>
        <v/>
      </c>
      <c r="Q906" s="4"/>
      <c r="R906" s="4"/>
      <c r="S906" s="4"/>
    </row>
    <row r="907" spans="1:19" hidden="1" x14ac:dyDescent="0.25">
      <c r="A907" s="113"/>
      <c r="B907" s="187" t="str">
        <f t="shared" si="109"/>
        <v/>
      </c>
      <c r="C907" s="4"/>
      <c r="D907" s="4"/>
      <c r="E907" s="148"/>
      <c r="F907" s="4"/>
      <c r="G907" s="41"/>
      <c r="H907" s="41"/>
      <c r="I907" s="5"/>
      <c r="J907" s="4"/>
      <c r="K907" s="5"/>
      <c r="L907" s="5" t="str">
        <f t="shared" si="105"/>
        <v/>
      </c>
      <c r="M907" s="36"/>
      <c r="N907" s="5" t="str">
        <f t="shared" si="106"/>
        <v/>
      </c>
      <c r="O907" s="5"/>
      <c r="P907" s="5" t="str">
        <f t="shared" si="107"/>
        <v/>
      </c>
      <c r="Q907" s="4"/>
      <c r="R907" s="4"/>
      <c r="S907" s="4"/>
    </row>
    <row r="908" spans="1:19" hidden="1" x14ac:dyDescent="0.25">
      <c r="A908" s="113"/>
      <c r="B908" s="187" t="str">
        <f t="shared" si="109"/>
        <v/>
      </c>
      <c r="C908" s="4"/>
      <c r="D908" s="4"/>
      <c r="E908" s="148"/>
      <c r="F908" s="4"/>
      <c r="G908" s="41"/>
      <c r="H908" s="41"/>
      <c r="I908" s="5"/>
      <c r="J908" s="4"/>
      <c r="K908" s="5"/>
      <c r="L908" s="5" t="str">
        <f t="shared" si="105"/>
        <v/>
      </c>
      <c r="M908" s="36"/>
      <c r="N908" s="5" t="str">
        <f t="shared" si="106"/>
        <v/>
      </c>
      <c r="O908" s="5"/>
      <c r="P908" s="5" t="str">
        <f t="shared" si="107"/>
        <v/>
      </c>
      <c r="Q908" s="4"/>
      <c r="R908" s="4"/>
      <c r="S908" s="4"/>
    </row>
    <row r="909" spans="1:19" hidden="1" x14ac:dyDescent="0.25">
      <c r="A909" s="113"/>
      <c r="B909" s="187" t="str">
        <f t="shared" si="109"/>
        <v/>
      </c>
      <c r="C909" s="4"/>
      <c r="D909" s="4"/>
      <c r="E909" s="148"/>
      <c r="F909" s="4"/>
      <c r="G909" s="41"/>
      <c r="H909" s="41"/>
      <c r="I909" s="5"/>
      <c r="J909" s="4"/>
      <c r="K909" s="5"/>
      <c r="L909" s="5" t="str">
        <f t="shared" si="105"/>
        <v/>
      </c>
      <c r="M909" s="36"/>
      <c r="N909" s="5" t="str">
        <f t="shared" si="106"/>
        <v/>
      </c>
      <c r="O909" s="5"/>
      <c r="P909" s="5" t="str">
        <f t="shared" si="107"/>
        <v/>
      </c>
      <c r="Q909" s="4"/>
      <c r="R909" s="4"/>
      <c r="S909" s="4"/>
    </row>
    <row r="910" spans="1:19" hidden="1" x14ac:dyDescent="0.25">
      <c r="A910" s="113"/>
      <c r="B910" s="187" t="str">
        <f t="shared" si="109"/>
        <v/>
      </c>
      <c r="C910" s="4"/>
      <c r="D910" s="4"/>
      <c r="E910" s="148"/>
      <c r="F910" s="4"/>
      <c r="G910" s="41"/>
      <c r="H910" s="41"/>
      <c r="I910" s="5"/>
      <c r="J910" s="4"/>
      <c r="K910" s="5"/>
      <c r="L910" s="5" t="str">
        <f t="shared" ref="L910:L973" si="110">IF($F910="","",IF($J910="FIXED",$K910,($G910*FAT_MULT)+($H910*SNF_MULT)+$I910))</f>
        <v/>
      </c>
      <c r="M910" s="36"/>
      <c r="N910" s="5" t="str">
        <f t="shared" ref="N910:N973" si="111">IF($M910="","",$M910*$L910)</f>
        <v/>
      </c>
      <c r="O910" s="5"/>
      <c r="P910" s="5" t="str">
        <f t="shared" ref="P910:P973" si="112">IF($M910="","",$N910+$O910)</f>
        <v/>
      </c>
      <c r="Q910" s="4"/>
      <c r="R910" s="4"/>
      <c r="S910" s="4"/>
    </row>
    <row r="911" spans="1:19" hidden="1" x14ac:dyDescent="0.25">
      <c r="A911" s="113"/>
      <c r="B911" s="187" t="str">
        <f t="shared" si="109"/>
        <v/>
      </c>
      <c r="C911" s="4"/>
      <c r="D911" s="4"/>
      <c r="E911" s="148"/>
      <c r="F911" s="4"/>
      <c r="G911" s="41"/>
      <c r="H911" s="41"/>
      <c r="I911" s="5"/>
      <c r="J911" s="4"/>
      <c r="K911" s="5"/>
      <c r="L911" s="5" t="str">
        <f t="shared" si="110"/>
        <v/>
      </c>
      <c r="M911" s="36"/>
      <c r="N911" s="5" t="str">
        <f t="shared" si="111"/>
        <v/>
      </c>
      <c r="O911" s="5"/>
      <c r="P911" s="5" t="str">
        <f t="shared" si="112"/>
        <v/>
      </c>
      <c r="Q911" s="4"/>
      <c r="R911" s="4"/>
      <c r="S911" s="4"/>
    </row>
    <row r="912" spans="1:19" hidden="1" x14ac:dyDescent="0.25">
      <c r="A912" s="113"/>
      <c r="B912" s="187" t="str">
        <f t="shared" si="109"/>
        <v/>
      </c>
      <c r="C912" s="4"/>
      <c r="D912" s="4"/>
      <c r="E912" s="148"/>
      <c r="F912" s="4"/>
      <c r="G912" s="41"/>
      <c r="H912" s="41"/>
      <c r="I912" s="5"/>
      <c r="J912" s="4"/>
      <c r="K912" s="5"/>
      <c r="L912" s="5" t="str">
        <f t="shared" si="110"/>
        <v/>
      </c>
      <c r="M912" s="36"/>
      <c r="N912" s="5" t="str">
        <f t="shared" si="111"/>
        <v/>
      </c>
      <c r="O912" s="5"/>
      <c r="P912" s="5" t="str">
        <f t="shared" si="112"/>
        <v/>
      </c>
      <c r="Q912" s="4"/>
      <c r="R912" s="4"/>
      <c r="S912" s="4"/>
    </row>
    <row r="913" spans="1:19" hidden="1" x14ac:dyDescent="0.25">
      <c r="A913" s="113"/>
      <c r="B913" s="187" t="str">
        <f t="shared" si="109"/>
        <v/>
      </c>
      <c r="C913" s="4"/>
      <c r="D913" s="4"/>
      <c r="E913" s="148"/>
      <c r="F913" s="4"/>
      <c r="G913" s="41"/>
      <c r="H913" s="41"/>
      <c r="I913" s="5"/>
      <c r="J913" s="4"/>
      <c r="K913" s="5"/>
      <c r="L913" s="5" t="str">
        <f t="shared" si="110"/>
        <v/>
      </c>
      <c r="M913" s="36"/>
      <c r="N913" s="5" t="str">
        <f t="shared" si="111"/>
        <v/>
      </c>
      <c r="O913" s="5"/>
      <c r="P913" s="5" t="str">
        <f t="shared" si="112"/>
        <v/>
      </c>
      <c r="Q913" s="4"/>
      <c r="R913" s="4"/>
      <c r="S913" s="4"/>
    </row>
    <row r="914" spans="1:19" hidden="1" x14ac:dyDescent="0.25">
      <c r="A914" s="113"/>
      <c r="B914" s="187" t="str">
        <f t="shared" si="109"/>
        <v/>
      </c>
      <c r="C914" s="4"/>
      <c r="D914" s="4"/>
      <c r="E914" s="148"/>
      <c r="F914" s="4"/>
      <c r="G914" s="41"/>
      <c r="H914" s="41"/>
      <c r="I914" s="5"/>
      <c r="J914" s="4"/>
      <c r="K914" s="5"/>
      <c r="L914" s="5" t="str">
        <f t="shared" si="110"/>
        <v/>
      </c>
      <c r="M914" s="36"/>
      <c r="N914" s="5" t="str">
        <f t="shared" si="111"/>
        <v/>
      </c>
      <c r="O914" s="5"/>
      <c r="P914" s="5" t="str">
        <f t="shared" si="112"/>
        <v/>
      </c>
      <c r="Q914" s="4"/>
      <c r="R914" s="4"/>
      <c r="S914" s="4"/>
    </row>
    <row r="915" spans="1:19" hidden="1" x14ac:dyDescent="0.25">
      <c r="A915" s="113"/>
      <c r="B915" s="187" t="str">
        <f t="shared" si="109"/>
        <v/>
      </c>
      <c r="C915" s="4"/>
      <c r="D915" s="4"/>
      <c r="E915" s="148"/>
      <c r="F915" s="4"/>
      <c r="G915" s="41"/>
      <c r="H915" s="41"/>
      <c r="I915" s="5"/>
      <c r="J915" s="4"/>
      <c r="K915" s="5"/>
      <c r="L915" s="5" t="str">
        <f t="shared" si="110"/>
        <v/>
      </c>
      <c r="M915" s="36"/>
      <c r="N915" s="5" t="str">
        <f t="shared" si="111"/>
        <v/>
      </c>
      <c r="O915" s="5"/>
      <c r="P915" s="5" t="str">
        <f t="shared" si="112"/>
        <v/>
      </c>
      <c r="Q915" s="4"/>
      <c r="R915" s="4"/>
      <c r="S915" s="4"/>
    </row>
    <row r="916" spans="1:19" hidden="1" x14ac:dyDescent="0.25">
      <c r="A916" s="113"/>
      <c r="B916" s="187" t="str">
        <f t="shared" si="109"/>
        <v/>
      </c>
      <c r="C916" s="4"/>
      <c r="D916" s="4"/>
      <c r="E916" s="148"/>
      <c r="F916" s="4"/>
      <c r="G916" s="41"/>
      <c r="H916" s="41"/>
      <c r="I916" s="5"/>
      <c r="J916" s="4"/>
      <c r="K916" s="5"/>
      <c r="L916" s="5" t="str">
        <f t="shared" si="110"/>
        <v/>
      </c>
      <c r="M916" s="36"/>
      <c r="N916" s="5" t="str">
        <f t="shared" si="111"/>
        <v/>
      </c>
      <c r="O916" s="5"/>
      <c r="P916" s="5" t="str">
        <f t="shared" si="112"/>
        <v/>
      </c>
      <c r="Q916" s="4"/>
      <c r="R916" s="4"/>
      <c r="S916" s="4"/>
    </row>
    <row r="917" spans="1:19" hidden="1" x14ac:dyDescent="0.25">
      <c r="A917" s="113"/>
      <c r="B917" s="187" t="str">
        <f t="shared" si="109"/>
        <v/>
      </c>
      <c r="C917" s="4"/>
      <c r="D917" s="4"/>
      <c r="E917" s="148"/>
      <c r="F917" s="4"/>
      <c r="G917" s="41"/>
      <c r="H917" s="41"/>
      <c r="I917" s="5"/>
      <c r="J917" s="4"/>
      <c r="K917" s="5"/>
      <c r="L917" s="5" t="str">
        <f t="shared" si="110"/>
        <v/>
      </c>
      <c r="M917" s="36"/>
      <c r="N917" s="5" t="str">
        <f t="shared" si="111"/>
        <v/>
      </c>
      <c r="O917" s="5"/>
      <c r="P917" s="5" t="str">
        <f t="shared" si="112"/>
        <v/>
      </c>
      <c r="Q917" s="4"/>
      <c r="R917" s="4"/>
      <c r="S917" s="4"/>
    </row>
    <row r="918" spans="1:19" hidden="1" x14ac:dyDescent="0.25">
      <c r="A918" s="113"/>
      <c r="B918" s="187" t="str">
        <f t="shared" si="109"/>
        <v/>
      </c>
      <c r="C918" s="4"/>
      <c r="D918" s="4"/>
      <c r="E918" s="148"/>
      <c r="F918" s="4"/>
      <c r="G918" s="41"/>
      <c r="H918" s="41"/>
      <c r="I918" s="5"/>
      <c r="J918" s="4"/>
      <c r="K918" s="5"/>
      <c r="L918" s="5" t="str">
        <f t="shared" si="110"/>
        <v/>
      </c>
      <c r="M918" s="36"/>
      <c r="N918" s="5" t="str">
        <f t="shared" si="111"/>
        <v/>
      </c>
      <c r="O918" s="5"/>
      <c r="P918" s="5" t="str">
        <f t="shared" si="112"/>
        <v/>
      </c>
      <c r="Q918" s="4"/>
      <c r="R918" s="4"/>
      <c r="S918" s="4"/>
    </row>
    <row r="919" spans="1:19" hidden="1" x14ac:dyDescent="0.25">
      <c r="A919" s="113"/>
      <c r="B919" s="187" t="str">
        <f t="shared" si="109"/>
        <v/>
      </c>
      <c r="C919" s="4"/>
      <c r="D919" s="4"/>
      <c r="E919" s="148"/>
      <c r="F919" s="4"/>
      <c r="G919" s="41"/>
      <c r="H919" s="41"/>
      <c r="I919" s="5"/>
      <c r="J919" s="4"/>
      <c r="K919" s="5"/>
      <c r="L919" s="5" t="str">
        <f t="shared" si="110"/>
        <v/>
      </c>
      <c r="M919" s="36"/>
      <c r="N919" s="5" t="str">
        <f t="shared" si="111"/>
        <v/>
      </c>
      <c r="O919" s="5"/>
      <c r="P919" s="5" t="str">
        <f t="shared" si="112"/>
        <v/>
      </c>
      <c r="Q919" s="4"/>
      <c r="R919" s="4"/>
      <c r="S919" s="4"/>
    </row>
    <row r="920" spans="1:19" hidden="1" x14ac:dyDescent="0.25">
      <c r="A920" s="113"/>
      <c r="B920" s="187" t="str">
        <f t="shared" si="109"/>
        <v/>
      </c>
      <c r="C920" s="4"/>
      <c r="D920" s="4"/>
      <c r="E920" s="148"/>
      <c r="F920" s="4"/>
      <c r="G920" s="41"/>
      <c r="H920" s="41"/>
      <c r="I920" s="5"/>
      <c r="J920" s="4"/>
      <c r="K920" s="5"/>
      <c r="L920" s="5" t="str">
        <f t="shared" si="110"/>
        <v/>
      </c>
      <c r="M920" s="36"/>
      <c r="N920" s="5" t="str">
        <f t="shared" si="111"/>
        <v/>
      </c>
      <c r="O920" s="5"/>
      <c r="P920" s="5" t="str">
        <f t="shared" si="112"/>
        <v/>
      </c>
      <c r="Q920" s="4"/>
      <c r="R920" s="4"/>
      <c r="S920" s="4"/>
    </row>
    <row r="921" spans="1:19" hidden="1" x14ac:dyDescent="0.25">
      <c r="A921" s="113"/>
      <c r="B921" s="187" t="str">
        <f t="shared" si="109"/>
        <v/>
      </c>
      <c r="C921" s="4"/>
      <c r="D921" s="4"/>
      <c r="E921" s="148"/>
      <c r="F921" s="4"/>
      <c r="G921" s="41"/>
      <c r="H921" s="41"/>
      <c r="I921" s="5"/>
      <c r="J921" s="4"/>
      <c r="K921" s="5"/>
      <c r="L921" s="5" t="str">
        <f t="shared" si="110"/>
        <v/>
      </c>
      <c r="M921" s="36"/>
      <c r="N921" s="5" t="str">
        <f t="shared" si="111"/>
        <v/>
      </c>
      <c r="O921" s="5"/>
      <c r="P921" s="5" t="str">
        <f t="shared" si="112"/>
        <v/>
      </c>
      <c r="Q921" s="4"/>
      <c r="R921" s="4"/>
      <c r="S921" s="4"/>
    </row>
    <row r="922" spans="1:19" hidden="1" x14ac:dyDescent="0.25">
      <c r="A922" s="113"/>
      <c r="B922" s="187" t="str">
        <f t="shared" si="109"/>
        <v/>
      </c>
      <c r="C922" s="4"/>
      <c r="D922" s="4"/>
      <c r="E922" s="148"/>
      <c r="F922" s="4"/>
      <c r="G922" s="41"/>
      <c r="H922" s="41"/>
      <c r="I922" s="5"/>
      <c r="J922" s="4"/>
      <c r="K922" s="5"/>
      <c r="L922" s="5" t="str">
        <f t="shared" si="110"/>
        <v/>
      </c>
      <c r="M922" s="36"/>
      <c r="N922" s="5" t="str">
        <f t="shared" si="111"/>
        <v/>
      </c>
      <c r="O922" s="5"/>
      <c r="P922" s="5" t="str">
        <f t="shared" si="112"/>
        <v/>
      </c>
      <c r="Q922" s="4"/>
      <c r="R922" s="4"/>
      <c r="S922" s="4"/>
    </row>
    <row r="923" spans="1:19" hidden="1" x14ac:dyDescent="0.25">
      <c r="A923" s="113"/>
      <c r="B923" s="187" t="str">
        <f t="shared" si="109"/>
        <v/>
      </c>
      <c r="C923" s="4"/>
      <c r="D923" s="4"/>
      <c r="E923" s="148"/>
      <c r="F923" s="4"/>
      <c r="G923" s="41"/>
      <c r="H923" s="41"/>
      <c r="I923" s="5"/>
      <c r="J923" s="4"/>
      <c r="K923" s="5"/>
      <c r="L923" s="5" t="str">
        <f t="shared" si="110"/>
        <v/>
      </c>
      <c r="M923" s="36"/>
      <c r="N923" s="5" t="str">
        <f t="shared" si="111"/>
        <v/>
      </c>
      <c r="O923" s="5"/>
      <c r="P923" s="5" t="str">
        <f t="shared" si="112"/>
        <v/>
      </c>
      <c r="Q923" s="4"/>
      <c r="R923" s="4"/>
      <c r="S923" s="4"/>
    </row>
    <row r="924" spans="1:19" hidden="1" x14ac:dyDescent="0.25">
      <c r="A924" s="113"/>
      <c r="B924" s="187" t="str">
        <f t="shared" si="109"/>
        <v/>
      </c>
      <c r="C924" s="4"/>
      <c r="D924" s="4"/>
      <c r="E924" s="148"/>
      <c r="F924" s="4"/>
      <c r="G924" s="41"/>
      <c r="H924" s="41"/>
      <c r="I924" s="5"/>
      <c r="J924" s="4"/>
      <c r="K924" s="5"/>
      <c r="L924" s="5" t="str">
        <f t="shared" si="110"/>
        <v/>
      </c>
      <c r="M924" s="36"/>
      <c r="N924" s="5" t="str">
        <f t="shared" si="111"/>
        <v/>
      </c>
      <c r="O924" s="5"/>
      <c r="P924" s="5" t="str">
        <f t="shared" si="112"/>
        <v/>
      </c>
      <c r="Q924" s="4"/>
      <c r="R924" s="4"/>
      <c r="S924" s="4"/>
    </row>
    <row r="925" spans="1:19" hidden="1" x14ac:dyDescent="0.25">
      <c r="A925" s="113"/>
      <c r="B925" s="187" t="str">
        <f t="shared" si="109"/>
        <v/>
      </c>
      <c r="C925" s="4"/>
      <c r="D925" s="4"/>
      <c r="E925" s="148"/>
      <c r="F925" s="4"/>
      <c r="G925" s="41"/>
      <c r="H925" s="41"/>
      <c r="I925" s="5"/>
      <c r="J925" s="4"/>
      <c r="K925" s="5"/>
      <c r="L925" s="5" t="str">
        <f t="shared" si="110"/>
        <v/>
      </c>
      <c r="M925" s="36"/>
      <c r="N925" s="5" t="str">
        <f t="shared" si="111"/>
        <v/>
      </c>
      <c r="O925" s="5"/>
      <c r="P925" s="5" t="str">
        <f t="shared" si="112"/>
        <v/>
      </c>
      <c r="Q925" s="4"/>
      <c r="R925" s="4"/>
      <c r="S925" s="4"/>
    </row>
    <row r="926" spans="1:19" hidden="1" x14ac:dyDescent="0.25">
      <c r="A926" s="113"/>
      <c r="B926" s="187" t="str">
        <f t="shared" si="109"/>
        <v/>
      </c>
      <c r="C926" s="4"/>
      <c r="D926" s="4"/>
      <c r="E926" s="148"/>
      <c r="F926" s="4"/>
      <c r="G926" s="41"/>
      <c r="H926" s="41"/>
      <c r="I926" s="5"/>
      <c r="J926" s="4"/>
      <c r="K926" s="5"/>
      <c r="L926" s="5" t="str">
        <f t="shared" si="110"/>
        <v/>
      </c>
      <c r="M926" s="36"/>
      <c r="N926" s="5" t="str">
        <f t="shared" si="111"/>
        <v/>
      </c>
      <c r="O926" s="5"/>
      <c r="P926" s="5" t="str">
        <f t="shared" si="112"/>
        <v/>
      </c>
      <c r="Q926" s="4"/>
      <c r="R926" s="4"/>
      <c r="S926" s="4"/>
    </row>
    <row r="927" spans="1:19" hidden="1" x14ac:dyDescent="0.25">
      <c r="A927" s="113"/>
      <c r="B927" s="187" t="str">
        <f t="shared" si="109"/>
        <v/>
      </c>
      <c r="C927" s="4"/>
      <c r="D927" s="4"/>
      <c r="E927" s="148"/>
      <c r="F927" s="4"/>
      <c r="G927" s="41"/>
      <c r="H927" s="41"/>
      <c r="I927" s="5"/>
      <c r="J927" s="4"/>
      <c r="K927" s="5"/>
      <c r="L927" s="5" t="str">
        <f t="shared" si="110"/>
        <v/>
      </c>
      <c r="M927" s="36"/>
      <c r="N927" s="5" t="str">
        <f t="shared" si="111"/>
        <v/>
      </c>
      <c r="O927" s="5"/>
      <c r="P927" s="5" t="str">
        <f t="shared" si="112"/>
        <v/>
      </c>
      <c r="Q927" s="4"/>
      <c r="R927" s="4"/>
      <c r="S927" s="4"/>
    </row>
    <row r="928" spans="1:19" hidden="1" x14ac:dyDescent="0.25">
      <c r="A928" s="113"/>
      <c r="B928" s="187" t="str">
        <f t="shared" si="109"/>
        <v/>
      </c>
      <c r="C928" s="4"/>
      <c r="D928" s="4"/>
      <c r="E928" s="148"/>
      <c r="F928" s="4"/>
      <c r="G928" s="41"/>
      <c r="H928" s="41"/>
      <c r="I928" s="5"/>
      <c r="J928" s="4"/>
      <c r="K928" s="5"/>
      <c r="L928" s="5" t="str">
        <f t="shared" si="110"/>
        <v/>
      </c>
      <c r="M928" s="36"/>
      <c r="N928" s="5" t="str">
        <f t="shared" si="111"/>
        <v/>
      </c>
      <c r="O928" s="5"/>
      <c r="P928" s="5" t="str">
        <f t="shared" si="112"/>
        <v/>
      </c>
      <c r="Q928" s="4"/>
      <c r="R928" s="4"/>
      <c r="S928" s="4"/>
    </row>
    <row r="929" spans="1:19" hidden="1" x14ac:dyDescent="0.25">
      <c r="A929" s="113"/>
      <c r="B929" s="187" t="str">
        <f t="shared" si="109"/>
        <v/>
      </c>
      <c r="C929" s="4"/>
      <c r="D929" s="4"/>
      <c r="E929" s="148"/>
      <c r="F929" s="4"/>
      <c r="G929" s="41"/>
      <c r="H929" s="41"/>
      <c r="I929" s="5"/>
      <c r="J929" s="4"/>
      <c r="K929" s="5"/>
      <c r="L929" s="5" t="str">
        <f t="shared" si="110"/>
        <v/>
      </c>
      <c r="M929" s="36"/>
      <c r="N929" s="5" t="str">
        <f t="shared" si="111"/>
        <v/>
      </c>
      <c r="O929" s="5"/>
      <c r="P929" s="5" t="str">
        <f t="shared" si="112"/>
        <v/>
      </c>
      <c r="Q929" s="4"/>
      <c r="R929" s="4"/>
      <c r="S929" s="4"/>
    </row>
    <row r="930" spans="1:19" hidden="1" x14ac:dyDescent="0.25">
      <c r="A930" s="113"/>
      <c r="B930" s="187" t="str">
        <f t="shared" si="109"/>
        <v/>
      </c>
      <c r="C930" s="4"/>
      <c r="D930" s="4"/>
      <c r="E930" s="148"/>
      <c r="F930" s="4"/>
      <c r="G930" s="41"/>
      <c r="H930" s="41"/>
      <c r="I930" s="5"/>
      <c r="J930" s="4"/>
      <c r="K930" s="5"/>
      <c r="L930" s="5" t="str">
        <f t="shared" si="110"/>
        <v/>
      </c>
      <c r="M930" s="36"/>
      <c r="N930" s="5" t="str">
        <f t="shared" si="111"/>
        <v/>
      </c>
      <c r="O930" s="5"/>
      <c r="P930" s="5" t="str">
        <f t="shared" si="112"/>
        <v/>
      </c>
      <c r="Q930" s="4"/>
      <c r="R930" s="4"/>
      <c r="S930" s="4"/>
    </row>
    <row r="931" spans="1:19" hidden="1" x14ac:dyDescent="0.25">
      <c r="A931" s="113"/>
      <c r="B931" s="187" t="str">
        <f t="shared" si="109"/>
        <v/>
      </c>
      <c r="C931" s="4"/>
      <c r="D931" s="4"/>
      <c r="E931" s="148"/>
      <c r="F931" s="4"/>
      <c r="G931" s="41"/>
      <c r="H931" s="41"/>
      <c r="I931" s="5"/>
      <c r="J931" s="4"/>
      <c r="K931" s="5"/>
      <c r="L931" s="5" t="str">
        <f t="shared" si="110"/>
        <v/>
      </c>
      <c r="M931" s="36"/>
      <c r="N931" s="5" t="str">
        <f t="shared" si="111"/>
        <v/>
      </c>
      <c r="O931" s="5"/>
      <c r="P931" s="5" t="str">
        <f t="shared" si="112"/>
        <v/>
      </c>
      <c r="Q931" s="4"/>
      <c r="R931" s="4"/>
      <c r="S931" s="4"/>
    </row>
    <row r="932" spans="1:19" hidden="1" x14ac:dyDescent="0.25">
      <c r="A932" s="113"/>
      <c r="B932" s="187" t="str">
        <f t="shared" si="109"/>
        <v/>
      </c>
      <c r="C932" s="4"/>
      <c r="D932" s="4"/>
      <c r="E932" s="148"/>
      <c r="F932" s="4"/>
      <c r="G932" s="41"/>
      <c r="H932" s="41"/>
      <c r="I932" s="5"/>
      <c r="J932" s="4"/>
      <c r="K932" s="5"/>
      <c r="L932" s="5" t="str">
        <f t="shared" si="110"/>
        <v/>
      </c>
      <c r="M932" s="36"/>
      <c r="N932" s="5" t="str">
        <f t="shared" si="111"/>
        <v/>
      </c>
      <c r="O932" s="5"/>
      <c r="P932" s="5" t="str">
        <f t="shared" si="112"/>
        <v/>
      </c>
      <c r="Q932" s="4"/>
      <c r="R932" s="4"/>
      <c r="S932" s="4"/>
    </row>
    <row r="933" spans="1:19" hidden="1" x14ac:dyDescent="0.25">
      <c r="A933" s="113"/>
      <c r="B933" s="187" t="str">
        <f t="shared" si="109"/>
        <v/>
      </c>
      <c r="C933" s="4"/>
      <c r="D933" s="4"/>
      <c r="E933" s="148"/>
      <c r="F933" s="4"/>
      <c r="G933" s="41"/>
      <c r="H933" s="41"/>
      <c r="I933" s="5"/>
      <c r="J933" s="4"/>
      <c r="K933" s="5"/>
      <c r="L933" s="5" t="str">
        <f t="shared" si="110"/>
        <v/>
      </c>
      <c r="M933" s="36"/>
      <c r="N933" s="5" t="str">
        <f t="shared" si="111"/>
        <v/>
      </c>
      <c r="O933" s="5"/>
      <c r="P933" s="5" t="str">
        <f t="shared" si="112"/>
        <v/>
      </c>
      <c r="Q933" s="4"/>
      <c r="R933" s="4"/>
      <c r="S933" s="4"/>
    </row>
    <row r="934" spans="1:19" hidden="1" x14ac:dyDescent="0.25">
      <c r="A934" s="113"/>
      <c r="B934" s="187" t="str">
        <f t="shared" si="109"/>
        <v/>
      </c>
      <c r="C934" s="4"/>
      <c r="D934" s="4"/>
      <c r="E934" s="148"/>
      <c r="F934" s="4"/>
      <c r="G934" s="41"/>
      <c r="H934" s="41"/>
      <c r="I934" s="5"/>
      <c r="J934" s="4"/>
      <c r="K934" s="5"/>
      <c r="L934" s="5" t="str">
        <f t="shared" si="110"/>
        <v/>
      </c>
      <c r="M934" s="36"/>
      <c r="N934" s="5" t="str">
        <f t="shared" si="111"/>
        <v/>
      </c>
      <c r="O934" s="5"/>
      <c r="P934" s="5" t="str">
        <f t="shared" si="112"/>
        <v/>
      </c>
      <c r="Q934" s="4"/>
      <c r="R934" s="4"/>
      <c r="S934" s="4"/>
    </row>
    <row r="935" spans="1:19" hidden="1" x14ac:dyDescent="0.25">
      <c r="A935" s="113"/>
      <c r="B935" s="187" t="str">
        <f t="shared" si="109"/>
        <v/>
      </c>
      <c r="C935" s="4"/>
      <c r="D935" s="4"/>
      <c r="E935" s="148"/>
      <c r="F935" s="4"/>
      <c r="G935" s="41"/>
      <c r="H935" s="41"/>
      <c r="I935" s="5"/>
      <c r="J935" s="4"/>
      <c r="K935" s="5"/>
      <c r="L935" s="5" t="str">
        <f t="shared" si="110"/>
        <v/>
      </c>
      <c r="M935" s="36"/>
      <c r="N935" s="5" t="str">
        <f t="shared" si="111"/>
        <v/>
      </c>
      <c r="O935" s="5"/>
      <c r="P935" s="5" t="str">
        <f t="shared" si="112"/>
        <v/>
      </c>
      <c r="Q935" s="4"/>
      <c r="R935" s="4"/>
      <c r="S935" s="4"/>
    </row>
    <row r="936" spans="1:19" hidden="1" x14ac:dyDescent="0.25">
      <c r="A936" s="113"/>
      <c r="B936" s="187" t="str">
        <f t="shared" si="109"/>
        <v/>
      </c>
      <c r="C936" s="4"/>
      <c r="D936" s="4"/>
      <c r="E936" s="148"/>
      <c r="F936" s="4"/>
      <c r="G936" s="41"/>
      <c r="H936" s="41"/>
      <c r="I936" s="5"/>
      <c r="J936" s="4"/>
      <c r="K936" s="5"/>
      <c r="L936" s="5" t="str">
        <f t="shared" si="110"/>
        <v/>
      </c>
      <c r="M936" s="36"/>
      <c r="N936" s="5" t="str">
        <f t="shared" si="111"/>
        <v/>
      </c>
      <c r="O936" s="5"/>
      <c r="P936" s="5" t="str">
        <f t="shared" si="112"/>
        <v/>
      </c>
      <c r="Q936" s="4"/>
      <c r="R936" s="4"/>
      <c r="S936" s="4"/>
    </row>
    <row r="937" spans="1:19" hidden="1" x14ac:dyDescent="0.25">
      <c r="A937" s="113"/>
      <c r="B937" s="187" t="str">
        <f t="shared" si="109"/>
        <v/>
      </c>
      <c r="C937" s="4"/>
      <c r="D937" s="4"/>
      <c r="E937" s="148"/>
      <c r="F937" s="4"/>
      <c r="G937" s="41"/>
      <c r="H937" s="41"/>
      <c r="I937" s="5"/>
      <c r="J937" s="4"/>
      <c r="K937" s="5"/>
      <c r="L937" s="5" t="str">
        <f t="shared" si="110"/>
        <v/>
      </c>
      <c r="M937" s="36"/>
      <c r="N937" s="5" t="str">
        <f t="shared" si="111"/>
        <v/>
      </c>
      <c r="O937" s="5"/>
      <c r="P937" s="5" t="str">
        <f t="shared" si="112"/>
        <v/>
      </c>
      <c r="Q937" s="4"/>
      <c r="R937" s="4"/>
      <c r="S937" s="4"/>
    </row>
    <row r="938" spans="1:19" hidden="1" x14ac:dyDescent="0.25">
      <c r="A938" s="113"/>
      <c r="B938" s="187" t="str">
        <f t="shared" si="109"/>
        <v/>
      </c>
      <c r="C938" s="4"/>
      <c r="D938" s="4"/>
      <c r="E938" s="148"/>
      <c r="F938" s="4"/>
      <c r="G938" s="41"/>
      <c r="H938" s="41"/>
      <c r="I938" s="5"/>
      <c r="J938" s="4"/>
      <c r="K938" s="5"/>
      <c r="L938" s="5" t="str">
        <f t="shared" si="110"/>
        <v/>
      </c>
      <c r="M938" s="36"/>
      <c r="N938" s="5" t="str">
        <f t="shared" si="111"/>
        <v/>
      </c>
      <c r="O938" s="5"/>
      <c r="P938" s="5" t="str">
        <f t="shared" si="112"/>
        <v/>
      </c>
      <c r="Q938" s="4"/>
      <c r="R938" s="4"/>
      <c r="S938" s="4"/>
    </row>
    <row r="939" spans="1:19" hidden="1" x14ac:dyDescent="0.25">
      <c r="A939" s="113"/>
      <c r="B939" s="187" t="str">
        <f t="shared" si="109"/>
        <v/>
      </c>
      <c r="C939" s="4"/>
      <c r="D939" s="4"/>
      <c r="E939" s="148"/>
      <c r="F939" s="4"/>
      <c r="G939" s="41"/>
      <c r="H939" s="41"/>
      <c r="I939" s="5"/>
      <c r="J939" s="4"/>
      <c r="K939" s="5"/>
      <c r="L939" s="5" t="str">
        <f t="shared" si="110"/>
        <v/>
      </c>
      <c r="M939" s="36"/>
      <c r="N939" s="5" t="str">
        <f t="shared" si="111"/>
        <v/>
      </c>
      <c r="O939" s="5"/>
      <c r="P939" s="5" t="str">
        <f t="shared" si="112"/>
        <v/>
      </c>
      <c r="Q939" s="4"/>
      <c r="R939" s="4"/>
      <c r="S939" s="4"/>
    </row>
    <row r="940" spans="1:19" hidden="1" x14ac:dyDescent="0.25">
      <c r="A940" s="113"/>
      <c r="B940" s="187" t="str">
        <f t="shared" si="109"/>
        <v/>
      </c>
      <c r="C940" s="4"/>
      <c r="D940" s="4"/>
      <c r="E940" s="148"/>
      <c r="F940" s="4"/>
      <c r="G940" s="41"/>
      <c r="H940" s="41"/>
      <c r="I940" s="5"/>
      <c r="J940" s="4"/>
      <c r="K940" s="5"/>
      <c r="L940" s="5" t="str">
        <f t="shared" si="110"/>
        <v/>
      </c>
      <c r="M940" s="36"/>
      <c r="N940" s="5" t="str">
        <f t="shared" si="111"/>
        <v/>
      </c>
      <c r="O940" s="5"/>
      <c r="P940" s="5" t="str">
        <f t="shared" si="112"/>
        <v/>
      </c>
      <c r="Q940" s="4"/>
      <c r="R940" s="4"/>
      <c r="S940" s="4"/>
    </row>
    <row r="941" spans="1:19" hidden="1" x14ac:dyDescent="0.25">
      <c r="A941" s="113"/>
      <c r="B941" s="187" t="str">
        <f t="shared" si="109"/>
        <v/>
      </c>
      <c r="C941" s="4"/>
      <c r="D941" s="4"/>
      <c r="E941" s="148"/>
      <c r="F941" s="4"/>
      <c r="G941" s="41"/>
      <c r="H941" s="41"/>
      <c r="I941" s="5"/>
      <c r="J941" s="4"/>
      <c r="K941" s="5"/>
      <c r="L941" s="5" t="str">
        <f t="shared" si="110"/>
        <v/>
      </c>
      <c r="M941" s="36"/>
      <c r="N941" s="5" t="str">
        <f t="shared" si="111"/>
        <v/>
      </c>
      <c r="O941" s="5"/>
      <c r="P941" s="5" t="str">
        <f t="shared" si="112"/>
        <v/>
      </c>
      <c r="Q941" s="4"/>
      <c r="R941" s="4"/>
      <c r="S941" s="4"/>
    </row>
    <row r="942" spans="1:19" hidden="1" x14ac:dyDescent="0.25">
      <c r="A942" s="113"/>
      <c r="B942" s="187" t="str">
        <f t="shared" si="109"/>
        <v/>
      </c>
      <c r="C942" s="4"/>
      <c r="D942" s="4"/>
      <c r="E942" s="148"/>
      <c r="F942" s="4"/>
      <c r="G942" s="41"/>
      <c r="H942" s="41"/>
      <c r="I942" s="5"/>
      <c r="J942" s="4"/>
      <c r="K942" s="5"/>
      <c r="L942" s="5" t="str">
        <f t="shared" si="110"/>
        <v/>
      </c>
      <c r="M942" s="36"/>
      <c r="N942" s="5" t="str">
        <f t="shared" si="111"/>
        <v/>
      </c>
      <c r="O942" s="5"/>
      <c r="P942" s="5" t="str">
        <f t="shared" si="112"/>
        <v/>
      </c>
      <c r="Q942" s="4"/>
      <c r="R942" s="4"/>
      <c r="S942" s="4"/>
    </row>
    <row r="943" spans="1:19" hidden="1" x14ac:dyDescent="0.25">
      <c r="A943" s="113"/>
      <c r="B943" s="187" t="str">
        <f t="shared" si="109"/>
        <v/>
      </c>
      <c r="C943" s="4"/>
      <c r="D943" s="4"/>
      <c r="E943" s="148"/>
      <c r="F943" s="4"/>
      <c r="G943" s="41"/>
      <c r="H943" s="41"/>
      <c r="I943" s="5"/>
      <c r="J943" s="4"/>
      <c r="K943" s="5"/>
      <c r="L943" s="5" t="str">
        <f t="shared" si="110"/>
        <v/>
      </c>
      <c r="M943" s="36"/>
      <c r="N943" s="5" t="str">
        <f t="shared" si="111"/>
        <v/>
      </c>
      <c r="O943" s="5"/>
      <c r="P943" s="5" t="str">
        <f t="shared" si="112"/>
        <v/>
      </c>
      <c r="Q943" s="4"/>
      <c r="R943" s="4"/>
      <c r="S943" s="4"/>
    </row>
    <row r="944" spans="1:19" hidden="1" x14ac:dyDescent="0.25">
      <c r="A944" s="113"/>
      <c r="B944" s="187" t="str">
        <f t="shared" si="109"/>
        <v/>
      </c>
      <c r="C944" s="4"/>
      <c r="D944" s="4"/>
      <c r="E944" s="148"/>
      <c r="F944" s="4"/>
      <c r="G944" s="41"/>
      <c r="H944" s="41"/>
      <c r="I944" s="5"/>
      <c r="J944" s="4"/>
      <c r="K944" s="5"/>
      <c r="L944" s="5" t="str">
        <f t="shared" si="110"/>
        <v/>
      </c>
      <c r="M944" s="36"/>
      <c r="N944" s="5" t="str">
        <f t="shared" si="111"/>
        <v/>
      </c>
      <c r="O944" s="5"/>
      <c r="P944" s="5" t="str">
        <f t="shared" si="112"/>
        <v/>
      </c>
      <c r="Q944" s="4"/>
      <c r="R944" s="4"/>
      <c r="S944" s="4"/>
    </row>
    <row r="945" spans="1:19" hidden="1" x14ac:dyDescent="0.25">
      <c r="A945" s="113"/>
      <c r="B945" s="187" t="str">
        <f t="shared" si="109"/>
        <v/>
      </c>
      <c r="C945" s="4"/>
      <c r="D945" s="4"/>
      <c r="E945" s="148"/>
      <c r="F945" s="4"/>
      <c r="G945" s="41"/>
      <c r="H945" s="41"/>
      <c r="I945" s="5"/>
      <c r="J945" s="4"/>
      <c r="K945" s="5"/>
      <c r="L945" s="5" t="str">
        <f t="shared" si="110"/>
        <v/>
      </c>
      <c r="M945" s="36"/>
      <c r="N945" s="5" t="str">
        <f t="shared" si="111"/>
        <v/>
      </c>
      <c r="O945" s="5"/>
      <c r="P945" s="5" t="str">
        <f t="shared" si="112"/>
        <v/>
      </c>
      <c r="Q945" s="4"/>
      <c r="R945" s="4"/>
      <c r="S945" s="4"/>
    </row>
    <row r="946" spans="1:19" hidden="1" x14ac:dyDescent="0.25">
      <c r="A946" s="113"/>
      <c r="B946" s="187" t="str">
        <f t="shared" si="109"/>
        <v/>
      </c>
      <c r="C946" s="4"/>
      <c r="D946" s="4"/>
      <c r="E946" s="148"/>
      <c r="F946" s="4"/>
      <c r="G946" s="41"/>
      <c r="H946" s="41"/>
      <c r="I946" s="5"/>
      <c r="J946" s="4"/>
      <c r="K946" s="5"/>
      <c r="L946" s="5" t="str">
        <f t="shared" si="110"/>
        <v/>
      </c>
      <c r="M946" s="36"/>
      <c r="N946" s="5" t="str">
        <f t="shared" si="111"/>
        <v/>
      </c>
      <c r="O946" s="5"/>
      <c r="P946" s="5" t="str">
        <f t="shared" si="112"/>
        <v/>
      </c>
      <c r="Q946" s="4"/>
      <c r="R946" s="4"/>
      <c r="S946" s="4"/>
    </row>
    <row r="947" spans="1:19" hidden="1" x14ac:dyDescent="0.25">
      <c r="A947" s="113"/>
      <c r="B947" s="187" t="str">
        <f t="shared" si="109"/>
        <v/>
      </c>
      <c r="C947" s="4"/>
      <c r="D947" s="4"/>
      <c r="E947" s="148"/>
      <c r="F947" s="4"/>
      <c r="G947" s="41"/>
      <c r="H947" s="41"/>
      <c r="I947" s="5"/>
      <c r="J947" s="4"/>
      <c r="K947" s="5"/>
      <c r="L947" s="5" t="str">
        <f t="shared" si="110"/>
        <v/>
      </c>
      <c r="M947" s="36"/>
      <c r="N947" s="5" t="str">
        <f t="shared" si="111"/>
        <v/>
      </c>
      <c r="O947" s="5"/>
      <c r="P947" s="5" t="str">
        <f t="shared" si="112"/>
        <v/>
      </c>
      <c r="Q947" s="4"/>
      <c r="R947" s="4"/>
      <c r="S947" s="4"/>
    </row>
    <row r="948" spans="1:19" hidden="1" x14ac:dyDescent="0.25">
      <c r="A948" s="113"/>
      <c r="B948" s="187" t="str">
        <f t="shared" si="109"/>
        <v/>
      </c>
      <c r="C948" s="4"/>
      <c r="D948" s="4"/>
      <c r="E948" s="148"/>
      <c r="F948" s="4"/>
      <c r="G948" s="41"/>
      <c r="H948" s="41"/>
      <c r="I948" s="5"/>
      <c r="J948" s="4"/>
      <c r="K948" s="5"/>
      <c r="L948" s="5" t="str">
        <f t="shared" si="110"/>
        <v/>
      </c>
      <c r="M948" s="36"/>
      <c r="N948" s="5" t="str">
        <f t="shared" si="111"/>
        <v/>
      </c>
      <c r="O948" s="5"/>
      <c r="P948" s="5" t="str">
        <f t="shared" si="112"/>
        <v/>
      </c>
      <c r="Q948" s="4"/>
      <c r="R948" s="4"/>
      <c r="S948" s="4"/>
    </row>
    <row r="949" spans="1:19" hidden="1" x14ac:dyDescent="0.25">
      <c r="A949" s="113"/>
      <c r="B949" s="187" t="str">
        <f t="shared" ref="B949:B1012" si="113">IF(A949="","",IF(ISNUMBER(A949),IFERROR(VLOOKUP(TEXT(A949,"yyyy/mm/dd"),BSAD,2,FALSE),""),IFERROR(VLOOKUP(A949,BSAD,2,FALSE),"")))</f>
        <v/>
      </c>
      <c r="C949" s="4"/>
      <c r="D949" s="4"/>
      <c r="E949" s="148"/>
      <c r="F949" s="4"/>
      <c r="G949" s="41"/>
      <c r="H949" s="41"/>
      <c r="I949" s="5"/>
      <c r="J949" s="4"/>
      <c r="K949" s="5"/>
      <c r="L949" s="5" t="str">
        <f t="shared" si="110"/>
        <v/>
      </c>
      <c r="M949" s="36"/>
      <c r="N949" s="5" t="str">
        <f t="shared" si="111"/>
        <v/>
      </c>
      <c r="O949" s="5"/>
      <c r="P949" s="5" t="str">
        <f t="shared" si="112"/>
        <v/>
      </c>
      <c r="Q949" s="4"/>
      <c r="R949" s="4"/>
      <c r="S949" s="4"/>
    </row>
    <row r="950" spans="1:19" hidden="1" x14ac:dyDescent="0.25">
      <c r="A950" s="113"/>
      <c r="B950" s="187" t="str">
        <f t="shared" si="113"/>
        <v/>
      </c>
      <c r="C950" s="4"/>
      <c r="D950" s="4"/>
      <c r="E950" s="148"/>
      <c r="F950" s="4"/>
      <c r="G950" s="41"/>
      <c r="H950" s="41"/>
      <c r="I950" s="5"/>
      <c r="J950" s="4"/>
      <c r="K950" s="5"/>
      <c r="L950" s="5" t="str">
        <f t="shared" si="110"/>
        <v/>
      </c>
      <c r="M950" s="36"/>
      <c r="N950" s="5" t="str">
        <f t="shared" si="111"/>
        <v/>
      </c>
      <c r="O950" s="5"/>
      <c r="P950" s="5" t="str">
        <f t="shared" si="112"/>
        <v/>
      </c>
      <c r="Q950" s="4"/>
      <c r="R950" s="4"/>
      <c r="S950" s="4"/>
    </row>
    <row r="951" spans="1:19" hidden="1" x14ac:dyDescent="0.25">
      <c r="A951" s="113"/>
      <c r="B951" s="187" t="str">
        <f t="shared" si="113"/>
        <v/>
      </c>
      <c r="C951" s="4"/>
      <c r="D951" s="4"/>
      <c r="E951" s="148"/>
      <c r="F951" s="4"/>
      <c r="G951" s="41"/>
      <c r="H951" s="41"/>
      <c r="I951" s="5"/>
      <c r="J951" s="4"/>
      <c r="K951" s="5"/>
      <c r="L951" s="5" t="str">
        <f t="shared" si="110"/>
        <v/>
      </c>
      <c r="M951" s="36"/>
      <c r="N951" s="5" t="str">
        <f t="shared" si="111"/>
        <v/>
      </c>
      <c r="O951" s="5"/>
      <c r="P951" s="5" t="str">
        <f t="shared" si="112"/>
        <v/>
      </c>
      <c r="Q951" s="4"/>
      <c r="R951" s="4"/>
      <c r="S951" s="4"/>
    </row>
    <row r="952" spans="1:19" hidden="1" x14ac:dyDescent="0.25">
      <c r="A952" s="113"/>
      <c r="B952" s="187" t="str">
        <f t="shared" si="113"/>
        <v/>
      </c>
      <c r="C952" s="4"/>
      <c r="D952" s="4"/>
      <c r="E952" s="148"/>
      <c r="F952" s="4"/>
      <c r="G952" s="41"/>
      <c r="H952" s="41"/>
      <c r="I952" s="5"/>
      <c r="J952" s="4"/>
      <c r="K952" s="5"/>
      <c r="L952" s="5" t="str">
        <f t="shared" si="110"/>
        <v/>
      </c>
      <c r="M952" s="36"/>
      <c r="N952" s="5" t="str">
        <f t="shared" si="111"/>
        <v/>
      </c>
      <c r="O952" s="5"/>
      <c r="P952" s="5" t="str">
        <f t="shared" si="112"/>
        <v/>
      </c>
      <c r="Q952" s="4"/>
      <c r="R952" s="4"/>
      <c r="S952" s="4"/>
    </row>
    <row r="953" spans="1:19" hidden="1" x14ac:dyDescent="0.25">
      <c r="A953" s="113"/>
      <c r="B953" s="187" t="str">
        <f t="shared" si="113"/>
        <v/>
      </c>
      <c r="C953" s="4"/>
      <c r="D953" s="4"/>
      <c r="E953" s="148"/>
      <c r="F953" s="4"/>
      <c r="G953" s="41"/>
      <c r="H953" s="41"/>
      <c r="I953" s="5"/>
      <c r="J953" s="4"/>
      <c r="K953" s="5"/>
      <c r="L953" s="5" t="str">
        <f t="shared" si="110"/>
        <v/>
      </c>
      <c r="M953" s="36"/>
      <c r="N953" s="5" t="str">
        <f t="shared" si="111"/>
        <v/>
      </c>
      <c r="O953" s="5"/>
      <c r="P953" s="5" t="str">
        <f t="shared" si="112"/>
        <v/>
      </c>
      <c r="Q953" s="4"/>
      <c r="R953" s="4"/>
      <c r="S953" s="4"/>
    </row>
    <row r="954" spans="1:19" hidden="1" x14ac:dyDescent="0.25">
      <c r="A954" s="113"/>
      <c r="B954" s="187" t="str">
        <f t="shared" si="113"/>
        <v/>
      </c>
      <c r="C954" s="4"/>
      <c r="D954" s="4"/>
      <c r="E954" s="148"/>
      <c r="F954" s="4"/>
      <c r="G954" s="41"/>
      <c r="H954" s="41"/>
      <c r="I954" s="5"/>
      <c r="J954" s="4"/>
      <c r="K954" s="5"/>
      <c r="L954" s="5" t="str">
        <f t="shared" si="110"/>
        <v/>
      </c>
      <c r="M954" s="36"/>
      <c r="N954" s="5" t="str">
        <f t="shared" si="111"/>
        <v/>
      </c>
      <c r="O954" s="5"/>
      <c r="P954" s="5" t="str">
        <f t="shared" si="112"/>
        <v/>
      </c>
      <c r="Q954" s="4"/>
      <c r="R954" s="4"/>
      <c r="S954" s="4"/>
    </row>
    <row r="955" spans="1:19" hidden="1" x14ac:dyDescent="0.25">
      <c r="A955" s="113"/>
      <c r="B955" s="187" t="str">
        <f t="shared" si="113"/>
        <v/>
      </c>
      <c r="C955" s="4"/>
      <c r="D955" s="4"/>
      <c r="E955" s="148"/>
      <c r="F955" s="4"/>
      <c r="G955" s="41"/>
      <c r="H955" s="41"/>
      <c r="I955" s="5"/>
      <c r="J955" s="4"/>
      <c r="K955" s="5"/>
      <c r="L955" s="5" t="str">
        <f t="shared" si="110"/>
        <v/>
      </c>
      <c r="M955" s="36"/>
      <c r="N955" s="5" t="str">
        <f t="shared" si="111"/>
        <v/>
      </c>
      <c r="O955" s="5"/>
      <c r="P955" s="5" t="str">
        <f t="shared" si="112"/>
        <v/>
      </c>
      <c r="Q955" s="4"/>
      <c r="R955" s="4"/>
      <c r="S955" s="4"/>
    </row>
    <row r="956" spans="1:19" hidden="1" x14ac:dyDescent="0.25">
      <c r="A956" s="113"/>
      <c r="B956" s="187" t="str">
        <f t="shared" si="113"/>
        <v/>
      </c>
      <c r="C956" s="4"/>
      <c r="D956" s="4"/>
      <c r="E956" s="148"/>
      <c r="F956" s="4"/>
      <c r="G956" s="41"/>
      <c r="H956" s="41"/>
      <c r="I956" s="5"/>
      <c r="J956" s="4"/>
      <c r="K956" s="5"/>
      <c r="L956" s="5" t="str">
        <f t="shared" si="110"/>
        <v/>
      </c>
      <c r="M956" s="36"/>
      <c r="N956" s="5" t="str">
        <f t="shared" si="111"/>
        <v/>
      </c>
      <c r="O956" s="5"/>
      <c r="P956" s="5" t="str">
        <f t="shared" si="112"/>
        <v/>
      </c>
      <c r="Q956" s="4"/>
      <c r="R956" s="4"/>
      <c r="S956" s="4"/>
    </row>
    <row r="957" spans="1:19" hidden="1" x14ac:dyDescent="0.25">
      <c r="A957" s="113"/>
      <c r="B957" s="187" t="str">
        <f t="shared" si="113"/>
        <v/>
      </c>
      <c r="C957" s="4"/>
      <c r="D957" s="4"/>
      <c r="E957" s="148"/>
      <c r="F957" s="4"/>
      <c r="G957" s="41"/>
      <c r="H957" s="41"/>
      <c r="I957" s="5"/>
      <c r="J957" s="4"/>
      <c r="K957" s="5"/>
      <c r="L957" s="5" t="str">
        <f t="shared" si="110"/>
        <v/>
      </c>
      <c r="M957" s="36"/>
      <c r="N957" s="5" t="str">
        <f t="shared" si="111"/>
        <v/>
      </c>
      <c r="O957" s="5"/>
      <c r="P957" s="5" t="str">
        <f t="shared" si="112"/>
        <v/>
      </c>
      <c r="Q957" s="4"/>
      <c r="R957" s="4"/>
      <c r="S957" s="4"/>
    </row>
    <row r="958" spans="1:19" hidden="1" x14ac:dyDescent="0.25">
      <c r="A958" s="113"/>
      <c r="B958" s="187" t="str">
        <f t="shared" si="113"/>
        <v/>
      </c>
      <c r="C958" s="4"/>
      <c r="D958" s="4"/>
      <c r="E958" s="148"/>
      <c r="F958" s="4"/>
      <c r="G958" s="41"/>
      <c r="H958" s="41"/>
      <c r="I958" s="5"/>
      <c r="J958" s="4"/>
      <c r="K958" s="5"/>
      <c r="L958" s="5" t="str">
        <f t="shared" si="110"/>
        <v/>
      </c>
      <c r="M958" s="36"/>
      <c r="N958" s="5" t="str">
        <f t="shared" si="111"/>
        <v/>
      </c>
      <c r="O958" s="5"/>
      <c r="P958" s="5" t="str">
        <f t="shared" si="112"/>
        <v/>
      </c>
      <c r="Q958" s="4"/>
      <c r="R958" s="4"/>
      <c r="S958" s="4"/>
    </row>
    <row r="959" spans="1:19" hidden="1" x14ac:dyDescent="0.25">
      <c r="A959" s="113"/>
      <c r="B959" s="187" t="str">
        <f t="shared" si="113"/>
        <v/>
      </c>
      <c r="C959" s="4"/>
      <c r="D959" s="4"/>
      <c r="E959" s="148"/>
      <c r="F959" s="4"/>
      <c r="G959" s="41"/>
      <c r="H959" s="41"/>
      <c r="I959" s="5"/>
      <c r="J959" s="4"/>
      <c r="K959" s="5"/>
      <c r="L959" s="5" t="str">
        <f t="shared" si="110"/>
        <v/>
      </c>
      <c r="M959" s="36"/>
      <c r="N959" s="5" t="str">
        <f t="shared" si="111"/>
        <v/>
      </c>
      <c r="O959" s="5"/>
      <c r="P959" s="5" t="str">
        <f t="shared" si="112"/>
        <v/>
      </c>
      <c r="Q959" s="4"/>
      <c r="R959" s="4"/>
      <c r="S959" s="4"/>
    </row>
    <row r="960" spans="1:19" hidden="1" x14ac:dyDescent="0.25">
      <c r="A960" s="113"/>
      <c r="B960" s="187" t="str">
        <f t="shared" si="113"/>
        <v/>
      </c>
      <c r="C960" s="4"/>
      <c r="D960" s="4"/>
      <c r="E960" s="148"/>
      <c r="F960" s="4"/>
      <c r="G960" s="41"/>
      <c r="H960" s="41"/>
      <c r="I960" s="5"/>
      <c r="J960" s="4"/>
      <c r="K960" s="5"/>
      <c r="L960" s="5" t="str">
        <f t="shared" si="110"/>
        <v/>
      </c>
      <c r="M960" s="36"/>
      <c r="N960" s="5" t="str">
        <f t="shared" si="111"/>
        <v/>
      </c>
      <c r="O960" s="5"/>
      <c r="P960" s="5" t="str">
        <f t="shared" si="112"/>
        <v/>
      </c>
      <c r="Q960" s="4"/>
      <c r="R960" s="4"/>
      <c r="S960" s="4"/>
    </row>
    <row r="961" spans="1:19" hidden="1" x14ac:dyDescent="0.25">
      <c r="A961" s="113"/>
      <c r="B961" s="187" t="str">
        <f t="shared" si="113"/>
        <v/>
      </c>
      <c r="C961" s="4"/>
      <c r="D961" s="4"/>
      <c r="E961" s="148"/>
      <c r="F961" s="4"/>
      <c r="G961" s="41"/>
      <c r="H961" s="41"/>
      <c r="I961" s="5"/>
      <c r="J961" s="4"/>
      <c r="K961" s="5"/>
      <c r="L961" s="5" t="str">
        <f t="shared" si="110"/>
        <v/>
      </c>
      <c r="M961" s="36"/>
      <c r="N961" s="5" t="str">
        <f t="shared" si="111"/>
        <v/>
      </c>
      <c r="O961" s="5"/>
      <c r="P961" s="5" t="str">
        <f t="shared" si="112"/>
        <v/>
      </c>
      <c r="Q961" s="4"/>
      <c r="R961" s="4"/>
      <c r="S961" s="4"/>
    </row>
    <row r="962" spans="1:19" hidden="1" x14ac:dyDescent="0.25">
      <c r="A962" s="113"/>
      <c r="B962" s="187" t="str">
        <f t="shared" si="113"/>
        <v/>
      </c>
      <c r="C962" s="4"/>
      <c r="D962" s="4"/>
      <c r="E962" s="148"/>
      <c r="F962" s="4"/>
      <c r="G962" s="41"/>
      <c r="H962" s="41"/>
      <c r="I962" s="5"/>
      <c r="J962" s="4"/>
      <c r="K962" s="5"/>
      <c r="L962" s="5" t="str">
        <f t="shared" si="110"/>
        <v/>
      </c>
      <c r="M962" s="36"/>
      <c r="N962" s="5" t="str">
        <f t="shared" si="111"/>
        <v/>
      </c>
      <c r="O962" s="5"/>
      <c r="P962" s="5" t="str">
        <f t="shared" si="112"/>
        <v/>
      </c>
      <c r="Q962" s="4"/>
      <c r="R962" s="4"/>
      <c r="S962" s="4"/>
    </row>
    <row r="963" spans="1:19" hidden="1" x14ac:dyDescent="0.25">
      <c r="A963" s="113"/>
      <c r="B963" s="187" t="str">
        <f t="shared" si="113"/>
        <v/>
      </c>
      <c r="C963" s="4"/>
      <c r="D963" s="4"/>
      <c r="E963" s="148"/>
      <c r="F963" s="4"/>
      <c r="G963" s="41"/>
      <c r="H963" s="41"/>
      <c r="I963" s="5"/>
      <c r="J963" s="4"/>
      <c r="K963" s="5"/>
      <c r="L963" s="5" t="str">
        <f t="shared" si="110"/>
        <v/>
      </c>
      <c r="M963" s="36"/>
      <c r="N963" s="5" t="str">
        <f t="shared" si="111"/>
        <v/>
      </c>
      <c r="O963" s="5"/>
      <c r="P963" s="5" t="str">
        <f t="shared" si="112"/>
        <v/>
      </c>
      <c r="Q963" s="4"/>
      <c r="R963" s="4"/>
      <c r="S963" s="4"/>
    </row>
    <row r="964" spans="1:19" hidden="1" x14ac:dyDescent="0.25">
      <c r="A964" s="113"/>
      <c r="B964" s="187" t="str">
        <f t="shared" si="113"/>
        <v/>
      </c>
      <c r="C964" s="4"/>
      <c r="D964" s="4"/>
      <c r="E964" s="148"/>
      <c r="F964" s="4"/>
      <c r="G964" s="41"/>
      <c r="H964" s="41"/>
      <c r="I964" s="5"/>
      <c r="J964" s="4"/>
      <c r="K964" s="5"/>
      <c r="L964" s="5" t="str">
        <f t="shared" si="110"/>
        <v/>
      </c>
      <c r="M964" s="36"/>
      <c r="N964" s="5" t="str">
        <f t="shared" si="111"/>
        <v/>
      </c>
      <c r="O964" s="5"/>
      <c r="P964" s="5" t="str">
        <f t="shared" si="112"/>
        <v/>
      </c>
      <c r="Q964" s="4"/>
      <c r="R964" s="4"/>
      <c r="S964" s="4"/>
    </row>
    <row r="965" spans="1:19" hidden="1" x14ac:dyDescent="0.25">
      <c r="A965" s="113"/>
      <c r="B965" s="187" t="str">
        <f t="shared" si="113"/>
        <v/>
      </c>
      <c r="C965" s="4"/>
      <c r="D965" s="4"/>
      <c r="E965" s="148"/>
      <c r="F965" s="4"/>
      <c r="G965" s="41"/>
      <c r="H965" s="41"/>
      <c r="I965" s="5"/>
      <c r="J965" s="4"/>
      <c r="K965" s="5"/>
      <c r="L965" s="5" t="str">
        <f t="shared" si="110"/>
        <v/>
      </c>
      <c r="M965" s="36"/>
      <c r="N965" s="5" t="str">
        <f t="shared" si="111"/>
        <v/>
      </c>
      <c r="O965" s="5"/>
      <c r="P965" s="5" t="str">
        <f t="shared" si="112"/>
        <v/>
      </c>
      <c r="Q965" s="4"/>
      <c r="R965" s="4"/>
      <c r="S965" s="4"/>
    </row>
    <row r="966" spans="1:19" hidden="1" x14ac:dyDescent="0.25">
      <c r="A966" s="113"/>
      <c r="B966" s="187" t="str">
        <f t="shared" si="113"/>
        <v/>
      </c>
      <c r="C966" s="4"/>
      <c r="D966" s="4"/>
      <c r="E966" s="148"/>
      <c r="F966" s="4"/>
      <c r="G966" s="41"/>
      <c r="H966" s="41"/>
      <c r="I966" s="5"/>
      <c r="J966" s="4"/>
      <c r="K966" s="5"/>
      <c r="L966" s="5" t="str">
        <f t="shared" si="110"/>
        <v/>
      </c>
      <c r="M966" s="36"/>
      <c r="N966" s="5" t="str">
        <f t="shared" si="111"/>
        <v/>
      </c>
      <c r="O966" s="5"/>
      <c r="P966" s="5" t="str">
        <f t="shared" si="112"/>
        <v/>
      </c>
      <c r="Q966" s="4"/>
      <c r="R966" s="4"/>
      <c r="S966" s="4"/>
    </row>
    <row r="967" spans="1:19" hidden="1" x14ac:dyDescent="0.25">
      <c r="A967" s="113"/>
      <c r="B967" s="187" t="str">
        <f t="shared" si="113"/>
        <v/>
      </c>
      <c r="C967" s="4"/>
      <c r="D967" s="4"/>
      <c r="E967" s="148"/>
      <c r="F967" s="4"/>
      <c r="G967" s="41"/>
      <c r="H967" s="41"/>
      <c r="I967" s="5"/>
      <c r="J967" s="4"/>
      <c r="K967" s="5"/>
      <c r="L967" s="5" t="str">
        <f t="shared" si="110"/>
        <v/>
      </c>
      <c r="M967" s="36"/>
      <c r="N967" s="5" t="str">
        <f t="shared" si="111"/>
        <v/>
      </c>
      <c r="O967" s="5"/>
      <c r="P967" s="5" t="str">
        <f t="shared" si="112"/>
        <v/>
      </c>
      <c r="Q967" s="4"/>
      <c r="R967" s="4"/>
      <c r="S967" s="4"/>
    </row>
    <row r="968" spans="1:19" hidden="1" x14ac:dyDescent="0.25">
      <c r="A968" s="113"/>
      <c r="B968" s="187" t="str">
        <f t="shared" si="113"/>
        <v/>
      </c>
      <c r="C968" s="4"/>
      <c r="D968" s="4"/>
      <c r="E968" s="148"/>
      <c r="F968" s="4"/>
      <c r="G968" s="41"/>
      <c r="H968" s="41"/>
      <c r="I968" s="5"/>
      <c r="J968" s="4"/>
      <c r="K968" s="5"/>
      <c r="L968" s="5" t="str">
        <f t="shared" si="110"/>
        <v/>
      </c>
      <c r="M968" s="36"/>
      <c r="N968" s="5" t="str">
        <f t="shared" si="111"/>
        <v/>
      </c>
      <c r="O968" s="5"/>
      <c r="P968" s="5" t="str">
        <f t="shared" si="112"/>
        <v/>
      </c>
      <c r="Q968" s="4"/>
      <c r="R968" s="4"/>
      <c r="S968" s="4"/>
    </row>
    <row r="969" spans="1:19" hidden="1" x14ac:dyDescent="0.25">
      <c r="A969" s="113"/>
      <c r="B969" s="187" t="str">
        <f t="shared" si="113"/>
        <v/>
      </c>
      <c r="C969" s="4"/>
      <c r="D969" s="4"/>
      <c r="E969" s="148"/>
      <c r="F969" s="4"/>
      <c r="G969" s="41"/>
      <c r="H969" s="41"/>
      <c r="I969" s="5"/>
      <c r="J969" s="4"/>
      <c r="K969" s="5"/>
      <c r="L969" s="5" t="str">
        <f t="shared" si="110"/>
        <v/>
      </c>
      <c r="M969" s="36"/>
      <c r="N969" s="5" t="str">
        <f t="shared" si="111"/>
        <v/>
      </c>
      <c r="O969" s="5"/>
      <c r="P969" s="5" t="str">
        <f t="shared" si="112"/>
        <v/>
      </c>
      <c r="Q969" s="4"/>
      <c r="R969" s="4"/>
      <c r="S969" s="4"/>
    </row>
    <row r="970" spans="1:19" hidden="1" x14ac:dyDescent="0.25">
      <c r="A970" s="113"/>
      <c r="B970" s="187" t="str">
        <f t="shared" si="113"/>
        <v/>
      </c>
      <c r="C970" s="4"/>
      <c r="D970" s="4"/>
      <c r="E970" s="148"/>
      <c r="F970" s="4"/>
      <c r="G970" s="41"/>
      <c r="H970" s="41"/>
      <c r="I970" s="5"/>
      <c r="J970" s="4"/>
      <c r="K970" s="5"/>
      <c r="L970" s="5" t="str">
        <f t="shared" si="110"/>
        <v/>
      </c>
      <c r="M970" s="36"/>
      <c r="N970" s="5" t="str">
        <f t="shared" si="111"/>
        <v/>
      </c>
      <c r="O970" s="5"/>
      <c r="P970" s="5" t="str">
        <f t="shared" si="112"/>
        <v/>
      </c>
      <c r="Q970" s="4"/>
      <c r="R970" s="4"/>
      <c r="S970" s="4"/>
    </row>
    <row r="971" spans="1:19" hidden="1" x14ac:dyDescent="0.25">
      <c r="A971" s="113"/>
      <c r="B971" s="187" t="str">
        <f t="shared" si="113"/>
        <v/>
      </c>
      <c r="C971" s="4"/>
      <c r="D971" s="4"/>
      <c r="E971" s="148"/>
      <c r="F971" s="4"/>
      <c r="G971" s="41"/>
      <c r="H971" s="41"/>
      <c r="I971" s="5"/>
      <c r="J971" s="4"/>
      <c r="K971" s="5"/>
      <c r="L971" s="5" t="str">
        <f t="shared" si="110"/>
        <v/>
      </c>
      <c r="M971" s="36"/>
      <c r="N971" s="5" t="str">
        <f t="shared" si="111"/>
        <v/>
      </c>
      <c r="O971" s="5"/>
      <c r="P971" s="5" t="str">
        <f t="shared" si="112"/>
        <v/>
      </c>
      <c r="Q971" s="4"/>
      <c r="R971" s="4"/>
      <c r="S971" s="4"/>
    </row>
    <row r="972" spans="1:19" hidden="1" x14ac:dyDescent="0.25">
      <c r="A972" s="113"/>
      <c r="B972" s="187" t="str">
        <f t="shared" si="113"/>
        <v/>
      </c>
      <c r="C972" s="4"/>
      <c r="D972" s="4"/>
      <c r="E972" s="148"/>
      <c r="F972" s="4"/>
      <c r="G972" s="41"/>
      <c r="H972" s="41"/>
      <c r="I972" s="5"/>
      <c r="J972" s="4"/>
      <c r="K972" s="5"/>
      <c r="L972" s="5" t="str">
        <f t="shared" si="110"/>
        <v/>
      </c>
      <c r="M972" s="36"/>
      <c r="N972" s="5" t="str">
        <f t="shared" si="111"/>
        <v/>
      </c>
      <c r="O972" s="5"/>
      <c r="P972" s="5" t="str">
        <f t="shared" si="112"/>
        <v/>
      </c>
      <c r="Q972" s="4"/>
      <c r="R972" s="4"/>
      <c r="S972" s="4"/>
    </row>
    <row r="973" spans="1:19" hidden="1" x14ac:dyDescent="0.25">
      <c r="A973" s="113"/>
      <c r="B973" s="187" t="str">
        <f t="shared" si="113"/>
        <v/>
      </c>
      <c r="C973" s="4"/>
      <c r="D973" s="4"/>
      <c r="E973" s="148"/>
      <c r="F973" s="4"/>
      <c r="G973" s="41"/>
      <c r="H973" s="41"/>
      <c r="I973" s="5"/>
      <c r="J973" s="4"/>
      <c r="K973" s="5"/>
      <c r="L973" s="5" t="str">
        <f t="shared" si="110"/>
        <v/>
      </c>
      <c r="M973" s="36"/>
      <c r="N973" s="5" t="str">
        <f t="shared" si="111"/>
        <v/>
      </c>
      <c r="O973" s="5"/>
      <c r="P973" s="5" t="str">
        <f t="shared" si="112"/>
        <v/>
      </c>
      <c r="Q973" s="4"/>
      <c r="R973" s="4"/>
      <c r="S973" s="4"/>
    </row>
    <row r="974" spans="1:19" hidden="1" x14ac:dyDescent="0.25">
      <c r="A974" s="113"/>
      <c r="B974" s="187" t="str">
        <f t="shared" si="113"/>
        <v/>
      </c>
      <c r="C974" s="4"/>
      <c r="D974" s="4"/>
      <c r="E974" s="148"/>
      <c r="F974" s="4"/>
      <c r="G974" s="41"/>
      <c r="H974" s="41"/>
      <c r="I974" s="5"/>
      <c r="J974" s="4"/>
      <c r="K974" s="5"/>
      <c r="L974" s="5" t="str">
        <f t="shared" ref="L974:L1037" si="114">IF($F974="","",IF($J974="FIXED",$K974,($G974*FAT_MULT)+($H974*SNF_MULT)+$I974))</f>
        <v/>
      </c>
      <c r="M974" s="36"/>
      <c r="N974" s="5" t="str">
        <f t="shared" ref="N974:N1037" si="115">IF($M974="","",$M974*$L974)</f>
        <v/>
      </c>
      <c r="O974" s="5"/>
      <c r="P974" s="5" t="str">
        <f t="shared" ref="P974:P1037" si="116">IF($M974="","",$N974+$O974)</f>
        <v/>
      </c>
      <c r="Q974" s="4"/>
      <c r="R974" s="4"/>
      <c r="S974" s="4"/>
    </row>
    <row r="975" spans="1:19" hidden="1" x14ac:dyDescent="0.25">
      <c r="A975" s="113"/>
      <c r="B975" s="187" t="str">
        <f t="shared" si="113"/>
        <v/>
      </c>
      <c r="C975" s="4"/>
      <c r="D975" s="4"/>
      <c r="E975" s="148"/>
      <c r="F975" s="4"/>
      <c r="G975" s="41"/>
      <c r="H975" s="41"/>
      <c r="I975" s="5"/>
      <c r="J975" s="4"/>
      <c r="K975" s="5"/>
      <c r="L975" s="5" t="str">
        <f t="shared" si="114"/>
        <v/>
      </c>
      <c r="M975" s="36"/>
      <c r="N975" s="5" t="str">
        <f t="shared" si="115"/>
        <v/>
      </c>
      <c r="O975" s="5"/>
      <c r="P975" s="5" t="str">
        <f t="shared" si="116"/>
        <v/>
      </c>
      <c r="Q975" s="4"/>
      <c r="R975" s="4"/>
      <c r="S975" s="4"/>
    </row>
    <row r="976" spans="1:19" hidden="1" x14ac:dyDescent="0.25">
      <c r="A976" s="113"/>
      <c r="B976" s="187" t="str">
        <f t="shared" si="113"/>
        <v/>
      </c>
      <c r="C976" s="4"/>
      <c r="D976" s="4"/>
      <c r="E976" s="148"/>
      <c r="F976" s="4"/>
      <c r="G976" s="41"/>
      <c r="H976" s="41"/>
      <c r="I976" s="5"/>
      <c r="J976" s="4"/>
      <c r="K976" s="5"/>
      <c r="L976" s="5" t="str">
        <f t="shared" si="114"/>
        <v/>
      </c>
      <c r="M976" s="36"/>
      <c r="N976" s="5" t="str">
        <f t="shared" si="115"/>
        <v/>
      </c>
      <c r="O976" s="5"/>
      <c r="P976" s="5" t="str">
        <f t="shared" si="116"/>
        <v/>
      </c>
      <c r="Q976" s="4"/>
      <c r="R976" s="4"/>
      <c r="S976" s="4"/>
    </row>
    <row r="977" spans="1:19" hidden="1" x14ac:dyDescent="0.25">
      <c r="A977" s="113"/>
      <c r="B977" s="187" t="str">
        <f t="shared" si="113"/>
        <v/>
      </c>
      <c r="C977" s="4"/>
      <c r="D977" s="4"/>
      <c r="E977" s="148"/>
      <c r="F977" s="4"/>
      <c r="G977" s="41"/>
      <c r="H977" s="41"/>
      <c r="I977" s="5"/>
      <c r="J977" s="4"/>
      <c r="K977" s="5"/>
      <c r="L977" s="5" t="str">
        <f t="shared" si="114"/>
        <v/>
      </c>
      <c r="M977" s="36"/>
      <c r="N977" s="5" t="str">
        <f t="shared" si="115"/>
        <v/>
      </c>
      <c r="O977" s="5"/>
      <c r="P977" s="5" t="str">
        <f t="shared" si="116"/>
        <v/>
      </c>
      <c r="Q977" s="4"/>
      <c r="R977" s="4"/>
      <c r="S977" s="4"/>
    </row>
    <row r="978" spans="1:19" hidden="1" x14ac:dyDescent="0.25">
      <c r="A978" s="113"/>
      <c r="B978" s="187" t="str">
        <f t="shared" si="113"/>
        <v/>
      </c>
      <c r="C978" s="4"/>
      <c r="D978" s="4"/>
      <c r="E978" s="148"/>
      <c r="F978" s="4"/>
      <c r="G978" s="41"/>
      <c r="H978" s="41"/>
      <c r="I978" s="5"/>
      <c r="J978" s="4"/>
      <c r="K978" s="5"/>
      <c r="L978" s="5" t="str">
        <f t="shared" si="114"/>
        <v/>
      </c>
      <c r="M978" s="36"/>
      <c r="N978" s="5" t="str">
        <f t="shared" si="115"/>
        <v/>
      </c>
      <c r="O978" s="5"/>
      <c r="P978" s="5" t="str">
        <f t="shared" si="116"/>
        <v/>
      </c>
      <c r="Q978" s="4"/>
      <c r="R978" s="4"/>
      <c r="S978" s="4"/>
    </row>
    <row r="979" spans="1:19" hidden="1" x14ac:dyDescent="0.25">
      <c r="A979" s="113"/>
      <c r="B979" s="187" t="str">
        <f t="shared" si="113"/>
        <v/>
      </c>
      <c r="C979" s="4"/>
      <c r="D979" s="4"/>
      <c r="E979" s="148"/>
      <c r="F979" s="4"/>
      <c r="G979" s="41"/>
      <c r="H979" s="41"/>
      <c r="I979" s="5"/>
      <c r="J979" s="4"/>
      <c r="K979" s="5"/>
      <c r="L979" s="5" t="str">
        <f t="shared" si="114"/>
        <v/>
      </c>
      <c r="M979" s="36"/>
      <c r="N979" s="5" t="str">
        <f t="shared" si="115"/>
        <v/>
      </c>
      <c r="O979" s="5"/>
      <c r="P979" s="5" t="str">
        <f t="shared" si="116"/>
        <v/>
      </c>
      <c r="Q979" s="4"/>
      <c r="R979" s="4"/>
      <c r="S979" s="4"/>
    </row>
    <row r="980" spans="1:19" hidden="1" x14ac:dyDescent="0.25">
      <c r="A980" s="113"/>
      <c r="B980" s="187" t="str">
        <f t="shared" si="113"/>
        <v/>
      </c>
      <c r="C980" s="4"/>
      <c r="D980" s="4"/>
      <c r="E980" s="148"/>
      <c r="F980" s="4"/>
      <c r="G980" s="41"/>
      <c r="H980" s="41"/>
      <c r="I980" s="5"/>
      <c r="J980" s="4"/>
      <c r="K980" s="5"/>
      <c r="L980" s="5" t="str">
        <f t="shared" si="114"/>
        <v/>
      </c>
      <c r="M980" s="36"/>
      <c r="N980" s="5" t="str">
        <f t="shared" si="115"/>
        <v/>
      </c>
      <c r="O980" s="5"/>
      <c r="P980" s="5" t="str">
        <f t="shared" si="116"/>
        <v/>
      </c>
      <c r="Q980" s="4"/>
      <c r="R980" s="4"/>
      <c r="S980" s="4"/>
    </row>
    <row r="981" spans="1:19" hidden="1" x14ac:dyDescent="0.25">
      <c r="A981" s="113"/>
      <c r="B981" s="187" t="str">
        <f t="shared" si="113"/>
        <v/>
      </c>
      <c r="C981" s="4"/>
      <c r="D981" s="4"/>
      <c r="E981" s="148"/>
      <c r="F981" s="4"/>
      <c r="G981" s="41"/>
      <c r="H981" s="41"/>
      <c r="I981" s="5"/>
      <c r="J981" s="4"/>
      <c r="K981" s="5"/>
      <c r="L981" s="5" t="str">
        <f t="shared" si="114"/>
        <v/>
      </c>
      <c r="M981" s="36"/>
      <c r="N981" s="5" t="str">
        <f t="shared" si="115"/>
        <v/>
      </c>
      <c r="O981" s="5"/>
      <c r="P981" s="5" t="str">
        <f t="shared" si="116"/>
        <v/>
      </c>
      <c r="Q981" s="4"/>
      <c r="R981" s="4"/>
      <c r="S981" s="4"/>
    </row>
    <row r="982" spans="1:19" hidden="1" x14ac:dyDescent="0.25">
      <c r="A982" s="113"/>
      <c r="B982" s="187" t="str">
        <f t="shared" si="113"/>
        <v/>
      </c>
      <c r="C982" s="4"/>
      <c r="D982" s="4"/>
      <c r="E982" s="148"/>
      <c r="F982" s="4"/>
      <c r="G982" s="41"/>
      <c r="H982" s="41"/>
      <c r="I982" s="5"/>
      <c r="J982" s="4"/>
      <c r="K982" s="5"/>
      <c r="L982" s="5" t="str">
        <f t="shared" si="114"/>
        <v/>
      </c>
      <c r="M982" s="36"/>
      <c r="N982" s="5" t="str">
        <f t="shared" si="115"/>
        <v/>
      </c>
      <c r="O982" s="5"/>
      <c r="P982" s="5" t="str">
        <f t="shared" si="116"/>
        <v/>
      </c>
      <c r="Q982" s="4"/>
      <c r="R982" s="4"/>
      <c r="S982" s="4"/>
    </row>
    <row r="983" spans="1:19" hidden="1" x14ac:dyDescent="0.25">
      <c r="A983" s="113"/>
      <c r="B983" s="187" t="str">
        <f t="shared" si="113"/>
        <v/>
      </c>
      <c r="C983" s="4"/>
      <c r="D983" s="4"/>
      <c r="E983" s="148"/>
      <c r="F983" s="4"/>
      <c r="G983" s="41"/>
      <c r="H983" s="41"/>
      <c r="I983" s="5"/>
      <c r="J983" s="4"/>
      <c r="K983" s="5"/>
      <c r="L983" s="5" t="str">
        <f t="shared" si="114"/>
        <v/>
      </c>
      <c r="M983" s="36"/>
      <c r="N983" s="5" t="str">
        <f t="shared" si="115"/>
        <v/>
      </c>
      <c r="O983" s="5"/>
      <c r="P983" s="5" t="str">
        <f t="shared" si="116"/>
        <v/>
      </c>
      <c r="Q983" s="4"/>
      <c r="R983" s="4"/>
      <c r="S983" s="4"/>
    </row>
    <row r="984" spans="1:19" hidden="1" x14ac:dyDescent="0.25">
      <c r="A984" s="113"/>
      <c r="B984" s="187" t="str">
        <f t="shared" si="113"/>
        <v/>
      </c>
      <c r="C984" s="4"/>
      <c r="D984" s="4"/>
      <c r="E984" s="148"/>
      <c r="F984" s="4"/>
      <c r="G984" s="41"/>
      <c r="H984" s="41"/>
      <c r="I984" s="5"/>
      <c r="J984" s="4"/>
      <c r="K984" s="5"/>
      <c r="L984" s="5" t="str">
        <f t="shared" si="114"/>
        <v/>
      </c>
      <c r="M984" s="36"/>
      <c r="N984" s="5" t="str">
        <f t="shared" si="115"/>
        <v/>
      </c>
      <c r="O984" s="5"/>
      <c r="P984" s="5" t="str">
        <f t="shared" si="116"/>
        <v/>
      </c>
      <c r="Q984" s="4"/>
      <c r="R984" s="4"/>
      <c r="S984" s="4"/>
    </row>
    <row r="985" spans="1:19" hidden="1" x14ac:dyDescent="0.25">
      <c r="A985" s="113"/>
      <c r="B985" s="187" t="str">
        <f t="shared" si="113"/>
        <v/>
      </c>
      <c r="C985" s="4"/>
      <c r="D985" s="4"/>
      <c r="E985" s="148"/>
      <c r="F985" s="4"/>
      <c r="G985" s="41"/>
      <c r="H985" s="41"/>
      <c r="I985" s="5"/>
      <c r="J985" s="4"/>
      <c r="K985" s="5"/>
      <c r="L985" s="5" t="str">
        <f t="shared" si="114"/>
        <v/>
      </c>
      <c r="M985" s="36"/>
      <c r="N985" s="5" t="str">
        <f t="shared" si="115"/>
        <v/>
      </c>
      <c r="O985" s="5"/>
      <c r="P985" s="5" t="str">
        <f t="shared" si="116"/>
        <v/>
      </c>
      <c r="Q985" s="4"/>
      <c r="R985" s="4"/>
      <c r="S985" s="4"/>
    </row>
    <row r="986" spans="1:19" hidden="1" x14ac:dyDescent="0.25">
      <c r="A986" s="113"/>
      <c r="B986" s="187" t="str">
        <f t="shared" si="113"/>
        <v/>
      </c>
      <c r="C986" s="4"/>
      <c r="D986" s="4"/>
      <c r="E986" s="148"/>
      <c r="F986" s="4"/>
      <c r="G986" s="41"/>
      <c r="H986" s="41"/>
      <c r="I986" s="5"/>
      <c r="J986" s="4"/>
      <c r="K986" s="5"/>
      <c r="L986" s="5" t="str">
        <f t="shared" si="114"/>
        <v/>
      </c>
      <c r="M986" s="36"/>
      <c r="N986" s="5" t="str">
        <f t="shared" si="115"/>
        <v/>
      </c>
      <c r="O986" s="5"/>
      <c r="P986" s="5" t="str">
        <f t="shared" si="116"/>
        <v/>
      </c>
      <c r="Q986" s="4"/>
      <c r="R986" s="4"/>
      <c r="S986" s="4"/>
    </row>
    <row r="987" spans="1:19" hidden="1" x14ac:dyDescent="0.25">
      <c r="A987" s="113"/>
      <c r="B987" s="187" t="str">
        <f t="shared" si="113"/>
        <v/>
      </c>
      <c r="C987" s="4"/>
      <c r="D987" s="4"/>
      <c r="E987" s="148"/>
      <c r="F987" s="4"/>
      <c r="G987" s="41"/>
      <c r="H987" s="41"/>
      <c r="I987" s="5"/>
      <c r="J987" s="4"/>
      <c r="K987" s="5"/>
      <c r="L987" s="5" t="str">
        <f t="shared" si="114"/>
        <v/>
      </c>
      <c r="M987" s="36"/>
      <c r="N987" s="5" t="str">
        <f t="shared" si="115"/>
        <v/>
      </c>
      <c r="O987" s="5"/>
      <c r="P987" s="5" t="str">
        <f t="shared" si="116"/>
        <v/>
      </c>
      <c r="Q987" s="4"/>
      <c r="R987" s="4"/>
      <c r="S987" s="4"/>
    </row>
    <row r="988" spans="1:19" hidden="1" x14ac:dyDescent="0.25">
      <c r="A988" s="113"/>
      <c r="B988" s="187" t="str">
        <f t="shared" si="113"/>
        <v/>
      </c>
      <c r="C988" s="4"/>
      <c r="D988" s="4"/>
      <c r="E988" s="148"/>
      <c r="F988" s="4"/>
      <c r="G988" s="41"/>
      <c r="H988" s="41"/>
      <c r="I988" s="5"/>
      <c r="J988" s="4"/>
      <c r="K988" s="5"/>
      <c r="L988" s="5" t="str">
        <f t="shared" si="114"/>
        <v/>
      </c>
      <c r="M988" s="36"/>
      <c r="N988" s="5" t="str">
        <f t="shared" si="115"/>
        <v/>
      </c>
      <c r="O988" s="5"/>
      <c r="P988" s="5" t="str">
        <f t="shared" si="116"/>
        <v/>
      </c>
      <c r="Q988" s="4"/>
      <c r="R988" s="4"/>
      <c r="S988" s="4"/>
    </row>
    <row r="989" spans="1:19" hidden="1" x14ac:dyDescent="0.25">
      <c r="A989" s="113"/>
      <c r="B989" s="187" t="str">
        <f t="shared" si="113"/>
        <v/>
      </c>
      <c r="C989" s="4"/>
      <c r="D989" s="4"/>
      <c r="E989" s="148"/>
      <c r="F989" s="4"/>
      <c r="G989" s="41"/>
      <c r="H989" s="41"/>
      <c r="I989" s="5"/>
      <c r="J989" s="4"/>
      <c r="K989" s="5"/>
      <c r="L989" s="5" t="str">
        <f t="shared" si="114"/>
        <v/>
      </c>
      <c r="M989" s="36"/>
      <c r="N989" s="5" t="str">
        <f t="shared" si="115"/>
        <v/>
      </c>
      <c r="O989" s="5"/>
      <c r="P989" s="5" t="str">
        <f t="shared" si="116"/>
        <v/>
      </c>
      <c r="Q989" s="4"/>
      <c r="R989" s="4"/>
      <c r="S989" s="4"/>
    </row>
    <row r="990" spans="1:19" hidden="1" x14ac:dyDescent="0.25">
      <c r="A990" s="113"/>
      <c r="B990" s="187" t="str">
        <f t="shared" si="113"/>
        <v/>
      </c>
      <c r="C990" s="4"/>
      <c r="D990" s="4"/>
      <c r="E990" s="148"/>
      <c r="F990" s="4"/>
      <c r="G990" s="41"/>
      <c r="H990" s="41"/>
      <c r="I990" s="5"/>
      <c r="J990" s="4"/>
      <c r="K990" s="5"/>
      <c r="L990" s="5" t="str">
        <f t="shared" si="114"/>
        <v/>
      </c>
      <c r="M990" s="36"/>
      <c r="N990" s="5" t="str">
        <f t="shared" si="115"/>
        <v/>
      </c>
      <c r="O990" s="5"/>
      <c r="P990" s="5" t="str">
        <f t="shared" si="116"/>
        <v/>
      </c>
      <c r="Q990" s="4"/>
      <c r="R990" s="4"/>
      <c r="S990" s="4"/>
    </row>
    <row r="991" spans="1:19" hidden="1" x14ac:dyDescent="0.25">
      <c r="A991" s="113"/>
      <c r="B991" s="187" t="str">
        <f t="shared" si="113"/>
        <v/>
      </c>
      <c r="C991" s="4"/>
      <c r="D991" s="4"/>
      <c r="E991" s="148"/>
      <c r="F991" s="4"/>
      <c r="G991" s="41"/>
      <c r="H991" s="41"/>
      <c r="I991" s="5"/>
      <c r="J991" s="4"/>
      <c r="K991" s="5"/>
      <c r="L991" s="5" t="str">
        <f t="shared" si="114"/>
        <v/>
      </c>
      <c r="M991" s="36"/>
      <c r="N991" s="5" t="str">
        <f t="shared" si="115"/>
        <v/>
      </c>
      <c r="O991" s="5"/>
      <c r="P991" s="5" t="str">
        <f t="shared" si="116"/>
        <v/>
      </c>
      <c r="Q991" s="4"/>
      <c r="R991" s="4"/>
      <c r="S991" s="4"/>
    </row>
    <row r="992" spans="1:19" hidden="1" x14ac:dyDescent="0.25">
      <c r="A992" s="113"/>
      <c r="B992" s="187" t="str">
        <f t="shared" si="113"/>
        <v/>
      </c>
      <c r="C992" s="4"/>
      <c r="D992" s="4"/>
      <c r="E992" s="148"/>
      <c r="F992" s="4"/>
      <c r="G992" s="41"/>
      <c r="H992" s="41"/>
      <c r="I992" s="5"/>
      <c r="J992" s="4"/>
      <c r="K992" s="5"/>
      <c r="L992" s="5" t="str">
        <f t="shared" si="114"/>
        <v/>
      </c>
      <c r="M992" s="36"/>
      <c r="N992" s="5" t="str">
        <f t="shared" si="115"/>
        <v/>
      </c>
      <c r="O992" s="5"/>
      <c r="P992" s="5" t="str">
        <f t="shared" si="116"/>
        <v/>
      </c>
      <c r="Q992" s="4"/>
      <c r="R992" s="4"/>
      <c r="S992" s="4"/>
    </row>
    <row r="993" spans="1:19" hidden="1" x14ac:dyDescent="0.25">
      <c r="A993" s="113"/>
      <c r="B993" s="187" t="str">
        <f t="shared" si="113"/>
        <v/>
      </c>
      <c r="C993" s="4"/>
      <c r="D993" s="4"/>
      <c r="E993" s="148"/>
      <c r="F993" s="4"/>
      <c r="G993" s="41"/>
      <c r="H993" s="41"/>
      <c r="I993" s="5"/>
      <c r="J993" s="4"/>
      <c r="K993" s="5"/>
      <c r="L993" s="5" t="str">
        <f t="shared" si="114"/>
        <v/>
      </c>
      <c r="M993" s="36"/>
      <c r="N993" s="5" t="str">
        <f t="shared" si="115"/>
        <v/>
      </c>
      <c r="O993" s="5"/>
      <c r="P993" s="5" t="str">
        <f t="shared" si="116"/>
        <v/>
      </c>
      <c r="Q993" s="4"/>
      <c r="R993" s="4"/>
      <c r="S993" s="4"/>
    </row>
    <row r="994" spans="1:19" hidden="1" x14ac:dyDescent="0.25">
      <c r="A994" s="113"/>
      <c r="B994" s="187" t="str">
        <f t="shared" si="113"/>
        <v/>
      </c>
      <c r="C994" s="4"/>
      <c r="D994" s="4"/>
      <c r="E994" s="148"/>
      <c r="F994" s="4"/>
      <c r="G994" s="41"/>
      <c r="H994" s="41"/>
      <c r="I994" s="5"/>
      <c r="J994" s="4"/>
      <c r="K994" s="5"/>
      <c r="L994" s="5" t="str">
        <f t="shared" si="114"/>
        <v/>
      </c>
      <c r="M994" s="36"/>
      <c r="N994" s="5" t="str">
        <f t="shared" si="115"/>
        <v/>
      </c>
      <c r="O994" s="5"/>
      <c r="P994" s="5" t="str">
        <f t="shared" si="116"/>
        <v/>
      </c>
      <c r="Q994" s="4"/>
      <c r="R994" s="4"/>
      <c r="S994" s="4"/>
    </row>
    <row r="995" spans="1:19" hidden="1" x14ac:dyDescent="0.25">
      <c r="A995" s="113"/>
      <c r="B995" s="187" t="str">
        <f t="shared" si="113"/>
        <v/>
      </c>
      <c r="C995" s="4"/>
      <c r="D995" s="4"/>
      <c r="E995" s="148"/>
      <c r="F995" s="4"/>
      <c r="G995" s="41"/>
      <c r="H995" s="41"/>
      <c r="I995" s="5"/>
      <c r="J995" s="4"/>
      <c r="K995" s="5"/>
      <c r="L995" s="5" t="str">
        <f t="shared" si="114"/>
        <v/>
      </c>
      <c r="M995" s="36"/>
      <c r="N995" s="5" t="str">
        <f t="shared" si="115"/>
        <v/>
      </c>
      <c r="O995" s="5"/>
      <c r="P995" s="5" t="str">
        <f t="shared" si="116"/>
        <v/>
      </c>
      <c r="Q995" s="4"/>
      <c r="R995" s="4"/>
      <c r="S995" s="4"/>
    </row>
    <row r="996" spans="1:19" hidden="1" x14ac:dyDescent="0.25">
      <c r="A996" s="113"/>
      <c r="B996" s="187" t="str">
        <f t="shared" si="113"/>
        <v/>
      </c>
      <c r="C996" s="4"/>
      <c r="D996" s="4"/>
      <c r="E996" s="148"/>
      <c r="F996" s="4"/>
      <c r="G996" s="41"/>
      <c r="H996" s="41"/>
      <c r="I996" s="5"/>
      <c r="J996" s="4"/>
      <c r="K996" s="5"/>
      <c r="L996" s="5" t="str">
        <f t="shared" si="114"/>
        <v/>
      </c>
      <c r="M996" s="36"/>
      <c r="N996" s="5" t="str">
        <f t="shared" si="115"/>
        <v/>
      </c>
      <c r="O996" s="5"/>
      <c r="P996" s="5" t="str">
        <f t="shared" si="116"/>
        <v/>
      </c>
      <c r="Q996" s="4"/>
      <c r="R996" s="4"/>
      <c r="S996" s="4"/>
    </row>
    <row r="997" spans="1:19" hidden="1" x14ac:dyDescent="0.25">
      <c r="A997" s="113"/>
      <c r="B997" s="187" t="str">
        <f t="shared" si="113"/>
        <v/>
      </c>
      <c r="C997" s="4"/>
      <c r="D997" s="4"/>
      <c r="E997" s="148"/>
      <c r="F997" s="4"/>
      <c r="G997" s="41"/>
      <c r="H997" s="41"/>
      <c r="I997" s="5"/>
      <c r="J997" s="4"/>
      <c r="K997" s="5"/>
      <c r="L997" s="5" t="str">
        <f t="shared" si="114"/>
        <v/>
      </c>
      <c r="M997" s="36"/>
      <c r="N997" s="5" t="str">
        <f t="shared" si="115"/>
        <v/>
      </c>
      <c r="O997" s="5"/>
      <c r="P997" s="5" t="str">
        <f t="shared" si="116"/>
        <v/>
      </c>
      <c r="Q997" s="4"/>
      <c r="R997" s="4"/>
      <c r="S997" s="4"/>
    </row>
    <row r="998" spans="1:19" hidden="1" x14ac:dyDescent="0.25">
      <c r="A998" s="113"/>
      <c r="B998" s="187" t="str">
        <f t="shared" si="113"/>
        <v/>
      </c>
      <c r="C998" s="4"/>
      <c r="D998" s="4"/>
      <c r="E998" s="148"/>
      <c r="F998" s="4"/>
      <c r="G998" s="41"/>
      <c r="H998" s="41"/>
      <c r="I998" s="5"/>
      <c r="J998" s="4"/>
      <c r="K998" s="5"/>
      <c r="L998" s="5" t="str">
        <f t="shared" si="114"/>
        <v/>
      </c>
      <c r="M998" s="36"/>
      <c r="N998" s="5" t="str">
        <f t="shared" si="115"/>
        <v/>
      </c>
      <c r="O998" s="5"/>
      <c r="P998" s="5" t="str">
        <f t="shared" si="116"/>
        <v/>
      </c>
      <c r="Q998" s="4"/>
      <c r="R998" s="4"/>
      <c r="S998" s="4"/>
    </row>
    <row r="999" spans="1:19" hidden="1" x14ac:dyDescent="0.25">
      <c r="A999" s="113"/>
      <c r="B999" s="187" t="str">
        <f t="shared" si="113"/>
        <v/>
      </c>
      <c r="C999" s="4"/>
      <c r="D999" s="4"/>
      <c r="E999" s="148"/>
      <c r="F999" s="4"/>
      <c r="G999" s="41"/>
      <c r="H999" s="41"/>
      <c r="I999" s="5"/>
      <c r="J999" s="4"/>
      <c r="K999" s="5"/>
      <c r="L999" s="5" t="str">
        <f t="shared" si="114"/>
        <v/>
      </c>
      <c r="M999" s="36"/>
      <c r="N999" s="5" t="str">
        <f t="shared" si="115"/>
        <v/>
      </c>
      <c r="O999" s="5"/>
      <c r="P999" s="5" t="str">
        <f t="shared" si="116"/>
        <v/>
      </c>
      <c r="Q999" s="4"/>
      <c r="R999" s="4"/>
      <c r="S999" s="4"/>
    </row>
    <row r="1000" spans="1:19" hidden="1" x14ac:dyDescent="0.25">
      <c r="A1000" s="113"/>
      <c r="B1000" s="187" t="str">
        <f t="shared" si="113"/>
        <v/>
      </c>
      <c r="C1000" s="4"/>
      <c r="D1000" s="4"/>
      <c r="E1000" s="148"/>
      <c r="F1000" s="4"/>
      <c r="G1000" s="41"/>
      <c r="H1000" s="41"/>
      <c r="I1000" s="5"/>
      <c r="J1000" s="4"/>
      <c r="K1000" s="5"/>
      <c r="L1000" s="5" t="str">
        <f t="shared" si="114"/>
        <v/>
      </c>
      <c r="M1000" s="36"/>
      <c r="N1000" s="5" t="str">
        <f t="shared" si="115"/>
        <v/>
      </c>
      <c r="O1000" s="5"/>
      <c r="P1000" s="5" t="str">
        <f t="shared" si="116"/>
        <v/>
      </c>
      <c r="Q1000" s="4"/>
      <c r="R1000" s="4"/>
      <c r="S1000" s="4"/>
    </row>
    <row r="1001" spans="1:19" hidden="1" x14ac:dyDescent="0.25">
      <c r="A1001" s="113"/>
      <c r="B1001" s="187" t="str">
        <f t="shared" si="113"/>
        <v/>
      </c>
      <c r="C1001" s="4"/>
      <c r="D1001" s="4"/>
      <c r="E1001" s="148"/>
      <c r="F1001" s="4"/>
      <c r="G1001" s="41"/>
      <c r="H1001" s="41"/>
      <c r="I1001" s="5"/>
      <c r="J1001" s="4"/>
      <c r="K1001" s="5"/>
      <c r="L1001" s="5" t="str">
        <f t="shared" si="114"/>
        <v/>
      </c>
      <c r="M1001" s="36"/>
      <c r="N1001" s="5" t="str">
        <f t="shared" si="115"/>
        <v/>
      </c>
      <c r="O1001" s="5"/>
      <c r="P1001" s="5" t="str">
        <f t="shared" si="116"/>
        <v/>
      </c>
      <c r="Q1001" s="4"/>
      <c r="R1001" s="4"/>
      <c r="S1001" s="4"/>
    </row>
    <row r="1002" spans="1:19" hidden="1" x14ac:dyDescent="0.25">
      <c r="A1002" s="113"/>
      <c r="B1002" s="187" t="str">
        <f t="shared" si="113"/>
        <v/>
      </c>
      <c r="C1002" s="4"/>
      <c r="D1002" s="4"/>
      <c r="E1002" s="148"/>
      <c r="F1002" s="4"/>
      <c r="G1002" s="41"/>
      <c r="H1002" s="41"/>
      <c r="I1002" s="5"/>
      <c r="J1002" s="4"/>
      <c r="K1002" s="5"/>
      <c r="L1002" s="5" t="str">
        <f t="shared" si="114"/>
        <v/>
      </c>
      <c r="M1002" s="36"/>
      <c r="N1002" s="5" t="str">
        <f t="shared" si="115"/>
        <v/>
      </c>
      <c r="O1002" s="5"/>
      <c r="P1002" s="5" t="str">
        <f t="shared" si="116"/>
        <v/>
      </c>
      <c r="Q1002" s="4"/>
      <c r="R1002" s="4"/>
      <c r="S1002" s="4"/>
    </row>
    <row r="1003" spans="1:19" hidden="1" x14ac:dyDescent="0.25">
      <c r="A1003" s="113"/>
      <c r="B1003" s="187" t="str">
        <f t="shared" si="113"/>
        <v/>
      </c>
      <c r="C1003" s="4"/>
      <c r="D1003" s="4"/>
      <c r="E1003" s="148"/>
      <c r="F1003" s="4"/>
      <c r="G1003" s="41"/>
      <c r="H1003" s="41"/>
      <c r="I1003" s="5"/>
      <c r="J1003" s="4"/>
      <c r="K1003" s="5"/>
      <c r="L1003" s="5" t="str">
        <f t="shared" si="114"/>
        <v/>
      </c>
      <c r="M1003" s="36"/>
      <c r="N1003" s="5" t="str">
        <f t="shared" si="115"/>
        <v/>
      </c>
      <c r="O1003" s="5"/>
      <c r="P1003" s="5" t="str">
        <f t="shared" si="116"/>
        <v/>
      </c>
      <c r="Q1003" s="4"/>
      <c r="R1003" s="4"/>
      <c r="S1003" s="4"/>
    </row>
    <row r="1004" spans="1:19" hidden="1" x14ac:dyDescent="0.25">
      <c r="A1004" s="113"/>
      <c r="B1004" s="187" t="str">
        <f t="shared" si="113"/>
        <v/>
      </c>
      <c r="C1004" s="4"/>
      <c r="D1004" s="4"/>
      <c r="E1004" s="148"/>
      <c r="F1004" s="4"/>
      <c r="G1004" s="41"/>
      <c r="H1004" s="41"/>
      <c r="I1004" s="5"/>
      <c r="J1004" s="4"/>
      <c r="K1004" s="5"/>
      <c r="L1004" s="5" t="str">
        <f t="shared" si="114"/>
        <v/>
      </c>
      <c r="M1004" s="36"/>
      <c r="N1004" s="5" t="str">
        <f t="shared" si="115"/>
        <v/>
      </c>
      <c r="O1004" s="5"/>
      <c r="P1004" s="5" t="str">
        <f t="shared" si="116"/>
        <v/>
      </c>
      <c r="Q1004" s="4"/>
      <c r="R1004" s="4"/>
      <c r="S1004" s="4"/>
    </row>
    <row r="1005" spans="1:19" hidden="1" x14ac:dyDescent="0.25">
      <c r="A1005" s="113"/>
      <c r="B1005" s="187" t="str">
        <f t="shared" si="113"/>
        <v/>
      </c>
      <c r="C1005" s="4"/>
      <c r="D1005" s="4"/>
      <c r="E1005" s="148"/>
      <c r="F1005" s="4"/>
      <c r="G1005" s="41"/>
      <c r="H1005" s="41"/>
      <c r="I1005" s="5"/>
      <c r="J1005" s="4"/>
      <c r="K1005" s="5"/>
      <c r="L1005" s="5" t="str">
        <f t="shared" si="114"/>
        <v/>
      </c>
      <c r="M1005" s="36"/>
      <c r="N1005" s="5" t="str">
        <f t="shared" si="115"/>
        <v/>
      </c>
      <c r="O1005" s="5"/>
      <c r="P1005" s="5" t="str">
        <f t="shared" si="116"/>
        <v/>
      </c>
      <c r="Q1005" s="4"/>
      <c r="R1005" s="4"/>
      <c r="S1005" s="4"/>
    </row>
    <row r="1006" spans="1:19" hidden="1" x14ac:dyDescent="0.25">
      <c r="A1006" s="113"/>
      <c r="B1006" s="187" t="str">
        <f t="shared" si="113"/>
        <v/>
      </c>
      <c r="C1006" s="4"/>
      <c r="D1006" s="4"/>
      <c r="E1006" s="148"/>
      <c r="F1006" s="4"/>
      <c r="G1006" s="41"/>
      <c r="H1006" s="41"/>
      <c r="I1006" s="5"/>
      <c r="J1006" s="4"/>
      <c r="K1006" s="5"/>
      <c r="L1006" s="5" t="str">
        <f t="shared" si="114"/>
        <v/>
      </c>
      <c r="M1006" s="36"/>
      <c r="N1006" s="5" t="str">
        <f t="shared" si="115"/>
        <v/>
      </c>
      <c r="O1006" s="5"/>
      <c r="P1006" s="5" t="str">
        <f t="shared" si="116"/>
        <v/>
      </c>
      <c r="Q1006" s="4"/>
      <c r="R1006" s="4"/>
      <c r="S1006" s="4"/>
    </row>
    <row r="1007" spans="1:19" hidden="1" x14ac:dyDescent="0.25">
      <c r="A1007" s="113"/>
      <c r="B1007" s="187" t="str">
        <f t="shared" si="113"/>
        <v/>
      </c>
      <c r="C1007" s="4"/>
      <c r="D1007" s="4"/>
      <c r="E1007" s="148"/>
      <c r="F1007" s="4"/>
      <c r="G1007" s="41"/>
      <c r="H1007" s="41"/>
      <c r="I1007" s="5"/>
      <c r="J1007" s="4"/>
      <c r="K1007" s="5"/>
      <c r="L1007" s="5" t="str">
        <f t="shared" si="114"/>
        <v/>
      </c>
      <c r="M1007" s="36"/>
      <c r="N1007" s="5" t="str">
        <f t="shared" si="115"/>
        <v/>
      </c>
      <c r="O1007" s="5"/>
      <c r="P1007" s="5" t="str">
        <f t="shared" si="116"/>
        <v/>
      </c>
      <c r="Q1007" s="4"/>
      <c r="R1007" s="4"/>
      <c r="S1007" s="4"/>
    </row>
    <row r="1008" spans="1:19" hidden="1" x14ac:dyDescent="0.25">
      <c r="A1008" s="113"/>
      <c r="B1008" s="187" t="str">
        <f t="shared" si="113"/>
        <v/>
      </c>
      <c r="C1008" s="4"/>
      <c r="D1008" s="4"/>
      <c r="E1008" s="148"/>
      <c r="F1008" s="4"/>
      <c r="G1008" s="41"/>
      <c r="H1008" s="41"/>
      <c r="I1008" s="5"/>
      <c r="J1008" s="4"/>
      <c r="K1008" s="5"/>
      <c r="L1008" s="5" t="str">
        <f t="shared" si="114"/>
        <v/>
      </c>
      <c r="M1008" s="36"/>
      <c r="N1008" s="5" t="str">
        <f t="shared" si="115"/>
        <v/>
      </c>
      <c r="O1008" s="5"/>
      <c r="P1008" s="5" t="str">
        <f t="shared" si="116"/>
        <v/>
      </c>
      <c r="Q1008" s="4"/>
      <c r="R1008" s="4"/>
      <c r="S1008" s="4"/>
    </row>
    <row r="1009" spans="1:19" hidden="1" x14ac:dyDescent="0.25">
      <c r="A1009" s="113"/>
      <c r="B1009" s="187" t="str">
        <f t="shared" si="113"/>
        <v/>
      </c>
      <c r="C1009" s="4"/>
      <c r="D1009" s="4"/>
      <c r="E1009" s="148"/>
      <c r="F1009" s="4"/>
      <c r="G1009" s="41"/>
      <c r="H1009" s="41"/>
      <c r="I1009" s="5"/>
      <c r="J1009" s="4"/>
      <c r="K1009" s="5"/>
      <c r="L1009" s="5" t="str">
        <f t="shared" si="114"/>
        <v/>
      </c>
      <c r="M1009" s="36"/>
      <c r="N1009" s="5" t="str">
        <f t="shared" si="115"/>
        <v/>
      </c>
      <c r="O1009" s="5"/>
      <c r="P1009" s="5" t="str">
        <f t="shared" si="116"/>
        <v/>
      </c>
      <c r="Q1009" s="4"/>
      <c r="R1009" s="4"/>
      <c r="S1009" s="4"/>
    </row>
    <row r="1010" spans="1:19" hidden="1" x14ac:dyDescent="0.25">
      <c r="A1010" s="113"/>
      <c r="B1010" s="187" t="str">
        <f t="shared" si="113"/>
        <v/>
      </c>
      <c r="C1010" s="4"/>
      <c r="D1010" s="4"/>
      <c r="E1010" s="148"/>
      <c r="F1010" s="4"/>
      <c r="G1010" s="41"/>
      <c r="H1010" s="41"/>
      <c r="I1010" s="5"/>
      <c r="J1010" s="4"/>
      <c r="K1010" s="5"/>
      <c r="L1010" s="5" t="str">
        <f t="shared" si="114"/>
        <v/>
      </c>
      <c r="M1010" s="36"/>
      <c r="N1010" s="5" t="str">
        <f t="shared" si="115"/>
        <v/>
      </c>
      <c r="O1010" s="5"/>
      <c r="P1010" s="5" t="str">
        <f t="shared" si="116"/>
        <v/>
      </c>
      <c r="Q1010" s="4"/>
      <c r="R1010" s="4"/>
      <c r="S1010" s="4"/>
    </row>
    <row r="1011" spans="1:19" hidden="1" x14ac:dyDescent="0.25">
      <c r="A1011" s="113"/>
      <c r="B1011" s="187" t="str">
        <f t="shared" si="113"/>
        <v/>
      </c>
      <c r="C1011" s="4"/>
      <c r="D1011" s="4"/>
      <c r="E1011" s="148"/>
      <c r="F1011" s="4"/>
      <c r="G1011" s="41"/>
      <c r="H1011" s="41"/>
      <c r="I1011" s="5"/>
      <c r="J1011" s="4"/>
      <c r="K1011" s="5"/>
      <c r="L1011" s="5" t="str">
        <f t="shared" si="114"/>
        <v/>
      </c>
      <c r="M1011" s="36"/>
      <c r="N1011" s="5" t="str">
        <f t="shared" si="115"/>
        <v/>
      </c>
      <c r="O1011" s="5"/>
      <c r="P1011" s="5" t="str">
        <f t="shared" si="116"/>
        <v/>
      </c>
      <c r="Q1011" s="4"/>
      <c r="R1011" s="4"/>
      <c r="S1011" s="4"/>
    </row>
    <row r="1012" spans="1:19" hidden="1" x14ac:dyDescent="0.25">
      <c r="A1012" s="113"/>
      <c r="B1012" s="187" t="str">
        <f t="shared" si="113"/>
        <v/>
      </c>
      <c r="C1012" s="4"/>
      <c r="D1012" s="4"/>
      <c r="E1012" s="148"/>
      <c r="F1012" s="4"/>
      <c r="G1012" s="41"/>
      <c r="H1012" s="41"/>
      <c r="I1012" s="5"/>
      <c r="J1012" s="4"/>
      <c r="K1012" s="5"/>
      <c r="L1012" s="5" t="str">
        <f t="shared" si="114"/>
        <v/>
      </c>
      <c r="M1012" s="36"/>
      <c r="N1012" s="5" t="str">
        <f t="shared" si="115"/>
        <v/>
      </c>
      <c r="O1012" s="5"/>
      <c r="P1012" s="5" t="str">
        <f t="shared" si="116"/>
        <v/>
      </c>
      <c r="Q1012" s="4"/>
      <c r="R1012" s="4"/>
      <c r="S1012" s="4"/>
    </row>
    <row r="1013" spans="1:19" hidden="1" x14ac:dyDescent="0.25">
      <c r="A1013" s="113"/>
      <c r="B1013" s="187" t="str">
        <f t="shared" ref="B1013:B1076" si="117">IF(A1013="","",IF(ISNUMBER(A1013),IFERROR(VLOOKUP(TEXT(A1013,"yyyy/mm/dd"),BSAD,2,FALSE),""),IFERROR(VLOOKUP(A1013,BSAD,2,FALSE),"")))</f>
        <v/>
      </c>
      <c r="C1013" s="4"/>
      <c r="D1013" s="4"/>
      <c r="E1013" s="148"/>
      <c r="F1013" s="4"/>
      <c r="G1013" s="41"/>
      <c r="H1013" s="41"/>
      <c r="I1013" s="5"/>
      <c r="J1013" s="4"/>
      <c r="K1013" s="5"/>
      <c r="L1013" s="5" t="str">
        <f t="shared" si="114"/>
        <v/>
      </c>
      <c r="M1013" s="36"/>
      <c r="N1013" s="5" t="str">
        <f t="shared" si="115"/>
        <v/>
      </c>
      <c r="O1013" s="5"/>
      <c r="P1013" s="5" t="str">
        <f t="shared" si="116"/>
        <v/>
      </c>
      <c r="Q1013" s="4"/>
      <c r="R1013" s="4"/>
      <c r="S1013" s="4"/>
    </row>
    <row r="1014" spans="1:19" hidden="1" x14ac:dyDescent="0.25">
      <c r="A1014" s="113"/>
      <c r="B1014" s="187" t="str">
        <f t="shared" si="117"/>
        <v/>
      </c>
      <c r="C1014" s="4"/>
      <c r="D1014" s="4"/>
      <c r="E1014" s="148"/>
      <c r="F1014" s="4"/>
      <c r="G1014" s="41"/>
      <c r="H1014" s="41"/>
      <c r="I1014" s="5"/>
      <c r="J1014" s="4"/>
      <c r="K1014" s="5"/>
      <c r="L1014" s="5" t="str">
        <f t="shared" si="114"/>
        <v/>
      </c>
      <c r="M1014" s="36"/>
      <c r="N1014" s="5" t="str">
        <f t="shared" si="115"/>
        <v/>
      </c>
      <c r="O1014" s="5"/>
      <c r="P1014" s="5" t="str">
        <f t="shared" si="116"/>
        <v/>
      </c>
      <c r="Q1014" s="4"/>
      <c r="R1014" s="4"/>
      <c r="S1014" s="4"/>
    </row>
    <row r="1015" spans="1:19" hidden="1" x14ac:dyDescent="0.25">
      <c r="A1015" s="113"/>
      <c r="B1015" s="187" t="str">
        <f t="shared" si="117"/>
        <v/>
      </c>
      <c r="C1015" s="4"/>
      <c r="D1015" s="4"/>
      <c r="E1015" s="148"/>
      <c r="F1015" s="4"/>
      <c r="G1015" s="41"/>
      <c r="H1015" s="41"/>
      <c r="I1015" s="5"/>
      <c r="J1015" s="4"/>
      <c r="K1015" s="5"/>
      <c r="L1015" s="5" t="str">
        <f t="shared" si="114"/>
        <v/>
      </c>
      <c r="M1015" s="36"/>
      <c r="N1015" s="5" t="str">
        <f t="shared" si="115"/>
        <v/>
      </c>
      <c r="O1015" s="5"/>
      <c r="P1015" s="5" t="str">
        <f t="shared" si="116"/>
        <v/>
      </c>
      <c r="Q1015" s="4"/>
      <c r="R1015" s="4"/>
      <c r="S1015" s="4"/>
    </row>
    <row r="1016" spans="1:19" hidden="1" x14ac:dyDescent="0.25">
      <c r="A1016" s="113"/>
      <c r="B1016" s="187" t="str">
        <f t="shared" si="117"/>
        <v/>
      </c>
      <c r="C1016" s="4"/>
      <c r="D1016" s="4"/>
      <c r="E1016" s="148"/>
      <c r="F1016" s="4"/>
      <c r="G1016" s="41"/>
      <c r="H1016" s="41"/>
      <c r="I1016" s="5"/>
      <c r="J1016" s="4"/>
      <c r="K1016" s="5"/>
      <c r="L1016" s="5" t="str">
        <f t="shared" si="114"/>
        <v/>
      </c>
      <c r="M1016" s="36"/>
      <c r="N1016" s="5" t="str">
        <f t="shared" si="115"/>
        <v/>
      </c>
      <c r="O1016" s="5"/>
      <c r="P1016" s="5" t="str">
        <f t="shared" si="116"/>
        <v/>
      </c>
      <c r="Q1016" s="4"/>
      <c r="R1016" s="4"/>
      <c r="S1016" s="4"/>
    </row>
    <row r="1017" spans="1:19" hidden="1" x14ac:dyDescent="0.25">
      <c r="A1017" s="113"/>
      <c r="B1017" s="187" t="str">
        <f t="shared" si="117"/>
        <v/>
      </c>
      <c r="C1017" s="4"/>
      <c r="D1017" s="4"/>
      <c r="E1017" s="148"/>
      <c r="F1017" s="4"/>
      <c r="G1017" s="41"/>
      <c r="H1017" s="41"/>
      <c r="I1017" s="5"/>
      <c r="J1017" s="4"/>
      <c r="K1017" s="5"/>
      <c r="L1017" s="5" t="str">
        <f t="shared" si="114"/>
        <v/>
      </c>
      <c r="M1017" s="36"/>
      <c r="N1017" s="5" t="str">
        <f t="shared" si="115"/>
        <v/>
      </c>
      <c r="O1017" s="5"/>
      <c r="P1017" s="5" t="str">
        <f t="shared" si="116"/>
        <v/>
      </c>
      <c r="Q1017" s="4"/>
      <c r="R1017" s="4"/>
      <c r="S1017" s="4"/>
    </row>
    <row r="1018" spans="1:19" hidden="1" x14ac:dyDescent="0.25">
      <c r="A1018" s="113"/>
      <c r="B1018" s="187" t="str">
        <f t="shared" si="117"/>
        <v/>
      </c>
      <c r="C1018" s="4"/>
      <c r="D1018" s="4"/>
      <c r="E1018" s="148"/>
      <c r="F1018" s="4"/>
      <c r="G1018" s="41"/>
      <c r="H1018" s="41"/>
      <c r="I1018" s="5"/>
      <c r="J1018" s="4"/>
      <c r="K1018" s="5"/>
      <c r="L1018" s="5" t="str">
        <f t="shared" si="114"/>
        <v/>
      </c>
      <c r="M1018" s="36"/>
      <c r="N1018" s="5" t="str">
        <f t="shared" si="115"/>
        <v/>
      </c>
      <c r="O1018" s="5"/>
      <c r="P1018" s="5" t="str">
        <f t="shared" si="116"/>
        <v/>
      </c>
      <c r="Q1018" s="4"/>
      <c r="R1018" s="4"/>
      <c r="S1018" s="4"/>
    </row>
    <row r="1019" spans="1:19" hidden="1" x14ac:dyDescent="0.25">
      <c r="A1019" s="113"/>
      <c r="B1019" s="187" t="str">
        <f t="shared" si="117"/>
        <v/>
      </c>
      <c r="C1019" s="4"/>
      <c r="D1019" s="4"/>
      <c r="E1019" s="148"/>
      <c r="F1019" s="4"/>
      <c r="G1019" s="41"/>
      <c r="H1019" s="41"/>
      <c r="I1019" s="5"/>
      <c r="J1019" s="4"/>
      <c r="K1019" s="5"/>
      <c r="L1019" s="5" t="str">
        <f t="shared" si="114"/>
        <v/>
      </c>
      <c r="M1019" s="36"/>
      <c r="N1019" s="5" t="str">
        <f t="shared" si="115"/>
        <v/>
      </c>
      <c r="O1019" s="5"/>
      <c r="P1019" s="5" t="str">
        <f t="shared" si="116"/>
        <v/>
      </c>
      <c r="Q1019" s="4"/>
      <c r="R1019" s="4"/>
      <c r="S1019" s="4"/>
    </row>
    <row r="1020" spans="1:19" hidden="1" x14ac:dyDescent="0.25">
      <c r="A1020" s="113"/>
      <c r="B1020" s="187" t="str">
        <f t="shared" si="117"/>
        <v/>
      </c>
      <c r="C1020" s="4"/>
      <c r="D1020" s="4"/>
      <c r="E1020" s="148"/>
      <c r="F1020" s="4"/>
      <c r="G1020" s="41"/>
      <c r="H1020" s="41"/>
      <c r="I1020" s="5"/>
      <c r="J1020" s="4"/>
      <c r="K1020" s="5"/>
      <c r="L1020" s="5" t="str">
        <f t="shared" si="114"/>
        <v/>
      </c>
      <c r="M1020" s="36"/>
      <c r="N1020" s="5" t="str">
        <f t="shared" si="115"/>
        <v/>
      </c>
      <c r="O1020" s="5"/>
      <c r="P1020" s="5" t="str">
        <f t="shared" si="116"/>
        <v/>
      </c>
      <c r="Q1020" s="4"/>
      <c r="R1020" s="4"/>
      <c r="S1020" s="4"/>
    </row>
    <row r="1021" spans="1:19" hidden="1" x14ac:dyDescent="0.25">
      <c r="A1021" s="113"/>
      <c r="B1021" s="187" t="str">
        <f t="shared" si="117"/>
        <v/>
      </c>
      <c r="C1021" s="4"/>
      <c r="D1021" s="4"/>
      <c r="E1021" s="148"/>
      <c r="F1021" s="4"/>
      <c r="G1021" s="41"/>
      <c r="H1021" s="41"/>
      <c r="I1021" s="5"/>
      <c r="J1021" s="4"/>
      <c r="K1021" s="5"/>
      <c r="L1021" s="5" t="str">
        <f t="shared" si="114"/>
        <v/>
      </c>
      <c r="M1021" s="36"/>
      <c r="N1021" s="5" t="str">
        <f t="shared" si="115"/>
        <v/>
      </c>
      <c r="O1021" s="5"/>
      <c r="P1021" s="5" t="str">
        <f t="shared" si="116"/>
        <v/>
      </c>
      <c r="Q1021" s="4"/>
      <c r="R1021" s="4"/>
      <c r="S1021" s="4"/>
    </row>
    <row r="1022" spans="1:19" hidden="1" x14ac:dyDescent="0.25">
      <c r="A1022" s="113"/>
      <c r="B1022" s="187" t="str">
        <f t="shared" si="117"/>
        <v/>
      </c>
      <c r="C1022" s="4"/>
      <c r="D1022" s="4"/>
      <c r="E1022" s="148"/>
      <c r="F1022" s="4"/>
      <c r="G1022" s="41"/>
      <c r="H1022" s="41"/>
      <c r="I1022" s="5"/>
      <c r="J1022" s="4"/>
      <c r="K1022" s="5"/>
      <c r="L1022" s="5" t="str">
        <f t="shared" si="114"/>
        <v/>
      </c>
      <c r="M1022" s="36"/>
      <c r="N1022" s="5" t="str">
        <f t="shared" si="115"/>
        <v/>
      </c>
      <c r="O1022" s="5"/>
      <c r="P1022" s="5" t="str">
        <f t="shared" si="116"/>
        <v/>
      </c>
      <c r="Q1022" s="4"/>
      <c r="R1022" s="4"/>
      <c r="S1022" s="4"/>
    </row>
    <row r="1023" spans="1:19" hidden="1" x14ac:dyDescent="0.25">
      <c r="A1023" s="113"/>
      <c r="B1023" s="187" t="str">
        <f t="shared" si="117"/>
        <v/>
      </c>
      <c r="C1023" s="4"/>
      <c r="D1023" s="4"/>
      <c r="E1023" s="148"/>
      <c r="F1023" s="4"/>
      <c r="G1023" s="41"/>
      <c r="H1023" s="41"/>
      <c r="I1023" s="5"/>
      <c r="J1023" s="4"/>
      <c r="K1023" s="5"/>
      <c r="L1023" s="5" t="str">
        <f t="shared" si="114"/>
        <v/>
      </c>
      <c r="M1023" s="36"/>
      <c r="N1023" s="5" t="str">
        <f t="shared" si="115"/>
        <v/>
      </c>
      <c r="O1023" s="5"/>
      <c r="P1023" s="5" t="str">
        <f t="shared" si="116"/>
        <v/>
      </c>
      <c r="Q1023" s="4"/>
      <c r="R1023" s="4"/>
      <c r="S1023" s="4"/>
    </row>
    <row r="1024" spans="1:19" hidden="1" x14ac:dyDescent="0.25">
      <c r="A1024" s="113"/>
      <c r="B1024" s="187" t="str">
        <f t="shared" si="117"/>
        <v/>
      </c>
      <c r="C1024" s="4"/>
      <c r="D1024" s="4"/>
      <c r="E1024" s="148"/>
      <c r="F1024" s="4"/>
      <c r="G1024" s="41"/>
      <c r="H1024" s="41"/>
      <c r="I1024" s="5"/>
      <c r="J1024" s="4"/>
      <c r="K1024" s="5"/>
      <c r="L1024" s="5" t="str">
        <f t="shared" si="114"/>
        <v/>
      </c>
      <c r="M1024" s="36"/>
      <c r="N1024" s="5" t="str">
        <f t="shared" si="115"/>
        <v/>
      </c>
      <c r="O1024" s="5"/>
      <c r="P1024" s="5" t="str">
        <f t="shared" si="116"/>
        <v/>
      </c>
      <c r="Q1024" s="4"/>
      <c r="R1024" s="4"/>
      <c r="S1024" s="4"/>
    </row>
    <row r="1025" spans="1:19" hidden="1" x14ac:dyDescent="0.25">
      <c r="A1025" s="113"/>
      <c r="B1025" s="187" t="str">
        <f t="shared" si="117"/>
        <v/>
      </c>
      <c r="C1025" s="4"/>
      <c r="D1025" s="4"/>
      <c r="E1025" s="148"/>
      <c r="F1025" s="4"/>
      <c r="G1025" s="41"/>
      <c r="H1025" s="41"/>
      <c r="I1025" s="5"/>
      <c r="J1025" s="4"/>
      <c r="K1025" s="5"/>
      <c r="L1025" s="5" t="str">
        <f t="shared" si="114"/>
        <v/>
      </c>
      <c r="M1025" s="36"/>
      <c r="N1025" s="5" t="str">
        <f t="shared" si="115"/>
        <v/>
      </c>
      <c r="O1025" s="5"/>
      <c r="P1025" s="5" t="str">
        <f t="shared" si="116"/>
        <v/>
      </c>
      <c r="Q1025" s="4"/>
      <c r="R1025" s="4"/>
      <c r="S1025" s="4"/>
    </row>
    <row r="1026" spans="1:19" hidden="1" x14ac:dyDescent="0.25">
      <c r="A1026" s="113"/>
      <c r="B1026" s="187" t="str">
        <f t="shared" si="117"/>
        <v/>
      </c>
      <c r="C1026" s="4"/>
      <c r="D1026" s="4"/>
      <c r="E1026" s="148"/>
      <c r="F1026" s="4"/>
      <c r="G1026" s="41"/>
      <c r="H1026" s="41"/>
      <c r="I1026" s="5"/>
      <c r="J1026" s="4"/>
      <c r="K1026" s="5"/>
      <c r="L1026" s="5" t="str">
        <f t="shared" si="114"/>
        <v/>
      </c>
      <c r="M1026" s="36"/>
      <c r="N1026" s="5" t="str">
        <f t="shared" si="115"/>
        <v/>
      </c>
      <c r="O1026" s="5"/>
      <c r="P1026" s="5" t="str">
        <f t="shared" si="116"/>
        <v/>
      </c>
      <c r="Q1026" s="4"/>
      <c r="R1026" s="4"/>
      <c r="S1026" s="4"/>
    </row>
    <row r="1027" spans="1:19" hidden="1" x14ac:dyDescent="0.25">
      <c r="A1027" s="113"/>
      <c r="B1027" s="187" t="str">
        <f t="shared" si="117"/>
        <v/>
      </c>
      <c r="C1027" s="4"/>
      <c r="D1027" s="4"/>
      <c r="E1027" s="148"/>
      <c r="F1027" s="4"/>
      <c r="G1027" s="41"/>
      <c r="H1027" s="41"/>
      <c r="I1027" s="5"/>
      <c r="J1027" s="4"/>
      <c r="K1027" s="5"/>
      <c r="L1027" s="5" t="str">
        <f t="shared" si="114"/>
        <v/>
      </c>
      <c r="M1027" s="36"/>
      <c r="N1027" s="5" t="str">
        <f t="shared" si="115"/>
        <v/>
      </c>
      <c r="O1027" s="5"/>
      <c r="P1027" s="5" t="str">
        <f t="shared" si="116"/>
        <v/>
      </c>
      <c r="Q1027" s="4"/>
      <c r="R1027" s="4"/>
      <c r="S1027" s="4"/>
    </row>
    <row r="1028" spans="1:19" hidden="1" x14ac:dyDescent="0.25">
      <c r="A1028" s="113"/>
      <c r="B1028" s="187" t="str">
        <f t="shared" si="117"/>
        <v/>
      </c>
      <c r="C1028" s="4"/>
      <c r="D1028" s="4"/>
      <c r="E1028" s="148"/>
      <c r="F1028" s="4"/>
      <c r="G1028" s="41"/>
      <c r="H1028" s="41"/>
      <c r="I1028" s="5"/>
      <c r="J1028" s="4"/>
      <c r="K1028" s="5"/>
      <c r="L1028" s="5" t="str">
        <f t="shared" si="114"/>
        <v/>
      </c>
      <c r="M1028" s="36"/>
      <c r="N1028" s="5" t="str">
        <f t="shared" si="115"/>
        <v/>
      </c>
      <c r="O1028" s="5"/>
      <c r="P1028" s="5" t="str">
        <f t="shared" si="116"/>
        <v/>
      </c>
      <c r="Q1028" s="4"/>
      <c r="R1028" s="4"/>
      <c r="S1028" s="4"/>
    </row>
    <row r="1029" spans="1:19" hidden="1" x14ac:dyDescent="0.25">
      <c r="A1029" s="113"/>
      <c r="B1029" s="187" t="str">
        <f t="shared" si="117"/>
        <v/>
      </c>
      <c r="C1029" s="4"/>
      <c r="D1029" s="4"/>
      <c r="E1029" s="148"/>
      <c r="F1029" s="4"/>
      <c r="G1029" s="41"/>
      <c r="H1029" s="41"/>
      <c r="I1029" s="5"/>
      <c r="J1029" s="4"/>
      <c r="K1029" s="5"/>
      <c r="L1029" s="5" t="str">
        <f t="shared" si="114"/>
        <v/>
      </c>
      <c r="M1029" s="36"/>
      <c r="N1029" s="5" t="str">
        <f t="shared" si="115"/>
        <v/>
      </c>
      <c r="O1029" s="5"/>
      <c r="P1029" s="5" t="str">
        <f t="shared" si="116"/>
        <v/>
      </c>
      <c r="Q1029" s="4"/>
      <c r="R1029" s="4"/>
      <c r="S1029" s="4"/>
    </row>
    <row r="1030" spans="1:19" hidden="1" x14ac:dyDescent="0.25">
      <c r="A1030" s="113"/>
      <c r="B1030" s="187" t="str">
        <f t="shared" si="117"/>
        <v/>
      </c>
      <c r="C1030" s="4"/>
      <c r="D1030" s="4"/>
      <c r="E1030" s="148"/>
      <c r="F1030" s="4"/>
      <c r="G1030" s="41"/>
      <c r="H1030" s="41"/>
      <c r="I1030" s="5"/>
      <c r="J1030" s="4"/>
      <c r="K1030" s="5"/>
      <c r="L1030" s="5" t="str">
        <f t="shared" si="114"/>
        <v/>
      </c>
      <c r="M1030" s="36"/>
      <c r="N1030" s="5" t="str">
        <f t="shared" si="115"/>
        <v/>
      </c>
      <c r="O1030" s="5"/>
      <c r="P1030" s="5" t="str">
        <f t="shared" si="116"/>
        <v/>
      </c>
      <c r="Q1030" s="4"/>
      <c r="R1030" s="4"/>
      <c r="S1030" s="4"/>
    </row>
    <row r="1031" spans="1:19" hidden="1" x14ac:dyDescent="0.25">
      <c r="A1031" s="113"/>
      <c r="B1031" s="187" t="str">
        <f t="shared" si="117"/>
        <v/>
      </c>
      <c r="C1031" s="4"/>
      <c r="D1031" s="4"/>
      <c r="E1031" s="148"/>
      <c r="F1031" s="4"/>
      <c r="G1031" s="41"/>
      <c r="H1031" s="41"/>
      <c r="I1031" s="5"/>
      <c r="J1031" s="4"/>
      <c r="K1031" s="5"/>
      <c r="L1031" s="5" t="str">
        <f t="shared" si="114"/>
        <v/>
      </c>
      <c r="M1031" s="36"/>
      <c r="N1031" s="5" t="str">
        <f t="shared" si="115"/>
        <v/>
      </c>
      <c r="O1031" s="5"/>
      <c r="P1031" s="5" t="str">
        <f t="shared" si="116"/>
        <v/>
      </c>
      <c r="Q1031" s="4"/>
      <c r="R1031" s="4"/>
      <c r="S1031" s="4"/>
    </row>
    <row r="1032" spans="1:19" hidden="1" x14ac:dyDescent="0.25">
      <c r="A1032" s="113"/>
      <c r="B1032" s="187" t="str">
        <f t="shared" si="117"/>
        <v/>
      </c>
      <c r="C1032" s="4"/>
      <c r="D1032" s="4"/>
      <c r="E1032" s="148"/>
      <c r="F1032" s="4"/>
      <c r="G1032" s="41"/>
      <c r="H1032" s="41"/>
      <c r="I1032" s="5"/>
      <c r="J1032" s="4"/>
      <c r="K1032" s="5"/>
      <c r="L1032" s="5" t="str">
        <f t="shared" si="114"/>
        <v/>
      </c>
      <c r="M1032" s="36"/>
      <c r="N1032" s="5" t="str">
        <f t="shared" si="115"/>
        <v/>
      </c>
      <c r="O1032" s="5"/>
      <c r="P1032" s="5" t="str">
        <f t="shared" si="116"/>
        <v/>
      </c>
      <c r="Q1032" s="4"/>
      <c r="R1032" s="4"/>
      <c r="S1032" s="4"/>
    </row>
    <row r="1033" spans="1:19" hidden="1" x14ac:dyDescent="0.25">
      <c r="A1033" s="113"/>
      <c r="B1033" s="187" t="str">
        <f t="shared" si="117"/>
        <v/>
      </c>
      <c r="C1033" s="4"/>
      <c r="D1033" s="4"/>
      <c r="E1033" s="148"/>
      <c r="F1033" s="4"/>
      <c r="G1033" s="41"/>
      <c r="H1033" s="41"/>
      <c r="I1033" s="5"/>
      <c r="J1033" s="4"/>
      <c r="K1033" s="5"/>
      <c r="L1033" s="5" t="str">
        <f t="shared" si="114"/>
        <v/>
      </c>
      <c r="M1033" s="36"/>
      <c r="N1033" s="5" t="str">
        <f t="shared" si="115"/>
        <v/>
      </c>
      <c r="O1033" s="5"/>
      <c r="P1033" s="5" t="str">
        <f t="shared" si="116"/>
        <v/>
      </c>
      <c r="Q1033" s="4"/>
      <c r="R1033" s="4"/>
      <c r="S1033" s="4"/>
    </row>
    <row r="1034" spans="1:19" hidden="1" x14ac:dyDescent="0.25">
      <c r="A1034" s="113"/>
      <c r="B1034" s="187" t="str">
        <f t="shared" si="117"/>
        <v/>
      </c>
      <c r="C1034" s="4"/>
      <c r="D1034" s="4"/>
      <c r="E1034" s="148"/>
      <c r="F1034" s="4"/>
      <c r="G1034" s="41"/>
      <c r="H1034" s="41"/>
      <c r="I1034" s="5"/>
      <c r="J1034" s="4"/>
      <c r="K1034" s="5"/>
      <c r="L1034" s="5" t="str">
        <f t="shared" si="114"/>
        <v/>
      </c>
      <c r="M1034" s="36"/>
      <c r="N1034" s="5" t="str">
        <f t="shared" si="115"/>
        <v/>
      </c>
      <c r="O1034" s="5"/>
      <c r="P1034" s="5" t="str">
        <f t="shared" si="116"/>
        <v/>
      </c>
      <c r="Q1034" s="4"/>
      <c r="R1034" s="4"/>
      <c r="S1034" s="4"/>
    </row>
    <row r="1035" spans="1:19" hidden="1" x14ac:dyDescent="0.25">
      <c r="A1035" s="113"/>
      <c r="B1035" s="187" t="str">
        <f t="shared" si="117"/>
        <v/>
      </c>
      <c r="C1035" s="4"/>
      <c r="D1035" s="4"/>
      <c r="E1035" s="148"/>
      <c r="F1035" s="4"/>
      <c r="G1035" s="41"/>
      <c r="H1035" s="41"/>
      <c r="I1035" s="5"/>
      <c r="J1035" s="4"/>
      <c r="K1035" s="5"/>
      <c r="L1035" s="5" t="str">
        <f t="shared" si="114"/>
        <v/>
      </c>
      <c r="M1035" s="36"/>
      <c r="N1035" s="5" t="str">
        <f t="shared" si="115"/>
        <v/>
      </c>
      <c r="O1035" s="5"/>
      <c r="P1035" s="5" t="str">
        <f t="shared" si="116"/>
        <v/>
      </c>
      <c r="Q1035" s="4"/>
      <c r="R1035" s="4"/>
      <c r="S1035" s="4"/>
    </row>
    <row r="1036" spans="1:19" hidden="1" x14ac:dyDescent="0.25">
      <c r="A1036" s="113"/>
      <c r="B1036" s="187" t="str">
        <f t="shared" si="117"/>
        <v/>
      </c>
      <c r="C1036" s="4"/>
      <c r="D1036" s="4"/>
      <c r="E1036" s="148"/>
      <c r="F1036" s="4"/>
      <c r="G1036" s="41"/>
      <c r="H1036" s="41"/>
      <c r="I1036" s="5"/>
      <c r="J1036" s="4"/>
      <c r="K1036" s="5"/>
      <c r="L1036" s="5" t="str">
        <f t="shared" si="114"/>
        <v/>
      </c>
      <c r="M1036" s="36"/>
      <c r="N1036" s="5" t="str">
        <f t="shared" si="115"/>
        <v/>
      </c>
      <c r="O1036" s="5"/>
      <c r="P1036" s="5" t="str">
        <f t="shared" si="116"/>
        <v/>
      </c>
      <c r="Q1036" s="4"/>
      <c r="R1036" s="4"/>
      <c r="S1036" s="4"/>
    </row>
    <row r="1037" spans="1:19" hidden="1" x14ac:dyDescent="0.25">
      <c r="A1037" s="113"/>
      <c r="B1037" s="187" t="str">
        <f t="shared" si="117"/>
        <v/>
      </c>
      <c r="C1037" s="4"/>
      <c r="D1037" s="4"/>
      <c r="E1037" s="148"/>
      <c r="F1037" s="4"/>
      <c r="G1037" s="41"/>
      <c r="H1037" s="41"/>
      <c r="I1037" s="5"/>
      <c r="J1037" s="4"/>
      <c r="K1037" s="5"/>
      <c r="L1037" s="5" t="str">
        <f t="shared" si="114"/>
        <v/>
      </c>
      <c r="M1037" s="36"/>
      <c r="N1037" s="5" t="str">
        <f t="shared" si="115"/>
        <v/>
      </c>
      <c r="O1037" s="5"/>
      <c r="P1037" s="5" t="str">
        <f t="shared" si="116"/>
        <v/>
      </c>
      <c r="Q1037" s="4"/>
      <c r="R1037" s="4"/>
      <c r="S1037" s="4"/>
    </row>
    <row r="1038" spans="1:19" hidden="1" x14ac:dyDescent="0.25">
      <c r="A1038" s="113"/>
      <c r="B1038" s="187" t="str">
        <f t="shared" si="117"/>
        <v/>
      </c>
      <c r="C1038" s="4"/>
      <c r="D1038" s="4"/>
      <c r="E1038" s="148"/>
      <c r="F1038" s="4"/>
      <c r="G1038" s="41"/>
      <c r="H1038" s="41"/>
      <c r="I1038" s="5"/>
      <c r="J1038" s="4"/>
      <c r="K1038" s="5"/>
      <c r="L1038" s="5" t="str">
        <f t="shared" ref="L1038:L1101" si="118">IF($F1038="","",IF($J1038="FIXED",$K1038,($G1038*FAT_MULT)+($H1038*SNF_MULT)+$I1038))</f>
        <v/>
      </c>
      <c r="M1038" s="36"/>
      <c r="N1038" s="5" t="str">
        <f t="shared" ref="N1038:N1101" si="119">IF($M1038="","",$M1038*$L1038)</f>
        <v/>
      </c>
      <c r="O1038" s="5"/>
      <c r="P1038" s="5" t="str">
        <f t="shared" ref="P1038:P1101" si="120">IF($M1038="","",$N1038+$O1038)</f>
        <v/>
      </c>
      <c r="Q1038" s="4"/>
      <c r="R1038" s="4"/>
      <c r="S1038" s="4"/>
    </row>
    <row r="1039" spans="1:19" hidden="1" x14ac:dyDescent="0.25">
      <c r="A1039" s="113"/>
      <c r="B1039" s="187" t="str">
        <f t="shared" si="117"/>
        <v/>
      </c>
      <c r="C1039" s="4"/>
      <c r="D1039" s="4"/>
      <c r="E1039" s="148"/>
      <c r="F1039" s="4"/>
      <c r="G1039" s="41"/>
      <c r="H1039" s="41"/>
      <c r="I1039" s="5"/>
      <c r="J1039" s="4"/>
      <c r="K1039" s="5"/>
      <c r="L1039" s="5" t="str">
        <f t="shared" si="118"/>
        <v/>
      </c>
      <c r="M1039" s="36"/>
      <c r="N1039" s="5" t="str">
        <f t="shared" si="119"/>
        <v/>
      </c>
      <c r="O1039" s="5"/>
      <c r="P1039" s="5" t="str">
        <f t="shared" si="120"/>
        <v/>
      </c>
      <c r="Q1039" s="4"/>
      <c r="R1039" s="4"/>
      <c r="S1039" s="4"/>
    </row>
    <row r="1040" spans="1:19" hidden="1" x14ac:dyDescent="0.25">
      <c r="A1040" s="113"/>
      <c r="B1040" s="187" t="str">
        <f t="shared" si="117"/>
        <v/>
      </c>
      <c r="C1040" s="4"/>
      <c r="D1040" s="4"/>
      <c r="E1040" s="148"/>
      <c r="F1040" s="4"/>
      <c r="G1040" s="41"/>
      <c r="H1040" s="41"/>
      <c r="I1040" s="5"/>
      <c r="J1040" s="4"/>
      <c r="K1040" s="5"/>
      <c r="L1040" s="5" t="str">
        <f t="shared" si="118"/>
        <v/>
      </c>
      <c r="M1040" s="36"/>
      <c r="N1040" s="5" t="str">
        <f t="shared" si="119"/>
        <v/>
      </c>
      <c r="O1040" s="5"/>
      <c r="P1040" s="5" t="str">
        <f t="shared" si="120"/>
        <v/>
      </c>
      <c r="Q1040" s="4"/>
      <c r="R1040" s="4"/>
      <c r="S1040" s="4"/>
    </row>
    <row r="1041" spans="1:19" hidden="1" x14ac:dyDescent="0.25">
      <c r="A1041" s="113"/>
      <c r="B1041" s="187" t="str">
        <f t="shared" si="117"/>
        <v/>
      </c>
      <c r="C1041" s="4"/>
      <c r="D1041" s="4"/>
      <c r="E1041" s="148"/>
      <c r="F1041" s="4"/>
      <c r="G1041" s="41"/>
      <c r="H1041" s="41"/>
      <c r="I1041" s="5"/>
      <c r="J1041" s="4"/>
      <c r="K1041" s="5"/>
      <c r="L1041" s="5" t="str">
        <f t="shared" si="118"/>
        <v/>
      </c>
      <c r="M1041" s="36"/>
      <c r="N1041" s="5" t="str">
        <f t="shared" si="119"/>
        <v/>
      </c>
      <c r="O1041" s="5"/>
      <c r="P1041" s="5" t="str">
        <f t="shared" si="120"/>
        <v/>
      </c>
      <c r="Q1041" s="4"/>
      <c r="R1041" s="4"/>
      <c r="S1041" s="4"/>
    </row>
    <row r="1042" spans="1:19" hidden="1" x14ac:dyDescent="0.25">
      <c r="A1042" s="113"/>
      <c r="B1042" s="187" t="str">
        <f t="shared" si="117"/>
        <v/>
      </c>
      <c r="C1042" s="4"/>
      <c r="D1042" s="4"/>
      <c r="E1042" s="148"/>
      <c r="F1042" s="4"/>
      <c r="G1042" s="41"/>
      <c r="H1042" s="41"/>
      <c r="I1042" s="5"/>
      <c r="J1042" s="4"/>
      <c r="K1042" s="5"/>
      <c r="L1042" s="5" t="str">
        <f t="shared" si="118"/>
        <v/>
      </c>
      <c r="M1042" s="36"/>
      <c r="N1042" s="5" t="str">
        <f t="shared" si="119"/>
        <v/>
      </c>
      <c r="O1042" s="5"/>
      <c r="P1042" s="5" t="str">
        <f t="shared" si="120"/>
        <v/>
      </c>
      <c r="Q1042" s="4"/>
      <c r="R1042" s="4"/>
      <c r="S1042" s="4"/>
    </row>
    <row r="1043" spans="1:19" hidden="1" x14ac:dyDescent="0.25">
      <c r="A1043" s="113"/>
      <c r="B1043" s="187" t="str">
        <f t="shared" si="117"/>
        <v/>
      </c>
      <c r="C1043" s="4"/>
      <c r="D1043" s="4"/>
      <c r="E1043" s="148"/>
      <c r="F1043" s="4"/>
      <c r="G1043" s="41"/>
      <c r="H1043" s="41"/>
      <c r="I1043" s="5"/>
      <c r="J1043" s="4"/>
      <c r="K1043" s="5"/>
      <c r="L1043" s="5" t="str">
        <f t="shared" si="118"/>
        <v/>
      </c>
      <c r="M1043" s="36"/>
      <c r="N1043" s="5" t="str">
        <f t="shared" si="119"/>
        <v/>
      </c>
      <c r="O1043" s="5"/>
      <c r="P1043" s="5" t="str">
        <f t="shared" si="120"/>
        <v/>
      </c>
      <c r="Q1043" s="4"/>
      <c r="R1043" s="4"/>
      <c r="S1043" s="4"/>
    </row>
    <row r="1044" spans="1:19" hidden="1" x14ac:dyDescent="0.25">
      <c r="A1044" s="113"/>
      <c r="B1044" s="187" t="str">
        <f t="shared" si="117"/>
        <v/>
      </c>
      <c r="C1044" s="4"/>
      <c r="D1044" s="4"/>
      <c r="E1044" s="148"/>
      <c r="F1044" s="4"/>
      <c r="G1044" s="41"/>
      <c r="H1044" s="41"/>
      <c r="I1044" s="5"/>
      <c r="J1044" s="4"/>
      <c r="K1044" s="5"/>
      <c r="L1044" s="5" t="str">
        <f t="shared" si="118"/>
        <v/>
      </c>
      <c r="M1044" s="36"/>
      <c r="N1044" s="5" t="str">
        <f t="shared" si="119"/>
        <v/>
      </c>
      <c r="O1044" s="5"/>
      <c r="P1044" s="5" t="str">
        <f t="shared" si="120"/>
        <v/>
      </c>
      <c r="Q1044" s="4"/>
      <c r="R1044" s="4"/>
      <c r="S1044" s="4"/>
    </row>
    <row r="1045" spans="1:19" hidden="1" x14ac:dyDescent="0.25">
      <c r="A1045" s="113"/>
      <c r="B1045" s="187" t="str">
        <f t="shared" si="117"/>
        <v/>
      </c>
      <c r="C1045" s="4"/>
      <c r="D1045" s="4"/>
      <c r="E1045" s="148"/>
      <c r="F1045" s="4"/>
      <c r="G1045" s="41"/>
      <c r="H1045" s="41"/>
      <c r="I1045" s="5"/>
      <c r="J1045" s="4"/>
      <c r="K1045" s="5"/>
      <c r="L1045" s="5" t="str">
        <f t="shared" si="118"/>
        <v/>
      </c>
      <c r="M1045" s="36"/>
      <c r="N1045" s="5" t="str">
        <f t="shared" si="119"/>
        <v/>
      </c>
      <c r="O1045" s="5"/>
      <c r="P1045" s="5" t="str">
        <f t="shared" si="120"/>
        <v/>
      </c>
      <c r="Q1045" s="4"/>
      <c r="R1045" s="4"/>
      <c r="S1045" s="4"/>
    </row>
    <row r="1046" spans="1:19" hidden="1" x14ac:dyDescent="0.25">
      <c r="A1046" s="113"/>
      <c r="B1046" s="187" t="str">
        <f t="shared" si="117"/>
        <v/>
      </c>
      <c r="C1046" s="4"/>
      <c r="D1046" s="4"/>
      <c r="E1046" s="148"/>
      <c r="F1046" s="4"/>
      <c r="G1046" s="41"/>
      <c r="H1046" s="41"/>
      <c r="I1046" s="5"/>
      <c r="J1046" s="4"/>
      <c r="K1046" s="5"/>
      <c r="L1046" s="5" t="str">
        <f t="shared" si="118"/>
        <v/>
      </c>
      <c r="M1046" s="36"/>
      <c r="N1046" s="5" t="str">
        <f t="shared" si="119"/>
        <v/>
      </c>
      <c r="O1046" s="5"/>
      <c r="P1046" s="5" t="str">
        <f t="shared" si="120"/>
        <v/>
      </c>
      <c r="Q1046" s="4"/>
      <c r="R1046" s="4"/>
      <c r="S1046" s="4"/>
    </row>
    <row r="1047" spans="1:19" hidden="1" x14ac:dyDescent="0.25">
      <c r="A1047" s="113"/>
      <c r="B1047" s="187" t="str">
        <f t="shared" si="117"/>
        <v/>
      </c>
      <c r="C1047" s="4"/>
      <c r="D1047" s="4"/>
      <c r="E1047" s="148"/>
      <c r="F1047" s="4"/>
      <c r="G1047" s="41"/>
      <c r="H1047" s="41"/>
      <c r="I1047" s="5"/>
      <c r="J1047" s="4"/>
      <c r="K1047" s="5"/>
      <c r="L1047" s="5" t="str">
        <f t="shared" si="118"/>
        <v/>
      </c>
      <c r="M1047" s="36"/>
      <c r="N1047" s="5" t="str">
        <f t="shared" si="119"/>
        <v/>
      </c>
      <c r="O1047" s="5"/>
      <c r="P1047" s="5" t="str">
        <f t="shared" si="120"/>
        <v/>
      </c>
      <c r="Q1047" s="4"/>
      <c r="R1047" s="4"/>
      <c r="S1047" s="4"/>
    </row>
    <row r="1048" spans="1:19" hidden="1" x14ac:dyDescent="0.25">
      <c r="A1048" s="113"/>
      <c r="B1048" s="187" t="str">
        <f t="shared" si="117"/>
        <v/>
      </c>
      <c r="C1048" s="4"/>
      <c r="D1048" s="4"/>
      <c r="E1048" s="148"/>
      <c r="F1048" s="4"/>
      <c r="G1048" s="41"/>
      <c r="H1048" s="41"/>
      <c r="I1048" s="5"/>
      <c r="J1048" s="4"/>
      <c r="K1048" s="5"/>
      <c r="L1048" s="5" t="str">
        <f t="shared" si="118"/>
        <v/>
      </c>
      <c r="M1048" s="36"/>
      <c r="N1048" s="5" t="str">
        <f t="shared" si="119"/>
        <v/>
      </c>
      <c r="O1048" s="5"/>
      <c r="P1048" s="5" t="str">
        <f t="shared" si="120"/>
        <v/>
      </c>
      <c r="Q1048" s="4"/>
      <c r="R1048" s="4"/>
      <c r="S1048" s="4"/>
    </row>
    <row r="1049" spans="1:19" hidden="1" x14ac:dyDescent="0.25">
      <c r="A1049" s="113"/>
      <c r="B1049" s="187" t="str">
        <f t="shared" si="117"/>
        <v/>
      </c>
      <c r="C1049" s="4"/>
      <c r="D1049" s="4"/>
      <c r="E1049" s="148"/>
      <c r="F1049" s="4"/>
      <c r="G1049" s="41"/>
      <c r="H1049" s="41"/>
      <c r="I1049" s="5"/>
      <c r="J1049" s="4"/>
      <c r="K1049" s="5"/>
      <c r="L1049" s="5" t="str">
        <f t="shared" si="118"/>
        <v/>
      </c>
      <c r="M1049" s="36"/>
      <c r="N1049" s="5" t="str">
        <f t="shared" si="119"/>
        <v/>
      </c>
      <c r="O1049" s="5"/>
      <c r="P1049" s="5" t="str">
        <f t="shared" si="120"/>
        <v/>
      </c>
      <c r="Q1049" s="4"/>
      <c r="R1049" s="4"/>
      <c r="S1049" s="4"/>
    </row>
    <row r="1050" spans="1:19" hidden="1" x14ac:dyDescent="0.25">
      <c r="A1050" s="113"/>
      <c r="B1050" s="187" t="str">
        <f t="shared" si="117"/>
        <v/>
      </c>
      <c r="C1050" s="4"/>
      <c r="D1050" s="4"/>
      <c r="E1050" s="148"/>
      <c r="F1050" s="4"/>
      <c r="G1050" s="41"/>
      <c r="H1050" s="41"/>
      <c r="I1050" s="5"/>
      <c r="J1050" s="4"/>
      <c r="K1050" s="5"/>
      <c r="L1050" s="5" t="str">
        <f t="shared" si="118"/>
        <v/>
      </c>
      <c r="M1050" s="36"/>
      <c r="N1050" s="5" t="str">
        <f t="shared" si="119"/>
        <v/>
      </c>
      <c r="O1050" s="5"/>
      <c r="P1050" s="5" t="str">
        <f t="shared" si="120"/>
        <v/>
      </c>
      <c r="Q1050" s="4"/>
      <c r="R1050" s="4"/>
      <c r="S1050" s="4"/>
    </row>
    <row r="1051" spans="1:19" hidden="1" x14ac:dyDescent="0.25">
      <c r="A1051" s="113"/>
      <c r="B1051" s="187" t="str">
        <f t="shared" si="117"/>
        <v/>
      </c>
      <c r="C1051" s="4"/>
      <c r="D1051" s="4"/>
      <c r="E1051" s="148"/>
      <c r="F1051" s="4"/>
      <c r="G1051" s="41"/>
      <c r="H1051" s="41"/>
      <c r="I1051" s="5"/>
      <c r="J1051" s="4"/>
      <c r="K1051" s="5"/>
      <c r="L1051" s="5" t="str">
        <f t="shared" si="118"/>
        <v/>
      </c>
      <c r="M1051" s="36"/>
      <c r="N1051" s="5" t="str">
        <f t="shared" si="119"/>
        <v/>
      </c>
      <c r="O1051" s="5"/>
      <c r="P1051" s="5" t="str">
        <f t="shared" si="120"/>
        <v/>
      </c>
      <c r="Q1051" s="4"/>
      <c r="R1051" s="4"/>
      <c r="S1051" s="4"/>
    </row>
    <row r="1052" spans="1:19" hidden="1" x14ac:dyDescent="0.25">
      <c r="A1052" s="113"/>
      <c r="B1052" s="187" t="str">
        <f t="shared" si="117"/>
        <v/>
      </c>
      <c r="C1052" s="4"/>
      <c r="D1052" s="4"/>
      <c r="E1052" s="148"/>
      <c r="F1052" s="4"/>
      <c r="G1052" s="41"/>
      <c r="H1052" s="41"/>
      <c r="I1052" s="5"/>
      <c r="J1052" s="4"/>
      <c r="K1052" s="5"/>
      <c r="L1052" s="5" t="str">
        <f t="shared" si="118"/>
        <v/>
      </c>
      <c r="M1052" s="36"/>
      <c r="N1052" s="5" t="str">
        <f t="shared" si="119"/>
        <v/>
      </c>
      <c r="O1052" s="5"/>
      <c r="P1052" s="5" t="str">
        <f t="shared" si="120"/>
        <v/>
      </c>
      <c r="Q1052" s="4"/>
      <c r="R1052" s="4"/>
      <c r="S1052" s="4"/>
    </row>
    <row r="1053" spans="1:19" hidden="1" x14ac:dyDescent="0.25">
      <c r="A1053" s="113"/>
      <c r="B1053" s="187" t="str">
        <f t="shared" si="117"/>
        <v/>
      </c>
      <c r="C1053" s="4"/>
      <c r="D1053" s="4"/>
      <c r="E1053" s="148"/>
      <c r="F1053" s="4"/>
      <c r="G1053" s="41"/>
      <c r="H1053" s="41"/>
      <c r="I1053" s="5"/>
      <c r="J1053" s="4"/>
      <c r="K1053" s="5"/>
      <c r="L1053" s="5" t="str">
        <f t="shared" si="118"/>
        <v/>
      </c>
      <c r="M1053" s="36"/>
      <c r="N1053" s="5" t="str">
        <f t="shared" si="119"/>
        <v/>
      </c>
      <c r="O1053" s="5"/>
      <c r="P1053" s="5" t="str">
        <f t="shared" si="120"/>
        <v/>
      </c>
      <c r="Q1053" s="4"/>
      <c r="R1053" s="4"/>
      <c r="S1053" s="4"/>
    </row>
    <row r="1054" spans="1:19" hidden="1" x14ac:dyDescent="0.25">
      <c r="A1054" s="113"/>
      <c r="B1054" s="187" t="str">
        <f t="shared" si="117"/>
        <v/>
      </c>
      <c r="C1054" s="4"/>
      <c r="D1054" s="4"/>
      <c r="E1054" s="148"/>
      <c r="F1054" s="4"/>
      <c r="G1054" s="41"/>
      <c r="H1054" s="41"/>
      <c r="I1054" s="5"/>
      <c r="J1054" s="4"/>
      <c r="K1054" s="5"/>
      <c r="L1054" s="5" t="str">
        <f t="shared" si="118"/>
        <v/>
      </c>
      <c r="M1054" s="36"/>
      <c r="N1054" s="5" t="str">
        <f t="shared" si="119"/>
        <v/>
      </c>
      <c r="O1054" s="5"/>
      <c r="P1054" s="5" t="str">
        <f t="shared" si="120"/>
        <v/>
      </c>
      <c r="Q1054" s="4"/>
      <c r="R1054" s="4"/>
      <c r="S1054" s="4"/>
    </row>
    <row r="1055" spans="1:19" hidden="1" x14ac:dyDescent="0.25">
      <c r="A1055" s="113"/>
      <c r="B1055" s="187" t="str">
        <f t="shared" si="117"/>
        <v/>
      </c>
      <c r="C1055" s="4"/>
      <c r="D1055" s="4"/>
      <c r="E1055" s="148"/>
      <c r="F1055" s="4"/>
      <c r="G1055" s="41"/>
      <c r="H1055" s="41"/>
      <c r="I1055" s="5"/>
      <c r="J1055" s="4"/>
      <c r="K1055" s="5"/>
      <c r="L1055" s="5" t="str">
        <f t="shared" si="118"/>
        <v/>
      </c>
      <c r="M1055" s="36"/>
      <c r="N1055" s="5" t="str">
        <f t="shared" si="119"/>
        <v/>
      </c>
      <c r="O1055" s="5"/>
      <c r="P1055" s="5" t="str">
        <f t="shared" si="120"/>
        <v/>
      </c>
      <c r="Q1055" s="4"/>
      <c r="R1055" s="4"/>
      <c r="S1055" s="4"/>
    </row>
    <row r="1056" spans="1:19" hidden="1" x14ac:dyDescent="0.25">
      <c r="A1056" s="113"/>
      <c r="B1056" s="187" t="str">
        <f t="shared" si="117"/>
        <v/>
      </c>
      <c r="C1056" s="4"/>
      <c r="D1056" s="4"/>
      <c r="E1056" s="148"/>
      <c r="F1056" s="4"/>
      <c r="G1056" s="41"/>
      <c r="H1056" s="41"/>
      <c r="I1056" s="5"/>
      <c r="J1056" s="4"/>
      <c r="K1056" s="5"/>
      <c r="L1056" s="5" t="str">
        <f t="shared" si="118"/>
        <v/>
      </c>
      <c r="M1056" s="36"/>
      <c r="N1056" s="5" t="str">
        <f t="shared" si="119"/>
        <v/>
      </c>
      <c r="O1056" s="5"/>
      <c r="P1056" s="5" t="str">
        <f t="shared" si="120"/>
        <v/>
      </c>
      <c r="Q1056" s="4"/>
      <c r="R1056" s="4"/>
      <c r="S1056" s="4"/>
    </row>
    <row r="1057" spans="1:19" hidden="1" x14ac:dyDescent="0.25">
      <c r="A1057" s="113"/>
      <c r="B1057" s="187" t="str">
        <f t="shared" si="117"/>
        <v/>
      </c>
      <c r="C1057" s="4"/>
      <c r="D1057" s="4"/>
      <c r="E1057" s="148"/>
      <c r="F1057" s="4"/>
      <c r="G1057" s="41"/>
      <c r="H1057" s="41"/>
      <c r="I1057" s="5"/>
      <c r="J1057" s="4"/>
      <c r="K1057" s="5"/>
      <c r="L1057" s="5" t="str">
        <f t="shared" si="118"/>
        <v/>
      </c>
      <c r="M1057" s="36"/>
      <c r="N1057" s="5" t="str">
        <f t="shared" si="119"/>
        <v/>
      </c>
      <c r="O1057" s="5"/>
      <c r="P1057" s="5" t="str">
        <f t="shared" si="120"/>
        <v/>
      </c>
      <c r="Q1057" s="4"/>
      <c r="R1057" s="4"/>
      <c r="S1057" s="4"/>
    </row>
    <row r="1058" spans="1:19" hidden="1" x14ac:dyDescent="0.25">
      <c r="A1058" s="113"/>
      <c r="B1058" s="187" t="str">
        <f t="shared" si="117"/>
        <v/>
      </c>
      <c r="C1058" s="4"/>
      <c r="D1058" s="4"/>
      <c r="E1058" s="148"/>
      <c r="F1058" s="4"/>
      <c r="G1058" s="41"/>
      <c r="H1058" s="41"/>
      <c r="I1058" s="5"/>
      <c r="J1058" s="4"/>
      <c r="K1058" s="5"/>
      <c r="L1058" s="5" t="str">
        <f t="shared" si="118"/>
        <v/>
      </c>
      <c r="M1058" s="36"/>
      <c r="N1058" s="5" t="str">
        <f t="shared" si="119"/>
        <v/>
      </c>
      <c r="O1058" s="5"/>
      <c r="P1058" s="5" t="str">
        <f t="shared" si="120"/>
        <v/>
      </c>
      <c r="Q1058" s="4"/>
      <c r="R1058" s="4"/>
      <c r="S1058" s="4"/>
    </row>
    <row r="1059" spans="1:19" hidden="1" x14ac:dyDescent="0.25">
      <c r="A1059" s="113"/>
      <c r="B1059" s="187" t="str">
        <f t="shared" si="117"/>
        <v/>
      </c>
      <c r="C1059" s="4"/>
      <c r="D1059" s="4"/>
      <c r="E1059" s="148"/>
      <c r="F1059" s="4"/>
      <c r="G1059" s="41"/>
      <c r="H1059" s="41"/>
      <c r="I1059" s="5"/>
      <c r="J1059" s="4"/>
      <c r="K1059" s="5"/>
      <c r="L1059" s="5" t="str">
        <f t="shared" si="118"/>
        <v/>
      </c>
      <c r="M1059" s="36"/>
      <c r="N1059" s="5" t="str">
        <f t="shared" si="119"/>
        <v/>
      </c>
      <c r="O1059" s="5"/>
      <c r="P1059" s="5" t="str">
        <f t="shared" si="120"/>
        <v/>
      </c>
      <c r="Q1059" s="4"/>
      <c r="R1059" s="4"/>
      <c r="S1059" s="4"/>
    </row>
    <row r="1060" spans="1:19" hidden="1" x14ac:dyDescent="0.25">
      <c r="A1060" s="113"/>
      <c r="B1060" s="187" t="str">
        <f t="shared" si="117"/>
        <v/>
      </c>
      <c r="C1060" s="4"/>
      <c r="D1060" s="4"/>
      <c r="E1060" s="148"/>
      <c r="F1060" s="4"/>
      <c r="G1060" s="41"/>
      <c r="H1060" s="41"/>
      <c r="I1060" s="5"/>
      <c r="J1060" s="4"/>
      <c r="K1060" s="5"/>
      <c r="L1060" s="5" t="str">
        <f t="shared" si="118"/>
        <v/>
      </c>
      <c r="M1060" s="36"/>
      <c r="N1060" s="5" t="str">
        <f t="shared" si="119"/>
        <v/>
      </c>
      <c r="O1060" s="5"/>
      <c r="P1060" s="5" t="str">
        <f t="shared" si="120"/>
        <v/>
      </c>
      <c r="Q1060" s="4"/>
      <c r="R1060" s="4"/>
      <c r="S1060" s="4"/>
    </row>
    <row r="1061" spans="1:19" hidden="1" x14ac:dyDescent="0.25">
      <c r="A1061" s="113"/>
      <c r="B1061" s="187" t="str">
        <f t="shared" si="117"/>
        <v/>
      </c>
      <c r="C1061" s="4"/>
      <c r="D1061" s="4"/>
      <c r="E1061" s="148"/>
      <c r="F1061" s="4"/>
      <c r="G1061" s="41"/>
      <c r="H1061" s="41"/>
      <c r="I1061" s="5"/>
      <c r="J1061" s="4"/>
      <c r="K1061" s="5"/>
      <c r="L1061" s="5" t="str">
        <f t="shared" si="118"/>
        <v/>
      </c>
      <c r="M1061" s="36"/>
      <c r="N1061" s="5" t="str">
        <f t="shared" si="119"/>
        <v/>
      </c>
      <c r="O1061" s="5"/>
      <c r="P1061" s="5" t="str">
        <f t="shared" si="120"/>
        <v/>
      </c>
      <c r="Q1061" s="4"/>
      <c r="R1061" s="4"/>
      <c r="S1061" s="4"/>
    </row>
    <row r="1062" spans="1:19" hidden="1" x14ac:dyDescent="0.25">
      <c r="A1062" s="113"/>
      <c r="B1062" s="187" t="str">
        <f t="shared" si="117"/>
        <v/>
      </c>
      <c r="C1062" s="4"/>
      <c r="D1062" s="4"/>
      <c r="E1062" s="148"/>
      <c r="F1062" s="4"/>
      <c r="G1062" s="41"/>
      <c r="H1062" s="41"/>
      <c r="I1062" s="5"/>
      <c r="J1062" s="4"/>
      <c r="K1062" s="5"/>
      <c r="L1062" s="5" t="str">
        <f t="shared" si="118"/>
        <v/>
      </c>
      <c r="M1062" s="36"/>
      <c r="N1062" s="5" t="str">
        <f t="shared" si="119"/>
        <v/>
      </c>
      <c r="O1062" s="5"/>
      <c r="P1062" s="5" t="str">
        <f t="shared" si="120"/>
        <v/>
      </c>
      <c r="Q1062" s="4"/>
      <c r="R1062" s="4"/>
      <c r="S1062" s="4"/>
    </row>
    <row r="1063" spans="1:19" hidden="1" x14ac:dyDescent="0.25">
      <c r="A1063" s="113"/>
      <c r="B1063" s="187" t="str">
        <f t="shared" si="117"/>
        <v/>
      </c>
      <c r="C1063" s="4"/>
      <c r="D1063" s="4"/>
      <c r="E1063" s="148"/>
      <c r="F1063" s="4"/>
      <c r="G1063" s="41"/>
      <c r="H1063" s="41"/>
      <c r="I1063" s="5"/>
      <c r="J1063" s="4"/>
      <c r="K1063" s="5"/>
      <c r="L1063" s="5" t="str">
        <f t="shared" si="118"/>
        <v/>
      </c>
      <c r="M1063" s="36"/>
      <c r="N1063" s="5" t="str">
        <f t="shared" si="119"/>
        <v/>
      </c>
      <c r="O1063" s="5"/>
      <c r="P1063" s="5" t="str">
        <f t="shared" si="120"/>
        <v/>
      </c>
      <c r="Q1063" s="4"/>
      <c r="R1063" s="4"/>
      <c r="S1063" s="4"/>
    </row>
    <row r="1064" spans="1:19" hidden="1" x14ac:dyDescent="0.25">
      <c r="A1064" s="113"/>
      <c r="B1064" s="187" t="str">
        <f t="shared" si="117"/>
        <v/>
      </c>
      <c r="C1064" s="4"/>
      <c r="D1064" s="4"/>
      <c r="E1064" s="148"/>
      <c r="F1064" s="4"/>
      <c r="G1064" s="41"/>
      <c r="H1064" s="41"/>
      <c r="I1064" s="5"/>
      <c r="J1064" s="4"/>
      <c r="K1064" s="5"/>
      <c r="L1064" s="5" t="str">
        <f t="shared" si="118"/>
        <v/>
      </c>
      <c r="M1064" s="36"/>
      <c r="N1064" s="5" t="str">
        <f t="shared" si="119"/>
        <v/>
      </c>
      <c r="O1064" s="5"/>
      <c r="P1064" s="5" t="str">
        <f t="shared" si="120"/>
        <v/>
      </c>
      <c r="Q1064" s="4"/>
      <c r="R1064" s="4"/>
      <c r="S1064" s="4"/>
    </row>
    <row r="1065" spans="1:19" hidden="1" x14ac:dyDescent="0.25">
      <c r="A1065" s="113"/>
      <c r="B1065" s="187" t="str">
        <f t="shared" si="117"/>
        <v/>
      </c>
      <c r="C1065" s="4"/>
      <c r="D1065" s="4"/>
      <c r="E1065" s="148"/>
      <c r="F1065" s="4"/>
      <c r="G1065" s="41"/>
      <c r="H1065" s="41"/>
      <c r="I1065" s="5"/>
      <c r="J1065" s="4"/>
      <c r="K1065" s="5"/>
      <c r="L1065" s="5" t="str">
        <f t="shared" si="118"/>
        <v/>
      </c>
      <c r="M1065" s="36"/>
      <c r="N1065" s="5" t="str">
        <f t="shared" si="119"/>
        <v/>
      </c>
      <c r="O1065" s="5"/>
      <c r="P1065" s="5" t="str">
        <f t="shared" si="120"/>
        <v/>
      </c>
      <c r="Q1065" s="4"/>
      <c r="R1065" s="4"/>
      <c r="S1065" s="4"/>
    </row>
    <row r="1066" spans="1:19" hidden="1" x14ac:dyDescent="0.25">
      <c r="A1066" s="113"/>
      <c r="B1066" s="187" t="str">
        <f t="shared" si="117"/>
        <v/>
      </c>
      <c r="C1066" s="4"/>
      <c r="D1066" s="4"/>
      <c r="E1066" s="148"/>
      <c r="F1066" s="4"/>
      <c r="G1066" s="41"/>
      <c r="H1066" s="41"/>
      <c r="I1066" s="5"/>
      <c r="J1066" s="4"/>
      <c r="K1066" s="5"/>
      <c r="L1066" s="5" t="str">
        <f t="shared" si="118"/>
        <v/>
      </c>
      <c r="M1066" s="36"/>
      <c r="N1066" s="5" t="str">
        <f t="shared" si="119"/>
        <v/>
      </c>
      <c r="O1066" s="5"/>
      <c r="P1066" s="5" t="str">
        <f t="shared" si="120"/>
        <v/>
      </c>
      <c r="Q1066" s="4"/>
      <c r="R1066" s="4"/>
      <c r="S1066" s="4"/>
    </row>
    <row r="1067" spans="1:19" hidden="1" x14ac:dyDescent="0.25">
      <c r="A1067" s="113"/>
      <c r="B1067" s="187" t="str">
        <f t="shared" si="117"/>
        <v/>
      </c>
      <c r="C1067" s="4"/>
      <c r="D1067" s="4"/>
      <c r="E1067" s="148"/>
      <c r="F1067" s="4"/>
      <c r="G1067" s="41"/>
      <c r="H1067" s="41"/>
      <c r="I1067" s="5"/>
      <c r="J1067" s="4"/>
      <c r="K1067" s="5"/>
      <c r="L1067" s="5" t="str">
        <f t="shared" si="118"/>
        <v/>
      </c>
      <c r="M1067" s="36"/>
      <c r="N1067" s="5" t="str">
        <f t="shared" si="119"/>
        <v/>
      </c>
      <c r="O1067" s="5"/>
      <c r="P1067" s="5" t="str">
        <f t="shared" si="120"/>
        <v/>
      </c>
      <c r="Q1067" s="4"/>
      <c r="R1067" s="4"/>
      <c r="S1067" s="4"/>
    </row>
    <row r="1068" spans="1:19" hidden="1" x14ac:dyDescent="0.25">
      <c r="A1068" s="113"/>
      <c r="B1068" s="187" t="str">
        <f t="shared" si="117"/>
        <v/>
      </c>
      <c r="C1068" s="4"/>
      <c r="D1068" s="4"/>
      <c r="E1068" s="148"/>
      <c r="F1068" s="4"/>
      <c r="G1068" s="41"/>
      <c r="H1068" s="41"/>
      <c r="I1068" s="5"/>
      <c r="J1068" s="4"/>
      <c r="K1068" s="5"/>
      <c r="L1068" s="5" t="str">
        <f t="shared" si="118"/>
        <v/>
      </c>
      <c r="M1068" s="36"/>
      <c r="N1068" s="5" t="str">
        <f t="shared" si="119"/>
        <v/>
      </c>
      <c r="O1068" s="5"/>
      <c r="P1068" s="5" t="str">
        <f t="shared" si="120"/>
        <v/>
      </c>
      <c r="Q1068" s="4"/>
      <c r="R1068" s="4"/>
      <c r="S1068" s="4"/>
    </row>
    <row r="1069" spans="1:19" hidden="1" x14ac:dyDescent="0.25">
      <c r="A1069" s="113"/>
      <c r="B1069" s="187" t="str">
        <f t="shared" si="117"/>
        <v/>
      </c>
      <c r="C1069" s="4"/>
      <c r="D1069" s="4"/>
      <c r="E1069" s="148"/>
      <c r="F1069" s="4"/>
      <c r="G1069" s="41"/>
      <c r="H1069" s="41"/>
      <c r="I1069" s="5"/>
      <c r="J1069" s="4"/>
      <c r="K1069" s="5"/>
      <c r="L1069" s="5" t="str">
        <f t="shared" si="118"/>
        <v/>
      </c>
      <c r="M1069" s="36"/>
      <c r="N1069" s="5" t="str">
        <f t="shared" si="119"/>
        <v/>
      </c>
      <c r="O1069" s="5"/>
      <c r="P1069" s="5" t="str">
        <f t="shared" si="120"/>
        <v/>
      </c>
      <c r="Q1069" s="4"/>
      <c r="R1069" s="4"/>
      <c r="S1069" s="4"/>
    </row>
    <row r="1070" spans="1:19" hidden="1" x14ac:dyDescent="0.25">
      <c r="A1070" s="113"/>
      <c r="B1070" s="187" t="str">
        <f t="shared" si="117"/>
        <v/>
      </c>
      <c r="C1070" s="4"/>
      <c r="D1070" s="4"/>
      <c r="E1070" s="148"/>
      <c r="F1070" s="4"/>
      <c r="G1070" s="41"/>
      <c r="H1070" s="41"/>
      <c r="I1070" s="5"/>
      <c r="J1070" s="4"/>
      <c r="K1070" s="5"/>
      <c r="L1070" s="5" t="str">
        <f t="shared" si="118"/>
        <v/>
      </c>
      <c r="M1070" s="36"/>
      <c r="N1070" s="5" t="str">
        <f t="shared" si="119"/>
        <v/>
      </c>
      <c r="O1070" s="5"/>
      <c r="P1070" s="5" t="str">
        <f t="shared" si="120"/>
        <v/>
      </c>
      <c r="Q1070" s="4"/>
      <c r="R1070" s="4"/>
      <c r="S1070" s="4"/>
    </row>
    <row r="1071" spans="1:19" hidden="1" x14ac:dyDescent="0.25">
      <c r="A1071" s="113"/>
      <c r="B1071" s="187" t="str">
        <f t="shared" si="117"/>
        <v/>
      </c>
      <c r="C1071" s="4"/>
      <c r="D1071" s="4"/>
      <c r="E1071" s="148"/>
      <c r="F1071" s="4"/>
      <c r="G1071" s="41"/>
      <c r="H1071" s="41"/>
      <c r="I1071" s="5"/>
      <c r="J1071" s="4"/>
      <c r="K1071" s="5"/>
      <c r="L1071" s="5" t="str">
        <f t="shared" si="118"/>
        <v/>
      </c>
      <c r="M1071" s="36"/>
      <c r="N1071" s="5" t="str">
        <f t="shared" si="119"/>
        <v/>
      </c>
      <c r="O1071" s="5"/>
      <c r="P1071" s="5" t="str">
        <f t="shared" si="120"/>
        <v/>
      </c>
      <c r="Q1071" s="4"/>
      <c r="R1071" s="4"/>
      <c r="S1071" s="4"/>
    </row>
    <row r="1072" spans="1:19" hidden="1" x14ac:dyDescent="0.25">
      <c r="A1072" s="113"/>
      <c r="B1072" s="187" t="str">
        <f t="shared" si="117"/>
        <v/>
      </c>
      <c r="C1072" s="4"/>
      <c r="D1072" s="4"/>
      <c r="E1072" s="148"/>
      <c r="F1072" s="4"/>
      <c r="G1072" s="41"/>
      <c r="H1072" s="41"/>
      <c r="I1072" s="5"/>
      <c r="J1072" s="4"/>
      <c r="K1072" s="5"/>
      <c r="L1072" s="5" t="str">
        <f t="shared" si="118"/>
        <v/>
      </c>
      <c r="M1072" s="36"/>
      <c r="N1072" s="5" t="str">
        <f t="shared" si="119"/>
        <v/>
      </c>
      <c r="O1072" s="5"/>
      <c r="P1072" s="5" t="str">
        <f t="shared" si="120"/>
        <v/>
      </c>
      <c r="Q1072" s="4"/>
      <c r="R1072" s="4"/>
      <c r="S1072" s="4"/>
    </row>
    <row r="1073" spans="1:19" hidden="1" x14ac:dyDescent="0.25">
      <c r="A1073" s="113"/>
      <c r="B1073" s="187" t="str">
        <f t="shared" si="117"/>
        <v/>
      </c>
      <c r="C1073" s="4"/>
      <c r="D1073" s="4"/>
      <c r="E1073" s="148"/>
      <c r="F1073" s="4"/>
      <c r="G1073" s="41"/>
      <c r="H1073" s="41"/>
      <c r="I1073" s="5"/>
      <c r="J1073" s="4"/>
      <c r="K1073" s="5"/>
      <c r="L1073" s="5" t="str">
        <f t="shared" si="118"/>
        <v/>
      </c>
      <c r="M1073" s="36"/>
      <c r="N1073" s="5" t="str">
        <f t="shared" si="119"/>
        <v/>
      </c>
      <c r="O1073" s="5"/>
      <c r="P1073" s="5" t="str">
        <f t="shared" si="120"/>
        <v/>
      </c>
      <c r="Q1073" s="4"/>
      <c r="R1073" s="4"/>
      <c r="S1073" s="4"/>
    </row>
    <row r="1074" spans="1:19" hidden="1" x14ac:dyDescent="0.25">
      <c r="A1074" s="113"/>
      <c r="B1074" s="187" t="str">
        <f t="shared" si="117"/>
        <v/>
      </c>
      <c r="C1074" s="4"/>
      <c r="D1074" s="4"/>
      <c r="E1074" s="148"/>
      <c r="F1074" s="4"/>
      <c r="G1074" s="41"/>
      <c r="H1074" s="41"/>
      <c r="I1074" s="5"/>
      <c r="J1074" s="4"/>
      <c r="K1074" s="5"/>
      <c r="L1074" s="5" t="str">
        <f t="shared" si="118"/>
        <v/>
      </c>
      <c r="M1074" s="36"/>
      <c r="N1074" s="5" t="str">
        <f t="shared" si="119"/>
        <v/>
      </c>
      <c r="O1074" s="5"/>
      <c r="P1074" s="5" t="str">
        <f t="shared" si="120"/>
        <v/>
      </c>
      <c r="Q1074" s="4"/>
      <c r="R1074" s="4"/>
      <c r="S1074" s="4"/>
    </row>
    <row r="1075" spans="1:19" hidden="1" x14ac:dyDescent="0.25">
      <c r="A1075" s="113"/>
      <c r="B1075" s="187" t="str">
        <f t="shared" si="117"/>
        <v/>
      </c>
      <c r="C1075" s="4"/>
      <c r="D1075" s="4"/>
      <c r="E1075" s="148"/>
      <c r="F1075" s="4"/>
      <c r="G1075" s="41"/>
      <c r="H1075" s="41"/>
      <c r="I1075" s="5"/>
      <c r="J1075" s="4"/>
      <c r="K1075" s="5"/>
      <c r="L1075" s="5" t="str">
        <f t="shared" si="118"/>
        <v/>
      </c>
      <c r="M1075" s="36"/>
      <c r="N1075" s="5" t="str">
        <f t="shared" si="119"/>
        <v/>
      </c>
      <c r="O1075" s="5"/>
      <c r="P1075" s="5" t="str">
        <f t="shared" si="120"/>
        <v/>
      </c>
      <c r="Q1075" s="4"/>
      <c r="R1075" s="4"/>
      <c r="S1075" s="4"/>
    </row>
    <row r="1076" spans="1:19" hidden="1" x14ac:dyDescent="0.25">
      <c r="A1076" s="113"/>
      <c r="B1076" s="187" t="str">
        <f t="shared" si="117"/>
        <v/>
      </c>
      <c r="C1076" s="4"/>
      <c r="D1076" s="4"/>
      <c r="E1076" s="148"/>
      <c r="F1076" s="4"/>
      <c r="G1076" s="41"/>
      <c r="H1076" s="41"/>
      <c r="I1076" s="5"/>
      <c r="J1076" s="4"/>
      <c r="K1076" s="5"/>
      <c r="L1076" s="5" t="str">
        <f t="shared" si="118"/>
        <v/>
      </c>
      <c r="M1076" s="36"/>
      <c r="N1076" s="5" t="str">
        <f t="shared" si="119"/>
        <v/>
      </c>
      <c r="O1076" s="5"/>
      <c r="P1076" s="5" t="str">
        <f t="shared" si="120"/>
        <v/>
      </c>
      <c r="Q1076" s="4"/>
      <c r="R1076" s="4"/>
      <c r="S1076" s="4"/>
    </row>
    <row r="1077" spans="1:19" hidden="1" x14ac:dyDescent="0.25">
      <c r="A1077" s="113"/>
      <c r="B1077" s="187" t="str">
        <f t="shared" ref="B1077:B1140" si="121">IF(A1077="","",IF(ISNUMBER(A1077),IFERROR(VLOOKUP(TEXT(A1077,"yyyy/mm/dd"),BSAD,2,FALSE),""),IFERROR(VLOOKUP(A1077,BSAD,2,FALSE),"")))</f>
        <v/>
      </c>
      <c r="C1077" s="4"/>
      <c r="D1077" s="4"/>
      <c r="E1077" s="148"/>
      <c r="F1077" s="4"/>
      <c r="G1077" s="41"/>
      <c r="H1077" s="41"/>
      <c r="I1077" s="5"/>
      <c r="J1077" s="4"/>
      <c r="K1077" s="5"/>
      <c r="L1077" s="5" t="str">
        <f t="shared" si="118"/>
        <v/>
      </c>
      <c r="M1077" s="36"/>
      <c r="N1077" s="5" t="str">
        <f t="shared" si="119"/>
        <v/>
      </c>
      <c r="O1077" s="5"/>
      <c r="P1077" s="5" t="str">
        <f t="shared" si="120"/>
        <v/>
      </c>
      <c r="Q1077" s="4"/>
      <c r="R1077" s="4"/>
      <c r="S1077" s="4"/>
    </row>
    <row r="1078" spans="1:19" hidden="1" x14ac:dyDescent="0.25">
      <c r="A1078" s="113"/>
      <c r="B1078" s="187" t="str">
        <f t="shared" si="121"/>
        <v/>
      </c>
      <c r="C1078" s="4"/>
      <c r="D1078" s="4"/>
      <c r="E1078" s="148"/>
      <c r="F1078" s="4"/>
      <c r="G1078" s="41"/>
      <c r="H1078" s="41"/>
      <c r="I1078" s="5"/>
      <c r="J1078" s="4"/>
      <c r="K1078" s="5"/>
      <c r="L1078" s="5" t="str">
        <f t="shared" si="118"/>
        <v/>
      </c>
      <c r="M1078" s="36"/>
      <c r="N1078" s="5" t="str">
        <f t="shared" si="119"/>
        <v/>
      </c>
      <c r="O1078" s="5"/>
      <c r="P1078" s="5" t="str">
        <f t="shared" si="120"/>
        <v/>
      </c>
      <c r="Q1078" s="4"/>
      <c r="R1078" s="4"/>
      <c r="S1078" s="4"/>
    </row>
    <row r="1079" spans="1:19" hidden="1" x14ac:dyDescent="0.25">
      <c r="A1079" s="113"/>
      <c r="B1079" s="187" t="str">
        <f t="shared" si="121"/>
        <v/>
      </c>
      <c r="C1079" s="4"/>
      <c r="D1079" s="4"/>
      <c r="E1079" s="148"/>
      <c r="F1079" s="4"/>
      <c r="G1079" s="41"/>
      <c r="H1079" s="41"/>
      <c r="I1079" s="5"/>
      <c r="J1079" s="4"/>
      <c r="K1079" s="5"/>
      <c r="L1079" s="5" t="str">
        <f t="shared" si="118"/>
        <v/>
      </c>
      <c r="M1079" s="36"/>
      <c r="N1079" s="5" t="str">
        <f t="shared" si="119"/>
        <v/>
      </c>
      <c r="O1079" s="5"/>
      <c r="P1079" s="5" t="str">
        <f t="shared" si="120"/>
        <v/>
      </c>
      <c r="Q1079" s="4"/>
      <c r="R1079" s="4"/>
      <c r="S1079" s="4"/>
    </row>
    <row r="1080" spans="1:19" hidden="1" x14ac:dyDescent="0.25">
      <c r="A1080" s="113"/>
      <c r="B1080" s="187" t="str">
        <f t="shared" si="121"/>
        <v/>
      </c>
      <c r="C1080" s="4"/>
      <c r="D1080" s="4"/>
      <c r="E1080" s="148"/>
      <c r="F1080" s="4"/>
      <c r="G1080" s="41"/>
      <c r="H1080" s="41"/>
      <c r="I1080" s="5"/>
      <c r="J1080" s="4"/>
      <c r="K1080" s="5"/>
      <c r="L1080" s="5" t="str">
        <f t="shared" si="118"/>
        <v/>
      </c>
      <c r="M1080" s="36"/>
      <c r="N1080" s="5" t="str">
        <f t="shared" si="119"/>
        <v/>
      </c>
      <c r="O1080" s="5"/>
      <c r="P1080" s="5" t="str">
        <f t="shared" si="120"/>
        <v/>
      </c>
      <c r="Q1080" s="4"/>
      <c r="R1080" s="4"/>
      <c r="S1080" s="4"/>
    </row>
    <row r="1081" spans="1:19" hidden="1" x14ac:dyDescent="0.25">
      <c r="A1081" s="113"/>
      <c r="B1081" s="187" t="str">
        <f t="shared" si="121"/>
        <v/>
      </c>
      <c r="C1081" s="4"/>
      <c r="D1081" s="4"/>
      <c r="E1081" s="148"/>
      <c r="F1081" s="4"/>
      <c r="G1081" s="41"/>
      <c r="H1081" s="41"/>
      <c r="I1081" s="5"/>
      <c r="J1081" s="4"/>
      <c r="K1081" s="5"/>
      <c r="L1081" s="5" t="str">
        <f t="shared" si="118"/>
        <v/>
      </c>
      <c r="M1081" s="36"/>
      <c r="N1081" s="5" t="str">
        <f t="shared" si="119"/>
        <v/>
      </c>
      <c r="O1081" s="5"/>
      <c r="P1081" s="5" t="str">
        <f t="shared" si="120"/>
        <v/>
      </c>
      <c r="Q1081" s="4"/>
      <c r="R1081" s="4"/>
      <c r="S1081" s="4"/>
    </row>
    <row r="1082" spans="1:19" hidden="1" x14ac:dyDescent="0.25">
      <c r="A1082" s="113"/>
      <c r="B1082" s="187" t="str">
        <f t="shared" si="121"/>
        <v/>
      </c>
      <c r="C1082" s="4"/>
      <c r="D1082" s="4"/>
      <c r="E1082" s="148"/>
      <c r="F1082" s="4"/>
      <c r="G1082" s="41"/>
      <c r="H1082" s="41"/>
      <c r="I1082" s="5"/>
      <c r="J1082" s="4"/>
      <c r="K1082" s="5"/>
      <c r="L1082" s="5" t="str">
        <f t="shared" si="118"/>
        <v/>
      </c>
      <c r="M1082" s="36"/>
      <c r="N1082" s="5" t="str">
        <f t="shared" si="119"/>
        <v/>
      </c>
      <c r="O1082" s="5"/>
      <c r="P1082" s="5" t="str">
        <f t="shared" si="120"/>
        <v/>
      </c>
      <c r="Q1082" s="4"/>
      <c r="R1082" s="4"/>
      <c r="S1082" s="4"/>
    </row>
    <row r="1083" spans="1:19" hidden="1" x14ac:dyDescent="0.25">
      <c r="A1083" s="113"/>
      <c r="B1083" s="187" t="str">
        <f t="shared" si="121"/>
        <v/>
      </c>
      <c r="C1083" s="4"/>
      <c r="D1083" s="4"/>
      <c r="E1083" s="148"/>
      <c r="F1083" s="4"/>
      <c r="G1083" s="41"/>
      <c r="H1083" s="41"/>
      <c r="I1083" s="5"/>
      <c r="J1083" s="4"/>
      <c r="K1083" s="5"/>
      <c r="L1083" s="5" t="str">
        <f t="shared" si="118"/>
        <v/>
      </c>
      <c r="M1083" s="36"/>
      <c r="N1083" s="5" t="str">
        <f t="shared" si="119"/>
        <v/>
      </c>
      <c r="O1083" s="5"/>
      <c r="P1083" s="5" t="str">
        <f t="shared" si="120"/>
        <v/>
      </c>
      <c r="Q1083" s="4"/>
      <c r="R1083" s="4"/>
      <c r="S1083" s="4"/>
    </row>
    <row r="1084" spans="1:19" hidden="1" x14ac:dyDescent="0.25">
      <c r="A1084" s="113"/>
      <c r="B1084" s="187" t="str">
        <f t="shared" si="121"/>
        <v/>
      </c>
      <c r="C1084" s="4"/>
      <c r="D1084" s="4"/>
      <c r="E1084" s="148"/>
      <c r="F1084" s="4"/>
      <c r="G1084" s="41"/>
      <c r="H1084" s="41"/>
      <c r="I1084" s="5"/>
      <c r="J1084" s="4"/>
      <c r="K1084" s="5"/>
      <c r="L1084" s="5" t="str">
        <f t="shared" si="118"/>
        <v/>
      </c>
      <c r="M1084" s="36"/>
      <c r="N1084" s="5" t="str">
        <f t="shared" si="119"/>
        <v/>
      </c>
      <c r="O1084" s="5"/>
      <c r="P1084" s="5" t="str">
        <f t="shared" si="120"/>
        <v/>
      </c>
      <c r="Q1084" s="4"/>
      <c r="R1084" s="4"/>
      <c r="S1084" s="4"/>
    </row>
    <row r="1085" spans="1:19" hidden="1" x14ac:dyDescent="0.25">
      <c r="A1085" s="113"/>
      <c r="B1085" s="187" t="str">
        <f t="shared" si="121"/>
        <v/>
      </c>
      <c r="C1085" s="4"/>
      <c r="D1085" s="4"/>
      <c r="E1085" s="148"/>
      <c r="F1085" s="4"/>
      <c r="G1085" s="41"/>
      <c r="H1085" s="41"/>
      <c r="I1085" s="5"/>
      <c r="J1085" s="4"/>
      <c r="K1085" s="5"/>
      <c r="L1085" s="5" t="str">
        <f t="shared" si="118"/>
        <v/>
      </c>
      <c r="M1085" s="36"/>
      <c r="N1085" s="5" t="str">
        <f t="shared" si="119"/>
        <v/>
      </c>
      <c r="O1085" s="5"/>
      <c r="P1085" s="5" t="str">
        <f t="shared" si="120"/>
        <v/>
      </c>
      <c r="Q1085" s="4"/>
      <c r="R1085" s="4"/>
      <c r="S1085" s="4"/>
    </row>
    <row r="1086" spans="1:19" hidden="1" x14ac:dyDescent="0.25">
      <c r="A1086" s="113"/>
      <c r="B1086" s="187" t="str">
        <f t="shared" si="121"/>
        <v/>
      </c>
      <c r="C1086" s="4"/>
      <c r="D1086" s="4"/>
      <c r="E1086" s="148"/>
      <c r="F1086" s="4"/>
      <c r="G1086" s="41"/>
      <c r="H1086" s="41"/>
      <c r="I1086" s="5"/>
      <c r="J1086" s="4"/>
      <c r="K1086" s="5"/>
      <c r="L1086" s="5" t="str">
        <f t="shared" si="118"/>
        <v/>
      </c>
      <c r="M1086" s="36"/>
      <c r="N1086" s="5" t="str">
        <f t="shared" si="119"/>
        <v/>
      </c>
      <c r="O1086" s="5"/>
      <c r="P1086" s="5" t="str">
        <f t="shared" si="120"/>
        <v/>
      </c>
      <c r="Q1086" s="4"/>
      <c r="R1086" s="4"/>
      <c r="S1086" s="4"/>
    </row>
    <row r="1087" spans="1:19" hidden="1" x14ac:dyDescent="0.25">
      <c r="A1087" s="113"/>
      <c r="B1087" s="187" t="str">
        <f t="shared" si="121"/>
        <v/>
      </c>
      <c r="C1087" s="4"/>
      <c r="D1087" s="4"/>
      <c r="E1087" s="148"/>
      <c r="F1087" s="4"/>
      <c r="G1087" s="41"/>
      <c r="H1087" s="41"/>
      <c r="I1087" s="5"/>
      <c r="J1087" s="4"/>
      <c r="K1087" s="5"/>
      <c r="L1087" s="5" t="str">
        <f t="shared" si="118"/>
        <v/>
      </c>
      <c r="M1087" s="36"/>
      <c r="N1087" s="5" t="str">
        <f t="shared" si="119"/>
        <v/>
      </c>
      <c r="O1087" s="5"/>
      <c r="P1087" s="5" t="str">
        <f t="shared" si="120"/>
        <v/>
      </c>
      <c r="Q1087" s="4"/>
      <c r="R1087" s="4"/>
      <c r="S1087" s="4"/>
    </row>
    <row r="1088" spans="1:19" hidden="1" x14ac:dyDescent="0.25">
      <c r="A1088" s="113"/>
      <c r="B1088" s="187" t="str">
        <f t="shared" si="121"/>
        <v/>
      </c>
      <c r="C1088" s="4"/>
      <c r="D1088" s="4"/>
      <c r="E1088" s="148"/>
      <c r="F1088" s="4"/>
      <c r="G1088" s="41"/>
      <c r="H1088" s="41"/>
      <c r="I1088" s="5"/>
      <c r="J1088" s="4"/>
      <c r="K1088" s="5"/>
      <c r="L1088" s="5" t="str">
        <f t="shared" si="118"/>
        <v/>
      </c>
      <c r="M1088" s="36"/>
      <c r="N1088" s="5" t="str">
        <f t="shared" si="119"/>
        <v/>
      </c>
      <c r="O1088" s="5"/>
      <c r="P1088" s="5" t="str">
        <f t="shared" si="120"/>
        <v/>
      </c>
      <c r="Q1088" s="4"/>
      <c r="R1088" s="4"/>
      <c r="S1088" s="4"/>
    </row>
    <row r="1089" spans="1:19" hidden="1" x14ac:dyDescent="0.25">
      <c r="A1089" s="113"/>
      <c r="B1089" s="187" t="str">
        <f t="shared" si="121"/>
        <v/>
      </c>
      <c r="C1089" s="4"/>
      <c r="D1089" s="4"/>
      <c r="E1089" s="148"/>
      <c r="F1089" s="4"/>
      <c r="G1089" s="41"/>
      <c r="H1089" s="41"/>
      <c r="I1089" s="5"/>
      <c r="J1089" s="4"/>
      <c r="K1089" s="5"/>
      <c r="L1089" s="5" t="str">
        <f t="shared" si="118"/>
        <v/>
      </c>
      <c r="M1089" s="36"/>
      <c r="N1089" s="5" t="str">
        <f t="shared" si="119"/>
        <v/>
      </c>
      <c r="O1089" s="5"/>
      <c r="P1089" s="5" t="str">
        <f t="shared" si="120"/>
        <v/>
      </c>
      <c r="Q1089" s="4"/>
      <c r="R1089" s="4"/>
      <c r="S1089" s="4"/>
    </row>
    <row r="1090" spans="1:19" hidden="1" x14ac:dyDescent="0.25">
      <c r="A1090" s="113"/>
      <c r="B1090" s="187" t="str">
        <f t="shared" si="121"/>
        <v/>
      </c>
      <c r="C1090" s="4"/>
      <c r="D1090" s="4"/>
      <c r="E1090" s="148"/>
      <c r="F1090" s="4"/>
      <c r="G1090" s="41"/>
      <c r="H1090" s="41"/>
      <c r="I1090" s="5"/>
      <c r="J1090" s="4"/>
      <c r="K1090" s="5"/>
      <c r="L1090" s="5" t="str">
        <f t="shared" si="118"/>
        <v/>
      </c>
      <c r="M1090" s="36"/>
      <c r="N1090" s="5" t="str">
        <f t="shared" si="119"/>
        <v/>
      </c>
      <c r="O1090" s="5"/>
      <c r="P1090" s="5" t="str">
        <f t="shared" si="120"/>
        <v/>
      </c>
      <c r="Q1090" s="4"/>
      <c r="R1090" s="4"/>
      <c r="S1090" s="4"/>
    </row>
    <row r="1091" spans="1:19" hidden="1" x14ac:dyDescent="0.25">
      <c r="A1091" s="113"/>
      <c r="B1091" s="187" t="str">
        <f t="shared" si="121"/>
        <v/>
      </c>
      <c r="C1091" s="4"/>
      <c r="D1091" s="4"/>
      <c r="E1091" s="148"/>
      <c r="F1091" s="4"/>
      <c r="G1091" s="41"/>
      <c r="H1091" s="41"/>
      <c r="I1091" s="5"/>
      <c r="J1091" s="4"/>
      <c r="K1091" s="5"/>
      <c r="L1091" s="5" t="str">
        <f t="shared" si="118"/>
        <v/>
      </c>
      <c r="M1091" s="36"/>
      <c r="N1091" s="5" t="str">
        <f t="shared" si="119"/>
        <v/>
      </c>
      <c r="O1091" s="5"/>
      <c r="P1091" s="5" t="str">
        <f t="shared" si="120"/>
        <v/>
      </c>
      <c r="Q1091" s="4"/>
      <c r="R1091" s="4"/>
      <c r="S1091" s="4"/>
    </row>
    <row r="1092" spans="1:19" hidden="1" x14ac:dyDescent="0.25">
      <c r="A1092" s="113"/>
      <c r="B1092" s="187" t="str">
        <f t="shared" si="121"/>
        <v/>
      </c>
      <c r="C1092" s="4"/>
      <c r="D1092" s="4"/>
      <c r="E1092" s="148"/>
      <c r="F1092" s="4"/>
      <c r="G1092" s="41"/>
      <c r="H1092" s="41"/>
      <c r="I1092" s="5"/>
      <c r="J1092" s="4"/>
      <c r="K1092" s="5"/>
      <c r="L1092" s="5" t="str">
        <f t="shared" si="118"/>
        <v/>
      </c>
      <c r="M1092" s="36"/>
      <c r="N1092" s="5" t="str">
        <f t="shared" si="119"/>
        <v/>
      </c>
      <c r="O1092" s="5"/>
      <c r="P1092" s="5" t="str">
        <f t="shared" si="120"/>
        <v/>
      </c>
      <c r="Q1092" s="4"/>
      <c r="R1092" s="4"/>
      <c r="S1092" s="4"/>
    </row>
    <row r="1093" spans="1:19" hidden="1" x14ac:dyDescent="0.25">
      <c r="A1093" s="113"/>
      <c r="B1093" s="187" t="str">
        <f t="shared" si="121"/>
        <v/>
      </c>
      <c r="C1093" s="4"/>
      <c r="D1093" s="4"/>
      <c r="E1093" s="148"/>
      <c r="F1093" s="4"/>
      <c r="G1093" s="41"/>
      <c r="H1093" s="41"/>
      <c r="I1093" s="5"/>
      <c r="J1093" s="4"/>
      <c r="K1093" s="5"/>
      <c r="L1093" s="5" t="str">
        <f t="shared" si="118"/>
        <v/>
      </c>
      <c r="M1093" s="36"/>
      <c r="N1093" s="5" t="str">
        <f t="shared" si="119"/>
        <v/>
      </c>
      <c r="O1093" s="5"/>
      <c r="P1093" s="5" t="str">
        <f t="shared" si="120"/>
        <v/>
      </c>
      <c r="Q1093" s="4"/>
      <c r="R1093" s="4"/>
      <c r="S1093" s="4"/>
    </row>
    <row r="1094" spans="1:19" hidden="1" x14ac:dyDescent="0.25">
      <c r="A1094" s="113"/>
      <c r="B1094" s="187" t="str">
        <f t="shared" si="121"/>
        <v/>
      </c>
      <c r="C1094" s="4"/>
      <c r="D1094" s="4"/>
      <c r="E1094" s="148"/>
      <c r="F1094" s="4"/>
      <c r="G1094" s="41"/>
      <c r="H1094" s="41"/>
      <c r="I1094" s="5"/>
      <c r="J1094" s="4"/>
      <c r="K1094" s="5"/>
      <c r="L1094" s="5" t="str">
        <f t="shared" si="118"/>
        <v/>
      </c>
      <c r="M1094" s="36"/>
      <c r="N1094" s="5" t="str">
        <f t="shared" si="119"/>
        <v/>
      </c>
      <c r="O1094" s="5"/>
      <c r="P1094" s="5" t="str">
        <f t="shared" si="120"/>
        <v/>
      </c>
      <c r="Q1094" s="4"/>
      <c r="R1094" s="4"/>
      <c r="S1094" s="4"/>
    </row>
    <row r="1095" spans="1:19" hidden="1" x14ac:dyDescent="0.25">
      <c r="A1095" s="113"/>
      <c r="B1095" s="187" t="str">
        <f t="shared" si="121"/>
        <v/>
      </c>
      <c r="C1095" s="4"/>
      <c r="D1095" s="4"/>
      <c r="E1095" s="148"/>
      <c r="F1095" s="4"/>
      <c r="G1095" s="41"/>
      <c r="H1095" s="41"/>
      <c r="I1095" s="5"/>
      <c r="J1095" s="4"/>
      <c r="K1095" s="5"/>
      <c r="L1095" s="5" t="str">
        <f t="shared" si="118"/>
        <v/>
      </c>
      <c r="M1095" s="36"/>
      <c r="N1095" s="5" t="str">
        <f t="shared" si="119"/>
        <v/>
      </c>
      <c r="O1095" s="5"/>
      <c r="P1095" s="5" t="str">
        <f t="shared" si="120"/>
        <v/>
      </c>
      <c r="Q1095" s="4"/>
      <c r="R1095" s="4"/>
      <c r="S1095" s="4"/>
    </row>
    <row r="1096" spans="1:19" hidden="1" x14ac:dyDescent="0.25">
      <c r="A1096" s="113"/>
      <c r="B1096" s="187" t="str">
        <f t="shared" si="121"/>
        <v/>
      </c>
      <c r="C1096" s="4"/>
      <c r="D1096" s="4"/>
      <c r="E1096" s="148"/>
      <c r="F1096" s="4"/>
      <c r="G1096" s="41"/>
      <c r="H1096" s="41"/>
      <c r="I1096" s="5"/>
      <c r="J1096" s="4"/>
      <c r="K1096" s="5"/>
      <c r="L1096" s="5" t="str">
        <f t="shared" si="118"/>
        <v/>
      </c>
      <c r="M1096" s="36"/>
      <c r="N1096" s="5" t="str">
        <f t="shared" si="119"/>
        <v/>
      </c>
      <c r="O1096" s="5"/>
      <c r="P1096" s="5" t="str">
        <f t="shared" si="120"/>
        <v/>
      </c>
      <c r="Q1096" s="4"/>
      <c r="R1096" s="4"/>
      <c r="S1096" s="4"/>
    </row>
    <row r="1097" spans="1:19" hidden="1" x14ac:dyDescent="0.25">
      <c r="A1097" s="113"/>
      <c r="B1097" s="187" t="str">
        <f t="shared" si="121"/>
        <v/>
      </c>
      <c r="C1097" s="4"/>
      <c r="D1097" s="4"/>
      <c r="E1097" s="148"/>
      <c r="F1097" s="4"/>
      <c r="G1097" s="41"/>
      <c r="H1097" s="41"/>
      <c r="I1097" s="5"/>
      <c r="J1097" s="4"/>
      <c r="K1097" s="5"/>
      <c r="L1097" s="5" t="str">
        <f t="shared" si="118"/>
        <v/>
      </c>
      <c r="M1097" s="36"/>
      <c r="N1097" s="5" t="str">
        <f t="shared" si="119"/>
        <v/>
      </c>
      <c r="O1097" s="5"/>
      <c r="P1097" s="5" t="str">
        <f t="shared" si="120"/>
        <v/>
      </c>
      <c r="Q1097" s="4"/>
      <c r="R1097" s="4"/>
      <c r="S1097" s="4"/>
    </row>
    <row r="1098" spans="1:19" hidden="1" x14ac:dyDescent="0.25">
      <c r="A1098" s="113"/>
      <c r="B1098" s="187" t="str">
        <f t="shared" si="121"/>
        <v/>
      </c>
      <c r="C1098" s="4"/>
      <c r="D1098" s="4"/>
      <c r="E1098" s="148"/>
      <c r="F1098" s="4"/>
      <c r="G1098" s="41"/>
      <c r="H1098" s="41"/>
      <c r="I1098" s="5"/>
      <c r="J1098" s="4"/>
      <c r="K1098" s="5"/>
      <c r="L1098" s="5" t="str">
        <f t="shared" si="118"/>
        <v/>
      </c>
      <c r="M1098" s="36"/>
      <c r="N1098" s="5" t="str">
        <f t="shared" si="119"/>
        <v/>
      </c>
      <c r="O1098" s="5"/>
      <c r="P1098" s="5" t="str">
        <f t="shared" si="120"/>
        <v/>
      </c>
      <c r="Q1098" s="4"/>
      <c r="R1098" s="4"/>
      <c r="S1098" s="4"/>
    </row>
    <row r="1099" spans="1:19" hidden="1" x14ac:dyDescent="0.25">
      <c r="A1099" s="113"/>
      <c r="B1099" s="187" t="str">
        <f t="shared" si="121"/>
        <v/>
      </c>
      <c r="C1099" s="4"/>
      <c r="D1099" s="4"/>
      <c r="E1099" s="148"/>
      <c r="F1099" s="4"/>
      <c r="G1099" s="41"/>
      <c r="H1099" s="41"/>
      <c r="I1099" s="5"/>
      <c r="J1099" s="4"/>
      <c r="K1099" s="5"/>
      <c r="L1099" s="5" t="str">
        <f t="shared" si="118"/>
        <v/>
      </c>
      <c r="M1099" s="36"/>
      <c r="N1099" s="5" t="str">
        <f t="shared" si="119"/>
        <v/>
      </c>
      <c r="O1099" s="5"/>
      <c r="P1099" s="5" t="str">
        <f t="shared" si="120"/>
        <v/>
      </c>
      <c r="Q1099" s="4"/>
      <c r="R1099" s="4"/>
      <c r="S1099" s="4"/>
    </row>
    <row r="1100" spans="1:19" hidden="1" x14ac:dyDescent="0.25">
      <c r="A1100" s="113"/>
      <c r="B1100" s="187" t="str">
        <f t="shared" si="121"/>
        <v/>
      </c>
      <c r="C1100" s="4"/>
      <c r="D1100" s="4"/>
      <c r="E1100" s="148"/>
      <c r="F1100" s="4"/>
      <c r="G1100" s="41"/>
      <c r="H1100" s="41"/>
      <c r="I1100" s="5"/>
      <c r="J1100" s="4"/>
      <c r="K1100" s="5"/>
      <c r="L1100" s="5" t="str">
        <f t="shared" si="118"/>
        <v/>
      </c>
      <c r="M1100" s="36"/>
      <c r="N1100" s="5" t="str">
        <f t="shared" si="119"/>
        <v/>
      </c>
      <c r="O1100" s="5"/>
      <c r="P1100" s="5" t="str">
        <f t="shared" si="120"/>
        <v/>
      </c>
      <c r="Q1100" s="4"/>
      <c r="R1100" s="4"/>
      <c r="S1100" s="4"/>
    </row>
    <row r="1101" spans="1:19" hidden="1" x14ac:dyDescent="0.25">
      <c r="A1101" s="113"/>
      <c r="B1101" s="187" t="str">
        <f t="shared" si="121"/>
        <v/>
      </c>
      <c r="C1101" s="4"/>
      <c r="D1101" s="4"/>
      <c r="E1101" s="148"/>
      <c r="F1101" s="4"/>
      <c r="G1101" s="41"/>
      <c r="H1101" s="41"/>
      <c r="I1101" s="5"/>
      <c r="J1101" s="4"/>
      <c r="K1101" s="5"/>
      <c r="L1101" s="5" t="str">
        <f t="shared" si="118"/>
        <v/>
      </c>
      <c r="M1101" s="36"/>
      <c r="N1101" s="5" t="str">
        <f t="shared" si="119"/>
        <v/>
      </c>
      <c r="O1101" s="5"/>
      <c r="P1101" s="5" t="str">
        <f t="shared" si="120"/>
        <v/>
      </c>
      <c r="Q1101" s="4"/>
      <c r="R1101" s="4"/>
      <c r="S1101" s="4"/>
    </row>
    <row r="1102" spans="1:19" hidden="1" x14ac:dyDescent="0.25">
      <c r="A1102" s="113"/>
      <c r="B1102" s="187" t="str">
        <f t="shared" si="121"/>
        <v/>
      </c>
      <c r="C1102" s="4"/>
      <c r="D1102" s="4"/>
      <c r="E1102" s="148"/>
      <c r="F1102" s="4"/>
      <c r="G1102" s="41"/>
      <c r="H1102" s="41"/>
      <c r="I1102" s="5"/>
      <c r="J1102" s="4"/>
      <c r="K1102" s="5"/>
      <c r="L1102" s="5" t="str">
        <f t="shared" ref="L1102:L1165" si="122">IF($F1102="","",IF($J1102="FIXED",$K1102,($G1102*FAT_MULT)+($H1102*SNF_MULT)+$I1102))</f>
        <v/>
      </c>
      <c r="M1102" s="36"/>
      <c r="N1102" s="5" t="str">
        <f t="shared" ref="N1102:N1165" si="123">IF($M1102="","",$M1102*$L1102)</f>
        <v/>
      </c>
      <c r="O1102" s="5"/>
      <c r="P1102" s="5" t="str">
        <f t="shared" ref="P1102:P1165" si="124">IF($M1102="","",$N1102+$O1102)</f>
        <v/>
      </c>
      <c r="Q1102" s="4"/>
      <c r="R1102" s="4"/>
      <c r="S1102" s="4"/>
    </row>
    <row r="1103" spans="1:19" hidden="1" x14ac:dyDescent="0.25">
      <c r="A1103" s="113"/>
      <c r="B1103" s="187" t="str">
        <f t="shared" si="121"/>
        <v/>
      </c>
      <c r="C1103" s="4"/>
      <c r="D1103" s="4"/>
      <c r="E1103" s="148"/>
      <c r="F1103" s="4"/>
      <c r="G1103" s="41"/>
      <c r="H1103" s="41"/>
      <c r="I1103" s="5"/>
      <c r="J1103" s="4"/>
      <c r="K1103" s="5"/>
      <c r="L1103" s="5" t="str">
        <f t="shared" si="122"/>
        <v/>
      </c>
      <c r="M1103" s="36"/>
      <c r="N1103" s="5" t="str">
        <f t="shared" si="123"/>
        <v/>
      </c>
      <c r="O1103" s="5"/>
      <c r="P1103" s="5" t="str">
        <f t="shared" si="124"/>
        <v/>
      </c>
      <c r="Q1103" s="4"/>
      <c r="R1103" s="4"/>
      <c r="S1103" s="4"/>
    </row>
    <row r="1104" spans="1:19" hidden="1" x14ac:dyDescent="0.25">
      <c r="A1104" s="113"/>
      <c r="B1104" s="187" t="str">
        <f t="shared" si="121"/>
        <v/>
      </c>
      <c r="C1104" s="4"/>
      <c r="D1104" s="4"/>
      <c r="E1104" s="148"/>
      <c r="F1104" s="4"/>
      <c r="G1104" s="41"/>
      <c r="H1104" s="41"/>
      <c r="I1104" s="5"/>
      <c r="J1104" s="4"/>
      <c r="K1104" s="5"/>
      <c r="L1104" s="5" t="str">
        <f t="shared" si="122"/>
        <v/>
      </c>
      <c r="M1104" s="36"/>
      <c r="N1104" s="5" t="str">
        <f t="shared" si="123"/>
        <v/>
      </c>
      <c r="O1104" s="5"/>
      <c r="P1104" s="5" t="str">
        <f t="shared" si="124"/>
        <v/>
      </c>
      <c r="Q1104" s="4"/>
      <c r="R1104" s="4"/>
      <c r="S1104" s="4"/>
    </row>
    <row r="1105" spans="1:19" hidden="1" x14ac:dyDescent="0.25">
      <c r="A1105" s="113"/>
      <c r="B1105" s="187" t="str">
        <f t="shared" si="121"/>
        <v/>
      </c>
      <c r="C1105" s="4"/>
      <c r="D1105" s="4"/>
      <c r="E1105" s="148"/>
      <c r="F1105" s="4"/>
      <c r="G1105" s="41"/>
      <c r="H1105" s="41"/>
      <c r="I1105" s="5"/>
      <c r="J1105" s="4"/>
      <c r="K1105" s="5"/>
      <c r="L1105" s="5" t="str">
        <f t="shared" si="122"/>
        <v/>
      </c>
      <c r="M1105" s="36"/>
      <c r="N1105" s="5" t="str">
        <f t="shared" si="123"/>
        <v/>
      </c>
      <c r="O1105" s="5"/>
      <c r="P1105" s="5" t="str">
        <f t="shared" si="124"/>
        <v/>
      </c>
      <c r="Q1105" s="4"/>
      <c r="R1105" s="4"/>
      <c r="S1105" s="4"/>
    </row>
    <row r="1106" spans="1:19" hidden="1" x14ac:dyDescent="0.25">
      <c r="A1106" s="113"/>
      <c r="B1106" s="187" t="str">
        <f t="shared" si="121"/>
        <v/>
      </c>
      <c r="C1106" s="4"/>
      <c r="D1106" s="4"/>
      <c r="E1106" s="148"/>
      <c r="F1106" s="4"/>
      <c r="G1106" s="41"/>
      <c r="H1106" s="41"/>
      <c r="I1106" s="5"/>
      <c r="J1106" s="4"/>
      <c r="K1106" s="5"/>
      <c r="L1106" s="5" t="str">
        <f t="shared" si="122"/>
        <v/>
      </c>
      <c r="M1106" s="36"/>
      <c r="N1106" s="5" t="str">
        <f t="shared" si="123"/>
        <v/>
      </c>
      <c r="O1106" s="5"/>
      <c r="P1106" s="5" t="str">
        <f t="shared" si="124"/>
        <v/>
      </c>
      <c r="Q1106" s="4"/>
      <c r="R1106" s="4"/>
      <c r="S1106" s="4"/>
    </row>
    <row r="1107" spans="1:19" hidden="1" x14ac:dyDescent="0.25">
      <c r="A1107" s="113"/>
      <c r="B1107" s="187" t="str">
        <f t="shared" si="121"/>
        <v/>
      </c>
      <c r="C1107" s="4"/>
      <c r="D1107" s="4"/>
      <c r="E1107" s="148"/>
      <c r="F1107" s="4"/>
      <c r="G1107" s="41"/>
      <c r="H1107" s="41"/>
      <c r="I1107" s="5"/>
      <c r="J1107" s="4"/>
      <c r="K1107" s="5"/>
      <c r="L1107" s="5" t="str">
        <f t="shared" si="122"/>
        <v/>
      </c>
      <c r="M1107" s="36"/>
      <c r="N1107" s="5" t="str">
        <f t="shared" si="123"/>
        <v/>
      </c>
      <c r="O1107" s="5"/>
      <c r="P1107" s="5" t="str">
        <f t="shared" si="124"/>
        <v/>
      </c>
      <c r="Q1107" s="4"/>
      <c r="R1107" s="4"/>
      <c r="S1107" s="4"/>
    </row>
    <row r="1108" spans="1:19" hidden="1" x14ac:dyDescent="0.25">
      <c r="A1108" s="113"/>
      <c r="B1108" s="187" t="str">
        <f t="shared" si="121"/>
        <v/>
      </c>
      <c r="C1108" s="4"/>
      <c r="D1108" s="4"/>
      <c r="E1108" s="148"/>
      <c r="F1108" s="4"/>
      <c r="G1108" s="41"/>
      <c r="H1108" s="41"/>
      <c r="I1108" s="5"/>
      <c r="J1108" s="4"/>
      <c r="K1108" s="5"/>
      <c r="L1108" s="5" t="str">
        <f t="shared" si="122"/>
        <v/>
      </c>
      <c r="M1108" s="36"/>
      <c r="N1108" s="5" t="str">
        <f t="shared" si="123"/>
        <v/>
      </c>
      <c r="O1108" s="5"/>
      <c r="P1108" s="5" t="str">
        <f t="shared" si="124"/>
        <v/>
      </c>
      <c r="Q1108" s="4"/>
      <c r="R1108" s="4"/>
      <c r="S1108" s="4"/>
    </row>
    <row r="1109" spans="1:19" hidden="1" x14ac:dyDescent="0.25">
      <c r="A1109" s="113"/>
      <c r="B1109" s="187" t="str">
        <f t="shared" si="121"/>
        <v/>
      </c>
      <c r="C1109" s="4"/>
      <c r="D1109" s="4"/>
      <c r="E1109" s="148"/>
      <c r="F1109" s="4"/>
      <c r="G1109" s="41"/>
      <c r="H1109" s="41"/>
      <c r="I1109" s="5"/>
      <c r="J1109" s="4"/>
      <c r="K1109" s="5"/>
      <c r="L1109" s="5" t="str">
        <f t="shared" si="122"/>
        <v/>
      </c>
      <c r="M1109" s="36"/>
      <c r="N1109" s="5" t="str">
        <f t="shared" si="123"/>
        <v/>
      </c>
      <c r="O1109" s="5"/>
      <c r="P1109" s="5" t="str">
        <f t="shared" si="124"/>
        <v/>
      </c>
      <c r="Q1109" s="4"/>
      <c r="R1109" s="4"/>
      <c r="S1109" s="4"/>
    </row>
    <row r="1110" spans="1:19" hidden="1" x14ac:dyDescent="0.25">
      <c r="A1110" s="113"/>
      <c r="B1110" s="187" t="str">
        <f t="shared" si="121"/>
        <v/>
      </c>
      <c r="C1110" s="4"/>
      <c r="D1110" s="4"/>
      <c r="E1110" s="148"/>
      <c r="F1110" s="4"/>
      <c r="G1110" s="41"/>
      <c r="H1110" s="41"/>
      <c r="I1110" s="5"/>
      <c r="J1110" s="4"/>
      <c r="K1110" s="5"/>
      <c r="L1110" s="5" t="str">
        <f t="shared" si="122"/>
        <v/>
      </c>
      <c r="M1110" s="36"/>
      <c r="N1110" s="5" t="str">
        <f t="shared" si="123"/>
        <v/>
      </c>
      <c r="O1110" s="5"/>
      <c r="P1110" s="5" t="str">
        <f t="shared" si="124"/>
        <v/>
      </c>
      <c r="Q1110" s="4"/>
      <c r="R1110" s="4"/>
      <c r="S1110" s="4"/>
    </row>
    <row r="1111" spans="1:19" hidden="1" x14ac:dyDescent="0.25">
      <c r="A1111" s="113"/>
      <c r="B1111" s="187" t="str">
        <f t="shared" si="121"/>
        <v/>
      </c>
      <c r="C1111" s="4"/>
      <c r="D1111" s="4"/>
      <c r="E1111" s="148"/>
      <c r="F1111" s="4"/>
      <c r="G1111" s="41"/>
      <c r="H1111" s="41"/>
      <c r="I1111" s="5"/>
      <c r="J1111" s="4"/>
      <c r="K1111" s="5"/>
      <c r="L1111" s="5" t="str">
        <f t="shared" si="122"/>
        <v/>
      </c>
      <c r="M1111" s="36"/>
      <c r="N1111" s="5" t="str">
        <f t="shared" si="123"/>
        <v/>
      </c>
      <c r="O1111" s="5"/>
      <c r="P1111" s="5" t="str">
        <f t="shared" si="124"/>
        <v/>
      </c>
      <c r="Q1111" s="4"/>
      <c r="R1111" s="4"/>
      <c r="S1111" s="4"/>
    </row>
    <row r="1112" spans="1:19" hidden="1" x14ac:dyDescent="0.25">
      <c r="A1112" s="113"/>
      <c r="B1112" s="187" t="str">
        <f t="shared" si="121"/>
        <v/>
      </c>
      <c r="C1112" s="4"/>
      <c r="D1112" s="4"/>
      <c r="E1112" s="148"/>
      <c r="F1112" s="4"/>
      <c r="G1112" s="41"/>
      <c r="H1112" s="41"/>
      <c r="I1112" s="5"/>
      <c r="J1112" s="4"/>
      <c r="K1112" s="5"/>
      <c r="L1112" s="5" t="str">
        <f t="shared" si="122"/>
        <v/>
      </c>
      <c r="M1112" s="36"/>
      <c r="N1112" s="5" t="str">
        <f t="shared" si="123"/>
        <v/>
      </c>
      <c r="O1112" s="5"/>
      <c r="P1112" s="5" t="str">
        <f t="shared" si="124"/>
        <v/>
      </c>
      <c r="Q1112" s="4"/>
      <c r="R1112" s="4"/>
      <c r="S1112" s="4"/>
    </row>
    <row r="1113" spans="1:19" hidden="1" x14ac:dyDescent="0.25">
      <c r="A1113" s="113"/>
      <c r="B1113" s="187" t="str">
        <f t="shared" si="121"/>
        <v/>
      </c>
      <c r="C1113" s="4"/>
      <c r="D1113" s="4"/>
      <c r="E1113" s="148"/>
      <c r="F1113" s="4"/>
      <c r="G1113" s="41"/>
      <c r="H1113" s="41"/>
      <c r="I1113" s="5"/>
      <c r="J1113" s="4"/>
      <c r="K1113" s="5"/>
      <c r="L1113" s="5" t="str">
        <f t="shared" si="122"/>
        <v/>
      </c>
      <c r="M1113" s="36"/>
      <c r="N1113" s="5" t="str">
        <f t="shared" si="123"/>
        <v/>
      </c>
      <c r="O1113" s="5"/>
      <c r="P1113" s="5" t="str">
        <f t="shared" si="124"/>
        <v/>
      </c>
      <c r="Q1113" s="4"/>
      <c r="R1113" s="4"/>
      <c r="S1113" s="4"/>
    </row>
    <row r="1114" spans="1:19" hidden="1" x14ac:dyDescent="0.25">
      <c r="A1114" s="113"/>
      <c r="B1114" s="187" t="str">
        <f t="shared" si="121"/>
        <v/>
      </c>
      <c r="C1114" s="4"/>
      <c r="D1114" s="4"/>
      <c r="E1114" s="148"/>
      <c r="F1114" s="4"/>
      <c r="G1114" s="41"/>
      <c r="H1114" s="41"/>
      <c r="I1114" s="5"/>
      <c r="J1114" s="4"/>
      <c r="K1114" s="5"/>
      <c r="L1114" s="5" t="str">
        <f t="shared" si="122"/>
        <v/>
      </c>
      <c r="M1114" s="36"/>
      <c r="N1114" s="5" t="str">
        <f t="shared" si="123"/>
        <v/>
      </c>
      <c r="O1114" s="5"/>
      <c r="P1114" s="5" t="str">
        <f t="shared" si="124"/>
        <v/>
      </c>
      <c r="Q1114" s="4"/>
      <c r="R1114" s="4"/>
      <c r="S1114" s="4"/>
    </row>
    <row r="1115" spans="1:19" hidden="1" x14ac:dyDescent="0.25">
      <c r="A1115" s="113"/>
      <c r="B1115" s="187" t="str">
        <f t="shared" si="121"/>
        <v/>
      </c>
      <c r="C1115" s="4"/>
      <c r="D1115" s="4"/>
      <c r="E1115" s="148"/>
      <c r="F1115" s="4"/>
      <c r="G1115" s="41"/>
      <c r="H1115" s="41"/>
      <c r="I1115" s="5"/>
      <c r="J1115" s="4"/>
      <c r="K1115" s="5"/>
      <c r="L1115" s="5" t="str">
        <f t="shared" si="122"/>
        <v/>
      </c>
      <c r="M1115" s="36"/>
      <c r="N1115" s="5" t="str">
        <f t="shared" si="123"/>
        <v/>
      </c>
      <c r="O1115" s="5"/>
      <c r="P1115" s="5" t="str">
        <f t="shared" si="124"/>
        <v/>
      </c>
      <c r="Q1115" s="4"/>
      <c r="R1115" s="4"/>
      <c r="S1115" s="4"/>
    </row>
    <row r="1116" spans="1:19" hidden="1" x14ac:dyDescent="0.25">
      <c r="A1116" s="113"/>
      <c r="B1116" s="187" t="str">
        <f t="shared" si="121"/>
        <v/>
      </c>
      <c r="C1116" s="4"/>
      <c r="D1116" s="4"/>
      <c r="E1116" s="148"/>
      <c r="F1116" s="4"/>
      <c r="G1116" s="41"/>
      <c r="H1116" s="41"/>
      <c r="I1116" s="5"/>
      <c r="J1116" s="4"/>
      <c r="K1116" s="5"/>
      <c r="L1116" s="5" t="str">
        <f t="shared" si="122"/>
        <v/>
      </c>
      <c r="M1116" s="36"/>
      <c r="N1116" s="5" t="str">
        <f t="shared" si="123"/>
        <v/>
      </c>
      <c r="O1116" s="5"/>
      <c r="P1116" s="5" t="str">
        <f t="shared" si="124"/>
        <v/>
      </c>
      <c r="Q1116" s="4"/>
      <c r="R1116" s="4"/>
      <c r="S1116" s="4"/>
    </row>
    <row r="1117" spans="1:19" hidden="1" x14ac:dyDescent="0.25">
      <c r="A1117" s="113"/>
      <c r="B1117" s="187" t="str">
        <f t="shared" si="121"/>
        <v/>
      </c>
      <c r="C1117" s="4"/>
      <c r="D1117" s="4"/>
      <c r="E1117" s="148"/>
      <c r="F1117" s="4"/>
      <c r="G1117" s="41"/>
      <c r="H1117" s="41"/>
      <c r="I1117" s="5"/>
      <c r="J1117" s="4"/>
      <c r="K1117" s="5"/>
      <c r="L1117" s="5" t="str">
        <f t="shared" si="122"/>
        <v/>
      </c>
      <c r="M1117" s="36"/>
      <c r="N1117" s="5" t="str">
        <f t="shared" si="123"/>
        <v/>
      </c>
      <c r="O1117" s="5"/>
      <c r="P1117" s="5" t="str">
        <f t="shared" si="124"/>
        <v/>
      </c>
      <c r="Q1117" s="4"/>
      <c r="R1117" s="4"/>
      <c r="S1117" s="4"/>
    </row>
    <row r="1118" spans="1:19" hidden="1" x14ac:dyDescent="0.25">
      <c r="A1118" s="113"/>
      <c r="B1118" s="187" t="str">
        <f t="shared" si="121"/>
        <v/>
      </c>
      <c r="C1118" s="4"/>
      <c r="D1118" s="4"/>
      <c r="E1118" s="148"/>
      <c r="F1118" s="4"/>
      <c r="G1118" s="41"/>
      <c r="H1118" s="41"/>
      <c r="I1118" s="5"/>
      <c r="J1118" s="4"/>
      <c r="K1118" s="5"/>
      <c r="L1118" s="5" t="str">
        <f t="shared" si="122"/>
        <v/>
      </c>
      <c r="M1118" s="36"/>
      <c r="N1118" s="5" t="str">
        <f t="shared" si="123"/>
        <v/>
      </c>
      <c r="O1118" s="5"/>
      <c r="P1118" s="5" t="str">
        <f t="shared" si="124"/>
        <v/>
      </c>
      <c r="Q1118" s="4"/>
      <c r="R1118" s="4"/>
      <c r="S1118" s="4"/>
    </row>
    <row r="1119" spans="1:19" hidden="1" x14ac:dyDescent="0.25">
      <c r="A1119" s="113"/>
      <c r="B1119" s="187" t="str">
        <f t="shared" si="121"/>
        <v/>
      </c>
      <c r="C1119" s="4"/>
      <c r="D1119" s="4"/>
      <c r="E1119" s="148"/>
      <c r="F1119" s="4"/>
      <c r="G1119" s="41"/>
      <c r="H1119" s="41"/>
      <c r="I1119" s="5"/>
      <c r="J1119" s="4"/>
      <c r="K1119" s="5"/>
      <c r="L1119" s="5" t="str">
        <f t="shared" si="122"/>
        <v/>
      </c>
      <c r="M1119" s="36"/>
      <c r="N1119" s="5" t="str">
        <f t="shared" si="123"/>
        <v/>
      </c>
      <c r="O1119" s="5"/>
      <c r="P1119" s="5" t="str">
        <f t="shared" si="124"/>
        <v/>
      </c>
      <c r="Q1119" s="4"/>
      <c r="R1119" s="4"/>
      <c r="S1119" s="4"/>
    </row>
    <row r="1120" spans="1:19" hidden="1" x14ac:dyDescent="0.25">
      <c r="A1120" s="113"/>
      <c r="B1120" s="187" t="str">
        <f t="shared" si="121"/>
        <v/>
      </c>
      <c r="C1120" s="4"/>
      <c r="D1120" s="4"/>
      <c r="E1120" s="148"/>
      <c r="F1120" s="4"/>
      <c r="G1120" s="41"/>
      <c r="H1120" s="41"/>
      <c r="I1120" s="5"/>
      <c r="J1120" s="4"/>
      <c r="K1120" s="5"/>
      <c r="L1120" s="5" t="str">
        <f t="shared" si="122"/>
        <v/>
      </c>
      <c r="M1120" s="36"/>
      <c r="N1120" s="5" t="str">
        <f t="shared" si="123"/>
        <v/>
      </c>
      <c r="O1120" s="5"/>
      <c r="P1120" s="5" t="str">
        <f t="shared" si="124"/>
        <v/>
      </c>
      <c r="Q1120" s="4"/>
      <c r="R1120" s="4"/>
      <c r="S1120" s="4"/>
    </row>
    <row r="1121" spans="1:19" hidden="1" x14ac:dyDescent="0.25">
      <c r="A1121" s="113"/>
      <c r="B1121" s="187" t="str">
        <f t="shared" si="121"/>
        <v/>
      </c>
      <c r="C1121" s="4"/>
      <c r="D1121" s="4"/>
      <c r="E1121" s="148"/>
      <c r="F1121" s="4"/>
      <c r="G1121" s="41"/>
      <c r="H1121" s="41"/>
      <c r="I1121" s="5"/>
      <c r="J1121" s="4"/>
      <c r="K1121" s="5"/>
      <c r="L1121" s="5" t="str">
        <f t="shared" si="122"/>
        <v/>
      </c>
      <c r="M1121" s="36"/>
      <c r="N1121" s="5" t="str">
        <f t="shared" si="123"/>
        <v/>
      </c>
      <c r="O1121" s="5"/>
      <c r="P1121" s="5" t="str">
        <f t="shared" si="124"/>
        <v/>
      </c>
      <c r="Q1121" s="4"/>
      <c r="R1121" s="4"/>
      <c r="S1121" s="4"/>
    </row>
    <row r="1122" spans="1:19" hidden="1" x14ac:dyDescent="0.25">
      <c r="A1122" s="113"/>
      <c r="B1122" s="187" t="str">
        <f t="shared" si="121"/>
        <v/>
      </c>
      <c r="C1122" s="4"/>
      <c r="D1122" s="4"/>
      <c r="E1122" s="148"/>
      <c r="F1122" s="4"/>
      <c r="G1122" s="41"/>
      <c r="H1122" s="41"/>
      <c r="I1122" s="5"/>
      <c r="J1122" s="4"/>
      <c r="K1122" s="5"/>
      <c r="L1122" s="5" t="str">
        <f t="shared" si="122"/>
        <v/>
      </c>
      <c r="M1122" s="36"/>
      <c r="N1122" s="5" t="str">
        <f t="shared" si="123"/>
        <v/>
      </c>
      <c r="O1122" s="5"/>
      <c r="P1122" s="5" t="str">
        <f t="shared" si="124"/>
        <v/>
      </c>
      <c r="Q1122" s="4"/>
      <c r="R1122" s="4"/>
      <c r="S1122" s="4"/>
    </row>
    <row r="1123" spans="1:19" hidden="1" x14ac:dyDescent="0.25">
      <c r="A1123" s="113"/>
      <c r="B1123" s="187" t="str">
        <f t="shared" si="121"/>
        <v/>
      </c>
      <c r="C1123" s="4"/>
      <c r="D1123" s="4"/>
      <c r="E1123" s="148"/>
      <c r="F1123" s="4"/>
      <c r="G1123" s="41"/>
      <c r="H1123" s="41"/>
      <c r="I1123" s="5"/>
      <c r="J1123" s="4"/>
      <c r="K1123" s="5"/>
      <c r="L1123" s="5" t="str">
        <f t="shared" si="122"/>
        <v/>
      </c>
      <c r="M1123" s="36"/>
      <c r="N1123" s="5" t="str">
        <f t="shared" si="123"/>
        <v/>
      </c>
      <c r="O1123" s="5"/>
      <c r="P1123" s="5" t="str">
        <f t="shared" si="124"/>
        <v/>
      </c>
      <c r="Q1123" s="4"/>
      <c r="R1123" s="4"/>
      <c r="S1123" s="4"/>
    </row>
    <row r="1124" spans="1:19" hidden="1" x14ac:dyDescent="0.25">
      <c r="A1124" s="113"/>
      <c r="B1124" s="187" t="str">
        <f t="shared" si="121"/>
        <v/>
      </c>
      <c r="C1124" s="4"/>
      <c r="D1124" s="4"/>
      <c r="E1124" s="148"/>
      <c r="F1124" s="4"/>
      <c r="G1124" s="41"/>
      <c r="H1124" s="41"/>
      <c r="I1124" s="5"/>
      <c r="J1124" s="4"/>
      <c r="K1124" s="5"/>
      <c r="L1124" s="5" t="str">
        <f t="shared" si="122"/>
        <v/>
      </c>
      <c r="M1124" s="36"/>
      <c r="N1124" s="5" t="str">
        <f t="shared" si="123"/>
        <v/>
      </c>
      <c r="O1124" s="5"/>
      <c r="P1124" s="5" t="str">
        <f t="shared" si="124"/>
        <v/>
      </c>
      <c r="Q1124" s="4"/>
      <c r="R1124" s="4"/>
      <c r="S1124" s="4"/>
    </row>
    <row r="1125" spans="1:19" hidden="1" x14ac:dyDescent="0.25">
      <c r="A1125" s="113"/>
      <c r="B1125" s="187" t="str">
        <f t="shared" si="121"/>
        <v/>
      </c>
      <c r="C1125" s="4"/>
      <c r="D1125" s="4"/>
      <c r="E1125" s="148"/>
      <c r="F1125" s="4"/>
      <c r="G1125" s="41"/>
      <c r="H1125" s="41"/>
      <c r="I1125" s="5"/>
      <c r="J1125" s="4"/>
      <c r="K1125" s="5"/>
      <c r="L1125" s="5" t="str">
        <f t="shared" si="122"/>
        <v/>
      </c>
      <c r="M1125" s="36"/>
      <c r="N1125" s="5" t="str">
        <f t="shared" si="123"/>
        <v/>
      </c>
      <c r="O1125" s="5"/>
      <c r="P1125" s="5" t="str">
        <f t="shared" si="124"/>
        <v/>
      </c>
      <c r="Q1125" s="4"/>
      <c r="R1125" s="4"/>
      <c r="S1125" s="4"/>
    </row>
    <row r="1126" spans="1:19" hidden="1" x14ac:dyDescent="0.25">
      <c r="A1126" s="113"/>
      <c r="B1126" s="187" t="str">
        <f t="shared" si="121"/>
        <v/>
      </c>
      <c r="C1126" s="4"/>
      <c r="D1126" s="4"/>
      <c r="E1126" s="148"/>
      <c r="F1126" s="4"/>
      <c r="G1126" s="41"/>
      <c r="H1126" s="41"/>
      <c r="I1126" s="5"/>
      <c r="J1126" s="4"/>
      <c r="K1126" s="5"/>
      <c r="L1126" s="5" t="str">
        <f t="shared" si="122"/>
        <v/>
      </c>
      <c r="M1126" s="36"/>
      <c r="N1126" s="5" t="str">
        <f t="shared" si="123"/>
        <v/>
      </c>
      <c r="O1126" s="5"/>
      <c r="P1126" s="5" t="str">
        <f t="shared" si="124"/>
        <v/>
      </c>
      <c r="Q1126" s="4"/>
      <c r="R1126" s="4"/>
      <c r="S1126" s="4"/>
    </row>
    <row r="1127" spans="1:19" hidden="1" x14ac:dyDescent="0.25">
      <c r="A1127" s="113"/>
      <c r="B1127" s="187" t="str">
        <f t="shared" si="121"/>
        <v/>
      </c>
      <c r="C1127" s="4"/>
      <c r="D1127" s="4"/>
      <c r="E1127" s="148"/>
      <c r="F1127" s="4"/>
      <c r="G1127" s="41"/>
      <c r="H1127" s="41"/>
      <c r="I1127" s="5"/>
      <c r="J1127" s="4"/>
      <c r="K1127" s="5"/>
      <c r="L1127" s="5" t="str">
        <f t="shared" si="122"/>
        <v/>
      </c>
      <c r="M1127" s="36"/>
      <c r="N1127" s="5" t="str">
        <f t="shared" si="123"/>
        <v/>
      </c>
      <c r="O1127" s="5"/>
      <c r="P1127" s="5" t="str">
        <f t="shared" si="124"/>
        <v/>
      </c>
      <c r="Q1127" s="4"/>
      <c r="R1127" s="4"/>
      <c r="S1127" s="4"/>
    </row>
    <row r="1128" spans="1:19" hidden="1" x14ac:dyDescent="0.25">
      <c r="A1128" s="113"/>
      <c r="B1128" s="187" t="str">
        <f t="shared" si="121"/>
        <v/>
      </c>
      <c r="C1128" s="4"/>
      <c r="D1128" s="4"/>
      <c r="E1128" s="148"/>
      <c r="F1128" s="4"/>
      <c r="G1128" s="41"/>
      <c r="H1128" s="41"/>
      <c r="I1128" s="5"/>
      <c r="J1128" s="4"/>
      <c r="K1128" s="5"/>
      <c r="L1128" s="5" t="str">
        <f t="shared" si="122"/>
        <v/>
      </c>
      <c r="M1128" s="36"/>
      <c r="N1128" s="5" t="str">
        <f t="shared" si="123"/>
        <v/>
      </c>
      <c r="O1128" s="5"/>
      <c r="P1128" s="5" t="str">
        <f t="shared" si="124"/>
        <v/>
      </c>
      <c r="Q1128" s="4"/>
      <c r="R1128" s="4"/>
      <c r="S1128" s="4"/>
    </row>
    <row r="1129" spans="1:19" hidden="1" x14ac:dyDescent="0.25">
      <c r="A1129" s="113"/>
      <c r="B1129" s="187" t="str">
        <f t="shared" si="121"/>
        <v/>
      </c>
      <c r="C1129" s="4"/>
      <c r="D1129" s="4"/>
      <c r="E1129" s="148"/>
      <c r="F1129" s="4"/>
      <c r="G1129" s="41"/>
      <c r="H1129" s="41"/>
      <c r="I1129" s="5"/>
      <c r="J1129" s="4"/>
      <c r="K1129" s="5"/>
      <c r="L1129" s="5" t="str">
        <f t="shared" si="122"/>
        <v/>
      </c>
      <c r="M1129" s="36"/>
      <c r="N1129" s="5" t="str">
        <f t="shared" si="123"/>
        <v/>
      </c>
      <c r="O1129" s="5"/>
      <c r="P1129" s="5" t="str">
        <f t="shared" si="124"/>
        <v/>
      </c>
      <c r="Q1129" s="4"/>
      <c r="R1129" s="4"/>
      <c r="S1129" s="4"/>
    </row>
    <row r="1130" spans="1:19" hidden="1" x14ac:dyDescent="0.25">
      <c r="A1130" s="113"/>
      <c r="B1130" s="187" t="str">
        <f t="shared" si="121"/>
        <v/>
      </c>
      <c r="C1130" s="4"/>
      <c r="D1130" s="4"/>
      <c r="E1130" s="148"/>
      <c r="F1130" s="4"/>
      <c r="G1130" s="41"/>
      <c r="H1130" s="41"/>
      <c r="I1130" s="5"/>
      <c r="J1130" s="4"/>
      <c r="K1130" s="5"/>
      <c r="L1130" s="5" t="str">
        <f t="shared" si="122"/>
        <v/>
      </c>
      <c r="M1130" s="36"/>
      <c r="N1130" s="5" t="str">
        <f t="shared" si="123"/>
        <v/>
      </c>
      <c r="O1130" s="5"/>
      <c r="P1130" s="5" t="str">
        <f t="shared" si="124"/>
        <v/>
      </c>
      <c r="Q1130" s="4"/>
      <c r="R1130" s="4"/>
      <c r="S1130" s="4"/>
    </row>
    <row r="1131" spans="1:19" hidden="1" x14ac:dyDescent="0.25">
      <c r="A1131" s="113"/>
      <c r="B1131" s="187" t="str">
        <f t="shared" si="121"/>
        <v/>
      </c>
      <c r="C1131" s="4"/>
      <c r="D1131" s="4"/>
      <c r="E1131" s="148"/>
      <c r="F1131" s="4"/>
      <c r="G1131" s="41"/>
      <c r="H1131" s="41"/>
      <c r="I1131" s="5"/>
      <c r="J1131" s="4"/>
      <c r="K1131" s="5"/>
      <c r="L1131" s="5" t="str">
        <f t="shared" si="122"/>
        <v/>
      </c>
      <c r="M1131" s="36"/>
      <c r="N1131" s="5" t="str">
        <f t="shared" si="123"/>
        <v/>
      </c>
      <c r="O1131" s="5"/>
      <c r="P1131" s="5" t="str">
        <f t="shared" si="124"/>
        <v/>
      </c>
      <c r="Q1131" s="4"/>
      <c r="R1131" s="4"/>
      <c r="S1131" s="4"/>
    </row>
    <row r="1132" spans="1:19" hidden="1" x14ac:dyDescent="0.25">
      <c r="A1132" s="113"/>
      <c r="B1132" s="187" t="str">
        <f t="shared" si="121"/>
        <v/>
      </c>
      <c r="C1132" s="4"/>
      <c r="D1132" s="4"/>
      <c r="E1132" s="148"/>
      <c r="F1132" s="4"/>
      <c r="G1132" s="41"/>
      <c r="H1132" s="41"/>
      <c r="I1132" s="5"/>
      <c r="J1132" s="4"/>
      <c r="K1132" s="5"/>
      <c r="L1132" s="5" t="str">
        <f t="shared" si="122"/>
        <v/>
      </c>
      <c r="M1132" s="36"/>
      <c r="N1132" s="5" t="str">
        <f t="shared" si="123"/>
        <v/>
      </c>
      <c r="O1132" s="5"/>
      <c r="P1132" s="5" t="str">
        <f t="shared" si="124"/>
        <v/>
      </c>
      <c r="Q1132" s="4"/>
      <c r="R1132" s="4"/>
      <c r="S1132" s="4"/>
    </row>
    <row r="1133" spans="1:19" hidden="1" x14ac:dyDescent="0.25">
      <c r="A1133" s="113"/>
      <c r="B1133" s="187" t="str">
        <f t="shared" si="121"/>
        <v/>
      </c>
      <c r="C1133" s="4"/>
      <c r="D1133" s="4"/>
      <c r="E1133" s="148"/>
      <c r="F1133" s="4"/>
      <c r="G1133" s="41"/>
      <c r="H1133" s="41"/>
      <c r="I1133" s="5"/>
      <c r="J1133" s="4"/>
      <c r="K1133" s="5"/>
      <c r="L1133" s="5" t="str">
        <f t="shared" si="122"/>
        <v/>
      </c>
      <c r="M1133" s="36"/>
      <c r="N1133" s="5" t="str">
        <f t="shared" si="123"/>
        <v/>
      </c>
      <c r="O1133" s="5"/>
      <c r="P1133" s="5" t="str">
        <f t="shared" si="124"/>
        <v/>
      </c>
      <c r="Q1133" s="4"/>
      <c r="R1133" s="4"/>
      <c r="S1133" s="4"/>
    </row>
    <row r="1134" spans="1:19" hidden="1" x14ac:dyDescent="0.25">
      <c r="A1134" s="113"/>
      <c r="B1134" s="187" t="str">
        <f t="shared" si="121"/>
        <v/>
      </c>
      <c r="C1134" s="4"/>
      <c r="D1134" s="4"/>
      <c r="E1134" s="148"/>
      <c r="F1134" s="4"/>
      <c r="G1134" s="41"/>
      <c r="H1134" s="41"/>
      <c r="I1134" s="5"/>
      <c r="J1134" s="4"/>
      <c r="K1134" s="5"/>
      <c r="L1134" s="5" t="str">
        <f t="shared" si="122"/>
        <v/>
      </c>
      <c r="M1134" s="36"/>
      <c r="N1134" s="5" t="str">
        <f t="shared" si="123"/>
        <v/>
      </c>
      <c r="O1134" s="5"/>
      <c r="P1134" s="5" t="str">
        <f t="shared" si="124"/>
        <v/>
      </c>
      <c r="Q1134" s="4"/>
      <c r="R1134" s="4"/>
      <c r="S1134" s="4"/>
    </row>
    <row r="1135" spans="1:19" hidden="1" x14ac:dyDescent="0.25">
      <c r="A1135" s="113"/>
      <c r="B1135" s="187" t="str">
        <f t="shared" si="121"/>
        <v/>
      </c>
      <c r="C1135" s="4"/>
      <c r="D1135" s="4"/>
      <c r="E1135" s="148"/>
      <c r="F1135" s="4"/>
      <c r="G1135" s="41"/>
      <c r="H1135" s="41"/>
      <c r="I1135" s="5"/>
      <c r="J1135" s="4"/>
      <c r="K1135" s="5"/>
      <c r="L1135" s="5" t="str">
        <f t="shared" si="122"/>
        <v/>
      </c>
      <c r="M1135" s="36"/>
      <c r="N1135" s="5" t="str">
        <f t="shared" si="123"/>
        <v/>
      </c>
      <c r="O1135" s="5"/>
      <c r="P1135" s="5" t="str">
        <f t="shared" si="124"/>
        <v/>
      </c>
      <c r="Q1135" s="4"/>
      <c r="R1135" s="4"/>
      <c r="S1135" s="4"/>
    </row>
    <row r="1136" spans="1:19" hidden="1" x14ac:dyDescent="0.25">
      <c r="A1136" s="113"/>
      <c r="B1136" s="187" t="str">
        <f t="shared" si="121"/>
        <v/>
      </c>
      <c r="C1136" s="4"/>
      <c r="D1136" s="4"/>
      <c r="E1136" s="148"/>
      <c r="F1136" s="4"/>
      <c r="G1136" s="41"/>
      <c r="H1136" s="41"/>
      <c r="I1136" s="5"/>
      <c r="J1136" s="4"/>
      <c r="K1136" s="5"/>
      <c r="L1136" s="5" t="str">
        <f t="shared" si="122"/>
        <v/>
      </c>
      <c r="M1136" s="36"/>
      <c r="N1136" s="5" t="str">
        <f t="shared" si="123"/>
        <v/>
      </c>
      <c r="O1136" s="5"/>
      <c r="P1136" s="5" t="str">
        <f t="shared" si="124"/>
        <v/>
      </c>
      <c r="Q1136" s="4"/>
      <c r="R1136" s="4"/>
      <c r="S1136" s="4"/>
    </row>
    <row r="1137" spans="1:19" hidden="1" x14ac:dyDescent="0.25">
      <c r="A1137" s="113"/>
      <c r="B1137" s="187" t="str">
        <f t="shared" si="121"/>
        <v/>
      </c>
      <c r="C1137" s="4"/>
      <c r="D1137" s="4"/>
      <c r="E1137" s="148"/>
      <c r="F1137" s="4"/>
      <c r="G1137" s="41"/>
      <c r="H1137" s="41"/>
      <c r="I1137" s="5"/>
      <c r="J1137" s="4"/>
      <c r="K1137" s="5"/>
      <c r="L1137" s="5" t="str">
        <f t="shared" si="122"/>
        <v/>
      </c>
      <c r="M1137" s="36"/>
      <c r="N1137" s="5" t="str">
        <f t="shared" si="123"/>
        <v/>
      </c>
      <c r="O1137" s="5"/>
      <c r="P1137" s="5" t="str">
        <f t="shared" si="124"/>
        <v/>
      </c>
      <c r="Q1137" s="4"/>
      <c r="R1137" s="4"/>
      <c r="S1137" s="4"/>
    </row>
    <row r="1138" spans="1:19" hidden="1" x14ac:dyDescent="0.25">
      <c r="A1138" s="113"/>
      <c r="B1138" s="187" t="str">
        <f t="shared" si="121"/>
        <v/>
      </c>
      <c r="C1138" s="4"/>
      <c r="D1138" s="4"/>
      <c r="E1138" s="148"/>
      <c r="F1138" s="4"/>
      <c r="G1138" s="41"/>
      <c r="H1138" s="41"/>
      <c r="I1138" s="5"/>
      <c r="J1138" s="4"/>
      <c r="K1138" s="5"/>
      <c r="L1138" s="5" t="str">
        <f t="shared" si="122"/>
        <v/>
      </c>
      <c r="M1138" s="36"/>
      <c r="N1138" s="5" t="str">
        <f t="shared" si="123"/>
        <v/>
      </c>
      <c r="O1138" s="5"/>
      <c r="P1138" s="5" t="str">
        <f t="shared" si="124"/>
        <v/>
      </c>
      <c r="Q1138" s="4"/>
      <c r="R1138" s="4"/>
      <c r="S1138" s="4"/>
    </row>
    <row r="1139" spans="1:19" hidden="1" x14ac:dyDescent="0.25">
      <c r="A1139" s="113"/>
      <c r="B1139" s="187" t="str">
        <f t="shared" si="121"/>
        <v/>
      </c>
      <c r="C1139" s="4"/>
      <c r="D1139" s="4"/>
      <c r="E1139" s="148"/>
      <c r="F1139" s="4"/>
      <c r="G1139" s="41"/>
      <c r="H1139" s="41"/>
      <c r="I1139" s="5"/>
      <c r="J1139" s="4"/>
      <c r="K1139" s="5"/>
      <c r="L1139" s="5" t="str">
        <f t="shared" si="122"/>
        <v/>
      </c>
      <c r="M1139" s="36"/>
      <c r="N1139" s="5" t="str">
        <f t="shared" si="123"/>
        <v/>
      </c>
      <c r="O1139" s="5"/>
      <c r="P1139" s="5" t="str">
        <f t="shared" si="124"/>
        <v/>
      </c>
      <c r="Q1139" s="4"/>
      <c r="R1139" s="4"/>
      <c r="S1139" s="4"/>
    </row>
    <row r="1140" spans="1:19" hidden="1" x14ac:dyDescent="0.25">
      <c r="A1140" s="113"/>
      <c r="B1140" s="187" t="str">
        <f t="shared" si="121"/>
        <v/>
      </c>
      <c r="C1140" s="4"/>
      <c r="D1140" s="4"/>
      <c r="E1140" s="148"/>
      <c r="F1140" s="4"/>
      <c r="G1140" s="41"/>
      <c r="H1140" s="41"/>
      <c r="I1140" s="5"/>
      <c r="J1140" s="4"/>
      <c r="K1140" s="5"/>
      <c r="L1140" s="5" t="str">
        <f t="shared" si="122"/>
        <v/>
      </c>
      <c r="M1140" s="36"/>
      <c r="N1140" s="5" t="str">
        <f t="shared" si="123"/>
        <v/>
      </c>
      <c r="O1140" s="5"/>
      <c r="P1140" s="5" t="str">
        <f t="shared" si="124"/>
        <v/>
      </c>
      <c r="Q1140" s="4"/>
      <c r="R1140" s="4"/>
      <c r="S1140" s="4"/>
    </row>
    <row r="1141" spans="1:19" hidden="1" x14ac:dyDescent="0.25">
      <c r="A1141" s="113"/>
      <c r="B1141" s="187" t="str">
        <f t="shared" ref="B1141:B1204" si="125">IF(A1141="","",IF(ISNUMBER(A1141),IFERROR(VLOOKUP(TEXT(A1141,"yyyy/mm/dd"),BSAD,2,FALSE),""),IFERROR(VLOOKUP(A1141,BSAD,2,FALSE),"")))</f>
        <v/>
      </c>
      <c r="C1141" s="4"/>
      <c r="D1141" s="4"/>
      <c r="E1141" s="148"/>
      <c r="F1141" s="4"/>
      <c r="G1141" s="41"/>
      <c r="H1141" s="41"/>
      <c r="I1141" s="5"/>
      <c r="J1141" s="4"/>
      <c r="K1141" s="5"/>
      <c r="L1141" s="5" t="str">
        <f t="shared" si="122"/>
        <v/>
      </c>
      <c r="M1141" s="36"/>
      <c r="N1141" s="5" t="str">
        <f t="shared" si="123"/>
        <v/>
      </c>
      <c r="O1141" s="5"/>
      <c r="P1141" s="5" t="str">
        <f t="shared" si="124"/>
        <v/>
      </c>
      <c r="Q1141" s="4"/>
      <c r="R1141" s="4"/>
      <c r="S1141" s="4"/>
    </row>
    <row r="1142" spans="1:19" hidden="1" x14ac:dyDescent="0.25">
      <c r="A1142" s="113"/>
      <c r="B1142" s="187" t="str">
        <f t="shared" si="125"/>
        <v/>
      </c>
      <c r="C1142" s="4"/>
      <c r="D1142" s="4"/>
      <c r="E1142" s="148"/>
      <c r="F1142" s="4"/>
      <c r="G1142" s="41"/>
      <c r="H1142" s="41"/>
      <c r="I1142" s="5"/>
      <c r="J1142" s="4"/>
      <c r="K1142" s="5"/>
      <c r="L1142" s="5" t="str">
        <f t="shared" si="122"/>
        <v/>
      </c>
      <c r="M1142" s="36"/>
      <c r="N1142" s="5" t="str">
        <f t="shared" si="123"/>
        <v/>
      </c>
      <c r="O1142" s="5"/>
      <c r="P1142" s="5" t="str">
        <f t="shared" si="124"/>
        <v/>
      </c>
      <c r="Q1142" s="4"/>
      <c r="R1142" s="4"/>
      <c r="S1142" s="4"/>
    </row>
    <row r="1143" spans="1:19" hidden="1" x14ac:dyDescent="0.25">
      <c r="A1143" s="113"/>
      <c r="B1143" s="187" t="str">
        <f t="shared" si="125"/>
        <v/>
      </c>
      <c r="C1143" s="4"/>
      <c r="D1143" s="4"/>
      <c r="E1143" s="148"/>
      <c r="F1143" s="4"/>
      <c r="G1143" s="41"/>
      <c r="H1143" s="41"/>
      <c r="I1143" s="5"/>
      <c r="J1143" s="4"/>
      <c r="K1143" s="5"/>
      <c r="L1143" s="5" t="str">
        <f t="shared" si="122"/>
        <v/>
      </c>
      <c r="M1143" s="36"/>
      <c r="N1143" s="5" t="str">
        <f t="shared" si="123"/>
        <v/>
      </c>
      <c r="O1143" s="5"/>
      <c r="P1143" s="5" t="str">
        <f t="shared" si="124"/>
        <v/>
      </c>
      <c r="Q1143" s="4"/>
      <c r="R1143" s="4"/>
      <c r="S1143" s="4"/>
    </row>
    <row r="1144" spans="1:19" hidden="1" x14ac:dyDescent="0.25">
      <c r="A1144" s="113"/>
      <c r="B1144" s="187" t="str">
        <f t="shared" si="125"/>
        <v/>
      </c>
      <c r="C1144" s="4"/>
      <c r="D1144" s="4"/>
      <c r="E1144" s="148"/>
      <c r="F1144" s="4"/>
      <c r="G1144" s="41"/>
      <c r="H1144" s="41"/>
      <c r="I1144" s="5"/>
      <c r="J1144" s="4"/>
      <c r="K1144" s="5"/>
      <c r="L1144" s="5" t="str">
        <f t="shared" si="122"/>
        <v/>
      </c>
      <c r="M1144" s="36"/>
      <c r="N1144" s="5" t="str">
        <f t="shared" si="123"/>
        <v/>
      </c>
      <c r="O1144" s="5"/>
      <c r="P1144" s="5" t="str">
        <f t="shared" si="124"/>
        <v/>
      </c>
      <c r="Q1144" s="4"/>
      <c r="R1144" s="4"/>
      <c r="S1144" s="4"/>
    </row>
    <row r="1145" spans="1:19" hidden="1" x14ac:dyDescent="0.25">
      <c r="A1145" s="113"/>
      <c r="B1145" s="187" t="str">
        <f t="shared" si="125"/>
        <v/>
      </c>
      <c r="C1145" s="4"/>
      <c r="D1145" s="4"/>
      <c r="E1145" s="148"/>
      <c r="F1145" s="4"/>
      <c r="G1145" s="41"/>
      <c r="H1145" s="41"/>
      <c r="I1145" s="5"/>
      <c r="J1145" s="4"/>
      <c r="K1145" s="5"/>
      <c r="L1145" s="5" t="str">
        <f t="shared" si="122"/>
        <v/>
      </c>
      <c r="M1145" s="36"/>
      <c r="N1145" s="5" t="str">
        <f t="shared" si="123"/>
        <v/>
      </c>
      <c r="O1145" s="5"/>
      <c r="P1145" s="5" t="str">
        <f t="shared" si="124"/>
        <v/>
      </c>
      <c r="Q1145" s="4"/>
      <c r="R1145" s="4"/>
      <c r="S1145" s="4"/>
    </row>
    <row r="1146" spans="1:19" hidden="1" x14ac:dyDescent="0.25">
      <c r="A1146" s="113"/>
      <c r="B1146" s="187" t="str">
        <f t="shared" si="125"/>
        <v/>
      </c>
      <c r="C1146" s="4"/>
      <c r="D1146" s="4"/>
      <c r="E1146" s="148"/>
      <c r="F1146" s="4"/>
      <c r="G1146" s="41"/>
      <c r="H1146" s="41"/>
      <c r="I1146" s="5"/>
      <c r="J1146" s="4"/>
      <c r="K1146" s="5"/>
      <c r="L1146" s="5" t="str">
        <f t="shared" si="122"/>
        <v/>
      </c>
      <c r="M1146" s="36"/>
      <c r="N1146" s="5" t="str">
        <f t="shared" si="123"/>
        <v/>
      </c>
      <c r="O1146" s="5"/>
      <c r="P1146" s="5" t="str">
        <f t="shared" si="124"/>
        <v/>
      </c>
      <c r="Q1146" s="4"/>
      <c r="R1146" s="4"/>
      <c r="S1146" s="4"/>
    </row>
    <row r="1147" spans="1:19" hidden="1" x14ac:dyDescent="0.25">
      <c r="A1147" s="113"/>
      <c r="B1147" s="187" t="str">
        <f t="shared" si="125"/>
        <v/>
      </c>
      <c r="C1147" s="4"/>
      <c r="D1147" s="4"/>
      <c r="E1147" s="148"/>
      <c r="F1147" s="4"/>
      <c r="G1147" s="41"/>
      <c r="H1147" s="41"/>
      <c r="I1147" s="5"/>
      <c r="J1147" s="4"/>
      <c r="K1147" s="5"/>
      <c r="L1147" s="5" t="str">
        <f t="shared" si="122"/>
        <v/>
      </c>
      <c r="M1147" s="36"/>
      <c r="N1147" s="5" t="str">
        <f t="shared" si="123"/>
        <v/>
      </c>
      <c r="O1147" s="5"/>
      <c r="P1147" s="5" t="str">
        <f t="shared" si="124"/>
        <v/>
      </c>
      <c r="Q1147" s="4"/>
      <c r="R1147" s="4"/>
      <c r="S1147" s="4"/>
    </row>
    <row r="1148" spans="1:19" hidden="1" x14ac:dyDescent="0.25">
      <c r="A1148" s="113"/>
      <c r="B1148" s="187" t="str">
        <f t="shared" si="125"/>
        <v/>
      </c>
      <c r="C1148" s="4"/>
      <c r="D1148" s="4"/>
      <c r="E1148" s="148"/>
      <c r="F1148" s="4"/>
      <c r="G1148" s="41"/>
      <c r="H1148" s="41"/>
      <c r="I1148" s="5"/>
      <c r="J1148" s="4"/>
      <c r="K1148" s="5"/>
      <c r="L1148" s="5" t="str">
        <f t="shared" si="122"/>
        <v/>
      </c>
      <c r="M1148" s="36"/>
      <c r="N1148" s="5" t="str">
        <f t="shared" si="123"/>
        <v/>
      </c>
      <c r="O1148" s="5"/>
      <c r="P1148" s="5" t="str">
        <f t="shared" si="124"/>
        <v/>
      </c>
      <c r="Q1148" s="4"/>
      <c r="R1148" s="4"/>
      <c r="S1148" s="4"/>
    </row>
    <row r="1149" spans="1:19" hidden="1" x14ac:dyDescent="0.25">
      <c r="A1149" s="113"/>
      <c r="B1149" s="187" t="str">
        <f t="shared" si="125"/>
        <v/>
      </c>
      <c r="C1149" s="4"/>
      <c r="D1149" s="4"/>
      <c r="E1149" s="148"/>
      <c r="F1149" s="4"/>
      <c r="G1149" s="41"/>
      <c r="H1149" s="41"/>
      <c r="I1149" s="5"/>
      <c r="J1149" s="4"/>
      <c r="K1149" s="5"/>
      <c r="L1149" s="5" t="str">
        <f t="shared" si="122"/>
        <v/>
      </c>
      <c r="M1149" s="36"/>
      <c r="N1149" s="5" t="str">
        <f t="shared" si="123"/>
        <v/>
      </c>
      <c r="O1149" s="5"/>
      <c r="P1149" s="5" t="str">
        <f t="shared" si="124"/>
        <v/>
      </c>
      <c r="Q1149" s="4"/>
      <c r="R1149" s="4"/>
      <c r="S1149" s="4"/>
    </row>
    <row r="1150" spans="1:19" hidden="1" x14ac:dyDescent="0.25">
      <c r="A1150" s="113"/>
      <c r="B1150" s="187" t="str">
        <f t="shared" si="125"/>
        <v/>
      </c>
      <c r="C1150" s="4"/>
      <c r="D1150" s="4"/>
      <c r="E1150" s="148"/>
      <c r="F1150" s="4"/>
      <c r="G1150" s="41"/>
      <c r="H1150" s="41"/>
      <c r="I1150" s="5"/>
      <c r="J1150" s="4"/>
      <c r="K1150" s="5"/>
      <c r="L1150" s="5" t="str">
        <f t="shared" si="122"/>
        <v/>
      </c>
      <c r="M1150" s="36"/>
      <c r="N1150" s="5" t="str">
        <f t="shared" si="123"/>
        <v/>
      </c>
      <c r="O1150" s="5"/>
      <c r="P1150" s="5" t="str">
        <f t="shared" si="124"/>
        <v/>
      </c>
      <c r="Q1150" s="4"/>
      <c r="R1150" s="4"/>
      <c r="S1150" s="4"/>
    </row>
    <row r="1151" spans="1:19" hidden="1" x14ac:dyDescent="0.25">
      <c r="A1151" s="113"/>
      <c r="B1151" s="187" t="str">
        <f t="shared" si="125"/>
        <v/>
      </c>
      <c r="C1151" s="4"/>
      <c r="D1151" s="4"/>
      <c r="E1151" s="148"/>
      <c r="F1151" s="4"/>
      <c r="G1151" s="41"/>
      <c r="H1151" s="41"/>
      <c r="I1151" s="5"/>
      <c r="J1151" s="4"/>
      <c r="K1151" s="5"/>
      <c r="L1151" s="5" t="str">
        <f t="shared" si="122"/>
        <v/>
      </c>
      <c r="M1151" s="36"/>
      <c r="N1151" s="5" t="str">
        <f t="shared" si="123"/>
        <v/>
      </c>
      <c r="O1151" s="5"/>
      <c r="P1151" s="5" t="str">
        <f t="shared" si="124"/>
        <v/>
      </c>
      <c r="Q1151" s="4"/>
      <c r="R1151" s="4"/>
      <c r="S1151" s="4"/>
    </row>
    <row r="1152" spans="1:19" hidden="1" x14ac:dyDescent="0.25">
      <c r="A1152" s="113"/>
      <c r="B1152" s="187" t="str">
        <f t="shared" si="125"/>
        <v/>
      </c>
      <c r="C1152" s="4"/>
      <c r="D1152" s="4"/>
      <c r="E1152" s="148"/>
      <c r="F1152" s="4"/>
      <c r="G1152" s="41"/>
      <c r="H1152" s="41"/>
      <c r="I1152" s="5"/>
      <c r="J1152" s="4"/>
      <c r="K1152" s="5"/>
      <c r="L1152" s="5" t="str">
        <f t="shared" si="122"/>
        <v/>
      </c>
      <c r="M1152" s="36"/>
      <c r="N1152" s="5" t="str">
        <f t="shared" si="123"/>
        <v/>
      </c>
      <c r="O1152" s="5"/>
      <c r="P1152" s="5" t="str">
        <f t="shared" si="124"/>
        <v/>
      </c>
      <c r="Q1152" s="4"/>
      <c r="R1152" s="4"/>
      <c r="S1152" s="4"/>
    </row>
    <row r="1153" spans="1:19" hidden="1" x14ac:dyDescent="0.25">
      <c r="A1153" s="113"/>
      <c r="B1153" s="187" t="str">
        <f t="shared" si="125"/>
        <v/>
      </c>
      <c r="C1153" s="4"/>
      <c r="D1153" s="4"/>
      <c r="E1153" s="148"/>
      <c r="F1153" s="4"/>
      <c r="G1153" s="41"/>
      <c r="H1153" s="41"/>
      <c r="I1153" s="5"/>
      <c r="J1153" s="4"/>
      <c r="K1153" s="5"/>
      <c r="L1153" s="5" t="str">
        <f t="shared" si="122"/>
        <v/>
      </c>
      <c r="M1153" s="36"/>
      <c r="N1153" s="5" t="str">
        <f t="shared" si="123"/>
        <v/>
      </c>
      <c r="O1153" s="5"/>
      <c r="P1153" s="5" t="str">
        <f t="shared" si="124"/>
        <v/>
      </c>
      <c r="Q1153" s="4"/>
      <c r="R1153" s="4"/>
      <c r="S1153" s="4"/>
    </row>
    <row r="1154" spans="1:19" hidden="1" x14ac:dyDescent="0.25">
      <c r="A1154" s="113"/>
      <c r="B1154" s="187" t="str">
        <f t="shared" si="125"/>
        <v/>
      </c>
      <c r="C1154" s="4"/>
      <c r="D1154" s="4"/>
      <c r="E1154" s="148"/>
      <c r="F1154" s="4"/>
      <c r="G1154" s="41"/>
      <c r="H1154" s="41"/>
      <c r="I1154" s="5"/>
      <c r="J1154" s="4"/>
      <c r="K1154" s="5"/>
      <c r="L1154" s="5" t="str">
        <f t="shared" si="122"/>
        <v/>
      </c>
      <c r="M1154" s="36"/>
      <c r="N1154" s="5" t="str">
        <f t="shared" si="123"/>
        <v/>
      </c>
      <c r="O1154" s="5"/>
      <c r="P1154" s="5" t="str">
        <f t="shared" si="124"/>
        <v/>
      </c>
      <c r="Q1154" s="4"/>
      <c r="R1154" s="4"/>
      <c r="S1154" s="4"/>
    </row>
    <row r="1155" spans="1:19" hidden="1" x14ac:dyDescent="0.25">
      <c r="A1155" s="113"/>
      <c r="B1155" s="187" t="str">
        <f t="shared" si="125"/>
        <v/>
      </c>
      <c r="C1155" s="4"/>
      <c r="D1155" s="4"/>
      <c r="E1155" s="148"/>
      <c r="F1155" s="4"/>
      <c r="G1155" s="41"/>
      <c r="H1155" s="41"/>
      <c r="I1155" s="5"/>
      <c r="J1155" s="4"/>
      <c r="K1155" s="5"/>
      <c r="L1155" s="5" t="str">
        <f t="shared" si="122"/>
        <v/>
      </c>
      <c r="M1155" s="36"/>
      <c r="N1155" s="5" t="str">
        <f t="shared" si="123"/>
        <v/>
      </c>
      <c r="O1155" s="5"/>
      <c r="P1155" s="5" t="str">
        <f t="shared" si="124"/>
        <v/>
      </c>
      <c r="Q1155" s="4"/>
      <c r="R1155" s="4"/>
      <c r="S1155" s="4"/>
    </row>
    <row r="1156" spans="1:19" hidden="1" x14ac:dyDescent="0.25">
      <c r="A1156" s="113"/>
      <c r="B1156" s="187" t="str">
        <f t="shared" si="125"/>
        <v/>
      </c>
      <c r="C1156" s="4"/>
      <c r="D1156" s="4"/>
      <c r="E1156" s="148"/>
      <c r="F1156" s="4"/>
      <c r="G1156" s="41"/>
      <c r="H1156" s="41"/>
      <c r="I1156" s="5"/>
      <c r="J1156" s="4"/>
      <c r="K1156" s="5"/>
      <c r="L1156" s="5" t="str">
        <f t="shared" si="122"/>
        <v/>
      </c>
      <c r="M1156" s="36"/>
      <c r="N1156" s="5" t="str">
        <f t="shared" si="123"/>
        <v/>
      </c>
      <c r="O1156" s="5"/>
      <c r="P1156" s="5" t="str">
        <f t="shared" si="124"/>
        <v/>
      </c>
      <c r="Q1156" s="4"/>
      <c r="R1156" s="4"/>
      <c r="S1156" s="4"/>
    </row>
    <row r="1157" spans="1:19" hidden="1" x14ac:dyDescent="0.25">
      <c r="A1157" s="113"/>
      <c r="B1157" s="187" t="str">
        <f t="shared" si="125"/>
        <v/>
      </c>
      <c r="C1157" s="4"/>
      <c r="D1157" s="4"/>
      <c r="E1157" s="148"/>
      <c r="F1157" s="4"/>
      <c r="G1157" s="41"/>
      <c r="H1157" s="41"/>
      <c r="I1157" s="5"/>
      <c r="J1157" s="4"/>
      <c r="K1157" s="5"/>
      <c r="L1157" s="5" t="str">
        <f t="shared" si="122"/>
        <v/>
      </c>
      <c r="M1157" s="36"/>
      <c r="N1157" s="5" t="str">
        <f t="shared" si="123"/>
        <v/>
      </c>
      <c r="O1157" s="5"/>
      <c r="P1157" s="5" t="str">
        <f t="shared" si="124"/>
        <v/>
      </c>
      <c r="Q1157" s="4"/>
      <c r="R1157" s="4"/>
      <c r="S1157" s="4"/>
    </row>
    <row r="1158" spans="1:19" hidden="1" x14ac:dyDescent="0.25">
      <c r="A1158" s="113"/>
      <c r="B1158" s="187" t="str">
        <f t="shared" si="125"/>
        <v/>
      </c>
      <c r="C1158" s="4"/>
      <c r="D1158" s="4"/>
      <c r="E1158" s="148"/>
      <c r="F1158" s="4"/>
      <c r="G1158" s="41"/>
      <c r="H1158" s="41"/>
      <c r="I1158" s="5"/>
      <c r="J1158" s="4"/>
      <c r="K1158" s="5"/>
      <c r="L1158" s="5" t="str">
        <f t="shared" si="122"/>
        <v/>
      </c>
      <c r="M1158" s="36"/>
      <c r="N1158" s="5" t="str">
        <f t="shared" si="123"/>
        <v/>
      </c>
      <c r="O1158" s="5"/>
      <c r="P1158" s="5" t="str">
        <f t="shared" si="124"/>
        <v/>
      </c>
      <c r="Q1158" s="4"/>
      <c r="R1158" s="4"/>
      <c r="S1158" s="4"/>
    </row>
    <row r="1159" spans="1:19" hidden="1" x14ac:dyDescent="0.25">
      <c r="A1159" s="113"/>
      <c r="B1159" s="187" t="str">
        <f t="shared" si="125"/>
        <v/>
      </c>
      <c r="C1159" s="4"/>
      <c r="D1159" s="4"/>
      <c r="E1159" s="148"/>
      <c r="F1159" s="4"/>
      <c r="G1159" s="41"/>
      <c r="H1159" s="41"/>
      <c r="I1159" s="5"/>
      <c r="J1159" s="4"/>
      <c r="K1159" s="5"/>
      <c r="L1159" s="5" t="str">
        <f t="shared" si="122"/>
        <v/>
      </c>
      <c r="M1159" s="36"/>
      <c r="N1159" s="5" t="str">
        <f t="shared" si="123"/>
        <v/>
      </c>
      <c r="O1159" s="5"/>
      <c r="P1159" s="5" t="str">
        <f t="shared" si="124"/>
        <v/>
      </c>
      <c r="Q1159" s="4"/>
      <c r="R1159" s="4"/>
      <c r="S1159" s="4"/>
    </row>
    <row r="1160" spans="1:19" hidden="1" x14ac:dyDescent="0.25">
      <c r="A1160" s="113"/>
      <c r="B1160" s="187" t="str">
        <f t="shared" si="125"/>
        <v/>
      </c>
      <c r="C1160" s="4"/>
      <c r="D1160" s="4"/>
      <c r="E1160" s="148"/>
      <c r="F1160" s="4"/>
      <c r="G1160" s="41"/>
      <c r="H1160" s="41"/>
      <c r="I1160" s="5"/>
      <c r="J1160" s="4"/>
      <c r="K1160" s="5"/>
      <c r="L1160" s="5" t="str">
        <f t="shared" si="122"/>
        <v/>
      </c>
      <c r="M1160" s="36"/>
      <c r="N1160" s="5" t="str">
        <f t="shared" si="123"/>
        <v/>
      </c>
      <c r="O1160" s="5"/>
      <c r="P1160" s="5" t="str">
        <f t="shared" si="124"/>
        <v/>
      </c>
      <c r="Q1160" s="4"/>
      <c r="R1160" s="4"/>
      <c r="S1160" s="4"/>
    </row>
    <row r="1161" spans="1:19" hidden="1" x14ac:dyDescent="0.25">
      <c r="A1161" s="113"/>
      <c r="B1161" s="187" t="str">
        <f t="shared" si="125"/>
        <v/>
      </c>
      <c r="C1161" s="4"/>
      <c r="D1161" s="4"/>
      <c r="E1161" s="148"/>
      <c r="F1161" s="4"/>
      <c r="G1161" s="41"/>
      <c r="H1161" s="41"/>
      <c r="I1161" s="5"/>
      <c r="J1161" s="4"/>
      <c r="K1161" s="5"/>
      <c r="L1161" s="5" t="str">
        <f t="shared" si="122"/>
        <v/>
      </c>
      <c r="M1161" s="36"/>
      <c r="N1161" s="5" t="str">
        <f t="shared" si="123"/>
        <v/>
      </c>
      <c r="O1161" s="5"/>
      <c r="P1161" s="5" t="str">
        <f t="shared" si="124"/>
        <v/>
      </c>
      <c r="Q1161" s="4"/>
      <c r="R1161" s="4"/>
      <c r="S1161" s="4"/>
    </row>
    <row r="1162" spans="1:19" hidden="1" x14ac:dyDescent="0.25">
      <c r="A1162" s="113"/>
      <c r="B1162" s="187" t="str">
        <f t="shared" si="125"/>
        <v/>
      </c>
      <c r="C1162" s="4"/>
      <c r="D1162" s="4"/>
      <c r="E1162" s="148"/>
      <c r="F1162" s="4"/>
      <c r="G1162" s="41"/>
      <c r="H1162" s="41"/>
      <c r="I1162" s="5"/>
      <c r="J1162" s="4"/>
      <c r="K1162" s="5"/>
      <c r="L1162" s="5" t="str">
        <f t="shared" si="122"/>
        <v/>
      </c>
      <c r="M1162" s="36"/>
      <c r="N1162" s="5" t="str">
        <f t="shared" si="123"/>
        <v/>
      </c>
      <c r="O1162" s="5"/>
      <c r="P1162" s="5" t="str">
        <f t="shared" si="124"/>
        <v/>
      </c>
      <c r="Q1162" s="4"/>
      <c r="R1162" s="4"/>
      <c r="S1162" s="4"/>
    </row>
    <row r="1163" spans="1:19" hidden="1" x14ac:dyDescent="0.25">
      <c r="A1163" s="113"/>
      <c r="B1163" s="187" t="str">
        <f t="shared" si="125"/>
        <v/>
      </c>
      <c r="C1163" s="4"/>
      <c r="D1163" s="4"/>
      <c r="E1163" s="148"/>
      <c r="F1163" s="4"/>
      <c r="G1163" s="41"/>
      <c r="H1163" s="41"/>
      <c r="I1163" s="5"/>
      <c r="J1163" s="4"/>
      <c r="K1163" s="5"/>
      <c r="L1163" s="5" t="str">
        <f t="shared" si="122"/>
        <v/>
      </c>
      <c r="M1163" s="36"/>
      <c r="N1163" s="5" t="str">
        <f t="shared" si="123"/>
        <v/>
      </c>
      <c r="O1163" s="5"/>
      <c r="P1163" s="5" t="str">
        <f t="shared" si="124"/>
        <v/>
      </c>
      <c r="Q1163" s="4"/>
      <c r="R1163" s="4"/>
      <c r="S1163" s="4"/>
    </row>
    <row r="1164" spans="1:19" hidden="1" x14ac:dyDescent="0.25">
      <c r="A1164" s="113"/>
      <c r="B1164" s="187" t="str">
        <f t="shared" si="125"/>
        <v/>
      </c>
      <c r="C1164" s="4"/>
      <c r="D1164" s="4"/>
      <c r="E1164" s="148"/>
      <c r="F1164" s="4"/>
      <c r="G1164" s="41"/>
      <c r="H1164" s="41"/>
      <c r="I1164" s="5"/>
      <c r="J1164" s="4"/>
      <c r="K1164" s="5"/>
      <c r="L1164" s="5" t="str">
        <f t="shared" si="122"/>
        <v/>
      </c>
      <c r="M1164" s="36"/>
      <c r="N1164" s="5" t="str">
        <f t="shared" si="123"/>
        <v/>
      </c>
      <c r="O1164" s="5"/>
      <c r="P1164" s="5" t="str">
        <f t="shared" si="124"/>
        <v/>
      </c>
      <c r="Q1164" s="4"/>
      <c r="R1164" s="4"/>
      <c r="S1164" s="4"/>
    </row>
    <row r="1165" spans="1:19" hidden="1" x14ac:dyDescent="0.25">
      <c r="A1165" s="113"/>
      <c r="B1165" s="187" t="str">
        <f t="shared" si="125"/>
        <v/>
      </c>
      <c r="C1165" s="4"/>
      <c r="D1165" s="4"/>
      <c r="E1165" s="148"/>
      <c r="F1165" s="4"/>
      <c r="G1165" s="41"/>
      <c r="H1165" s="41"/>
      <c r="I1165" s="5"/>
      <c r="J1165" s="4"/>
      <c r="K1165" s="5"/>
      <c r="L1165" s="5" t="str">
        <f t="shared" si="122"/>
        <v/>
      </c>
      <c r="M1165" s="36"/>
      <c r="N1165" s="5" t="str">
        <f t="shared" si="123"/>
        <v/>
      </c>
      <c r="O1165" s="5"/>
      <c r="P1165" s="5" t="str">
        <f t="shared" si="124"/>
        <v/>
      </c>
      <c r="Q1165" s="4"/>
      <c r="R1165" s="4"/>
      <c r="S1165" s="4"/>
    </row>
    <row r="1166" spans="1:19" hidden="1" x14ac:dyDescent="0.25">
      <c r="A1166" s="113"/>
      <c r="B1166" s="187" t="str">
        <f t="shared" si="125"/>
        <v/>
      </c>
      <c r="C1166" s="4"/>
      <c r="D1166" s="4"/>
      <c r="E1166" s="148"/>
      <c r="F1166" s="4"/>
      <c r="G1166" s="41"/>
      <c r="H1166" s="41"/>
      <c r="I1166" s="5"/>
      <c r="J1166" s="4"/>
      <c r="K1166" s="5"/>
      <c r="L1166" s="5" t="str">
        <f t="shared" ref="L1166:L1229" si="126">IF($F1166="","",IF($J1166="FIXED",$K1166,($G1166*FAT_MULT)+($H1166*SNF_MULT)+$I1166))</f>
        <v/>
      </c>
      <c r="M1166" s="36"/>
      <c r="N1166" s="5" t="str">
        <f t="shared" ref="N1166:N1229" si="127">IF($M1166="","",$M1166*$L1166)</f>
        <v/>
      </c>
      <c r="O1166" s="5"/>
      <c r="P1166" s="5" t="str">
        <f t="shared" ref="P1166:P1229" si="128">IF($M1166="","",$N1166+$O1166)</f>
        <v/>
      </c>
      <c r="Q1166" s="4"/>
      <c r="R1166" s="4"/>
      <c r="S1166" s="4"/>
    </row>
    <row r="1167" spans="1:19" hidden="1" x14ac:dyDescent="0.25">
      <c r="A1167" s="113"/>
      <c r="B1167" s="187" t="str">
        <f t="shared" si="125"/>
        <v/>
      </c>
      <c r="C1167" s="4"/>
      <c r="D1167" s="4"/>
      <c r="E1167" s="148"/>
      <c r="F1167" s="4"/>
      <c r="G1167" s="41"/>
      <c r="H1167" s="41"/>
      <c r="I1167" s="5"/>
      <c r="J1167" s="4"/>
      <c r="K1167" s="5"/>
      <c r="L1167" s="5" t="str">
        <f t="shared" si="126"/>
        <v/>
      </c>
      <c r="M1167" s="36"/>
      <c r="N1167" s="5" t="str">
        <f t="shared" si="127"/>
        <v/>
      </c>
      <c r="O1167" s="5"/>
      <c r="P1167" s="5" t="str">
        <f t="shared" si="128"/>
        <v/>
      </c>
      <c r="Q1167" s="4"/>
      <c r="R1167" s="4"/>
      <c r="S1167" s="4"/>
    </row>
    <row r="1168" spans="1:19" hidden="1" x14ac:dyDescent="0.25">
      <c r="A1168" s="113"/>
      <c r="B1168" s="187" t="str">
        <f t="shared" si="125"/>
        <v/>
      </c>
      <c r="C1168" s="4"/>
      <c r="D1168" s="4"/>
      <c r="E1168" s="148"/>
      <c r="F1168" s="4"/>
      <c r="G1168" s="41"/>
      <c r="H1168" s="41"/>
      <c r="I1168" s="5"/>
      <c r="J1168" s="4"/>
      <c r="K1168" s="5"/>
      <c r="L1168" s="5" t="str">
        <f t="shared" si="126"/>
        <v/>
      </c>
      <c r="M1168" s="36"/>
      <c r="N1168" s="5" t="str">
        <f t="shared" si="127"/>
        <v/>
      </c>
      <c r="O1168" s="5"/>
      <c r="P1168" s="5" t="str">
        <f t="shared" si="128"/>
        <v/>
      </c>
      <c r="Q1168" s="4"/>
      <c r="R1168" s="4"/>
      <c r="S1168" s="4"/>
    </row>
    <row r="1169" spans="1:19" hidden="1" x14ac:dyDescent="0.25">
      <c r="A1169" s="113"/>
      <c r="B1169" s="187" t="str">
        <f t="shared" si="125"/>
        <v/>
      </c>
      <c r="C1169" s="4"/>
      <c r="D1169" s="4"/>
      <c r="E1169" s="148"/>
      <c r="F1169" s="4"/>
      <c r="G1169" s="41"/>
      <c r="H1169" s="41"/>
      <c r="I1169" s="5"/>
      <c r="J1169" s="4"/>
      <c r="K1169" s="5"/>
      <c r="L1169" s="5" t="str">
        <f t="shared" si="126"/>
        <v/>
      </c>
      <c r="M1169" s="36"/>
      <c r="N1169" s="5" t="str">
        <f t="shared" si="127"/>
        <v/>
      </c>
      <c r="O1169" s="5"/>
      <c r="P1169" s="5" t="str">
        <f t="shared" si="128"/>
        <v/>
      </c>
      <c r="Q1169" s="4"/>
      <c r="R1169" s="4"/>
      <c r="S1169" s="4"/>
    </row>
    <row r="1170" spans="1:19" hidden="1" x14ac:dyDescent="0.25">
      <c r="A1170" s="113"/>
      <c r="B1170" s="187" t="str">
        <f t="shared" si="125"/>
        <v/>
      </c>
      <c r="C1170" s="4"/>
      <c r="D1170" s="4"/>
      <c r="E1170" s="148"/>
      <c r="F1170" s="4"/>
      <c r="G1170" s="41"/>
      <c r="H1170" s="41"/>
      <c r="I1170" s="5"/>
      <c r="J1170" s="4"/>
      <c r="K1170" s="5"/>
      <c r="L1170" s="5" t="str">
        <f t="shared" si="126"/>
        <v/>
      </c>
      <c r="M1170" s="36"/>
      <c r="N1170" s="5" t="str">
        <f t="shared" si="127"/>
        <v/>
      </c>
      <c r="O1170" s="5"/>
      <c r="P1170" s="5" t="str">
        <f t="shared" si="128"/>
        <v/>
      </c>
      <c r="Q1170" s="4"/>
      <c r="R1170" s="4"/>
      <c r="S1170" s="4"/>
    </row>
    <row r="1171" spans="1:19" hidden="1" x14ac:dyDescent="0.25">
      <c r="A1171" s="113"/>
      <c r="B1171" s="187" t="str">
        <f t="shared" si="125"/>
        <v/>
      </c>
      <c r="C1171" s="4"/>
      <c r="D1171" s="4"/>
      <c r="E1171" s="148"/>
      <c r="F1171" s="4"/>
      <c r="G1171" s="41"/>
      <c r="H1171" s="41"/>
      <c r="I1171" s="5"/>
      <c r="J1171" s="4"/>
      <c r="K1171" s="5"/>
      <c r="L1171" s="5" t="str">
        <f t="shared" si="126"/>
        <v/>
      </c>
      <c r="M1171" s="36"/>
      <c r="N1171" s="5" t="str">
        <f t="shared" si="127"/>
        <v/>
      </c>
      <c r="O1171" s="5"/>
      <c r="P1171" s="5" t="str">
        <f t="shared" si="128"/>
        <v/>
      </c>
      <c r="Q1171" s="4"/>
      <c r="R1171" s="4"/>
      <c r="S1171" s="4"/>
    </row>
    <row r="1172" spans="1:19" hidden="1" x14ac:dyDescent="0.25">
      <c r="A1172" s="113"/>
      <c r="B1172" s="187" t="str">
        <f t="shared" si="125"/>
        <v/>
      </c>
      <c r="C1172" s="4"/>
      <c r="D1172" s="4"/>
      <c r="E1172" s="148"/>
      <c r="F1172" s="4"/>
      <c r="G1172" s="41"/>
      <c r="H1172" s="41"/>
      <c r="I1172" s="5"/>
      <c r="J1172" s="4"/>
      <c r="K1172" s="5"/>
      <c r="L1172" s="5" t="str">
        <f t="shared" si="126"/>
        <v/>
      </c>
      <c r="M1172" s="36"/>
      <c r="N1172" s="5" t="str">
        <f t="shared" si="127"/>
        <v/>
      </c>
      <c r="O1172" s="5"/>
      <c r="P1172" s="5" t="str">
        <f t="shared" si="128"/>
        <v/>
      </c>
      <c r="Q1172" s="4"/>
      <c r="R1172" s="4"/>
      <c r="S1172" s="4"/>
    </row>
    <row r="1173" spans="1:19" hidden="1" x14ac:dyDescent="0.25">
      <c r="A1173" s="113"/>
      <c r="B1173" s="187" t="str">
        <f t="shared" si="125"/>
        <v/>
      </c>
      <c r="C1173" s="4"/>
      <c r="D1173" s="4"/>
      <c r="E1173" s="148"/>
      <c r="F1173" s="4"/>
      <c r="G1173" s="41"/>
      <c r="H1173" s="41"/>
      <c r="I1173" s="5"/>
      <c r="J1173" s="4"/>
      <c r="K1173" s="5"/>
      <c r="L1173" s="5" t="str">
        <f t="shared" si="126"/>
        <v/>
      </c>
      <c r="M1173" s="36"/>
      <c r="N1173" s="5" t="str">
        <f t="shared" si="127"/>
        <v/>
      </c>
      <c r="O1173" s="5"/>
      <c r="P1173" s="5" t="str">
        <f t="shared" si="128"/>
        <v/>
      </c>
      <c r="Q1173" s="4"/>
      <c r="R1173" s="4"/>
      <c r="S1173" s="4"/>
    </row>
    <row r="1174" spans="1:19" hidden="1" x14ac:dyDescent="0.25">
      <c r="A1174" s="113"/>
      <c r="B1174" s="187" t="str">
        <f t="shared" si="125"/>
        <v/>
      </c>
      <c r="C1174" s="4"/>
      <c r="D1174" s="4"/>
      <c r="E1174" s="148"/>
      <c r="F1174" s="4"/>
      <c r="G1174" s="41"/>
      <c r="H1174" s="41"/>
      <c r="I1174" s="5"/>
      <c r="J1174" s="4"/>
      <c r="K1174" s="5"/>
      <c r="L1174" s="5" t="str">
        <f t="shared" si="126"/>
        <v/>
      </c>
      <c r="M1174" s="36"/>
      <c r="N1174" s="5" t="str">
        <f t="shared" si="127"/>
        <v/>
      </c>
      <c r="O1174" s="5"/>
      <c r="P1174" s="5" t="str">
        <f t="shared" si="128"/>
        <v/>
      </c>
      <c r="Q1174" s="4"/>
      <c r="R1174" s="4"/>
      <c r="S1174" s="4"/>
    </row>
    <row r="1175" spans="1:19" hidden="1" x14ac:dyDescent="0.25">
      <c r="A1175" s="113"/>
      <c r="B1175" s="187" t="str">
        <f t="shared" si="125"/>
        <v/>
      </c>
      <c r="C1175" s="4"/>
      <c r="D1175" s="4"/>
      <c r="E1175" s="148"/>
      <c r="F1175" s="4"/>
      <c r="G1175" s="41"/>
      <c r="H1175" s="41"/>
      <c r="I1175" s="5"/>
      <c r="J1175" s="4"/>
      <c r="K1175" s="5"/>
      <c r="L1175" s="5" t="str">
        <f t="shared" si="126"/>
        <v/>
      </c>
      <c r="M1175" s="36"/>
      <c r="N1175" s="5" t="str">
        <f t="shared" si="127"/>
        <v/>
      </c>
      <c r="O1175" s="5"/>
      <c r="P1175" s="5" t="str">
        <f t="shared" si="128"/>
        <v/>
      </c>
      <c r="Q1175" s="4"/>
      <c r="R1175" s="4"/>
      <c r="S1175" s="4"/>
    </row>
    <row r="1176" spans="1:19" hidden="1" x14ac:dyDescent="0.25">
      <c r="A1176" s="113"/>
      <c r="B1176" s="187" t="str">
        <f t="shared" si="125"/>
        <v/>
      </c>
      <c r="C1176" s="4"/>
      <c r="D1176" s="4"/>
      <c r="E1176" s="148"/>
      <c r="F1176" s="4"/>
      <c r="G1176" s="41"/>
      <c r="H1176" s="41"/>
      <c r="I1176" s="5"/>
      <c r="J1176" s="4"/>
      <c r="K1176" s="5"/>
      <c r="L1176" s="5" t="str">
        <f t="shared" si="126"/>
        <v/>
      </c>
      <c r="M1176" s="36"/>
      <c r="N1176" s="5" t="str">
        <f t="shared" si="127"/>
        <v/>
      </c>
      <c r="O1176" s="5"/>
      <c r="P1176" s="5" t="str">
        <f t="shared" si="128"/>
        <v/>
      </c>
      <c r="Q1176" s="4"/>
      <c r="R1176" s="4"/>
      <c r="S1176" s="4"/>
    </row>
    <row r="1177" spans="1:19" hidden="1" x14ac:dyDescent="0.25">
      <c r="A1177" s="113"/>
      <c r="B1177" s="187" t="str">
        <f t="shared" si="125"/>
        <v/>
      </c>
      <c r="C1177" s="4"/>
      <c r="D1177" s="4"/>
      <c r="E1177" s="148"/>
      <c r="F1177" s="4"/>
      <c r="G1177" s="41"/>
      <c r="H1177" s="41"/>
      <c r="I1177" s="5"/>
      <c r="J1177" s="4"/>
      <c r="K1177" s="5"/>
      <c r="L1177" s="5" t="str">
        <f t="shared" si="126"/>
        <v/>
      </c>
      <c r="M1177" s="36"/>
      <c r="N1177" s="5" t="str">
        <f t="shared" si="127"/>
        <v/>
      </c>
      <c r="O1177" s="5"/>
      <c r="P1177" s="5" t="str">
        <f t="shared" si="128"/>
        <v/>
      </c>
      <c r="Q1177" s="4"/>
      <c r="R1177" s="4"/>
      <c r="S1177" s="4"/>
    </row>
    <row r="1178" spans="1:19" hidden="1" x14ac:dyDescent="0.25">
      <c r="A1178" s="113"/>
      <c r="B1178" s="187" t="str">
        <f t="shared" si="125"/>
        <v/>
      </c>
      <c r="C1178" s="4"/>
      <c r="D1178" s="4"/>
      <c r="E1178" s="148"/>
      <c r="F1178" s="4"/>
      <c r="G1178" s="41"/>
      <c r="H1178" s="41"/>
      <c r="I1178" s="5"/>
      <c r="J1178" s="4"/>
      <c r="K1178" s="5"/>
      <c r="L1178" s="5" t="str">
        <f t="shared" si="126"/>
        <v/>
      </c>
      <c r="M1178" s="36"/>
      <c r="N1178" s="5" t="str">
        <f t="shared" si="127"/>
        <v/>
      </c>
      <c r="O1178" s="5"/>
      <c r="P1178" s="5" t="str">
        <f t="shared" si="128"/>
        <v/>
      </c>
      <c r="Q1178" s="4"/>
      <c r="R1178" s="4"/>
      <c r="S1178" s="4"/>
    </row>
    <row r="1179" spans="1:19" hidden="1" x14ac:dyDescent="0.25">
      <c r="A1179" s="113"/>
      <c r="B1179" s="187" t="str">
        <f t="shared" si="125"/>
        <v/>
      </c>
      <c r="C1179" s="4"/>
      <c r="D1179" s="4"/>
      <c r="E1179" s="148"/>
      <c r="F1179" s="4"/>
      <c r="G1179" s="41"/>
      <c r="H1179" s="41"/>
      <c r="I1179" s="5"/>
      <c r="J1179" s="4"/>
      <c r="K1179" s="5"/>
      <c r="L1179" s="5" t="str">
        <f t="shared" si="126"/>
        <v/>
      </c>
      <c r="M1179" s="36"/>
      <c r="N1179" s="5" t="str">
        <f t="shared" si="127"/>
        <v/>
      </c>
      <c r="O1179" s="5"/>
      <c r="P1179" s="5" t="str">
        <f t="shared" si="128"/>
        <v/>
      </c>
      <c r="Q1179" s="4"/>
      <c r="R1179" s="4"/>
      <c r="S1179" s="4"/>
    </row>
    <row r="1180" spans="1:19" hidden="1" x14ac:dyDescent="0.25">
      <c r="A1180" s="113"/>
      <c r="B1180" s="187" t="str">
        <f t="shared" si="125"/>
        <v/>
      </c>
      <c r="C1180" s="4"/>
      <c r="D1180" s="4"/>
      <c r="E1180" s="148"/>
      <c r="F1180" s="4"/>
      <c r="G1180" s="41"/>
      <c r="H1180" s="41"/>
      <c r="I1180" s="5"/>
      <c r="J1180" s="4"/>
      <c r="K1180" s="5"/>
      <c r="L1180" s="5" t="str">
        <f t="shared" si="126"/>
        <v/>
      </c>
      <c r="M1180" s="36"/>
      <c r="N1180" s="5" t="str">
        <f t="shared" si="127"/>
        <v/>
      </c>
      <c r="O1180" s="5"/>
      <c r="P1180" s="5" t="str">
        <f t="shared" si="128"/>
        <v/>
      </c>
      <c r="Q1180" s="4"/>
      <c r="R1180" s="4"/>
      <c r="S1180" s="4"/>
    </row>
    <row r="1181" spans="1:19" hidden="1" x14ac:dyDescent="0.25">
      <c r="A1181" s="113"/>
      <c r="B1181" s="187" t="str">
        <f t="shared" si="125"/>
        <v/>
      </c>
      <c r="C1181" s="4"/>
      <c r="D1181" s="4"/>
      <c r="E1181" s="148"/>
      <c r="F1181" s="4"/>
      <c r="G1181" s="41"/>
      <c r="H1181" s="41"/>
      <c r="I1181" s="5"/>
      <c r="J1181" s="4"/>
      <c r="K1181" s="5"/>
      <c r="L1181" s="5" t="str">
        <f t="shared" si="126"/>
        <v/>
      </c>
      <c r="M1181" s="36"/>
      <c r="N1181" s="5" t="str">
        <f t="shared" si="127"/>
        <v/>
      </c>
      <c r="O1181" s="5"/>
      <c r="P1181" s="5" t="str">
        <f t="shared" si="128"/>
        <v/>
      </c>
      <c r="Q1181" s="4"/>
      <c r="R1181" s="4"/>
      <c r="S1181" s="4"/>
    </row>
    <row r="1182" spans="1:19" hidden="1" x14ac:dyDescent="0.25">
      <c r="A1182" s="113"/>
      <c r="B1182" s="187" t="str">
        <f t="shared" si="125"/>
        <v/>
      </c>
      <c r="C1182" s="4"/>
      <c r="D1182" s="4"/>
      <c r="E1182" s="148"/>
      <c r="F1182" s="4"/>
      <c r="G1182" s="41"/>
      <c r="H1182" s="41"/>
      <c r="I1182" s="5"/>
      <c r="J1182" s="4"/>
      <c r="K1182" s="5"/>
      <c r="L1182" s="5" t="str">
        <f t="shared" si="126"/>
        <v/>
      </c>
      <c r="M1182" s="36"/>
      <c r="N1182" s="5" t="str">
        <f t="shared" si="127"/>
        <v/>
      </c>
      <c r="O1182" s="5"/>
      <c r="P1182" s="5" t="str">
        <f t="shared" si="128"/>
        <v/>
      </c>
      <c r="Q1182" s="4"/>
      <c r="R1182" s="4"/>
      <c r="S1182" s="4"/>
    </row>
    <row r="1183" spans="1:19" hidden="1" x14ac:dyDescent="0.25">
      <c r="A1183" s="113"/>
      <c r="B1183" s="187" t="str">
        <f t="shared" si="125"/>
        <v/>
      </c>
      <c r="C1183" s="4"/>
      <c r="D1183" s="4"/>
      <c r="E1183" s="148"/>
      <c r="F1183" s="4"/>
      <c r="G1183" s="41"/>
      <c r="H1183" s="41"/>
      <c r="I1183" s="5"/>
      <c r="J1183" s="4"/>
      <c r="K1183" s="5"/>
      <c r="L1183" s="5" t="str">
        <f t="shared" si="126"/>
        <v/>
      </c>
      <c r="M1183" s="36"/>
      <c r="N1183" s="5" t="str">
        <f t="shared" si="127"/>
        <v/>
      </c>
      <c r="O1183" s="5"/>
      <c r="P1183" s="5" t="str">
        <f t="shared" si="128"/>
        <v/>
      </c>
      <c r="Q1183" s="4"/>
      <c r="R1183" s="4"/>
      <c r="S1183" s="4"/>
    </row>
    <row r="1184" spans="1:19" hidden="1" x14ac:dyDescent="0.25">
      <c r="A1184" s="113"/>
      <c r="B1184" s="187" t="str">
        <f t="shared" si="125"/>
        <v/>
      </c>
      <c r="C1184" s="4"/>
      <c r="D1184" s="4"/>
      <c r="E1184" s="148"/>
      <c r="F1184" s="4"/>
      <c r="G1184" s="41"/>
      <c r="H1184" s="41"/>
      <c r="I1184" s="5"/>
      <c r="J1184" s="4"/>
      <c r="K1184" s="5"/>
      <c r="L1184" s="5" t="str">
        <f t="shared" si="126"/>
        <v/>
      </c>
      <c r="M1184" s="36"/>
      <c r="N1184" s="5" t="str">
        <f t="shared" si="127"/>
        <v/>
      </c>
      <c r="O1184" s="5"/>
      <c r="P1184" s="5" t="str">
        <f t="shared" si="128"/>
        <v/>
      </c>
      <c r="Q1184" s="4"/>
      <c r="R1184" s="4"/>
      <c r="S1184" s="4"/>
    </row>
    <row r="1185" spans="1:19" hidden="1" x14ac:dyDescent="0.25">
      <c r="A1185" s="113"/>
      <c r="B1185" s="187" t="str">
        <f t="shared" si="125"/>
        <v/>
      </c>
      <c r="C1185" s="4"/>
      <c r="D1185" s="4"/>
      <c r="E1185" s="148"/>
      <c r="F1185" s="4"/>
      <c r="G1185" s="41"/>
      <c r="H1185" s="41"/>
      <c r="I1185" s="5"/>
      <c r="J1185" s="4"/>
      <c r="K1185" s="5"/>
      <c r="L1185" s="5" t="str">
        <f t="shared" si="126"/>
        <v/>
      </c>
      <c r="M1185" s="36"/>
      <c r="N1185" s="5" t="str">
        <f t="shared" si="127"/>
        <v/>
      </c>
      <c r="O1185" s="5"/>
      <c r="P1185" s="5" t="str">
        <f t="shared" si="128"/>
        <v/>
      </c>
      <c r="Q1185" s="4"/>
      <c r="R1185" s="4"/>
      <c r="S1185" s="4"/>
    </row>
    <row r="1186" spans="1:19" hidden="1" x14ac:dyDescent="0.25">
      <c r="A1186" s="113"/>
      <c r="B1186" s="187" t="str">
        <f t="shared" si="125"/>
        <v/>
      </c>
      <c r="C1186" s="4"/>
      <c r="D1186" s="4"/>
      <c r="E1186" s="148"/>
      <c r="F1186" s="4"/>
      <c r="G1186" s="41"/>
      <c r="H1186" s="41"/>
      <c r="I1186" s="5"/>
      <c r="J1186" s="4"/>
      <c r="K1186" s="5"/>
      <c r="L1186" s="5" t="str">
        <f t="shared" si="126"/>
        <v/>
      </c>
      <c r="M1186" s="36"/>
      <c r="N1186" s="5" t="str">
        <f t="shared" si="127"/>
        <v/>
      </c>
      <c r="O1186" s="5"/>
      <c r="P1186" s="5" t="str">
        <f t="shared" si="128"/>
        <v/>
      </c>
      <c r="Q1186" s="4"/>
      <c r="R1186" s="4"/>
      <c r="S1186" s="4"/>
    </row>
    <row r="1187" spans="1:19" hidden="1" x14ac:dyDescent="0.25">
      <c r="A1187" s="113"/>
      <c r="B1187" s="187" t="str">
        <f t="shared" si="125"/>
        <v/>
      </c>
      <c r="C1187" s="4"/>
      <c r="D1187" s="4"/>
      <c r="E1187" s="148"/>
      <c r="F1187" s="4"/>
      <c r="G1187" s="41"/>
      <c r="H1187" s="41"/>
      <c r="I1187" s="5"/>
      <c r="J1187" s="4"/>
      <c r="K1187" s="5"/>
      <c r="L1187" s="5" t="str">
        <f t="shared" si="126"/>
        <v/>
      </c>
      <c r="M1187" s="36"/>
      <c r="N1187" s="5" t="str">
        <f t="shared" si="127"/>
        <v/>
      </c>
      <c r="O1187" s="5"/>
      <c r="P1187" s="5" t="str">
        <f t="shared" si="128"/>
        <v/>
      </c>
      <c r="Q1187" s="4"/>
      <c r="R1187" s="4"/>
      <c r="S1187" s="4"/>
    </row>
    <row r="1188" spans="1:19" hidden="1" x14ac:dyDescent="0.25">
      <c r="A1188" s="113"/>
      <c r="B1188" s="187" t="str">
        <f t="shared" si="125"/>
        <v/>
      </c>
      <c r="C1188" s="4"/>
      <c r="D1188" s="4"/>
      <c r="E1188" s="148"/>
      <c r="F1188" s="4"/>
      <c r="G1188" s="41"/>
      <c r="H1188" s="41"/>
      <c r="I1188" s="5"/>
      <c r="J1188" s="4"/>
      <c r="K1188" s="5"/>
      <c r="L1188" s="5" t="str">
        <f t="shared" si="126"/>
        <v/>
      </c>
      <c r="M1188" s="36"/>
      <c r="N1188" s="5" t="str">
        <f t="shared" si="127"/>
        <v/>
      </c>
      <c r="O1188" s="5"/>
      <c r="P1188" s="5" t="str">
        <f t="shared" si="128"/>
        <v/>
      </c>
      <c r="Q1188" s="4"/>
      <c r="R1188" s="4"/>
      <c r="S1188" s="4"/>
    </row>
    <row r="1189" spans="1:19" hidden="1" x14ac:dyDescent="0.25">
      <c r="A1189" s="113"/>
      <c r="B1189" s="187" t="str">
        <f t="shared" si="125"/>
        <v/>
      </c>
      <c r="C1189" s="4"/>
      <c r="D1189" s="4"/>
      <c r="E1189" s="148"/>
      <c r="F1189" s="4"/>
      <c r="G1189" s="41"/>
      <c r="H1189" s="41"/>
      <c r="I1189" s="5"/>
      <c r="J1189" s="4"/>
      <c r="K1189" s="5"/>
      <c r="L1189" s="5" t="str">
        <f t="shared" si="126"/>
        <v/>
      </c>
      <c r="M1189" s="36"/>
      <c r="N1189" s="5" t="str">
        <f t="shared" si="127"/>
        <v/>
      </c>
      <c r="O1189" s="5"/>
      <c r="P1189" s="5" t="str">
        <f t="shared" si="128"/>
        <v/>
      </c>
      <c r="Q1189" s="4"/>
      <c r="R1189" s="4"/>
      <c r="S1189" s="4"/>
    </row>
    <row r="1190" spans="1:19" hidden="1" x14ac:dyDescent="0.25">
      <c r="A1190" s="113"/>
      <c r="B1190" s="187" t="str">
        <f t="shared" si="125"/>
        <v/>
      </c>
      <c r="C1190" s="4"/>
      <c r="D1190" s="4"/>
      <c r="E1190" s="148"/>
      <c r="F1190" s="4"/>
      <c r="G1190" s="41"/>
      <c r="H1190" s="41"/>
      <c r="I1190" s="5"/>
      <c r="J1190" s="4"/>
      <c r="K1190" s="5"/>
      <c r="L1190" s="5" t="str">
        <f t="shared" si="126"/>
        <v/>
      </c>
      <c r="M1190" s="36"/>
      <c r="N1190" s="5" t="str">
        <f t="shared" si="127"/>
        <v/>
      </c>
      <c r="O1190" s="5"/>
      <c r="P1190" s="5" t="str">
        <f t="shared" si="128"/>
        <v/>
      </c>
      <c r="Q1190" s="4"/>
      <c r="R1190" s="4"/>
      <c r="S1190" s="4"/>
    </row>
    <row r="1191" spans="1:19" hidden="1" x14ac:dyDescent="0.25">
      <c r="A1191" s="113"/>
      <c r="B1191" s="187" t="str">
        <f t="shared" si="125"/>
        <v/>
      </c>
      <c r="C1191" s="4"/>
      <c r="D1191" s="4"/>
      <c r="E1191" s="148"/>
      <c r="F1191" s="4"/>
      <c r="G1191" s="41"/>
      <c r="H1191" s="41"/>
      <c r="I1191" s="5"/>
      <c r="J1191" s="4"/>
      <c r="K1191" s="5"/>
      <c r="L1191" s="5" t="str">
        <f t="shared" si="126"/>
        <v/>
      </c>
      <c r="M1191" s="36"/>
      <c r="N1191" s="5" t="str">
        <f t="shared" si="127"/>
        <v/>
      </c>
      <c r="O1191" s="5"/>
      <c r="P1191" s="5" t="str">
        <f t="shared" si="128"/>
        <v/>
      </c>
      <c r="Q1191" s="4"/>
      <c r="R1191" s="4"/>
      <c r="S1191" s="4"/>
    </row>
    <row r="1192" spans="1:19" hidden="1" x14ac:dyDescent="0.25">
      <c r="A1192" s="113"/>
      <c r="B1192" s="187" t="str">
        <f t="shared" si="125"/>
        <v/>
      </c>
      <c r="C1192" s="4"/>
      <c r="D1192" s="4"/>
      <c r="E1192" s="148"/>
      <c r="F1192" s="4"/>
      <c r="G1192" s="41"/>
      <c r="H1192" s="41"/>
      <c r="I1192" s="5"/>
      <c r="J1192" s="4"/>
      <c r="K1192" s="5"/>
      <c r="L1192" s="5" t="str">
        <f t="shared" si="126"/>
        <v/>
      </c>
      <c r="M1192" s="36"/>
      <c r="N1192" s="5" t="str">
        <f t="shared" si="127"/>
        <v/>
      </c>
      <c r="O1192" s="5"/>
      <c r="P1192" s="5" t="str">
        <f t="shared" si="128"/>
        <v/>
      </c>
      <c r="Q1192" s="4"/>
      <c r="R1192" s="4"/>
      <c r="S1192" s="4"/>
    </row>
    <row r="1193" spans="1:19" hidden="1" x14ac:dyDescent="0.25">
      <c r="A1193" s="113"/>
      <c r="B1193" s="187" t="str">
        <f t="shared" si="125"/>
        <v/>
      </c>
      <c r="C1193" s="4"/>
      <c r="D1193" s="4"/>
      <c r="E1193" s="148"/>
      <c r="F1193" s="4"/>
      <c r="G1193" s="41"/>
      <c r="H1193" s="41"/>
      <c r="I1193" s="5"/>
      <c r="J1193" s="4"/>
      <c r="K1193" s="5"/>
      <c r="L1193" s="5" t="str">
        <f t="shared" si="126"/>
        <v/>
      </c>
      <c r="M1193" s="36"/>
      <c r="N1193" s="5" t="str">
        <f t="shared" si="127"/>
        <v/>
      </c>
      <c r="O1193" s="5"/>
      <c r="P1193" s="5" t="str">
        <f t="shared" si="128"/>
        <v/>
      </c>
      <c r="Q1193" s="4"/>
      <c r="R1193" s="4"/>
      <c r="S1193" s="4"/>
    </row>
    <row r="1194" spans="1:19" hidden="1" x14ac:dyDescent="0.25">
      <c r="A1194" s="113"/>
      <c r="B1194" s="187" t="str">
        <f t="shared" si="125"/>
        <v/>
      </c>
      <c r="C1194" s="4"/>
      <c r="D1194" s="4"/>
      <c r="E1194" s="148"/>
      <c r="F1194" s="4"/>
      <c r="G1194" s="41"/>
      <c r="H1194" s="41"/>
      <c r="I1194" s="5"/>
      <c r="J1194" s="4"/>
      <c r="K1194" s="5"/>
      <c r="L1194" s="5" t="str">
        <f t="shared" si="126"/>
        <v/>
      </c>
      <c r="M1194" s="36"/>
      <c r="N1194" s="5" t="str">
        <f t="shared" si="127"/>
        <v/>
      </c>
      <c r="O1194" s="5"/>
      <c r="P1194" s="5" t="str">
        <f t="shared" si="128"/>
        <v/>
      </c>
      <c r="Q1194" s="4"/>
      <c r="R1194" s="4"/>
      <c r="S1194" s="4"/>
    </row>
    <row r="1195" spans="1:19" hidden="1" x14ac:dyDescent="0.25">
      <c r="A1195" s="113"/>
      <c r="B1195" s="187" t="str">
        <f t="shared" si="125"/>
        <v/>
      </c>
      <c r="C1195" s="4"/>
      <c r="D1195" s="4"/>
      <c r="E1195" s="148"/>
      <c r="F1195" s="4"/>
      <c r="G1195" s="41"/>
      <c r="H1195" s="41"/>
      <c r="I1195" s="5"/>
      <c r="J1195" s="4"/>
      <c r="K1195" s="5"/>
      <c r="L1195" s="5" t="str">
        <f t="shared" si="126"/>
        <v/>
      </c>
      <c r="M1195" s="36"/>
      <c r="N1195" s="5" t="str">
        <f t="shared" si="127"/>
        <v/>
      </c>
      <c r="O1195" s="5"/>
      <c r="P1195" s="5" t="str">
        <f t="shared" si="128"/>
        <v/>
      </c>
      <c r="Q1195" s="4"/>
      <c r="R1195" s="4"/>
      <c r="S1195" s="4"/>
    </row>
    <row r="1196" spans="1:19" hidden="1" x14ac:dyDescent="0.25">
      <c r="A1196" s="113"/>
      <c r="B1196" s="187" t="str">
        <f t="shared" si="125"/>
        <v/>
      </c>
      <c r="C1196" s="4"/>
      <c r="D1196" s="4"/>
      <c r="E1196" s="148"/>
      <c r="F1196" s="4"/>
      <c r="G1196" s="41"/>
      <c r="H1196" s="41"/>
      <c r="I1196" s="5"/>
      <c r="J1196" s="4"/>
      <c r="K1196" s="5"/>
      <c r="L1196" s="5" t="str">
        <f t="shared" si="126"/>
        <v/>
      </c>
      <c r="M1196" s="36"/>
      <c r="N1196" s="5" t="str">
        <f t="shared" si="127"/>
        <v/>
      </c>
      <c r="O1196" s="5"/>
      <c r="P1196" s="5" t="str">
        <f t="shared" si="128"/>
        <v/>
      </c>
      <c r="Q1196" s="4"/>
      <c r="R1196" s="4"/>
      <c r="S1196" s="4"/>
    </row>
    <row r="1197" spans="1:19" hidden="1" x14ac:dyDescent="0.25">
      <c r="A1197" s="113"/>
      <c r="B1197" s="187" t="str">
        <f t="shared" si="125"/>
        <v/>
      </c>
      <c r="C1197" s="4"/>
      <c r="D1197" s="4"/>
      <c r="E1197" s="148"/>
      <c r="F1197" s="4"/>
      <c r="G1197" s="41"/>
      <c r="H1197" s="41"/>
      <c r="I1197" s="5"/>
      <c r="J1197" s="4"/>
      <c r="K1197" s="5"/>
      <c r="L1197" s="5" t="str">
        <f t="shared" si="126"/>
        <v/>
      </c>
      <c r="M1197" s="36"/>
      <c r="N1197" s="5" t="str">
        <f t="shared" si="127"/>
        <v/>
      </c>
      <c r="O1197" s="5"/>
      <c r="P1197" s="5" t="str">
        <f t="shared" si="128"/>
        <v/>
      </c>
      <c r="Q1197" s="4"/>
      <c r="R1197" s="4"/>
      <c r="S1197" s="4"/>
    </row>
    <row r="1198" spans="1:19" hidden="1" x14ac:dyDescent="0.25">
      <c r="A1198" s="113"/>
      <c r="B1198" s="187" t="str">
        <f t="shared" si="125"/>
        <v/>
      </c>
      <c r="C1198" s="4"/>
      <c r="D1198" s="4"/>
      <c r="E1198" s="148"/>
      <c r="F1198" s="4"/>
      <c r="G1198" s="41"/>
      <c r="H1198" s="41"/>
      <c r="I1198" s="5"/>
      <c r="J1198" s="4"/>
      <c r="K1198" s="5"/>
      <c r="L1198" s="5" t="str">
        <f t="shared" si="126"/>
        <v/>
      </c>
      <c r="M1198" s="36"/>
      <c r="N1198" s="5" t="str">
        <f t="shared" si="127"/>
        <v/>
      </c>
      <c r="O1198" s="5"/>
      <c r="P1198" s="5" t="str">
        <f t="shared" si="128"/>
        <v/>
      </c>
      <c r="Q1198" s="4"/>
      <c r="R1198" s="4"/>
      <c r="S1198" s="4"/>
    </row>
    <row r="1199" spans="1:19" hidden="1" x14ac:dyDescent="0.25">
      <c r="A1199" s="113"/>
      <c r="B1199" s="187" t="str">
        <f t="shared" si="125"/>
        <v/>
      </c>
      <c r="C1199" s="4"/>
      <c r="D1199" s="4"/>
      <c r="E1199" s="148"/>
      <c r="F1199" s="4"/>
      <c r="G1199" s="41"/>
      <c r="H1199" s="41"/>
      <c r="I1199" s="5"/>
      <c r="J1199" s="4"/>
      <c r="K1199" s="5"/>
      <c r="L1199" s="5" t="str">
        <f t="shared" si="126"/>
        <v/>
      </c>
      <c r="M1199" s="36"/>
      <c r="N1199" s="5" t="str">
        <f t="shared" si="127"/>
        <v/>
      </c>
      <c r="O1199" s="5"/>
      <c r="P1199" s="5" t="str">
        <f t="shared" si="128"/>
        <v/>
      </c>
      <c r="Q1199" s="4"/>
      <c r="R1199" s="4"/>
      <c r="S1199" s="4"/>
    </row>
    <row r="1200" spans="1:19" hidden="1" x14ac:dyDescent="0.25">
      <c r="A1200" s="113"/>
      <c r="B1200" s="187" t="str">
        <f t="shared" si="125"/>
        <v/>
      </c>
      <c r="C1200" s="4"/>
      <c r="D1200" s="4"/>
      <c r="E1200" s="148"/>
      <c r="F1200" s="4"/>
      <c r="G1200" s="41"/>
      <c r="H1200" s="41"/>
      <c r="I1200" s="5"/>
      <c r="J1200" s="4"/>
      <c r="K1200" s="5"/>
      <c r="L1200" s="5" t="str">
        <f t="shared" si="126"/>
        <v/>
      </c>
      <c r="M1200" s="36"/>
      <c r="N1200" s="5" t="str">
        <f t="shared" si="127"/>
        <v/>
      </c>
      <c r="O1200" s="5"/>
      <c r="P1200" s="5" t="str">
        <f t="shared" si="128"/>
        <v/>
      </c>
      <c r="Q1200" s="4"/>
      <c r="R1200" s="4"/>
      <c r="S1200" s="4"/>
    </row>
    <row r="1201" spans="1:19" hidden="1" x14ac:dyDescent="0.25">
      <c r="A1201" s="113"/>
      <c r="B1201" s="187" t="str">
        <f t="shared" si="125"/>
        <v/>
      </c>
      <c r="C1201" s="4"/>
      <c r="D1201" s="4"/>
      <c r="E1201" s="148"/>
      <c r="F1201" s="4"/>
      <c r="G1201" s="41"/>
      <c r="H1201" s="41"/>
      <c r="I1201" s="5"/>
      <c r="J1201" s="4"/>
      <c r="K1201" s="5"/>
      <c r="L1201" s="5" t="str">
        <f t="shared" si="126"/>
        <v/>
      </c>
      <c r="M1201" s="36"/>
      <c r="N1201" s="5" t="str">
        <f t="shared" si="127"/>
        <v/>
      </c>
      <c r="O1201" s="5"/>
      <c r="P1201" s="5" t="str">
        <f t="shared" si="128"/>
        <v/>
      </c>
      <c r="Q1201" s="4"/>
      <c r="R1201" s="4"/>
      <c r="S1201" s="4"/>
    </row>
    <row r="1202" spans="1:19" hidden="1" x14ac:dyDescent="0.25">
      <c r="A1202" s="113"/>
      <c r="B1202" s="187" t="str">
        <f t="shared" si="125"/>
        <v/>
      </c>
      <c r="C1202" s="4"/>
      <c r="D1202" s="4"/>
      <c r="E1202" s="148"/>
      <c r="F1202" s="4"/>
      <c r="G1202" s="41"/>
      <c r="H1202" s="41"/>
      <c r="I1202" s="5"/>
      <c r="J1202" s="4"/>
      <c r="K1202" s="5"/>
      <c r="L1202" s="5" t="str">
        <f t="shared" si="126"/>
        <v/>
      </c>
      <c r="M1202" s="36"/>
      <c r="N1202" s="5" t="str">
        <f t="shared" si="127"/>
        <v/>
      </c>
      <c r="O1202" s="5"/>
      <c r="P1202" s="5" t="str">
        <f t="shared" si="128"/>
        <v/>
      </c>
      <c r="Q1202" s="4"/>
      <c r="R1202" s="4"/>
      <c r="S1202" s="4"/>
    </row>
    <row r="1203" spans="1:19" hidden="1" x14ac:dyDescent="0.25">
      <c r="A1203" s="113"/>
      <c r="B1203" s="187" t="str">
        <f t="shared" si="125"/>
        <v/>
      </c>
      <c r="C1203" s="4"/>
      <c r="D1203" s="4"/>
      <c r="E1203" s="148"/>
      <c r="F1203" s="4"/>
      <c r="G1203" s="41"/>
      <c r="H1203" s="41"/>
      <c r="I1203" s="5"/>
      <c r="J1203" s="4"/>
      <c r="K1203" s="5"/>
      <c r="L1203" s="5" t="str">
        <f t="shared" si="126"/>
        <v/>
      </c>
      <c r="M1203" s="36"/>
      <c r="N1203" s="5" t="str">
        <f t="shared" si="127"/>
        <v/>
      </c>
      <c r="O1203" s="5"/>
      <c r="P1203" s="5" t="str">
        <f t="shared" si="128"/>
        <v/>
      </c>
      <c r="Q1203" s="4"/>
      <c r="R1203" s="4"/>
      <c r="S1203" s="4"/>
    </row>
    <row r="1204" spans="1:19" hidden="1" x14ac:dyDescent="0.25">
      <c r="A1204" s="113"/>
      <c r="B1204" s="187" t="str">
        <f t="shared" si="125"/>
        <v/>
      </c>
      <c r="C1204" s="4"/>
      <c r="D1204" s="4"/>
      <c r="E1204" s="148"/>
      <c r="F1204" s="4"/>
      <c r="G1204" s="41"/>
      <c r="H1204" s="41"/>
      <c r="I1204" s="5"/>
      <c r="J1204" s="4"/>
      <c r="K1204" s="5"/>
      <c r="L1204" s="5" t="str">
        <f t="shared" si="126"/>
        <v/>
      </c>
      <c r="M1204" s="36"/>
      <c r="N1204" s="5" t="str">
        <f t="shared" si="127"/>
        <v/>
      </c>
      <c r="O1204" s="5"/>
      <c r="P1204" s="5" t="str">
        <f t="shared" si="128"/>
        <v/>
      </c>
      <c r="Q1204" s="4"/>
      <c r="R1204" s="4"/>
      <c r="S1204" s="4"/>
    </row>
    <row r="1205" spans="1:19" hidden="1" x14ac:dyDescent="0.25">
      <c r="A1205" s="113"/>
      <c r="B1205" s="187" t="str">
        <f t="shared" ref="B1205:B1268" si="129">IF(A1205="","",IF(ISNUMBER(A1205),IFERROR(VLOOKUP(TEXT(A1205,"yyyy/mm/dd"),BSAD,2,FALSE),""),IFERROR(VLOOKUP(A1205,BSAD,2,FALSE),"")))</f>
        <v/>
      </c>
      <c r="C1205" s="4"/>
      <c r="D1205" s="4"/>
      <c r="E1205" s="148"/>
      <c r="F1205" s="4"/>
      <c r="G1205" s="41"/>
      <c r="H1205" s="41"/>
      <c r="I1205" s="5"/>
      <c r="J1205" s="4"/>
      <c r="K1205" s="5"/>
      <c r="L1205" s="5" t="str">
        <f t="shared" si="126"/>
        <v/>
      </c>
      <c r="M1205" s="36"/>
      <c r="N1205" s="5" t="str">
        <f t="shared" si="127"/>
        <v/>
      </c>
      <c r="O1205" s="5"/>
      <c r="P1205" s="5" t="str">
        <f t="shared" si="128"/>
        <v/>
      </c>
      <c r="Q1205" s="4"/>
      <c r="R1205" s="4"/>
      <c r="S1205" s="4"/>
    </row>
    <row r="1206" spans="1:19" hidden="1" x14ac:dyDescent="0.25">
      <c r="A1206" s="113"/>
      <c r="B1206" s="187" t="str">
        <f t="shared" si="129"/>
        <v/>
      </c>
      <c r="C1206" s="4"/>
      <c r="D1206" s="4"/>
      <c r="E1206" s="148"/>
      <c r="F1206" s="4"/>
      <c r="G1206" s="41"/>
      <c r="H1206" s="41"/>
      <c r="I1206" s="5"/>
      <c r="J1206" s="4"/>
      <c r="K1206" s="5"/>
      <c r="L1206" s="5" t="str">
        <f t="shared" si="126"/>
        <v/>
      </c>
      <c r="M1206" s="36"/>
      <c r="N1206" s="5" t="str">
        <f t="shared" si="127"/>
        <v/>
      </c>
      <c r="O1206" s="5"/>
      <c r="P1206" s="5" t="str">
        <f t="shared" si="128"/>
        <v/>
      </c>
      <c r="Q1206" s="4"/>
      <c r="R1206" s="4"/>
      <c r="S1206" s="4"/>
    </row>
    <row r="1207" spans="1:19" hidden="1" x14ac:dyDescent="0.25">
      <c r="A1207" s="113"/>
      <c r="B1207" s="187" t="str">
        <f t="shared" si="129"/>
        <v/>
      </c>
      <c r="C1207" s="4"/>
      <c r="D1207" s="4"/>
      <c r="E1207" s="148"/>
      <c r="F1207" s="4"/>
      <c r="G1207" s="41"/>
      <c r="H1207" s="41"/>
      <c r="I1207" s="5"/>
      <c r="J1207" s="4"/>
      <c r="K1207" s="5"/>
      <c r="L1207" s="5" t="str">
        <f t="shared" si="126"/>
        <v/>
      </c>
      <c r="M1207" s="36"/>
      <c r="N1207" s="5" t="str">
        <f t="shared" si="127"/>
        <v/>
      </c>
      <c r="O1207" s="5"/>
      <c r="P1207" s="5" t="str">
        <f t="shared" si="128"/>
        <v/>
      </c>
      <c r="Q1207" s="4"/>
      <c r="R1207" s="4"/>
      <c r="S1207" s="4"/>
    </row>
    <row r="1208" spans="1:19" hidden="1" x14ac:dyDescent="0.25">
      <c r="A1208" s="113"/>
      <c r="B1208" s="187" t="str">
        <f t="shared" si="129"/>
        <v/>
      </c>
      <c r="C1208" s="4"/>
      <c r="D1208" s="4"/>
      <c r="E1208" s="148"/>
      <c r="F1208" s="4"/>
      <c r="G1208" s="41"/>
      <c r="H1208" s="41"/>
      <c r="I1208" s="5"/>
      <c r="J1208" s="4"/>
      <c r="K1208" s="5"/>
      <c r="L1208" s="5" t="str">
        <f t="shared" si="126"/>
        <v/>
      </c>
      <c r="M1208" s="36"/>
      <c r="N1208" s="5" t="str">
        <f t="shared" si="127"/>
        <v/>
      </c>
      <c r="O1208" s="5"/>
      <c r="P1208" s="5" t="str">
        <f t="shared" si="128"/>
        <v/>
      </c>
      <c r="Q1208" s="4"/>
      <c r="R1208" s="4"/>
      <c r="S1208" s="4"/>
    </row>
    <row r="1209" spans="1:19" hidden="1" x14ac:dyDescent="0.25">
      <c r="A1209" s="113"/>
      <c r="B1209" s="187" t="str">
        <f t="shared" si="129"/>
        <v/>
      </c>
      <c r="C1209" s="4"/>
      <c r="D1209" s="4"/>
      <c r="E1209" s="148"/>
      <c r="F1209" s="4"/>
      <c r="G1209" s="41"/>
      <c r="H1209" s="41"/>
      <c r="I1209" s="5"/>
      <c r="J1209" s="4"/>
      <c r="K1209" s="5"/>
      <c r="L1209" s="5" t="str">
        <f t="shared" si="126"/>
        <v/>
      </c>
      <c r="M1209" s="36"/>
      <c r="N1209" s="5" t="str">
        <f t="shared" si="127"/>
        <v/>
      </c>
      <c r="O1209" s="5"/>
      <c r="P1209" s="5" t="str">
        <f t="shared" si="128"/>
        <v/>
      </c>
      <c r="Q1209" s="4"/>
      <c r="R1209" s="4"/>
      <c r="S1209" s="4"/>
    </row>
    <row r="1210" spans="1:19" hidden="1" x14ac:dyDescent="0.25">
      <c r="A1210" s="113"/>
      <c r="B1210" s="187" t="str">
        <f t="shared" si="129"/>
        <v/>
      </c>
      <c r="C1210" s="4"/>
      <c r="D1210" s="4"/>
      <c r="E1210" s="148"/>
      <c r="F1210" s="4"/>
      <c r="G1210" s="41"/>
      <c r="H1210" s="41"/>
      <c r="I1210" s="5"/>
      <c r="J1210" s="4"/>
      <c r="K1210" s="5"/>
      <c r="L1210" s="5" t="str">
        <f t="shared" si="126"/>
        <v/>
      </c>
      <c r="M1210" s="36"/>
      <c r="N1210" s="5" t="str">
        <f t="shared" si="127"/>
        <v/>
      </c>
      <c r="O1210" s="5"/>
      <c r="P1210" s="5" t="str">
        <f t="shared" si="128"/>
        <v/>
      </c>
      <c r="Q1210" s="4"/>
      <c r="R1210" s="4"/>
      <c r="S1210" s="4"/>
    </row>
    <row r="1211" spans="1:19" hidden="1" x14ac:dyDescent="0.25">
      <c r="A1211" s="113"/>
      <c r="B1211" s="187" t="str">
        <f t="shared" si="129"/>
        <v/>
      </c>
      <c r="C1211" s="4"/>
      <c r="D1211" s="4"/>
      <c r="E1211" s="148"/>
      <c r="F1211" s="4"/>
      <c r="G1211" s="41"/>
      <c r="H1211" s="41"/>
      <c r="I1211" s="5"/>
      <c r="J1211" s="4"/>
      <c r="K1211" s="5"/>
      <c r="L1211" s="5" t="str">
        <f t="shared" si="126"/>
        <v/>
      </c>
      <c r="M1211" s="36"/>
      <c r="N1211" s="5" t="str">
        <f t="shared" si="127"/>
        <v/>
      </c>
      <c r="O1211" s="5"/>
      <c r="P1211" s="5" t="str">
        <f t="shared" si="128"/>
        <v/>
      </c>
      <c r="Q1211" s="4"/>
      <c r="R1211" s="4"/>
      <c r="S1211" s="4"/>
    </row>
    <row r="1212" spans="1:19" hidden="1" x14ac:dyDescent="0.25">
      <c r="A1212" s="113"/>
      <c r="B1212" s="187" t="str">
        <f t="shared" si="129"/>
        <v/>
      </c>
      <c r="C1212" s="4"/>
      <c r="D1212" s="4"/>
      <c r="E1212" s="148"/>
      <c r="F1212" s="4"/>
      <c r="G1212" s="41"/>
      <c r="H1212" s="41"/>
      <c r="I1212" s="5"/>
      <c r="J1212" s="4"/>
      <c r="K1212" s="5"/>
      <c r="L1212" s="5" t="str">
        <f t="shared" si="126"/>
        <v/>
      </c>
      <c r="M1212" s="36"/>
      <c r="N1212" s="5" t="str">
        <f t="shared" si="127"/>
        <v/>
      </c>
      <c r="O1212" s="5"/>
      <c r="P1212" s="5" t="str">
        <f t="shared" si="128"/>
        <v/>
      </c>
      <c r="Q1212" s="4"/>
      <c r="R1212" s="4"/>
      <c r="S1212" s="4"/>
    </row>
    <row r="1213" spans="1:19" hidden="1" x14ac:dyDescent="0.25">
      <c r="A1213" s="113"/>
      <c r="B1213" s="187" t="str">
        <f t="shared" si="129"/>
        <v/>
      </c>
      <c r="C1213" s="4"/>
      <c r="D1213" s="4"/>
      <c r="E1213" s="148"/>
      <c r="F1213" s="4"/>
      <c r="G1213" s="41"/>
      <c r="H1213" s="41"/>
      <c r="I1213" s="5"/>
      <c r="J1213" s="4"/>
      <c r="K1213" s="5"/>
      <c r="L1213" s="5" t="str">
        <f t="shared" si="126"/>
        <v/>
      </c>
      <c r="M1213" s="36"/>
      <c r="N1213" s="5" t="str">
        <f t="shared" si="127"/>
        <v/>
      </c>
      <c r="O1213" s="5"/>
      <c r="P1213" s="5" t="str">
        <f t="shared" si="128"/>
        <v/>
      </c>
      <c r="Q1213" s="4"/>
      <c r="R1213" s="4"/>
      <c r="S1213" s="4"/>
    </row>
    <row r="1214" spans="1:19" hidden="1" x14ac:dyDescent="0.25">
      <c r="A1214" s="113"/>
      <c r="B1214" s="187" t="str">
        <f t="shared" si="129"/>
        <v/>
      </c>
      <c r="C1214" s="4"/>
      <c r="D1214" s="4"/>
      <c r="E1214" s="148"/>
      <c r="F1214" s="4"/>
      <c r="G1214" s="41"/>
      <c r="H1214" s="41"/>
      <c r="I1214" s="5"/>
      <c r="J1214" s="4"/>
      <c r="K1214" s="5"/>
      <c r="L1214" s="5" t="str">
        <f t="shared" si="126"/>
        <v/>
      </c>
      <c r="M1214" s="36"/>
      <c r="N1214" s="5" t="str">
        <f t="shared" si="127"/>
        <v/>
      </c>
      <c r="O1214" s="5"/>
      <c r="P1214" s="5" t="str">
        <f t="shared" si="128"/>
        <v/>
      </c>
      <c r="Q1214" s="4"/>
      <c r="R1214" s="4"/>
      <c r="S1214" s="4"/>
    </row>
    <row r="1215" spans="1:19" hidden="1" x14ac:dyDescent="0.25">
      <c r="A1215" s="113"/>
      <c r="B1215" s="187" t="str">
        <f t="shared" si="129"/>
        <v/>
      </c>
      <c r="C1215" s="4"/>
      <c r="D1215" s="4"/>
      <c r="E1215" s="148"/>
      <c r="F1215" s="4"/>
      <c r="G1215" s="41"/>
      <c r="H1215" s="41"/>
      <c r="I1215" s="5"/>
      <c r="J1215" s="4"/>
      <c r="K1215" s="5"/>
      <c r="L1215" s="5" t="str">
        <f t="shared" si="126"/>
        <v/>
      </c>
      <c r="M1215" s="36"/>
      <c r="N1215" s="5" t="str">
        <f t="shared" si="127"/>
        <v/>
      </c>
      <c r="O1215" s="5"/>
      <c r="P1215" s="5" t="str">
        <f t="shared" si="128"/>
        <v/>
      </c>
      <c r="Q1215" s="4"/>
      <c r="R1215" s="4"/>
      <c r="S1215" s="4"/>
    </row>
    <row r="1216" spans="1:19" hidden="1" x14ac:dyDescent="0.25">
      <c r="A1216" s="113"/>
      <c r="B1216" s="187" t="str">
        <f t="shared" si="129"/>
        <v/>
      </c>
      <c r="C1216" s="4"/>
      <c r="D1216" s="4"/>
      <c r="E1216" s="148"/>
      <c r="F1216" s="4"/>
      <c r="G1216" s="41"/>
      <c r="H1216" s="41"/>
      <c r="I1216" s="5"/>
      <c r="J1216" s="4"/>
      <c r="K1216" s="5"/>
      <c r="L1216" s="5" t="str">
        <f t="shared" si="126"/>
        <v/>
      </c>
      <c r="M1216" s="36"/>
      <c r="N1216" s="5" t="str">
        <f t="shared" si="127"/>
        <v/>
      </c>
      <c r="O1216" s="5"/>
      <c r="P1216" s="5" t="str">
        <f t="shared" si="128"/>
        <v/>
      </c>
      <c r="Q1216" s="4"/>
      <c r="R1216" s="4"/>
      <c r="S1216" s="4"/>
    </row>
    <row r="1217" spans="1:19" hidden="1" x14ac:dyDescent="0.25">
      <c r="A1217" s="113"/>
      <c r="B1217" s="187" t="str">
        <f t="shared" si="129"/>
        <v/>
      </c>
      <c r="C1217" s="4"/>
      <c r="D1217" s="4"/>
      <c r="E1217" s="148"/>
      <c r="F1217" s="4"/>
      <c r="G1217" s="41"/>
      <c r="H1217" s="41"/>
      <c r="I1217" s="5"/>
      <c r="J1217" s="4"/>
      <c r="K1217" s="5"/>
      <c r="L1217" s="5" t="str">
        <f t="shared" si="126"/>
        <v/>
      </c>
      <c r="M1217" s="36"/>
      <c r="N1217" s="5" t="str">
        <f t="shared" si="127"/>
        <v/>
      </c>
      <c r="O1217" s="5"/>
      <c r="P1217" s="5" t="str">
        <f t="shared" si="128"/>
        <v/>
      </c>
      <c r="Q1217" s="4"/>
      <c r="R1217" s="4"/>
      <c r="S1217" s="4"/>
    </row>
    <row r="1218" spans="1:19" hidden="1" x14ac:dyDescent="0.25">
      <c r="A1218" s="113"/>
      <c r="B1218" s="187" t="str">
        <f t="shared" si="129"/>
        <v/>
      </c>
      <c r="C1218" s="4"/>
      <c r="D1218" s="4"/>
      <c r="E1218" s="148"/>
      <c r="F1218" s="4"/>
      <c r="G1218" s="41"/>
      <c r="H1218" s="41"/>
      <c r="I1218" s="5"/>
      <c r="J1218" s="4"/>
      <c r="K1218" s="5"/>
      <c r="L1218" s="5" t="str">
        <f t="shared" si="126"/>
        <v/>
      </c>
      <c r="M1218" s="36"/>
      <c r="N1218" s="5" t="str">
        <f t="shared" si="127"/>
        <v/>
      </c>
      <c r="O1218" s="5"/>
      <c r="P1218" s="5" t="str">
        <f t="shared" si="128"/>
        <v/>
      </c>
      <c r="Q1218" s="4"/>
      <c r="R1218" s="4"/>
      <c r="S1218" s="4"/>
    </row>
    <row r="1219" spans="1:19" hidden="1" x14ac:dyDescent="0.25">
      <c r="A1219" s="113"/>
      <c r="B1219" s="187" t="str">
        <f t="shared" si="129"/>
        <v/>
      </c>
      <c r="C1219" s="4"/>
      <c r="D1219" s="4"/>
      <c r="E1219" s="148"/>
      <c r="F1219" s="4"/>
      <c r="G1219" s="41"/>
      <c r="H1219" s="41"/>
      <c r="I1219" s="5"/>
      <c r="J1219" s="4"/>
      <c r="K1219" s="5"/>
      <c r="L1219" s="5" t="str">
        <f t="shared" si="126"/>
        <v/>
      </c>
      <c r="M1219" s="36"/>
      <c r="N1219" s="5" t="str">
        <f t="shared" si="127"/>
        <v/>
      </c>
      <c r="O1219" s="5"/>
      <c r="P1219" s="5" t="str">
        <f t="shared" si="128"/>
        <v/>
      </c>
      <c r="Q1219" s="4"/>
      <c r="R1219" s="4"/>
      <c r="S1219" s="4"/>
    </row>
    <row r="1220" spans="1:19" hidden="1" x14ac:dyDescent="0.25">
      <c r="A1220" s="113"/>
      <c r="B1220" s="187" t="str">
        <f t="shared" si="129"/>
        <v/>
      </c>
      <c r="C1220" s="4"/>
      <c r="D1220" s="4"/>
      <c r="E1220" s="148"/>
      <c r="F1220" s="4"/>
      <c r="G1220" s="41"/>
      <c r="H1220" s="41"/>
      <c r="I1220" s="5"/>
      <c r="J1220" s="4"/>
      <c r="K1220" s="5"/>
      <c r="L1220" s="5" t="str">
        <f t="shared" si="126"/>
        <v/>
      </c>
      <c r="M1220" s="36"/>
      <c r="N1220" s="5" t="str">
        <f t="shared" si="127"/>
        <v/>
      </c>
      <c r="O1220" s="5"/>
      <c r="P1220" s="5" t="str">
        <f t="shared" si="128"/>
        <v/>
      </c>
      <c r="Q1220" s="4"/>
      <c r="R1220" s="4"/>
      <c r="S1220" s="4"/>
    </row>
    <row r="1221" spans="1:19" hidden="1" x14ac:dyDescent="0.25">
      <c r="A1221" s="113"/>
      <c r="B1221" s="187" t="str">
        <f t="shared" si="129"/>
        <v/>
      </c>
      <c r="C1221" s="4"/>
      <c r="D1221" s="4"/>
      <c r="E1221" s="148"/>
      <c r="F1221" s="4"/>
      <c r="G1221" s="41"/>
      <c r="H1221" s="41"/>
      <c r="I1221" s="5"/>
      <c r="J1221" s="4"/>
      <c r="K1221" s="5"/>
      <c r="L1221" s="5" t="str">
        <f t="shared" si="126"/>
        <v/>
      </c>
      <c r="M1221" s="36"/>
      <c r="N1221" s="5" t="str">
        <f t="shared" si="127"/>
        <v/>
      </c>
      <c r="O1221" s="5"/>
      <c r="P1221" s="5" t="str">
        <f t="shared" si="128"/>
        <v/>
      </c>
      <c r="Q1221" s="4"/>
      <c r="R1221" s="4"/>
      <c r="S1221" s="4"/>
    </row>
    <row r="1222" spans="1:19" hidden="1" x14ac:dyDescent="0.25">
      <c r="A1222" s="113"/>
      <c r="B1222" s="187" t="str">
        <f t="shared" si="129"/>
        <v/>
      </c>
      <c r="C1222" s="4"/>
      <c r="D1222" s="4"/>
      <c r="E1222" s="148"/>
      <c r="F1222" s="4"/>
      <c r="G1222" s="41"/>
      <c r="H1222" s="41"/>
      <c r="I1222" s="5"/>
      <c r="J1222" s="4"/>
      <c r="K1222" s="5"/>
      <c r="L1222" s="5" t="str">
        <f t="shared" si="126"/>
        <v/>
      </c>
      <c r="M1222" s="36"/>
      <c r="N1222" s="5" t="str">
        <f t="shared" si="127"/>
        <v/>
      </c>
      <c r="O1222" s="5"/>
      <c r="P1222" s="5" t="str">
        <f t="shared" si="128"/>
        <v/>
      </c>
      <c r="Q1222" s="4"/>
      <c r="R1222" s="4"/>
      <c r="S1222" s="4"/>
    </row>
    <row r="1223" spans="1:19" hidden="1" x14ac:dyDescent="0.25">
      <c r="A1223" s="113"/>
      <c r="B1223" s="187" t="str">
        <f t="shared" si="129"/>
        <v/>
      </c>
      <c r="C1223" s="4"/>
      <c r="D1223" s="4"/>
      <c r="E1223" s="148"/>
      <c r="F1223" s="4"/>
      <c r="G1223" s="41"/>
      <c r="H1223" s="41"/>
      <c r="I1223" s="5"/>
      <c r="J1223" s="4"/>
      <c r="K1223" s="5"/>
      <c r="L1223" s="5" t="str">
        <f t="shared" si="126"/>
        <v/>
      </c>
      <c r="M1223" s="36"/>
      <c r="N1223" s="5" t="str">
        <f t="shared" si="127"/>
        <v/>
      </c>
      <c r="O1223" s="5"/>
      <c r="P1223" s="5" t="str">
        <f t="shared" si="128"/>
        <v/>
      </c>
      <c r="Q1223" s="4"/>
      <c r="R1223" s="4"/>
      <c r="S1223" s="4"/>
    </row>
    <row r="1224" spans="1:19" hidden="1" x14ac:dyDescent="0.25">
      <c r="A1224" s="113"/>
      <c r="B1224" s="187" t="str">
        <f t="shared" si="129"/>
        <v/>
      </c>
      <c r="C1224" s="4"/>
      <c r="D1224" s="4"/>
      <c r="E1224" s="148"/>
      <c r="F1224" s="4"/>
      <c r="G1224" s="41"/>
      <c r="H1224" s="41"/>
      <c r="I1224" s="5"/>
      <c r="J1224" s="4"/>
      <c r="K1224" s="5"/>
      <c r="L1224" s="5" t="str">
        <f t="shared" si="126"/>
        <v/>
      </c>
      <c r="M1224" s="36"/>
      <c r="N1224" s="5" t="str">
        <f t="shared" si="127"/>
        <v/>
      </c>
      <c r="O1224" s="5"/>
      <c r="P1224" s="5" t="str">
        <f t="shared" si="128"/>
        <v/>
      </c>
      <c r="Q1224" s="4"/>
      <c r="R1224" s="4"/>
      <c r="S1224" s="4"/>
    </row>
    <row r="1225" spans="1:19" hidden="1" x14ac:dyDescent="0.25">
      <c r="A1225" s="113"/>
      <c r="B1225" s="187" t="str">
        <f t="shared" si="129"/>
        <v/>
      </c>
      <c r="C1225" s="4"/>
      <c r="D1225" s="4"/>
      <c r="E1225" s="148"/>
      <c r="F1225" s="4"/>
      <c r="G1225" s="41"/>
      <c r="H1225" s="41"/>
      <c r="I1225" s="5"/>
      <c r="J1225" s="4"/>
      <c r="K1225" s="5"/>
      <c r="L1225" s="5" t="str">
        <f t="shared" si="126"/>
        <v/>
      </c>
      <c r="M1225" s="36"/>
      <c r="N1225" s="5" t="str">
        <f t="shared" si="127"/>
        <v/>
      </c>
      <c r="O1225" s="5"/>
      <c r="P1225" s="5" t="str">
        <f t="shared" si="128"/>
        <v/>
      </c>
      <c r="Q1225" s="4"/>
      <c r="R1225" s="4"/>
      <c r="S1225" s="4"/>
    </row>
    <row r="1226" spans="1:19" hidden="1" x14ac:dyDescent="0.25">
      <c r="A1226" s="113"/>
      <c r="B1226" s="187" t="str">
        <f t="shared" si="129"/>
        <v/>
      </c>
      <c r="C1226" s="4"/>
      <c r="D1226" s="4"/>
      <c r="E1226" s="148"/>
      <c r="F1226" s="4"/>
      <c r="G1226" s="41"/>
      <c r="H1226" s="41"/>
      <c r="I1226" s="5"/>
      <c r="J1226" s="4"/>
      <c r="K1226" s="5"/>
      <c r="L1226" s="5" t="str">
        <f t="shared" si="126"/>
        <v/>
      </c>
      <c r="M1226" s="36"/>
      <c r="N1226" s="5" t="str">
        <f t="shared" si="127"/>
        <v/>
      </c>
      <c r="O1226" s="5"/>
      <c r="P1226" s="5" t="str">
        <f t="shared" si="128"/>
        <v/>
      </c>
      <c r="Q1226" s="4"/>
      <c r="R1226" s="4"/>
      <c r="S1226" s="4"/>
    </row>
    <row r="1227" spans="1:19" hidden="1" x14ac:dyDescent="0.25">
      <c r="A1227" s="113"/>
      <c r="B1227" s="187" t="str">
        <f t="shared" si="129"/>
        <v/>
      </c>
      <c r="C1227" s="4"/>
      <c r="D1227" s="4"/>
      <c r="E1227" s="148"/>
      <c r="F1227" s="4"/>
      <c r="G1227" s="41"/>
      <c r="H1227" s="41"/>
      <c r="I1227" s="5"/>
      <c r="J1227" s="4"/>
      <c r="K1227" s="5"/>
      <c r="L1227" s="5" t="str">
        <f t="shared" si="126"/>
        <v/>
      </c>
      <c r="M1227" s="36"/>
      <c r="N1227" s="5" t="str">
        <f t="shared" si="127"/>
        <v/>
      </c>
      <c r="O1227" s="5"/>
      <c r="P1227" s="5" t="str">
        <f t="shared" si="128"/>
        <v/>
      </c>
      <c r="Q1227" s="4"/>
      <c r="R1227" s="4"/>
      <c r="S1227" s="4"/>
    </row>
    <row r="1228" spans="1:19" hidden="1" x14ac:dyDescent="0.25">
      <c r="A1228" s="113"/>
      <c r="B1228" s="187" t="str">
        <f t="shared" si="129"/>
        <v/>
      </c>
      <c r="C1228" s="4"/>
      <c r="D1228" s="4"/>
      <c r="E1228" s="148"/>
      <c r="F1228" s="4"/>
      <c r="G1228" s="41"/>
      <c r="H1228" s="41"/>
      <c r="I1228" s="5"/>
      <c r="J1228" s="4"/>
      <c r="K1228" s="5"/>
      <c r="L1228" s="5" t="str">
        <f t="shared" si="126"/>
        <v/>
      </c>
      <c r="M1228" s="36"/>
      <c r="N1228" s="5" t="str">
        <f t="shared" si="127"/>
        <v/>
      </c>
      <c r="O1228" s="5"/>
      <c r="P1228" s="5" t="str">
        <f t="shared" si="128"/>
        <v/>
      </c>
      <c r="Q1228" s="4"/>
      <c r="R1228" s="4"/>
      <c r="S1228" s="4"/>
    </row>
    <row r="1229" spans="1:19" hidden="1" x14ac:dyDescent="0.25">
      <c r="A1229" s="113"/>
      <c r="B1229" s="187" t="str">
        <f t="shared" si="129"/>
        <v/>
      </c>
      <c r="C1229" s="4"/>
      <c r="D1229" s="4"/>
      <c r="E1229" s="148"/>
      <c r="F1229" s="4"/>
      <c r="G1229" s="41"/>
      <c r="H1229" s="41"/>
      <c r="I1229" s="5"/>
      <c r="J1229" s="4"/>
      <c r="K1229" s="5"/>
      <c r="L1229" s="5" t="str">
        <f t="shared" si="126"/>
        <v/>
      </c>
      <c r="M1229" s="36"/>
      <c r="N1229" s="5" t="str">
        <f t="shared" si="127"/>
        <v/>
      </c>
      <c r="O1229" s="5"/>
      <c r="P1229" s="5" t="str">
        <f t="shared" si="128"/>
        <v/>
      </c>
      <c r="Q1229" s="4"/>
      <c r="R1229" s="4"/>
      <c r="S1229" s="4"/>
    </row>
    <row r="1230" spans="1:19" hidden="1" x14ac:dyDescent="0.25">
      <c r="A1230" s="113"/>
      <c r="B1230" s="187" t="str">
        <f t="shared" si="129"/>
        <v/>
      </c>
      <c r="C1230" s="4"/>
      <c r="D1230" s="4"/>
      <c r="E1230" s="148"/>
      <c r="F1230" s="4"/>
      <c r="G1230" s="41"/>
      <c r="H1230" s="41"/>
      <c r="I1230" s="5"/>
      <c r="J1230" s="4"/>
      <c r="K1230" s="5"/>
      <c r="L1230" s="5" t="str">
        <f t="shared" ref="L1230:L1293" si="130">IF($F1230="","",IF($J1230="FIXED",$K1230,($G1230*FAT_MULT)+($H1230*SNF_MULT)+$I1230))</f>
        <v/>
      </c>
      <c r="M1230" s="36"/>
      <c r="N1230" s="5" t="str">
        <f t="shared" ref="N1230:N1293" si="131">IF($M1230="","",$M1230*$L1230)</f>
        <v/>
      </c>
      <c r="O1230" s="5"/>
      <c r="P1230" s="5" t="str">
        <f t="shared" ref="P1230:P1293" si="132">IF($M1230="","",$N1230+$O1230)</f>
        <v/>
      </c>
      <c r="Q1230" s="4"/>
      <c r="R1230" s="4"/>
      <c r="S1230" s="4"/>
    </row>
    <row r="1231" spans="1:19" hidden="1" x14ac:dyDescent="0.25">
      <c r="A1231" s="113"/>
      <c r="B1231" s="187" t="str">
        <f t="shared" si="129"/>
        <v/>
      </c>
      <c r="C1231" s="4"/>
      <c r="D1231" s="4"/>
      <c r="E1231" s="148"/>
      <c r="F1231" s="4"/>
      <c r="G1231" s="41"/>
      <c r="H1231" s="41"/>
      <c r="I1231" s="5"/>
      <c r="J1231" s="4"/>
      <c r="K1231" s="5"/>
      <c r="L1231" s="5" t="str">
        <f t="shared" si="130"/>
        <v/>
      </c>
      <c r="M1231" s="36"/>
      <c r="N1231" s="5" t="str">
        <f t="shared" si="131"/>
        <v/>
      </c>
      <c r="O1231" s="5"/>
      <c r="P1231" s="5" t="str">
        <f t="shared" si="132"/>
        <v/>
      </c>
      <c r="Q1231" s="4"/>
      <c r="R1231" s="4"/>
      <c r="S1231" s="4"/>
    </row>
    <row r="1232" spans="1:19" hidden="1" x14ac:dyDescent="0.25">
      <c r="A1232" s="113"/>
      <c r="B1232" s="187" t="str">
        <f t="shared" si="129"/>
        <v/>
      </c>
      <c r="C1232" s="4"/>
      <c r="D1232" s="4"/>
      <c r="E1232" s="148"/>
      <c r="F1232" s="4"/>
      <c r="G1232" s="41"/>
      <c r="H1232" s="41"/>
      <c r="I1232" s="5"/>
      <c r="J1232" s="4"/>
      <c r="K1232" s="5"/>
      <c r="L1232" s="5" t="str">
        <f t="shared" si="130"/>
        <v/>
      </c>
      <c r="M1232" s="36"/>
      <c r="N1232" s="5" t="str">
        <f t="shared" si="131"/>
        <v/>
      </c>
      <c r="O1232" s="5"/>
      <c r="P1232" s="5" t="str">
        <f t="shared" si="132"/>
        <v/>
      </c>
      <c r="Q1232" s="4"/>
      <c r="R1232" s="4"/>
      <c r="S1232" s="4"/>
    </row>
    <row r="1233" spans="1:19" hidden="1" x14ac:dyDescent="0.25">
      <c r="A1233" s="113"/>
      <c r="B1233" s="187" t="str">
        <f t="shared" si="129"/>
        <v/>
      </c>
      <c r="C1233" s="4"/>
      <c r="D1233" s="4"/>
      <c r="E1233" s="148"/>
      <c r="F1233" s="4"/>
      <c r="G1233" s="41"/>
      <c r="H1233" s="41"/>
      <c r="I1233" s="5"/>
      <c r="J1233" s="4"/>
      <c r="K1233" s="5"/>
      <c r="L1233" s="5" t="str">
        <f t="shared" si="130"/>
        <v/>
      </c>
      <c r="M1233" s="36"/>
      <c r="N1233" s="5" t="str">
        <f t="shared" si="131"/>
        <v/>
      </c>
      <c r="O1233" s="5"/>
      <c r="P1233" s="5" t="str">
        <f t="shared" si="132"/>
        <v/>
      </c>
      <c r="Q1233" s="4"/>
      <c r="R1233" s="4"/>
      <c r="S1233" s="4"/>
    </row>
    <row r="1234" spans="1:19" hidden="1" x14ac:dyDescent="0.25">
      <c r="A1234" s="113"/>
      <c r="B1234" s="187" t="str">
        <f t="shared" si="129"/>
        <v/>
      </c>
      <c r="C1234" s="4"/>
      <c r="D1234" s="4"/>
      <c r="E1234" s="148"/>
      <c r="F1234" s="4"/>
      <c r="G1234" s="41"/>
      <c r="H1234" s="41"/>
      <c r="I1234" s="5"/>
      <c r="J1234" s="4"/>
      <c r="K1234" s="5"/>
      <c r="L1234" s="5" t="str">
        <f t="shared" si="130"/>
        <v/>
      </c>
      <c r="M1234" s="36"/>
      <c r="N1234" s="5" t="str">
        <f t="shared" si="131"/>
        <v/>
      </c>
      <c r="O1234" s="5"/>
      <c r="P1234" s="5" t="str">
        <f t="shared" si="132"/>
        <v/>
      </c>
      <c r="Q1234" s="4"/>
      <c r="R1234" s="4"/>
      <c r="S1234" s="4"/>
    </row>
    <row r="1235" spans="1:19" hidden="1" x14ac:dyDescent="0.25">
      <c r="A1235" s="113"/>
      <c r="B1235" s="187" t="str">
        <f t="shared" si="129"/>
        <v/>
      </c>
      <c r="C1235" s="4"/>
      <c r="D1235" s="4"/>
      <c r="E1235" s="148"/>
      <c r="F1235" s="4"/>
      <c r="G1235" s="41"/>
      <c r="H1235" s="41"/>
      <c r="I1235" s="5"/>
      <c r="J1235" s="4"/>
      <c r="K1235" s="5"/>
      <c r="L1235" s="5" t="str">
        <f t="shared" si="130"/>
        <v/>
      </c>
      <c r="M1235" s="36"/>
      <c r="N1235" s="5" t="str">
        <f t="shared" si="131"/>
        <v/>
      </c>
      <c r="O1235" s="5"/>
      <c r="P1235" s="5" t="str">
        <f t="shared" si="132"/>
        <v/>
      </c>
      <c r="Q1235" s="4"/>
      <c r="R1235" s="4"/>
      <c r="S1235" s="4"/>
    </row>
    <row r="1236" spans="1:19" hidden="1" x14ac:dyDescent="0.25">
      <c r="A1236" s="113"/>
      <c r="B1236" s="187" t="str">
        <f t="shared" si="129"/>
        <v/>
      </c>
      <c r="C1236" s="4"/>
      <c r="D1236" s="4"/>
      <c r="E1236" s="148"/>
      <c r="F1236" s="4"/>
      <c r="G1236" s="41"/>
      <c r="H1236" s="41"/>
      <c r="I1236" s="5"/>
      <c r="J1236" s="4"/>
      <c r="K1236" s="5"/>
      <c r="L1236" s="5" t="str">
        <f t="shared" si="130"/>
        <v/>
      </c>
      <c r="M1236" s="36"/>
      <c r="N1236" s="5" t="str">
        <f t="shared" si="131"/>
        <v/>
      </c>
      <c r="O1236" s="5"/>
      <c r="P1236" s="5" t="str">
        <f t="shared" si="132"/>
        <v/>
      </c>
      <c r="Q1236" s="4"/>
      <c r="R1236" s="4"/>
      <c r="S1236" s="4"/>
    </row>
    <row r="1237" spans="1:19" hidden="1" x14ac:dyDescent="0.25">
      <c r="A1237" s="113"/>
      <c r="B1237" s="187" t="str">
        <f t="shared" si="129"/>
        <v/>
      </c>
      <c r="C1237" s="4"/>
      <c r="D1237" s="4"/>
      <c r="E1237" s="148"/>
      <c r="F1237" s="4"/>
      <c r="G1237" s="41"/>
      <c r="H1237" s="41"/>
      <c r="I1237" s="5"/>
      <c r="J1237" s="4"/>
      <c r="K1237" s="5"/>
      <c r="L1237" s="5" t="str">
        <f t="shared" si="130"/>
        <v/>
      </c>
      <c r="M1237" s="36"/>
      <c r="N1237" s="5" t="str">
        <f t="shared" si="131"/>
        <v/>
      </c>
      <c r="O1237" s="5"/>
      <c r="P1237" s="5" t="str">
        <f t="shared" si="132"/>
        <v/>
      </c>
      <c r="Q1237" s="4"/>
      <c r="R1237" s="4"/>
      <c r="S1237" s="4"/>
    </row>
    <row r="1238" spans="1:19" hidden="1" x14ac:dyDescent="0.25">
      <c r="A1238" s="113"/>
      <c r="B1238" s="187" t="str">
        <f t="shared" si="129"/>
        <v/>
      </c>
      <c r="C1238" s="4"/>
      <c r="D1238" s="4"/>
      <c r="E1238" s="148"/>
      <c r="F1238" s="4"/>
      <c r="G1238" s="41"/>
      <c r="H1238" s="41"/>
      <c r="I1238" s="5"/>
      <c r="J1238" s="4"/>
      <c r="K1238" s="5"/>
      <c r="L1238" s="5" t="str">
        <f t="shared" si="130"/>
        <v/>
      </c>
      <c r="M1238" s="36"/>
      <c r="N1238" s="5" t="str">
        <f t="shared" si="131"/>
        <v/>
      </c>
      <c r="O1238" s="5"/>
      <c r="P1238" s="5" t="str">
        <f t="shared" si="132"/>
        <v/>
      </c>
      <c r="Q1238" s="4"/>
      <c r="R1238" s="4"/>
      <c r="S1238" s="4"/>
    </row>
    <row r="1239" spans="1:19" hidden="1" x14ac:dyDescent="0.25">
      <c r="A1239" s="113"/>
      <c r="B1239" s="187" t="str">
        <f t="shared" si="129"/>
        <v/>
      </c>
      <c r="C1239" s="4"/>
      <c r="D1239" s="4"/>
      <c r="E1239" s="148"/>
      <c r="F1239" s="4"/>
      <c r="G1239" s="41"/>
      <c r="H1239" s="41"/>
      <c r="I1239" s="5"/>
      <c r="J1239" s="4"/>
      <c r="K1239" s="5"/>
      <c r="L1239" s="5" t="str">
        <f t="shared" si="130"/>
        <v/>
      </c>
      <c r="M1239" s="36"/>
      <c r="N1239" s="5" t="str">
        <f t="shared" si="131"/>
        <v/>
      </c>
      <c r="O1239" s="5"/>
      <c r="P1239" s="5" t="str">
        <f t="shared" si="132"/>
        <v/>
      </c>
      <c r="Q1239" s="4"/>
      <c r="R1239" s="4"/>
      <c r="S1239" s="4"/>
    </row>
    <row r="1240" spans="1:19" hidden="1" x14ac:dyDescent="0.25">
      <c r="A1240" s="113"/>
      <c r="B1240" s="187" t="str">
        <f t="shared" si="129"/>
        <v/>
      </c>
      <c r="C1240" s="4"/>
      <c r="D1240" s="4"/>
      <c r="E1240" s="148"/>
      <c r="F1240" s="4"/>
      <c r="G1240" s="41"/>
      <c r="H1240" s="41"/>
      <c r="I1240" s="5"/>
      <c r="J1240" s="4"/>
      <c r="K1240" s="5"/>
      <c r="L1240" s="5" t="str">
        <f t="shared" si="130"/>
        <v/>
      </c>
      <c r="M1240" s="36"/>
      <c r="N1240" s="5" t="str">
        <f t="shared" si="131"/>
        <v/>
      </c>
      <c r="O1240" s="5"/>
      <c r="P1240" s="5" t="str">
        <f t="shared" si="132"/>
        <v/>
      </c>
      <c r="Q1240" s="4"/>
      <c r="R1240" s="4"/>
      <c r="S1240" s="4"/>
    </row>
    <row r="1241" spans="1:19" hidden="1" x14ac:dyDescent="0.25">
      <c r="A1241" s="113"/>
      <c r="B1241" s="187" t="str">
        <f t="shared" si="129"/>
        <v/>
      </c>
      <c r="C1241" s="4"/>
      <c r="D1241" s="4"/>
      <c r="E1241" s="148"/>
      <c r="F1241" s="4"/>
      <c r="G1241" s="41"/>
      <c r="H1241" s="41"/>
      <c r="I1241" s="5"/>
      <c r="J1241" s="4"/>
      <c r="K1241" s="5"/>
      <c r="L1241" s="5" t="str">
        <f t="shared" si="130"/>
        <v/>
      </c>
      <c r="M1241" s="36"/>
      <c r="N1241" s="5" t="str">
        <f t="shared" si="131"/>
        <v/>
      </c>
      <c r="O1241" s="5"/>
      <c r="P1241" s="5" t="str">
        <f t="shared" si="132"/>
        <v/>
      </c>
      <c r="Q1241" s="4"/>
      <c r="R1241" s="4"/>
      <c r="S1241" s="4"/>
    </row>
    <row r="1242" spans="1:19" hidden="1" x14ac:dyDescent="0.25">
      <c r="A1242" s="113"/>
      <c r="B1242" s="187" t="str">
        <f t="shared" si="129"/>
        <v/>
      </c>
      <c r="C1242" s="4"/>
      <c r="D1242" s="4"/>
      <c r="E1242" s="148"/>
      <c r="F1242" s="4"/>
      <c r="G1242" s="41"/>
      <c r="H1242" s="41"/>
      <c r="I1242" s="5"/>
      <c r="J1242" s="4"/>
      <c r="K1242" s="5"/>
      <c r="L1242" s="5" t="str">
        <f t="shared" si="130"/>
        <v/>
      </c>
      <c r="M1242" s="36"/>
      <c r="N1242" s="5" t="str">
        <f t="shared" si="131"/>
        <v/>
      </c>
      <c r="O1242" s="5"/>
      <c r="P1242" s="5" t="str">
        <f t="shared" si="132"/>
        <v/>
      </c>
      <c r="Q1242" s="4"/>
      <c r="R1242" s="4"/>
      <c r="S1242" s="4"/>
    </row>
    <row r="1243" spans="1:19" hidden="1" x14ac:dyDescent="0.25">
      <c r="A1243" s="113"/>
      <c r="B1243" s="187" t="str">
        <f t="shared" si="129"/>
        <v/>
      </c>
      <c r="C1243" s="4"/>
      <c r="D1243" s="4"/>
      <c r="E1243" s="148"/>
      <c r="F1243" s="4"/>
      <c r="G1243" s="41"/>
      <c r="H1243" s="41"/>
      <c r="I1243" s="5"/>
      <c r="J1243" s="4"/>
      <c r="K1243" s="5"/>
      <c r="L1243" s="5" t="str">
        <f t="shared" si="130"/>
        <v/>
      </c>
      <c r="M1243" s="36"/>
      <c r="N1243" s="5" t="str">
        <f t="shared" si="131"/>
        <v/>
      </c>
      <c r="O1243" s="5"/>
      <c r="P1243" s="5" t="str">
        <f t="shared" si="132"/>
        <v/>
      </c>
      <c r="Q1243" s="4"/>
      <c r="R1243" s="4"/>
      <c r="S1243" s="4"/>
    </row>
    <row r="1244" spans="1:19" hidden="1" x14ac:dyDescent="0.25">
      <c r="A1244" s="113"/>
      <c r="B1244" s="187" t="str">
        <f t="shared" si="129"/>
        <v/>
      </c>
      <c r="C1244" s="4"/>
      <c r="D1244" s="4"/>
      <c r="E1244" s="148"/>
      <c r="F1244" s="4"/>
      <c r="G1244" s="41"/>
      <c r="H1244" s="41"/>
      <c r="I1244" s="5"/>
      <c r="J1244" s="4"/>
      <c r="K1244" s="5"/>
      <c r="L1244" s="5" t="str">
        <f t="shared" si="130"/>
        <v/>
      </c>
      <c r="M1244" s="36"/>
      <c r="N1244" s="5" t="str">
        <f t="shared" si="131"/>
        <v/>
      </c>
      <c r="O1244" s="5"/>
      <c r="P1244" s="5" t="str">
        <f t="shared" si="132"/>
        <v/>
      </c>
      <c r="Q1244" s="4"/>
      <c r="R1244" s="4"/>
      <c r="S1244" s="4"/>
    </row>
    <row r="1245" spans="1:19" hidden="1" x14ac:dyDescent="0.25">
      <c r="A1245" s="113"/>
      <c r="B1245" s="187" t="str">
        <f t="shared" si="129"/>
        <v/>
      </c>
      <c r="C1245" s="4"/>
      <c r="D1245" s="4"/>
      <c r="E1245" s="148"/>
      <c r="F1245" s="4"/>
      <c r="G1245" s="41"/>
      <c r="H1245" s="41"/>
      <c r="I1245" s="5"/>
      <c r="J1245" s="4"/>
      <c r="K1245" s="5"/>
      <c r="L1245" s="5" t="str">
        <f t="shared" si="130"/>
        <v/>
      </c>
      <c r="M1245" s="36"/>
      <c r="N1245" s="5" t="str">
        <f t="shared" si="131"/>
        <v/>
      </c>
      <c r="O1245" s="5"/>
      <c r="P1245" s="5" t="str">
        <f t="shared" si="132"/>
        <v/>
      </c>
      <c r="Q1245" s="4"/>
      <c r="R1245" s="4"/>
      <c r="S1245" s="4"/>
    </row>
    <row r="1246" spans="1:19" hidden="1" x14ac:dyDescent="0.25">
      <c r="A1246" s="113"/>
      <c r="B1246" s="187" t="str">
        <f t="shared" si="129"/>
        <v/>
      </c>
      <c r="C1246" s="4"/>
      <c r="D1246" s="4"/>
      <c r="E1246" s="148"/>
      <c r="F1246" s="4"/>
      <c r="G1246" s="41"/>
      <c r="H1246" s="41"/>
      <c r="I1246" s="5"/>
      <c r="J1246" s="4"/>
      <c r="K1246" s="5"/>
      <c r="L1246" s="5" t="str">
        <f t="shared" si="130"/>
        <v/>
      </c>
      <c r="M1246" s="36"/>
      <c r="N1246" s="5" t="str">
        <f t="shared" si="131"/>
        <v/>
      </c>
      <c r="O1246" s="5"/>
      <c r="P1246" s="5" t="str">
        <f t="shared" si="132"/>
        <v/>
      </c>
      <c r="Q1246" s="4"/>
      <c r="R1246" s="4"/>
      <c r="S1246" s="4"/>
    </row>
    <row r="1247" spans="1:19" hidden="1" x14ac:dyDescent="0.25">
      <c r="A1247" s="113"/>
      <c r="B1247" s="187" t="str">
        <f t="shared" si="129"/>
        <v/>
      </c>
      <c r="C1247" s="4"/>
      <c r="D1247" s="4"/>
      <c r="E1247" s="148"/>
      <c r="F1247" s="4"/>
      <c r="G1247" s="41"/>
      <c r="H1247" s="41"/>
      <c r="I1247" s="5"/>
      <c r="J1247" s="4"/>
      <c r="K1247" s="5"/>
      <c r="L1247" s="5" t="str">
        <f t="shared" si="130"/>
        <v/>
      </c>
      <c r="M1247" s="36"/>
      <c r="N1247" s="5" t="str">
        <f t="shared" si="131"/>
        <v/>
      </c>
      <c r="O1247" s="5"/>
      <c r="P1247" s="5" t="str">
        <f t="shared" si="132"/>
        <v/>
      </c>
      <c r="Q1247" s="4"/>
      <c r="R1247" s="4"/>
      <c r="S1247" s="4"/>
    </row>
    <row r="1248" spans="1:19" hidden="1" x14ac:dyDescent="0.25">
      <c r="A1248" s="113"/>
      <c r="B1248" s="187" t="str">
        <f t="shared" si="129"/>
        <v/>
      </c>
      <c r="C1248" s="4"/>
      <c r="D1248" s="4"/>
      <c r="E1248" s="148"/>
      <c r="F1248" s="4"/>
      <c r="G1248" s="41"/>
      <c r="H1248" s="41"/>
      <c r="I1248" s="5"/>
      <c r="J1248" s="4"/>
      <c r="K1248" s="5"/>
      <c r="L1248" s="5" t="str">
        <f t="shared" si="130"/>
        <v/>
      </c>
      <c r="M1248" s="36"/>
      <c r="N1248" s="5" t="str">
        <f t="shared" si="131"/>
        <v/>
      </c>
      <c r="O1248" s="5"/>
      <c r="P1248" s="5" t="str">
        <f t="shared" si="132"/>
        <v/>
      </c>
      <c r="Q1248" s="4"/>
      <c r="R1248" s="4"/>
      <c r="S1248" s="4"/>
    </row>
    <row r="1249" spans="1:19" hidden="1" x14ac:dyDescent="0.25">
      <c r="A1249" s="113"/>
      <c r="B1249" s="187" t="str">
        <f t="shared" si="129"/>
        <v/>
      </c>
      <c r="C1249" s="4"/>
      <c r="D1249" s="4"/>
      <c r="E1249" s="148"/>
      <c r="F1249" s="4"/>
      <c r="G1249" s="41"/>
      <c r="H1249" s="41"/>
      <c r="I1249" s="5"/>
      <c r="J1249" s="4"/>
      <c r="K1249" s="5"/>
      <c r="L1249" s="5" t="str">
        <f t="shared" si="130"/>
        <v/>
      </c>
      <c r="M1249" s="36"/>
      <c r="N1249" s="5" t="str">
        <f t="shared" si="131"/>
        <v/>
      </c>
      <c r="O1249" s="5"/>
      <c r="P1249" s="5" t="str">
        <f t="shared" si="132"/>
        <v/>
      </c>
      <c r="Q1249" s="4"/>
      <c r="R1249" s="4"/>
      <c r="S1249" s="4"/>
    </row>
    <row r="1250" spans="1:19" hidden="1" x14ac:dyDescent="0.25">
      <c r="A1250" s="113"/>
      <c r="B1250" s="187" t="str">
        <f t="shared" si="129"/>
        <v/>
      </c>
      <c r="C1250" s="4"/>
      <c r="D1250" s="4"/>
      <c r="E1250" s="148"/>
      <c r="F1250" s="4"/>
      <c r="G1250" s="41"/>
      <c r="H1250" s="41"/>
      <c r="I1250" s="5"/>
      <c r="J1250" s="4"/>
      <c r="K1250" s="5"/>
      <c r="L1250" s="5" t="str">
        <f t="shared" si="130"/>
        <v/>
      </c>
      <c r="M1250" s="36"/>
      <c r="N1250" s="5" t="str">
        <f t="shared" si="131"/>
        <v/>
      </c>
      <c r="O1250" s="5"/>
      <c r="P1250" s="5" t="str">
        <f t="shared" si="132"/>
        <v/>
      </c>
      <c r="Q1250" s="4"/>
      <c r="R1250" s="4"/>
      <c r="S1250" s="4"/>
    </row>
    <row r="1251" spans="1:19" hidden="1" x14ac:dyDescent="0.25">
      <c r="A1251" s="113"/>
      <c r="B1251" s="187" t="str">
        <f t="shared" si="129"/>
        <v/>
      </c>
      <c r="C1251" s="4"/>
      <c r="D1251" s="4"/>
      <c r="E1251" s="148"/>
      <c r="F1251" s="4"/>
      <c r="G1251" s="41"/>
      <c r="H1251" s="41"/>
      <c r="I1251" s="5"/>
      <c r="J1251" s="4"/>
      <c r="K1251" s="5"/>
      <c r="L1251" s="5" t="str">
        <f t="shared" si="130"/>
        <v/>
      </c>
      <c r="M1251" s="36"/>
      <c r="N1251" s="5" t="str">
        <f t="shared" si="131"/>
        <v/>
      </c>
      <c r="O1251" s="5"/>
      <c r="P1251" s="5" t="str">
        <f t="shared" si="132"/>
        <v/>
      </c>
      <c r="Q1251" s="4"/>
      <c r="R1251" s="4"/>
      <c r="S1251" s="4"/>
    </row>
    <row r="1252" spans="1:19" hidden="1" x14ac:dyDescent="0.25">
      <c r="A1252" s="113"/>
      <c r="B1252" s="187" t="str">
        <f t="shared" si="129"/>
        <v/>
      </c>
      <c r="C1252" s="4"/>
      <c r="D1252" s="4"/>
      <c r="E1252" s="148"/>
      <c r="F1252" s="4"/>
      <c r="G1252" s="41"/>
      <c r="H1252" s="41"/>
      <c r="I1252" s="5"/>
      <c r="J1252" s="4"/>
      <c r="K1252" s="5"/>
      <c r="L1252" s="5" t="str">
        <f t="shared" si="130"/>
        <v/>
      </c>
      <c r="M1252" s="36"/>
      <c r="N1252" s="5" t="str">
        <f t="shared" si="131"/>
        <v/>
      </c>
      <c r="O1252" s="5"/>
      <c r="P1252" s="5" t="str">
        <f t="shared" si="132"/>
        <v/>
      </c>
      <c r="Q1252" s="4"/>
      <c r="R1252" s="4"/>
      <c r="S1252" s="4"/>
    </row>
    <row r="1253" spans="1:19" hidden="1" x14ac:dyDescent="0.25">
      <c r="A1253" s="113"/>
      <c r="B1253" s="187" t="str">
        <f t="shared" si="129"/>
        <v/>
      </c>
      <c r="C1253" s="4"/>
      <c r="D1253" s="4"/>
      <c r="E1253" s="148"/>
      <c r="F1253" s="4"/>
      <c r="G1253" s="41"/>
      <c r="H1253" s="41"/>
      <c r="I1253" s="5"/>
      <c r="J1253" s="4"/>
      <c r="K1253" s="5"/>
      <c r="L1253" s="5" t="str">
        <f t="shared" si="130"/>
        <v/>
      </c>
      <c r="M1253" s="36"/>
      <c r="N1253" s="5" t="str">
        <f t="shared" si="131"/>
        <v/>
      </c>
      <c r="O1253" s="5"/>
      <c r="P1253" s="5" t="str">
        <f t="shared" si="132"/>
        <v/>
      </c>
      <c r="Q1253" s="4"/>
      <c r="R1253" s="4"/>
      <c r="S1253" s="4"/>
    </row>
    <row r="1254" spans="1:19" hidden="1" x14ac:dyDescent="0.25">
      <c r="A1254" s="113"/>
      <c r="B1254" s="187" t="str">
        <f t="shared" si="129"/>
        <v/>
      </c>
      <c r="C1254" s="4"/>
      <c r="D1254" s="4"/>
      <c r="E1254" s="148"/>
      <c r="F1254" s="4"/>
      <c r="G1254" s="41"/>
      <c r="H1254" s="41"/>
      <c r="I1254" s="5"/>
      <c r="J1254" s="4"/>
      <c r="K1254" s="5"/>
      <c r="L1254" s="5" t="str">
        <f t="shared" si="130"/>
        <v/>
      </c>
      <c r="M1254" s="36"/>
      <c r="N1254" s="5" t="str">
        <f t="shared" si="131"/>
        <v/>
      </c>
      <c r="O1254" s="5"/>
      <c r="P1254" s="5" t="str">
        <f t="shared" si="132"/>
        <v/>
      </c>
      <c r="Q1254" s="4"/>
      <c r="R1254" s="4"/>
      <c r="S1254" s="4"/>
    </row>
    <row r="1255" spans="1:19" hidden="1" x14ac:dyDescent="0.25">
      <c r="A1255" s="113"/>
      <c r="B1255" s="187" t="str">
        <f t="shared" si="129"/>
        <v/>
      </c>
      <c r="C1255" s="4"/>
      <c r="D1255" s="4"/>
      <c r="E1255" s="148"/>
      <c r="F1255" s="4"/>
      <c r="G1255" s="41"/>
      <c r="H1255" s="41"/>
      <c r="I1255" s="5"/>
      <c r="J1255" s="4"/>
      <c r="K1255" s="5"/>
      <c r="L1255" s="5" t="str">
        <f t="shared" si="130"/>
        <v/>
      </c>
      <c r="M1255" s="36"/>
      <c r="N1255" s="5" t="str">
        <f t="shared" si="131"/>
        <v/>
      </c>
      <c r="O1255" s="5"/>
      <c r="P1255" s="5" t="str">
        <f t="shared" si="132"/>
        <v/>
      </c>
      <c r="Q1255" s="4"/>
      <c r="R1255" s="4"/>
      <c r="S1255" s="4"/>
    </row>
    <row r="1256" spans="1:19" hidden="1" x14ac:dyDescent="0.25">
      <c r="A1256" s="113"/>
      <c r="B1256" s="187" t="str">
        <f t="shared" si="129"/>
        <v/>
      </c>
      <c r="C1256" s="4"/>
      <c r="D1256" s="4"/>
      <c r="E1256" s="148"/>
      <c r="F1256" s="4"/>
      <c r="G1256" s="41"/>
      <c r="H1256" s="41"/>
      <c r="I1256" s="5"/>
      <c r="J1256" s="4"/>
      <c r="K1256" s="5"/>
      <c r="L1256" s="5" t="str">
        <f t="shared" si="130"/>
        <v/>
      </c>
      <c r="M1256" s="36"/>
      <c r="N1256" s="5" t="str">
        <f t="shared" si="131"/>
        <v/>
      </c>
      <c r="O1256" s="5"/>
      <c r="P1256" s="5" t="str">
        <f t="shared" si="132"/>
        <v/>
      </c>
      <c r="Q1256" s="4"/>
      <c r="R1256" s="4"/>
      <c r="S1256" s="4"/>
    </row>
    <row r="1257" spans="1:19" hidden="1" x14ac:dyDescent="0.25">
      <c r="A1257" s="113"/>
      <c r="B1257" s="187" t="str">
        <f t="shared" si="129"/>
        <v/>
      </c>
      <c r="C1257" s="4"/>
      <c r="D1257" s="4"/>
      <c r="E1257" s="148"/>
      <c r="F1257" s="4"/>
      <c r="G1257" s="41"/>
      <c r="H1257" s="41"/>
      <c r="I1257" s="5"/>
      <c r="J1257" s="4"/>
      <c r="K1257" s="5"/>
      <c r="L1257" s="5" t="str">
        <f t="shared" si="130"/>
        <v/>
      </c>
      <c r="M1257" s="36"/>
      <c r="N1257" s="5" t="str">
        <f t="shared" si="131"/>
        <v/>
      </c>
      <c r="O1257" s="5"/>
      <c r="P1257" s="5" t="str">
        <f t="shared" si="132"/>
        <v/>
      </c>
      <c r="Q1257" s="4"/>
      <c r="R1257" s="4"/>
      <c r="S1257" s="4"/>
    </row>
    <row r="1258" spans="1:19" hidden="1" x14ac:dyDescent="0.25">
      <c r="A1258" s="113"/>
      <c r="B1258" s="187" t="str">
        <f t="shared" si="129"/>
        <v/>
      </c>
      <c r="C1258" s="4"/>
      <c r="D1258" s="4"/>
      <c r="E1258" s="148"/>
      <c r="F1258" s="4"/>
      <c r="G1258" s="41"/>
      <c r="H1258" s="41"/>
      <c r="I1258" s="5"/>
      <c r="J1258" s="4"/>
      <c r="K1258" s="5"/>
      <c r="L1258" s="5" t="str">
        <f t="shared" si="130"/>
        <v/>
      </c>
      <c r="M1258" s="36"/>
      <c r="N1258" s="5" t="str">
        <f t="shared" si="131"/>
        <v/>
      </c>
      <c r="O1258" s="5"/>
      <c r="P1258" s="5" t="str">
        <f t="shared" si="132"/>
        <v/>
      </c>
      <c r="Q1258" s="4"/>
      <c r="R1258" s="4"/>
      <c r="S1258" s="4"/>
    </row>
    <row r="1259" spans="1:19" hidden="1" x14ac:dyDescent="0.25">
      <c r="A1259" s="113"/>
      <c r="B1259" s="187" t="str">
        <f t="shared" si="129"/>
        <v/>
      </c>
      <c r="C1259" s="4"/>
      <c r="D1259" s="4"/>
      <c r="E1259" s="148"/>
      <c r="F1259" s="4"/>
      <c r="G1259" s="41"/>
      <c r="H1259" s="41"/>
      <c r="I1259" s="5"/>
      <c r="J1259" s="4"/>
      <c r="K1259" s="5"/>
      <c r="L1259" s="5" t="str">
        <f t="shared" si="130"/>
        <v/>
      </c>
      <c r="M1259" s="36"/>
      <c r="N1259" s="5" t="str">
        <f t="shared" si="131"/>
        <v/>
      </c>
      <c r="O1259" s="5"/>
      <c r="P1259" s="5" t="str">
        <f t="shared" si="132"/>
        <v/>
      </c>
      <c r="Q1259" s="4"/>
      <c r="R1259" s="4"/>
      <c r="S1259" s="4"/>
    </row>
    <row r="1260" spans="1:19" hidden="1" x14ac:dyDescent="0.25">
      <c r="A1260" s="113"/>
      <c r="B1260" s="187" t="str">
        <f t="shared" si="129"/>
        <v/>
      </c>
      <c r="C1260" s="4"/>
      <c r="D1260" s="4"/>
      <c r="E1260" s="148"/>
      <c r="F1260" s="4"/>
      <c r="G1260" s="41"/>
      <c r="H1260" s="41"/>
      <c r="I1260" s="5"/>
      <c r="J1260" s="4"/>
      <c r="K1260" s="5"/>
      <c r="L1260" s="5" t="str">
        <f t="shared" si="130"/>
        <v/>
      </c>
      <c r="M1260" s="36"/>
      <c r="N1260" s="5" t="str">
        <f t="shared" si="131"/>
        <v/>
      </c>
      <c r="O1260" s="5"/>
      <c r="P1260" s="5" t="str">
        <f t="shared" si="132"/>
        <v/>
      </c>
      <c r="Q1260" s="4"/>
      <c r="R1260" s="4"/>
      <c r="S1260" s="4"/>
    </row>
    <row r="1261" spans="1:19" hidden="1" x14ac:dyDescent="0.25">
      <c r="A1261" s="113"/>
      <c r="B1261" s="187" t="str">
        <f t="shared" si="129"/>
        <v/>
      </c>
      <c r="C1261" s="4"/>
      <c r="D1261" s="4"/>
      <c r="E1261" s="148"/>
      <c r="F1261" s="4"/>
      <c r="G1261" s="41"/>
      <c r="H1261" s="41"/>
      <c r="I1261" s="5"/>
      <c r="J1261" s="4"/>
      <c r="K1261" s="5"/>
      <c r="L1261" s="5" t="str">
        <f t="shared" si="130"/>
        <v/>
      </c>
      <c r="M1261" s="36"/>
      <c r="N1261" s="5" t="str">
        <f t="shared" si="131"/>
        <v/>
      </c>
      <c r="O1261" s="5"/>
      <c r="P1261" s="5" t="str">
        <f t="shared" si="132"/>
        <v/>
      </c>
      <c r="Q1261" s="4"/>
      <c r="R1261" s="4"/>
      <c r="S1261" s="4"/>
    </row>
    <row r="1262" spans="1:19" hidden="1" x14ac:dyDescent="0.25">
      <c r="A1262" s="113"/>
      <c r="B1262" s="187" t="str">
        <f t="shared" si="129"/>
        <v/>
      </c>
      <c r="C1262" s="4"/>
      <c r="D1262" s="4"/>
      <c r="E1262" s="148"/>
      <c r="F1262" s="4"/>
      <c r="G1262" s="41"/>
      <c r="H1262" s="41"/>
      <c r="I1262" s="5"/>
      <c r="J1262" s="4"/>
      <c r="K1262" s="5"/>
      <c r="L1262" s="5" t="str">
        <f t="shared" si="130"/>
        <v/>
      </c>
      <c r="M1262" s="36"/>
      <c r="N1262" s="5" t="str">
        <f t="shared" si="131"/>
        <v/>
      </c>
      <c r="O1262" s="5"/>
      <c r="P1262" s="5" t="str">
        <f t="shared" si="132"/>
        <v/>
      </c>
      <c r="Q1262" s="4"/>
      <c r="R1262" s="4"/>
      <c r="S1262" s="4"/>
    </row>
    <row r="1263" spans="1:19" hidden="1" x14ac:dyDescent="0.25">
      <c r="A1263" s="113"/>
      <c r="B1263" s="187" t="str">
        <f t="shared" si="129"/>
        <v/>
      </c>
      <c r="C1263" s="4"/>
      <c r="D1263" s="4"/>
      <c r="E1263" s="148"/>
      <c r="F1263" s="4"/>
      <c r="G1263" s="41"/>
      <c r="H1263" s="41"/>
      <c r="I1263" s="5"/>
      <c r="J1263" s="4"/>
      <c r="K1263" s="5"/>
      <c r="L1263" s="5" t="str">
        <f t="shared" si="130"/>
        <v/>
      </c>
      <c r="M1263" s="36"/>
      <c r="N1263" s="5" t="str">
        <f t="shared" si="131"/>
        <v/>
      </c>
      <c r="O1263" s="5"/>
      <c r="P1263" s="5" t="str">
        <f t="shared" si="132"/>
        <v/>
      </c>
      <c r="Q1263" s="4"/>
      <c r="R1263" s="4"/>
      <c r="S1263" s="4"/>
    </row>
    <row r="1264" spans="1:19" hidden="1" x14ac:dyDescent="0.25">
      <c r="A1264" s="113"/>
      <c r="B1264" s="187" t="str">
        <f t="shared" si="129"/>
        <v/>
      </c>
      <c r="C1264" s="4"/>
      <c r="D1264" s="4"/>
      <c r="E1264" s="148"/>
      <c r="F1264" s="4"/>
      <c r="G1264" s="41"/>
      <c r="H1264" s="41"/>
      <c r="I1264" s="5"/>
      <c r="J1264" s="4"/>
      <c r="K1264" s="5"/>
      <c r="L1264" s="5" t="str">
        <f t="shared" si="130"/>
        <v/>
      </c>
      <c r="M1264" s="36"/>
      <c r="N1264" s="5" t="str">
        <f t="shared" si="131"/>
        <v/>
      </c>
      <c r="O1264" s="5"/>
      <c r="P1264" s="5" t="str">
        <f t="shared" si="132"/>
        <v/>
      </c>
      <c r="Q1264" s="4"/>
      <c r="R1264" s="4"/>
      <c r="S1264" s="4"/>
    </row>
    <row r="1265" spans="1:19" hidden="1" x14ac:dyDescent="0.25">
      <c r="A1265" s="113"/>
      <c r="B1265" s="187" t="str">
        <f t="shared" si="129"/>
        <v/>
      </c>
      <c r="C1265" s="4"/>
      <c r="D1265" s="4"/>
      <c r="E1265" s="148"/>
      <c r="F1265" s="4"/>
      <c r="G1265" s="41"/>
      <c r="H1265" s="41"/>
      <c r="I1265" s="5"/>
      <c r="J1265" s="4"/>
      <c r="K1265" s="5"/>
      <c r="L1265" s="5" t="str">
        <f t="shared" si="130"/>
        <v/>
      </c>
      <c r="M1265" s="36"/>
      <c r="N1265" s="5" t="str">
        <f t="shared" si="131"/>
        <v/>
      </c>
      <c r="O1265" s="5"/>
      <c r="P1265" s="5" t="str">
        <f t="shared" si="132"/>
        <v/>
      </c>
      <c r="Q1265" s="4"/>
      <c r="R1265" s="4"/>
      <c r="S1265" s="4"/>
    </row>
    <row r="1266" spans="1:19" hidden="1" x14ac:dyDescent="0.25">
      <c r="A1266" s="113"/>
      <c r="B1266" s="187" t="str">
        <f t="shared" si="129"/>
        <v/>
      </c>
      <c r="C1266" s="4"/>
      <c r="D1266" s="4"/>
      <c r="E1266" s="148"/>
      <c r="F1266" s="4"/>
      <c r="G1266" s="41"/>
      <c r="H1266" s="41"/>
      <c r="I1266" s="5"/>
      <c r="J1266" s="4"/>
      <c r="K1266" s="5"/>
      <c r="L1266" s="5" t="str">
        <f t="shared" si="130"/>
        <v/>
      </c>
      <c r="M1266" s="36"/>
      <c r="N1266" s="5" t="str">
        <f t="shared" si="131"/>
        <v/>
      </c>
      <c r="O1266" s="5"/>
      <c r="P1266" s="5" t="str">
        <f t="shared" si="132"/>
        <v/>
      </c>
      <c r="Q1266" s="4"/>
      <c r="R1266" s="4"/>
      <c r="S1266" s="4"/>
    </row>
    <row r="1267" spans="1:19" hidden="1" x14ac:dyDescent="0.25">
      <c r="A1267" s="113"/>
      <c r="B1267" s="187" t="str">
        <f t="shared" si="129"/>
        <v/>
      </c>
      <c r="C1267" s="4"/>
      <c r="D1267" s="4"/>
      <c r="E1267" s="148"/>
      <c r="F1267" s="4"/>
      <c r="G1267" s="41"/>
      <c r="H1267" s="41"/>
      <c r="I1267" s="5"/>
      <c r="J1267" s="4"/>
      <c r="K1267" s="5"/>
      <c r="L1267" s="5" t="str">
        <f t="shared" si="130"/>
        <v/>
      </c>
      <c r="M1267" s="36"/>
      <c r="N1267" s="5" t="str">
        <f t="shared" si="131"/>
        <v/>
      </c>
      <c r="O1267" s="5"/>
      <c r="P1267" s="5" t="str">
        <f t="shared" si="132"/>
        <v/>
      </c>
      <c r="Q1267" s="4"/>
      <c r="R1267" s="4"/>
      <c r="S1267" s="4"/>
    </row>
    <row r="1268" spans="1:19" hidden="1" x14ac:dyDescent="0.25">
      <c r="A1268" s="113"/>
      <c r="B1268" s="187" t="str">
        <f t="shared" si="129"/>
        <v/>
      </c>
      <c r="C1268" s="4"/>
      <c r="D1268" s="4"/>
      <c r="E1268" s="148"/>
      <c r="F1268" s="4"/>
      <c r="G1268" s="41"/>
      <c r="H1268" s="41"/>
      <c r="I1268" s="5"/>
      <c r="J1268" s="4"/>
      <c r="K1268" s="5"/>
      <c r="L1268" s="5" t="str">
        <f t="shared" si="130"/>
        <v/>
      </c>
      <c r="M1268" s="36"/>
      <c r="N1268" s="5" t="str">
        <f t="shared" si="131"/>
        <v/>
      </c>
      <c r="O1268" s="5"/>
      <c r="P1268" s="5" t="str">
        <f t="shared" si="132"/>
        <v/>
      </c>
      <c r="Q1268" s="4"/>
      <c r="R1268" s="4"/>
      <c r="S1268" s="4"/>
    </row>
    <row r="1269" spans="1:19" hidden="1" x14ac:dyDescent="0.25">
      <c r="A1269" s="113"/>
      <c r="B1269" s="187" t="str">
        <f t="shared" ref="B1269:B1327" si="133">IF(A1269="","",IF(ISNUMBER(A1269),IFERROR(VLOOKUP(TEXT(A1269,"yyyy/mm/dd"),BSAD,2,FALSE),""),IFERROR(VLOOKUP(A1269,BSAD,2,FALSE),"")))</f>
        <v/>
      </c>
      <c r="C1269" s="4"/>
      <c r="D1269" s="4"/>
      <c r="E1269" s="148"/>
      <c r="F1269" s="4"/>
      <c r="G1269" s="41"/>
      <c r="H1269" s="41"/>
      <c r="I1269" s="5"/>
      <c r="J1269" s="4"/>
      <c r="K1269" s="5"/>
      <c r="L1269" s="5" t="str">
        <f t="shared" si="130"/>
        <v/>
      </c>
      <c r="M1269" s="36"/>
      <c r="N1269" s="5" t="str">
        <f t="shared" si="131"/>
        <v/>
      </c>
      <c r="O1269" s="5"/>
      <c r="P1269" s="5" t="str">
        <f t="shared" si="132"/>
        <v/>
      </c>
      <c r="Q1269" s="4"/>
      <c r="R1269" s="4"/>
      <c r="S1269" s="4"/>
    </row>
    <row r="1270" spans="1:19" hidden="1" x14ac:dyDescent="0.25">
      <c r="A1270" s="113"/>
      <c r="B1270" s="187" t="str">
        <f t="shared" si="133"/>
        <v/>
      </c>
      <c r="C1270" s="4"/>
      <c r="D1270" s="4"/>
      <c r="E1270" s="148"/>
      <c r="F1270" s="4"/>
      <c r="G1270" s="41"/>
      <c r="H1270" s="41"/>
      <c r="I1270" s="5"/>
      <c r="J1270" s="4"/>
      <c r="K1270" s="5"/>
      <c r="L1270" s="5" t="str">
        <f t="shared" si="130"/>
        <v/>
      </c>
      <c r="M1270" s="36"/>
      <c r="N1270" s="5" t="str">
        <f t="shared" si="131"/>
        <v/>
      </c>
      <c r="O1270" s="5"/>
      <c r="P1270" s="5" t="str">
        <f t="shared" si="132"/>
        <v/>
      </c>
      <c r="Q1270" s="4"/>
      <c r="R1270" s="4"/>
      <c r="S1270" s="4"/>
    </row>
    <row r="1271" spans="1:19" hidden="1" x14ac:dyDescent="0.25">
      <c r="A1271" s="113"/>
      <c r="B1271" s="187" t="str">
        <f t="shared" si="133"/>
        <v/>
      </c>
      <c r="C1271" s="4"/>
      <c r="D1271" s="4"/>
      <c r="E1271" s="148"/>
      <c r="F1271" s="4"/>
      <c r="G1271" s="41"/>
      <c r="H1271" s="41"/>
      <c r="I1271" s="5"/>
      <c r="J1271" s="4"/>
      <c r="K1271" s="5"/>
      <c r="L1271" s="5" t="str">
        <f t="shared" si="130"/>
        <v/>
      </c>
      <c r="M1271" s="36"/>
      <c r="N1271" s="5" t="str">
        <f t="shared" si="131"/>
        <v/>
      </c>
      <c r="O1271" s="5"/>
      <c r="P1271" s="5" t="str">
        <f t="shared" si="132"/>
        <v/>
      </c>
      <c r="Q1271" s="4"/>
      <c r="R1271" s="4"/>
      <c r="S1271" s="4"/>
    </row>
    <row r="1272" spans="1:19" hidden="1" x14ac:dyDescent="0.25">
      <c r="A1272" s="113"/>
      <c r="B1272" s="187" t="str">
        <f t="shared" si="133"/>
        <v/>
      </c>
      <c r="C1272" s="4"/>
      <c r="D1272" s="4"/>
      <c r="E1272" s="148"/>
      <c r="F1272" s="4"/>
      <c r="G1272" s="41"/>
      <c r="H1272" s="41"/>
      <c r="I1272" s="5"/>
      <c r="J1272" s="4"/>
      <c r="K1272" s="5"/>
      <c r="L1272" s="5" t="str">
        <f t="shared" si="130"/>
        <v/>
      </c>
      <c r="M1272" s="36"/>
      <c r="N1272" s="5" t="str">
        <f t="shared" si="131"/>
        <v/>
      </c>
      <c r="O1272" s="5"/>
      <c r="P1272" s="5" t="str">
        <f t="shared" si="132"/>
        <v/>
      </c>
      <c r="Q1272" s="4"/>
      <c r="R1272" s="4"/>
      <c r="S1272" s="4"/>
    </row>
    <row r="1273" spans="1:19" hidden="1" x14ac:dyDescent="0.25">
      <c r="A1273" s="113"/>
      <c r="B1273" s="187" t="str">
        <f t="shared" si="133"/>
        <v/>
      </c>
      <c r="C1273" s="4"/>
      <c r="D1273" s="4"/>
      <c r="E1273" s="148"/>
      <c r="F1273" s="4"/>
      <c r="G1273" s="41"/>
      <c r="H1273" s="41"/>
      <c r="I1273" s="5"/>
      <c r="J1273" s="4"/>
      <c r="K1273" s="5"/>
      <c r="L1273" s="5" t="str">
        <f t="shared" si="130"/>
        <v/>
      </c>
      <c r="M1273" s="36"/>
      <c r="N1273" s="5" t="str">
        <f t="shared" si="131"/>
        <v/>
      </c>
      <c r="O1273" s="5"/>
      <c r="P1273" s="5" t="str">
        <f t="shared" si="132"/>
        <v/>
      </c>
      <c r="Q1273" s="4"/>
      <c r="R1273" s="4"/>
      <c r="S1273" s="4"/>
    </row>
    <row r="1274" spans="1:19" hidden="1" x14ac:dyDescent="0.25">
      <c r="A1274" s="113"/>
      <c r="B1274" s="187" t="str">
        <f t="shared" si="133"/>
        <v/>
      </c>
      <c r="C1274" s="4"/>
      <c r="D1274" s="4"/>
      <c r="E1274" s="148"/>
      <c r="F1274" s="4"/>
      <c r="G1274" s="41"/>
      <c r="H1274" s="41"/>
      <c r="I1274" s="5"/>
      <c r="J1274" s="4"/>
      <c r="K1274" s="5"/>
      <c r="L1274" s="5" t="str">
        <f t="shared" si="130"/>
        <v/>
      </c>
      <c r="M1274" s="36"/>
      <c r="N1274" s="5" t="str">
        <f t="shared" si="131"/>
        <v/>
      </c>
      <c r="O1274" s="5"/>
      <c r="P1274" s="5" t="str">
        <f t="shared" si="132"/>
        <v/>
      </c>
      <c r="Q1274" s="4"/>
      <c r="R1274" s="4"/>
      <c r="S1274" s="4"/>
    </row>
    <row r="1275" spans="1:19" hidden="1" x14ac:dyDescent="0.25">
      <c r="A1275" s="113"/>
      <c r="B1275" s="187" t="str">
        <f t="shared" si="133"/>
        <v/>
      </c>
      <c r="C1275" s="4"/>
      <c r="D1275" s="4"/>
      <c r="E1275" s="148"/>
      <c r="F1275" s="4"/>
      <c r="G1275" s="41"/>
      <c r="H1275" s="41"/>
      <c r="I1275" s="5"/>
      <c r="J1275" s="4"/>
      <c r="K1275" s="5"/>
      <c r="L1275" s="5" t="str">
        <f t="shared" si="130"/>
        <v/>
      </c>
      <c r="M1275" s="36"/>
      <c r="N1275" s="5" t="str">
        <f t="shared" si="131"/>
        <v/>
      </c>
      <c r="O1275" s="5"/>
      <c r="P1275" s="5" t="str">
        <f t="shared" si="132"/>
        <v/>
      </c>
      <c r="Q1275" s="4"/>
      <c r="R1275" s="4"/>
      <c r="S1275" s="4"/>
    </row>
    <row r="1276" spans="1:19" hidden="1" x14ac:dyDescent="0.25">
      <c r="A1276" s="113"/>
      <c r="B1276" s="187" t="str">
        <f t="shared" si="133"/>
        <v/>
      </c>
      <c r="C1276" s="4"/>
      <c r="D1276" s="4"/>
      <c r="E1276" s="148"/>
      <c r="F1276" s="4"/>
      <c r="G1276" s="41"/>
      <c r="H1276" s="41"/>
      <c r="I1276" s="5"/>
      <c r="J1276" s="4"/>
      <c r="K1276" s="5"/>
      <c r="L1276" s="5" t="str">
        <f t="shared" si="130"/>
        <v/>
      </c>
      <c r="M1276" s="36"/>
      <c r="N1276" s="5" t="str">
        <f t="shared" si="131"/>
        <v/>
      </c>
      <c r="O1276" s="5"/>
      <c r="P1276" s="5" t="str">
        <f t="shared" si="132"/>
        <v/>
      </c>
      <c r="Q1276" s="4"/>
      <c r="R1276" s="4"/>
      <c r="S1276" s="4"/>
    </row>
    <row r="1277" spans="1:19" hidden="1" x14ac:dyDescent="0.25">
      <c r="A1277" s="113"/>
      <c r="B1277" s="187" t="str">
        <f t="shared" si="133"/>
        <v/>
      </c>
      <c r="C1277" s="4"/>
      <c r="D1277" s="4"/>
      <c r="E1277" s="148"/>
      <c r="F1277" s="4"/>
      <c r="G1277" s="41"/>
      <c r="H1277" s="41"/>
      <c r="I1277" s="5"/>
      <c r="J1277" s="4"/>
      <c r="K1277" s="5"/>
      <c r="L1277" s="5" t="str">
        <f t="shared" si="130"/>
        <v/>
      </c>
      <c r="M1277" s="36"/>
      <c r="N1277" s="5" t="str">
        <f t="shared" si="131"/>
        <v/>
      </c>
      <c r="O1277" s="5"/>
      <c r="P1277" s="5" t="str">
        <f t="shared" si="132"/>
        <v/>
      </c>
      <c r="Q1277" s="4"/>
      <c r="R1277" s="4"/>
      <c r="S1277" s="4"/>
    </row>
    <row r="1278" spans="1:19" hidden="1" x14ac:dyDescent="0.25">
      <c r="A1278" s="113"/>
      <c r="B1278" s="187" t="str">
        <f t="shared" si="133"/>
        <v/>
      </c>
      <c r="C1278" s="4"/>
      <c r="D1278" s="4"/>
      <c r="E1278" s="148"/>
      <c r="F1278" s="4"/>
      <c r="G1278" s="41"/>
      <c r="H1278" s="41"/>
      <c r="I1278" s="5"/>
      <c r="J1278" s="4"/>
      <c r="K1278" s="5"/>
      <c r="L1278" s="5" t="str">
        <f t="shared" si="130"/>
        <v/>
      </c>
      <c r="M1278" s="36"/>
      <c r="N1278" s="5" t="str">
        <f t="shared" si="131"/>
        <v/>
      </c>
      <c r="O1278" s="5"/>
      <c r="P1278" s="5" t="str">
        <f t="shared" si="132"/>
        <v/>
      </c>
      <c r="Q1278" s="4"/>
      <c r="R1278" s="4"/>
      <c r="S1278" s="4"/>
    </row>
    <row r="1279" spans="1:19" hidden="1" x14ac:dyDescent="0.25">
      <c r="A1279" s="113"/>
      <c r="B1279" s="187" t="str">
        <f t="shared" si="133"/>
        <v/>
      </c>
      <c r="C1279" s="4"/>
      <c r="D1279" s="4"/>
      <c r="E1279" s="148"/>
      <c r="F1279" s="4"/>
      <c r="G1279" s="41"/>
      <c r="H1279" s="41"/>
      <c r="I1279" s="5"/>
      <c r="J1279" s="4"/>
      <c r="K1279" s="5"/>
      <c r="L1279" s="5" t="str">
        <f t="shared" si="130"/>
        <v/>
      </c>
      <c r="M1279" s="36"/>
      <c r="N1279" s="5" t="str">
        <f t="shared" si="131"/>
        <v/>
      </c>
      <c r="O1279" s="5"/>
      <c r="P1279" s="5" t="str">
        <f t="shared" si="132"/>
        <v/>
      </c>
      <c r="Q1279" s="4"/>
      <c r="R1279" s="4"/>
      <c r="S1279" s="4"/>
    </row>
    <row r="1280" spans="1:19" hidden="1" x14ac:dyDescent="0.25">
      <c r="A1280" s="113"/>
      <c r="B1280" s="187" t="str">
        <f t="shared" si="133"/>
        <v/>
      </c>
      <c r="C1280" s="4"/>
      <c r="D1280" s="4"/>
      <c r="E1280" s="148"/>
      <c r="F1280" s="4"/>
      <c r="G1280" s="41"/>
      <c r="H1280" s="41"/>
      <c r="I1280" s="5"/>
      <c r="J1280" s="4"/>
      <c r="K1280" s="5"/>
      <c r="L1280" s="5" t="str">
        <f t="shared" si="130"/>
        <v/>
      </c>
      <c r="M1280" s="36"/>
      <c r="N1280" s="5" t="str">
        <f t="shared" si="131"/>
        <v/>
      </c>
      <c r="O1280" s="5"/>
      <c r="P1280" s="5" t="str">
        <f t="shared" si="132"/>
        <v/>
      </c>
      <c r="Q1280" s="4"/>
      <c r="R1280" s="4"/>
      <c r="S1280" s="4"/>
    </row>
    <row r="1281" spans="1:19" hidden="1" x14ac:dyDescent="0.25">
      <c r="A1281" s="113"/>
      <c r="B1281" s="187" t="str">
        <f t="shared" si="133"/>
        <v/>
      </c>
      <c r="C1281" s="4"/>
      <c r="D1281" s="4"/>
      <c r="E1281" s="148"/>
      <c r="F1281" s="4"/>
      <c r="G1281" s="41"/>
      <c r="H1281" s="41"/>
      <c r="I1281" s="5"/>
      <c r="J1281" s="4"/>
      <c r="K1281" s="5"/>
      <c r="L1281" s="5" t="str">
        <f t="shared" si="130"/>
        <v/>
      </c>
      <c r="M1281" s="36"/>
      <c r="N1281" s="5" t="str">
        <f t="shared" si="131"/>
        <v/>
      </c>
      <c r="O1281" s="5"/>
      <c r="P1281" s="5" t="str">
        <f t="shared" si="132"/>
        <v/>
      </c>
      <c r="Q1281" s="4"/>
      <c r="R1281" s="4"/>
      <c r="S1281" s="4"/>
    </row>
    <row r="1282" spans="1:19" hidden="1" x14ac:dyDescent="0.25">
      <c r="A1282" s="113"/>
      <c r="B1282" s="187" t="str">
        <f t="shared" si="133"/>
        <v/>
      </c>
      <c r="C1282" s="4"/>
      <c r="D1282" s="4"/>
      <c r="E1282" s="148"/>
      <c r="F1282" s="4"/>
      <c r="G1282" s="41"/>
      <c r="H1282" s="41"/>
      <c r="I1282" s="5"/>
      <c r="J1282" s="4"/>
      <c r="K1282" s="5"/>
      <c r="L1282" s="5" t="str">
        <f t="shared" si="130"/>
        <v/>
      </c>
      <c r="M1282" s="36"/>
      <c r="N1282" s="5" t="str">
        <f t="shared" si="131"/>
        <v/>
      </c>
      <c r="O1282" s="5"/>
      <c r="P1282" s="5" t="str">
        <f t="shared" si="132"/>
        <v/>
      </c>
      <c r="Q1282" s="4"/>
      <c r="R1282" s="4"/>
      <c r="S1282" s="4"/>
    </row>
    <row r="1283" spans="1:19" hidden="1" x14ac:dyDescent="0.25">
      <c r="A1283" s="113"/>
      <c r="B1283" s="187" t="str">
        <f t="shared" si="133"/>
        <v/>
      </c>
      <c r="C1283" s="4"/>
      <c r="D1283" s="4"/>
      <c r="E1283" s="148"/>
      <c r="F1283" s="4"/>
      <c r="G1283" s="41"/>
      <c r="H1283" s="41"/>
      <c r="I1283" s="5"/>
      <c r="J1283" s="4"/>
      <c r="K1283" s="5"/>
      <c r="L1283" s="5" t="str">
        <f t="shared" si="130"/>
        <v/>
      </c>
      <c r="M1283" s="36"/>
      <c r="N1283" s="5" t="str">
        <f t="shared" si="131"/>
        <v/>
      </c>
      <c r="O1283" s="5"/>
      <c r="P1283" s="5" t="str">
        <f t="shared" si="132"/>
        <v/>
      </c>
      <c r="Q1283" s="4"/>
      <c r="R1283" s="4"/>
      <c r="S1283" s="4"/>
    </row>
    <row r="1284" spans="1:19" hidden="1" x14ac:dyDescent="0.25">
      <c r="A1284" s="113"/>
      <c r="B1284" s="187" t="str">
        <f t="shared" si="133"/>
        <v/>
      </c>
      <c r="C1284" s="4"/>
      <c r="D1284" s="4"/>
      <c r="E1284" s="148"/>
      <c r="F1284" s="4"/>
      <c r="G1284" s="41"/>
      <c r="H1284" s="41"/>
      <c r="I1284" s="5"/>
      <c r="J1284" s="4"/>
      <c r="K1284" s="5"/>
      <c r="L1284" s="5" t="str">
        <f t="shared" si="130"/>
        <v/>
      </c>
      <c r="M1284" s="36"/>
      <c r="N1284" s="5" t="str">
        <f t="shared" si="131"/>
        <v/>
      </c>
      <c r="O1284" s="5"/>
      <c r="P1284" s="5" t="str">
        <f t="shared" si="132"/>
        <v/>
      </c>
      <c r="Q1284" s="4"/>
      <c r="R1284" s="4"/>
      <c r="S1284" s="4"/>
    </row>
    <row r="1285" spans="1:19" hidden="1" x14ac:dyDescent="0.25">
      <c r="A1285" s="113"/>
      <c r="B1285" s="187" t="str">
        <f t="shared" si="133"/>
        <v/>
      </c>
      <c r="C1285" s="4"/>
      <c r="D1285" s="4"/>
      <c r="E1285" s="148"/>
      <c r="F1285" s="4"/>
      <c r="G1285" s="41"/>
      <c r="H1285" s="41"/>
      <c r="I1285" s="5"/>
      <c r="J1285" s="4"/>
      <c r="K1285" s="5"/>
      <c r="L1285" s="5" t="str">
        <f t="shared" si="130"/>
        <v/>
      </c>
      <c r="M1285" s="36"/>
      <c r="N1285" s="5" t="str">
        <f t="shared" si="131"/>
        <v/>
      </c>
      <c r="O1285" s="5"/>
      <c r="P1285" s="5" t="str">
        <f t="shared" si="132"/>
        <v/>
      </c>
      <c r="Q1285" s="4"/>
      <c r="R1285" s="4"/>
      <c r="S1285" s="4"/>
    </row>
    <row r="1286" spans="1:19" hidden="1" x14ac:dyDescent="0.25">
      <c r="A1286" s="113"/>
      <c r="B1286" s="187" t="str">
        <f t="shared" si="133"/>
        <v/>
      </c>
      <c r="C1286" s="4"/>
      <c r="D1286" s="4"/>
      <c r="E1286" s="148"/>
      <c r="F1286" s="4"/>
      <c r="G1286" s="41"/>
      <c r="H1286" s="41"/>
      <c r="I1286" s="5"/>
      <c r="J1286" s="4"/>
      <c r="K1286" s="5"/>
      <c r="L1286" s="5" t="str">
        <f t="shared" si="130"/>
        <v/>
      </c>
      <c r="M1286" s="36"/>
      <c r="N1286" s="5" t="str">
        <f t="shared" si="131"/>
        <v/>
      </c>
      <c r="O1286" s="5"/>
      <c r="P1286" s="5" t="str">
        <f t="shared" si="132"/>
        <v/>
      </c>
      <c r="Q1286" s="4"/>
      <c r="R1286" s="4"/>
      <c r="S1286" s="4"/>
    </row>
    <row r="1287" spans="1:19" hidden="1" x14ac:dyDescent="0.25">
      <c r="A1287" s="113"/>
      <c r="B1287" s="187" t="str">
        <f t="shared" si="133"/>
        <v/>
      </c>
      <c r="C1287" s="4"/>
      <c r="D1287" s="4"/>
      <c r="E1287" s="148"/>
      <c r="F1287" s="4"/>
      <c r="G1287" s="41"/>
      <c r="H1287" s="41"/>
      <c r="I1287" s="5"/>
      <c r="J1287" s="4"/>
      <c r="K1287" s="5"/>
      <c r="L1287" s="5" t="str">
        <f t="shared" si="130"/>
        <v/>
      </c>
      <c r="M1287" s="36"/>
      <c r="N1287" s="5" t="str">
        <f t="shared" si="131"/>
        <v/>
      </c>
      <c r="O1287" s="5"/>
      <c r="P1287" s="5" t="str">
        <f t="shared" si="132"/>
        <v/>
      </c>
      <c r="Q1287" s="4"/>
      <c r="R1287" s="4"/>
      <c r="S1287" s="4"/>
    </row>
    <row r="1288" spans="1:19" hidden="1" x14ac:dyDescent="0.25">
      <c r="A1288" s="113"/>
      <c r="B1288" s="187" t="str">
        <f t="shared" si="133"/>
        <v/>
      </c>
      <c r="C1288" s="4"/>
      <c r="D1288" s="4"/>
      <c r="E1288" s="148"/>
      <c r="F1288" s="4"/>
      <c r="G1288" s="41"/>
      <c r="H1288" s="41"/>
      <c r="I1288" s="5"/>
      <c r="J1288" s="4"/>
      <c r="K1288" s="5"/>
      <c r="L1288" s="5" t="str">
        <f t="shared" si="130"/>
        <v/>
      </c>
      <c r="M1288" s="36"/>
      <c r="N1288" s="5" t="str">
        <f t="shared" si="131"/>
        <v/>
      </c>
      <c r="O1288" s="5"/>
      <c r="P1288" s="5" t="str">
        <f t="shared" si="132"/>
        <v/>
      </c>
      <c r="Q1288" s="4"/>
      <c r="R1288" s="4"/>
      <c r="S1288" s="4"/>
    </row>
    <row r="1289" spans="1:19" hidden="1" x14ac:dyDescent="0.25">
      <c r="A1289" s="113"/>
      <c r="B1289" s="187" t="str">
        <f t="shared" si="133"/>
        <v/>
      </c>
      <c r="C1289" s="4"/>
      <c r="D1289" s="4"/>
      <c r="E1289" s="148"/>
      <c r="F1289" s="4"/>
      <c r="G1289" s="41"/>
      <c r="H1289" s="41"/>
      <c r="I1289" s="5"/>
      <c r="J1289" s="4"/>
      <c r="K1289" s="5"/>
      <c r="L1289" s="5" t="str">
        <f t="shared" si="130"/>
        <v/>
      </c>
      <c r="M1289" s="36"/>
      <c r="N1289" s="5" t="str">
        <f t="shared" si="131"/>
        <v/>
      </c>
      <c r="O1289" s="5"/>
      <c r="P1289" s="5" t="str">
        <f t="shared" si="132"/>
        <v/>
      </c>
      <c r="Q1289" s="4"/>
      <c r="R1289" s="4"/>
      <c r="S1289" s="4"/>
    </row>
    <row r="1290" spans="1:19" hidden="1" x14ac:dyDescent="0.25">
      <c r="A1290" s="113"/>
      <c r="B1290" s="187" t="str">
        <f t="shared" si="133"/>
        <v/>
      </c>
      <c r="C1290" s="4"/>
      <c r="D1290" s="4"/>
      <c r="E1290" s="148"/>
      <c r="F1290" s="4"/>
      <c r="G1290" s="41"/>
      <c r="H1290" s="41"/>
      <c r="I1290" s="5"/>
      <c r="J1290" s="4"/>
      <c r="K1290" s="5"/>
      <c r="L1290" s="5" t="str">
        <f t="shared" si="130"/>
        <v/>
      </c>
      <c r="M1290" s="36"/>
      <c r="N1290" s="5" t="str">
        <f t="shared" si="131"/>
        <v/>
      </c>
      <c r="O1290" s="5"/>
      <c r="P1290" s="5" t="str">
        <f t="shared" si="132"/>
        <v/>
      </c>
      <c r="Q1290" s="4"/>
      <c r="R1290" s="4"/>
      <c r="S1290" s="4"/>
    </row>
    <row r="1291" spans="1:19" hidden="1" x14ac:dyDescent="0.25">
      <c r="A1291" s="113"/>
      <c r="B1291" s="187" t="str">
        <f t="shared" si="133"/>
        <v/>
      </c>
      <c r="C1291" s="4"/>
      <c r="D1291" s="4"/>
      <c r="E1291" s="148"/>
      <c r="F1291" s="4"/>
      <c r="G1291" s="41"/>
      <c r="H1291" s="41"/>
      <c r="I1291" s="5"/>
      <c r="J1291" s="4"/>
      <c r="K1291" s="5"/>
      <c r="L1291" s="5" t="str">
        <f t="shared" si="130"/>
        <v/>
      </c>
      <c r="M1291" s="36"/>
      <c r="N1291" s="5" t="str">
        <f t="shared" si="131"/>
        <v/>
      </c>
      <c r="O1291" s="5"/>
      <c r="P1291" s="5" t="str">
        <f t="shared" si="132"/>
        <v/>
      </c>
      <c r="Q1291" s="4"/>
      <c r="R1291" s="4"/>
      <c r="S1291" s="4"/>
    </row>
    <row r="1292" spans="1:19" hidden="1" x14ac:dyDescent="0.25">
      <c r="A1292" s="113"/>
      <c r="B1292" s="187" t="str">
        <f t="shared" si="133"/>
        <v/>
      </c>
      <c r="C1292" s="4"/>
      <c r="D1292" s="4"/>
      <c r="E1292" s="148"/>
      <c r="F1292" s="4"/>
      <c r="G1292" s="41"/>
      <c r="H1292" s="41"/>
      <c r="I1292" s="5"/>
      <c r="J1292" s="4"/>
      <c r="K1292" s="5"/>
      <c r="L1292" s="5" t="str">
        <f t="shared" si="130"/>
        <v/>
      </c>
      <c r="M1292" s="36"/>
      <c r="N1292" s="5" t="str">
        <f t="shared" si="131"/>
        <v/>
      </c>
      <c r="O1292" s="5"/>
      <c r="P1292" s="5" t="str">
        <f t="shared" si="132"/>
        <v/>
      </c>
      <c r="Q1292" s="4"/>
      <c r="R1292" s="4"/>
      <c r="S1292" s="4"/>
    </row>
    <row r="1293" spans="1:19" hidden="1" x14ac:dyDescent="0.25">
      <c r="A1293" s="113"/>
      <c r="B1293" s="187" t="str">
        <f t="shared" si="133"/>
        <v/>
      </c>
      <c r="C1293" s="4"/>
      <c r="D1293" s="4"/>
      <c r="E1293" s="148"/>
      <c r="F1293" s="4"/>
      <c r="G1293" s="41"/>
      <c r="H1293" s="41"/>
      <c r="I1293" s="5"/>
      <c r="J1293" s="4"/>
      <c r="K1293" s="5"/>
      <c r="L1293" s="5" t="str">
        <f t="shared" si="130"/>
        <v/>
      </c>
      <c r="M1293" s="36"/>
      <c r="N1293" s="5" t="str">
        <f t="shared" si="131"/>
        <v/>
      </c>
      <c r="O1293" s="5"/>
      <c r="P1293" s="5" t="str">
        <f t="shared" si="132"/>
        <v/>
      </c>
      <c r="Q1293" s="4"/>
      <c r="R1293" s="4"/>
      <c r="S1293" s="4"/>
    </row>
    <row r="1294" spans="1:19" hidden="1" x14ac:dyDescent="0.25">
      <c r="A1294" s="113"/>
      <c r="B1294" s="187" t="str">
        <f t="shared" si="133"/>
        <v/>
      </c>
      <c r="C1294" s="4"/>
      <c r="D1294" s="4"/>
      <c r="E1294" s="148"/>
      <c r="F1294" s="4"/>
      <c r="G1294" s="41"/>
      <c r="H1294" s="41"/>
      <c r="I1294" s="5"/>
      <c r="J1294" s="4"/>
      <c r="K1294" s="5"/>
      <c r="L1294" s="5" t="str">
        <f t="shared" ref="L1294:L1326" si="134">IF($F1294="","",IF($J1294="FIXED",$K1294,($G1294*FAT_MULT)+($H1294*SNF_MULT)+$I1294))</f>
        <v/>
      </c>
      <c r="M1294" s="36"/>
      <c r="N1294" s="5" t="str">
        <f t="shared" ref="N1294:N1321" si="135">IF($M1294="","",$M1294*$L1294)</f>
        <v/>
      </c>
      <c r="O1294" s="5"/>
      <c r="P1294" s="5" t="str">
        <f t="shared" ref="P1294:P1326" si="136">IF($M1294="","",$N1294+$O1294)</f>
        <v/>
      </c>
      <c r="Q1294" s="4"/>
      <c r="R1294" s="4"/>
      <c r="S1294" s="4"/>
    </row>
    <row r="1295" spans="1:19" hidden="1" x14ac:dyDescent="0.25">
      <c r="A1295" s="113"/>
      <c r="B1295" s="187" t="str">
        <f t="shared" si="133"/>
        <v/>
      </c>
      <c r="C1295" s="4"/>
      <c r="D1295" s="4"/>
      <c r="E1295" s="148"/>
      <c r="F1295" s="4"/>
      <c r="G1295" s="41"/>
      <c r="H1295" s="41"/>
      <c r="I1295" s="5"/>
      <c r="J1295" s="4"/>
      <c r="K1295" s="5"/>
      <c r="L1295" s="5" t="str">
        <f t="shared" si="134"/>
        <v/>
      </c>
      <c r="M1295" s="36"/>
      <c r="N1295" s="5" t="str">
        <f t="shared" si="135"/>
        <v/>
      </c>
      <c r="O1295" s="5"/>
      <c r="P1295" s="5" t="str">
        <f t="shared" si="136"/>
        <v/>
      </c>
      <c r="Q1295" s="4"/>
      <c r="R1295" s="4"/>
      <c r="S1295" s="4"/>
    </row>
    <row r="1296" spans="1:19" hidden="1" x14ac:dyDescent="0.25">
      <c r="A1296" s="113"/>
      <c r="B1296" s="187" t="str">
        <f t="shared" si="133"/>
        <v/>
      </c>
      <c r="C1296" s="4"/>
      <c r="D1296" s="4"/>
      <c r="E1296" s="148"/>
      <c r="F1296" s="4"/>
      <c r="G1296" s="41"/>
      <c r="H1296" s="41"/>
      <c r="I1296" s="5"/>
      <c r="J1296" s="4"/>
      <c r="K1296" s="5"/>
      <c r="L1296" s="5" t="str">
        <f t="shared" si="134"/>
        <v/>
      </c>
      <c r="M1296" s="36"/>
      <c r="N1296" s="5" t="str">
        <f t="shared" si="135"/>
        <v/>
      </c>
      <c r="O1296" s="5"/>
      <c r="P1296" s="5" t="str">
        <f t="shared" si="136"/>
        <v/>
      </c>
      <c r="Q1296" s="4"/>
      <c r="R1296" s="4"/>
      <c r="S1296" s="4"/>
    </row>
    <row r="1297" spans="1:19" hidden="1" x14ac:dyDescent="0.25">
      <c r="A1297" s="113"/>
      <c r="B1297" s="187" t="str">
        <f t="shared" si="133"/>
        <v/>
      </c>
      <c r="C1297" s="4"/>
      <c r="D1297" s="4"/>
      <c r="E1297" s="148"/>
      <c r="F1297" s="4"/>
      <c r="G1297" s="41"/>
      <c r="H1297" s="41"/>
      <c r="I1297" s="5"/>
      <c r="J1297" s="4"/>
      <c r="K1297" s="5"/>
      <c r="L1297" s="5" t="str">
        <f t="shared" si="134"/>
        <v/>
      </c>
      <c r="M1297" s="36"/>
      <c r="N1297" s="5" t="str">
        <f t="shared" si="135"/>
        <v/>
      </c>
      <c r="O1297" s="5"/>
      <c r="P1297" s="5" t="str">
        <f t="shared" si="136"/>
        <v/>
      </c>
      <c r="Q1297" s="4"/>
      <c r="R1297" s="4"/>
      <c r="S1297" s="4"/>
    </row>
    <row r="1298" spans="1:19" hidden="1" x14ac:dyDescent="0.25">
      <c r="A1298" s="113"/>
      <c r="B1298" s="187" t="str">
        <f t="shared" si="133"/>
        <v/>
      </c>
      <c r="C1298" s="4"/>
      <c r="D1298" s="4"/>
      <c r="E1298" s="148"/>
      <c r="F1298" s="4"/>
      <c r="G1298" s="41"/>
      <c r="H1298" s="41"/>
      <c r="I1298" s="5"/>
      <c r="J1298" s="4"/>
      <c r="K1298" s="5"/>
      <c r="L1298" s="5" t="str">
        <f t="shared" si="134"/>
        <v/>
      </c>
      <c r="M1298" s="36"/>
      <c r="N1298" s="5" t="str">
        <f t="shared" si="135"/>
        <v/>
      </c>
      <c r="O1298" s="5"/>
      <c r="P1298" s="5" t="str">
        <f t="shared" si="136"/>
        <v/>
      </c>
      <c r="Q1298" s="4"/>
      <c r="R1298" s="4"/>
      <c r="S1298" s="4"/>
    </row>
    <row r="1299" spans="1:19" hidden="1" x14ac:dyDescent="0.25">
      <c r="A1299" s="113"/>
      <c r="B1299" s="187" t="str">
        <f t="shared" si="133"/>
        <v/>
      </c>
      <c r="C1299" s="4"/>
      <c r="D1299" s="4"/>
      <c r="E1299" s="148"/>
      <c r="F1299" s="4"/>
      <c r="G1299" s="41"/>
      <c r="H1299" s="41"/>
      <c r="I1299" s="5"/>
      <c r="J1299" s="4"/>
      <c r="K1299" s="5"/>
      <c r="L1299" s="5" t="str">
        <f t="shared" si="134"/>
        <v/>
      </c>
      <c r="M1299" s="36"/>
      <c r="N1299" s="5" t="str">
        <f t="shared" si="135"/>
        <v/>
      </c>
      <c r="O1299" s="5"/>
      <c r="P1299" s="5" t="str">
        <f t="shared" si="136"/>
        <v/>
      </c>
      <c r="Q1299" s="4"/>
      <c r="R1299" s="4"/>
      <c r="S1299" s="4"/>
    </row>
    <row r="1300" spans="1:19" hidden="1" x14ac:dyDescent="0.25">
      <c r="A1300" s="113"/>
      <c r="B1300" s="187" t="str">
        <f t="shared" si="133"/>
        <v/>
      </c>
      <c r="C1300" s="4"/>
      <c r="D1300" s="4"/>
      <c r="E1300" s="148"/>
      <c r="F1300" s="4"/>
      <c r="G1300" s="41"/>
      <c r="H1300" s="41"/>
      <c r="I1300" s="5"/>
      <c r="J1300" s="4"/>
      <c r="K1300" s="5"/>
      <c r="L1300" s="5" t="str">
        <f t="shared" si="134"/>
        <v/>
      </c>
      <c r="M1300" s="36"/>
      <c r="N1300" s="5" t="str">
        <f t="shared" si="135"/>
        <v/>
      </c>
      <c r="O1300" s="5"/>
      <c r="P1300" s="5" t="str">
        <f t="shared" si="136"/>
        <v/>
      </c>
      <c r="Q1300" s="4"/>
      <c r="R1300" s="4"/>
      <c r="S1300" s="4"/>
    </row>
    <row r="1301" spans="1:19" hidden="1" x14ac:dyDescent="0.25">
      <c r="A1301" s="113"/>
      <c r="B1301" s="187" t="str">
        <f t="shared" si="133"/>
        <v/>
      </c>
      <c r="C1301" s="4"/>
      <c r="D1301" s="4"/>
      <c r="E1301" s="148"/>
      <c r="F1301" s="4"/>
      <c r="G1301" s="41"/>
      <c r="H1301" s="41"/>
      <c r="I1301" s="5"/>
      <c r="J1301" s="4"/>
      <c r="K1301" s="5"/>
      <c r="L1301" s="5" t="str">
        <f t="shared" si="134"/>
        <v/>
      </c>
      <c r="M1301" s="36"/>
      <c r="N1301" s="5" t="str">
        <f t="shared" si="135"/>
        <v/>
      </c>
      <c r="O1301" s="5"/>
      <c r="P1301" s="5" t="str">
        <f t="shared" si="136"/>
        <v/>
      </c>
      <c r="Q1301" s="4"/>
      <c r="R1301" s="4"/>
      <c r="S1301" s="4"/>
    </row>
    <row r="1302" spans="1:19" hidden="1" x14ac:dyDescent="0.25">
      <c r="A1302" s="113"/>
      <c r="B1302" s="187" t="str">
        <f t="shared" si="133"/>
        <v/>
      </c>
      <c r="C1302" s="4"/>
      <c r="D1302" s="4"/>
      <c r="E1302" s="148"/>
      <c r="F1302" s="4"/>
      <c r="G1302" s="41"/>
      <c r="H1302" s="41"/>
      <c r="I1302" s="5"/>
      <c r="J1302" s="4"/>
      <c r="K1302" s="5"/>
      <c r="L1302" s="5" t="str">
        <f t="shared" si="134"/>
        <v/>
      </c>
      <c r="M1302" s="36"/>
      <c r="N1302" s="5" t="str">
        <f t="shared" si="135"/>
        <v/>
      </c>
      <c r="O1302" s="5"/>
      <c r="P1302" s="5" t="str">
        <f t="shared" si="136"/>
        <v/>
      </c>
      <c r="Q1302" s="4"/>
      <c r="R1302" s="4"/>
      <c r="S1302" s="4"/>
    </row>
    <row r="1303" spans="1:19" hidden="1" x14ac:dyDescent="0.25">
      <c r="A1303" s="113"/>
      <c r="B1303" s="187" t="str">
        <f t="shared" si="133"/>
        <v/>
      </c>
      <c r="C1303" s="4"/>
      <c r="D1303" s="4"/>
      <c r="E1303" s="148"/>
      <c r="F1303" s="4"/>
      <c r="G1303" s="41"/>
      <c r="H1303" s="41"/>
      <c r="I1303" s="5"/>
      <c r="J1303" s="4"/>
      <c r="K1303" s="5"/>
      <c r="L1303" s="5" t="str">
        <f t="shared" si="134"/>
        <v/>
      </c>
      <c r="M1303" s="36"/>
      <c r="N1303" s="5" t="str">
        <f t="shared" si="135"/>
        <v/>
      </c>
      <c r="O1303" s="5"/>
      <c r="P1303" s="5" t="str">
        <f t="shared" si="136"/>
        <v/>
      </c>
      <c r="Q1303" s="4"/>
      <c r="R1303" s="4"/>
      <c r="S1303" s="4"/>
    </row>
    <row r="1304" spans="1:19" hidden="1" x14ac:dyDescent="0.25">
      <c r="A1304" s="113"/>
      <c r="B1304" s="187" t="str">
        <f t="shared" si="133"/>
        <v/>
      </c>
      <c r="C1304" s="4"/>
      <c r="D1304" s="4"/>
      <c r="E1304" s="148"/>
      <c r="F1304" s="4"/>
      <c r="G1304" s="41"/>
      <c r="H1304" s="41"/>
      <c r="I1304" s="5"/>
      <c r="J1304" s="4"/>
      <c r="K1304" s="5"/>
      <c r="L1304" s="5" t="str">
        <f t="shared" si="134"/>
        <v/>
      </c>
      <c r="M1304" s="36"/>
      <c r="N1304" s="5" t="str">
        <f t="shared" si="135"/>
        <v/>
      </c>
      <c r="O1304" s="5"/>
      <c r="P1304" s="5" t="str">
        <f t="shared" si="136"/>
        <v/>
      </c>
      <c r="Q1304" s="4"/>
      <c r="R1304" s="4"/>
      <c r="S1304" s="4"/>
    </row>
    <row r="1305" spans="1:19" hidden="1" x14ac:dyDescent="0.25">
      <c r="A1305" s="113"/>
      <c r="B1305" s="187" t="str">
        <f t="shared" si="133"/>
        <v/>
      </c>
      <c r="C1305" s="4"/>
      <c r="D1305" s="4"/>
      <c r="E1305" s="148"/>
      <c r="F1305" s="4"/>
      <c r="G1305" s="41"/>
      <c r="H1305" s="41"/>
      <c r="I1305" s="5"/>
      <c r="J1305" s="4"/>
      <c r="K1305" s="5"/>
      <c r="L1305" s="5" t="str">
        <f t="shared" si="134"/>
        <v/>
      </c>
      <c r="M1305" s="36"/>
      <c r="N1305" s="5" t="str">
        <f t="shared" si="135"/>
        <v/>
      </c>
      <c r="O1305" s="5"/>
      <c r="P1305" s="5" t="str">
        <f t="shared" si="136"/>
        <v/>
      </c>
      <c r="Q1305" s="4"/>
      <c r="R1305" s="4"/>
      <c r="S1305" s="4"/>
    </row>
    <row r="1306" spans="1:19" hidden="1" x14ac:dyDescent="0.25">
      <c r="A1306" s="113"/>
      <c r="B1306" s="187" t="str">
        <f t="shared" si="133"/>
        <v/>
      </c>
      <c r="C1306" s="4"/>
      <c r="D1306" s="4"/>
      <c r="E1306" s="148"/>
      <c r="F1306" s="4"/>
      <c r="G1306" s="41"/>
      <c r="H1306" s="41"/>
      <c r="I1306" s="5"/>
      <c r="J1306" s="4"/>
      <c r="K1306" s="5"/>
      <c r="L1306" s="5" t="str">
        <f t="shared" si="134"/>
        <v/>
      </c>
      <c r="M1306" s="36"/>
      <c r="N1306" s="5" t="str">
        <f t="shared" si="135"/>
        <v/>
      </c>
      <c r="O1306" s="5"/>
      <c r="P1306" s="5" t="str">
        <f t="shared" si="136"/>
        <v/>
      </c>
      <c r="Q1306" s="4"/>
      <c r="R1306" s="4"/>
      <c r="S1306" s="4"/>
    </row>
    <row r="1307" spans="1:19" hidden="1" x14ac:dyDescent="0.25">
      <c r="A1307" s="113"/>
      <c r="B1307" s="187" t="str">
        <f t="shared" si="133"/>
        <v/>
      </c>
      <c r="C1307" s="4"/>
      <c r="D1307" s="4"/>
      <c r="E1307" s="148"/>
      <c r="F1307" s="4"/>
      <c r="G1307" s="41"/>
      <c r="H1307" s="41"/>
      <c r="I1307" s="5"/>
      <c r="J1307" s="4"/>
      <c r="K1307" s="5"/>
      <c r="L1307" s="5" t="str">
        <f t="shared" si="134"/>
        <v/>
      </c>
      <c r="M1307" s="36"/>
      <c r="N1307" s="5" t="str">
        <f t="shared" si="135"/>
        <v/>
      </c>
      <c r="O1307" s="5"/>
      <c r="P1307" s="5" t="str">
        <f t="shared" si="136"/>
        <v/>
      </c>
      <c r="Q1307" s="4"/>
      <c r="R1307" s="4"/>
      <c r="S1307" s="4"/>
    </row>
    <row r="1308" spans="1:19" hidden="1" x14ac:dyDescent="0.25">
      <c r="A1308" s="113"/>
      <c r="B1308" s="187" t="str">
        <f t="shared" si="133"/>
        <v/>
      </c>
      <c r="C1308" s="4"/>
      <c r="D1308" s="4"/>
      <c r="E1308" s="148"/>
      <c r="F1308" s="4"/>
      <c r="G1308" s="41"/>
      <c r="H1308" s="41"/>
      <c r="I1308" s="5"/>
      <c r="J1308" s="4"/>
      <c r="K1308" s="5"/>
      <c r="L1308" s="5" t="str">
        <f t="shared" si="134"/>
        <v/>
      </c>
      <c r="M1308" s="36"/>
      <c r="N1308" s="5" t="str">
        <f t="shared" si="135"/>
        <v/>
      </c>
      <c r="O1308" s="5"/>
      <c r="P1308" s="5" t="str">
        <f t="shared" si="136"/>
        <v/>
      </c>
      <c r="Q1308" s="4"/>
      <c r="R1308" s="4"/>
      <c r="S1308" s="4"/>
    </row>
    <row r="1309" spans="1:19" hidden="1" x14ac:dyDescent="0.25">
      <c r="A1309" s="113"/>
      <c r="B1309" s="187" t="str">
        <f t="shared" si="133"/>
        <v/>
      </c>
      <c r="C1309" s="4"/>
      <c r="D1309" s="4"/>
      <c r="E1309" s="148"/>
      <c r="F1309" s="4"/>
      <c r="G1309" s="41"/>
      <c r="H1309" s="41"/>
      <c r="I1309" s="5"/>
      <c r="J1309" s="4"/>
      <c r="K1309" s="5"/>
      <c r="L1309" s="5" t="str">
        <f t="shared" si="134"/>
        <v/>
      </c>
      <c r="M1309" s="36"/>
      <c r="N1309" s="5" t="str">
        <f t="shared" si="135"/>
        <v/>
      </c>
      <c r="O1309" s="5"/>
      <c r="P1309" s="5" t="str">
        <f t="shared" si="136"/>
        <v/>
      </c>
      <c r="Q1309" s="4"/>
      <c r="R1309" s="4"/>
      <c r="S1309" s="4"/>
    </row>
    <row r="1310" spans="1:19" hidden="1" x14ac:dyDescent="0.25">
      <c r="A1310" s="113"/>
      <c r="B1310" s="187" t="str">
        <f t="shared" si="133"/>
        <v/>
      </c>
      <c r="C1310" s="4"/>
      <c r="D1310" s="4"/>
      <c r="E1310" s="148"/>
      <c r="F1310" s="4"/>
      <c r="G1310" s="41"/>
      <c r="H1310" s="41"/>
      <c r="I1310" s="5"/>
      <c r="J1310" s="4"/>
      <c r="K1310" s="5"/>
      <c r="L1310" s="5" t="str">
        <f t="shared" si="134"/>
        <v/>
      </c>
      <c r="M1310" s="36"/>
      <c r="N1310" s="5" t="str">
        <f t="shared" si="135"/>
        <v/>
      </c>
      <c r="O1310" s="5"/>
      <c r="P1310" s="5" t="str">
        <f t="shared" si="136"/>
        <v/>
      </c>
      <c r="Q1310" s="4"/>
      <c r="R1310" s="4"/>
      <c r="S1310" s="4"/>
    </row>
    <row r="1311" spans="1:19" hidden="1" x14ac:dyDescent="0.25">
      <c r="A1311" s="113"/>
      <c r="B1311" s="187" t="str">
        <f t="shared" si="133"/>
        <v/>
      </c>
      <c r="C1311" s="4"/>
      <c r="D1311" s="4"/>
      <c r="E1311" s="148"/>
      <c r="F1311" s="4"/>
      <c r="G1311" s="41"/>
      <c r="H1311" s="41"/>
      <c r="I1311" s="5"/>
      <c r="J1311" s="4"/>
      <c r="K1311" s="5"/>
      <c r="L1311" s="5" t="str">
        <f t="shared" si="134"/>
        <v/>
      </c>
      <c r="M1311" s="36"/>
      <c r="N1311" s="5" t="str">
        <f t="shared" si="135"/>
        <v/>
      </c>
      <c r="O1311" s="5"/>
      <c r="P1311" s="5" t="str">
        <f t="shared" si="136"/>
        <v/>
      </c>
      <c r="Q1311" s="4"/>
      <c r="R1311" s="4"/>
      <c r="S1311" s="4"/>
    </row>
    <row r="1312" spans="1:19" hidden="1" x14ac:dyDescent="0.25">
      <c r="A1312" s="113"/>
      <c r="B1312" s="187" t="str">
        <f t="shared" si="133"/>
        <v/>
      </c>
      <c r="C1312" s="4"/>
      <c r="D1312" s="4"/>
      <c r="E1312" s="148"/>
      <c r="F1312" s="4"/>
      <c r="G1312" s="41"/>
      <c r="H1312" s="41"/>
      <c r="I1312" s="5"/>
      <c r="J1312" s="4"/>
      <c r="K1312" s="5"/>
      <c r="L1312" s="5" t="str">
        <f t="shared" si="134"/>
        <v/>
      </c>
      <c r="M1312" s="36"/>
      <c r="N1312" s="5" t="str">
        <f t="shared" si="135"/>
        <v/>
      </c>
      <c r="O1312" s="5"/>
      <c r="P1312" s="5" t="str">
        <f t="shared" si="136"/>
        <v/>
      </c>
      <c r="Q1312" s="4"/>
      <c r="R1312" s="4"/>
      <c r="S1312" s="4"/>
    </row>
    <row r="1313" spans="1:19" hidden="1" x14ac:dyDescent="0.25">
      <c r="A1313" s="113"/>
      <c r="B1313" s="187" t="str">
        <f t="shared" si="133"/>
        <v/>
      </c>
      <c r="C1313" s="4"/>
      <c r="D1313" s="4"/>
      <c r="E1313" s="148"/>
      <c r="F1313" s="4"/>
      <c r="G1313" s="41"/>
      <c r="H1313" s="41"/>
      <c r="I1313" s="5"/>
      <c r="J1313" s="4"/>
      <c r="K1313" s="5"/>
      <c r="L1313" s="5" t="str">
        <f t="shared" si="134"/>
        <v/>
      </c>
      <c r="M1313" s="36"/>
      <c r="N1313" s="5" t="str">
        <f t="shared" si="135"/>
        <v/>
      </c>
      <c r="O1313" s="5"/>
      <c r="P1313" s="5" t="str">
        <f t="shared" si="136"/>
        <v/>
      </c>
      <c r="Q1313" s="4"/>
      <c r="R1313" s="4"/>
      <c r="S1313" s="4"/>
    </row>
    <row r="1314" spans="1:19" hidden="1" x14ac:dyDescent="0.25">
      <c r="A1314" s="113"/>
      <c r="B1314" s="187" t="str">
        <f t="shared" si="133"/>
        <v/>
      </c>
      <c r="C1314" s="4"/>
      <c r="D1314" s="4"/>
      <c r="E1314" s="148"/>
      <c r="F1314" s="4"/>
      <c r="G1314" s="41"/>
      <c r="H1314" s="41"/>
      <c r="I1314" s="5"/>
      <c r="J1314" s="4"/>
      <c r="K1314" s="5"/>
      <c r="L1314" s="5" t="str">
        <f t="shared" si="134"/>
        <v/>
      </c>
      <c r="M1314" s="36"/>
      <c r="N1314" s="5" t="str">
        <f t="shared" si="135"/>
        <v/>
      </c>
      <c r="O1314" s="5"/>
      <c r="P1314" s="5" t="str">
        <f t="shared" si="136"/>
        <v/>
      </c>
      <c r="Q1314" s="4"/>
      <c r="R1314" s="4"/>
      <c r="S1314" s="4"/>
    </row>
    <row r="1315" spans="1:19" hidden="1" x14ac:dyDescent="0.25">
      <c r="A1315" s="113"/>
      <c r="B1315" s="187" t="str">
        <f t="shared" si="133"/>
        <v/>
      </c>
      <c r="C1315" s="4"/>
      <c r="D1315" s="4"/>
      <c r="E1315" s="148"/>
      <c r="F1315" s="4"/>
      <c r="G1315" s="41"/>
      <c r="H1315" s="41"/>
      <c r="I1315" s="5"/>
      <c r="J1315" s="4"/>
      <c r="K1315" s="5"/>
      <c r="L1315" s="5" t="str">
        <f t="shared" si="134"/>
        <v/>
      </c>
      <c r="M1315" s="36"/>
      <c r="N1315" s="5" t="str">
        <f t="shared" si="135"/>
        <v/>
      </c>
      <c r="O1315" s="5"/>
      <c r="P1315" s="5" t="str">
        <f t="shared" si="136"/>
        <v/>
      </c>
      <c r="Q1315" s="4"/>
      <c r="R1315" s="4"/>
      <c r="S1315" s="4"/>
    </row>
    <row r="1316" spans="1:19" hidden="1" x14ac:dyDescent="0.25">
      <c r="A1316" s="113"/>
      <c r="B1316" s="187" t="str">
        <f t="shared" si="133"/>
        <v/>
      </c>
      <c r="C1316" s="4"/>
      <c r="D1316" s="4"/>
      <c r="E1316" s="148"/>
      <c r="F1316" s="4"/>
      <c r="G1316" s="41"/>
      <c r="H1316" s="41"/>
      <c r="I1316" s="5"/>
      <c r="J1316" s="4"/>
      <c r="K1316" s="5"/>
      <c r="L1316" s="5" t="str">
        <f t="shared" si="134"/>
        <v/>
      </c>
      <c r="M1316" s="36"/>
      <c r="N1316" s="5" t="str">
        <f t="shared" si="135"/>
        <v/>
      </c>
      <c r="O1316" s="5"/>
      <c r="P1316" s="5" t="str">
        <f t="shared" si="136"/>
        <v/>
      </c>
      <c r="Q1316" s="4"/>
      <c r="R1316" s="4"/>
      <c r="S1316" s="4"/>
    </row>
    <row r="1317" spans="1:19" hidden="1" x14ac:dyDescent="0.25">
      <c r="A1317" s="113"/>
      <c r="B1317" s="187" t="str">
        <f t="shared" si="133"/>
        <v/>
      </c>
      <c r="C1317" s="4"/>
      <c r="D1317" s="4"/>
      <c r="E1317" s="148"/>
      <c r="F1317" s="4"/>
      <c r="G1317" s="41"/>
      <c r="H1317" s="41"/>
      <c r="I1317" s="5"/>
      <c r="J1317" s="4"/>
      <c r="K1317" s="5"/>
      <c r="L1317" s="5" t="str">
        <f t="shared" si="134"/>
        <v/>
      </c>
      <c r="M1317" s="36"/>
      <c r="N1317" s="5" t="str">
        <f t="shared" si="135"/>
        <v/>
      </c>
      <c r="O1317" s="5"/>
      <c r="P1317" s="5" t="str">
        <f t="shared" si="136"/>
        <v/>
      </c>
      <c r="Q1317" s="4"/>
      <c r="R1317" s="4"/>
      <c r="S1317" s="4"/>
    </row>
    <row r="1318" spans="1:19" hidden="1" x14ac:dyDescent="0.25">
      <c r="A1318" s="113"/>
      <c r="B1318" s="187" t="str">
        <f t="shared" si="133"/>
        <v/>
      </c>
      <c r="C1318" s="4"/>
      <c r="D1318" s="4"/>
      <c r="E1318" s="148"/>
      <c r="F1318" s="4"/>
      <c r="G1318" s="41"/>
      <c r="H1318" s="41"/>
      <c r="I1318" s="5"/>
      <c r="J1318" s="4"/>
      <c r="K1318" s="5"/>
      <c r="L1318" s="5" t="str">
        <f t="shared" si="134"/>
        <v/>
      </c>
      <c r="M1318" s="36"/>
      <c r="N1318" s="5" t="str">
        <f t="shared" si="135"/>
        <v/>
      </c>
      <c r="O1318" s="5"/>
      <c r="P1318" s="5" t="str">
        <f t="shared" si="136"/>
        <v/>
      </c>
      <c r="Q1318" s="4"/>
      <c r="R1318" s="4"/>
      <c r="S1318" s="4"/>
    </row>
    <row r="1319" spans="1:19" hidden="1" x14ac:dyDescent="0.25">
      <c r="A1319" s="113"/>
      <c r="B1319" s="187" t="str">
        <f t="shared" si="133"/>
        <v/>
      </c>
      <c r="C1319" s="4"/>
      <c r="D1319" s="4"/>
      <c r="E1319" s="148"/>
      <c r="F1319" s="4"/>
      <c r="G1319" s="41"/>
      <c r="H1319" s="41"/>
      <c r="I1319" s="5"/>
      <c r="J1319" s="4"/>
      <c r="K1319" s="5"/>
      <c r="L1319" s="5" t="str">
        <f t="shared" si="134"/>
        <v/>
      </c>
      <c r="M1319" s="36"/>
      <c r="N1319" s="5" t="str">
        <f t="shared" si="135"/>
        <v/>
      </c>
      <c r="O1319" s="5"/>
      <c r="P1319" s="5" t="str">
        <f t="shared" si="136"/>
        <v/>
      </c>
      <c r="Q1319" s="4"/>
      <c r="R1319" s="4"/>
      <c r="S1319" s="4"/>
    </row>
    <row r="1320" spans="1:19" hidden="1" x14ac:dyDescent="0.25">
      <c r="A1320" s="113"/>
      <c r="B1320" s="187" t="str">
        <f t="shared" si="133"/>
        <v/>
      </c>
      <c r="C1320" s="4"/>
      <c r="D1320" s="4"/>
      <c r="E1320" s="148"/>
      <c r="F1320" s="4"/>
      <c r="G1320" s="41"/>
      <c r="H1320" s="41"/>
      <c r="I1320" s="5"/>
      <c r="J1320" s="4"/>
      <c r="K1320" s="5"/>
      <c r="L1320" s="5" t="str">
        <f t="shared" si="134"/>
        <v/>
      </c>
      <c r="M1320" s="36"/>
      <c r="N1320" s="5" t="str">
        <f t="shared" si="135"/>
        <v/>
      </c>
      <c r="O1320" s="5"/>
      <c r="P1320" s="5" t="str">
        <f t="shared" si="136"/>
        <v/>
      </c>
      <c r="Q1320" s="4"/>
      <c r="R1320" s="4"/>
      <c r="S1320" s="4"/>
    </row>
    <row r="1321" spans="1:19" hidden="1" x14ac:dyDescent="0.25">
      <c r="A1321" s="113"/>
      <c r="B1321" s="187" t="str">
        <f t="shared" si="133"/>
        <v/>
      </c>
      <c r="C1321" s="4"/>
      <c r="D1321" s="4"/>
      <c r="E1321" s="148"/>
      <c r="F1321" s="4"/>
      <c r="G1321" s="41"/>
      <c r="H1321" s="41"/>
      <c r="I1321" s="5"/>
      <c r="J1321" s="4"/>
      <c r="K1321" s="5"/>
      <c r="L1321" s="5" t="str">
        <f t="shared" si="134"/>
        <v/>
      </c>
      <c r="M1321" s="36"/>
      <c r="N1321" s="5" t="str">
        <f t="shared" si="135"/>
        <v/>
      </c>
      <c r="O1321" s="5"/>
      <c r="P1321" s="5" t="str">
        <f t="shared" si="136"/>
        <v/>
      </c>
      <c r="Q1321" s="4"/>
      <c r="R1321" s="4"/>
      <c r="S1321" s="4"/>
    </row>
    <row r="1322" spans="1:19" hidden="1" x14ac:dyDescent="0.25">
      <c r="A1322" s="113"/>
      <c r="B1322" s="187" t="str">
        <f t="shared" si="133"/>
        <v/>
      </c>
      <c r="C1322" s="4"/>
      <c r="D1322" s="4"/>
      <c r="E1322" s="148"/>
      <c r="F1322" s="4"/>
      <c r="G1322" s="41"/>
      <c r="H1322" s="41"/>
      <c r="I1322" s="5"/>
      <c r="J1322" s="4"/>
      <c r="K1322" s="5"/>
      <c r="L1322" s="5" t="str">
        <f t="shared" si="134"/>
        <v/>
      </c>
      <c r="M1322" s="36"/>
      <c r="N1322" s="5"/>
      <c r="O1322" s="5"/>
      <c r="P1322" s="5" t="str">
        <f t="shared" si="136"/>
        <v/>
      </c>
      <c r="Q1322" s="4"/>
      <c r="R1322" s="4"/>
      <c r="S1322" s="4"/>
    </row>
    <row r="1323" spans="1:19" hidden="1" x14ac:dyDescent="0.25">
      <c r="A1323" s="113"/>
      <c r="B1323" s="187" t="str">
        <f t="shared" si="133"/>
        <v/>
      </c>
      <c r="C1323" s="4"/>
      <c r="D1323" s="4"/>
      <c r="E1323" s="148"/>
      <c r="F1323" s="4"/>
      <c r="G1323" s="41"/>
      <c r="H1323" s="41"/>
      <c r="I1323" s="5"/>
      <c r="J1323" s="4"/>
      <c r="K1323" s="5"/>
      <c r="L1323" s="5" t="str">
        <f t="shared" si="134"/>
        <v/>
      </c>
      <c r="M1323" s="36"/>
      <c r="N1323" s="5" t="str">
        <f>IF($M1323="","",$M1323*$L1323)</f>
        <v/>
      </c>
      <c r="O1323" s="5"/>
      <c r="P1323" s="5" t="str">
        <f t="shared" si="136"/>
        <v/>
      </c>
      <c r="Q1323" s="4"/>
      <c r="R1323" s="4"/>
      <c r="S1323" s="4"/>
    </row>
    <row r="1324" spans="1:19" hidden="1" x14ac:dyDescent="0.25">
      <c r="A1324" s="113"/>
      <c r="B1324" s="187" t="str">
        <f t="shared" si="133"/>
        <v/>
      </c>
      <c r="C1324" s="4"/>
      <c r="D1324" s="4"/>
      <c r="E1324" s="148"/>
      <c r="F1324" s="4"/>
      <c r="G1324" s="41"/>
      <c r="H1324" s="41"/>
      <c r="I1324" s="5"/>
      <c r="J1324" s="4"/>
      <c r="K1324" s="5"/>
      <c r="L1324" s="5" t="str">
        <f t="shared" si="134"/>
        <v/>
      </c>
      <c r="M1324" s="36"/>
      <c r="N1324" s="5" t="str">
        <f>IF($M1324="","",$M1324*$L1324)</f>
        <v/>
      </c>
      <c r="O1324" s="5"/>
      <c r="P1324" s="5" t="str">
        <f t="shared" si="136"/>
        <v/>
      </c>
      <c r="Q1324" s="4"/>
      <c r="R1324" s="4"/>
      <c r="S1324" s="4"/>
    </row>
    <row r="1325" spans="1:19" hidden="1" x14ac:dyDescent="0.25">
      <c r="A1325" s="113"/>
      <c r="B1325" s="187" t="str">
        <f t="shared" si="133"/>
        <v/>
      </c>
      <c r="C1325" s="4"/>
      <c r="D1325" s="4"/>
      <c r="E1325" s="148"/>
      <c r="F1325" s="4"/>
      <c r="G1325" s="41"/>
      <c r="H1325" s="41"/>
      <c r="I1325" s="5"/>
      <c r="J1325" s="4"/>
      <c r="K1325" s="5"/>
      <c r="L1325" s="5" t="str">
        <f t="shared" si="134"/>
        <v/>
      </c>
      <c r="M1325" s="36"/>
      <c r="N1325" s="5" t="str">
        <f>IF($M1325="","",$M1325*$L1325)</f>
        <v/>
      </c>
      <c r="O1325" s="5"/>
      <c r="P1325" s="5" t="str">
        <f t="shared" si="136"/>
        <v/>
      </c>
      <c r="Q1325" s="4"/>
      <c r="R1325" s="4"/>
      <c r="S1325" s="4"/>
    </row>
    <row r="1326" spans="1:19" hidden="1" x14ac:dyDescent="0.25">
      <c r="A1326" s="113"/>
      <c r="B1326" s="187" t="str">
        <f t="shared" si="133"/>
        <v/>
      </c>
      <c r="C1326" s="4"/>
      <c r="D1326" s="4"/>
      <c r="E1326" s="148"/>
      <c r="F1326" s="4"/>
      <c r="G1326" s="41"/>
      <c r="H1326" s="41"/>
      <c r="I1326" s="5"/>
      <c r="J1326" s="4"/>
      <c r="K1326" s="5"/>
      <c r="L1326" s="5" t="str">
        <f t="shared" si="134"/>
        <v/>
      </c>
      <c r="M1326" s="36"/>
      <c r="N1326" s="5" t="str">
        <f>IF($M1326="","",$M1326*$L1326)</f>
        <v/>
      </c>
      <c r="O1326" s="5"/>
      <c r="P1326" s="5" t="str">
        <f t="shared" si="136"/>
        <v/>
      </c>
      <c r="Q1326" s="4"/>
      <c r="R1326" s="4"/>
      <c r="S1326" s="4"/>
    </row>
    <row r="1327" spans="1:19" ht="24" customHeight="1" x14ac:dyDescent="0.25">
      <c r="A1327" s="114"/>
      <c r="B1327" s="188" t="str">
        <f t="shared" si="133"/>
        <v/>
      </c>
      <c r="C1327" s="38"/>
      <c r="D1327" s="39" t="s">
        <v>115</v>
      </c>
      <c r="E1327" s="160"/>
      <c r="F1327" s="38"/>
      <c r="G1327" s="38"/>
      <c r="H1327" s="38"/>
      <c r="I1327" s="38"/>
      <c r="J1327" s="38"/>
      <c r="K1327" s="38"/>
      <c r="L1327" s="38"/>
      <c r="M1327" s="103">
        <f>SUBTOTAL(9,M9:M1326)</f>
        <v>280.0499999999999</v>
      </c>
      <c r="N1327" s="40">
        <f>SUBTOTAL(9,N9:N1326)</f>
        <v>20089.490725000003</v>
      </c>
      <c r="O1327" s="40">
        <f>SUBTOTAL(9,O9:O1326)</f>
        <v>0</v>
      </c>
      <c r="P1327" s="40">
        <f>SUBTOTAL(9,P9:P1326)</f>
        <v>20089.490725000003</v>
      </c>
      <c r="Q1327" s="38"/>
      <c r="R1327" s="38"/>
      <c r="S1327" s="38"/>
    </row>
  </sheetData>
  <autoFilter ref="A2:S1326" xr:uid="{00000000-0009-0000-0000-000004000000}">
    <filterColumn colId="3">
      <filters>
        <filter val="MINA LAMICHHANE 322"/>
      </filters>
    </filterColumn>
    <sortState xmlns:xlrd2="http://schemas.microsoft.com/office/spreadsheetml/2017/richdata2" ref="A3:S1321">
      <sortCondition ref="D2:D1321"/>
    </sortState>
  </autoFilter>
  <mergeCells count="1">
    <mergeCell ref="A1:S1"/>
  </mergeCells>
  <conditionalFormatting sqref="A3:S1326">
    <cfRule type="expression" dxfId="19" priority="2">
      <formula>AND($A3&lt;&gt;"",MOD(ROW(),2)=0)</formula>
    </cfRule>
  </conditionalFormatting>
  <conditionalFormatting sqref="R3:R1326">
    <cfRule type="cellIs" dxfId="18" priority="3" operator="equal">
      <formula>"Paid"</formula>
    </cfRule>
    <cfRule type="cellIs" dxfId="17" priority="4" operator="equal">
      <formula>"Unpaid"</formula>
    </cfRule>
    <cfRule type="cellIs" dxfId="16" priority="5" operator="equal">
      <formula>"Partial"</formula>
    </cfRule>
  </conditionalFormatting>
  <printOptions horizontalCentered="1"/>
  <pageMargins left="0.5" right="0.25" top="0.5" bottom="0.5" header="0.5" footer="0.25"/>
  <pageSetup scale="89" fitToHeight="0" orientation="landscape" r:id="rId1"/>
  <headerFooter>
    <oddHeader>&amp;C&amp;"Calibri,Bold"&amp;12 &amp;K1F3864Prarambha Dairy Suppliers</oddHeader>
    <oddFooter>&amp;LPrinted &amp;D&amp;RPage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4A1B62-0FFD-42AA-8F02-4ACC74F81315}">
          <x14:formula1>
            <xm:f>Settings!$K$16:$K$17</xm:f>
          </x14:formula1>
          <xm:sqref>J3:J847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5496"/>
    <pageSetUpPr fitToPage="1"/>
  </sheetPr>
  <dimension ref="A1:M1260"/>
  <sheetViews>
    <sheetView showGridLines="0" zoomScale="90" zoomScaleNormal="90" workbookViewId="0">
      <pane ySplit="2" topLeftCell="A1054" activePane="bottomLeft" state="frozen"/>
      <selection pane="bottomLeft" activeCell="D1069" sqref="D1069"/>
    </sheetView>
  </sheetViews>
  <sheetFormatPr defaultColWidth="8.85546875" defaultRowHeight="15" x14ac:dyDescent="0.25"/>
  <cols>
    <col min="1" max="1" width="11.42578125" bestFit="1" customWidth="1"/>
    <col min="2" max="2" width="11.42578125" customWidth="1"/>
    <col min="3" max="3" width="9.7109375" bestFit="1" customWidth="1"/>
    <col min="4" max="4" width="26.85546875" bestFit="1" customWidth="1"/>
    <col min="5" max="5" width="13.140625" customWidth="1"/>
    <col min="6" max="6" width="13.140625" style="123" bestFit="1" customWidth="1"/>
    <col min="7" max="7" width="13.140625" bestFit="1" customWidth="1"/>
    <col min="8" max="8" width="14.7109375" style="123" bestFit="1" customWidth="1"/>
    <col min="9" max="9" width="12.7109375" customWidth="1"/>
    <col min="11" max="11" width="14.42578125" customWidth="1"/>
    <col min="12" max="12" width="24.7109375" customWidth="1"/>
  </cols>
  <sheetData>
    <row r="1" spans="1:12" ht="32.1" customHeight="1" x14ac:dyDescent="0.25">
      <c r="A1" s="145" t="s">
        <v>1294</v>
      </c>
      <c r="B1" s="145"/>
      <c r="C1" s="144"/>
      <c r="D1" s="144"/>
      <c r="E1" s="144"/>
      <c r="F1" s="230"/>
      <c r="G1" s="144"/>
      <c r="H1" s="144"/>
      <c r="I1" s="144"/>
      <c r="J1" s="144"/>
      <c r="K1" s="144"/>
      <c r="L1" s="119"/>
    </row>
    <row r="2" spans="1:12" ht="27.95" customHeight="1" x14ac:dyDescent="0.25">
      <c r="A2" s="112" t="s">
        <v>3</v>
      </c>
      <c r="B2" s="112" t="s">
        <v>4</v>
      </c>
      <c r="C2" s="112" t="s">
        <v>1295</v>
      </c>
      <c r="D2" s="117" t="s">
        <v>1296</v>
      </c>
      <c r="E2" s="112" t="s">
        <v>1297</v>
      </c>
      <c r="F2" s="112" t="s">
        <v>110</v>
      </c>
      <c r="G2" s="112" t="s">
        <v>1298</v>
      </c>
      <c r="H2" s="112" t="s">
        <v>1299</v>
      </c>
      <c r="I2" s="112" t="s">
        <v>1300</v>
      </c>
      <c r="J2" s="112" t="s">
        <v>13</v>
      </c>
      <c r="K2" s="124" t="s">
        <v>1301</v>
      </c>
      <c r="L2" s="112" t="s">
        <v>1302</v>
      </c>
    </row>
    <row r="3" spans="1:12" x14ac:dyDescent="0.25">
      <c r="A3" s="110" t="s">
        <v>92</v>
      </c>
      <c r="B3" s="189">
        <f t="shared" ref="B3:B66" si="0">IF(A3="","",IF(ISNUMBER(A3),IFERROR(VLOOKUP(TEXT(A3,"yyyy/mm/dd"),BSAD,2,FALSE),""),IFERROR(VLOOKUP(A3,BSAD,2,FALSE),"")))</f>
        <v>46203</v>
      </c>
      <c r="C3" s="122">
        <v>3701</v>
      </c>
      <c r="D3" s="110" t="s">
        <v>1303</v>
      </c>
      <c r="E3" s="109"/>
      <c r="F3" s="125" t="s">
        <v>1304</v>
      </c>
      <c r="G3" s="125"/>
      <c r="H3" s="126">
        <v>10200</v>
      </c>
      <c r="I3" s="125"/>
      <c r="J3" s="109" t="s">
        <v>1305</v>
      </c>
      <c r="K3" s="111">
        <f t="shared" ref="K3:K66" si="1">IF($D3="","",N($G3)-$H3+$I3)</f>
        <v>-10200</v>
      </c>
      <c r="L3" s="109"/>
    </row>
    <row r="4" spans="1:12" x14ac:dyDescent="0.25">
      <c r="A4" s="110" t="s">
        <v>92</v>
      </c>
      <c r="B4" s="189">
        <f t="shared" si="0"/>
        <v>46203</v>
      </c>
      <c r="C4" s="122">
        <v>3702</v>
      </c>
      <c r="D4" s="110" t="s">
        <v>1306</v>
      </c>
      <c r="E4" s="109"/>
      <c r="F4" s="125" t="s">
        <v>1304</v>
      </c>
      <c r="G4" s="125"/>
      <c r="H4" s="126">
        <v>1275</v>
      </c>
      <c r="I4" s="125"/>
      <c r="J4" s="109" t="s">
        <v>1305</v>
      </c>
      <c r="K4" s="111">
        <f t="shared" si="1"/>
        <v>-1275</v>
      </c>
      <c r="L4" s="109"/>
    </row>
    <row r="5" spans="1:12" x14ac:dyDescent="0.25">
      <c r="A5" s="110" t="s">
        <v>92</v>
      </c>
      <c r="B5" s="189">
        <f t="shared" si="0"/>
        <v>46203</v>
      </c>
      <c r="C5" s="122">
        <v>3703</v>
      </c>
      <c r="D5" s="110" t="s">
        <v>1307</v>
      </c>
      <c r="E5" s="109"/>
      <c r="F5" s="125" t="s">
        <v>1304</v>
      </c>
      <c r="G5" s="125"/>
      <c r="H5" s="126">
        <v>2125</v>
      </c>
      <c r="I5" s="125"/>
      <c r="J5" s="109" t="s">
        <v>1305</v>
      </c>
      <c r="K5" s="111">
        <f t="shared" si="1"/>
        <v>-2125</v>
      </c>
      <c r="L5" s="109"/>
    </row>
    <row r="6" spans="1:12" x14ac:dyDescent="0.25">
      <c r="A6" s="110" t="s">
        <v>92</v>
      </c>
      <c r="B6" s="189">
        <f t="shared" si="0"/>
        <v>46203</v>
      </c>
      <c r="C6" s="122">
        <v>3704</v>
      </c>
      <c r="D6" s="110" t="s">
        <v>1308</v>
      </c>
      <c r="E6" s="109"/>
      <c r="F6" s="125" t="s">
        <v>1304</v>
      </c>
      <c r="G6" s="125"/>
      <c r="H6" s="126">
        <v>10000</v>
      </c>
      <c r="I6" s="125"/>
      <c r="J6" s="109" t="s">
        <v>1305</v>
      </c>
      <c r="K6" s="111">
        <f t="shared" si="1"/>
        <v>-10000</v>
      </c>
      <c r="L6" s="109"/>
    </row>
    <row r="7" spans="1:12" x14ac:dyDescent="0.25">
      <c r="A7" s="110" t="s">
        <v>92</v>
      </c>
      <c r="B7" s="189">
        <f t="shared" si="0"/>
        <v>46203</v>
      </c>
      <c r="C7" s="122">
        <v>3705</v>
      </c>
      <c r="D7" s="110" t="s">
        <v>1309</v>
      </c>
      <c r="E7" s="109"/>
      <c r="F7" s="125" t="s">
        <v>1304</v>
      </c>
      <c r="G7" s="125"/>
      <c r="H7" s="126">
        <v>595</v>
      </c>
      <c r="I7" s="125"/>
      <c r="J7" s="109" t="s">
        <v>1305</v>
      </c>
      <c r="K7" s="111">
        <f t="shared" si="1"/>
        <v>-595</v>
      </c>
      <c r="L7" s="109"/>
    </row>
    <row r="8" spans="1:12" x14ac:dyDescent="0.25">
      <c r="A8" s="110" t="s">
        <v>92</v>
      </c>
      <c r="B8" s="189">
        <f t="shared" si="0"/>
        <v>46203</v>
      </c>
      <c r="C8" s="122">
        <v>3706</v>
      </c>
      <c r="D8" s="110" t="s">
        <v>1310</v>
      </c>
      <c r="E8" s="109"/>
      <c r="F8" s="125" t="s">
        <v>1304</v>
      </c>
      <c r="G8" s="125"/>
      <c r="H8" s="126">
        <v>1700</v>
      </c>
      <c r="I8" s="125"/>
      <c r="J8" s="109" t="s">
        <v>1305</v>
      </c>
      <c r="K8" s="111">
        <f t="shared" si="1"/>
        <v>-1700</v>
      </c>
      <c r="L8" s="109"/>
    </row>
    <row r="9" spans="1:12" x14ac:dyDescent="0.25">
      <c r="A9" s="110" t="s">
        <v>92</v>
      </c>
      <c r="B9" s="189">
        <f t="shared" si="0"/>
        <v>46203</v>
      </c>
      <c r="C9" s="122">
        <v>3707</v>
      </c>
      <c r="D9" s="110" t="s">
        <v>1311</v>
      </c>
      <c r="E9" s="109"/>
      <c r="F9" s="125" t="s">
        <v>1304</v>
      </c>
      <c r="G9" s="125"/>
      <c r="H9" s="126">
        <v>850</v>
      </c>
      <c r="I9" s="125"/>
      <c r="J9" s="109" t="s">
        <v>1305</v>
      </c>
      <c r="K9" s="111">
        <f t="shared" si="1"/>
        <v>-850</v>
      </c>
      <c r="L9" s="109"/>
    </row>
    <row r="10" spans="1:12" x14ac:dyDescent="0.25">
      <c r="A10" s="110" t="s">
        <v>92</v>
      </c>
      <c r="B10" s="189">
        <f t="shared" si="0"/>
        <v>46203</v>
      </c>
      <c r="C10" s="122">
        <v>3708</v>
      </c>
      <c r="D10" s="110" t="s">
        <v>1312</v>
      </c>
      <c r="E10" s="109"/>
      <c r="F10" s="125" t="s">
        <v>1304</v>
      </c>
      <c r="G10" s="125"/>
      <c r="H10" s="126">
        <v>425</v>
      </c>
      <c r="I10" s="125"/>
      <c r="J10" s="109" t="s">
        <v>1305</v>
      </c>
      <c r="K10" s="111">
        <f t="shared" si="1"/>
        <v>-425</v>
      </c>
      <c r="L10" s="109"/>
    </row>
    <row r="11" spans="1:12" x14ac:dyDescent="0.25">
      <c r="A11" s="110" t="s">
        <v>92</v>
      </c>
      <c r="B11" s="189">
        <f t="shared" si="0"/>
        <v>46203</v>
      </c>
      <c r="C11" s="122">
        <v>3709</v>
      </c>
      <c r="D11" s="110" t="s">
        <v>1313</v>
      </c>
      <c r="E11" s="109"/>
      <c r="F11" s="125" t="s">
        <v>1304</v>
      </c>
      <c r="G11" s="125"/>
      <c r="H11" s="126">
        <v>2550</v>
      </c>
      <c r="I11" s="125"/>
      <c r="J11" s="109" t="s">
        <v>1305</v>
      </c>
      <c r="K11" s="111">
        <f t="shared" si="1"/>
        <v>-2550</v>
      </c>
      <c r="L11" s="109"/>
    </row>
    <row r="12" spans="1:12" x14ac:dyDescent="0.25">
      <c r="A12" s="110" t="s">
        <v>92</v>
      </c>
      <c r="B12" s="189">
        <f t="shared" si="0"/>
        <v>46203</v>
      </c>
      <c r="C12" s="122">
        <v>3710</v>
      </c>
      <c r="D12" s="110" t="s">
        <v>145</v>
      </c>
      <c r="E12" s="109"/>
      <c r="F12" s="125" t="s">
        <v>1304</v>
      </c>
      <c r="G12" s="125"/>
      <c r="H12" s="126">
        <v>3800</v>
      </c>
      <c r="I12" s="125"/>
      <c r="J12" s="109" t="s">
        <v>1305</v>
      </c>
      <c r="K12" s="111">
        <f t="shared" si="1"/>
        <v>-3800</v>
      </c>
      <c r="L12" s="109"/>
    </row>
    <row r="13" spans="1:12" x14ac:dyDescent="0.25">
      <c r="A13" s="110" t="s">
        <v>92</v>
      </c>
      <c r="B13" s="189">
        <f t="shared" si="0"/>
        <v>46203</v>
      </c>
      <c r="C13" s="122">
        <v>3711</v>
      </c>
      <c r="D13" s="110" t="s">
        <v>8835</v>
      </c>
      <c r="E13" s="109"/>
      <c r="F13" s="125" t="s">
        <v>1304</v>
      </c>
      <c r="G13" s="125"/>
      <c r="H13" s="126">
        <v>430</v>
      </c>
      <c r="I13" s="125"/>
      <c r="J13" s="109" t="s">
        <v>1305</v>
      </c>
      <c r="K13" s="111">
        <f t="shared" si="1"/>
        <v>-430</v>
      </c>
      <c r="L13" s="109"/>
    </row>
    <row r="14" spans="1:12" x14ac:dyDescent="0.25">
      <c r="A14" s="127" t="s">
        <v>92</v>
      </c>
      <c r="B14" s="189">
        <f t="shared" si="0"/>
        <v>46203</v>
      </c>
      <c r="C14" s="122">
        <v>6017</v>
      </c>
      <c r="D14" s="110" t="s">
        <v>153</v>
      </c>
      <c r="E14" s="109"/>
      <c r="F14" s="125" t="s">
        <v>1304</v>
      </c>
      <c r="G14" s="125"/>
      <c r="H14" s="126">
        <v>240</v>
      </c>
      <c r="I14" s="125"/>
      <c r="J14" s="109" t="s">
        <v>1305</v>
      </c>
      <c r="K14" s="111">
        <f t="shared" si="1"/>
        <v>-240</v>
      </c>
      <c r="L14" s="109"/>
    </row>
    <row r="15" spans="1:12" x14ac:dyDescent="0.25">
      <c r="A15" s="127" t="s">
        <v>92</v>
      </c>
      <c r="B15" s="189">
        <f t="shared" si="0"/>
        <v>46203</v>
      </c>
      <c r="C15" s="122"/>
      <c r="D15" s="110" t="s">
        <v>1378</v>
      </c>
      <c r="E15" s="109"/>
      <c r="F15" s="122" t="s">
        <v>8958</v>
      </c>
      <c r="G15" s="125"/>
      <c r="H15" s="126"/>
      <c r="I15" s="125">
        <v>190</v>
      </c>
      <c r="J15" s="109" t="s">
        <v>1305</v>
      </c>
      <c r="K15" s="111">
        <f t="shared" si="1"/>
        <v>190</v>
      </c>
      <c r="L15" s="109"/>
    </row>
    <row r="16" spans="1:12" x14ac:dyDescent="0.25">
      <c r="A16" s="110" t="s">
        <v>1315</v>
      </c>
      <c r="B16" s="189">
        <f t="shared" si="0"/>
        <v>46204</v>
      </c>
      <c r="C16" s="122">
        <v>3712</v>
      </c>
      <c r="D16" s="110" t="s">
        <v>1303</v>
      </c>
      <c r="E16" s="109"/>
      <c r="F16" s="125" t="s">
        <v>1304</v>
      </c>
      <c r="G16" s="125"/>
      <c r="H16" s="126">
        <v>5100</v>
      </c>
      <c r="I16" s="125"/>
      <c r="J16" s="109" t="s">
        <v>1305</v>
      </c>
      <c r="K16" s="111">
        <f t="shared" si="1"/>
        <v>-5100</v>
      </c>
      <c r="L16" s="109"/>
    </row>
    <row r="17" spans="1:12" x14ac:dyDescent="0.25">
      <c r="A17" s="110" t="s">
        <v>1315</v>
      </c>
      <c r="B17" s="189">
        <f t="shared" si="0"/>
        <v>46204</v>
      </c>
      <c r="C17" s="122">
        <v>3713</v>
      </c>
      <c r="D17" s="110" t="s">
        <v>1306</v>
      </c>
      <c r="E17" s="109"/>
      <c r="F17" s="125" t="s">
        <v>1304</v>
      </c>
      <c r="G17" s="125"/>
      <c r="H17" s="126">
        <v>2125</v>
      </c>
      <c r="I17" s="125"/>
      <c r="J17" s="109" t="s">
        <v>1305</v>
      </c>
      <c r="K17" s="111">
        <f t="shared" si="1"/>
        <v>-2125</v>
      </c>
      <c r="L17" s="109"/>
    </row>
    <row r="18" spans="1:12" x14ac:dyDescent="0.25">
      <c r="A18" s="110" t="s">
        <v>1315</v>
      </c>
      <c r="B18" s="189">
        <f t="shared" si="0"/>
        <v>46204</v>
      </c>
      <c r="C18" s="122">
        <v>3714</v>
      </c>
      <c r="D18" s="110" t="s">
        <v>134</v>
      </c>
      <c r="E18" s="109"/>
      <c r="F18" s="125" t="s">
        <v>1304</v>
      </c>
      <c r="G18" s="125"/>
      <c r="H18" s="126">
        <v>2125</v>
      </c>
      <c r="I18" s="125"/>
      <c r="J18" s="109" t="s">
        <v>1305</v>
      </c>
      <c r="K18" s="111">
        <f t="shared" si="1"/>
        <v>-2125</v>
      </c>
      <c r="L18" s="109"/>
    </row>
    <row r="19" spans="1:12" x14ac:dyDescent="0.25">
      <c r="A19" s="110" t="s">
        <v>1315</v>
      </c>
      <c r="B19" s="189">
        <f t="shared" si="0"/>
        <v>46204</v>
      </c>
      <c r="C19" s="122">
        <v>3715</v>
      </c>
      <c r="D19" s="110" t="s">
        <v>1311</v>
      </c>
      <c r="E19" s="109"/>
      <c r="F19" s="125" t="s">
        <v>1304</v>
      </c>
      <c r="G19" s="125"/>
      <c r="H19" s="126">
        <v>850</v>
      </c>
      <c r="I19" s="125"/>
      <c r="J19" s="109" t="s">
        <v>1305</v>
      </c>
      <c r="K19" s="111">
        <f t="shared" si="1"/>
        <v>-850</v>
      </c>
      <c r="L19" s="109"/>
    </row>
    <row r="20" spans="1:12" x14ac:dyDescent="0.25">
      <c r="A20" s="110" t="s">
        <v>1315</v>
      </c>
      <c r="B20" s="189">
        <f t="shared" si="0"/>
        <v>46204</v>
      </c>
      <c r="C20" s="122">
        <v>3716</v>
      </c>
      <c r="D20" s="110" t="s">
        <v>1307</v>
      </c>
      <c r="E20" s="109"/>
      <c r="F20" s="125" t="s">
        <v>1304</v>
      </c>
      <c r="G20" s="125"/>
      <c r="H20" s="126">
        <v>1700</v>
      </c>
      <c r="I20" s="125"/>
      <c r="J20" s="109" t="s">
        <v>1305</v>
      </c>
      <c r="K20" s="111">
        <f t="shared" si="1"/>
        <v>-1700</v>
      </c>
      <c r="L20" s="109"/>
    </row>
    <row r="21" spans="1:12" x14ac:dyDescent="0.25">
      <c r="A21" s="110" t="s">
        <v>1315</v>
      </c>
      <c r="B21" s="189">
        <f t="shared" si="0"/>
        <v>46204</v>
      </c>
      <c r="C21" s="122">
        <v>3717</v>
      </c>
      <c r="D21" s="110" t="s">
        <v>1308</v>
      </c>
      <c r="E21" s="109"/>
      <c r="F21" s="125" t="s">
        <v>1304</v>
      </c>
      <c r="G21" s="125"/>
      <c r="H21" s="126">
        <v>4400</v>
      </c>
      <c r="I21" s="125"/>
      <c r="J21" s="109" t="s">
        <v>1305</v>
      </c>
      <c r="K21" s="111">
        <f t="shared" si="1"/>
        <v>-4400</v>
      </c>
      <c r="L21" s="109"/>
    </row>
    <row r="22" spans="1:12" x14ac:dyDescent="0.25">
      <c r="A22" s="110" t="s">
        <v>1315</v>
      </c>
      <c r="B22" s="189">
        <f t="shared" si="0"/>
        <v>46204</v>
      </c>
      <c r="C22" s="122">
        <v>3718</v>
      </c>
      <c r="D22" s="110" t="s">
        <v>1312</v>
      </c>
      <c r="E22" s="109"/>
      <c r="F22" s="125" t="s">
        <v>1304</v>
      </c>
      <c r="G22" s="125"/>
      <c r="H22" s="126">
        <v>425</v>
      </c>
      <c r="I22" s="125"/>
      <c r="J22" s="109" t="s">
        <v>1305</v>
      </c>
      <c r="K22" s="111">
        <f t="shared" si="1"/>
        <v>-425</v>
      </c>
      <c r="L22" s="109"/>
    </row>
    <row r="23" spans="1:12" x14ac:dyDescent="0.25">
      <c r="A23" s="110" t="s">
        <v>1315</v>
      </c>
      <c r="B23" s="189">
        <f t="shared" si="0"/>
        <v>46204</v>
      </c>
      <c r="C23" s="122">
        <v>3719</v>
      </c>
      <c r="D23" s="110" t="s">
        <v>1313</v>
      </c>
      <c r="E23" s="109"/>
      <c r="F23" s="125" t="s">
        <v>1304</v>
      </c>
      <c r="G23" s="125"/>
      <c r="H23" s="126">
        <v>1275</v>
      </c>
      <c r="I23" s="125"/>
      <c r="J23" s="109" t="s">
        <v>1305</v>
      </c>
      <c r="K23" s="111">
        <f t="shared" si="1"/>
        <v>-1275</v>
      </c>
      <c r="L23" s="109"/>
    </row>
    <row r="24" spans="1:12" x14ac:dyDescent="0.25">
      <c r="A24" s="110" t="s">
        <v>1315</v>
      </c>
      <c r="B24" s="189">
        <f t="shared" si="0"/>
        <v>46204</v>
      </c>
      <c r="C24" s="122">
        <v>3720</v>
      </c>
      <c r="D24" s="110" t="s">
        <v>1310</v>
      </c>
      <c r="E24" s="109"/>
      <c r="F24" s="125" t="s">
        <v>1304</v>
      </c>
      <c r="G24" s="125"/>
      <c r="H24" s="126">
        <v>1275</v>
      </c>
      <c r="I24" s="125"/>
      <c r="J24" s="109" t="s">
        <v>1305</v>
      </c>
      <c r="K24" s="111">
        <f t="shared" si="1"/>
        <v>-1275</v>
      </c>
      <c r="L24" s="109"/>
    </row>
    <row r="25" spans="1:12" x14ac:dyDescent="0.25">
      <c r="A25" s="110" t="s">
        <v>1315</v>
      </c>
      <c r="B25" s="189">
        <f t="shared" si="0"/>
        <v>46204</v>
      </c>
      <c r="C25" s="122">
        <v>3721</v>
      </c>
      <c r="D25" s="110" t="s">
        <v>1309</v>
      </c>
      <c r="E25" s="109"/>
      <c r="F25" s="125" t="s">
        <v>1304</v>
      </c>
      <c r="G25" s="125"/>
      <c r="H25" s="126">
        <v>425</v>
      </c>
      <c r="I25" s="125"/>
      <c r="J25" s="109" t="s">
        <v>1305</v>
      </c>
      <c r="K25" s="111">
        <f t="shared" si="1"/>
        <v>-425</v>
      </c>
      <c r="L25" s="109"/>
    </row>
    <row r="26" spans="1:12" x14ac:dyDescent="0.25">
      <c r="A26" s="110" t="s">
        <v>1315</v>
      </c>
      <c r="B26" s="189">
        <f t="shared" si="0"/>
        <v>46204</v>
      </c>
      <c r="C26" s="122">
        <v>3722</v>
      </c>
      <c r="D26" s="110" t="s">
        <v>171</v>
      </c>
      <c r="E26" s="109"/>
      <c r="F26" s="125" t="s">
        <v>1304</v>
      </c>
      <c r="G26" s="125"/>
      <c r="H26" s="126">
        <v>2975</v>
      </c>
      <c r="I26" s="125"/>
      <c r="J26" s="109" t="s">
        <v>1305</v>
      </c>
      <c r="K26" s="111">
        <f t="shared" si="1"/>
        <v>-2975</v>
      </c>
      <c r="L26" s="109"/>
    </row>
    <row r="27" spans="1:12" x14ac:dyDescent="0.25">
      <c r="A27" s="110" t="s">
        <v>1315</v>
      </c>
      <c r="B27" s="189">
        <f t="shared" si="0"/>
        <v>46204</v>
      </c>
      <c r="C27" s="122">
        <v>3723</v>
      </c>
      <c r="D27" s="110" t="s">
        <v>145</v>
      </c>
      <c r="E27" s="109"/>
      <c r="F27" s="125" t="s">
        <v>1304</v>
      </c>
      <c r="G27" s="125"/>
      <c r="H27" s="126">
        <v>2850</v>
      </c>
      <c r="I27" s="125"/>
      <c r="J27" s="109" t="s">
        <v>1305</v>
      </c>
      <c r="K27" s="111">
        <f t="shared" si="1"/>
        <v>-2850</v>
      </c>
      <c r="L27" s="109"/>
    </row>
    <row r="28" spans="1:12" x14ac:dyDescent="0.25">
      <c r="A28" s="110" t="s">
        <v>1315</v>
      </c>
      <c r="B28" s="189">
        <f t="shared" si="0"/>
        <v>46204</v>
      </c>
      <c r="C28" s="122">
        <v>3724</v>
      </c>
      <c r="D28" s="110" t="s">
        <v>147</v>
      </c>
      <c r="E28" s="109"/>
      <c r="F28" s="125" t="s">
        <v>1304</v>
      </c>
      <c r="G28" s="125"/>
      <c r="H28" s="126">
        <v>10000</v>
      </c>
      <c r="I28" s="125"/>
      <c r="J28" s="109" t="s">
        <v>1305</v>
      </c>
      <c r="K28" s="111">
        <f t="shared" si="1"/>
        <v>-10000</v>
      </c>
      <c r="L28" s="109"/>
    </row>
    <row r="29" spans="1:12" x14ac:dyDescent="0.25">
      <c r="A29" s="110" t="s">
        <v>1315</v>
      </c>
      <c r="B29" s="189">
        <f t="shared" si="0"/>
        <v>46204</v>
      </c>
      <c r="C29" s="122">
        <v>6038</v>
      </c>
      <c r="D29" s="110" t="s">
        <v>153</v>
      </c>
      <c r="E29" s="109"/>
      <c r="F29" s="125" t="s">
        <v>1304</v>
      </c>
      <c r="G29" s="125"/>
      <c r="H29" s="126">
        <v>1440</v>
      </c>
      <c r="I29" s="125"/>
      <c r="J29" s="109" t="s">
        <v>1305</v>
      </c>
      <c r="K29" s="111">
        <f t="shared" si="1"/>
        <v>-1440</v>
      </c>
      <c r="L29" s="109"/>
    </row>
    <row r="30" spans="1:12" x14ac:dyDescent="0.25">
      <c r="A30" s="110" t="s">
        <v>16</v>
      </c>
      <c r="B30" s="189">
        <f t="shared" si="0"/>
        <v>46205</v>
      </c>
      <c r="C30" s="122">
        <v>3725</v>
      </c>
      <c r="D30" s="110" t="s">
        <v>1310</v>
      </c>
      <c r="E30" s="109"/>
      <c r="F30" s="125" t="s">
        <v>1304</v>
      </c>
      <c r="G30" s="125"/>
      <c r="H30" s="126">
        <v>1700</v>
      </c>
      <c r="I30" s="125"/>
      <c r="J30" s="109" t="s">
        <v>1305</v>
      </c>
      <c r="K30" s="111">
        <f t="shared" si="1"/>
        <v>-1700</v>
      </c>
      <c r="L30" s="109"/>
    </row>
    <row r="31" spans="1:12" x14ac:dyDescent="0.25">
      <c r="A31" s="110" t="s">
        <v>16</v>
      </c>
      <c r="B31" s="189">
        <f t="shared" si="0"/>
        <v>46205</v>
      </c>
      <c r="C31" s="122">
        <v>3726</v>
      </c>
      <c r="D31" s="110" t="s">
        <v>1308</v>
      </c>
      <c r="E31" s="109"/>
      <c r="F31" s="125" t="s">
        <v>1304</v>
      </c>
      <c r="G31" s="125"/>
      <c r="H31" s="126">
        <v>5000</v>
      </c>
      <c r="I31" s="125"/>
      <c r="J31" s="109" t="s">
        <v>1305</v>
      </c>
      <c r="K31" s="111">
        <f t="shared" si="1"/>
        <v>-5000</v>
      </c>
      <c r="L31" s="109"/>
    </row>
    <row r="32" spans="1:12" x14ac:dyDescent="0.25">
      <c r="A32" s="110" t="s">
        <v>16</v>
      </c>
      <c r="B32" s="189">
        <f t="shared" si="0"/>
        <v>46205</v>
      </c>
      <c r="C32" s="122">
        <v>3727</v>
      </c>
      <c r="D32" s="110" t="s">
        <v>1306</v>
      </c>
      <c r="E32" s="109"/>
      <c r="F32" s="125" t="s">
        <v>1304</v>
      </c>
      <c r="G32" s="125"/>
      <c r="H32" s="126">
        <v>2550</v>
      </c>
      <c r="I32" s="125"/>
      <c r="J32" s="109" t="s">
        <v>1305</v>
      </c>
      <c r="K32" s="111">
        <f t="shared" si="1"/>
        <v>-2550</v>
      </c>
      <c r="L32" s="109"/>
    </row>
    <row r="33" spans="1:12" x14ac:dyDescent="0.25">
      <c r="A33" s="110" t="s">
        <v>16</v>
      </c>
      <c r="B33" s="189">
        <f t="shared" si="0"/>
        <v>46205</v>
      </c>
      <c r="C33" s="122">
        <v>3728</v>
      </c>
      <c r="D33" s="110" t="s">
        <v>1309</v>
      </c>
      <c r="E33" s="109"/>
      <c r="F33" s="125" t="s">
        <v>1304</v>
      </c>
      <c r="G33" s="125"/>
      <c r="H33" s="126">
        <v>425</v>
      </c>
      <c r="I33" s="125"/>
      <c r="J33" s="109" t="s">
        <v>1305</v>
      </c>
      <c r="K33" s="111">
        <f t="shared" si="1"/>
        <v>-425</v>
      </c>
      <c r="L33" s="109"/>
    </row>
    <row r="34" spans="1:12" x14ac:dyDescent="0.25">
      <c r="A34" s="110" t="s">
        <v>16</v>
      </c>
      <c r="B34" s="189">
        <f t="shared" si="0"/>
        <v>46205</v>
      </c>
      <c r="C34" s="122">
        <v>3729</v>
      </c>
      <c r="D34" s="110" t="s">
        <v>1311</v>
      </c>
      <c r="E34" s="109"/>
      <c r="F34" s="125" t="s">
        <v>1304</v>
      </c>
      <c r="G34" s="125"/>
      <c r="H34" s="126">
        <v>850</v>
      </c>
      <c r="I34" s="125"/>
      <c r="J34" s="109" t="s">
        <v>1305</v>
      </c>
      <c r="K34" s="111">
        <f t="shared" si="1"/>
        <v>-850</v>
      </c>
      <c r="L34" s="109"/>
    </row>
    <row r="35" spans="1:12" x14ac:dyDescent="0.25">
      <c r="A35" s="110" t="s">
        <v>16</v>
      </c>
      <c r="B35" s="189">
        <f t="shared" si="0"/>
        <v>46205</v>
      </c>
      <c r="C35" s="122">
        <v>3730</v>
      </c>
      <c r="D35" s="110" t="s">
        <v>1313</v>
      </c>
      <c r="E35" s="109"/>
      <c r="F35" s="125" t="s">
        <v>1304</v>
      </c>
      <c r="G35" s="125"/>
      <c r="H35" s="126">
        <v>1275</v>
      </c>
      <c r="I35" s="125"/>
      <c r="J35" s="109" t="s">
        <v>1305</v>
      </c>
      <c r="K35" s="111">
        <f t="shared" si="1"/>
        <v>-1275</v>
      </c>
      <c r="L35" s="109"/>
    </row>
    <row r="36" spans="1:12" x14ac:dyDescent="0.25">
      <c r="A36" s="110" t="s">
        <v>16</v>
      </c>
      <c r="B36" s="189">
        <f t="shared" si="0"/>
        <v>46205</v>
      </c>
      <c r="C36" s="122">
        <v>3731</v>
      </c>
      <c r="D36" s="110" t="s">
        <v>1312</v>
      </c>
      <c r="E36" s="109"/>
      <c r="F36" s="125" t="s">
        <v>1304</v>
      </c>
      <c r="G36" s="125"/>
      <c r="H36" s="126">
        <v>425</v>
      </c>
      <c r="I36" s="125"/>
      <c r="J36" s="109" t="s">
        <v>1305</v>
      </c>
      <c r="K36" s="111">
        <f t="shared" si="1"/>
        <v>-425</v>
      </c>
      <c r="L36" s="109"/>
    </row>
    <row r="37" spans="1:12" x14ac:dyDescent="0.25">
      <c r="A37" s="110" t="s">
        <v>16</v>
      </c>
      <c r="B37" s="189">
        <f t="shared" si="0"/>
        <v>46205</v>
      </c>
      <c r="C37" s="122">
        <v>3732</v>
      </c>
      <c r="D37" s="110" t="s">
        <v>1307</v>
      </c>
      <c r="E37" s="109"/>
      <c r="F37" s="125" t="s">
        <v>1304</v>
      </c>
      <c r="G37" s="125"/>
      <c r="H37" s="126">
        <v>1700</v>
      </c>
      <c r="I37" s="125"/>
      <c r="J37" s="109" t="s">
        <v>1305</v>
      </c>
      <c r="K37" s="111">
        <f t="shared" si="1"/>
        <v>-1700</v>
      </c>
      <c r="L37" s="109"/>
    </row>
    <row r="38" spans="1:12" x14ac:dyDescent="0.25">
      <c r="A38" s="110" t="s">
        <v>16</v>
      </c>
      <c r="B38" s="189">
        <f t="shared" si="0"/>
        <v>46205</v>
      </c>
      <c r="C38" s="122"/>
      <c r="D38" s="110" t="s">
        <v>1378</v>
      </c>
      <c r="E38" s="109"/>
      <c r="F38" s="122" t="s">
        <v>1314</v>
      </c>
      <c r="G38" s="125"/>
      <c r="H38" s="126">
        <v>0</v>
      </c>
      <c r="I38" s="125">
        <v>13000</v>
      </c>
      <c r="J38" s="109" t="s">
        <v>1305</v>
      </c>
      <c r="K38" s="111">
        <f t="shared" si="1"/>
        <v>13000</v>
      </c>
      <c r="L38" s="109" t="s">
        <v>1316</v>
      </c>
    </row>
    <row r="39" spans="1:12" x14ac:dyDescent="0.25">
      <c r="A39" s="110" t="s">
        <v>16</v>
      </c>
      <c r="B39" s="189">
        <f t="shared" si="0"/>
        <v>46205</v>
      </c>
      <c r="C39" s="122">
        <v>3733</v>
      </c>
      <c r="D39" s="110" t="s">
        <v>145</v>
      </c>
      <c r="E39" s="109"/>
      <c r="F39" s="125" t="s">
        <v>1304</v>
      </c>
      <c r="G39" s="125"/>
      <c r="H39" s="126">
        <v>4990</v>
      </c>
      <c r="I39" s="125"/>
      <c r="J39" s="109" t="s">
        <v>1305</v>
      </c>
      <c r="K39" s="111">
        <f t="shared" si="1"/>
        <v>-4990</v>
      </c>
      <c r="L39" s="109"/>
    </row>
    <row r="40" spans="1:12" x14ac:dyDescent="0.25">
      <c r="A40" s="110" t="s">
        <v>16</v>
      </c>
      <c r="B40" s="189">
        <f t="shared" si="0"/>
        <v>46205</v>
      </c>
      <c r="C40" s="122">
        <v>6055</v>
      </c>
      <c r="D40" s="110" t="s">
        <v>153</v>
      </c>
      <c r="E40" s="109"/>
      <c r="F40" s="125" t="s">
        <v>1304</v>
      </c>
      <c r="G40" s="125"/>
      <c r="H40" s="126">
        <v>450</v>
      </c>
      <c r="I40" s="125"/>
      <c r="J40" s="109" t="s">
        <v>1305</v>
      </c>
      <c r="K40" s="111">
        <f t="shared" si="1"/>
        <v>-450</v>
      </c>
      <c r="L40" s="109"/>
    </row>
    <row r="41" spans="1:12" x14ac:dyDescent="0.25">
      <c r="A41" s="110" t="s">
        <v>1317</v>
      </c>
      <c r="B41" s="189">
        <f t="shared" si="0"/>
        <v>46206</v>
      </c>
      <c r="C41" s="122">
        <v>3734</v>
      </c>
      <c r="D41" s="110" t="s">
        <v>1303</v>
      </c>
      <c r="E41" s="109"/>
      <c r="F41" s="125" t="s">
        <v>1304</v>
      </c>
      <c r="G41" s="125"/>
      <c r="H41" s="126">
        <v>5100</v>
      </c>
      <c r="I41" s="125"/>
      <c r="J41" s="109" t="s">
        <v>1305</v>
      </c>
      <c r="K41" s="111">
        <f t="shared" si="1"/>
        <v>-5100</v>
      </c>
      <c r="L41" s="109"/>
    </row>
    <row r="42" spans="1:12" x14ac:dyDescent="0.25">
      <c r="A42" s="110" t="s">
        <v>1317</v>
      </c>
      <c r="B42" s="189">
        <f t="shared" si="0"/>
        <v>46206</v>
      </c>
      <c r="C42" s="122">
        <v>3735</v>
      </c>
      <c r="D42" s="110" t="s">
        <v>1306</v>
      </c>
      <c r="E42" s="109"/>
      <c r="F42" s="125" t="s">
        <v>1304</v>
      </c>
      <c r="G42" s="125"/>
      <c r="H42" s="126">
        <v>2125</v>
      </c>
      <c r="I42" s="125"/>
      <c r="J42" s="109" t="s">
        <v>1305</v>
      </c>
      <c r="K42" s="111">
        <f t="shared" si="1"/>
        <v>-2125</v>
      </c>
      <c r="L42" s="109"/>
    </row>
    <row r="43" spans="1:12" x14ac:dyDescent="0.25">
      <c r="A43" s="110" t="s">
        <v>1317</v>
      </c>
      <c r="B43" s="189">
        <f t="shared" si="0"/>
        <v>46206</v>
      </c>
      <c r="C43" s="122">
        <v>3736</v>
      </c>
      <c r="D43" s="110" t="s">
        <v>1308</v>
      </c>
      <c r="E43" s="109"/>
      <c r="F43" s="125" t="s">
        <v>1304</v>
      </c>
      <c r="G43" s="125"/>
      <c r="H43" s="126">
        <v>5000</v>
      </c>
      <c r="I43" s="125"/>
      <c r="J43" s="109" t="s">
        <v>1305</v>
      </c>
      <c r="K43" s="111">
        <f t="shared" si="1"/>
        <v>-5000</v>
      </c>
      <c r="L43" s="109"/>
    </row>
    <row r="44" spans="1:12" x14ac:dyDescent="0.25">
      <c r="A44" s="110" t="s">
        <v>1317</v>
      </c>
      <c r="B44" s="189">
        <f t="shared" si="0"/>
        <v>46206</v>
      </c>
      <c r="C44" s="122">
        <v>3737</v>
      </c>
      <c r="D44" s="110" t="s">
        <v>1307</v>
      </c>
      <c r="E44" s="109"/>
      <c r="F44" s="125" t="s">
        <v>1304</v>
      </c>
      <c r="G44" s="125"/>
      <c r="H44" s="126">
        <v>2125</v>
      </c>
      <c r="I44" s="125"/>
      <c r="J44" s="109" t="s">
        <v>1305</v>
      </c>
      <c r="K44" s="111">
        <f t="shared" si="1"/>
        <v>-2125</v>
      </c>
      <c r="L44" s="109"/>
    </row>
    <row r="45" spans="1:12" x14ac:dyDescent="0.25">
      <c r="A45" s="110" t="s">
        <v>1317</v>
      </c>
      <c r="B45" s="189">
        <f t="shared" si="0"/>
        <v>46206</v>
      </c>
      <c r="C45" s="122">
        <v>3738</v>
      </c>
      <c r="D45" s="110" t="s">
        <v>1312</v>
      </c>
      <c r="E45" s="109"/>
      <c r="F45" s="125" t="s">
        <v>1304</v>
      </c>
      <c r="G45" s="125"/>
      <c r="H45" s="126">
        <v>425</v>
      </c>
      <c r="I45" s="125"/>
      <c r="J45" s="109" t="s">
        <v>1305</v>
      </c>
      <c r="K45" s="111">
        <f t="shared" si="1"/>
        <v>-425</v>
      </c>
      <c r="L45" s="109"/>
    </row>
    <row r="46" spans="1:12" x14ac:dyDescent="0.25">
      <c r="A46" s="110" t="s">
        <v>1317</v>
      </c>
      <c r="B46" s="189">
        <f t="shared" si="0"/>
        <v>46206</v>
      </c>
      <c r="C46" s="122">
        <v>3739</v>
      </c>
      <c r="D46" s="110" t="s">
        <v>1313</v>
      </c>
      <c r="E46" s="109"/>
      <c r="F46" s="125" t="s">
        <v>1304</v>
      </c>
      <c r="G46" s="125"/>
      <c r="H46" s="126">
        <v>1275</v>
      </c>
      <c r="I46" s="125"/>
      <c r="J46" s="109" t="s">
        <v>1305</v>
      </c>
      <c r="K46" s="111">
        <f t="shared" si="1"/>
        <v>-1275</v>
      </c>
      <c r="L46" s="109"/>
    </row>
    <row r="47" spans="1:12" x14ac:dyDescent="0.25">
      <c r="A47" s="110" t="s">
        <v>1317</v>
      </c>
      <c r="B47" s="189">
        <f t="shared" si="0"/>
        <v>46206</v>
      </c>
      <c r="C47" s="122">
        <v>3740</v>
      </c>
      <c r="D47" s="110" t="s">
        <v>1311</v>
      </c>
      <c r="E47" s="109"/>
      <c r="F47" s="125" t="s">
        <v>1304</v>
      </c>
      <c r="G47" s="125"/>
      <c r="H47" s="126">
        <v>850</v>
      </c>
      <c r="I47" s="125"/>
      <c r="J47" s="109" t="s">
        <v>1305</v>
      </c>
      <c r="K47" s="111">
        <f t="shared" si="1"/>
        <v>-850</v>
      </c>
      <c r="L47" s="109"/>
    </row>
    <row r="48" spans="1:12" x14ac:dyDescent="0.25">
      <c r="A48" s="110" t="s">
        <v>1317</v>
      </c>
      <c r="B48" s="189">
        <f t="shared" si="0"/>
        <v>46206</v>
      </c>
      <c r="C48" s="122">
        <v>3741</v>
      </c>
      <c r="D48" s="110" t="s">
        <v>1310</v>
      </c>
      <c r="E48" s="109"/>
      <c r="F48" s="125" t="s">
        <v>1304</v>
      </c>
      <c r="G48" s="125"/>
      <c r="H48" s="126">
        <v>1275</v>
      </c>
      <c r="I48" s="125"/>
      <c r="J48" s="109" t="s">
        <v>1305</v>
      </c>
      <c r="K48" s="111">
        <f t="shared" si="1"/>
        <v>-1275</v>
      </c>
      <c r="L48" s="109"/>
    </row>
    <row r="49" spans="1:12" x14ac:dyDescent="0.25">
      <c r="A49" s="110" t="s">
        <v>1317</v>
      </c>
      <c r="B49" s="189">
        <f t="shared" si="0"/>
        <v>46206</v>
      </c>
      <c r="C49" s="122">
        <v>3742</v>
      </c>
      <c r="D49" s="110" t="s">
        <v>134</v>
      </c>
      <c r="E49" s="109"/>
      <c r="F49" s="125" t="s">
        <v>1304</v>
      </c>
      <c r="G49" s="125"/>
      <c r="H49" s="126">
        <v>1700</v>
      </c>
      <c r="I49" s="125"/>
      <c r="J49" s="109" t="s">
        <v>1305</v>
      </c>
      <c r="K49" s="111">
        <f t="shared" si="1"/>
        <v>-1700</v>
      </c>
      <c r="L49" s="109"/>
    </row>
    <row r="50" spans="1:12" x14ac:dyDescent="0.25">
      <c r="A50" s="110" t="s">
        <v>1317</v>
      </c>
      <c r="B50" s="189">
        <f t="shared" si="0"/>
        <v>46206</v>
      </c>
      <c r="C50" s="122">
        <v>3743</v>
      </c>
      <c r="D50" s="110" t="s">
        <v>145</v>
      </c>
      <c r="E50" s="109"/>
      <c r="F50" s="125" t="s">
        <v>1304</v>
      </c>
      <c r="G50" s="125"/>
      <c r="H50" s="126">
        <v>3795</v>
      </c>
      <c r="I50" s="125"/>
      <c r="J50" s="109" t="s">
        <v>1305</v>
      </c>
      <c r="K50" s="111">
        <f t="shared" si="1"/>
        <v>-3795</v>
      </c>
      <c r="L50" s="109"/>
    </row>
    <row r="51" spans="1:12" x14ac:dyDescent="0.25">
      <c r="A51" s="110" t="s">
        <v>1317</v>
      </c>
      <c r="B51" s="189">
        <f t="shared" si="0"/>
        <v>46206</v>
      </c>
      <c r="C51" s="122">
        <v>6074</v>
      </c>
      <c r="D51" s="110" t="s">
        <v>153</v>
      </c>
      <c r="E51" s="109"/>
      <c r="F51" s="125" t="s">
        <v>1304</v>
      </c>
      <c r="G51" s="125"/>
      <c r="H51" s="126">
        <v>820</v>
      </c>
      <c r="I51" s="125"/>
      <c r="J51" s="109" t="s">
        <v>1305</v>
      </c>
      <c r="K51" s="111">
        <f t="shared" si="1"/>
        <v>-820</v>
      </c>
      <c r="L51" s="109"/>
    </row>
    <row r="52" spans="1:12" x14ac:dyDescent="0.25">
      <c r="A52" s="110" t="s">
        <v>24</v>
      </c>
      <c r="B52" s="189">
        <f t="shared" si="0"/>
        <v>46207</v>
      </c>
      <c r="C52" s="122">
        <v>3745</v>
      </c>
      <c r="D52" s="110" t="s">
        <v>1303</v>
      </c>
      <c r="E52" s="109"/>
      <c r="F52" s="125" t="s">
        <v>1304</v>
      </c>
      <c r="G52" s="125"/>
      <c r="H52" s="126">
        <v>5100</v>
      </c>
      <c r="I52" s="125"/>
      <c r="J52" s="109" t="s">
        <v>1305</v>
      </c>
      <c r="K52" s="111">
        <f t="shared" si="1"/>
        <v>-5100</v>
      </c>
      <c r="L52" s="109"/>
    </row>
    <row r="53" spans="1:12" x14ac:dyDescent="0.25">
      <c r="A53" s="110" t="s">
        <v>24</v>
      </c>
      <c r="B53" s="189">
        <f t="shared" si="0"/>
        <v>46207</v>
      </c>
      <c r="C53" s="122">
        <v>3746</v>
      </c>
      <c r="D53" s="110" t="s">
        <v>1306</v>
      </c>
      <c r="E53" s="109"/>
      <c r="F53" s="125" t="s">
        <v>1304</v>
      </c>
      <c r="G53" s="125"/>
      <c r="H53" s="126">
        <v>2550</v>
      </c>
      <c r="I53" s="125"/>
      <c r="J53" s="109" t="s">
        <v>1305</v>
      </c>
      <c r="K53" s="111">
        <f t="shared" si="1"/>
        <v>-2550</v>
      </c>
      <c r="L53" s="109"/>
    </row>
    <row r="54" spans="1:12" x14ac:dyDescent="0.25">
      <c r="A54" s="110" t="s">
        <v>24</v>
      </c>
      <c r="B54" s="189">
        <f t="shared" si="0"/>
        <v>46207</v>
      </c>
      <c r="C54" s="122">
        <v>3747</v>
      </c>
      <c r="D54" s="110" t="s">
        <v>1311</v>
      </c>
      <c r="E54" s="109"/>
      <c r="F54" s="125" t="s">
        <v>1304</v>
      </c>
      <c r="G54" s="125"/>
      <c r="H54" s="126">
        <v>850</v>
      </c>
      <c r="I54" s="125"/>
      <c r="J54" s="109" t="s">
        <v>1305</v>
      </c>
      <c r="K54" s="111">
        <f t="shared" si="1"/>
        <v>-850</v>
      </c>
      <c r="L54" s="109"/>
    </row>
    <row r="55" spans="1:12" x14ac:dyDescent="0.25">
      <c r="A55" s="110" t="s">
        <v>24</v>
      </c>
      <c r="B55" s="189">
        <f t="shared" si="0"/>
        <v>46207</v>
      </c>
      <c r="C55" s="122">
        <v>3748</v>
      </c>
      <c r="D55" s="110" t="s">
        <v>1307</v>
      </c>
      <c r="E55" s="109"/>
      <c r="F55" s="125" t="s">
        <v>1304</v>
      </c>
      <c r="G55" s="125"/>
      <c r="H55" s="126">
        <v>1700</v>
      </c>
      <c r="I55" s="125"/>
      <c r="J55" s="109" t="s">
        <v>1305</v>
      </c>
      <c r="K55" s="111">
        <f t="shared" si="1"/>
        <v>-1700</v>
      </c>
      <c r="L55" s="109"/>
    </row>
    <row r="56" spans="1:12" x14ac:dyDescent="0.25">
      <c r="A56" s="110" t="s">
        <v>24</v>
      </c>
      <c r="B56" s="189">
        <f t="shared" si="0"/>
        <v>46207</v>
      </c>
      <c r="C56" s="122">
        <v>3749</v>
      </c>
      <c r="D56" s="110" t="s">
        <v>1308</v>
      </c>
      <c r="E56" s="109"/>
      <c r="F56" s="125" t="s">
        <v>1304</v>
      </c>
      <c r="G56" s="125"/>
      <c r="H56" s="126">
        <v>9000</v>
      </c>
      <c r="I56" s="125"/>
      <c r="J56" s="109" t="s">
        <v>1305</v>
      </c>
      <c r="K56" s="111">
        <f t="shared" si="1"/>
        <v>-9000</v>
      </c>
      <c r="L56" s="109"/>
    </row>
    <row r="57" spans="1:12" x14ac:dyDescent="0.25">
      <c r="A57" s="110" t="s">
        <v>24</v>
      </c>
      <c r="B57" s="189">
        <f t="shared" si="0"/>
        <v>46207</v>
      </c>
      <c r="C57" s="122">
        <v>3750</v>
      </c>
      <c r="D57" s="110" t="s">
        <v>1312</v>
      </c>
      <c r="E57" s="109"/>
      <c r="F57" s="125" t="s">
        <v>1304</v>
      </c>
      <c r="G57" s="125"/>
      <c r="H57" s="126">
        <v>425</v>
      </c>
      <c r="I57" s="125"/>
      <c r="J57" s="109" t="s">
        <v>1305</v>
      </c>
      <c r="K57" s="111">
        <f t="shared" si="1"/>
        <v>-425</v>
      </c>
      <c r="L57" s="109"/>
    </row>
    <row r="58" spans="1:12" x14ac:dyDescent="0.25">
      <c r="A58" s="110" t="s">
        <v>24</v>
      </c>
      <c r="B58" s="189">
        <f t="shared" si="0"/>
        <v>46207</v>
      </c>
      <c r="C58" s="122">
        <v>3751</v>
      </c>
      <c r="D58" s="110" t="s">
        <v>1313</v>
      </c>
      <c r="E58" s="109"/>
      <c r="F58" s="125" t="s">
        <v>1304</v>
      </c>
      <c r="G58" s="125"/>
      <c r="H58" s="126">
        <v>1275</v>
      </c>
      <c r="I58" s="125"/>
      <c r="J58" s="109" t="s">
        <v>1305</v>
      </c>
      <c r="K58" s="111">
        <f t="shared" si="1"/>
        <v>-1275</v>
      </c>
      <c r="L58" s="109"/>
    </row>
    <row r="59" spans="1:12" x14ac:dyDescent="0.25">
      <c r="A59" s="110" t="s">
        <v>24</v>
      </c>
      <c r="B59" s="189">
        <f t="shared" si="0"/>
        <v>46207</v>
      </c>
      <c r="C59" s="122">
        <v>3752</v>
      </c>
      <c r="D59" s="110" t="s">
        <v>1309</v>
      </c>
      <c r="E59" s="109"/>
      <c r="F59" s="125" t="s">
        <v>1304</v>
      </c>
      <c r="G59" s="125"/>
      <c r="H59" s="126">
        <v>425</v>
      </c>
      <c r="I59" s="125"/>
      <c r="J59" s="109" t="s">
        <v>1305</v>
      </c>
      <c r="K59" s="111">
        <f t="shared" si="1"/>
        <v>-425</v>
      </c>
      <c r="L59" s="109"/>
    </row>
    <row r="60" spans="1:12" x14ac:dyDescent="0.25">
      <c r="A60" s="110" t="s">
        <v>24</v>
      </c>
      <c r="B60" s="189">
        <f t="shared" si="0"/>
        <v>46207</v>
      </c>
      <c r="C60" s="122">
        <v>3753</v>
      </c>
      <c r="D60" s="110" t="s">
        <v>1310</v>
      </c>
      <c r="E60" s="109"/>
      <c r="F60" s="125" t="s">
        <v>1304</v>
      </c>
      <c r="G60" s="125"/>
      <c r="H60" s="126">
        <v>1020</v>
      </c>
      <c r="I60" s="125"/>
      <c r="J60" s="109" t="s">
        <v>1305</v>
      </c>
      <c r="K60" s="111">
        <f t="shared" si="1"/>
        <v>-1020</v>
      </c>
      <c r="L60" s="109"/>
    </row>
    <row r="61" spans="1:12" x14ac:dyDescent="0.25">
      <c r="A61" s="110" t="s">
        <v>24</v>
      </c>
      <c r="B61" s="189">
        <f t="shared" si="0"/>
        <v>46207</v>
      </c>
      <c r="C61" s="122">
        <v>3754</v>
      </c>
      <c r="D61" s="110" t="s">
        <v>145</v>
      </c>
      <c r="E61" s="109"/>
      <c r="F61" s="125" t="s">
        <v>1304</v>
      </c>
      <c r="G61" s="125"/>
      <c r="H61" s="126">
        <v>3395</v>
      </c>
      <c r="I61" s="125"/>
      <c r="J61" s="109" t="s">
        <v>1305</v>
      </c>
      <c r="K61" s="111">
        <f t="shared" si="1"/>
        <v>-3395</v>
      </c>
      <c r="L61" s="109"/>
    </row>
    <row r="62" spans="1:12" x14ac:dyDescent="0.25">
      <c r="A62" s="110" t="s">
        <v>24</v>
      </c>
      <c r="B62" s="189">
        <f t="shared" si="0"/>
        <v>46207</v>
      </c>
      <c r="C62" s="122"/>
      <c r="D62" s="110" t="s">
        <v>1378</v>
      </c>
      <c r="E62" s="109"/>
      <c r="F62" s="122" t="s">
        <v>1314</v>
      </c>
      <c r="G62" s="125"/>
      <c r="H62" s="126">
        <v>0</v>
      </c>
      <c r="I62" s="125">
        <v>500</v>
      </c>
      <c r="J62" s="109" t="s">
        <v>1305</v>
      </c>
      <c r="K62" s="111">
        <f t="shared" si="1"/>
        <v>500</v>
      </c>
      <c r="L62" s="109" t="s">
        <v>1316</v>
      </c>
    </row>
    <row r="63" spans="1:12" x14ac:dyDescent="0.25">
      <c r="A63" s="110" t="s">
        <v>24</v>
      </c>
      <c r="B63" s="189">
        <f t="shared" si="0"/>
        <v>46207</v>
      </c>
      <c r="C63" s="122">
        <v>6093</v>
      </c>
      <c r="D63" s="110" t="s">
        <v>153</v>
      </c>
      <c r="E63" s="109"/>
      <c r="F63" s="125" t="s">
        <v>1304</v>
      </c>
      <c r="G63" s="125"/>
      <c r="H63" s="126">
        <v>1095</v>
      </c>
      <c r="I63" s="125"/>
      <c r="J63" s="109" t="s">
        <v>1305</v>
      </c>
      <c r="K63" s="111">
        <f t="shared" si="1"/>
        <v>-1095</v>
      </c>
      <c r="L63" s="109"/>
    </row>
    <row r="64" spans="1:12" x14ac:dyDescent="0.25">
      <c r="A64" s="110" t="s">
        <v>26</v>
      </c>
      <c r="B64" s="189">
        <f t="shared" si="0"/>
        <v>46208</v>
      </c>
      <c r="C64" s="122">
        <v>3755</v>
      </c>
      <c r="D64" s="110" t="s">
        <v>1303</v>
      </c>
      <c r="E64" s="109"/>
      <c r="F64" s="125" t="s">
        <v>1304</v>
      </c>
      <c r="G64" s="125"/>
      <c r="H64" s="126">
        <v>5100</v>
      </c>
      <c r="I64" s="125"/>
      <c r="J64" s="109" t="s">
        <v>1305</v>
      </c>
      <c r="K64" s="111">
        <f t="shared" si="1"/>
        <v>-5100</v>
      </c>
      <c r="L64" s="109"/>
    </row>
    <row r="65" spans="1:12" x14ac:dyDescent="0.25">
      <c r="A65" s="110" t="s">
        <v>26</v>
      </c>
      <c r="B65" s="189">
        <f t="shared" si="0"/>
        <v>46208</v>
      </c>
      <c r="C65" s="122">
        <v>3756</v>
      </c>
      <c r="D65" s="110" t="s">
        <v>1306</v>
      </c>
      <c r="E65" s="109"/>
      <c r="F65" s="125" t="s">
        <v>1304</v>
      </c>
      <c r="G65" s="125"/>
      <c r="H65" s="126">
        <v>2550</v>
      </c>
      <c r="I65" s="125"/>
      <c r="J65" s="109" t="s">
        <v>1305</v>
      </c>
      <c r="K65" s="111">
        <f t="shared" si="1"/>
        <v>-2550</v>
      </c>
      <c r="L65" s="109"/>
    </row>
    <row r="66" spans="1:12" x14ac:dyDescent="0.25">
      <c r="A66" s="110" t="s">
        <v>26</v>
      </c>
      <c r="B66" s="189">
        <f t="shared" si="0"/>
        <v>46208</v>
      </c>
      <c r="C66" s="122">
        <v>3757</v>
      </c>
      <c r="D66" s="110" t="s">
        <v>134</v>
      </c>
      <c r="E66" s="109"/>
      <c r="F66" s="125" t="s">
        <v>1304</v>
      </c>
      <c r="G66" s="125"/>
      <c r="H66" s="126">
        <v>1000</v>
      </c>
      <c r="I66" s="125"/>
      <c r="J66" s="109" t="s">
        <v>1305</v>
      </c>
      <c r="K66" s="111">
        <f t="shared" si="1"/>
        <v>-1000</v>
      </c>
      <c r="L66" s="109"/>
    </row>
    <row r="67" spans="1:12" x14ac:dyDescent="0.25">
      <c r="A67" s="110" t="s">
        <v>26</v>
      </c>
      <c r="B67" s="189">
        <f t="shared" ref="B67:B130" si="2">IF(A67="","",IF(ISNUMBER(A67),IFERROR(VLOOKUP(TEXT(A67,"yyyy/mm/dd"),BSAD,2,FALSE),""),IFERROR(VLOOKUP(A67,BSAD,2,FALSE),"")))</f>
        <v>46208</v>
      </c>
      <c r="C67" s="122">
        <v>3758</v>
      </c>
      <c r="D67" s="110" t="s">
        <v>1311</v>
      </c>
      <c r="E67" s="109"/>
      <c r="F67" s="125" t="s">
        <v>1304</v>
      </c>
      <c r="G67" s="125"/>
      <c r="H67" s="126">
        <v>850</v>
      </c>
      <c r="I67" s="125"/>
      <c r="J67" s="109" t="s">
        <v>1305</v>
      </c>
      <c r="K67" s="111">
        <f t="shared" ref="K67:K130" si="3">IF($D67="","",N($G67)-$H67+$I67)</f>
        <v>-850</v>
      </c>
      <c r="L67" s="109"/>
    </row>
    <row r="68" spans="1:12" x14ac:dyDescent="0.25">
      <c r="A68" s="110" t="s">
        <v>26</v>
      </c>
      <c r="B68" s="189">
        <f t="shared" si="2"/>
        <v>46208</v>
      </c>
      <c r="C68" s="122">
        <v>3759</v>
      </c>
      <c r="D68" s="110" t="s">
        <v>1307</v>
      </c>
      <c r="E68" s="109"/>
      <c r="F68" s="125" t="s">
        <v>1304</v>
      </c>
      <c r="G68" s="125"/>
      <c r="H68" s="126">
        <v>2975</v>
      </c>
      <c r="I68" s="125"/>
      <c r="J68" s="109" t="s">
        <v>1305</v>
      </c>
      <c r="K68" s="111">
        <f t="shared" si="3"/>
        <v>-2975</v>
      </c>
      <c r="L68" s="109"/>
    </row>
    <row r="69" spans="1:12" x14ac:dyDescent="0.25">
      <c r="A69" s="110" t="s">
        <v>26</v>
      </c>
      <c r="B69" s="189">
        <f t="shared" si="2"/>
        <v>46208</v>
      </c>
      <c r="C69" s="122">
        <v>3760</v>
      </c>
      <c r="D69" s="110" t="s">
        <v>1308</v>
      </c>
      <c r="E69" s="109"/>
      <c r="F69" s="125" t="s">
        <v>1304</v>
      </c>
      <c r="G69" s="125"/>
      <c r="H69" s="126">
        <v>6500</v>
      </c>
      <c r="I69" s="125"/>
      <c r="J69" s="109" t="s">
        <v>1305</v>
      </c>
      <c r="K69" s="111">
        <f t="shared" si="3"/>
        <v>-6500</v>
      </c>
      <c r="L69" s="109"/>
    </row>
    <row r="70" spans="1:12" x14ac:dyDescent="0.25">
      <c r="A70" s="110" t="s">
        <v>26</v>
      </c>
      <c r="B70" s="189">
        <f t="shared" si="2"/>
        <v>46208</v>
      </c>
      <c r="C70" s="122">
        <v>3761</v>
      </c>
      <c r="D70" s="110" t="s">
        <v>1312</v>
      </c>
      <c r="E70" s="109"/>
      <c r="F70" s="125" t="s">
        <v>1304</v>
      </c>
      <c r="G70" s="125"/>
      <c r="H70" s="126">
        <v>425</v>
      </c>
      <c r="I70" s="125"/>
      <c r="J70" s="109" t="s">
        <v>1305</v>
      </c>
      <c r="K70" s="111">
        <f t="shared" si="3"/>
        <v>-425</v>
      </c>
      <c r="L70" s="109"/>
    </row>
    <row r="71" spans="1:12" x14ac:dyDescent="0.25">
      <c r="A71" s="110" t="s">
        <v>26</v>
      </c>
      <c r="B71" s="189">
        <f t="shared" si="2"/>
        <v>46208</v>
      </c>
      <c r="C71" s="122">
        <v>3762</v>
      </c>
      <c r="D71" s="110" t="s">
        <v>1313</v>
      </c>
      <c r="E71" s="109"/>
      <c r="F71" s="125" t="s">
        <v>1304</v>
      </c>
      <c r="G71" s="125"/>
      <c r="H71" s="126">
        <v>1275</v>
      </c>
      <c r="I71" s="125"/>
      <c r="J71" s="109" t="s">
        <v>1305</v>
      </c>
      <c r="K71" s="111">
        <f t="shared" si="3"/>
        <v>-1275</v>
      </c>
      <c r="L71" s="109"/>
    </row>
    <row r="72" spans="1:12" x14ac:dyDescent="0.25">
      <c r="A72" s="110" t="s">
        <v>26</v>
      </c>
      <c r="B72" s="189">
        <f t="shared" si="2"/>
        <v>46208</v>
      </c>
      <c r="C72" s="122">
        <v>3763</v>
      </c>
      <c r="D72" s="110" t="s">
        <v>1310</v>
      </c>
      <c r="E72" s="109"/>
      <c r="F72" s="125" t="s">
        <v>1304</v>
      </c>
      <c r="G72" s="125"/>
      <c r="H72" s="126">
        <v>1700</v>
      </c>
      <c r="I72" s="125"/>
      <c r="J72" s="109" t="s">
        <v>1305</v>
      </c>
      <c r="K72" s="111">
        <f t="shared" si="3"/>
        <v>-1700</v>
      </c>
      <c r="L72" s="109"/>
    </row>
    <row r="73" spans="1:12" x14ac:dyDescent="0.25">
      <c r="A73" s="110" t="s">
        <v>26</v>
      </c>
      <c r="B73" s="189">
        <f t="shared" si="2"/>
        <v>46208</v>
      </c>
      <c r="C73" s="122">
        <v>3764</v>
      </c>
      <c r="D73" s="110" t="s">
        <v>1309</v>
      </c>
      <c r="E73" s="109"/>
      <c r="F73" s="125" t="s">
        <v>1304</v>
      </c>
      <c r="G73" s="125"/>
      <c r="H73" s="126">
        <v>425</v>
      </c>
      <c r="I73" s="125"/>
      <c r="J73" s="109" t="s">
        <v>1305</v>
      </c>
      <c r="K73" s="111">
        <f t="shared" si="3"/>
        <v>-425</v>
      </c>
      <c r="L73" s="109"/>
    </row>
    <row r="74" spans="1:12" x14ac:dyDescent="0.25">
      <c r="A74" s="110" t="s">
        <v>26</v>
      </c>
      <c r="B74" s="189">
        <f t="shared" si="2"/>
        <v>46208</v>
      </c>
      <c r="C74" s="122"/>
      <c r="D74" s="110" t="s">
        <v>1378</v>
      </c>
      <c r="E74" s="109"/>
      <c r="F74" s="122" t="s">
        <v>1314</v>
      </c>
      <c r="G74" s="125"/>
      <c r="H74" s="126">
        <v>0</v>
      </c>
      <c r="I74" s="125">
        <v>500</v>
      </c>
      <c r="J74" s="109" t="s">
        <v>1305</v>
      </c>
      <c r="K74" s="111">
        <f t="shared" si="3"/>
        <v>500</v>
      </c>
      <c r="L74" s="109" t="s">
        <v>1316</v>
      </c>
    </row>
    <row r="75" spans="1:12" x14ac:dyDescent="0.25">
      <c r="A75" s="110" t="s">
        <v>26</v>
      </c>
      <c r="B75" s="189">
        <f t="shared" si="2"/>
        <v>46208</v>
      </c>
      <c r="C75" s="122">
        <v>3765</v>
      </c>
      <c r="D75" s="110" t="s">
        <v>145</v>
      </c>
      <c r="E75" s="109"/>
      <c r="F75" s="125" t="s">
        <v>1304</v>
      </c>
      <c r="G75" s="125"/>
      <c r="H75" s="126">
        <v>4535</v>
      </c>
      <c r="I75" s="125"/>
      <c r="J75" s="109" t="s">
        <v>1305</v>
      </c>
      <c r="K75" s="111">
        <f t="shared" si="3"/>
        <v>-4535</v>
      </c>
      <c r="L75" s="109"/>
    </row>
    <row r="76" spans="1:12" x14ac:dyDescent="0.25">
      <c r="A76" s="110" t="s">
        <v>26</v>
      </c>
      <c r="B76" s="189">
        <f t="shared" si="2"/>
        <v>46208</v>
      </c>
      <c r="C76" s="122">
        <v>6114</v>
      </c>
      <c r="D76" s="110" t="s">
        <v>153</v>
      </c>
      <c r="E76" s="109"/>
      <c r="F76" s="125" t="s">
        <v>1304</v>
      </c>
      <c r="G76" s="125"/>
      <c r="H76" s="126">
        <v>475</v>
      </c>
      <c r="I76" s="125"/>
      <c r="J76" s="109" t="s">
        <v>1305</v>
      </c>
      <c r="K76" s="111">
        <f t="shared" si="3"/>
        <v>-475</v>
      </c>
      <c r="L76" s="109"/>
    </row>
    <row r="77" spans="1:12" x14ac:dyDescent="0.25">
      <c r="A77" s="110" t="s">
        <v>1292</v>
      </c>
      <c r="B77" s="189">
        <f t="shared" si="2"/>
        <v>46209</v>
      </c>
      <c r="C77" s="122">
        <v>3766</v>
      </c>
      <c r="D77" s="110" t="s">
        <v>1303</v>
      </c>
      <c r="E77" s="109"/>
      <c r="F77" s="125" t="s">
        <v>1304</v>
      </c>
      <c r="G77" s="125"/>
      <c r="H77" s="126">
        <v>5180</v>
      </c>
      <c r="I77" s="125"/>
      <c r="J77" s="109" t="s">
        <v>1305</v>
      </c>
      <c r="K77" s="111">
        <f t="shared" si="3"/>
        <v>-5180</v>
      </c>
      <c r="L77" s="109"/>
    </row>
    <row r="78" spans="1:12" x14ac:dyDescent="0.25">
      <c r="A78" s="110" t="s">
        <v>1292</v>
      </c>
      <c r="B78" s="189">
        <f t="shared" si="2"/>
        <v>46209</v>
      </c>
      <c r="C78" s="122">
        <v>3767</v>
      </c>
      <c r="D78" s="110" t="s">
        <v>1306</v>
      </c>
      <c r="E78" s="109"/>
      <c r="F78" s="125" t="s">
        <v>1304</v>
      </c>
      <c r="G78" s="125"/>
      <c r="H78" s="126">
        <v>3400</v>
      </c>
      <c r="I78" s="125"/>
      <c r="J78" s="109" t="s">
        <v>1305</v>
      </c>
      <c r="K78" s="111">
        <f t="shared" si="3"/>
        <v>-3400</v>
      </c>
      <c r="L78" s="109"/>
    </row>
    <row r="79" spans="1:12" x14ac:dyDescent="0.25">
      <c r="A79" s="110" t="s">
        <v>1292</v>
      </c>
      <c r="B79" s="189">
        <f t="shared" si="2"/>
        <v>46209</v>
      </c>
      <c r="C79" s="122">
        <v>3768</v>
      </c>
      <c r="D79" s="110" t="s">
        <v>1308</v>
      </c>
      <c r="E79" s="109"/>
      <c r="F79" s="125" t="s">
        <v>1304</v>
      </c>
      <c r="G79" s="125"/>
      <c r="H79" s="126">
        <v>8300</v>
      </c>
      <c r="I79" s="125"/>
      <c r="J79" s="109" t="s">
        <v>1305</v>
      </c>
      <c r="K79" s="111">
        <f t="shared" si="3"/>
        <v>-8300</v>
      </c>
      <c r="L79" s="109"/>
    </row>
    <row r="80" spans="1:12" x14ac:dyDescent="0.25">
      <c r="A80" s="110" t="s">
        <v>1292</v>
      </c>
      <c r="B80" s="189">
        <f t="shared" si="2"/>
        <v>46209</v>
      </c>
      <c r="C80" s="122">
        <v>3769</v>
      </c>
      <c r="D80" s="110" t="s">
        <v>1312</v>
      </c>
      <c r="E80" s="109"/>
      <c r="F80" s="125" t="s">
        <v>1304</v>
      </c>
      <c r="G80" s="125"/>
      <c r="H80" s="126">
        <v>425</v>
      </c>
      <c r="I80" s="125"/>
      <c r="J80" s="109" t="s">
        <v>1305</v>
      </c>
      <c r="K80" s="111">
        <f t="shared" si="3"/>
        <v>-425</v>
      </c>
      <c r="L80" s="109"/>
    </row>
    <row r="81" spans="1:12" x14ac:dyDescent="0.25">
      <c r="A81" s="110" t="s">
        <v>1292</v>
      </c>
      <c r="B81" s="189">
        <f t="shared" si="2"/>
        <v>46209</v>
      </c>
      <c r="C81" s="122">
        <v>3770</v>
      </c>
      <c r="D81" s="110" t="s">
        <v>1311</v>
      </c>
      <c r="E81" s="109"/>
      <c r="F81" s="125" t="s">
        <v>1304</v>
      </c>
      <c r="G81" s="125"/>
      <c r="H81" s="126">
        <v>850</v>
      </c>
      <c r="I81" s="125"/>
      <c r="J81" s="109" t="s">
        <v>1305</v>
      </c>
      <c r="K81" s="111">
        <f t="shared" si="3"/>
        <v>-850</v>
      </c>
      <c r="L81" s="109"/>
    </row>
    <row r="82" spans="1:12" x14ac:dyDescent="0.25">
      <c r="A82" s="110" t="s">
        <v>1292</v>
      </c>
      <c r="B82" s="189">
        <f t="shared" si="2"/>
        <v>46209</v>
      </c>
      <c r="C82" s="122">
        <v>3771</v>
      </c>
      <c r="D82" s="110" t="s">
        <v>134</v>
      </c>
      <c r="E82" s="109"/>
      <c r="F82" s="125" t="s">
        <v>1304</v>
      </c>
      <c r="G82" s="125"/>
      <c r="H82" s="126">
        <v>700</v>
      </c>
      <c r="I82" s="125"/>
      <c r="J82" s="109" t="s">
        <v>1305</v>
      </c>
      <c r="K82" s="111">
        <f t="shared" si="3"/>
        <v>-700</v>
      </c>
      <c r="L82" s="109"/>
    </row>
    <row r="83" spans="1:12" x14ac:dyDescent="0.25">
      <c r="A83" s="110" t="s">
        <v>1292</v>
      </c>
      <c r="B83" s="189">
        <f t="shared" si="2"/>
        <v>46209</v>
      </c>
      <c r="C83" s="122">
        <v>3772</v>
      </c>
      <c r="D83" s="110" t="s">
        <v>1309</v>
      </c>
      <c r="E83" s="109"/>
      <c r="F83" s="125" t="s">
        <v>1304</v>
      </c>
      <c r="G83" s="125"/>
      <c r="H83" s="126">
        <v>255</v>
      </c>
      <c r="I83" s="125"/>
      <c r="J83" s="109" t="s">
        <v>1305</v>
      </c>
      <c r="K83" s="111">
        <f t="shared" si="3"/>
        <v>-255</v>
      </c>
      <c r="L83" s="109"/>
    </row>
    <row r="84" spans="1:12" x14ac:dyDescent="0.25">
      <c r="A84" s="110" t="s">
        <v>1292</v>
      </c>
      <c r="B84" s="189">
        <f t="shared" si="2"/>
        <v>46209</v>
      </c>
      <c r="C84" s="122">
        <v>3773</v>
      </c>
      <c r="D84" s="110" t="s">
        <v>1310</v>
      </c>
      <c r="E84" s="109"/>
      <c r="F84" s="125" t="s">
        <v>1304</v>
      </c>
      <c r="G84" s="125"/>
      <c r="H84" s="126">
        <v>510</v>
      </c>
      <c r="I84" s="125"/>
      <c r="J84" s="109" t="s">
        <v>1305</v>
      </c>
      <c r="K84" s="111">
        <f t="shared" si="3"/>
        <v>-510</v>
      </c>
      <c r="L84" s="109"/>
    </row>
    <row r="85" spans="1:12" x14ac:dyDescent="0.25">
      <c r="A85" s="110" t="s">
        <v>1292</v>
      </c>
      <c r="B85" s="189">
        <f t="shared" si="2"/>
        <v>46209</v>
      </c>
      <c r="C85" s="122">
        <v>3774</v>
      </c>
      <c r="D85" s="110" t="s">
        <v>1307</v>
      </c>
      <c r="E85" s="109"/>
      <c r="F85" s="125" t="s">
        <v>1304</v>
      </c>
      <c r="G85" s="125"/>
      <c r="H85" s="126">
        <v>1700</v>
      </c>
      <c r="I85" s="125"/>
      <c r="J85" s="109" t="s">
        <v>1305</v>
      </c>
      <c r="K85" s="111">
        <f t="shared" si="3"/>
        <v>-1700</v>
      </c>
      <c r="L85" s="109"/>
    </row>
    <row r="86" spans="1:12" x14ac:dyDescent="0.25">
      <c r="A86" s="110" t="s">
        <v>1292</v>
      </c>
      <c r="B86" s="189">
        <f t="shared" si="2"/>
        <v>46209</v>
      </c>
      <c r="C86" s="122">
        <v>3775</v>
      </c>
      <c r="D86" s="110" t="s">
        <v>1313</v>
      </c>
      <c r="E86" s="109"/>
      <c r="F86" s="125" t="s">
        <v>1304</v>
      </c>
      <c r="G86" s="125"/>
      <c r="H86" s="126">
        <v>1275</v>
      </c>
      <c r="I86" s="125"/>
      <c r="J86" s="109" t="s">
        <v>1305</v>
      </c>
      <c r="K86" s="111">
        <f t="shared" si="3"/>
        <v>-1275</v>
      </c>
      <c r="L86" s="109"/>
    </row>
    <row r="87" spans="1:12" x14ac:dyDescent="0.25">
      <c r="A87" s="110" t="s">
        <v>1292</v>
      </c>
      <c r="B87" s="189">
        <f t="shared" si="2"/>
        <v>46209</v>
      </c>
      <c r="C87" s="122">
        <v>3776</v>
      </c>
      <c r="D87" s="110" t="s">
        <v>145</v>
      </c>
      <c r="E87" s="109"/>
      <c r="F87" s="125" t="s">
        <v>1304</v>
      </c>
      <c r="G87" s="125"/>
      <c r="H87" s="126">
        <v>3395</v>
      </c>
      <c r="I87" s="125"/>
      <c r="J87" s="109" t="s">
        <v>1305</v>
      </c>
      <c r="K87" s="111">
        <f t="shared" si="3"/>
        <v>-3395</v>
      </c>
      <c r="L87" s="109"/>
    </row>
    <row r="88" spans="1:12" x14ac:dyDescent="0.25">
      <c r="A88" s="110" t="s">
        <v>1292</v>
      </c>
      <c r="B88" s="189">
        <f t="shared" si="2"/>
        <v>46209</v>
      </c>
      <c r="C88" s="122">
        <v>3777</v>
      </c>
      <c r="D88" s="110" t="s">
        <v>265</v>
      </c>
      <c r="E88" s="109"/>
      <c r="F88" s="125" t="s">
        <v>1304</v>
      </c>
      <c r="G88" s="125"/>
      <c r="H88" s="126">
        <v>180</v>
      </c>
      <c r="I88" s="125"/>
      <c r="J88" s="109" t="s">
        <v>1305</v>
      </c>
      <c r="K88" s="111">
        <f t="shared" si="3"/>
        <v>-180</v>
      </c>
      <c r="L88" s="109"/>
    </row>
    <row r="89" spans="1:12" x14ac:dyDescent="0.25">
      <c r="A89" s="110" t="s">
        <v>1292</v>
      </c>
      <c r="B89" s="189">
        <f t="shared" si="2"/>
        <v>46209</v>
      </c>
      <c r="C89" s="122">
        <v>3778</v>
      </c>
      <c r="D89" s="110" t="s">
        <v>8835</v>
      </c>
      <c r="E89" s="109"/>
      <c r="F89" s="125" t="s">
        <v>1304</v>
      </c>
      <c r="G89" s="125"/>
      <c r="H89" s="126">
        <v>580</v>
      </c>
      <c r="I89" s="125"/>
      <c r="J89" s="109" t="s">
        <v>1305</v>
      </c>
      <c r="K89" s="111">
        <f t="shared" si="3"/>
        <v>-580</v>
      </c>
      <c r="L89" s="109"/>
    </row>
    <row r="90" spans="1:12" x14ac:dyDescent="0.25">
      <c r="A90" s="110" t="s">
        <v>1292</v>
      </c>
      <c r="B90" s="189">
        <f t="shared" si="2"/>
        <v>46209</v>
      </c>
      <c r="C90" s="122"/>
      <c r="D90" s="110" t="s">
        <v>153</v>
      </c>
      <c r="E90" s="109"/>
      <c r="F90" s="125" t="s">
        <v>1304</v>
      </c>
      <c r="G90" s="125"/>
      <c r="H90" s="126">
        <v>430</v>
      </c>
      <c r="I90" s="125"/>
      <c r="J90" s="109" t="s">
        <v>1305</v>
      </c>
      <c r="K90" s="111">
        <f t="shared" si="3"/>
        <v>-430</v>
      </c>
      <c r="L90" s="109"/>
    </row>
    <row r="91" spans="1:12" x14ac:dyDescent="0.25">
      <c r="A91" s="110" t="s">
        <v>28</v>
      </c>
      <c r="B91" s="189">
        <f t="shared" si="2"/>
        <v>46210</v>
      </c>
      <c r="C91" s="122">
        <v>3779</v>
      </c>
      <c r="D91" s="110" t="s">
        <v>151</v>
      </c>
      <c r="E91" s="109"/>
      <c r="F91" s="125" t="s">
        <v>1304</v>
      </c>
      <c r="G91" s="125"/>
      <c r="H91" s="126">
        <v>4000</v>
      </c>
      <c r="I91" s="125"/>
      <c r="J91" s="109" t="s">
        <v>1305</v>
      </c>
      <c r="K91" s="111">
        <f t="shared" si="3"/>
        <v>-4000</v>
      </c>
      <c r="L91" s="109"/>
    </row>
    <row r="92" spans="1:12" x14ac:dyDescent="0.25">
      <c r="A92" s="110" t="s">
        <v>28</v>
      </c>
      <c r="B92" s="189">
        <f t="shared" si="2"/>
        <v>46210</v>
      </c>
      <c r="C92" s="122">
        <v>3780</v>
      </c>
      <c r="D92" s="110" t="s">
        <v>1303</v>
      </c>
      <c r="E92" s="109"/>
      <c r="F92" s="125" t="s">
        <v>1304</v>
      </c>
      <c r="G92" s="125"/>
      <c r="H92" s="126">
        <v>5180</v>
      </c>
      <c r="I92" s="125"/>
      <c r="J92" s="109" t="s">
        <v>1305</v>
      </c>
      <c r="K92" s="111">
        <f t="shared" si="3"/>
        <v>-5180</v>
      </c>
      <c r="L92" s="109"/>
    </row>
    <row r="93" spans="1:12" x14ac:dyDescent="0.25">
      <c r="A93" s="110" t="s">
        <v>28</v>
      </c>
      <c r="B93" s="189">
        <f t="shared" si="2"/>
        <v>46210</v>
      </c>
      <c r="C93" s="122">
        <v>3781</v>
      </c>
      <c r="D93" s="110" t="s">
        <v>1306</v>
      </c>
      <c r="E93" s="109"/>
      <c r="F93" s="125" t="s">
        <v>1304</v>
      </c>
      <c r="G93" s="125"/>
      <c r="H93" s="126">
        <v>2550</v>
      </c>
      <c r="I93" s="125"/>
      <c r="J93" s="109" t="s">
        <v>1305</v>
      </c>
      <c r="K93" s="111">
        <f t="shared" si="3"/>
        <v>-2550</v>
      </c>
      <c r="L93" s="109"/>
    </row>
    <row r="94" spans="1:12" x14ac:dyDescent="0.25">
      <c r="A94" s="110" t="s">
        <v>28</v>
      </c>
      <c r="B94" s="189">
        <f t="shared" si="2"/>
        <v>46210</v>
      </c>
      <c r="C94" s="122">
        <v>3782</v>
      </c>
      <c r="D94" s="110" t="s">
        <v>1311</v>
      </c>
      <c r="E94" s="109"/>
      <c r="F94" s="125" t="s">
        <v>1304</v>
      </c>
      <c r="G94" s="125"/>
      <c r="H94" s="126">
        <v>425</v>
      </c>
      <c r="I94" s="125"/>
      <c r="J94" s="109" t="s">
        <v>1305</v>
      </c>
      <c r="K94" s="111">
        <f t="shared" si="3"/>
        <v>-425</v>
      </c>
      <c r="L94" s="109"/>
    </row>
    <row r="95" spans="1:12" x14ac:dyDescent="0.25">
      <c r="A95" s="110" t="s">
        <v>28</v>
      </c>
      <c r="B95" s="189">
        <f t="shared" si="2"/>
        <v>46210</v>
      </c>
      <c r="C95" s="122">
        <v>3783</v>
      </c>
      <c r="D95" s="110" t="s">
        <v>1307</v>
      </c>
      <c r="E95" s="109"/>
      <c r="F95" s="125" t="s">
        <v>1304</v>
      </c>
      <c r="G95" s="125"/>
      <c r="H95" s="126">
        <v>2550</v>
      </c>
      <c r="I95" s="125"/>
      <c r="J95" s="109" t="s">
        <v>1305</v>
      </c>
      <c r="K95" s="111">
        <f t="shared" si="3"/>
        <v>-2550</v>
      </c>
      <c r="L95" s="109"/>
    </row>
    <row r="96" spans="1:12" x14ac:dyDescent="0.25">
      <c r="A96" s="110" t="s">
        <v>28</v>
      </c>
      <c r="B96" s="189">
        <f t="shared" si="2"/>
        <v>46210</v>
      </c>
      <c r="C96" s="122">
        <v>3784</v>
      </c>
      <c r="D96" s="110" t="s">
        <v>1310</v>
      </c>
      <c r="E96" s="109"/>
      <c r="F96" s="125" t="s">
        <v>1304</v>
      </c>
      <c r="G96" s="125"/>
      <c r="H96" s="126">
        <v>1275</v>
      </c>
      <c r="I96" s="125"/>
      <c r="J96" s="109" t="s">
        <v>1305</v>
      </c>
      <c r="K96" s="111">
        <f t="shared" si="3"/>
        <v>-1275</v>
      </c>
      <c r="L96" s="109"/>
    </row>
    <row r="97" spans="1:12" x14ac:dyDescent="0.25">
      <c r="A97" s="110" t="s">
        <v>28</v>
      </c>
      <c r="B97" s="189">
        <f t="shared" si="2"/>
        <v>46210</v>
      </c>
      <c r="C97" s="122">
        <v>3785</v>
      </c>
      <c r="D97" s="110" t="s">
        <v>1313</v>
      </c>
      <c r="E97" s="109"/>
      <c r="F97" s="125" t="s">
        <v>1304</v>
      </c>
      <c r="G97" s="125"/>
      <c r="H97" s="126">
        <v>1275</v>
      </c>
      <c r="I97" s="125"/>
      <c r="J97" s="109" t="s">
        <v>1305</v>
      </c>
      <c r="K97" s="111">
        <f t="shared" si="3"/>
        <v>-1275</v>
      </c>
      <c r="L97" s="109"/>
    </row>
    <row r="98" spans="1:12" x14ac:dyDescent="0.25">
      <c r="A98" s="110" t="s">
        <v>28</v>
      </c>
      <c r="B98" s="189">
        <f t="shared" si="2"/>
        <v>46210</v>
      </c>
      <c r="C98" s="122">
        <v>3786</v>
      </c>
      <c r="D98" s="110" t="s">
        <v>1308</v>
      </c>
      <c r="E98" s="109"/>
      <c r="F98" s="125" t="s">
        <v>1304</v>
      </c>
      <c r="G98" s="125"/>
      <c r="H98" s="126">
        <v>7000</v>
      </c>
      <c r="I98" s="125"/>
      <c r="J98" s="109" t="s">
        <v>1305</v>
      </c>
      <c r="K98" s="111">
        <f t="shared" si="3"/>
        <v>-7000</v>
      </c>
      <c r="L98" s="109"/>
    </row>
    <row r="99" spans="1:12" x14ac:dyDescent="0.25">
      <c r="A99" s="110" t="s">
        <v>28</v>
      </c>
      <c r="B99" s="189">
        <f t="shared" si="2"/>
        <v>46210</v>
      </c>
      <c r="C99" s="122">
        <v>3787</v>
      </c>
      <c r="D99" s="110" t="s">
        <v>1312</v>
      </c>
      <c r="E99" s="109"/>
      <c r="F99" s="125" t="s">
        <v>1304</v>
      </c>
      <c r="G99" s="125"/>
      <c r="H99" s="126">
        <v>425</v>
      </c>
      <c r="I99" s="125"/>
      <c r="J99" s="109" t="s">
        <v>1305</v>
      </c>
      <c r="K99" s="111">
        <f t="shared" si="3"/>
        <v>-425</v>
      </c>
      <c r="L99" s="109"/>
    </row>
    <row r="100" spans="1:12" x14ac:dyDescent="0.25">
      <c r="A100" s="110" t="s">
        <v>28</v>
      </c>
      <c r="B100" s="189">
        <f t="shared" si="2"/>
        <v>46210</v>
      </c>
      <c r="C100" s="122">
        <v>3788</v>
      </c>
      <c r="D100" s="110" t="s">
        <v>145</v>
      </c>
      <c r="E100" s="109"/>
      <c r="F100" s="125" t="s">
        <v>1304</v>
      </c>
      <c r="G100" s="125"/>
      <c r="H100" s="126">
        <v>1900</v>
      </c>
      <c r="I100" s="125"/>
      <c r="J100" s="109" t="s">
        <v>1305</v>
      </c>
      <c r="K100" s="111">
        <f t="shared" si="3"/>
        <v>-1900</v>
      </c>
      <c r="L100" s="109"/>
    </row>
    <row r="101" spans="1:12" x14ac:dyDescent="0.25">
      <c r="A101" s="110" t="s">
        <v>28</v>
      </c>
      <c r="B101" s="189">
        <f t="shared" si="2"/>
        <v>46210</v>
      </c>
      <c r="C101" s="122">
        <v>3789</v>
      </c>
      <c r="D101" s="110" t="s">
        <v>265</v>
      </c>
      <c r="E101" s="109"/>
      <c r="F101" s="125" t="s">
        <v>1304</v>
      </c>
      <c r="G101" s="125"/>
      <c r="H101" s="126">
        <v>180</v>
      </c>
      <c r="I101" s="125"/>
      <c r="J101" s="109" t="s">
        <v>1305</v>
      </c>
      <c r="K101" s="111">
        <f t="shared" si="3"/>
        <v>-180</v>
      </c>
      <c r="L101" s="109"/>
    </row>
    <row r="102" spans="1:12" x14ac:dyDescent="0.25">
      <c r="A102" s="110" t="s">
        <v>28</v>
      </c>
      <c r="B102" s="189">
        <f t="shared" si="2"/>
        <v>46210</v>
      </c>
      <c r="C102" s="122"/>
      <c r="D102" s="110" t="s">
        <v>1378</v>
      </c>
      <c r="E102" s="109"/>
      <c r="F102" s="122" t="s">
        <v>8958</v>
      </c>
      <c r="G102" s="125"/>
      <c r="H102" s="126">
        <v>0</v>
      </c>
      <c r="I102" s="125">
        <v>1000</v>
      </c>
      <c r="J102" s="109" t="s">
        <v>1305</v>
      </c>
      <c r="K102" s="111">
        <f t="shared" si="3"/>
        <v>1000</v>
      </c>
      <c r="L102" s="109"/>
    </row>
    <row r="103" spans="1:12" x14ac:dyDescent="0.25">
      <c r="A103" s="110" t="s">
        <v>31</v>
      </c>
      <c r="B103" s="189">
        <f t="shared" si="2"/>
        <v>46211</v>
      </c>
      <c r="C103" s="122">
        <v>3790</v>
      </c>
      <c r="D103" s="110" t="s">
        <v>1303</v>
      </c>
      <c r="E103" s="109"/>
      <c r="F103" s="125" t="s">
        <v>1304</v>
      </c>
      <c r="G103" s="125"/>
      <c r="H103" s="126">
        <v>5180</v>
      </c>
      <c r="I103" s="125"/>
      <c r="J103" s="109" t="s">
        <v>1305</v>
      </c>
      <c r="K103" s="111">
        <f t="shared" si="3"/>
        <v>-5180</v>
      </c>
      <c r="L103" s="109"/>
    </row>
    <row r="104" spans="1:12" x14ac:dyDescent="0.25">
      <c r="A104" s="110" t="s">
        <v>31</v>
      </c>
      <c r="B104" s="189">
        <f t="shared" si="2"/>
        <v>46211</v>
      </c>
      <c r="C104" s="122">
        <v>3791</v>
      </c>
      <c r="D104" s="110" t="s">
        <v>1306</v>
      </c>
      <c r="E104" s="109"/>
      <c r="F104" s="125" t="s">
        <v>1304</v>
      </c>
      <c r="G104" s="125"/>
      <c r="H104" s="126">
        <v>1275</v>
      </c>
      <c r="I104" s="125"/>
      <c r="J104" s="109" t="s">
        <v>1305</v>
      </c>
      <c r="K104" s="111">
        <f t="shared" si="3"/>
        <v>-1275</v>
      </c>
      <c r="L104" s="109"/>
    </row>
    <row r="105" spans="1:12" x14ac:dyDescent="0.25">
      <c r="A105" s="110" t="s">
        <v>31</v>
      </c>
      <c r="B105" s="189">
        <f t="shared" si="2"/>
        <v>46211</v>
      </c>
      <c r="C105" s="122">
        <v>3792</v>
      </c>
      <c r="D105" s="110" t="s">
        <v>1311</v>
      </c>
      <c r="E105" s="109"/>
      <c r="F105" s="125" t="s">
        <v>1304</v>
      </c>
      <c r="G105" s="125"/>
      <c r="H105" s="126">
        <v>680</v>
      </c>
      <c r="I105" s="125"/>
      <c r="J105" s="109" t="s">
        <v>1305</v>
      </c>
      <c r="K105" s="111">
        <f t="shared" si="3"/>
        <v>-680</v>
      </c>
      <c r="L105" s="109"/>
    </row>
    <row r="106" spans="1:12" x14ac:dyDescent="0.25">
      <c r="A106" s="110" t="s">
        <v>31</v>
      </c>
      <c r="B106" s="189">
        <f t="shared" si="2"/>
        <v>46211</v>
      </c>
      <c r="C106" s="122">
        <v>3793</v>
      </c>
      <c r="D106" s="110" t="s">
        <v>1312</v>
      </c>
      <c r="E106" s="109"/>
      <c r="F106" s="125" t="s">
        <v>1304</v>
      </c>
      <c r="G106" s="125"/>
      <c r="H106" s="126">
        <v>425</v>
      </c>
      <c r="I106" s="125"/>
      <c r="J106" s="109" t="s">
        <v>1305</v>
      </c>
      <c r="K106" s="111">
        <f t="shared" si="3"/>
        <v>-425</v>
      </c>
      <c r="L106" s="109"/>
    </row>
    <row r="107" spans="1:12" x14ac:dyDescent="0.25">
      <c r="A107" s="110" t="s">
        <v>31</v>
      </c>
      <c r="B107" s="189">
        <f t="shared" si="2"/>
        <v>46211</v>
      </c>
      <c r="C107" s="122">
        <v>3794</v>
      </c>
      <c r="D107" s="110" t="s">
        <v>1308</v>
      </c>
      <c r="E107" s="109"/>
      <c r="F107" s="125" t="s">
        <v>1304</v>
      </c>
      <c r="G107" s="125"/>
      <c r="H107" s="126">
        <v>4900</v>
      </c>
      <c r="I107" s="125"/>
      <c r="J107" s="109" t="s">
        <v>1305</v>
      </c>
      <c r="K107" s="111">
        <f t="shared" si="3"/>
        <v>-4900</v>
      </c>
      <c r="L107" s="109"/>
    </row>
    <row r="108" spans="1:12" x14ac:dyDescent="0.25">
      <c r="A108" s="110" t="s">
        <v>31</v>
      </c>
      <c r="B108" s="189">
        <f t="shared" si="2"/>
        <v>46211</v>
      </c>
      <c r="C108" s="122">
        <v>3795</v>
      </c>
      <c r="D108" s="110" t="s">
        <v>1310</v>
      </c>
      <c r="E108" s="109"/>
      <c r="F108" s="125" t="s">
        <v>1304</v>
      </c>
      <c r="G108" s="125"/>
      <c r="H108" s="126">
        <v>1020</v>
      </c>
      <c r="I108" s="125"/>
      <c r="J108" s="109" t="s">
        <v>1305</v>
      </c>
      <c r="K108" s="111">
        <f t="shared" si="3"/>
        <v>-1020</v>
      </c>
      <c r="L108" s="109"/>
    </row>
    <row r="109" spans="1:12" x14ac:dyDescent="0.25">
      <c r="A109" s="110" t="s">
        <v>31</v>
      </c>
      <c r="B109" s="189">
        <f t="shared" si="2"/>
        <v>46211</v>
      </c>
      <c r="C109" s="122">
        <v>3796</v>
      </c>
      <c r="D109" s="110" t="s">
        <v>1309</v>
      </c>
      <c r="E109" s="109"/>
      <c r="F109" s="125" t="s">
        <v>1304</v>
      </c>
      <c r="G109" s="125"/>
      <c r="H109" s="126">
        <v>425</v>
      </c>
      <c r="I109" s="125"/>
      <c r="J109" s="109" t="s">
        <v>1305</v>
      </c>
      <c r="K109" s="111">
        <f t="shared" si="3"/>
        <v>-425</v>
      </c>
      <c r="L109" s="109"/>
    </row>
    <row r="110" spans="1:12" x14ac:dyDescent="0.25">
      <c r="A110" s="110" t="s">
        <v>31</v>
      </c>
      <c r="B110" s="189">
        <f t="shared" si="2"/>
        <v>46211</v>
      </c>
      <c r="C110" s="122">
        <v>3797</v>
      </c>
      <c r="D110" s="110" t="s">
        <v>1307</v>
      </c>
      <c r="E110" s="109"/>
      <c r="F110" s="125" t="s">
        <v>1304</v>
      </c>
      <c r="G110" s="125"/>
      <c r="H110" s="126">
        <v>1700</v>
      </c>
      <c r="I110" s="125"/>
      <c r="J110" s="109" t="s">
        <v>1305</v>
      </c>
      <c r="K110" s="111">
        <f t="shared" si="3"/>
        <v>-1700</v>
      </c>
      <c r="L110" s="109"/>
    </row>
    <row r="111" spans="1:12" x14ac:dyDescent="0.25">
      <c r="A111" s="110" t="s">
        <v>31</v>
      </c>
      <c r="B111" s="189">
        <f t="shared" si="2"/>
        <v>46211</v>
      </c>
      <c r="C111" s="122">
        <v>3798</v>
      </c>
      <c r="D111" s="110" t="s">
        <v>1313</v>
      </c>
      <c r="E111" s="109"/>
      <c r="F111" s="125" t="s">
        <v>1304</v>
      </c>
      <c r="G111" s="125"/>
      <c r="H111" s="126">
        <v>1275</v>
      </c>
      <c r="I111" s="125"/>
      <c r="J111" s="109" t="s">
        <v>1305</v>
      </c>
      <c r="K111" s="111">
        <f t="shared" si="3"/>
        <v>-1275</v>
      </c>
      <c r="L111" s="109"/>
    </row>
    <row r="112" spans="1:12" x14ac:dyDescent="0.25">
      <c r="A112" s="110" t="s">
        <v>31</v>
      </c>
      <c r="B112" s="189">
        <f t="shared" si="2"/>
        <v>46211</v>
      </c>
      <c r="C112" s="122">
        <v>3799</v>
      </c>
      <c r="D112" s="110" t="s">
        <v>171</v>
      </c>
      <c r="E112" s="109"/>
      <c r="F112" s="125" t="s">
        <v>1304</v>
      </c>
      <c r="G112" s="125"/>
      <c r="H112" s="126">
        <v>2975</v>
      </c>
      <c r="I112" s="125"/>
      <c r="J112" s="109" t="s">
        <v>1305</v>
      </c>
      <c r="K112" s="111">
        <f t="shared" si="3"/>
        <v>-2975</v>
      </c>
      <c r="L112" s="109"/>
    </row>
    <row r="113" spans="1:12" x14ac:dyDescent="0.25">
      <c r="A113" s="110" t="s">
        <v>31</v>
      </c>
      <c r="B113" s="189">
        <f t="shared" si="2"/>
        <v>46211</v>
      </c>
      <c r="C113" s="122">
        <v>3800</v>
      </c>
      <c r="D113" s="110" t="s">
        <v>145</v>
      </c>
      <c r="E113" s="109"/>
      <c r="F113" s="125" t="s">
        <v>1304</v>
      </c>
      <c r="G113" s="125"/>
      <c r="H113" s="126">
        <v>2375</v>
      </c>
      <c r="I113" s="125"/>
      <c r="J113" s="109" t="s">
        <v>1305</v>
      </c>
      <c r="K113" s="111">
        <f t="shared" si="3"/>
        <v>-2375</v>
      </c>
      <c r="L113" s="109"/>
    </row>
    <row r="114" spans="1:12" x14ac:dyDescent="0.25">
      <c r="A114" s="110" t="s">
        <v>31</v>
      </c>
      <c r="B114" s="189">
        <f t="shared" si="2"/>
        <v>46211</v>
      </c>
      <c r="C114" s="122">
        <v>3801</v>
      </c>
      <c r="D114" s="110" t="s">
        <v>265</v>
      </c>
      <c r="E114" s="109"/>
      <c r="F114" s="125" t="s">
        <v>1304</v>
      </c>
      <c r="G114" s="125"/>
      <c r="H114" s="126">
        <v>180</v>
      </c>
      <c r="I114" s="125"/>
      <c r="J114" s="109" t="s">
        <v>1305</v>
      </c>
      <c r="K114" s="111">
        <f t="shared" si="3"/>
        <v>-180</v>
      </c>
      <c r="L114" s="109"/>
    </row>
    <row r="115" spans="1:12" x14ac:dyDescent="0.25">
      <c r="A115" s="110" t="s">
        <v>31</v>
      </c>
      <c r="B115" s="189">
        <f t="shared" si="2"/>
        <v>46211</v>
      </c>
      <c r="C115" s="122">
        <v>3802</v>
      </c>
      <c r="D115" s="110" t="s">
        <v>8835</v>
      </c>
      <c r="E115" s="109"/>
      <c r="F115" s="125" t="s">
        <v>1304</v>
      </c>
      <c r="G115" s="125"/>
      <c r="H115" s="126">
        <v>860</v>
      </c>
      <c r="I115" s="125"/>
      <c r="J115" s="109" t="s">
        <v>1305</v>
      </c>
      <c r="K115" s="111">
        <f t="shared" si="3"/>
        <v>-860</v>
      </c>
      <c r="L115" s="109"/>
    </row>
    <row r="116" spans="1:12" x14ac:dyDescent="0.25">
      <c r="A116" s="110" t="s">
        <v>31</v>
      </c>
      <c r="B116" s="189">
        <f t="shared" si="2"/>
        <v>46211</v>
      </c>
      <c r="C116" s="122">
        <v>3803</v>
      </c>
      <c r="D116" s="110" t="s">
        <v>247</v>
      </c>
      <c r="E116" s="109"/>
      <c r="F116" s="125" t="s">
        <v>1304</v>
      </c>
      <c r="G116" s="125"/>
      <c r="H116" s="126">
        <v>1600</v>
      </c>
      <c r="I116" s="125"/>
      <c r="J116" s="109" t="s">
        <v>1305</v>
      </c>
      <c r="K116" s="111">
        <f t="shared" si="3"/>
        <v>-1600</v>
      </c>
      <c r="L116" s="109"/>
    </row>
    <row r="117" spans="1:12" x14ac:dyDescent="0.25">
      <c r="A117" s="110" t="s">
        <v>31</v>
      </c>
      <c r="B117" s="189">
        <f t="shared" si="2"/>
        <v>46211</v>
      </c>
      <c r="C117" s="122"/>
      <c r="D117" s="110" t="s">
        <v>1378</v>
      </c>
      <c r="E117" s="109"/>
      <c r="F117" s="122" t="s">
        <v>8958</v>
      </c>
      <c r="G117" s="125"/>
      <c r="H117" s="126">
        <v>0</v>
      </c>
      <c r="I117" s="125">
        <v>1000</v>
      </c>
      <c r="J117" s="109" t="s">
        <v>1305</v>
      </c>
      <c r="K117" s="111">
        <f t="shared" si="3"/>
        <v>1000</v>
      </c>
      <c r="L117" s="109"/>
    </row>
    <row r="118" spans="1:12" x14ac:dyDescent="0.25">
      <c r="A118" s="110" t="s">
        <v>31</v>
      </c>
      <c r="B118" s="189">
        <f t="shared" si="2"/>
        <v>46211</v>
      </c>
      <c r="C118" s="122"/>
      <c r="D118" s="110" t="s">
        <v>153</v>
      </c>
      <c r="E118" s="109"/>
      <c r="F118" s="125" t="s">
        <v>1304</v>
      </c>
      <c r="G118" s="125"/>
      <c r="H118" s="126">
        <v>510</v>
      </c>
      <c r="I118" s="125"/>
      <c r="J118" s="109" t="s">
        <v>1305</v>
      </c>
      <c r="K118" s="111">
        <f t="shared" si="3"/>
        <v>-510</v>
      </c>
      <c r="L118" s="109"/>
    </row>
    <row r="119" spans="1:12" x14ac:dyDescent="0.25">
      <c r="A119" s="110" t="s">
        <v>33</v>
      </c>
      <c r="B119" s="189">
        <f t="shared" si="2"/>
        <v>46212</v>
      </c>
      <c r="C119" s="122">
        <v>3804</v>
      </c>
      <c r="D119" s="110" t="s">
        <v>1303</v>
      </c>
      <c r="E119" s="109"/>
      <c r="F119" s="125" t="s">
        <v>1304</v>
      </c>
      <c r="G119" s="125"/>
      <c r="H119" s="126">
        <v>5180</v>
      </c>
      <c r="I119" s="125"/>
      <c r="J119" s="109" t="s">
        <v>1305</v>
      </c>
      <c r="K119" s="111">
        <f t="shared" si="3"/>
        <v>-5180</v>
      </c>
      <c r="L119" s="109"/>
    </row>
    <row r="120" spans="1:12" x14ac:dyDescent="0.25">
      <c r="A120" s="110" t="s">
        <v>33</v>
      </c>
      <c r="B120" s="189">
        <f t="shared" si="2"/>
        <v>46212</v>
      </c>
      <c r="C120" s="122">
        <v>3805</v>
      </c>
      <c r="D120" s="110" t="s">
        <v>1306</v>
      </c>
      <c r="E120" s="109"/>
      <c r="F120" s="125" t="s">
        <v>1304</v>
      </c>
      <c r="G120" s="125"/>
      <c r="H120" s="126">
        <v>2550</v>
      </c>
      <c r="I120" s="125"/>
      <c r="J120" s="109" t="s">
        <v>1305</v>
      </c>
      <c r="K120" s="111">
        <f t="shared" si="3"/>
        <v>-2550</v>
      </c>
      <c r="L120" s="109"/>
    </row>
    <row r="121" spans="1:12" x14ac:dyDescent="0.25">
      <c r="A121" s="110" t="s">
        <v>33</v>
      </c>
      <c r="B121" s="189">
        <f t="shared" si="2"/>
        <v>46212</v>
      </c>
      <c r="C121" s="122">
        <v>3806</v>
      </c>
      <c r="D121" s="110" t="s">
        <v>134</v>
      </c>
      <c r="E121" s="109"/>
      <c r="F121" s="125" t="s">
        <v>1304</v>
      </c>
      <c r="G121" s="125"/>
      <c r="H121" s="126">
        <v>2550</v>
      </c>
      <c r="I121" s="125"/>
      <c r="J121" s="109" t="s">
        <v>1305</v>
      </c>
      <c r="K121" s="111">
        <f t="shared" si="3"/>
        <v>-2550</v>
      </c>
      <c r="L121" s="109"/>
    </row>
    <row r="122" spans="1:12" x14ac:dyDescent="0.25">
      <c r="A122" s="110" t="s">
        <v>33</v>
      </c>
      <c r="B122" s="189">
        <f t="shared" si="2"/>
        <v>46212</v>
      </c>
      <c r="C122" s="122">
        <v>3807</v>
      </c>
      <c r="D122" s="110" t="s">
        <v>1309</v>
      </c>
      <c r="E122" s="109"/>
      <c r="F122" s="125" t="s">
        <v>1304</v>
      </c>
      <c r="G122" s="125"/>
      <c r="H122" s="126">
        <v>680</v>
      </c>
      <c r="I122" s="125"/>
      <c r="J122" s="109" t="s">
        <v>1305</v>
      </c>
      <c r="K122" s="111">
        <f t="shared" si="3"/>
        <v>-680</v>
      </c>
      <c r="L122" s="109"/>
    </row>
    <row r="123" spans="1:12" x14ac:dyDescent="0.25">
      <c r="A123" s="110" t="s">
        <v>33</v>
      </c>
      <c r="B123" s="189">
        <f t="shared" si="2"/>
        <v>46212</v>
      </c>
      <c r="C123" s="122">
        <v>3808</v>
      </c>
      <c r="D123" s="110" t="s">
        <v>1310</v>
      </c>
      <c r="E123" s="109"/>
      <c r="F123" s="125" t="s">
        <v>1304</v>
      </c>
      <c r="G123" s="125"/>
      <c r="H123" s="126">
        <v>1020</v>
      </c>
      <c r="I123" s="125"/>
      <c r="J123" s="109" t="s">
        <v>1305</v>
      </c>
      <c r="K123" s="111">
        <f t="shared" si="3"/>
        <v>-1020</v>
      </c>
      <c r="L123" s="109"/>
    </row>
    <row r="124" spans="1:12" x14ac:dyDescent="0.25">
      <c r="A124" s="110" t="s">
        <v>33</v>
      </c>
      <c r="B124" s="189">
        <f t="shared" si="2"/>
        <v>46212</v>
      </c>
      <c r="C124" s="122">
        <v>3809</v>
      </c>
      <c r="D124" s="110" t="s">
        <v>1311</v>
      </c>
      <c r="E124" s="109"/>
      <c r="F124" s="125" t="s">
        <v>1304</v>
      </c>
      <c r="G124" s="125"/>
      <c r="H124" s="126">
        <v>680</v>
      </c>
      <c r="I124" s="125"/>
      <c r="J124" s="109" t="s">
        <v>1305</v>
      </c>
      <c r="K124" s="111">
        <f t="shared" si="3"/>
        <v>-680</v>
      </c>
      <c r="L124" s="109"/>
    </row>
    <row r="125" spans="1:12" x14ac:dyDescent="0.25">
      <c r="A125" s="110" t="s">
        <v>33</v>
      </c>
      <c r="B125" s="189">
        <f t="shared" si="2"/>
        <v>46212</v>
      </c>
      <c r="C125" s="122">
        <v>3810</v>
      </c>
      <c r="D125" s="110" t="s">
        <v>1307</v>
      </c>
      <c r="E125" s="109"/>
      <c r="F125" s="125" t="s">
        <v>1304</v>
      </c>
      <c r="G125" s="125"/>
      <c r="H125" s="126">
        <v>1700</v>
      </c>
      <c r="I125" s="125"/>
      <c r="J125" s="109" t="s">
        <v>1305</v>
      </c>
      <c r="K125" s="111">
        <f t="shared" si="3"/>
        <v>-1700</v>
      </c>
      <c r="L125" s="109"/>
    </row>
    <row r="126" spans="1:12" x14ac:dyDescent="0.25">
      <c r="A126" s="110" t="s">
        <v>33</v>
      </c>
      <c r="B126" s="189">
        <f t="shared" si="2"/>
        <v>46212</v>
      </c>
      <c r="C126" s="122">
        <v>3811</v>
      </c>
      <c r="D126" s="110" t="s">
        <v>1313</v>
      </c>
      <c r="E126" s="109"/>
      <c r="F126" s="125" t="s">
        <v>1304</v>
      </c>
      <c r="G126" s="125"/>
      <c r="H126" s="126">
        <v>1275</v>
      </c>
      <c r="I126" s="125"/>
      <c r="J126" s="109" t="s">
        <v>1305</v>
      </c>
      <c r="K126" s="111">
        <f t="shared" si="3"/>
        <v>-1275</v>
      </c>
      <c r="L126" s="109"/>
    </row>
    <row r="127" spans="1:12" x14ac:dyDescent="0.25">
      <c r="A127" s="110" t="s">
        <v>33</v>
      </c>
      <c r="B127" s="189">
        <f t="shared" si="2"/>
        <v>46212</v>
      </c>
      <c r="C127" s="122">
        <v>3812</v>
      </c>
      <c r="D127" s="110" t="s">
        <v>1312</v>
      </c>
      <c r="E127" s="109"/>
      <c r="F127" s="125" t="s">
        <v>1304</v>
      </c>
      <c r="G127" s="125"/>
      <c r="H127" s="126">
        <v>425</v>
      </c>
      <c r="I127" s="125"/>
      <c r="J127" s="109" t="s">
        <v>1305</v>
      </c>
      <c r="K127" s="111">
        <f t="shared" si="3"/>
        <v>-425</v>
      </c>
      <c r="L127" s="109"/>
    </row>
    <row r="128" spans="1:12" x14ac:dyDescent="0.25">
      <c r="A128" s="110" t="s">
        <v>33</v>
      </c>
      <c r="B128" s="189">
        <f t="shared" si="2"/>
        <v>46212</v>
      </c>
      <c r="C128" s="122">
        <v>3813</v>
      </c>
      <c r="D128" s="110" t="s">
        <v>1308</v>
      </c>
      <c r="E128" s="109"/>
      <c r="F128" s="125" t="s">
        <v>1304</v>
      </c>
      <c r="G128" s="125"/>
      <c r="H128" s="126">
        <v>9250</v>
      </c>
      <c r="I128" s="125"/>
      <c r="J128" s="109" t="s">
        <v>1305</v>
      </c>
      <c r="K128" s="111">
        <f t="shared" si="3"/>
        <v>-9250</v>
      </c>
      <c r="L128" s="109"/>
    </row>
    <row r="129" spans="1:12" x14ac:dyDescent="0.25">
      <c r="A129" s="110" t="s">
        <v>33</v>
      </c>
      <c r="B129" s="189">
        <f t="shared" si="2"/>
        <v>46212</v>
      </c>
      <c r="C129" s="122">
        <v>3814</v>
      </c>
      <c r="D129" s="110" t="s">
        <v>145</v>
      </c>
      <c r="E129" s="109"/>
      <c r="F129" s="125" t="s">
        <v>1304</v>
      </c>
      <c r="G129" s="125"/>
      <c r="H129" s="126">
        <v>2850</v>
      </c>
      <c r="I129" s="125"/>
      <c r="J129" s="109" t="s">
        <v>1305</v>
      </c>
      <c r="K129" s="111">
        <f t="shared" si="3"/>
        <v>-2850</v>
      </c>
      <c r="L129" s="109"/>
    </row>
    <row r="130" spans="1:12" x14ac:dyDescent="0.25">
      <c r="A130" s="110" t="s">
        <v>33</v>
      </c>
      <c r="B130" s="189">
        <f t="shared" si="2"/>
        <v>46212</v>
      </c>
      <c r="C130" s="122">
        <v>3815</v>
      </c>
      <c r="D130" s="110" t="s">
        <v>265</v>
      </c>
      <c r="E130" s="109"/>
      <c r="F130" s="125" t="s">
        <v>1304</v>
      </c>
      <c r="G130" s="125"/>
      <c r="H130" s="126">
        <v>180</v>
      </c>
      <c r="I130" s="125"/>
      <c r="J130" s="109" t="s">
        <v>1305</v>
      </c>
      <c r="K130" s="111">
        <f t="shared" si="3"/>
        <v>-180</v>
      </c>
      <c r="L130" s="109"/>
    </row>
    <row r="131" spans="1:12" x14ac:dyDescent="0.25">
      <c r="A131" s="110" t="s">
        <v>33</v>
      </c>
      <c r="B131" s="189">
        <f t="shared" ref="B131:B194" si="4">IF(A131="","",IF(ISNUMBER(A131),IFERROR(VLOOKUP(TEXT(A131,"yyyy/mm/dd"),BSAD,2,FALSE),""),IFERROR(VLOOKUP(A131,BSAD,2,FALSE),"")))</f>
        <v>46212</v>
      </c>
      <c r="C131" s="122">
        <v>3816</v>
      </c>
      <c r="D131" s="110" t="s">
        <v>263</v>
      </c>
      <c r="E131" s="109"/>
      <c r="F131" s="125" t="s">
        <v>1304</v>
      </c>
      <c r="G131" s="125"/>
      <c r="H131" s="126">
        <v>2200</v>
      </c>
      <c r="I131" s="125"/>
      <c r="J131" s="109" t="s">
        <v>1305</v>
      </c>
      <c r="K131" s="111">
        <f t="shared" ref="K131:K194" si="5">IF($D131="","",N($G131)-$H131+$I131)</f>
        <v>-2200</v>
      </c>
      <c r="L131" s="109"/>
    </row>
    <row r="132" spans="1:12" x14ac:dyDescent="0.25">
      <c r="A132" s="110" t="s">
        <v>33</v>
      </c>
      <c r="B132" s="189">
        <f t="shared" si="4"/>
        <v>46212</v>
      </c>
      <c r="C132" s="122"/>
      <c r="D132" s="110" t="s">
        <v>1378</v>
      </c>
      <c r="E132" s="109"/>
      <c r="F132" s="122" t="s">
        <v>8958</v>
      </c>
      <c r="G132" s="125"/>
      <c r="H132" s="126">
        <v>0</v>
      </c>
      <c r="I132" s="125">
        <v>2000</v>
      </c>
      <c r="J132" s="109" t="s">
        <v>1305</v>
      </c>
      <c r="K132" s="111">
        <f t="shared" si="5"/>
        <v>2000</v>
      </c>
      <c r="L132" s="109"/>
    </row>
    <row r="133" spans="1:12" x14ac:dyDescent="0.25">
      <c r="A133" s="110" t="s">
        <v>33</v>
      </c>
      <c r="B133" s="189">
        <f t="shared" si="4"/>
        <v>46212</v>
      </c>
      <c r="C133" s="122"/>
      <c r="D133" s="110" t="s">
        <v>153</v>
      </c>
      <c r="E133" s="109"/>
      <c r="F133" s="125" t="s">
        <v>1304</v>
      </c>
      <c r="G133" s="125"/>
      <c r="H133" s="126">
        <v>250</v>
      </c>
      <c r="I133" s="125"/>
      <c r="J133" s="109" t="s">
        <v>1305</v>
      </c>
      <c r="K133" s="111">
        <f t="shared" si="5"/>
        <v>-250</v>
      </c>
      <c r="L133" s="109"/>
    </row>
    <row r="134" spans="1:12" x14ac:dyDescent="0.25">
      <c r="A134" s="110" t="s">
        <v>35</v>
      </c>
      <c r="B134" s="189">
        <f t="shared" si="4"/>
        <v>46213</v>
      </c>
      <c r="C134" s="122">
        <v>3817</v>
      </c>
      <c r="D134" s="110" t="s">
        <v>1303</v>
      </c>
      <c r="E134" s="109"/>
      <c r="F134" s="125" t="s">
        <v>1304</v>
      </c>
      <c r="G134" s="125"/>
      <c r="H134" s="126">
        <v>5180</v>
      </c>
      <c r="I134" s="125"/>
      <c r="J134" s="109" t="s">
        <v>1305</v>
      </c>
      <c r="K134" s="111">
        <f t="shared" si="5"/>
        <v>-5180</v>
      </c>
      <c r="L134" s="109"/>
    </row>
    <row r="135" spans="1:12" x14ac:dyDescent="0.25">
      <c r="A135" s="110" t="s">
        <v>35</v>
      </c>
      <c r="B135" s="189">
        <f t="shared" si="4"/>
        <v>46213</v>
      </c>
      <c r="C135" s="122">
        <v>3818</v>
      </c>
      <c r="D135" s="110" t="s">
        <v>1306</v>
      </c>
      <c r="E135" s="109"/>
      <c r="F135" s="125" t="s">
        <v>1304</v>
      </c>
      <c r="G135" s="125"/>
      <c r="H135" s="126">
        <v>2550</v>
      </c>
      <c r="I135" s="125"/>
      <c r="J135" s="109" t="s">
        <v>1305</v>
      </c>
      <c r="K135" s="111">
        <f t="shared" si="5"/>
        <v>-2550</v>
      </c>
      <c r="L135" s="109"/>
    </row>
    <row r="136" spans="1:12" x14ac:dyDescent="0.25">
      <c r="A136" s="110" t="s">
        <v>35</v>
      </c>
      <c r="B136" s="189">
        <f t="shared" si="4"/>
        <v>46213</v>
      </c>
      <c r="C136" s="122">
        <v>3819</v>
      </c>
      <c r="D136" s="110" t="s">
        <v>1307</v>
      </c>
      <c r="E136" s="109"/>
      <c r="F136" s="125" t="s">
        <v>1304</v>
      </c>
      <c r="G136" s="125"/>
      <c r="H136" s="126">
        <v>1700</v>
      </c>
      <c r="I136" s="125"/>
      <c r="J136" s="109" t="s">
        <v>1305</v>
      </c>
      <c r="K136" s="111">
        <f t="shared" si="5"/>
        <v>-1700</v>
      </c>
      <c r="L136" s="109"/>
    </row>
    <row r="137" spans="1:12" x14ac:dyDescent="0.25">
      <c r="A137" s="110" t="s">
        <v>35</v>
      </c>
      <c r="B137" s="189">
        <f t="shared" si="4"/>
        <v>46213</v>
      </c>
      <c r="C137" s="122">
        <v>3820</v>
      </c>
      <c r="D137" s="110" t="s">
        <v>1308</v>
      </c>
      <c r="E137" s="109"/>
      <c r="F137" s="125" t="s">
        <v>1304</v>
      </c>
      <c r="G137" s="125"/>
      <c r="H137" s="126">
        <v>3500</v>
      </c>
      <c r="I137" s="125"/>
      <c r="J137" s="109" t="s">
        <v>1305</v>
      </c>
      <c r="K137" s="111">
        <f t="shared" si="5"/>
        <v>-3500</v>
      </c>
      <c r="L137" s="109"/>
    </row>
    <row r="138" spans="1:12" x14ac:dyDescent="0.25">
      <c r="A138" s="110" t="s">
        <v>35</v>
      </c>
      <c r="B138" s="189">
        <f t="shared" si="4"/>
        <v>46213</v>
      </c>
      <c r="C138" s="122">
        <v>3821</v>
      </c>
      <c r="D138" s="110" t="s">
        <v>1312</v>
      </c>
      <c r="E138" s="109"/>
      <c r="F138" s="125" t="s">
        <v>1304</v>
      </c>
      <c r="G138" s="125"/>
      <c r="H138" s="126">
        <v>425</v>
      </c>
      <c r="I138" s="125"/>
      <c r="J138" s="109" t="s">
        <v>1305</v>
      </c>
      <c r="K138" s="111">
        <f t="shared" si="5"/>
        <v>-425</v>
      </c>
      <c r="L138" s="109"/>
    </row>
    <row r="139" spans="1:12" x14ac:dyDescent="0.25">
      <c r="A139" s="110" t="s">
        <v>35</v>
      </c>
      <c r="B139" s="189">
        <f t="shared" si="4"/>
        <v>46213</v>
      </c>
      <c r="C139" s="122">
        <v>3822</v>
      </c>
      <c r="D139" s="110" t="s">
        <v>1313</v>
      </c>
      <c r="E139" s="109"/>
      <c r="F139" s="125" t="s">
        <v>1304</v>
      </c>
      <c r="G139" s="125"/>
      <c r="H139" s="126">
        <v>1275</v>
      </c>
      <c r="I139" s="125"/>
      <c r="J139" s="109" t="s">
        <v>1305</v>
      </c>
      <c r="K139" s="111">
        <f t="shared" si="5"/>
        <v>-1275</v>
      </c>
      <c r="L139" s="109"/>
    </row>
    <row r="140" spans="1:12" x14ac:dyDescent="0.25">
      <c r="A140" s="110" t="s">
        <v>35</v>
      </c>
      <c r="B140" s="189">
        <f t="shared" si="4"/>
        <v>46213</v>
      </c>
      <c r="C140" s="122">
        <v>3823</v>
      </c>
      <c r="D140" s="110" t="s">
        <v>1311</v>
      </c>
      <c r="E140" s="109"/>
      <c r="F140" s="125" t="s">
        <v>1304</v>
      </c>
      <c r="G140" s="125"/>
      <c r="H140" s="126">
        <v>680</v>
      </c>
      <c r="I140" s="125"/>
      <c r="J140" s="109" t="s">
        <v>1305</v>
      </c>
      <c r="K140" s="111">
        <f t="shared" si="5"/>
        <v>-680</v>
      </c>
      <c r="L140" s="109"/>
    </row>
    <row r="141" spans="1:12" x14ac:dyDescent="0.25">
      <c r="A141" s="110" t="s">
        <v>35</v>
      </c>
      <c r="B141" s="189">
        <f t="shared" si="4"/>
        <v>46213</v>
      </c>
      <c r="C141" s="122">
        <v>3824</v>
      </c>
      <c r="D141" s="110" t="s">
        <v>1309</v>
      </c>
      <c r="E141" s="109"/>
      <c r="F141" s="125" t="s">
        <v>1304</v>
      </c>
      <c r="G141" s="125"/>
      <c r="H141" s="126">
        <v>425</v>
      </c>
      <c r="I141" s="125"/>
      <c r="J141" s="109" t="s">
        <v>1305</v>
      </c>
      <c r="K141" s="111">
        <f t="shared" si="5"/>
        <v>-425</v>
      </c>
      <c r="L141" s="109"/>
    </row>
    <row r="142" spans="1:12" x14ac:dyDescent="0.25">
      <c r="A142" s="110" t="s">
        <v>35</v>
      </c>
      <c r="B142" s="189">
        <f t="shared" si="4"/>
        <v>46213</v>
      </c>
      <c r="C142" s="122">
        <v>3825</v>
      </c>
      <c r="D142" s="110" t="s">
        <v>1310</v>
      </c>
      <c r="E142" s="109"/>
      <c r="F142" s="125" t="s">
        <v>1304</v>
      </c>
      <c r="G142" s="125"/>
      <c r="H142" s="126">
        <v>1445</v>
      </c>
      <c r="I142" s="125"/>
      <c r="J142" s="109" t="s">
        <v>1305</v>
      </c>
      <c r="K142" s="111">
        <f t="shared" si="5"/>
        <v>-1445</v>
      </c>
      <c r="L142" s="109"/>
    </row>
    <row r="143" spans="1:12" x14ac:dyDescent="0.25">
      <c r="A143" s="110" t="s">
        <v>35</v>
      </c>
      <c r="B143" s="189">
        <f t="shared" si="4"/>
        <v>46213</v>
      </c>
      <c r="C143" s="122">
        <v>3826</v>
      </c>
      <c r="D143" s="110" t="s">
        <v>145</v>
      </c>
      <c r="E143" s="109"/>
      <c r="F143" s="125" t="s">
        <v>1304</v>
      </c>
      <c r="G143" s="125"/>
      <c r="H143" s="126">
        <v>2920</v>
      </c>
      <c r="I143" s="125"/>
      <c r="J143" s="109" t="s">
        <v>1305</v>
      </c>
      <c r="K143" s="111">
        <f t="shared" si="5"/>
        <v>-2920</v>
      </c>
      <c r="L143" s="109"/>
    </row>
    <row r="144" spans="1:12" x14ac:dyDescent="0.25">
      <c r="A144" s="110" t="s">
        <v>35</v>
      </c>
      <c r="B144" s="189">
        <f t="shared" si="4"/>
        <v>46213</v>
      </c>
      <c r="C144" s="122">
        <v>3827</v>
      </c>
      <c r="D144" s="110" t="s">
        <v>265</v>
      </c>
      <c r="E144" s="109"/>
      <c r="F144" s="125" t="s">
        <v>1304</v>
      </c>
      <c r="G144" s="125"/>
      <c r="H144" s="126">
        <v>180</v>
      </c>
      <c r="I144" s="125"/>
      <c r="J144" s="109" t="s">
        <v>1305</v>
      </c>
      <c r="K144" s="111">
        <f t="shared" si="5"/>
        <v>-180</v>
      </c>
      <c r="L144" s="109"/>
    </row>
    <row r="145" spans="1:12" x14ac:dyDescent="0.25">
      <c r="A145" s="110" t="s">
        <v>35</v>
      </c>
      <c r="B145" s="189">
        <f t="shared" si="4"/>
        <v>46213</v>
      </c>
      <c r="C145" s="122">
        <v>3828</v>
      </c>
      <c r="D145" s="110" t="s">
        <v>1402</v>
      </c>
      <c r="E145" s="109"/>
      <c r="F145" s="125" t="s">
        <v>1304</v>
      </c>
      <c r="G145" s="125"/>
      <c r="H145" s="126">
        <v>1100</v>
      </c>
      <c r="I145" s="125"/>
      <c r="J145" s="109" t="s">
        <v>1305</v>
      </c>
      <c r="K145" s="111">
        <f t="shared" si="5"/>
        <v>-1100</v>
      </c>
      <c r="L145" s="109"/>
    </row>
    <row r="146" spans="1:12" x14ac:dyDescent="0.25">
      <c r="A146" s="110" t="s">
        <v>35</v>
      </c>
      <c r="B146" s="189">
        <f t="shared" si="4"/>
        <v>46213</v>
      </c>
      <c r="C146" s="122">
        <v>3829</v>
      </c>
      <c r="D146" s="110" t="s">
        <v>168</v>
      </c>
      <c r="E146" s="109"/>
      <c r="F146" s="125" t="s">
        <v>1304</v>
      </c>
      <c r="G146" s="125"/>
      <c r="H146" s="126">
        <v>16500</v>
      </c>
      <c r="I146" s="125"/>
      <c r="J146" s="109" t="s">
        <v>1305</v>
      </c>
      <c r="K146" s="111">
        <f t="shared" si="5"/>
        <v>-16500</v>
      </c>
      <c r="L146" s="109"/>
    </row>
    <row r="147" spans="1:12" x14ac:dyDescent="0.25">
      <c r="A147" s="110" t="s">
        <v>35</v>
      </c>
      <c r="B147" s="189">
        <f t="shared" si="4"/>
        <v>46213</v>
      </c>
      <c r="C147" s="122"/>
      <c r="D147" s="110" t="s">
        <v>1378</v>
      </c>
      <c r="E147" s="109"/>
      <c r="F147" s="122" t="s">
        <v>8958</v>
      </c>
      <c r="G147" s="125"/>
      <c r="H147" s="126">
        <v>0</v>
      </c>
      <c r="I147" s="125">
        <v>1000</v>
      </c>
      <c r="J147" s="109" t="s">
        <v>1305</v>
      </c>
      <c r="K147" s="111">
        <f t="shared" si="5"/>
        <v>1000</v>
      </c>
      <c r="L147" s="109"/>
    </row>
    <row r="148" spans="1:12" x14ac:dyDescent="0.25">
      <c r="A148" s="110" t="s">
        <v>35</v>
      </c>
      <c r="B148" s="189">
        <f t="shared" si="4"/>
        <v>46213</v>
      </c>
      <c r="C148" s="122"/>
      <c r="D148" s="110" t="s">
        <v>153</v>
      </c>
      <c r="E148" s="109"/>
      <c r="F148" s="125" t="s">
        <v>1304</v>
      </c>
      <c r="G148" s="125"/>
      <c r="H148" s="126">
        <v>3655</v>
      </c>
      <c r="I148" s="125"/>
      <c r="J148" s="109" t="s">
        <v>1305</v>
      </c>
      <c r="K148" s="111">
        <f t="shared" si="5"/>
        <v>-3655</v>
      </c>
      <c r="L148" s="109"/>
    </row>
    <row r="149" spans="1:12" x14ac:dyDescent="0.25">
      <c r="A149" s="110" t="s">
        <v>1318</v>
      </c>
      <c r="B149" s="189">
        <f t="shared" si="4"/>
        <v>46214</v>
      </c>
      <c r="C149" s="122">
        <v>3830</v>
      </c>
      <c r="D149" s="110" t="s">
        <v>1303</v>
      </c>
      <c r="E149" s="109"/>
      <c r="F149" s="125" t="s">
        <v>1304</v>
      </c>
      <c r="G149" s="125"/>
      <c r="H149" s="126">
        <v>5100</v>
      </c>
      <c r="I149" s="125"/>
      <c r="J149" s="109" t="s">
        <v>1305</v>
      </c>
      <c r="K149" s="111">
        <f t="shared" si="5"/>
        <v>-5100</v>
      </c>
      <c r="L149" s="109"/>
    </row>
    <row r="150" spans="1:12" x14ac:dyDescent="0.25">
      <c r="A150" s="110" t="s">
        <v>1318</v>
      </c>
      <c r="B150" s="189">
        <f t="shared" si="4"/>
        <v>46214</v>
      </c>
      <c r="C150" s="122">
        <v>3831</v>
      </c>
      <c r="D150" s="110" t="s">
        <v>1306</v>
      </c>
      <c r="E150" s="109"/>
      <c r="F150" s="125" t="s">
        <v>1304</v>
      </c>
      <c r="G150" s="125"/>
      <c r="H150" s="126">
        <v>2975</v>
      </c>
      <c r="I150" s="125"/>
      <c r="J150" s="109" t="s">
        <v>1305</v>
      </c>
      <c r="K150" s="111">
        <f t="shared" si="5"/>
        <v>-2975</v>
      </c>
      <c r="L150" s="109"/>
    </row>
    <row r="151" spans="1:12" x14ac:dyDescent="0.25">
      <c r="A151" s="110" t="s">
        <v>1318</v>
      </c>
      <c r="B151" s="189">
        <f t="shared" si="4"/>
        <v>46214</v>
      </c>
      <c r="C151" s="122">
        <v>3832</v>
      </c>
      <c r="D151" s="110" t="s">
        <v>1307</v>
      </c>
      <c r="E151" s="109"/>
      <c r="F151" s="125" t="s">
        <v>1304</v>
      </c>
      <c r="G151" s="125"/>
      <c r="H151" s="126">
        <v>1700</v>
      </c>
      <c r="I151" s="125"/>
      <c r="J151" s="109" t="s">
        <v>1305</v>
      </c>
      <c r="K151" s="111">
        <f t="shared" si="5"/>
        <v>-1700</v>
      </c>
      <c r="L151" s="109"/>
    </row>
    <row r="152" spans="1:12" x14ac:dyDescent="0.25">
      <c r="A152" s="110" t="s">
        <v>1318</v>
      </c>
      <c r="B152" s="189">
        <f t="shared" si="4"/>
        <v>46214</v>
      </c>
      <c r="C152" s="122">
        <v>3833</v>
      </c>
      <c r="D152" s="110" t="s">
        <v>1308</v>
      </c>
      <c r="E152" s="109"/>
      <c r="F152" s="125" t="s">
        <v>1304</v>
      </c>
      <c r="G152" s="125"/>
      <c r="H152" s="126">
        <v>10000</v>
      </c>
      <c r="I152" s="125"/>
      <c r="J152" s="109" t="s">
        <v>1305</v>
      </c>
      <c r="K152" s="111">
        <f t="shared" si="5"/>
        <v>-10000</v>
      </c>
      <c r="L152" s="109"/>
    </row>
    <row r="153" spans="1:12" x14ac:dyDescent="0.25">
      <c r="A153" s="110" t="s">
        <v>1318</v>
      </c>
      <c r="B153" s="189">
        <f t="shared" si="4"/>
        <v>46214</v>
      </c>
      <c r="C153" s="122">
        <v>3834</v>
      </c>
      <c r="D153" s="110" t="s">
        <v>1313</v>
      </c>
      <c r="E153" s="109"/>
      <c r="F153" s="125" t="s">
        <v>1304</v>
      </c>
      <c r="G153" s="125"/>
      <c r="H153" s="126">
        <v>1275</v>
      </c>
      <c r="I153" s="125"/>
      <c r="J153" s="109" t="s">
        <v>1305</v>
      </c>
      <c r="K153" s="111">
        <f t="shared" si="5"/>
        <v>-1275</v>
      </c>
      <c r="L153" s="109"/>
    </row>
    <row r="154" spans="1:12" x14ac:dyDescent="0.25">
      <c r="A154" s="110" t="s">
        <v>1318</v>
      </c>
      <c r="B154" s="189">
        <f t="shared" si="4"/>
        <v>46214</v>
      </c>
      <c r="C154" s="122">
        <v>3835</v>
      </c>
      <c r="D154" s="110" t="s">
        <v>1310</v>
      </c>
      <c r="E154" s="109"/>
      <c r="F154" s="125" t="s">
        <v>1304</v>
      </c>
      <c r="G154" s="125"/>
      <c r="H154" s="126">
        <v>1275</v>
      </c>
      <c r="I154" s="125"/>
      <c r="J154" s="109" t="s">
        <v>1305</v>
      </c>
      <c r="K154" s="111">
        <f t="shared" si="5"/>
        <v>-1275</v>
      </c>
      <c r="L154" s="109"/>
    </row>
    <row r="155" spans="1:12" x14ac:dyDescent="0.25">
      <c r="A155" s="110" t="s">
        <v>1318</v>
      </c>
      <c r="B155" s="189">
        <f t="shared" si="4"/>
        <v>46214</v>
      </c>
      <c r="C155" s="122">
        <v>3836</v>
      </c>
      <c r="D155" s="110" t="s">
        <v>1312</v>
      </c>
      <c r="E155" s="109"/>
      <c r="F155" s="125" t="s">
        <v>1304</v>
      </c>
      <c r="G155" s="125"/>
      <c r="H155" s="126">
        <v>425</v>
      </c>
      <c r="I155" s="125"/>
      <c r="J155" s="109" t="s">
        <v>1305</v>
      </c>
      <c r="K155" s="111">
        <f t="shared" si="5"/>
        <v>-425</v>
      </c>
      <c r="L155" s="109"/>
    </row>
    <row r="156" spans="1:12" x14ac:dyDescent="0.25">
      <c r="A156" s="110" t="s">
        <v>1318</v>
      </c>
      <c r="B156" s="189">
        <f t="shared" si="4"/>
        <v>46214</v>
      </c>
      <c r="C156" s="122">
        <v>3837</v>
      </c>
      <c r="D156" s="110" t="s">
        <v>1311</v>
      </c>
      <c r="E156" s="109"/>
      <c r="F156" s="125" t="s">
        <v>1304</v>
      </c>
      <c r="G156" s="125"/>
      <c r="H156" s="126">
        <v>680</v>
      </c>
      <c r="I156" s="125"/>
      <c r="J156" s="109" t="s">
        <v>1305</v>
      </c>
      <c r="K156" s="111">
        <f t="shared" si="5"/>
        <v>-680</v>
      </c>
      <c r="L156" s="109"/>
    </row>
    <row r="157" spans="1:12" x14ac:dyDescent="0.25">
      <c r="A157" s="110" t="s">
        <v>1318</v>
      </c>
      <c r="B157" s="189">
        <f t="shared" si="4"/>
        <v>46214</v>
      </c>
      <c r="C157" s="122">
        <v>3838</v>
      </c>
      <c r="D157" s="110" t="s">
        <v>1309</v>
      </c>
      <c r="E157" s="109"/>
      <c r="F157" s="125" t="s">
        <v>1304</v>
      </c>
      <c r="G157" s="125"/>
      <c r="H157" s="126">
        <v>425</v>
      </c>
      <c r="I157" s="125"/>
      <c r="J157" s="109" t="s">
        <v>1305</v>
      </c>
      <c r="K157" s="111">
        <f t="shared" si="5"/>
        <v>-425</v>
      </c>
      <c r="L157" s="109"/>
    </row>
    <row r="158" spans="1:12" x14ac:dyDescent="0.25">
      <c r="A158" s="110" t="s">
        <v>1318</v>
      </c>
      <c r="B158" s="189">
        <f t="shared" si="4"/>
        <v>46214</v>
      </c>
      <c r="C158" s="122">
        <v>3839</v>
      </c>
      <c r="D158" s="110" t="s">
        <v>145</v>
      </c>
      <c r="E158" s="109"/>
      <c r="F158" s="125" t="s">
        <v>1304</v>
      </c>
      <c r="G158" s="125"/>
      <c r="H158" s="126">
        <v>3000</v>
      </c>
      <c r="I158" s="125"/>
      <c r="J158" s="109" t="s">
        <v>1305</v>
      </c>
      <c r="K158" s="111">
        <f t="shared" si="5"/>
        <v>-3000</v>
      </c>
      <c r="L158" s="109"/>
    </row>
    <row r="159" spans="1:12" x14ac:dyDescent="0.25">
      <c r="A159" s="110" t="s">
        <v>1318</v>
      </c>
      <c r="B159" s="189">
        <f t="shared" si="4"/>
        <v>46214</v>
      </c>
      <c r="C159" s="122">
        <v>3840</v>
      </c>
      <c r="D159" s="110" t="s">
        <v>8835</v>
      </c>
      <c r="E159" s="109"/>
      <c r="F159" s="125" t="s">
        <v>1304</v>
      </c>
      <c r="G159" s="125"/>
      <c r="H159" s="126">
        <v>430</v>
      </c>
      <c r="I159" s="125"/>
      <c r="J159" s="109" t="s">
        <v>1305</v>
      </c>
      <c r="K159" s="111">
        <f t="shared" si="5"/>
        <v>-430</v>
      </c>
      <c r="L159" s="109"/>
    </row>
    <row r="160" spans="1:12" x14ac:dyDescent="0.25">
      <c r="A160" s="110" t="s">
        <v>1318</v>
      </c>
      <c r="B160" s="189">
        <f t="shared" si="4"/>
        <v>46214</v>
      </c>
      <c r="C160" s="122">
        <v>3841</v>
      </c>
      <c r="D160" s="110" t="s">
        <v>265</v>
      </c>
      <c r="E160" s="109"/>
      <c r="F160" s="125" t="s">
        <v>1304</v>
      </c>
      <c r="G160" s="125"/>
      <c r="H160" s="126">
        <v>180</v>
      </c>
      <c r="I160" s="125"/>
      <c r="J160" s="109" t="s">
        <v>1305</v>
      </c>
      <c r="K160" s="111">
        <f t="shared" si="5"/>
        <v>-180</v>
      </c>
      <c r="L160" s="109"/>
    </row>
    <row r="161" spans="1:12" x14ac:dyDescent="0.25">
      <c r="A161" s="110" t="s">
        <v>1318</v>
      </c>
      <c r="B161" s="189">
        <f t="shared" si="4"/>
        <v>46214</v>
      </c>
      <c r="C161" s="122"/>
      <c r="D161" s="110" t="s">
        <v>1378</v>
      </c>
      <c r="E161" s="109"/>
      <c r="F161" s="122" t="s">
        <v>8958</v>
      </c>
      <c r="G161" s="125"/>
      <c r="H161" s="126">
        <v>0</v>
      </c>
      <c r="I161" s="125">
        <v>5000</v>
      </c>
      <c r="J161" s="109" t="s">
        <v>1305</v>
      </c>
      <c r="K161" s="111">
        <f t="shared" si="5"/>
        <v>5000</v>
      </c>
      <c r="L161" s="109" t="s">
        <v>1321</v>
      </c>
    </row>
    <row r="162" spans="1:12" x14ac:dyDescent="0.25">
      <c r="A162" s="110" t="s">
        <v>1318</v>
      </c>
      <c r="B162" s="189">
        <f t="shared" si="4"/>
        <v>46214</v>
      </c>
      <c r="C162" s="122">
        <v>6232</v>
      </c>
      <c r="D162" s="110" t="s">
        <v>153</v>
      </c>
      <c r="E162" s="109"/>
      <c r="F162" s="125" t="s">
        <v>1304</v>
      </c>
      <c r="G162" s="125"/>
      <c r="H162" s="126">
        <v>505</v>
      </c>
      <c r="I162" s="125"/>
      <c r="J162" s="109" t="s">
        <v>1305</v>
      </c>
      <c r="K162" s="111">
        <f t="shared" si="5"/>
        <v>-505</v>
      </c>
      <c r="L162" s="109"/>
    </row>
    <row r="163" spans="1:12" x14ac:dyDescent="0.25">
      <c r="A163" s="127" t="s">
        <v>37</v>
      </c>
      <c r="B163" s="189">
        <f t="shared" si="4"/>
        <v>46215</v>
      </c>
      <c r="C163" s="122">
        <v>3842</v>
      </c>
      <c r="D163" s="110" t="s">
        <v>1309</v>
      </c>
      <c r="E163" s="109"/>
      <c r="F163" s="125" t="s">
        <v>1304</v>
      </c>
      <c r="G163" s="125"/>
      <c r="H163" s="126">
        <v>400</v>
      </c>
      <c r="I163" s="125"/>
      <c r="J163" s="109" t="s">
        <v>1305</v>
      </c>
      <c r="K163" s="111">
        <f t="shared" si="5"/>
        <v>-400</v>
      </c>
      <c r="L163" s="109"/>
    </row>
    <row r="164" spans="1:12" x14ac:dyDescent="0.25">
      <c r="A164" s="127" t="s">
        <v>37</v>
      </c>
      <c r="B164" s="189">
        <f t="shared" si="4"/>
        <v>46215</v>
      </c>
      <c r="C164" s="122">
        <v>3843</v>
      </c>
      <c r="D164" s="110" t="s">
        <v>145</v>
      </c>
      <c r="E164" s="109"/>
      <c r="F164" s="125" t="s">
        <v>1304</v>
      </c>
      <c r="G164" s="125"/>
      <c r="H164" s="126">
        <v>2850</v>
      </c>
      <c r="I164" s="125"/>
      <c r="J164" s="109" t="s">
        <v>1305</v>
      </c>
      <c r="K164" s="111">
        <f t="shared" si="5"/>
        <v>-2850</v>
      </c>
      <c r="L164" s="109"/>
    </row>
    <row r="165" spans="1:12" x14ac:dyDescent="0.25">
      <c r="A165" s="127" t="s">
        <v>37</v>
      </c>
      <c r="B165" s="189">
        <f t="shared" si="4"/>
        <v>46215</v>
      </c>
      <c r="C165" s="122">
        <v>3844</v>
      </c>
      <c r="D165" s="110" t="s">
        <v>1306</v>
      </c>
      <c r="E165" s="109"/>
      <c r="F165" s="125" t="s">
        <v>1304</v>
      </c>
      <c r="G165" s="125"/>
      <c r="H165" s="126">
        <v>2975</v>
      </c>
      <c r="I165" s="125"/>
      <c r="J165" s="109" t="s">
        <v>1305</v>
      </c>
      <c r="K165" s="111">
        <f t="shared" si="5"/>
        <v>-2975</v>
      </c>
      <c r="L165" s="109"/>
    </row>
    <row r="166" spans="1:12" x14ac:dyDescent="0.25">
      <c r="A166" s="127" t="s">
        <v>37</v>
      </c>
      <c r="B166" s="189">
        <f t="shared" si="4"/>
        <v>46215</v>
      </c>
      <c r="C166" s="122">
        <v>3845</v>
      </c>
      <c r="D166" s="110" t="s">
        <v>1311</v>
      </c>
      <c r="E166" s="109"/>
      <c r="F166" s="125" t="s">
        <v>1304</v>
      </c>
      <c r="G166" s="125"/>
      <c r="H166" s="126">
        <v>680</v>
      </c>
      <c r="I166" s="125"/>
      <c r="J166" s="109" t="s">
        <v>1305</v>
      </c>
      <c r="K166" s="111">
        <f t="shared" si="5"/>
        <v>-680</v>
      </c>
      <c r="L166" s="109"/>
    </row>
    <row r="167" spans="1:12" x14ac:dyDescent="0.25">
      <c r="A167" s="127" t="s">
        <v>37</v>
      </c>
      <c r="B167" s="189">
        <f t="shared" si="4"/>
        <v>46215</v>
      </c>
      <c r="C167" s="122">
        <v>3846</v>
      </c>
      <c r="D167" s="110" t="s">
        <v>1307</v>
      </c>
      <c r="E167" s="109"/>
      <c r="F167" s="125" t="s">
        <v>1304</v>
      </c>
      <c r="G167" s="125"/>
      <c r="H167" s="126">
        <v>2975</v>
      </c>
      <c r="I167" s="125"/>
      <c r="J167" s="109" t="s">
        <v>1305</v>
      </c>
      <c r="K167" s="111">
        <f t="shared" si="5"/>
        <v>-2975</v>
      </c>
      <c r="L167" s="109"/>
    </row>
    <row r="168" spans="1:12" x14ac:dyDescent="0.25">
      <c r="A168" s="127" t="s">
        <v>37</v>
      </c>
      <c r="B168" s="189">
        <f t="shared" si="4"/>
        <v>46215</v>
      </c>
      <c r="C168" s="122">
        <v>3847</v>
      </c>
      <c r="D168" s="110" t="s">
        <v>1313</v>
      </c>
      <c r="E168" s="109"/>
      <c r="F168" s="125" t="s">
        <v>1304</v>
      </c>
      <c r="G168" s="125"/>
      <c r="H168" s="126">
        <v>1275</v>
      </c>
      <c r="I168" s="125"/>
      <c r="J168" s="109" t="s">
        <v>1305</v>
      </c>
      <c r="K168" s="111">
        <f t="shared" si="5"/>
        <v>-1275</v>
      </c>
      <c r="L168" s="109"/>
    </row>
    <row r="169" spans="1:12" x14ac:dyDescent="0.25">
      <c r="A169" s="127" t="s">
        <v>37</v>
      </c>
      <c r="B169" s="189">
        <f t="shared" si="4"/>
        <v>46215</v>
      </c>
      <c r="C169" s="122">
        <v>3848</v>
      </c>
      <c r="D169" s="110" t="s">
        <v>1312</v>
      </c>
      <c r="E169" s="109"/>
      <c r="F169" s="125" t="s">
        <v>1304</v>
      </c>
      <c r="G169" s="125"/>
      <c r="H169" s="126">
        <v>425</v>
      </c>
      <c r="I169" s="125"/>
      <c r="J169" s="109" t="s">
        <v>1305</v>
      </c>
      <c r="K169" s="111">
        <f t="shared" si="5"/>
        <v>-425</v>
      </c>
      <c r="L169" s="109"/>
    </row>
    <row r="170" spans="1:12" x14ac:dyDescent="0.25">
      <c r="A170" s="127" t="s">
        <v>37</v>
      </c>
      <c r="B170" s="189">
        <f t="shared" si="4"/>
        <v>46215</v>
      </c>
      <c r="C170" s="122">
        <v>3849</v>
      </c>
      <c r="D170" s="110" t="s">
        <v>1308</v>
      </c>
      <c r="E170" s="109"/>
      <c r="F170" s="125" t="s">
        <v>1304</v>
      </c>
      <c r="G170" s="125"/>
      <c r="H170" s="126">
        <v>7500</v>
      </c>
      <c r="I170" s="125"/>
      <c r="J170" s="109" t="s">
        <v>1305</v>
      </c>
      <c r="K170" s="111">
        <f t="shared" si="5"/>
        <v>-7500</v>
      </c>
      <c r="L170" s="109"/>
    </row>
    <row r="171" spans="1:12" x14ac:dyDescent="0.25">
      <c r="A171" s="127" t="s">
        <v>37</v>
      </c>
      <c r="B171" s="189">
        <f t="shared" si="4"/>
        <v>46215</v>
      </c>
      <c r="C171" s="122">
        <v>3850</v>
      </c>
      <c r="D171" s="110" t="s">
        <v>265</v>
      </c>
      <c r="E171" s="109"/>
      <c r="F171" s="125" t="s">
        <v>1304</v>
      </c>
      <c r="G171" s="125"/>
      <c r="H171" s="126">
        <v>180</v>
      </c>
      <c r="I171" s="125"/>
      <c r="J171" s="109" t="s">
        <v>1305</v>
      </c>
      <c r="K171" s="111">
        <f t="shared" si="5"/>
        <v>-180</v>
      </c>
      <c r="L171" s="109"/>
    </row>
    <row r="172" spans="1:12" x14ac:dyDescent="0.25">
      <c r="A172" s="127" t="s">
        <v>37</v>
      </c>
      <c r="B172" s="189">
        <f t="shared" si="4"/>
        <v>46215</v>
      </c>
      <c r="C172" s="122"/>
      <c r="D172" s="110" t="s">
        <v>1378</v>
      </c>
      <c r="E172" s="109"/>
      <c r="F172" s="122" t="s">
        <v>8958</v>
      </c>
      <c r="G172" s="125"/>
      <c r="H172" s="126">
        <v>0</v>
      </c>
      <c r="I172" s="125">
        <v>1000</v>
      </c>
      <c r="J172" s="109" t="s">
        <v>1305</v>
      </c>
      <c r="K172" s="111">
        <f t="shared" si="5"/>
        <v>1000</v>
      </c>
      <c r="L172" s="109"/>
    </row>
    <row r="173" spans="1:12" x14ac:dyDescent="0.25">
      <c r="A173" s="127" t="s">
        <v>37</v>
      </c>
      <c r="B173" s="189">
        <f t="shared" si="4"/>
        <v>46215</v>
      </c>
      <c r="C173" s="122">
        <v>6246</v>
      </c>
      <c r="D173" s="110" t="s">
        <v>153</v>
      </c>
      <c r="E173" s="109"/>
      <c r="F173" s="125" t="s">
        <v>1304</v>
      </c>
      <c r="G173" s="125"/>
      <c r="H173" s="126">
        <v>350</v>
      </c>
      <c r="I173" s="125"/>
      <c r="J173" s="109" t="s">
        <v>1305</v>
      </c>
      <c r="K173" s="111">
        <f t="shared" si="5"/>
        <v>-350</v>
      </c>
      <c r="L173" s="109"/>
    </row>
    <row r="174" spans="1:12" x14ac:dyDescent="0.25">
      <c r="A174" s="110" t="s">
        <v>1322</v>
      </c>
      <c r="B174" s="189">
        <f t="shared" si="4"/>
        <v>46216</v>
      </c>
      <c r="C174" s="122">
        <v>3851</v>
      </c>
      <c r="D174" s="110" t="s">
        <v>1303</v>
      </c>
      <c r="E174" s="109"/>
      <c r="F174" s="125" t="s">
        <v>1304</v>
      </c>
      <c r="G174" s="125"/>
      <c r="H174" s="126">
        <v>5180</v>
      </c>
      <c r="I174" s="125"/>
      <c r="J174" s="109" t="s">
        <v>1305</v>
      </c>
      <c r="K174" s="111">
        <f t="shared" si="5"/>
        <v>-5180</v>
      </c>
      <c r="L174" s="109"/>
    </row>
    <row r="175" spans="1:12" x14ac:dyDescent="0.25">
      <c r="A175" s="110" t="s">
        <v>1322</v>
      </c>
      <c r="B175" s="189">
        <f t="shared" si="4"/>
        <v>46216</v>
      </c>
      <c r="C175" s="122">
        <v>3852</v>
      </c>
      <c r="D175" s="110" t="s">
        <v>1306</v>
      </c>
      <c r="E175" s="109"/>
      <c r="F175" s="125" t="s">
        <v>1304</v>
      </c>
      <c r="G175" s="125"/>
      <c r="H175" s="126">
        <v>2550</v>
      </c>
      <c r="I175" s="125"/>
      <c r="J175" s="109" t="s">
        <v>1305</v>
      </c>
      <c r="K175" s="111">
        <f t="shared" si="5"/>
        <v>-2550</v>
      </c>
      <c r="L175" s="109"/>
    </row>
    <row r="176" spans="1:12" x14ac:dyDescent="0.25">
      <c r="A176" s="110" t="s">
        <v>1322</v>
      </c>
      <c r="B176" s="189">
        <f t="shared" si="4"/>
        <v>46216</v>
      </c>
      <c r="C176" s="122">
        <v>3853</v>
      </c>
      <c r="D176" s="110" t="s">
        <v>1310</v>
      </c>
      <c r="E176" s="109"/>
      <c r="F176" s="125" t="s">
        <v>1304</v>
      </c>
      <c r="G176" s="125"/>
      <c r="H176" s="126">
        <v>1020</v>
      </c>
      <c r="I176" s="125"/>
      <c r="J176" s="109" t="s">
        <v>1305</v>
      </c>
      <c r="K176" s="111">
        <f t="shared" si="5"/>
        <v>-1020</v>
      </c>
      <c r="L176" s="109"/>
    </row>
    <row r="177" spans="1:12" x14ac:dyDescent="0.25">
      <c r="A177" s="110" t="s">
        <v>1322</v>
      </c>
      <c r="B177" s="189">
        <f t="shared" si="4"/>
        <v>46216</v>
      </c>
      <c r="C177" s="122">
        <v>3854</v>
      </c>
      <c r="D177" s="110" t="s">
        <v>1311</v>
      </c>
      <c r="E177" s="109"/>
      <c r="F177" s="125" t="s">
        <v>1304</v>
      </c>
      <c r="G177" s="125"/>
      <c r="H177" s="126">
        <v>680</v>
      </c>
      <c r="I177" s="125"/>
      <c r="J177" s="109" t="s">
        <v>1305</v>
      </c>
      <c r="K177" s="111">
        <f t="shared" si="5"/>
        <v>-680</v>
      </c>
      <c r="L177" s="109"/>
    </row>
    <row r="178" spans="1:12" x14ac:dyDescent="0.25">
      <c r="A178" s="110" t="s">
        <v>1322</v>
      </c>
      <c r="B178" s="189">
        <f t="shared" si="4"/>
        <v>46216</v>
      </c>
      <c r="C178" s="122">
        <v>3855</v>
      </c>
      <c r="D178" s="110" t="s">
        <v>1307</v>
      </c>
      <c r="E178" s="109"/>
      <c r="F178" s="125" t="s">
        <v>1304</v>
      </c>
      <c r="G178" s="125"/>
      <c r="H178" s="126">
        <v>1700</v>
      </c>
      <c r="I178" s="125"/>
      <c r="J178" s="109" t="s">
        <v>1305</v>
      </c>
      <c r="K178" s="111">
        <f t="shared" si="5"/>
        <v>-1700</v>
      </c>
      <c r="L178" s="109"/>
    </row>
    <row r="179" spans="1:12" x14ac:dyDescent="0.25">
      <c r="A179" s="110" t="s">
        <v>1322</v>
      </c>
      <c r="B179" s="189">
        <f t="shared" si="4"/>
        <v>46216</v>
      </c>
      <c r="C179" s="122">
        <v>3856</v>
      </c>
      <c r="D179" s="110" t="s">
        <v>1313</v>
      </c>
      <c r="E179" s="109"/>
      <c r="F179" s="125" t="s">
        <v>1304</v>
      </c>
      <c r="G179" s="125"/>
      <c r="H179" s="126">
        <v>1275</v>
      </c>
      <c r="I179" s="125"/>
      <c r="J179" s="109" t="s">
        <v>1305</v>
      </c>
      <c r="K179" s="111">
        <f t="shared" si="5"/>
        <v>-1275</v>
      </c>
      <c r="L179" s="109"/>
    </row>
    <row r="180" spans="1:12" x14ac:dyDescent="0.25">
      <c r="A180" s="110" t="s">
        <v>1322</v>
      </c>
      <c r="B180" s="189">
        <f t="shared" si="4"/>
        <v>46216</v>
      </c>
      <c r="C180" s="122">
        <v>3857</v>
      </c>
      <c r="D180" s="110" t="s">
        <v>1308</v>
      </c>
      <c r="E180" s="109"/>
      <c r="F180" s="125" t="s">
        <v>1304</v>
      </c>
      <c r="G180" s="125"/>
      <c r="H180" s="126">
        <v>7000</v>
      </c>
      <c r="I180" s="125"/>
      <c r="J180" s="109" t="s">
        <v>1305</v>
      </c>
      <c r="K180" s="111">
        <f t="shared" si="5"/>
        <v>-7000</v>
      </c>
      <c r="L180" s="109"/>
    </row>
    <row r="181" spans="1:12" x14ac:dyDescent="0.25">
      <c r="A181" s="110" t="s">
        <v>1322</v>
      </c>
      <c r="B181" s="189">
        <f t="shared" si="4"/>
        <v>46216</v>
      </c>
      <c r="C181" s="122">
        <v>3858</v>
      </c>
      <c r="D181" s="110" t="s">
        <v>145</v>
      </c>
      <c r="E181" s="109"/>
      <c r="F181" s="125" t="s">
        <v>1304</v>
      </c>
      <c r="G181" s="125"/>
      <c r="H181" s="126">
        <v>3395</v>
      </c>
      <c r="I181" s="125"/>
      <c r="J181" s="109" t="s">
        <v>1305</v>
      </c>
      <c r="K181" s="111">
        <f t="shared" si="5"/>
        <v>-3395</v>
      </c>
      <c r="L181" s="109"/>
    </row>
    <row r="182" spans="1:12" x14ac:dyDescent="0.25">
      <c r="A182" s="110" t="s">
        <v>1322</v>
      </c>
      <c r="B182" s="189">
        <f t="shared" si="4"/>
        <v>46216</v>
      </c>
      <c r="C182" s="122">
        <v>3859</v>
      </c>
      <c r="D182" s="110" t="s">
        <v>1312</v>
      </c>
      <c r="E182" s="109"/>
      <c r="F182" s="125" t="s">
        <v>1304</v>
      </c>
      <c r="G182" s="125"/>
      <c r="H182" s="126">
        <v>425</v>
      </c>
      <c r="I182" s="125"/>
      <c r="J182" s="109" t="s">
        <v>1305</v>
      </c>
      <c r="K182" s="111">
        <f t="shared" si="5"/>
        <v>-425</v>
      </c>
      <c r="L182" s="109"/>
    </row>
    <row r="183" spans="1:12" x14ac:dyDescent="0.25">
      <c r="A183" s="110" t="s">
        <v>1322</v>
      </c>
      <c r="B183" s="189">
        <f t="shared" si="4"/>
        <v>46216</v>
      </c>
      <c r="C183" s="122"/>
      <c r="D183" s="110" t="s">
        <v>1378</v>
      </c>
      <c r="E183" s="109"/>
      <c r="F183" s="122" t="s">
        <v>8958</v>
      </c>
      <c r="G183" s="125"/>
      <c r="H183" s="126">
        <v>0</v>
      </c>
      <c r="I183" s="125">
        <v>1725</v>
      </c>
      <c r="J183" s="109" t="s">
        <v>1305</v>
      </c>
      <c r="K183" s="111">
        <f t="shared" si="5"/>
        <v>1725</v>
      </c>
      <c r="L183" s="109"/>
    </row>
    <row r="184" spans="1:12" x14ac:dyDescent="0.25">
      <c r="A184" s="110" t="s">
        <v>1322</v>
      </c>
      <c r="B184" s="189">
        <f t="shared" si="4"/>
        <v>46216</v>
      </c>
      <c r="C184" s="122">
        <v>6250</v>
      </c>
      <c r="D184" s="110" t="s">
        <v>153</v>
      </c>
      <c r="E184" s="109"/>
      <c r="F184" s="125" t="s">
        <v>1304</v>
      </c>
      <c r="G184" s="125"/>
      <c r="H184" s="126">
        <v>715</v>
      </c>
      <c r="I184" s="125"/>
      <c r="J184" s="109" t="s">
        <v>1305</v>
      </c>
      <c r="K184" s="111">
        <f t="shared" si="5"/>
        <v>-715</v>
      </c>
      <c r="L184" s="109"/>
    </row>
    <row r="185" spans="1:12" x14ac:dyDescent="0.25">
      <c r="A185" s="110" t="s">
        <v>39</v>
      </c>
      <c r="B185" s="189">
        <f t="shared" si="4"/>
        <v>46217</v>
      </c>
      <c r="C185" s="122">
        <v>3860</v>
      </c>
      <c r="D185" s="110" t="s">
        <v>1303</v>
      </c>
      <c r="E185" s="109"/>
      <c r="F185" s="125" t="s">
        <v>1304</v>
      </c>
      <c r="G185" s="125"/>
      <c r="H185" s="126">
        <v>5180</v>
      </c>
      <c r="I185" s="125"/>
      <c r="J185" s="109" t="s">
        <v>1305</v>
      </c>
      <c r="K185" s="111">
        <f t="shared" si="5"/>
        <v>-5180</v>
      </c>
      <c r="L185" s="109"/>
    </row>
    <row r="186" spans="1:12" x14ac:dyDescent="0.25">
      <c r="A186" s="110" t="s">
        <v>39</v>
      </c>
      <c r="B186" s="189">
        <f t="shared" si="4"/>
        <v>46217</v>
      </c>
      <c r="C186" s="122">
        <v>3861</v>
      </c>
      <c r="D186" s="110" t="s">
        <v>1306</v>
      </c>
      <c r="E186" s="109"/>
      <c r="F186" s="125" t="s">
        <v>1304</v>
      </c>
      <c r="G186" s="125"/>
      <c r="H186" s="126">
        <v>2975</v>
      </c>
      <c r="I186" s="125"/>
      <c r="J186" s="109" t="s">
        <v>1305</v>
      </c>
      <c r="K186" s="111">
        <f t="shared" si="5"/>
        <v>-2975</v>
      </c>
      <c r="L186" s="109"/>
    </row>
    <row r="187" spans="1:12" x14ac:dyDescent="0.25">
      <c r="A187" s="110" t="s">
        <v>39</v>
      </c>
      <c r="B187" s="189">
        <f t="shared" si="4"/>
        <v>46217</v>
      </c>
      <c r="C187" s="122">
        <v>3862</v>
      </c>
      <c r="D187" s="110" t="s">
        <v>1307</v>
      </c>
      <c r="E187" s="109"/>
      <c r="F187" s="125" t="s">
        <v>1304</v>
      </c>
      <c r="G187" s="125"/>
      <c r="H187" s="126">
        <v>1700</v>
      </c>
      <c r="I187" s="125"/>
      <c r="J187" s="109" t="s">
        <v>1305</v>
      </c>
      <c r="K187" s="111">
        <f t="shared" si="5"/>
        <v>-1700</v>
      </c>
      <c r="L187" s="109"/>
    </row>
    <row r="188" spans="1:12" x14ac:dyDescent="0.25">
      <c r="A188" s="110" t="s">
        <v>39</v>
      </c>
      <c r="B188" s="189">
        <f t="shared" si="4"/>
        <v>46217</v>
      </c>
      <c r="C188" s="122">
        <v>3863</v>
      </c>
      <c r="D188" s="110" t="s">
        <v>1308</v>
      </c>
      <c r="E188" s="109"/>
      <c r="F188" s="125" t="s">
        <v>1304</v>
      </c>
      <c r="G188" s="125"/>
      <c r="H188" s="126">
        <v>6000</v>
      </c>
      <c r="I188" s="125"/>
      <c r="J188" s="109" t="s">
        <v>1305</v>
      </c>
      <c r="K188" s="111">
        <f t="shared" si="5"/>
        <v>-6000</v>
      </c>
      <c r="L188" s="109"/>
    </row>
    <row r="189" spans="1:12" x14ac:dyDescent="0.25">
      <c r="A189" s="110" t="s">
        <v>39</v>
      </c>
      <c r="B189" s="189">
        <f t="shared" si="4"/>
        <v>46217</v>
      </c>
      <c r="C189" s="122">
        <v>3864</v>
      </c>
      <c r="D189" s="110" t="s">
        <v>1313</v>
      </c>
      <c r="E189" s="109"/>
      <c r="F189" s="125" t="s">
        <v>1304</v>
      </c>
      <c r="G189" s="125"/>
      <c r="H189" s="126">
        <v>2550</v>
      </c>
      <c r="I189" s="125"/>
      <c r="J189" s="109" t="s">
        <v>1305</v>
      </c>
      <c r="K189" s="111">
        <f t="shared" si="5"/>
        <v>-2550</v>
      </c>
      <c r="L189" s="109"/>
    </row>
    <row r="190" spans="1:12" x14ac:dyDescent="0.25">
      <c r="A190" s="110" t="s">
        <v>39</v>
      </c>
      <c r="B190" s="189">
        <f t="shared" si="4"/>
        <v>46217</v>
      </c>
      <c r="C190" s="122">
        <v>3865</v>
      </c>
      <c r="D190" s="110" t="s">
        <v>1311</v>
      </c>
      <c r="E190" s="109"/>
      <c r="F190" s="125" t="s">
        <v>1304</v>
      </c>
      <c r="G190" s="125"/>
      <c r="H190" s="126">
        <v>680</v>
      </c>
      <c r="I190" s="125"/>
      <c r="J190" s="109" t="s">
        <v>1305</v>
      </c>
      <c r="K190" s="111">
        <f t="shared" si="5"/>
        <v>-680</v>
      </c>
      <c r="L190" s="109"/>
    </row>
    <row r="191" spans="1:12" x14ac:dyDescent="0.25">
      <c r="A191" s="110" t="s">
        <v>39</v>
      </c>
      <c r="B191" s="189">
        <f t="shared" si="4"/>
        <v>46217</v>
      </c>
      <c r="C191" s="122">
        <v>3866</v>
      </c>
      <c r="D191" s="110" t="s">
        <v>1310</v>
      </c>
      <c r="E191" s="109"/>
      <c r="F191" s="125" t="s">
        <v>1304</v>
      </c>
      <c r="G191" s="125"/>
      <c r="H191" s="126">
        <v>1275</v>
      </c>
      <c r="I191" s="125"/>
      <c r="J191" s="109" t="s">
        <v>1305</v>
      </c>
      <c r="K191" s="111">
        <f t="shared" si="5"/>
        <v>-1275</v>
      </c>
      <c r="L191" s="109"/>
    </row>
    <row r="192" spans="1:12" x14ac:dyDescent="0.25">
      <c r="A192" s="110" t="s">
        <v>39</v>
      </c>
      <c r="B192" s="189">
        <f t="shared" si="4"/>
        <v>46217</v>
      </c>
      <c r="C192" s="122">
        <v>3867</v>
      </c>
      <c r="D192" s="110" t="s">
        <v>1312</v>
      </c>
      <c r="E192" s="109"/>
      <c r="F192" s="125" t="s">
        <v>1304</v>
      </c>
      <c r="G192" s="125"/>
      <c r="H192" s="126">
        <v>425</v>
      </c>
      <c r="I192" s="125"/>
      <c r="J192" s="109" t="s">
        <v>1305</v>
      </c>
      <c r="K192" s="111">
        <f t="shared" si="5"/>
        <v>-425</v>
      </c>
      <c r="L192" s="109"/>
    </row>
    <row r="193" spans="1:12" x14ac:dyDescent="0.25">
      <c r="A193" s="110" t="s">
        <v>39</v>
      </c>
      <c r="B193" s="189">
        <f t="shared" si="4"/>
        <v>46217</v>
      </c>
      <c r="C193" s="122">
        <v>3868</v>
      </c>
      <c r="D193" s="110" t="s">
        <v>134</v>
      </c>
      <c r="E193" s="109"/>
      <c r="F193" s="125" t="s">
        <v>1304</v>
      </c>
      <c r="G193" s="125"/>
      <c r="H193" s="126">
        <v>3400</v>
      </c>
      <c r="I193" s="125"/>
      <c r="J193" s="109" t="s">
        <v>1305</v>
      </c>
      <c r="K193" s="111">
        <f t="shared" si="5"/>
        <v>-3400</v>
      </c>
      <c r="L193" s="109"/>
    </row>
    <row r="194" spans="1:12" x14ac:dyDescent="0.25">
      <c r="A194" s="110" t="s">
        <v>39</v>
      </c>
      <c r="B194" s="189">
        <f t="shared" si="4"/>
        <v>46217</v>
      </c>
      <c r="C194" s="122">
        <v>3869</v>
      </c>
      <c r="D194" s="110" t="s">
        <v>145</v>
      </c>
      <c r="E194" s="109"/>
      <c r="F194" s="125" t="s">
        <v>1304</v>
      </c>
      <c r="G194" s="125"/>
      <c r="H194" s="126">
        <v>2920</v>
      </c>
      <c r="I194" s="125"/>
      <c r="J194" s="109" t="s">
        <v>1305</v>
      </c>
      <c r="K194" s="111">
        <f t="shared" si="5"/>
        <v>-2920</v>
      </c>
      <c r="L194" s="109"/>
    </row>
    <row r="195" spans="1:12" x14ac:dyDescent="0.25">
      <c r="A195" s="110" t="s">
        <v>39</v>
      </c>
      <c r="B195" s="189">
        <f t="shared" ref="B195:B258" si="6">IF(A195="","",IF(ISNUMBER(A195),IFERROR(VLOOKUP(TEXT(A195,"yyyy/mm/dd"),BSAD,2,FALSE),""),IFERROR(VLOOKUP(A195,BSAD,2,FALSE),"")))</f>
        <v>46217</v>
      </c>
      <c r="C195" s="122">
        <v>3870</v>
      </c>
      <c r="D195" s="110" t="s">
        <v>147</v>
      </c>
      <c r="E195" s="109"/>
      <c r="F195" s="125" t="s">
        <v>1304</v>
      </c>
      <c r="G195" s="125"/>
      <c r="H195" s="126">
        <v>10000</v>
      </c>
      <c r="I195" s="125"/>
      <c r="J195" s="109" t="s">
        <v>1305</v>
      </c>
      <c r="K195" s="111">
        <f t="shared" ref="K195:K258" si="7">IF($D195="","",N($G195)-$H195+$I195)</f>
        <v>-10000</v>
      </c>
      <c r="L195" s="109"/>
    </row>
    <row r="196" spans="1:12" x14ac:dyDescent="0.25">
      <c r="A196" s="110" t="s">
        <v>39</v>
      </c>
      <c r="B196" s="189">
        <f t="shared" si="6"/>
        <v>46217</v>
      </c>
      <c r="C196" s="122">
        <v>3871</v>
      </c>
      <c r="D196" s="110" t="s">
        <v>265</v>
      </c>
      <c r="E196" s="109"/>
      <c r="F196" s="125" t="s">
        <v>1304</v>
      </c>
      <c r="G196" s="125"/>
      <c r="H196" s="126">
        <v>360</v>
      </c>
      <c r="I196" s="125"/>
      <c r="J196" s="109" t="s">
        <v>1305</v>
      </c>
      <c r="K196" s="111">
        <f t="shared" si="7"/>
        <v>-360</v>
      </c>
      <c r="L196" s="109"/>
    </row>
    <row r="197" spans="1:12" x14ac:dyDescent="0.25">
      <c r="A197" s="110" t="s">
        <v>39</v>
      </c>
      <c r="B197" s="189">
        <f t="shared" si="6"/>
        <v>46217</v>
      </c>
      <c r="C197" s="122"/>
      <c r="D197" s="110" t="s">
        <v>1378</v>
      </c>
      <c r="E197" s="109"/>
      <c r="F197" s="122" t="s">
        <v>8958</v>
      </c>
      <c r="G197" s="125"/>
      <c r="H197" s="126">
        <v>0</v>
      </c>
      <c r="I197" s="125">
        <v>1000</v>
      </c>
      <c r="J197" s="109" t="s">
        <v>1305</v>
      </c>
      <c r="K197" s="111">
        <f t="shared" si="7"/>
        <v>1000</v>
      </c>
      <c r="L197" s="109"/>
    </row>
    <row r="198" spans="1:12" x14ac:dyDescent="0.25">
      <c r="A198" s="110" t="s">
        <v>39</v>
      </c>
      <c r="B198" s="189">
        <f t="shared" si="6"/>
        <v>46217</v>
      </c>
      <c r="C198" s="122"/>
      <c r="D198" s="110" t="s">
        <v>153</v>
      </c>
      <c r="E198" s="109"/>
      <c r="F198" s="125" t="s">
        <v>1304</v>
      </c>
      <c r="G198" s="125"/>
      <c r="H198" s="126">
        <v>525</v>
      </c>
      <c r="I198" s="125"/>
      <c r="J198" s="109" t="s">
        <v>1305</v>
      </c>
      <c r="K198" s="111">
        <f t="shared" si="7"/>
        <v>-525</v>
      </c>
      <c r="L198" s="109"/>
    </row>
    <row r="199" spans="1:12" x14ac:dyDescent="0.25">
      <c r="A199" s="110" t="s">
        <v>41</v>
      </c>
      <c r="B199" s="189">
        <f t="shared" si="6"/>
        <v>46218</v>
      </c>
      <c r="C199" s="122">
        <v>3872</v>
      </c>
      <c r="D199" s="110" t="s">
        <v>1303</v>
      </c>
      <c r="E199" s="109"/>
      <c r="F199" s="125" t="s">
        <v>1304</v>
      </c>
      <c r="G199" s="125"/>
      <c r="H199" s="126">
        <v>5180</v>
      </c>
      <c r="I199" s="125"/>
      <c r="J199" s="109" t="s">
        <v>1305</v>
      </c>
      <c r="K199" s="111">
        <f t="shared" si="7"/>
        <v>-5180</v>
      </c>
      <c r="L199" s="109"/>
    </row>
    <row r="200" spans="1:12" x14ac:dyDescent="0.25">
      <c r="A200" s="110" t="s">
        <v>41</v>
      </c>
      <c r="B200" s="189">
        <f t="shared" si="6"/>
        <v>46218</v>
      </c>
      <c r="C200" s="122">
        <v>3873</v>
      </c>
      <c r="D200" s="110" t="s">
        <v>1306</v>
      </c>
      <c r="E200" s="109"/>
      <c r="F200" s="125" t="s">
        <v>1304</v>
      </c>
      <c r="G200" s="125"/>
      <c r="H200" s="126">
        <v>2975</v>
      </c>
      <c r="I200" s="125"/>
      <c r="J200" s="109" t="s">
        <v>1305</v>
      </c>
      <c r="K200" s="111">
        <f t="shared" si="7"/>
        <v>-2975</v>
      </c>
      <c r="L200" s="109"/>
    </row>
    <row r="201" spans="1:12" x14ac:dyDescent="0.25">
      <c r="A201" s="110" t="s">
        <v>41</v>
      </c>
      <c r="B201" s="189">
        <f t="shared" si="6"/>
        <v>46218</v>
      </c>
      <c r="C201" s="122">
        <v>3874</v>
      </c>
      <c r="D201" s="110" t="s">
        <v>1311</v>
      </c>
      <c r="E201" s="109"/>
      <c r="F201" s="125" t="s">
        <v>1304</v>
      </c>
      <c r="G201" s="125"/>
      <c r="H201" s="126">
        <v>680</v>
      </c>
      <c r="I201" s="125"/>
      <c r="J201" s="109" t="s">
        <v>1305</v>
      </c>
      <c r="K201" s="111">
        <f t="shared" si="7"/>
        <v>-680</v>
      </c>
      <c r="L201" s="109"/>
    </row>
    <row r="202" spans="1:12" x14ac:dyDescent="0.25">
      <c r="A202" s="110" t="s">
        <v>41</v>
      </c>
      <c r="B202" s="189">
        <f t="shared" si="6"/>
        <v>46218</v>
      </c>
      <c r="C202" s="122">
        <v>3875</v>
      </c>
      <c r="D202" s="110" t="s">
        <v>1307</v>
      </c>
      <c r="E202" s="109"/>
      <c r="F202" s="125" t="s">
        <v>1304</v>
      </c>
      <c r="G202" s="125"/>
      <c r="H202" s="126">
        <v>1700</v>
      </c>
      <c r="I202" s="125"/>
      <c r="J202" s="109" t="s">
        <v>1305</v>
      </c>
      <c r="K202" s="111">
        <f t="shared" si="7"/>
        <v>-1700</v>
      </c>
      <c r="L202" s="109"/>
    </row>
    <row r="203" spans="1:12" x14ac:dyDescent="0.25">
      <c r="A203" s="110" t="s">
        <v>41</v>
      </c>
      <c r="B203" s="189">
        <f t="shared" si="6"/>
        <v>46218</v>
      </c>
      <c r="C203" s="122">
        <v>3876</v>
      </c>
      <c r="D203" s="110" t="s">
        <v>1308</v>
      </c>
      <c r="E203" s="109"/>
      <c r="F203" s="125" t="s">
        <v>1304</v>
      </c>
      <c r="G203" s="125"/>
      <c r="H203" s="126">
        <v>6100</v>
      </c>
      <c r="I203" s="125"/>
      <c r="J203" s="109" t="s">
        <v>1305</v>
      </c>
      <c r="K203" s="111">
        <f t="shared" si="7"/>
        <v>-6100</v>
      </c>
      <c r="L203" s="109"/>
    </row>
    <row r="204" spans="1:12" x14ac:dyDescent="0.25">
      <c r="A204" s="110" t="s">
        <v>41</v>
      </c>
      <c r="B204" s="189">
        <f t="shared" si="6"/>
        <v>46218</v>
      </c>
      <c r="C204" s="122">
        <v>3877</v>
      </c>
      <c r="D204" s="110" t="s">
        <v>1313</v>
      </c>
      <c r="E204" s="109"/>
      <c r="F204" s="125" t="s">
        <v>1304</v>
      </c>
      <c r="G204" s="125"/>
      <c r="H204" s="126">
        <v>1275</v>
      </c>
      <c r="I204" s="125"/>
      <c r="J204" s="109" t="s">
        <v>1305</v>
      </c>
      <c r="K204" s="111">
        <f t="shared" si="7"/>
        <v>-1275</v>
      </c>
      <c r="L204" s="109"/>
    </row>
    <row r="205" spans="1:12" x14ac:dyDescent="0.25">
      <c r="A205" s="110" t="s">
        <v>41</v>
      </c>
      <c r="B205" s="189">
        <f t="shared" si="6"/>
        <v>46218</v>
      </c>
      <c r="C205" s="122">
        <v>3878</v>
      </c>
      <c r="D205" s="110" t="s">
        <v>1310</v>
      </c>
      <c r="E205" s="109"/>
      <c r="F205" s="125" t="s">
        <v>1304</v>
      </c>
      <c r="G205" s="125"/>
      <c r="H205" s="126">
        <v>1275</v>
      </c>
      <c r="I205" s="125"/>
      <c r="J205" s="109" t="s">
        <v>1305</v>
      </c>
      <c r="K205" s="111">
        <f t="shared" si="7"/>
        <v>-1275</v>
      </c>
      <c r="L205" s="109"/>
    </row>
    <row r="206" spans="1:12" x14ac:dyDescent="0.25">
      <c r="A206" s="110" t="s">
        <v>41</v>
      </c>
      <c r="B206" s="189">
        <f t="shared" si="6"/>
        <v>46218</v>
      </c>
      <c r="C206" s="122">
        <v>3879</v>
      </c>
      <c r="D206" s="110" t="s">
        <v>1312</v>
      </c>
      <c r="E206" s="109"/>
      <c r="F206" s="125" t="s">
        <v>1304</v>
      </c>
      <c r="G206" s="125"/>
      <c r="H206" s="126">
        <v>425</v>
      </c>
      <c r="I206" s="125"/>
      <c r="J206" s="109" t="s">
        <v>1305</v>
      </c>
      <c r="K206" s="111">
        <f t="shared" si="7"/>
        <v>-425</v>
      </c>
      <c r="L206" s="109"/>
    </row>
    <row r="207" spans="1:12" x14ac:dyDescent="0.25">
      <c r="A207" s="110" t="s">
        <v>41</v>
      </c>
      <c r="B207" s="189">
        <f t="shared" si="6"/>
        <v>46218</v>
      </c>
      <c r="C207" s="122">
        <v>3880</v>
      </c>
      <c r="D207" s="110" t="s">
        <v>171</v>
      </c>
      <c r="E207" s="109"/>
      <c r="F207" s="125" t="s">
        <v>1304</v>
      </c>
      <c r="G207" s="125"/>
      <c r="H207" s="126">
        <v>2975</v>
      </c>
      <c r="I207" s="125"/>
      <c r="J207" s="109" t="s">
        <v>1305</v>
      </c>
      <c r="K207" s="111">
        <f t="shared" si="7"/>
        <v>-2975</v>
      </c>
      <c r="L207" s="109"/>
    </row>
    <row r="208" spans="1:12" x14ac:dyDescent="0.25">
      <c r="A208" s="110" t="s">
        <v>41</v>
      </c>
      <c r="B208" s="189">
        <f t="shared" si="6"/>
        <v>46218</v>
      </c>
      <c r="C208" s="122">
        <v>3881</v>
      </c>
      <c r="D208" s="110" t="s">
        <v>145</v>
      </c>
      <c r="E208" s="109"/>
      <c r="F208" s="125" t="s">
        <v>1304</v>
      </c>
      <c r="G208" s="125"/>
      <c r="H208" s="126">
        <v>2375</v>
      </c>
      <c r="I208" s="125"/>
      <c r="J208" s="109" t="s">
        <v>1305</v>
      </c>
      <c r="K208" s="111">
        <f t="shared" si="7"/>
        <v>-2375</v>
      </c>
      <c r="L208" s="109"/>
    </row>
    <row r="209" spans="1:12" x14ac:dyDescent="0.25">
      <c r="A209" s="110" t="s">
        <v>41</v>
      </c>
      <c r="B209" s="189">
        <f t="shared" si="6"/>
        <v>46218</v>
      </c>
      <c r="C209" s="122">
        <v>3882</v>
      </c>
      <c r="D209" s="110" t="s">
        <v>265</v>
      </c>
      <c r="E209" s="109"/>
      <c r="F209" s="125" t="s">
        <v>1304</v>
      </c>
      <c r="G209" s="125"/>
      <c r="H209" s="126">
        <v>180</v>
      </c>
      <c r="I209" s="125"/>
      <c r="J209" s="109" t="s">
        <v>1305</v>
      </c>
      <c r="K209" s="111">
        <f t="shared" si="7"/>
        <v>-180</v>
      </c>
      <c r="L209" s="109"/>
    </row>
    <row r="210" spans="1:12" x14ac:dyDescent="0.25">
      <c r="A210" s="110" t="s">
        <v>41</v>
      </c>
      <c r="B210" s="189">
        <f t="shared" si="6"/>
        <v>46218</v>
      </c>
      <c r="C210" s="122"/>
      <c r="D210" s="110" t="s">
        <v>1323</v>
      </c>
      <c r="E210" s="109"/>
      <c r="F210" s="125" t="s">
        <v>1304</v>
      </c>
      <c r="G210" s="125"/>
      <c r="H210" s="126">
        <v>1725</v>
      </c>
      <c r="I210" s="125">
        <v>0</v>
      </c>
      <c r="J210" s="109" t="s">
        <v>1305</v>
      </c>
      <c r="K210" s="111">
        <f t="shared" si="7"/>
        <v>-1725</v>
      </c>
      <c r="L210" s="109" t="s">
        <v>1324</v>
      </c>
    </row>
    <row r="211" spans="1:12" x14ac:dyDescent="0.25">
      <c r="A211" s="110" t="s">
        <v>41</v>
      </c>
      <c r="B211" s="189">
        <f t="shared" si="6"/>
        <v>46218</v>
      </c>
      <c r="C211" s="122"/>
      <c r="D211" s="110" t="s">
        <v>1378</v>
      </c>
      <c r="E211" s="109"/>
      <c r="F211" s="122" t="s">
        <v>8958</v>
      </c>
      <c r="G211" s="125"/>
      <c r="H211" s="126">
        <v>0</v>
      </c>
      <c r="I211" s="125">
        <v>500</v>
      </c>
      <c r="J211" s="109" t="s">
        <v>1305</v>
      </c>
      <c r="K211" s="111">
        <f t="shared" si="7"/>
        <v>500</v>
      </c>
      <c r="L211" s="109"/>
    </row>
    <row r="212" spans="1:12" x14ac:dyDescent="0.25">
      <c r="A212" s="110" t="s">
        <v>93</v>
      </c>
      <c r="B212" s="189">
        <f t="shared" si="6"/>
        <v>46219</v>
      </c>
      <c r="C212" s="122">
        <v>6319</v>
      </c>
      <c r="D212" s="110" t="s">
        <v>153</v>
      </c>
      <c r="E212" s="109"/>
      <c r="F212" s="125" t="s">
        <v>1304</v>
      </c>
      <c r="G212" s="125"/>
      <c r="H212" s="126">
        <v>235</v>
      </c>
      <c r="I212" s="125"/>
      <c r="J212" s="109" t="s">
        <v>1305</v>
      </c>
      <c r="K212" s="111">
        <f t="shared" si="7"/>
        <v>-235</v>
      </c>
      <c r="L212" s="109"/>
    </row>
    <row r="213" spans="1:12" x14ac:dyDescent="0.25">
      <c r="A213" s="110" t="s">
        <v>93</v>
      </c>
      <c r="B213" s="189">
        <f t="shared" si="6"/>
        <v>46219</v>
      </c>
      <c r="C213" s="122">
        <v>3883</v>
      </c>
      <c r="D213" s="110" t="s">
        <v>1303</v>
      </c>
      <c r="E213" s="109"/>
      <c r="F213" s="125" t="s">
        <v>1304</v>
      </c>
      <c r="G213" s="125"/>
      <c r="H213" s="126">
        <v>5180</v>
      </c>
      <c r="I213" s="125"/>
      <c r="J213" s="109" t="s">
        <v>1305</v>
      </c>
      <c r="K213" s="111">
        <f t="shared" si="7"/>
        <v>-5180</v>
      </c>
      <c r="L213" s="109"/>
    </row>
    <row r="214" spans="1:12" x14ac:dyDescent="0.25">
      <c r="A214" s="110" t="s">
        <v>93</v>
      </c>
      <c r="B214" s="189">
        <f t="shared" si="6"/>
        <v>46219</v>
      </c>
      <c r="C214" s="122">
        <v>3884</v>
      </c>
      <c r="D214" s="110" t="s">
        <v>1308</v>
      </c>
      <c r="E214" s="109"/>
      <c r="F214" s="125" t="s">
        <v>1304</v>
      </c>
      <c r="G214" s="125"/>
      <c r="H214" s="126">
        <v>5400</v>
      </c>
      <c r="I214" s="125"/>
      <c r="J214" s="109" t="s">
        <v>1305</v>
      </c>
      <c r="K214" s="111">
        <f t="shared" si="7"/>
        <v>-5400</v>
      </c>
      <c r="L214" s="109"/>
    </row>
    <row r="215" spans="1:12" x14ac:dyDescent="0.25">
      <c r="A215" s="110" t="s">
        <v>93</v>
      </c>
      <c r="B215" s="189">
        <f t="shared" si="6"/>
        <v>46219</v>
      </c>
      <c r="C215" s="122">
        <v>3885</v>
      </c>
      <c r="D215" s="110" t="s">
        <v>1306</v>
      </c>
      <c r="E215" s="109"/>
      <c r="F215" s="125" t="s">
        <v>1304</v>
      </c>
      <c r="G215" s="125"/>
      <c r="H215" s="126">
        <v>2975</v>
      </c>
      <c r="I215" s="125"/>
      <c r="J215" s="109" t="s">
        <v>1305</v>
      </c>
      <c r="K215" s="111">
        <f t="shared" si="7"/>
        <v>-2975</v>
      </c>
      <c r="L215" s="109"/>
    </row>
    <row r="216" spans="1:12" x14ac:dyDescent="0.25">
      <c r="A216" s="110" t="s">
        <v>93</v>
      </c>
      <c r="B216" s="189">
        <f t="shared" si="6"/>
        <v>46219</v>
      </c>
      <c r="C216" s="122">
        <v>3886</v>
      </c>
      <c r="D216" s="110" t="s">
        <v>1311</v>
      </c>
      <c r="E216" s="109"/>
      <c r="F216" s="125" t="s">
        <v>1304</v>
      </c>
      <c r="G216" s="125"/>
      <c r="H216" s="126">
        <v>680</v>
      </c>
      <c r="I216" s="125"/>
      <c r="J216" s="109" t="s">
        <v>1305</v>
      </c>
      <c r="K216" s="111">
        <f t="shared" si="7"/>
        <v>-680</v>
      </c>
      <c r="L216" s="109"/>
    </row>
    <row r="217" spans="1:12" x14ac:dyDescent="0.25">
      <c r="A217" s="110" t="s">
        <v>93</v>
      </c>
      <c r="B217" s="189">
        <f t="shared" si="6"/>
        <v>46219</v>
      </c>
      <c r="C217" s="122">
        <v>3887</v>
      </c>
      <c r="D217" s="110" t="s">
        <v>134</v>
      </c>
      <c r="E217" s="109"/>
      <c r="F217" s="125" t="s">
        <v>1304</v>
      </c>
      <c r="G217" s="125"/>
      <c r="H217" s="126">
        <v>1700</v>
      </c>
      <c r="I217" s="125"/>
      <c r="J217" s="109" t="s">
        <v>1305</v>
      </c>
      <c r="K217" s="111">
        <f t="shared" si="7"/>
        <v>-1700</v>
      </c>
      <c r="L217" s="109"/>
    </row>
    <row r="218" spans="1:12" x14ac:dyDescent="0.25">
      <c r="A218" s="110" t="s">
        <v>93</v>
      </c>
      <c r="B218" s="189">
        <f t="shared" si="6"/>
        <v>46219</v>
      </c>
      <c r="C218" s="122">
        <v>3888</v>
      </c>
      <c r="D218" s="110" t="s">
        <v>1309</v>
      </c>
      <c r="E218" s="109"/>
      <c r="F218" s="125" t="s">
        <v>1304</v>
      </c>
      <c r="G218" s="125"/>
      <c r="H218" s="126">
        <v>680</v>
      </c>
      <c r="I218" s="125"/>
      <c r="J218" s="109" t="s">
        <v>1305</v>
      </c>
      <c r="K218" s="111">
        <f t="shared" si="7"/>
        <v>-680</v>
      </c>
      <c r="L218" s="109"/>
    </row>
    <row r="219" spans="1:12" x14ac:dyDescent="0.25">
      <c r="A219" s="110" t="s">
        <v>93</v>
      </c>
      <c r="B219" s="189">
        <f t="shared" si="6"/>
        <v>46219</v>
      </c>
      <c r="C219" s="122">
        <v>3889</v>
      </c>
      <c r="D219" s="110" t="s">
        <v>1310</v>
      </c>
      <c r="E219" s="109"/>
      <c r="F219" s="125" t="s">
        <v>1304</v>
      </c>
      <c r="G219" s="125"/>
      <c r="H219" s="126">
        <v>1275</v>
      </c>
      <c r="I219" s="125"/>
      <c r="J219" s="109" t="s">
        <v>1305</v>
      </c>
      <c r="K219" s="111">
        <f t="shared" si="7"/>
        <v>-1275</v>
      </c>
      <c r="L219" s="109"/>
    </row>
    <row r="220" spans="1:12" x14ac:dyDescent="0.25">
      <c r="A220" s="110" t="s">
        <v>93</v>
      </c>
      <c r="B220" s="189">
        <f t="shared" si="6"/>
        <v>46219</v>
      </c>
      <c r="C220" s="122">
        <v>3890</v>
      </c>
      <c r="D220" s="110" t="s">
        <v>1307</v>
      </c>
      <c r="E220" s="109"/>
      <c r="F220" s="125" t="s">
        <v>1304</v>
      </c>
      <c r="G220" s="125"/>
      <c r="H220" s="126">
        <v>2550</v>
      </c>
      <c r="I220" s="125"/>
      <c r="J220" s="109" t="s">
        <v>1305</v>
      </c>
      <c r="K220" s="111">
        <f t="shared" si="7"/>
        <v>-2550</v>
      </c>
      <c r="L220" s="109"/>
    </row>
    <row r="221" spans="1:12" x14ac:dyDescent="0.25">
      <c r="A221" s="110" t="s">
        <v>93</v>
      </c>
      <c r="B221" s="189">
        <f t="shared" si="6"/>
        <v>46219</v>
      </c>
      <c r="C221" s="122">
        <v>3891</v>
      </c>
      <c r="D221" s="110" t="s">
        <v>1312</v>
      </c>
      <c r="E221" s="109"/>
      <c r="F221" s="125" t="s">
        <v>1304</v>
      </c>
      <c r="G221" s="125"/>
      <c r="H221" s="126">
        <v>850</v>
      </c>
      <c r="I221" s="125"/>
      <c r="J221" s="109" t="s">
        <v>1305</v>
      </c>
      <c r="K221" s="111">
        <f t="shared" si="7"/>
        <v>-850</v>
      </c>
      <c r="L221" s="109"/>
    </row>
    <row r="222" spans="1:12" x14ac:dyDescent="0.25">
      <c r="A222" s="110" t="s">
        <v>93</v>
      </c>
      <c r="B222" s="189">
        <f t="shared" si="6"/>
        <v>46219</v>
      </c>
      <c r="C222" s="122">
        <v>3892</v>
      </c>
      <c r="D222" s="110" t="s">
        <v>1313</v>
      </c>
      <c r="E222" s="109"/>
      <c r="F222" s="125" t="s">
        <v>1304</v>
      </c>
      <c r="G222" s="125"/>
      <c r="H222" s="126">
        <v>1275</v>
      </c>
      <c r="I222" s="125"/>
      <c r="J222" s="109" t="s">
        <v>1305</v>
      </c>
      <c r="K222" s="111">
        <f t="shared" si="7"/>
        <v>-1275</v>
      </c>
      <c r="L222" s="109"/>
    </row>
    <row r="223" spans="1:12" x14ac:dyDescent="0.25">
      <c r="A223" s="110" t="s">
        <v>93</v>
      </c>
      <c r="B223" s="189">
        <f t="shared" si="6"/>
        <v>46219</v>
      </c>
      <c r="C223" s="122">
        <v>3893</v>
      </c>
      <c r="D223" s="110" t="s">
        <v>145</v>
      </c>
      <c r="E223" s="109"/>
      <c r="F223" s="125" t="s">
        <v>1304</v>
      </c>
      <c r="G223" s="125"/>
      <c r="H223" s="126">
        <v>2800</v>
      </c>
      <c r="I223" s="125"/>
      <c r="J223" s="109" t="s">
        <v>1305</v>
      </c>
      <c r="K223" s="111">
        <f t="shared" si="7"/>
        <v>-2800</v>
      </c>
      <c r="L223" s="109"/>
    </row>
    <row r="224" spans="1:12" x14ac:dyDescent="0.25">
      <c r="A224" s="110" t="s">
        <v>93</v>
      </c>
      <c r="B224" s="189">
        <f t="shared" si="6"/>
        <v>46219</v>
      </c>
      <c r="C224" s="122">
        <v>6299</v>
      </c>
      <c r="D224" s="110" t="s">
        <v>153</v>
      </c>
      <c r="E224" s="109"/>
      <c r="F224" s="125" t="s">
        <v>1304</v>
      </c>
      <c r="G224" s="125"/>
      <c r="H224" s="126">
        <v>790</v>
      </c>
      <c r="I224" s="125"/>
      <c r="J224" s="109" t="s">
        <v>1305</v>
      </c>
      <c r="K224" s="111">
        <f t="shared" si="7"/>
        <v>-790</v>
      </c>
      <c r="L224" s="109"/>
    </row>
    <row r="225" spans="1:12" x14ac:dyDescent="0.25">
      <c r="A225" s="110" t="s">
        <v>45</v>
      </c>
      <c r="B225" s="189">
        <f t="shared" si="6"/>
        <v>46220</v>
      </c>
      <c r="C225" s="122">
        <v>6336</v>
      </c>
      <c r="D225" s="110" t="s">
        <v>153</v>
      </c>
      <c r="E225" s="109"/>
      <c r="F225" s="125" t="s">
        <v>1304</v>
      </c>
      <c r="G225" s="125"/>
      <c r="H225" s="126">
        <v>1325</v>
      </c>
      <c r="I225" s="125"/>
      <c r="J225" s="109" t="s">
        <v>1305</v>
      </c>
      <c r="K225" s="111">
        <f t="shared" si="7"/>
        <v>-1325</v>
      </c>
      <c r="L225" s="109"/>
    </row>
    <row r="226" spans="1:12" x14ac:dyDescent="0.25">
      <c r="A226" s="110" t="s">
        <v>45</v>
      </c>
      <c r="B226" s="189">
        <f t="shared" si="6"/>
        <v>46220</v>
      </c>
      <c r="C226" s="122">
        <v>3894</v>
      </c>
      <c r="D226" s="110" t="s">
        <v>1303</v>
      </c>
      <c r="E226" s="109"/>
      <c r="F226" s="125" t="s">
        <v>1304</v>
      </c>
      <c r="G226" s="125"/>
      <c r="H226" s="126">
        <v>5180</v>
      </c>
      <c r="I226" s="125"/>
      <c r="J226" s="109" t="s">
        <v>1305</v>
      </c>
      <c r="K226" s="111">
        <f t="shared" si="7"/>
        <v>-5180</v>
      </c>
      <c r="L226" s="109"/>
    </row>
    <row r="227" spans="1:12" x14ac:dyDescent="0.25">
      <c r="A227" s="110" t="s">
        <v>45</v>
      </c>
      <c r="B227" s="189">
        <f t="shared" si="6"/>
        <v>46220</v>
      </c>
      <c r="C227" s="122">
        <v>3895</v>
      </c>
      <c r="D227" s="110" t="s">
        <v>1306</v>
      </c>
      <c r="E227" s="109"/>
      <c r="F227" s="125" t="s">
        <v>1304</v>
      </c>
      <c r="G227" s="125"/>
      <c r="H227" s="126">
        <v>4675</v>
      </c>
      <c r="I227" s="125"/>
      <c r="J227" s="109" t="s">
        <v>1305</v>
      </c>
      <c r="K227" s="111">
        <f t="shared" si="7"/>
        <v>-4675</v>
      </c>
      <c r="L227" s="109"/>
    </row>
    <row r="228" spans="1:12" x14ac:dyDescent="0.25">
      <c r="A228" s="110" t="s">
        <v>45</v>
      </c>
      <c r="B228" s="189">
        <f t="shared" si="6"/>
        <v>46220</v>
      </c>
      <c r="C228" s="122">
        <v>3896</v>
      </c>
      <c r="D228" s="110" t="s">
        <v>1307</v>
      </c>
      <c r="E228" s="109"/>
      <c r="F228" s="125" t="s">
        <v>1304</v>
      </c>
      <c r="G228" s="125"/>
      <c r="H228" s="126">
        <v>2125</v>
      </c>
      <c r="I228" s="125"/>
      <c r="J228" s="109" t="s">
        <v>1305</v>
      </c>
      <c r="K228" s="111">
        <f t="shared" si="7"/>
        <v>-2125</v>
      </c>
      <c r="L228" s="109"/>
    </row>
    <row r="229" spans="1:12" x14ac:dyDescent="0.25">
      <c r="A229" s="110" t="s">
        <v>45</v>
      </c>
      <c r="B229" s="189">
        <f t="shared" si="6"/>
        <v>46220</v>
      </c>
      <c r="C229" s="122">
        <v>3897</v>
      </c>
      <c r="D229" s="110" t="s">
        <v>1308</v>
      </c>
      <c r="E229" s="109"/>
      <c r="F229" s="125" t="s">
        <v>1304</v>
      </c>
      <c r="G229" s="125"/>
      <c r="H229" s="126">
        <v>6500</v>
      </c>
      <c r="I229" s="125"/>
      <c r="J229" s="109" t="s">
        <v>1305</v>
      </c>
      <c r="K229" s="111">
        <f t="shared" si="7"/>
        <v>-6500</v>
      </c>
      <c r="L229" s="109"/>
    </row>
    <row r="230" spans="1:12" x14ac:dyDescent="0.25">
      <c r="A230" s="110" t="s">
        <v>45</v>
      </c>
      <c r="B230" s="189">
        <f t="shared" si="6"/>
        <v>46220</v>
      </c>
      <c r="C230" s="122">
        <v>3898</v>
      </c>
      <c r="D230" s="110" t="s">
        <v>1312</v>
      </c>
      <c r="E230" s="109"/>
      <c r="F230" s="125" t="s">
        <v>1304</v>
      </c>
      <c r="G230" s="125"/>
      <c r="H230" s="126">
        <v>425</v>
      </c>
      <c r="I230" s="125"/>
      <c r="J230" s="109" t="s">
        <v>1305</v>
      </c>
      <c r="K230" s="111">
        <f t="shared" si="7"/>
        <v>-425</v>
      </c>
      <c r="L230" s="109"/>
    </row>
    <row r="231" spans="1:12" x14ac:dyDescent="0.25">
      <c r="A231" s="110" t="s">
        <v>45</v>
      </c>
      <c r="B231" s="189">
        <f t="shared" si="6"/>
        <v>46220</v>
      </c>
      <c r="C231" s="122">
        <v>3899</v>
      </c>
      <c r="D231" s="110" t="s">
        <v>1313</v>
      </c>
      <c r="E231" s="109"/>
      <c r="F231" s="125" t="s">
        <v>1304</v>
      </c>
      <c r="G231" s="125"/>
      <c r="H231" s="126">
        <v>1275</v>
      </c>
      <c r="I231" s="125"/>
      <c r="J231" s="109" t="s">
        <v>1305</v>
      </c>
      <c r="K231" s="111">
        <f t="shared" si="7"/>
        <v>-1275</v>
      </c>
      <c r="L231" s="109"/>
    </row>
    <row r="232" spans="1:12" x14ac:dyDescent="0.25">
      <c r="A232" s="110" t="s">
        <v>45</v>
      </c>
      <c r="B232" s="189">
        <f t="shared" si="6"/>
        <v>46220</v>
      </c>
      <c r="C232" s="122">
        <v>3900</v>
      </c>
      <c r="D232" s="110" t="s">
        <v>1311</v>
      </c>
      <c r="E232" s="109"/>
      <c r="F232" s="125" t="s">
        <v>1304</v>
      </c>
      <c r="G232" s="125"/>
      <c r="H232" s="126">
        <v>680</v>
      </c>
      <c r="I232" s="125"/>
      <c r="J232" s="109" t="s">
        <v>1305</v>
      </c>
      <c r="K232" s="111">
        <f t="shared" si="7"/>
        <v>-680</v>
      </c>
      <c r="L232" s="109"/>
    </row>
    <row r="233" spans="1:12" x14ac:dyDescent="0.25">
      <c r="A233" s="110" t="s">
        <v>45</v>
      </c>
      <c r="B233" s="189">
        <f t="shared" si="6"/>
        <v>46220</v>
      </c>
      <c r="C233" s="122">
        <v>3901</v>
      </c>
      <c r="D233" s="110" t="s">
        <v>1310</v>
      </c>
      <c r="E233" s="109"/>
      <c r="F233" s="125" t="s">
        <v>1304</v>
      </c>
      <c r="G233" s="125"/>
      <c r="H233" s="126">
        <v>2125</v>
      </c>
      <c r="I233" s="125"/>
      <c r="J233" s="109" t="s">
        <v>1305</v>
      </c>
      <c r="K233" s="111">
        <f t="shared" si="7"/>
        <v>-2125</v>
      </c>
      <c r="L233" s="109"/>
    </row>
    <row r="234" spans="1:12" x14ac:dyDescent="0.25">
      <c r="A234" s="110" t="s">
        <v>45</v>
      </c>
      <c r="B234" s="189">
        <f t="shared" si="6"/>
        <v>46220</v>
      </c>
      <c r="C234" s="122">
        <v>3902</v>
      </c>
      <c r="D234" s="110" t="s">
        <v>265</v>
      </c>
      <c r="E234" s="109"/>
      <c r="F234" s="125" t="s">
        <v>1304</v>
      </c>
      <c r="G234" s="125"/>
      <c r="H234" s="126">
        <v>360</v>
      </c>
      <c r="I234" s="125"/>
      <c r="J234" s="109" t="s">
        <v>1305</v>
      </c>
      <c r="K234" s="111">
        <f t="shared" si="7"/>
        <v>-360</v>
      </c>
      <c r="L234" s="109"/>
    </row>
    <row r="235" spans="1:12" x14ac:dyDescent="0.25">
      <c r="A235" s="110" t="s">
        <v>45</v>
      </c>
      <c r="B235" s="189">
        <f t="shared" si="6"/>
        <v>46220</v>
      </c>
      <c r="C235" s="122">
        <v>3903</v>
      </c>
      <c r="D235" s="110" t="s">
        <v>145</v>
      </c>
      <c r="E235" s="109"/>
      <c r="F235" s="125" t="s">
        <v>1304</v>
      </c>
      <c r="G235" s="125"/>
      <c r="H235" s="126">
        <v>3800</v>
      </c>
      <c r="I235" s="125"/>
      <c r="J235" s="109" t="s">
        <v>1305</v>
      </c>
      <c r="K235" s="111">
        <f t="shared" si="7"/>
        <v>-3800</v>
      </c>
      <c r="L235" s="109"/>
    </row>
    <row r="236" spans="1:12" x14ac:dyDescent="0.25">
      <c r="A236" s="110" t="s">
        <v>45</v>
      </c>
      <c r="B236" s="189">
        <f t="shared" si="6"/>
        <v>46220</v>
      </c>
      <c r="C236" s="122">
        <v>3904</v>
      </c>
      <c r="D236" s="110" t="s">
        <v>260</v>
      </c>
      <c r="E236" s="109"/>
      <c r="F236" s="125" t="s">
        <v>1304</v>
      </c>
      <c r="G236" s="125"/>
      <c r="H236" s="126">
        <v>16500</v>
      </c>
      <c r="I236" s="125"/>
      <c r="J236" s="109" t="s">
        <v>1305</v>
      </c>
      <c r="K236" s="111">
        <f t="shared" si="7"/>
        <v>-16500</v>
      </c>
      <c r="L236" s="109"/>
    </row>
    <row r="237" spans="1:12" x14ac:dyDescent="0.25">
      <c r="A237" s="110" t="s">
        <v>45</v>
      </c>
      <c r="B237" s="189">
        <f t="shared" si="6"/>
        <v>46220</v>
      </c>
      <c r="C237" s="122"/>
      <c r="D237" s="110" t="s">
        <v>1378</v>
      </c>
      <c r="E237" s="109"/>
      <c r="F237" s="122" t="s">
        <v>8958</v>
      </c>
      <c r="G237" s="125"/>
      <c r="H237" s="126">
        <v>0</v>
      </c>
      <c r="I237" s="125">
        <v>500</v>
      </c>
      <c r="J237" s="109" t="s">
        <v>1305</v>
      </c>
      <c r="K237" s="111">
        <f t="shared" si="7"/>
        <v>500</v>
      </c>
      <c r="L237" s="109"/>
    </row>
    <row r="238" spans="1:12" x14ac:dyDescent="0.25">
      <c r="A238" s="110" t="s">
        <v>47</v>
      </c>
      <c r="B238" s="189">
        <f t="shared" si="6"/>
        <v>46221</v>
      </c>
      <c r="C238" s="122">
        <v>6342</v>
      </c>
      <c r="D238" s="110" t="s">
        <v>153</v>
      </c>
      <c r="E238" s="109"/>
      <c r="F238" s="125" t="s">
        <v>1304</v>
      </c>
      <c r="G238" s="125"/>
      <c r="H238" s="126">
        <v>840</v>
      </c>
      <c r="I238" s="125"/>
      <c r="J238" s="109" t="s">
        <v>1305</v>
      </c>
      <c r="K238" s="111">
        <f t="shared" si="7"/>
        <v>-840</v>
      </c>
      <c r="L238" s="109"/>
    </row>
    <row r="239" spans="1:12" x14ac:dyDescent="0.25">
      <c r="A239" s="110" t="s">
        <v>47</v>
      </c>
      <c r="B239" s="189">
        <f t="shared" si="6"/>
        <v>46221</v>
      </c>
      <c r="C239" s="122">
        <v>6341</v>
      </c>
      <c r="D239" s="110" t="s">
        <v>153</v>
      </c>
      <c r="E239" s="109"/>
      <c r="F239" s="125" t="s">
        <v>1304</v>
      </c>
      <c r="G239" s="125"/>
      <c r="H239" s="126">
        <v>270</v>
      </c>
      <c r="I239" s="125"/>
      <c r="J239" s="109" t="s">
        <v>1305</v>
      </c>
      <c r="K239" s="111">
        <f t="shared" si="7"/>
        <v>-270</v>
      </c>
      <c r="L239" s="109"/>
    </row>
    <row r="240" spans="1:12" x14ac:dyDescent="0.25">
      <c r="A240" s="110" t="s">
        <v>47</v>
      </c>
      <c r="B240" s="189">
        <f t="shared" si="6"/>
        <v>46221</v>
      </c>
      <c r="C240" s="122">
        <v>3905</v>
      </c>
      <c r="D240" s="110" t="s">
        <v>1325</v>
      </c>
      <c r="E240" s="109"/>
      <c r="F240" s="125" t="s">
        <v>1304</v>
      </c>
      <c r="G240" s="125"/>
      <c r="H240" s="126">
        <v>1100</v>
      </c>
      <c r="I240" s="125"/>
      <c r="J240" s="109" t="s">
        <v>1305</v>
      </c>
      <c r="K240" s="111">
        <f t="shared" si="7"/>
        <v>-1100</v>
      </c>
      <c r="L240" s="109"/>
    </row>
    <row r="241" spans="1:12" x14ac:dyDescent="0.25">
      <c r="A241" s="110" t="s">
        <v>47</v>
      </c>
      <c r="B241" s="189">
        <f t="shared" si="6"/>
        <v>46221</v>
      </c>
      <c r="C241" s="122">
        <v>3906</v>
      </c>
      <c r="D241" s="110" t="s">
        <v>1303</v>
      </c>
      <c r="E241" s="109"/>
      <c r="F241" s="125" t="s">
        <v>1304</v>
      </c>
      <c r="G241" s="125"/>
      <c r="H241" s="126">
        <v>2975</v>
      </c>
      <c r="I241" s="125"/>
      <c r="J241" s="109" t="s">
        <v>1305</v>
      </c>
      <c r="K241" s="111">
        <f t="shared" si="7"/>
        <v>-2975</v>
      </c>
      <c r="L241" s="109"/>
    </row>
    <row r="242" spans="1:12" x14ac:dyDescent="0.25">
      <c r="A242" s="110" t="s">
        <v>47</v>
      </c>
      <c r="B242" s="189">
        <f t="shared" si="6"/>
        <v>46221</v>
      </c>
      <c r="C242" s="122">
        <v>3907</v>
      </c>
      <c r="D242" s="110" t="s">
        <v>1306</v>
      </c>
      <c r="E242" s="109"/>
      <c r="F242" s="125" t="s">
        <v>1304</v>
      </c>
      <c r="G242" s="125"/>
      <c r="H242" s="126">
        <v>2125</v>
      </c>
      <c r="I242" s="125"/>
      <c r="J242" s="109" t="s">
        <v>1305</v>
      </c>
      <c r="K242" s="111">
        <f t="shared" si="7"/>
        <v>-2125</v>
      </c>
      <c r="L242" s="109"/>
    </row>
    <row r="243" spans="1:12" x14ac:dyDescent="0.25">
      <c r="A243" s="110" t="s">
        <v>47</v>
      </c>
      <c r="B243" s="189">
        <f t="shared" si="6"/>
        <v>46221</v>
      </c>
      <c r="C243" s="122">
        <v>3908</v>
      </c>
      <c r="D243" s="110" t="s">
        <v>1309</v>
      </c>
      <c r="E243" s="109"/>
      <c r="F243" s="125" t="s">
        <v>1304</v>
      </c>
      <c r="G243" s="125"/>
      <c r="H243" s="126">
        <v>425</v>
      </c>
      <c r="I243" s="125"/>
      <c r="J243" s="109" t="s">
        <v>1305</v>
      </c>
      <c r="K243" s="111">
        <f t="shared" si="7"/>
        <v>-425</v>
      </c>
      <c r="L243" s="109"/>
    </row>
    <row r="244" spans="1:12" x14ac:dyDescent="0.25">
      <c r="A244" s="110" t="s">
        <v>47</v>
      </c>
      <c r="B244" s="189">
        <f t="shared" si="6"/>
        <v>46221</v>
      </c>
      <c r="C244" s="122">
        <v>3909</v>
      </c>
      <c r="D244" s="110" t="s">
        <v>1310</v>
      </c>
      <c r="E244" s="109"/>
      <c r="F244" s="125" t="s">
        <v>1304</v>
      </c>
      <c r="G244" s="125"/>
      <c r="H244" s="126">
        <v>1020</v>
      </c>
      <c r="I244" s="125"/>
      <c r="J244" s="109" t="s">
        <v>1305</v>
      </c>
      <c r="K244" s="111">
        <f t="shared" si="7"/>
        <v>-1020</v>
      </c>
      <c r="L244" s="109"/>
    </row>
    <row r="245" spans="1:12" x14ac:dyDescent="0.25">
      <c r="A245" s="110" t="s">
        <v>47</v>
      </c>
      <c r="B245" s="189">
        <f t="shared" si="6"/>
        <v>46221</v>
      </c>
      <c r="C245" s="122">
        <v>3910</v>
      </c>
      <c r="D245" s="110" t="s">
        <v>1311</v>
      </c>
      <c r="E245" s="109"/>
      <c r="F245" s="125" t="s">
        <v>1304</v>
      </c>
      <c r="G245" s="125"/>
      <c r="H245" s="126">
        <v>680</v>
      </c>
      <c r="I245" s="125"/>
      <c r="J245" s="109" t="s">
        <v>1305</v>
      </c>
      <c r="K245" s="111">
        <f t="shared" si="7"/>
        <v>-680</v>
      </c>
      <c r="L245" s="109"/>
    </row>
    <row r="246" spans="1:12" x14ac:dyDescent="0.25">
      <c r="A246" s="110" t="s">
        <v>47</v>
      </c>
      <c r="B246" s="189">
        <f t="shared" si="6"/>
        <v>46221</v>
      </c>
      <c r="C246" s="122">
        <v>3911</v>
      </c>
      <c r="D246" s="110" t="s">
        <v>1313</v>
      </c>
      <c r="E246" s="109"/>
      <c r="F246" s="125" t="s">
        <v>1304</v>
      </c>
      <c r="G246" s="125"/>
      <c r="H246" s="126">
        <v>2975</v>
      </c>
      <c r="I246" s="125"/>
      <c r="J246" s="109" t="s">
        <v>1305</v>
      </c>
      <c r="K246" s="111">
        <f t="shared" si="7"/>
        <v>-2975</v>
      </c>
      <c r="L246" s="109"/>
    </row>
    <row r="247" spans="1:12" x14ac:dyDescent="0.25">
      <c r="A247" s="110" t="s">
        <v>47</v>
      </c>
      <c r="B247" s="189">
        <f t="shared" si="6"/>
        <v>46221</v>
      </c>
      <c r="C247" s="122">
        <v>3912</v>
      </c>
      <c r="D247" s="110" t="s">
        <v>1308</v>
      </c>
      <c r="E247" s="109"/>
      <c r="F247" s="125" t="s">
        <v>1304</v>
      </c>
      <c r="G247" s="125"/>
      <c r="H247" s="126">
        <v>24000</v>
      </c>
      <c r="I247" s="125"/>
      <c r="J247" s="109" t="s">
        <v>1305</v>
      </c>
      <c r="K247" s="111">
        <f t="shared" si="7"/>
        <v>-24000</v>
      </c>
      <c r="L247" s="109"/>
    </row>
    <row r="248" spans="1:12" x14ac:dyDescent="0.25">
      <c r="A248" s="110" t="s">
        <v>47</v>
      </c>
      <c r="B248" s="189">
        <f t="shared" si="6"/>
        <v>46221</v>
      </c>
      <c r="C248" s="122">
        <v>3913</v>
      </c>
      <c r="D248" s="110" t="s">
        <v>1307</v>
      </c>
      <c r="E248" s="109"/>
      <c r="F248" s="125" t="s">
        <v>1304</v>
      </c>
      <c r="G248" s="125"/>
      <c r="H248" s="126">
        <v>1700</v>
      </c>
      <c r="I248" s="125"/>
      <c r="J248" s="109" t="s">
        <v>1305</v>
      </c>
      <c r="K248" s="111">
        <f t="shared" si="7"/>
        <v>-1700</v>
      </c>
      <c r="L248" s="109"/>
    </row>
    <row r="249" spans="1:12" x14ac:dyDescent="0.25">
      <c r="A249" s="110" t="s">
        <v>47</v>
      </c>
      <c r="B249" s="189">
        <f t="shared" si="6"/>
        <v>46221</v>
      </c>
      <c r="C249" s="122">
        <v>3914</v>
      </c>
      <c r="D249" s="110" t="s">
        <v>1312</v>
      </c>
      <c r="E249" s="109"/>
      <c r="F249" s="125" t="s">
        <v>1304</v>
      </c>
      <c r="G249" s="125"/>
      <c r="H249" s="126">
        <v>425</v>
      </c>
      <c r="I249" s="125"/>
      <c r="J249" s="109" t="s">
        <v>1305</v>
      </c>
      <c r="K249" s="111">
        <f t="shared" si="7"/>
        <v>-425</v>
      </c>
      <c r="L249" s="109"/>
    </row>
    <row r="250" spans="1:12" x14ac:dyDescent="0.25">
      <c r="A250" s="110" t="s">
        <v>47</v>
      </c>
      <c r="B250" s="189">
        <f t="shared" si="6"/>
        <v>46221</v>
      </c>
      <c r="C250" s="122">
        <v>3915</v>
      </c>
      <c r="D250" s="110" t="s">
        <v>1326</v>
      </c>
      <c r="E250" s="109"/>
      <c r="F250" s="125" t="s">
        <v>1304</v>
      </c>
      <c r="G250" s="125"/>
      <c r="H250" s="126">
        <v>32695</v>
      </c>
      <c r="I250" s="125"/>
      <c r="J250" s="109" t="s">
        <v>1305</v>
      </c>
      <c r="K250" s="111">
        <f t="shared" si="7"/>
        <v>-32695</v>
      </c>
      <c r="L250" s="109"/>
    </row>
    <row r="251" spans="1:12" x14ac:dyDescent="0.25">
      <c r="A251" s="110" t="s">
        <v>47</v>
      </c>
      <c r="B251" s="189">
        <f t="shared" si="6"/>
        <v>46221</v>
      </c>
      <c r="C251" s="122">
        <v>3916</v>
      </c>
      <c r="D251" s="110" t="s">
        <v>265</v>
      </c>
      <c r="E251" s="109"/>
      <c r="F251" s="125" t="s">
        <v>1304</v>
      </c>
      <c r="G251" s="125"/>
      <c r="H251" s="126">
        <v>180</v>
      </c>
      <c r="I251" s="125"/>
      <c r="J251" s="109" t="s">
        <v>1305</v>
      </c>
      <c r="K251" s="111">
        <f t="shared" si="7"/>
        <v>-180</v>
      </c>
      <c r="L251" s="109"/>
    </row>
    <row r="252" spans="1:12" x14ac:dyDescent="0.25">
      <c r="A252" s="110" t="s">
        <v>47</v>
      </c>
      <c r="B252" s="189">
        <f t="shared" si="6"/>
        <v>46221</v>
      </c>
      <c r="C252" s="122">
        <v>3917</v>
      </c>
      <c r="D252" s="110" t="s">
        <v>145</v>
      </c>
      <c r="E252" s="109"/>
      <c r="F252" s="125" t="s">
        <v>1304</v>
      </c>
      <c r="G252" s="125"/>
      <c r="H252" s="126">
        <v>2920</v>
      </c>
      <c r="I252" s="125"/>
      <c r="J252" s="109" t="s">
        <v>1305</v>
      </c>
      <c r="K252" s="111">
        <f t="shared" si="7"/>
        <v>-2920</v>
      </c>
      <c r="L252" s="109"/>
    </row>
    <row r="253" spans="1:12" x14ac:dyDescent="0.25">
      <c r="A253" s="110" t="s">
        <v>47</v>
      </c>
      <c r="B253" s="189">
        <f t="shared" si="6"/>
        <v>46221</v>
      </c>
      <c r="C253" s="122">
        <v>3918</v>
      </c>
      <c r="D253" s="110" t="s">
        <v>8835</v>
      </c>
      <c r="E253" s="109"/>
      <c r="F253" s="125" t="s">
        <v>1304</v>
      </c>
      <c r="G253" s="125"/>
      <c r="H253" s="126">
        <v>3830</v>
      </c>
      <c r="I253" s="125"/>
      <c r="J253" s="109" t="s">
        <v>1305</v>
      </c>
      <c r="K253" s="111">
        <f t="shared" si="7"/>
        <v>-3830</v>
      </c>
      <c r="L253" s="109"/>
    </row>
    <row r="254" spans="1:12" x14ac:dyDescent="0.25">
      <c r="A254" s="110" t="s">
        <v>47</v>
      </c>
      <c r="B254" s="189">
        <f t="shared" si="6"/>
        <v>46221</v>
      </c>
      <c r="C254" s="122"/>
      <c r="D254" s="110" t="s">
        <v>1378</v>
      </c>
      <c r="E254" s="109"/>
      <c r="F254" s="122" t="s">
        <v>8958</v>
      </c>
      <c r="G254" s="125"/>
      <c r="H254" s="126">
        <v>0</v>
      </c>
      <c r="I254" s="125">
        <v>1000</v>
      </c>
      <c r="J254" s="109" t="s">
        <v>1305</v>
      </c>
      <c r="K254" s="111">
        <f t="shared" si="7"/>
        <v>1000</v>
      </c>
      <c r="L254" s="109"/>
    </row>
    <row r="255" spans="1:12" x14ac:dyDescent="0.25">
      <c r="A255" s="110" t="s">
        <v>1327</v>
      </c>
      <c r="B255" s="189">
        <f t="shared" si="6"/>
        <v>46222</v>
      </c>
      <c r="C255" s="122">
        <v>6376</v>
      </c>
      <c r="D255" s="110" t="s">
        <v>153</v>
      </c>
      <c r="E255" s="109"/>
      <c r="F255" s="125" t="s">
        <v>1304</v>
      </c>
      <c r="G255" s="125"/>
      <c r="H255" s="126">
        <v>530</v>
      </c>
      <c r="I255" s="125"/>
      <c r="J255" s="109" t="s">
        <v>1305</v>
      </c>
      <c r="K255" s="111">
        <f t="shared" si="7"/>
        <v>-530</v>
      </c>
      <c r="L255" s="109"/>
    </row>
    <row r="256" spans="1:12" x14ac:dyDescent="0.25">
      <c r="A256" s="110" t="s">
        <v>1327</v>
      </c>
      <c r="B256" s="189">
        <f t="shared" si="6"/>
        <v>46222</v>
      </c>
      <c r="C256" s="122">
        <v>3919</v>
      </c>
      <c r="D256" s="110" t="s">
        <v>1303</v>
      </c>
      <c r="E256" s="109"/>
      <c r="F256" s="125" t="s">
        <v>1304</v>
      </c>
      <c r="G256" s="125"/>
      <c r="H256" s="126">
        <v>5100</v>
      </c>
      <c r="I256" s="125"/>
      <c r="J256" s="109" t="s">
        <v>1305</v>
      </c>
      <c r="K256" s="111">
        <f t="shared" si="7"/>
        <v>-5100</v>
      </c>
      <c r="L256" s="109"/>
    </row>
    <row r="257" spans="1:12" x14ac:dyDescent="0.25">
      <c r="A257" s="110" t="s">
        <v>1327</v>
      </c>
      <c r="B257" s="189">
        <f t="shared" si="6"/>
        <v>46222</v>
      </c>
      <c r="C257" s="122">
        <v>3920</v>
      </c>
      <c r="D257" s="110" t="s">
        <v>145</v>
      </c>
      <c r="E257" s="109"/>
      <c r="F257" s="125" t="s">
        <v>1304</v>
      </c>
      <c r="G257" s="125"/>
      <c r="H257" s="126">
        <v>1900</v>
      </c>
      <c r="I257" s="125"/>
      <c r="J257" s="109" t="s">
        <v>1305</v>
      </c>
      <c r="K257" s="111">
        <f t="shared" si="7"/>
        <v>-1900</v>
      </c>
      <c r="L257" s="109"/>
    </row>
    <row r="258" spans="1:12" x14ac:dyDescent="0.25">
      <c r="A258" s="110" t="s">
        <v>1327</v>
      </c>
      <c r="B258" s="189">
        <f t="shared" si="6"/>
        <v>46222</v>
      </c>
      <c r="C258" s="122">
        <v>3921</v>
      </c>
      <c r="D258" s="110" t="s">
        <v>145</v>
      </c>
      <c r="E258" s="109"/>
      <c r="F258" s="125" t="s">
        <v>1304</v>
      </c>
      <c r="G258" s="125"/>
      <c r="H258" s="126">
        <v>5900</v>
      </c>
      <c r="I258" s="125"/>
      <c r="J258" s="109" t="s">
        <v>1305</v>
      </c>
      <c r="K258" s="111">
        <f t="shared" si="7"/>
        <v>-5900</v>
      </c>
      <c r="L258" s="109"/>
    </row>
    <row r="259" spans="1:12" x14ac:dyDescent="0.25">
      <c r="A259" s="110" t="s">
        <v>1327</v>
      </c>
      <c r="B259" s="189">
        <f t="shared" ref="B259:B322" si="8">IF(A259="","",IF(ISNUMBER(A259),IFERROR(VLOOKUP(TEXT(A259,"yyyy/mm/dd"),BSAD,2,FALSE),""),IFERROR(VLOOKUP(A259,BSAD,2,FALSE),"")))</f>
        <v>46222</v>
      </c>
      <c r="C259" s="122">
        <v>3922</v>
      </c>
      <c r="D259" s="110" t="s">
        <v>1306</v>
      </c>
      <c r="E259" s="109"/>
      <c r="F259" s="125" t="s">
        <v>1304</v>
      </c>
      <c r="G259" s="125"/>
      <c r="H259" s="126">
        <v>2975</v>
      </c>
      <c r="I259" s="125"/>
      <c r="J259" s="109" t="s">
        <v>1305</v>
      </c>
      <c r="K259" s="111">
        <f t="shared" ref="K259:K322" si="9">IF($D259="","",N($G259)-$H259+$I259)</f>
        <v>-2975</v>
      </c>
      <c r="L259" s="109"/>
    </row>
    <row r="260" spans="1:12" x14ac:dyDescent="0.25">
      <c r="A260" s="110" t="s">
        <v>1327</v>
      </c>
      <c r="B260" s="189">
        <f t="shared" si="8"/>
        <v>46222</v>
      </c>
      <c r="C260" s="122">
        <v>3923</v>
      </c>
      <c r="D260" s="110" t="s">
        <v>1310</v>
      </c>
      <c r="E260" s="109"/>
      <c r="F260" s="125" t="s">
        <v>1304</v>
      </c>
      <c r="G260" s="125"/>
      <c r="H260" s="126">
        <v>1275</v>
      </c>
      <c r="I260" s="125"/>
      <c r="J260" s="109" t="s">
        <v>1305</v>
      </c>
      <c r="K260" s="111">
        <f t="shared" si="9"/>
        <v>-1275</v>
      </c>
      <c r="L260" s="109"/>
    </row>
    <row r="261" spans="1:12" x14ac:dyDescent="0.25">
      <c r="A261" s="110" t="s">
        <v>1327</v>
      </c>
      <c r="B261" s="189">
        <f t="shared" si="8"/>
        <v>46222</v>
      </c>
      <c r="C261" s="122">
        <v>3924</v>
      </c>
      <c r="D261" s="110" t="s">
        <v>1311</v>
      </c>
      <c r="E261" s="109"/>
      <c r="F261" s="125" t="s">
        <v>1304</v>
      </c>
      <c r="G261" s="125"/>
      <c r="H261" s="126">
        <v>680</v>
      </c>
      <c r="I261" s="125"/>
      <c r="J261" s="109" t="s">
        <v>1305</v>
      </c>
      <c r="K261" s="111">
        <f t="shared" si="9"/>
        <v>-680</v>
      </c>
      <c r="L261" s="109"/>
    </row>
    <row r="262" spans="1:12" x14ac:dyDescent="0.25">
      <c r="A262" s="110" t="s">
        <v>1327</v>
      </c>
      <c r="B262" s="189">
        <f t="shared" si="8"/>
        <v>46222</v>
      </c>
      <c r="C262" s="122">
        <v>3925</v>
      </c>
      <c r="D262" s="110" t="s">
        <v>1307</v>
      </c>
      <c r="E262" s="109"/>
      <c r="F262" s="125" t="s">
        <v>1304</v>
      </c>
      <c r="G262" s="125"/>
      <c r="H262" s="126">
        <v>1700</v>
      </c>
      <c r="I262" s="125"/>
      <c r="J262" s="109" t="s">
        <v>1305</v>
      </c>
      <c r="K262" s="111">
        <f t="shared" si="9"/>
        <v>-1700</v>
      </c>
      <c r="L262" s="109"/>
    </row>
    <row r="263" spans="1:12" x14ac:dyDescent="0.25">
      <c r="A263" s="110" t="s">
        <v>1327</v>
      </c>
      <c r="B263" s="189">
        <f t="shared" si="8"/>
        <v>46222</v>
      </c>
      <c r="C263" s="122">
        <v>3926</v>
      </c>
      <c r="D263" s="110" t="s">
        <v>1313</v>
      </c>
      <c r="E263" s="109"/>
      <c r="F263" s="125" t="s">
        <v>1304</v>
      </c>
      <c r="G263" s="125"/>
      <c r="H263" s="126">
        <v>1275</v>
      </c>
      <c r="I263" s="125"/>
      <c r="J263" s="109" t="s">
        <v>1305</v>
      </c>
      <c r="K263" s="111">
        <f t="shared" si="9"/>
        <v>-1275</v>
      </c>
      <c r="L263" s="109"/>
    </row>
    <row r="264" spans="1:12" x14ac:dyDescent="0.25">
      <c r="A264" s="110" t="s">
        <v>1327</v>
      </c>
      <c r="B264" s="189">
        <f t="shared" si="8"/>
        <v>46222</v>
      </c>
      <c r="C264" s="122">
        <v>3927</v>
      </c>
      <c r="D264" s="110" t="s">
        <v>1312</v>
      </c>
      <c r="E264" s="109"/>
      <c r="F264" s="125" t="s">
        <v>1304</v>
      </c>
      <c r="G264" s="125"/>
      <c r="H264" s="126">
        <v>425</v>
      </c>
      <c r="I264" s="125"/>
      <c r="J264" s="109" t="s">
        <v>1305</v>
      </c>
      <c r="K264" s="111">
        <f t="shared" si="9"/>
        <v>-425</v>
      </c>
      <c r="L264" s="109"/>
    </row>
    <row r="265" spans="1:12" x14ac:dyDescent="0.25">
      <c r="A265" s="110" t="s">
        <v>1327</v>
      </c>
      <c r="B265" s="189">
        <f t="shared" si="8"/>
        <v>46222</v>
      </c>
      <c r="C265" s="122">
        <v>3928</v>
      </c>
      <c r="D265" s="110" t="s">
        <v>1308</v>
      </c>
      <c r="E265" s="109"/>
      <c r="F265" s="125" t="s">
        <v>1304</v>
      </c>
      <c r="G265" s="125"/>
      <c r="H265" s="126">
        <v>7000</v>
      </c>
      <c r="I265" s="125"/>
      <c r="J265" s="109" t="s">
        <v>1305</v>
      </c>
      <c r="K265" s="111">
        <f t="shared" si="9"/>
        <v>-7000</v>
      </c>
      <c r="L265" s="109"/>
    </row>
    <row r="266" spans="1:12" x14ac:dyDescent="0.25">
      <c r="A266" s="110" t="s">
        <v>1327</v>
      </c>
      <c r="B266" s="189">
        <f t="shared" si="8"/>
        <v>46222</v>
      </c>
      <c r="C266" s="122">
        <v>3929</v>
      </c>
      <c r="D266" s="110" t="s">
        <v>147</v>
      </c>
      <c r="E266" s="109"/>
      <c r="F266" s="125" t="s">
        <v>1304</v>
      </c>
      <c r="G266" s="125"/>
      <c r="H266" s="126">
        <v>15000</v>
      </c>
      <c r="I266" s="125"/>
      <c r="J266" s="109" t="s">
        <v>1305</v>
      </c>
      <c r="K266" s="111">
        <f t="shared" si="9"/>
        <v>-15000</v>
      </c>
      <c r="L266" s="109"/>
    </row>
    <row r="267" spans="1:12" x14ac:dyDescent="0.25">
      <c r="A267" s="110" t="s">
        <v>1327</v>
      </c>
      <c r="B267" s="189">
        <f t="shared" si="8"/>
        <v>46222</v>
      </c>
      <c r="C267" s="122"/>
      <c r="D267" s="110" t="s">
        <v>1378</v>
      </c>
      <c r="E267" s="109"/>
      <c r="F267" s="122" t="s">
        <v>8958</v>
      </c>
      <c r="G267" s="125"/>
      <c r="H267" s="126">
        <v>0</v>
      </c>
      <c r="I267" s="125">
        <v>2000</v>
      </c>
      <c r="J267" s="109" t="s">
        <v>1305</v>
      </c>
      <c r="K267" s="111">
        <f t="shared" si="9"/>
        <v>2000</v>
      </c>
      <c r="L267" s="109" t="s">
        <v>1328</v>
      </c>
    </row>
    <row r="268" spans="1:12" ht="25.5" customHeight="1" x14ac:dyDescent="0.25">
      <c r="A268" s="110" t="s">
        <v>1327</v>
      </c>
      <c r="B268" s="189">
        <f t="shared" si="8"/>
        <v>46222</v>
      </c>
      <c r="C268" s="122"/>
      <c r="D268" s="110" t="s">
        <v>1378</v>
      </c>
      <c r="E268" s="109"/>
      <c r="F268" s="122" t="s">
        <v>8958</v>
      </c>
      <c r="G268" s="125"/>
      <c r="H268" s="126">
        <v>0</v>
      </c>
      <c r="I268" s="125">
        <f>400+250+260</f>
        <v>910</v>
      </c>
      <c r="J268" s="109" t="s">
        <v>1305</v>
      </c>
      <c r="K268" s="111">
        <f t="shared" si="9"/>
        <v>910</v>
      </c>
      <c r="L268" s="109" t="s">
        <v>1329</v>
      </c>
    </row>
    <row r="269" spans="1:12" x14ac:dyDescent="0.25">
      <c r="A269" s="110" t="s">
        <v>1330</v>
      </c>
      <c r="B269" s="189">
        <f t="shared" si="8"/>
        <v>46223</v>
      </c>
      <c r="C269" s="122">
        <v>3930</v>
      </c>
      <c r="D269" s="110" t="s">
        <v>1303</v>
      </c>
      <c r="E269" s="109"/>
      <c r="F269" s="125" t="s">
        <v>1304</v>
      </c>
      <c r="G269" s="125"/>
      <c r="H269" s="126">
        <v>5180</v>
      </c>
      <c r="I269" s="125"/>
      <c r="J269" s="109" t="s">
        <v>1305</v>
      </c>
      <c r="K269" s="111">
        <f t="shared" si="9"/>
        <v>-5180</v>
      </c>
      <c r="L269" s="109"/>
    </row>
    <row r="270" spans="1:12" x14ac:dyDescent="0.25">
      <c r="A270" s="110" t="s">
        <v>1330</v>
      </c>
      <c r="B270" s="189">
        <f t="shared" si="8"/>
        <v>46223</v>
      </c>
      <c r="C270" s="122">
        <v>3931</v>
      </c>
      <c r="D270" s="110" t="s">
        <v>1306</v>
      </c>
      <c r="E270" s="109"/>
      <c r="F270" s="125" t="s">
        <v>1304</v>
      </c>
      <c r="G270" s="125"/>
      <c r="H270" s="126">
        <v>2975</v>
      </c>
      <c r="I270" s="125"/>
      <c r="J270" s="109" t="s">
        <v>1305</v>
      </c>
      <c r="K270" s="111">
        <f t="shared" si="9"/>
        <v>-2975</v>
      </c>
      <c r="L270" s="109"/>
    </row>
    <row r="271" spans="1:12" x14ac:dyDescent="0.25">
      <c r="A271" s="110" t="s">
        <v>1330</v>
      </c>
      <c r="B271" s="189">
        <f t="shared" si="8"/>
        <v>46223</v>
      </c>
      <c r="C271" s="122">
        <v>3932</v>
      </c>
      <c r="D271" s="110" t="s">
        <v>1311</v>
      </c>
      <c r="E271" s="109"/>
      <c r="F271" s="125" t="s">
        <v>1304</v>
      </c>
      <c r="G271" s="125"/>
      <c r="H271" s="126">
        <v>680</v>
      </c>
      <c r="I271" s="125"/>
      <c r="J271" s="109" t="s">
        <v>1305</v>
      </c>
      <c r="K271" s="111">
        <f t="shared" si="9"/>
        <v>-680</v>
      </c>
      <c r="L271" s="109"/>
    </row>
    <row r="272" spans="1:12" x14ac:dyDescent="0.25">
      <c r="A272" s="110" t="s">
        <v>1330</v>
      </c>
      <c r="B272" s="189">
        <f t="shared" si="8"/>
        <v>46223</v>
      </c>
      <c r="C272" s="122">
        <v>3933</v>
      </c>
      <c r="D272" s="110" t="s">
        <v>1307</v>
      </c>
      <c r="E272" s="109"/>
      <c r="F272" s="125" t="s">
        <v>1304</v>
      </c>
      <c r="G272" s="125"/>
      <c r="H272" s="126">
        <v>2125</v>
      </c>
      <c r="I272" s="125"/>
      <c r="J272" s="109" t="s">
        <v>1305</v>
      </c>
      <c r="K272" s="111">
        <f t="shared" si="9"/>
        <v>-2125</v>
      </c>
      <c r="L272" s="109"/>
    </row>
    <row r="273" spans="1:12" x14ac:dyDescent="0.25">
      <c r="A273" s="110" t="s">
        <v>1330</v>
      </c>
      <c r="B273" s="189">
        <f t="shared" si="8"/>
        <v>46223</v>
      </c>
      <c r="C273" s="122">
        <v>3934</v>
      </c>
      <c r="D273" s="110" t="s">
        <v>1308</v>
      </c>
      <c r="E273" s="109"/>
      <c r="F273" s="125" t="s">
        <v>1304</v>
      </c>
      <c r="G273" s="125"/>
      <c r="H273" s="126">
        <v>14000</v>
      </c>
      <c r="I273" s="125"/>
      <c r="J273" s="109" t="s">
        <v>1305</v>
      </c>
      <c r="K273" s="111">
        <f t="shared" si="9"/>
        <v>-14000</v>
      </c>
      <c r="L273" s="109"/>
    </row>
    <row r="274" spans="1:12" x14ac:dyDescent="0.25">
      <c r="A274" s="110" t="s">
        <v>1330</v>
      </c>
      <c r="B274" s="189">
        <f t="shared" si="8"/>
        <v>46223</v>
      </c>
      <c r="C274" s="122">
        <v>3935</v>
      </c>
      <c r="D274" s="110" t="s">
        <v>1313</v>
      </c>
      <c r="E274" s="109"/>
      <c r="F274" s="125" t="s">
        <v>1304</v>
      </c>
      <c r="G274" s="125"/>
      <c r="H274" s="126">
        <v>1275</v>
      </c>
      <c r="I274" s="125"/>
      <c r="J274" s="109" t="s">
        <v>1305</v>
      </c>
      <c r="K274" s="111">
        <f t="shared" si="9"/>
        <v>-1275</v>
      </c>
      <c r="L274" s="109"/>
    </row>
    <row r="275" spans="1:12" x14ac:dyDescent="0.25">
      <c r="A275" s="110" t="s">
        <v>1330</v>
      </c>
      <c r="B275" s="189">
        <f t="shared" si="8"/>
        <v>46223</v>
      </c>
      <c r="C275" s="122">
        <v>3936</v>
      </c>
      <c r="D275" s="110" t="s">
        <v>1310</v>
      </c>
      <c r="E275" s="109"/>
      <c r="F275" s="125" t="s">
        <v>1304</v>
      </c>
      <c r="G275" s="125"/>
      <c r="H275" s="126">
        <v>1020</v>
      </c>
      <c r="I275" s="125"/>
      <c r="J275" s="109" t="s">
        <v>1305</v>
      </c>
      <c r="K275" s="111">
        <f t="shared" si="9"/>
        <v>-1020</v>
      </c>
      <c r="L275" s="109"/>
    </row>
    <row r="276" spans="1:12" x14ac:dyDescent="0.25">
      <c r="A276" s="110" t="s">
        <v>1330</v>
      </c>
      <c r="B276" s="189">
        <f t="shared" si="8"/>
        <v>46223</v>
      </c>
      <c r="C276" s="122">
        <v>3937</v>
      </c>
      <c r="D276" s="110" t="s">
        <v>1309</v>
      </c>
      <c r="E276" s="109"/>
      <c r="F276" s="125" t="s">
        <v>1304</v>
      </c>
      <c r="G276" s="125"/>
      <c r="H276" s="126">
        <v>680</v>
      </c>
      <c r="I276" s="125"/>
      <c r="J276" s="109" t="s">
        <v>1305</v>
      </c>
      <c r="K276" s="111">
        <f t="shared" si="9"/>
        <v>-680</v>
      </c>
      <c r="L276" s="109"/>
    </row>
    <row r="277" spans="1:12" x14ac:dyDescent="0.25">
      <c r="A277" s="110" t="s">
        <v>1330</v>
      </c>
      <c r="B277" s="189">
        <f t="shared" si="8"/>
        <v>46223</v>
      </c>
      <c r="C277" s="122">
        <v>3938</v>
      </c>
      <c r="D277" s="110" t="s">
        <v>1312</v>
      </c>
      <c r="E277" s="109"/>
      <c r="F277" s="125" t="s">
        <v>1304</v>
      </c>
      <c r="G277" s="125"/>
      <c r="H277" s="126">
        <v>425</v>
      </c>
      <c r="I277" s="125"/>
      <c r="J277" s="109" t="s">
        <v>1305</v>
      </c>
      <c r="K277" s="111">
        <f t="shared" si="9"/>
        <v>-425</v>
      </c>
      <c r="L277" s="109"/>
    </row>
    <row r="278" spans="1:12" x14ac:dyDescent="0.25">
      <c r="A278" s="110" t="s">
        <v>1330</v>
      </c>
      <c r="B278" s="189">
        <f t="shared" si="8"/>
        <v>46223</v>
      </c>
      <c r="C278" s="122">
        <v>3939</v>
      </c>
      <c r="D278" s="110" t="s">
        <v>145</v>
      </c>
      <c r="E278" s="109"/>
      <c r="F278" s="125" t="s">
        <v>1304</v>
      </c>
      <c r="G278" s="125"/>
      <c r="H278" s="126">
        <v>1995</v>
      </c>
      <c r="I278" s="125"/>
      <c r="J278" s="109" t="s">
        <v>1305</v>
      </c>
      <c r="K278" s="111">
        <f t="shared" si="9"/>
        <v>-1995</v>
      </c>
      <c r="L278" s="109"/>
    </row>
    <row r="279" spans="1:12" x14ac:dyDescent="0.25">
      <c r="A279" s="110" t="s">
        <v>1330</v>
      </c>
      <c r="B279" s="189">
        <f t="shared" si="8"/>
        <v>46223</v>
      </c>
      <c r="C279" s="122">
        <v>3940</v>
      </c>
      <c r="D279" s="110" t="s">
        <v>470</v>
      </c>
      <c r="E279" s="109"/>
      <c r="F279" s="125" t="s">
        <v>1304</v>
      </c>
      <c r="G279" s="125"/>
      <c r="H279" s="126">
        <v>10700</v>
      </c>
      <c r="I279" s="125"/>
      <c r="J279" s="109" t="s">
        <v>1305</v>
      </c>
      <c r="K279" s="111">
        <f t="shared" si="9"/>
        <v>-10700</v>
      </c>
      <c r="L279" s="109"/>
    </row>
    <row r="280" spans="1:12" x14ac:dyDescent="0.25">
      <c r="A280" s="110" t="s">
        <v>1330</v>
      </c>
      <c r="B280" s="189">
        <f t="shared" si="8"/>
        <v>46223</v>
      </c>
      <c r="C280" s="122">
        <v>3941</v>
      </c>
      <c r="D280" s="110" t="s">
        <v>491</v>
      </c>
      <c r="E280" s="109"/>
      <c r="F280" s="125" t="s">
        <v>1304</v>
      </c>
      <c r="G280" s="125"/>
      <c r="H280" s="126">
        <v>1100</v>
      </c>
      <c r="I280" s="125"/>
      <c r="J280" s="109" t="s">
        <v>1305</v>
      </c>
      <c r="K280" s="111">
        <f t="shared" si="9"/>
        <v>-1100</v>
      </c>
      <c r="L280" s="109"/>
    </row>
    <row r="281" spans="1:12" x14ac:dyDescent="0.25">
      <c r="A281" s="110" t="s">
        <v>1330</v>
      </c>
      <c r="B281" s="189">
        <f t="shared" si="8"/>
        <v>46223</v>
      </c>
      <c r="C281" s="122">
        <v>3942</v>
      </c>
      <c r="D281" s="110" t="s">
        <v>168</v>
      </c>
      <c r="E281" s="109"/>
      <c r="F281" s="125" t="s">
        <v>1304</v>
      </c>
      <c r="G281" s="125"/>
      <c r="H281" s="126">
        <v>2200</v>
      </c>
      <c r="I281" s="125"/>
      <c r="J281" s="109" t="s">
        <v>1305</v>
      </c>
      <c r="K281" s="111">
        <f t="shared" si="9"/>
        <v>-2200</v>
      </c>
      <c r="L281" s="109"/>
    </row>
    <row r="282" spans="1:12" x14ac:dyDescent="0.25">
      <c r="A282" s="110" t="s">
        <v>49</v>
      </c>
      <c r="B282" s="189">
        <f t="shared" si="8"/>
        <v>46224</v>
      </c>
      <c r="C282" s="122">
        <v>3943</v>
      </c>
      <c r="D282" s="110" t="s">
        <v>153</v>
      </c>
      <c r="E282" s="109"/>
      <c r="F282" s="125" t="s">
        <v>1304</v>
      </c>
      <c r="G282" s="125"/>
      <c r="H282" s="126">
        <v>2200</v>
      </c>
      <c r="I282" s="125"/>
      <c r="J282" s="109" t="s">
        <v>1331</v>
      </c>
      <c r="K282" s="111">
        <f t="shared" si="9"/>
        <v>-2200</v>
      </c>
      <c r="L282" s="109" t="s">
        <v>1332</v>
      </c>
    </row>
    <row r="283" spans="1:12" x14ac:dyDescent="0.25">
      <c r="A283" s="110" t="s">
        <v>49</v>
      </c>
      <c r="B283" s="189">
        <f t="shared" si="8"/>
        <v>46224</v>
      </c>
      <c r="C283" s="122">
        <v>3944</v>
      </c>
      <c r="D283" s="110" t="s">
        <v>153</v>
      </c>
      <c r="E283" s="109"/>
      <c r="F283" s="125" t="s">
        <v>1304</v>
      </c>
      <c r="G283" s="125"/>
      <c r="H283" s="126">
        <v>900</v>
      </c>
      <c r="I283" s="125"/>
      <c r="J283" s="109" t="s">
        <v>1331</v>
      </c>
      <c r="K283" s="111">
        <f t="shared" si="9"/>
        <v>-900</v>
      </c>
      <c r="L283" s="109" t="s">
        <v>1332</v>
      </c>
    </row>
    <row r="284" spans="1:12" x14ac:dyDescent="0.25">
      <c r="A284" s="110" t="s">
        <v>49</v>
      </c>
      <c r="B284" s="189">
        <f t="shared" si="8"/>
        <v>46224</v>
      </c>
      <c r="C284" s="122">
        <v>3951</v>
      </c>
      <c r="D284" s="110" t="s">
        <v>1303</v>
      </c>
      <c r="E284" s="109"/>
      <c r="F284" s="125" t="s">
        <v>1304</v>
      </c>
      <c r="G284" s="125"/>
      <c r="H284" s="126">
        <v>5180</v>
      </c>
      <c r="I284" s="125"/>
      <c r="J284" s="109" t="s">
        <v>1305</v>
      </c>
      <c r="K284" s="111">
        <f t="shared" si="9"/>
        <v>-5180</v>
      </c>
      <c r="L284" s="109"/>
    </row>
    <row r="285" spans="1:12" x14ac:dyDescent="0.25">
      <c r="A285" s="110" t="s">
        <v>49</v>
      </c>
      <c r="B285" s="189">
        <f t="shared" si="8"/>
        <v>46224</v>
      </c>
      <c r="C285" s="122">
        <v>3952</v>
      </c>
      <c r="D285" s="110" t="s">
        <v>1306</v>
      </c>
      <c r="E285" s="109"/>
      <c r="F285" s="125" t="s">
        <v>1304</v>
      </c>
      <c r="G285" s="125"/>
      <c r="H285" s="126">
        <v>2550</v>
      </c>
      <c r="I285" s="125"/>
      <c r="J285" s="109" t="s">
        <v>1305</v>
      </c>
      <c r="K285" s="111">
        <f t="shared" si="9"/>
        <v>-2550</v>
      </c>
      <c r="L285" s="109"/>
    </row>
    <row r="286" spans="1:12" x14ac:dyDescent="0.25">
      <c r="A286" s="110" t="s">
        <v>49</v>
      </c>
      <c r="B286" s="189">
        <f t="shared" si="8"/>
        <v>46224</v>
      </c>
      <c r="C286" s="122">
        <v>3953</v>
      </c>
      <c r="D286" s="110" t="s">
        <v>1308</v>
      </c>
      <c r="E286" s="109"/>
      <c r="F286" s="125" t="s">
        <v>1304</v>
      </c>
      <c r="G286" s="125"/>
      <c r="H286" s="126">
        <v>7500</v>
      </c>
      <c r="I286" s="125"/>
      <c r="J286" s="109" t="s">
        <v>1305</v>
      </c>
      <c r="K286" s="111">
        <f t="shared" si="9"/>
        <v>-7500</v>
      </c>
      <c r="L286" s="109"/>
    </row>
    <row r="287" spans="1:12" x14ac:dyDescent="0.25">
      <c r="A287" s="110" t="s">
        <v>49</v>
      </c>
      <c r="B287" s="189">
        <f t="shared" si="8"/>
        <v>46224</v>
      </c>
      <c r="C287" s="122">
        <v>3954</v>
      </c>
      <c r="D287" s="110" t="s">
        <v>134</v>
      </c>
      <c r="E287" s="109"/>
      <c r="F287" s="125" t="s">
        <v>1304</v>
      </c>
      <c r="G287" s="125"/>
      <c r="H287" s="126">
        <v>1600</v>
      </c>
      <c r="I287" s="125"/>
      <c r="J287" s="109" t="s">
        <v>1305</v>
      </c>
      <c r="K287" s="111">
        <f t="shared" si="9"/>
        <v>-1600</v>
      </c>
      <c r="L287" s="109"/>
    </row>
    <row r="288" spans="1:12" x14ac:dyDescent="0.25">
      <c r="A288" s="110" t="s">
        <v>49</v>
      </c>
      <c r="B288" s="189">
        <f t="shared" si="8"/>
        <v>46224</v>
      </c>
      <c r="C288" s="122">
        <v>3955</v>
      </c>
      <c r="D288" s="110" t="s">
        <v>1310</v>
      </c>
      <c r="E288" s="109"/>
      <c r="F288" s="125" t="s">
        <v>1304</v>
      </c>
      <c r="G288" s="125"/>
      <c r="H288" s="126">
        <v>1020</v>
      </c>
      <c r="I288" s="125"/>
      <c r="J288" s="109" t="s">
        <v>1305</v>
      </c>
      <c r="K288" s="111">
        <f t="shared" si="9"/>
        <v>-1020</v>
      </c>
      <c r="L288" s="109"/>
    </row>
    <row r="289" spans="1:12" x14ac:dyDescent="0.25">
      <c r="A289" s="110" t="s">
        <v>49</v>
      </c>
      <c r="B289" s="189">
        <f t="shared" si="8"/>
        <v>46224</v>
      </c>
      <c r="C289" s="122">
        <v>3956</v>
      </c>
      <c r="D289" s="110" t="s">
        <v>1311</v>
      </c>
      <c r="E289" s="109"/>
      <c r="F289" s="125" t="s">
        <v>1304</v>
      </c>
      <c r="G289" s="125"/>
      <c r="H289" s="126">
        <v>680</v>
      </c>
      <c r="I289" s="125"/>
      <c r="J289" s="109" t="s">
        <v>1305</v>
      </c>
      <c r="K289" s="111">
        <f t="shared" si="9"/>
        <v>-680</v>
      </c>
      <c r="L289" s="109"/>
    </row>
    <row r="290" spans="1:12" x14ac:dyDescent="0.25">
      <c r="A290" s="110" t="s">
        <v>49</v>
      </c>
      <c r="B290" s="189">
        <f t="shared" si="8"/>
        <v>46224</v>
      </c>
      <c r="C290" s="122">
        <v>3957</v>
      </c>
      <c r="D290" s="110" t="s">
        <v>1313</v>
      </c>
      <c r="E290" s="109"/>
      <c r="F290" s="125" t="s">
        <v>1304</v>
      </c>
      <c r="G290" s="125"/>
      <c r="H290" s="126">
        <v>1275</v>
      </c>
      <c r="I290" s="125"/>
      <c r="J290" s="109" t="s">
        <v>1305</v>
      </c>
      <c r="K290" s="111">
        <f t="shared" si="9"/>
        <v>-1275</v>
      </c>
      <c r="L290" s="109"/>
    </row>
    <row r="291" spans="1:12" x14ac:dyDescent="0.25">
      <c r="A291" s="110" t="s">
        <v>49</v>
      </c>
      <c r="B291" s="189">
        <f t="shared" si="8"/>
        <v>46224</v>
      </c>
      <c r="C291" s="122">
        <v>3958</v>
      </c>
      <c r="D291" s="110" t="s">
        <v>1307</v>
      </c>
      <c r="E291" s="109"/>
      <c r="F291" s="125" t="s">
        <v>1304</v>
      </c>
      <c r="G291" s="125"/>
      <c r="H291" s="126">
        <v>2125</v>
      </c>
      <c r="I291" s="125"/>
      <c r="J291" s="109" t="s">
        <v>1305</v>
      </c>
      <c r="K291" s="111">
        <f t="shared" si="9"/>
        <v>-2125</v>
      </c>
      <c r="L291" s="109"/>
    </row>
    <row r="292" spans="1:12" x14ac:dyDescent="0.25">
      <c r="A292" s="110" t="s">
        <v>49</v>
      </c>
      <c r="B292" s="189">
        <f t="shared" si="8"/>
        <v>46224</v>
      </c>
      <c r="C292" s="122">
        <v>3959</v>
      </c>
      <c r="D292" s="110" t="s">
        <v>1312</v>
      </c>
      <c r="E292" s="109"/>
      <c r="F292" s="125" t="s">
        <v>1304</v>
      </c>
      <c r="G292" s="125"/>
      <c r="H292" s="126">
        <v>425</v>
      </c>
      <c r="I292" s="125"/>
      <c r="J292" s="109" t="s">
        <v>1305</v>
      </c>
      <c r="K292" s="111">
        <f t="shared" si="9"/>
        <v>-425</v>
      </c>
      <c r="L292" s="109"/>
    </row>
    <row r="293" spans="1:12" x14ac:dyDescent="0.25">
      <c r="A293" s="110" t="s">
        <v>49</v>
      </c>
      <c r="B293" s="189">
        <f t="shared" si="8"/>
        <v>46224</v>
      </c>
      <c r="C293" s="122">
        <v>3960</v>
      </c>
      <c r="D293" s="110" t="s">
        <v>145</v>
      </c>
      <c r="E293" s="109"/>
      <c r="F293" s="125" t="s">
        <v>1304</v>
      </c>
      <c r="G293" s="125"/>
      <c r="H293" s="126">
        <v>3650</v>
      </c>
      <c r="I293" s="125"/>
      <c r="J293" s="109" t="s">
        <v>1305</v>
      </c>
      <c r="K293" s="111">
        <f t="shared" si="9"/>
        <v>-3650</v>
      </c>
      <c r="L293" s="109"/>
    </row>
    <row r="294" spans="1:12" x14ac:dyDescent="0.25">
      <c r="A294" s="110" t="s">
        <v>49</v>
      </c>
      <c r="B294" s="189">
        <f t="shared" si="8"/>
        <v>46224</v>
      </c>
      <c r="C294" s="122">
        <v>3961</v>
      </c>
      <c r="D294" s="110" t="s">
        <v>265</v>
      </c>
      <c r="E294" s="109"/>
      <c r="F294" s="125" t="s">
        <v>1304</v>
      </c>
      <c r="G294" s="125"/>
      <c r="H294" s="126">
        <v>600</v>
      </c>
      <c r="I294" s="125"/>
      <c r="J294" s="109" t="s">
        <v>1305</v>
      </c>
      <c r="K294" s="111">
        <f t="shared" si="9"/>
        <v>-600</v>
      </c>
      <c r="L294" s="109"/>
    </row>
    <row r="295" spans="1:12" x14ac:dyDescent="0.25">
      <c r="A295" s="110" t="s">
        <v>49</v>
      </c>
      <c r="B295" s="189">
        <f t="shared" si="8"/>
        <v>46224</v>
      </c>
      <c r="C295" s="122">
        <v>3962</v>
      </c>
      <c r="D295" s="110" t="s">
        <v>265</v>
      </c>
      <c r="E295" s="109"/>
      <c r="F295" s="125" t="s">
        <v>1304</v>
      </c>
      <c r="G295" s="125"/>
      <c r="H295" s="126">
        <v>200</v>
      </c>
      <c r="I295" s="125"/>
      <c r="J295" s="109" t="s">
        <v>1305</v>
      </c>
      <c r="K295" s="111">
        <f t="shared" si="9"/>
        <v>-200</v>
      </c>
      <c r="L295" s="109"/>
    </row>
    <row r="296" spans="1:12" x14ac:dyDescent="0.25">
      <c r="A296" s="110" t="s">
        <v>49</v>
      </c>
      <c r="B296" s="189">
        <f t="shared" si="8"/>
        <v>46224</v>
      </c>
      <c r="C296" s="122"/>
      <c r="D296" s="110" t="s">
        <v>1378</v>
      </c>
      <c r="E296" s="109"/>
      <c r="F296" s="122" t="s">
        <v>8958</v>
      </c>
      <c r="G296" s="125"/>
      <c r="H296" s="126">
        <v>0</v>
      </c>
      <c r="I296" s="125">
        <v>1000</v>
      </c>
      <c r="J296" s="109" t="s">
        <v>1305</v>
      </c>
      <c r="K296" s="111">
        <f t="shared" si="9"/>
        <v>1000</v>
      </c>
      <c r="L296" s="109"/>
    </row>
    <row r="297" spans="1:12" x14ac:dyDescent="0.25">
      <c r="A297" s="127" t="s">
        <v>49</v>
      </c>
      <c r="B297" s="189">
        <f t="shared" si="8"/>
        <v>46224</v>
      </c>
      <c r="C297" s="122">
        <v>6391</v>
      </c>
      <c r="D297" s="110" t="s">
        <v>153</v>
      </c>
      <c r="E297" s="109"/>
      <c r="F297" s="125" t="s">
        <v>1304</v>
      </c>
      <c r="G297" s="125"/>
      <c r="H297" s="126">
        <v>450</v>
      </c>
      <c r="I297" s="125"/>
      <c r="J297" s="109" t="s">
        <v>1305</v>
      </c>
      <c r="K297" s="111">
        <f t="shared" si="9"/>
        <v>-450</v>
      </c>
      <c r="L297" s="109"/>
    </row>
    <row r="298" spans="1:12" x14ac:dyDescent="0.25">
      <c r="A298" s="110" t="s">
        <v>1333</v>
      </c>
      <c r="B298" s="189">
        <f t="shared" si="8"/>
        <v>46225</v>
      </c>
      <c r="C298" s="122">
        <v>3963</v>
      </c>
      <c r="D298" s="110" t="s">
        <v>1313</v>
      </c>
      <c r="E298" s="109"/>
      <c r="F298" s="125" t="s">
        <v>1304</v>
      </c>
      <c r="G298" s="125"/>
      <c r="H298" s="126">
        <v>1275</v>
      </c>
      <c r="I298" s="125"/>
      <c r="J298" s="109" t="s">
        <v>1305</v>
      </c>
      <c r="K298" s="111">
        <f t="shared" si="9"/>
        <v>-1275</v>
      </c>
      <c r="L298" s="109"/>
    </row>
    <row r="299" spans="1:12" x14ac:dyDescent="0.25">
      <c r="A299" s="110" t="s">
        <v>1333</v>
      </c>
      <c r="B299" s="189">
        <f t="shared" si="8"/>
        <v>46225</v>
      </c>
      <c r="C299" s="122">
        <v>3964</v>
      </c>
      <c r="D299" s="110" t="s">
        <v>1308</v>
      </c>
      <c r="E299" s="109"/>
      <c r="F299" s="125" t="s">
        <v>1304</v>
      </c>
      <c r="G299" s="125"/>
      <c r="H299" s="126">
        <v>5000</v>
      </c>
      <c r="I299" s="125"/>
      <c r="J299" s="109" t="s">
        <v>1305</v>
      </c>
      <c r="K299" s="111">
        <f t="shared" si="9"/>
        <v>-5000</v>
      </c>
      <c r="L299" s="109"/>
    </row>
    <row r="300" spans="1:12" x14ac:dyDescent="0.25">
      <c r="A300" s="110" t="s">
        <v>1333</v>
      </c>
      <c r="B300" s="189">
        <f t="shared" si="8"/>
        <v>46225</v>
      </c>
      <c r="C300" s="122">
        <v>3965</v>
      </c>
      <c r="D300" s="110" t="s">
        <v>171</v>
      </c>
      <c r="E300" s="109"/>
      <c r="F300" s="125" t="s">
        <v>1304</v>
      </c>
      <c r="G300" s="125"/>
      <c r="H300" s="126">
        <v>2975</v>
      </c>
      <c r="I300" s="125"/>
      <c r="J300" s="109" t="s">
        <v>1305</v>
      </c>
      <c r="K300" s="111">
        <f t="shared" si="9"/>
        <v>-2975</v>
      </c>
      <c r="L300" s="109"/>
    </row>
    <row r="301" spans="1:12" x14ac:dyDescent="0.25">
      <c r="A301" s="110" t="s">
        <v>1333</v>
      </c>
      <c r="B301" s="189">
        <f t="shared" si="8"/>
        <v>46225</v>
      </c>
      <c r="C301" s="122">
        <v>3966</v>
      </c>
      <c r="D301" s="110" t="s">
        <v>145</v>
      </c>
      <c r="E301" s="109"/>
      <c r="F301" s="125" t="s">
        <v>1304</v>
      </c>
      <c r="G301" s="125"/>
      <c r="H301" s="126">
        <v>3870</v>
      </c>
      <c r="I301" s="125"/>
      <c r="J301" s="109" t="s">
        <v>1305</v>
      </c>
      <c r="K301" s="111">
        <f t="shared" si="9"/>
        <v>-3870</v>
      </c>
      <c r="L301" s="109"/>
    </row>
    <row r="302" spans="1:12" x14ac:dyDescent="0.25">
      <c r="A302" s="110" t="s">
        <v>1333</v>
      </c>
      <c r="B302" s="189">
        <f t="shared" si="8"/>
        <v>46225</v>
      </c>
      <c r="C302" s="122">
        <v>3967</v>
      </c>
      <c r="D302" s="110" t="s">
        <v>1312</v>
      </c>
      <c r="E302" s="109"/>
      <c r="F302" s="125" t="s">
        <v>1304</v>
      </c>
      <c r="G302" s="125"/>
      <c r="H302" s="126">
        <v>425</v>
      </c>
      <c r="I302" s="125"/>
      <c r="J302" s="109" t="s">
        <v>1305</v>
      </c>
      <c r="K302" s="111">
        <f t="shared" si="9"/>
        <v>-425</v>
      </c>
      <c r="L302" s="109"/>
    </row>
    <row r="303" spans="1:12" x14ac:dyDescent="0.25">
      <c r="A303" s="110" t="s">
        <v>1333</v>
      </c>
      <c r="B303" s="189">
        <f t="shared" si="8"/>
        <v>46225</v>
      </c>
      <c r="C303" s="122">
        <v>3945</v>
      </c>
      <c r="D303" s="110" t="s">
        <v>1303</v>
      </c>
      <c r="E303" s="109"/>
      <c r="F303" s="125" t="s">
        <v>1304</v>
      </c>
      <c r="G303" s="125"/>
      <c r="H303" s="126">
        <v>5180</v>
      </c>
      <c r="I303" s="125"/>
      <c r="J303" s="109" t="s">
        <v>1305</v>
      </c>
      <c r="K303" s="111">
        <f t="shared" si="9"/>
        <v>-5180</v>
      </c>
      <c r="L303" s="109"/>
    </row>
    <row r="304" spans="1:12" x14ac:dyDescent="0.25">
      <c r="A304" s="110" t="s">
        <v>1333</v>
      </c>
      <c r="B304" s="189">
        <f t="shared" si="8"/>
        <v>46225</v>
      </c>
      <c r="C304" s="122">
        <v>3946</v>
      </c>
      <c r="D304" s="110" t="s">
        <v>1306</v>
      </c>
      <c r="E304" s="109"/>
      <c r="F304" s="125" t="s">
        <v>1304</v>
      </c>
      <c r="G304" s="125"/>
      <c r="H304" s="126">
        <v>3825</v>
      </c>
      <c r="I304" s="125"/>
      <c r="J304" s="109" t="s">
        <v>1305</v>
      </c>
      <c r="K304" s="111">
        <f t="shared" si="9"/>
        <v>-3825</v>
      </c>
      <c r="L304" s="109"/>
    </row>
    <row r="305" spans="1:12" x14ac:dyDescent="0.25">
      <c r="A305" s="110" t="s">
        <v>1333</v>
      </c>
      <c r="B305" s="189">
        <f t="shared" si="8"/>
        <v>46225</v>
      </c>
      <c r="C305" s="122">
        <v>3947</v>
      </c>
      <c r="D305" s="110" t="s">
        <v>1311</v>
      </c>
      <c r="E305" s="109"/>
      <c r="F305" s="125" t="s">
        <v>1304</v>
      </c>
      <c r="G305" s="125"/>
      <c r="H305" s="126">
        <v>680</v>
      </c>
      <c r="I305" s="125"/>
      <c r="J305" s="109" t="s">
        <v>1305</v>
      </c>
      <c r="K305" s="111">
        <f t="shared" si="9"/>
        <v>-680</v>
      </c>
      <c r="L305" s="109"/>
    </row>
    <row r="306" spans="1:12" x14ac:dyDescent="0.25">
      <c r="A306" s="110" t="s">
        <v>1333</v>
      </c>
      <c r="B306" s="189">
        <f t="shared" si="8"/>
        <v>46225</v>
      </c>
      <c r="C306" s="122">
        <v>3948</v>
      </c>
      <c r="D306" s="110" t="s">
        <v>1309</v>
      </c>
      <c r="E306" s="109"/>
      <c r="F306" s="125" t="s">
        <v>1304</v>
      </c>
      <c r="G306" s="125"/>
      <c r="H306" s="126">
        <v>425</v>
      </c>
      <c r="I306" s="125"/>
      <c r="J306" s="109" t="s">
        <v>1305</v>
      </c>
      <c r="K306" s="111">
        <f t="shared" si="9"/>
        <v>-425</v>
      </c>
      <c r="L306" s="109"/>
    </row>
    <row r="307" spans="1:12" x14ac:dyDescent="0.25">
      <c r="A307" s="110" t="s">
        <v>1333</v>
      </c>
      <c r="B307" s="189">
        <f t="shared" si="8"/>
        <v>46225</v>
      </c>
      <c r="C307" s="122">
        <v>3949</v>
      </c>
      <c r="D307" s="110" t="s">
        <v>1310</v>
      </c>
      <c r="E307" s="109"/>
      <c r="F307" s="125" t="s">
        <v>1304</v>
      </c>
      <c r="G307" s="125"/>
      <c r="H307" s="126">
        <v>1020</v>
      </c>
      <c r="I307" s="125"/>
      <c r="J307" s="109" t="s">
        <v>1305</v>
      </c>
      <c r="K307" s="111">
        <f t="shared" si="9"/>
        <v>-1020</v>
      </c>
      <c r="L307" s="109"/>
    </row>
    <row r="308" spans="1:12" x14ac:dyDescent="0.25">
      <c r="A308" s="110" t="s">
        <v>1333</v>
      </c>
      <c r="B308" s="189">
        <f t="shared" si="8"/>
        <v>46225</v>
      </c>
      <c r="C308" s="122">
        <v>3950</v>
      </c>
      <c r="D308" s="110" t="s">
        <v>1307</v>
      </c>
      <c r="E308" s="109"/>
      <c r="F308" s="125" t="s">
        <v>1304</v>
      </c>
      <c r="G308" s="125"/>
      <c r="H308" s="126">
        <v>1275</v>
      </c>
      <c r="I308" s="125"/>
      <c r="J308" s="109" t="s">
        <v>1305</v>
      </c>
      <c r="K308" s="111">
        <f t="shared" si="9"/>
        <v>-1275</v>
      </c>
      <c r="L308" s="109"/>
    </row>
    <row r="309" spans="1:12" x14ac:dyDescent="0.25">
      <c r="A309" s="110" t="s">
        <v>1333</v>
      </c>
      <c r="B309" s="189">
        <f t="shared" si="8"/>
        <v>46225</v>
      </c>
      <c r="C309" s="122"/>
      <c r="D309" s="110" t="s">
        <v>1378</v>
      </c>
      <c r="E309" s="109"/>
      <c r="F309" s="122" t="s">
        <v>8958</v>
      </c>
      <c r="G309" s="125"/>
      <c r="H309" s="126">
        <v>0</v>
      </c>
      <c r="I309" s="125">
        <v>200</v>
      </c>
      <c r="J309" s="109" t="s">
        <v>1305</v>
      </c>
      <c r="K309" s="111">
        <f t="shared" si="9"/>
        <v>200</v>
      </c>
      <c r="L309" s="109" t="s">
        <v>1334</v>
      </c>
    </row>
    <row r="310" spans="1:12" x14ac:dyDescent="0.25">
      <c r="A310" s="127" t="s">
        <v>1333</v>
      </c>
      <c r="B310" s="189">
        <f t="shared" si="8"/>
        <v>46225</v>
      </c>
      <c r="C310" s="122">
        <v>6417</v>
      </c>
      <c r="D310" s="110" t="s">
        <v>153</v>
      </c>
      <c r="E310" s="109"/>
      <c r="F310" s="125" t="s">
        <v>1304</v>
      </c>
      <c r="G310" s="125"/>
      <c r="H310" s="126">
        <v>470</v>
      </c>
      <c r="I310" s="125"/>
      <c r="J310" s="109" t="s">
        <v>1305</v>
      </c>
      <c r="K310" s="111">
        <f t="shared" si="9"/>
        <v>-470</v>
      </c>
      <c r="L310" s="109"/>
    </row>
    <row r="311" spans="1:12" x14ac:dyDescent="0.25">
      <c r="A311" s="110" t="s">
        <v>1335</v>
      </c>
      <c r="B311" s="189">
        <f t="shared" si="8"/>
        <v>46226</v>
      </c>
      <c r="C311" s="122">
        <v>3968</v>
      </c>
      <c r="D311" s="110" t="s">
        <v>1303</v>
      </c>
      <c r="E311" s="109"/>
      <c r="F311" s="125" t="s">
        <v>1304</v>
      </c>
      <c r="G311" s="125"/>
      <c r="H311" s="126">
        <v>5180</v>
      </c>
      <c r="I311" s="125"/>
      <c r="J311" s="109" t="s">
        <v>1305</v>
      </c>
      <c r="K311" s="111">
        <f t="shared" si="9"/>
        <v>-5180</v>
      </c>
      <c r="L311" s="109"/>
    </row>
    <row r="312" spans="1:12" x14ac:dyDescent="0.25">
      <c r="A312" s="110" t="s">
        <v>1335</v>
      </c>
      <c r="B312" s="189">
        <f t="shared" si="8"/>
        <v>46226</v>
      </c>
      <c r="C312" s="122">
        <v>3969</v>
      </c>
      <c r="D312" s="110" t="s">
        <v>1307</v>
      </c>
      <c r="E312" s="109"/>
      <c r="F312" s="125" t="s">
        <v>1304</v>
      </c>
      <c r="G312" s="125"/>
      <c r="H312" s="126">
        <v>1700</v>
      </c>
      <c r="I312" s="125"/>
      <c r="J312" s="109" t="s">
        <v>1305</v>
      </c>
      <c r="K312" s="111">
        <f t="shared" si="9"/>
        <v>-1700</v>
      </c>
      <c r="L312" s="109"/>
    </row>
    <row r="313" spans="1:12" x14ac:dyDescent="0.25">
      <c r="A313" s="110" t="s">
        <v>1335</v>
      </c>
      <c r="B313" s="189">
        <f t="shared" si="8"/>
        <v>46226</v>
      </c>
      <c r="C313" s="122">
        <v>3970</v>
      </c>
      <c r="D313" s="110" t="s">
        <v>1308</v>
      </c>
      <c r="E313" s="109"/>
      <c r="F313" s="125" t="s">
        <v>1304</v>
      </c>
      <c r="G313" s="125"/>
      <c r="H313" s="126">
        <v>7000</v>
      </c>
      <c r="I313" s="125"/>
      <c r="J313" s="109" t="s">
        <v>1305</v>
      </c>
      <c r="K313" s="111">
        <f t="shared" si="9"/>
        <v>-7000</v>
      </c>
      <c r="L313" s="109"/>
    </row>
    <row r="314" spans="1:12" x14ac:dyDescent="0.25">
      <c r="A314" s="110" t="s">
        <v>1335</v>
      </c>
      <c r="B314" s="189">
        <f t="shared" si="8"/>
        <v>46226</v>
      </c>
      <c r="C314" s="122">
        <v>3971</v>
      </c>
      <c r="D314" s="110" t="s">
        <v>1311</v>
      </c>
      <c r="E314" s="109"/>
      <c r="F314" s="125" t="s">
        <v>1304</v>
      </c>
      <c r="G314" s="125"/>
      <c r="H314" s="126">
        <v>680</v>
      </c>
      <c r="I314" s="125"/>
      <c r="J314" s="109" t="s">
        <v>1305</v>
      </c>
      <c r="K314" s="111">
        <f t="shared" si="9"/>
        <v>-680</v>
      </c>
      <c r="L314" s="109"/>
    </row>
    <row r="315" spans="1:12" x14ac:dyDescent="0.25">
      <c r="A315" s="110" t="s">
        <v>1335</v>
      </c>
      <c r="B315" s="189">
        <f t="shared" si="8"/>
        <v>46226</v>
      </c>
      <c r="C315" s="122">
        <v>3972</v>
      </c>
      <c r="D315" s="110" t="s">
        <v>1313</v>
      </c>
      <c r="E315" s="109"/>
      <c r="F315" s="125" t="s">
        <v>1304</v>
      </c>
      <c r="G315" s="125"/>
      <c r="H315" s="126">
        <v>1275</v>
      </c>
      <c r="I315" s="125"/>
      <c r="J315" s="109" t="s">
        <v>1305</v>
      </c>
      <c r="K315" s="111">
        <f t="shared" si="9"/>
        <v>-1275</v>
      </c>
      <c r="L315" s="109"/>
    </row>
    <row r="316" spans="1:12" x14ac:dyDescent="0.25">
      <c r="A316" s="110" t="s">
        <v>1335</v>
      </c>
      <c r="B316" s="189">
        <f t="shared" si="8"/>
        <v>46226</v>
      </c>
      <c r="C316" s="122">
        <v>3973</v>
      </c>
      <c r="D316" s="110" t="s">
        <v>145</v>
      </c>
      <c r="E316" s="109"/>
      <c r="F316" s="125" t="s">
        <v>1304</v>
      </c>
      <c r="G316" s="125"/>
      <c r="H316" s="126">
        <v>2375</v>
      </c>
      <c r="I316" s="125"/>
      <c r="J316" s="109" t="s">
        <v>1305</v>
      </c>
      <c r="K316" s="111">
        <f t="shared" si="9"/>
        <v>-2375</v>
      </c>
      <c r="L316" s="109"/>
    </row>
    <row r="317" spans="1:12" x14ac:dyDescent="0.25">
      <c r="A317" s="110" t="s">
        <v>1335</v>
      </c>
      <c r="B317" s="189">
        <f t="shared" si="8"/>
        <v>46226</v>
      </c>
      <c r="C317" s="122">
        <v>3974</v>
      </c>
      <c r="D317" s="110" t="s">
        <v>147</v>
      </c>
      <c r="E317" s="109"/>
      <c r="F317" s="125" t="s">
        <v>1304</v>
      </c>
      <c r="G317" s="125"/>
      <c r="H317" s="126">
        <v>15000</v>
      </c>
      <c r="I317" s="125"/>
      <c r="J317" s="109" t="s">
        <v>1305</v>
      </c>
      <c r="K317" s="111">
        <f t="shared" si="9"/>
        <v>-15000</v>
      </c>
      <c r="L317" s="109"/>
    </row>
    <row r="318" spans="1:12" x14ac:dyDescent="0.25">
      <c r="A318" s="110" t="s">
        <v>1335</v>
      </c>
      <c r="B318" s="189">
        <f t="shared" si="8"/>
        <v>46226</v>
      </c>
      <c r="C318" s="122">
        <v>3975</v>
      </c>
      <c r="D318" s="110" t="s">
        <v>1310</v>
      </c>
      <c r="E318" s="109"/>
      <c r="F318" s="125" t="s">
        <v>1304</v>
      </c>
      <c r="G318" s="125"/>
      <c r="H318" s="126">
        <v>1020</v>
      </c>
      <c r="I318" s="125"/>
      <c r="J318" s="109" t="s">
        <v>1305</v>
      </c>
      <c r="K318" s="111">
        <f t="shared" si="9"/>
        <v>-1020</v>
      </c>
      <c r="L318" s="109"/>
    </row>
    <row r="319" spans="1:12" x14ac:dyDescent="0.25">
      <c r="A319" s="110" t="s">
        <v>1335</v>
      </c>
      <c r="B319" s="189">
        <f t="shared" si="8"/>
        <v>46226</v>
      </c>
      <c r="C319" s="122">
        <v>3976</v>
      </c>
      <c r="D319" s="110" t="s">
        <v>1306</v>
      </c>
      <c r="E319" s="109"/>
      <c r="F319" s="125" t="s">
        <v>1304</v>
      </c>
      <c r="G319" s="125"/>
      <c r="H319" s="126">
        <v>4250</v>
      </c>
      <c r="I319" s="125"/>
      <c r="J319" s="109" t="s">
        <v>1305</v>
      </c>
      <c r="K319" s="111">
        <f t="shared" si="9"/>
        <v>-4250</v>
      </c>
      <c r="L319" s="109"/>
    </row>
    <row r="320" spans="1:12" x14ac:dyDescent="0.25">
      <c r="A320" s="110" t="s">
        <v>1335</v>
      </c>
      <c r="B320" s="189">
        <f t="shared" si="8"/>
        <v>46226</v>
      </c>
      <c r="C320" s="122">
        <v>3977</v>
      </c>
      <c r="D320" s="110" t="s">
        <v>1312</v>
      </c>
      <c r="E320" s="109"/>
      <c r="F320" s="125" t="s">
        <v>1304</v>
      </c>
      <c r="G320" s="125"/>
      <c r="H320" s="126">
        <v>425</v>
      </c>
      <c r="I320" s="125"/>
      <c r="J320" s="109" t="s">
        <v>1305</v>
      </c>
      <c r="K320" s="111">
        <f t="shared" si="9"/>
        <v>-425</v>
      </c>
      <c r="L320" s="109"/>
    </row>
    <row r="321" spans="1:12" x14ac:dyDescent="0.25">
      <c r="A321" s="110" t="s">
        <v>1335</v>
      </c>
      <c r="B321" s="189">
        <f t="shared" si="8"/>
        <v>46226</v>
      </c>
      <c r="C321" s="122">
        <v>3978</v>
      </c>
      <c r="D321" s="110" t="s">
        <v>196</v>
      </c>
      <c r="E321" s="109"/>
      <c r="F321" s="125" t="s">
        <v>1304</v>
      </c>
      <c r="G321" s="125"/>
      <c r="H321" s="126">
        <f>975-170</f>
        <v>805</v>
      </c>
      <c r="I321" s="125"/>
      <c r="J321" s="109" t="s">
        <v>1305</v>
      </c>
      <c r="K321" s="111">
        <f t="shared" si="9"/>
        <v>-805</v>
      </c>
      <c r="L321" s="109"/>
    </row>
    <row r="322" spans="1:12" x14ac:dyDescent="0.25">
      <c r="A322" s="110" t="s">
        <v>1335</v>
      </c>
      <c r="B322" s="189">
        <f t="shared" si="8"/>
        <v>46226</v>
      </c>
      <c r="C322" s="122">
        <v>3979</v>
      </c>
      <c r="D322" s="110" t="s">
        <v>1336</v>
      </c>
      <c r="E322" s="109"/>
      <c r="F322" s="125" t="s">
        <v>1304</v>
      </c>
      <c r="G322" s="125"/>
      <c r="H322" s="126">
        <v>3015</v>
      </c>
      <c r="I322" s="125"/>
      <c r="J322" s="109" t="s">
        <v>1305</v>
      </c>
      <c r="K322" s="111">
        <f t="shared" si="9"/>
        <v>-3015</v>
      </c>
      <c r="L322" s="109"/>
    </row>
    <row r="323" spans="1:12" x14ac:dyDescent="0.25">
      <c r="A323" s="127" t="s">
        <v>1335</v>
      </c>
      <c r="B323" s="189">
        <f t="shared" ref="B323:B386" si="10">IF(A323="","",IF(ISNUMBER(A323),IFERROR(VLOOKUP(TEXT(A323,"yyyy/mm/dd"),BSAD,2,FALSE),""),IFERROR(VLOOKUP(A323,BSAD,2,FALSE),"")))</f>
        <v>46226</v>
      </c>
      <c r="C323" s="122"/>
      <c r="D323" s="110" t="s">
        <v>1378</v>
      </c>
      <c r="E323" s="109"/>
      <c r="F323" s="122" t="s">
        <v>8958</v>
      </c>
      <c r="G323" s="125"/>
      <c r="H323" s="126">
        <v>0</v>
      </c>
      <c r="I323" s="125">
        <v>3490</v>
      </c>
      <c r="J323" s="109" t="s">
        <v>1305</v>
      </c>
      <c r="K323" s="111">
        <f t="shared" ref="K323:K386" si="11">IF($D323="","",N($G323)-$H323+$I323)</f>
        <v>3490</v>
      </c>
      <c r="L323" s="109"/>
    </row>
    <row r="324" spans="1:12" ht="30" customHeight="1" x14ac:dyDescent="0.25">
      <c r="A324" s="127" t="s">
        <v>1335</v>
      </c>
      <c r="B324" s="189">
        <f t="shared" si="10"/>
        <v>46226</v>
      </c>
      <c r="C324" s="122"/>
      <c r="D324" s="110" t="s">
        <v>1378</v>
      </c>
      <c r="E324" s="109"/>
      <c r="F324" s="122" t="s">
        <v>8958</v>
      </c>
      <c r="G324" s="125"/>
      <c r="H324" s="126">
        <v>0</v>
      </c>
      <c r="I324" s="125">
        <f>500+200+400+600</f>
        <v>1700</v>
      </c>
      <c r="J324" s="109" t="s">
        <v>1305</v>
      </c>
      <c r="K324" s="111">
        <f t="shared" si="11"/>
        <v>1700</v>
      </c>
      <c r="L324" s="109" t="s">
        <v>1337</v>
      </c>
    </row>
    <row r="325" spans="1:12" x14ac:dyDescent="0.25">
      <c r="A325" s="127" t="s">
        <v>1335</v>
      </c>
      <c r="B325" s="189">
        <f t="shared" si="10"/>
        <v>46226</v>
      </c>
      <c r="C325" s="122">
        <v>6436</v>
      </c>
      <c r="D325" s="110" t="s">
        <v>153</v>
      </c>
      <c r="E325" s="109"/>
      <c r="F325" s="125" t="s">
        <v>1304</v>
      </c>
      <c r="G325" s="125"/>
      <c r="H325" s="126">
        <v>1100</v>
      </c>
      <c r="I325" s="125"/>
      <c r="J325" s="109" t="s">
        <v>1331</v>
      </c>
      <c r="K325" s="111">
        <f t="shared" si="11"/>
        <v>-1100</v>
      </c>
      <c r="L325" s="109" t="s">
        <v>1332</v>
      </c>
    </row>
    <row r="326" spans="1:12" x14ac:dyDescent="0.25">
      <c r="A326" s="127" t="s">
        <v>1335</v>
      </c>
      <c r="B326" s="189">
        <f t="shared" si="10"/>
        <v>46226</v>
      </c>
      <c r="C326" s="122">
        <v>6436</v>
      </c>
      <c r="D326" s="110" t="s">
        <v>153</v>
      </c>
      <c r="E326" s="109"/>
      <c r="F326" s="125" t="s">
        <v>1304</v>
      </c>
      <c r="G326" s="125"/>
      <c r="H326" s="126">
        <v>500</v>
      </c>
      <c r="I326" s="125"/>
      <c r="J326" s="109" t="s">
        <v>1305</v>
      </c>
      <c r="K326" s="111">
        <f t="shared" si="11"/>
        <v>-500</v>
      </c>
      <c r="L326" s="109"/>
    </row>
    <row r="327" spans="1:12" x14ac:dyDescent="0.25">
      <c r="A327" s="110" t="s">
        <v>1338</v>
      </c>
      <c r="B327" s="189">
        <f t="shared" si="10"/>
        <v>46227</v>
      </c>
      <c r="C327" s="122">
        <v>3980</v>
      </c>
      <c r="D327" s="110" t="s">
        <v>1303</v>
      </c>
      <c r="E327" s="109"/>
      <c r="F327" s="125" t="s">
        <v>1304</v>
      </c>
      <c r="G327" s="125"/>
      <c r="H327" s="126">
        <v>5180</v>
      </c>
      <c r="I327" s="125"/>
      <c r="J327" s="109" t="s">
        <v>1305</v>
      </c>
      <c r="K327" s="111">
        <f t="shared" si="11"/>
        <v>-5180</v>
      </c>
      <c r="L327" s="109"/>
    </row>
    <row r="328" spans="1:12" x14ac:dyDescent="0.25">
      <c r="A328" s="110" t="s">
        <v>1338</v>
      </c>
      <c r="B328" s="189">
        <f t="shared" si="10"/>
        <v>46227</v>
      </c>
      <c r="C328" s="122">
        <v>3981</v>
      </c>
      <c r="D328" s="110" t="s">
        <v>1306</v>
      </c>
      <c r="E328" s="109"/>
      <c r="F328" s="125" t="s">
        <v>1304</v>
      </c>
      <c r="G328" s="125"/>
      <c r="H328" s="126">
        <v>5100</v>
      </c>
      <c r="I328" s="125"/>
      <c r="J328" s="109" t="s">
        <v>1305</v>
      </c>
      <c r="K328" s="111">
        <f t="shared" si="11"/>
        <v>-5100</v>
      </c>
      <c r="L328" s="109"/>
    </row>
    <row r="329" spans="1:12" x14ac:dyDescent="0.25">
      <c r="A329" s="110" t="s">
        <v>1338</v>
      </c>
      <c r="B329" s="189">
        <f t="shared" si="10"/>
        <v>46227</v>
      </c>
      <c r="C329" s="122">
        <v>3982</v>
      </c>
      <c r="D329" s="110" t="s">
        <v>1307</v>
      </c>
      <c r="E329" s="109"/>
      <c r="F329" s="125" t="s">
        <v>1304</v>
      </c>
      <c r="G329" s="125"/>
      <c r="H329" s="126">
        <v>1700</v>
      </c>
      <c r="I329" s="125"/>
      <c r="J329" s="109" t="s">
        <v>1305</v>
      </c>
      <c r="K329" s="111">
        <f t="shared" si="11"/>
        <v>-1700</v>
      </c>
      <c r="L329" s="109"/>
    </row>
    <row r="330" spans="1:12" x14ac:dyDescent="0.25">
      <c r="A330" s="110" t="s">
        <v>1338</v>
      </c>
      <c r="B330" s="189">
        <f t="shared" si="10"/>
        <v>46227</v>
      </c>
      <c r="C330" s="122">
        <v>3983</v>
      </c>
      <c r="D330" s="110" t="s">
        <v>1308</v>
      </c>
      <c r="E330" s="109"/>
      <c r="F330" s="125" t="s">
        <v>1304</v>
      </c>
      <c r="G330" s="125"/>
      <c r="H330" s="126">
        <v>5500</v>
      </c>
      <c r="I330" s="125"/>
      <c r="J330" s="109" t="s">
        <v>1305</v>
      </c>
      <c r="K330" s="111">
        <f t="shared" si="11"/>
        <v>-5500</v>
      </c>
      <c r="L330" s="109"/>
    </row>
    <row r="331" spans="1:12" x14ac:dyDescent="0.25">
      <c r="A331" s="110" t="s">
        <v>1338</v>
      </c>
      <c r="B331" s="189">
        <f t="shared" si="10"/>
        <v>46227</v>
      </c>
      <c r="C331" s="122">
        <v>3984</v>
      </c>
      <c r="D331" s="110" t="s">
        <v>1312</v>
      </c>
      <c r="E331" s="109"/>
      <c r="F331" s="125" t="s">
        <v>1304</v>
      </c>
      <c r="G331" s="125"/>
      <c r="H331" s="126">
        <v>425</v>
      </c>
      <c r="I331" s="125"/>
      <c r="J331" s="109" t="s">
        <v>1305</v>
      </c>
      <c r="K331" s="111">
        <f t="shared" si="11"/>
        <v>-425</v>
      </c>
      <c r="L331" s="109"/>
    </row>
    <row r="332" spans="1:12" x14ac:dyDescent="0.25">
      <c r="A332" s="110" t="s">
        <v>1338</v>
      </c>
      <c r="B332" s="189">
        <f t="shared" si="10"/>
        <v>46227</v>
      </c>
      <c r="C332" s="122">
        <v>3985</v>
      </c>
      <c r="D332" s="110" t="s">
        <v>1313</v>
      </c>
      <c r="E332" s="109"/>
      <c r="F332" s="125" t="s">
        <v>1304</v>
      </c>
      <c r="G332" s="125"/>
      <c r="H332" s="126">
        <v>1275</v>
      </c>
      <c r="I332" s="125"/>
      <c r="J332" s="109" t="s">
        <v>1305</v>
      </c>
      <c r="K332" s="111">
        <f t="shared" si="11"/>
        <v>-1275</v>
      </c>
      <c r="L332" s="109"/>
    </row>
    <row r="333" spans="1:12" x14ac:dyDescent="0.25">
      <c r="A333" s="110" t="s">
        <v>1338</v>
      </c>
      <c r="B333" s="189">
        <f t="shared" si="10"/>
        <v>46227</v>
      </c>
      <c r="C333" s="122">
        <v>3986</v>
      </c>
      <c r="D333" s="110" t="s">
        <v>1311</v>
      </c>
      <c r="E333" s="109"/>
      <c r="F333" s="125" t="s">
        <v>1304</v>
      </c>
      <c r="G333" s="125"/>
      <c r="H333" s="126">
        <v>680</v>
      </c>
      <c r="I333" s="125"/>
      <c r="J333" s="109" t="s">
        <v>1305</v>
      </c>
      <c r="K333" s="111">
        <f t="shared" si="11"/>
        <v>-680</v>
      </c>
      <c r="L333" s="109"/>
    </row>
    <row r="334" spans="1:12" x14ac:dyDescent="0.25">
      <c r="A334" s="110" t="s">
        <v>1338</v>
      </c>
      <c r="B334" s="189">
        <f t="shared" si="10"/>
        <v>46227</v>
      </c>
      <c r="C334" s="122">
        <v>3987</v>
      </c>
      <c r="D334" s="110" t="s">
        <v>1310</v>
      </c>
      <c r="E334" s="109"/>
      <c r="F334" s="125" t="s">
        <v>1304</v>
      </c>
      <c r="G334" s="125"/>
      <c r="H334" s="126">
        <v>1020</v>
      </c>
      <c r="I334" s="125"/>
      <c r="J334" s="109" t="s">
        <v>1305</v>
      </c>
      <c r="K334" s="111">
        <f t="shared" si="11"/>
        <v>-1020</v>
      </c>
      <c r="L334" s="109"/>
    </row>
    <row r="335" spans="1:12" x14ac:dyDescent="0.25">
      <c r="A335" s="110" t="s">
        <v>1338</v>
      </c>
      <c r="B335" s="189">
        <f t="shared" si="10"/>
        <v>46227</v>
      </c>
      <c r="C335" s="122">
        <v>3988</v>
      </c>
      <c r="D335" s="110" t="s">
        <v>134</v>
      </c>
      <c r="E335" s="109"/>
      <c r="F335" s="125" t="s">
        <v>1304</v>
      </c>
      <c r="G335" s="125"/>
      <c r="H335" s="126">
        <v>1900</v>
      </c>
      <c r="I335" s="125"/>
      <c r="J335" s="109" t="s">
        <v>1305</v>
      </c>
      <c r="K335" s="111">
        <f t="shared" si="11"/>
        <v>-1900</v>
      </c>
      <c r="L335" s="109"/>
    </row>
    <row r="336" spans="1:12" x14ac:dyDescent="0.25">
      <c r="A336" s="110" t="s">
        <v>1338</v>
      </c>
      <c r="B336" s="189">
        <f t="shared" si="10"/>
        <v>46227</v>
      </c>
      <c r="C336" s="122">
        <v>3989</v>
      </c>
      <c r="D336" s="110" t="s">
        <v>145</v>
      </c>
      <c r="E336" s="109"/>
      <c r="F336" s="125" t="s">
        <v>1304</v>
      </c>
      <c r="G336" s="125"/>
      <c r="H336" s="126">
        <v>2375</v>
      </c>
      <c r="I336" s="125"/>
      <c r="J336" s="109" t="s">
        <v>1305</v>
      </c>
      <c r="K336" s="111">
        <f t="shared" si="11"/>
        <v>-2375</v>
      </c>
      <c r="L336" s="109"/>
    </row>
    <row r="337" spans="1:12" x14ac:dyDescent="0.25">
      <c r="A337" s="110" t="s">
        <v>1338</v>
      </c>
      <c r="B337" s="189">
        <f t="shared" si="10"/>
        <v>46227</v>
      </c>
      <c r="C337" s="122">
        <v>3990</v>
      </c>
      <c r="D337" s="110" t="s">
        <v>610</v>
      </c>
      <c r="E337" s="109"/>
      <c r="F337" s="125" t="s">
        <v>1304</v>
      </c>
      <c r="G337" s="125"/>
      <c r="H337" s="126">
        <v>3400</v>
      </c>
      <c r="I337" s="125"/>
      <c r="J337" s="109" t="s">
        <v>1305</v>
      </c>
      <c r="K337" s="111">
        <f t="shared" si="11"/>
        <v>-3400</v>
      </c>
      <c r="L337" s="109"/>
    </row>
    <row r="338" spans="1:12" x14ac:dyDescent="0.25">
      <c r="A338" s="110" t="s">
        <v>1338</v>
      </c>
      <c r="B338" s="189">
        <f t="shared" si="10"/>
        <v>46227</v>
      </c>
      <c r="C338" s="122"/>
      <c r="D338" s="110" t="s">
        <v>1378</v>
      </c>
      <c r="E338" s="109"/>
      <c r="F338" s="122" t="s">
        <v>8958</v>
      </c>
      <c r="G338" s="125"/>
      <c r="H338" s="126">
        <v>0</v>
      </c>
      <c r="I338" s="125">
        <v>3400</v>
      </c>
      <c r="J338" s="109" t="s">
        <v>1305</v>
      </c>
      <c r="K338" s="111">
        <f t="shared" si="11"/>
        <v>3400</v>
      </c>
      <c r="L338" s="109"/>
    </row>
    <row r="339" spans="1:12" x14ac:dyDescent="0.25">
      <c r="A339" s="127" t="s">
        <v>1338</v>
      </c>
      <c r="B339" s="189">
        <f t="shared" si="10"/>
        <v>46227</v>
      </c>
      <c r="C339" s="122">
        <v>6451</v>
      </c>
      <c r="D339" s="110" t="s">
        <v>153</v>
      </c>
      <c r="E339" s="109"/>
      <c r="F339" s="125" t="s">
        <v>1304</v>
      </c>
      <c r="G339" s="125"/>
      <c r="H339" s="126">
        <v>300</v>
      </c>
      <c r="I339" s="125"/>
      <c r="J339" s="109" t="s">
        <v>1305</v>
      </c>
      <c r="K339" s="111">
        <f t="shared" si="11"/>
        <v>-300</v>
      </c>
      <c r="L339" s="109"/>
    </row>
    <row r="340" spans="1:12" x14ac:dyDescent="0.25">
      <c r="A340" s="110" t="s">
        <v>1340</v>
      </c>
      <c r="B340" s="189">
        <f t="shared" si="10"/>
        <v>46228</v>
      </c>
      <c r="C340" s="122">
        <v>6453</v>
      </c>
      <c r="D340" s="110" t="s">
        <v>153</v>
      </c>
      <c r="E340" s="109"/>
      <c r="F340" s="125" t="s">
        <v>1304</v>
      </c>
      <c r="G340" s="125"/>
      <c r="H340" s="126">
        <v>2350</v>
      </c>
      <c r="I340" s="125"/>
      <c r="J340" s="109" t="s">
        <v>1305</v>
      </c>
      <c r="K340" s="111">
        <f t="shared" si="11"/>
        <v>-2350</v>
      </c>
      <c r="L340" s="109"/>
    </row>
    <row r="341" spans="1:12" x14ac:dyDescent="0.25">
      <c r="A341" s="110" t="s">
        <v>1340</v>
      </c>
      <c r="B341" s="189">
        <f t="shared" si="10"/>
        <v>46228</v>
      </c>
      <c r="C341" s="122">
        <v>3991</v>
      </c>
      <c r="D341" s="110" t="s">
        <v>1303</v>
      </c>
      <c r="E341" s="109"/>
      <c r="F341" s="125" t="s">
        <v>1304</v>
      </c>
      <c r="G341" s="125"/>
      <c r="H341" s="126">
        <v>5180</v>
      </c>
      <c r="I341" s="125"/>
      <c r="J341" s="109" t="s">
        <v>1305</v>
      </c>
      <c r="K341" s="111">
        <f t="shared" si="11"/>
        <v>-5180</v>
      </c>
      <c r="L341" s="109"/>
    </row>
    <row r="342" spans="1:12" x14ac:dyDescent="0.25">
      <c r="A342" s="110" t="s">
        <v>1340</v>
      </c>
      <c r="B342" s="189">
        <f t="shared" si="10"/>
        <v>46228</v>
      </c>
      <c r="C342" s="122">
        <v>3992</v>
      </c>
      <c r="D342" s="110" t="s">
        <v>1306</v>
      </c>
      <c r="E342" s="109"/>
      <c r="F342" s="125" t="s">
        <v>1304</v>
      </c>
      <c r="G342" s="125"/>
      <c r="H342" s="126">
        <v>4250</v>
      </c>
      <c r="I342" s="125"/>
      <c r="J342" s="109" t="s">
        <v>1305</v>
      </c>
      <c r="K342" s="111">
        <f t="shared" si="11"/>
        <v>-4250</v>
      </c>
      <c r="L342" s="109"/>
    </row>
    <row r="343" spans="1:12" x14ac:dyDescent="0.25">
      <c r="A343" s="110" t="s">
        <v>1340</v>
      </c>
      <c r="B343" s="189">
        <f t="shared" si="10"/>
        <v>46228</v>
      </c>
      <c r="C343" s="122">
        <v>3993</v>
      </c>
      <c r="D343" s="110" t="s">
        <v>1311</v>
      </c>
      <c r="E343" s="109"/>
      <c r="F343" s="125" t="s">
        <v>1304</v>
      </c>
      <c r="G343" s="125"/>
      <c r="H343" s="126">
        <v>680</v>
      </c>
      <c r="I343" s="125"/>
      <c r="J343" s="109" t="s">
        <v>1305</v>
      </c>
      <c r="K343" s="111">
        <f t="shared" si="11"/>
        <v>-680</v>
      </c>
      <c r="L343" s="109"/>
    </row>
    <row r="344" spans="1:12" x14ac:dyDescent="0.25">
      <c r="A344" s="110" t="s">
        <v>1340</v>
      </c>
      <c r="B344" s="189">
        <f t="shared" si="10"/>
        <v>46228</v>
      </c>
      <c r="C344" s="122">
        <v>3994</v>
      </c>
      <c r="D344" s="110" t="s">
        <v>1308</v>
      </c>
      <c r="E344" s="109"/>
      <c r="F344" s="125" t="s">
        <v>1304</v>
      </c>
      <c r="G344" s="125"/>
      <c r="H344" s="126">
        <v>10000</v>
      </c>
      <c r="I344" s="125"/>
      <c r="J344" s="109" t="s">
        <v>1305</v>
      </c>
      <c r="K344" s="111">
        <f t="shared" si="11"/>
        <v>-10000</v>
      </c>
      <c r="L344" s="109"/>
    </row>
    <row r="345" spans="1:12" x14ac:dyDescent="0.25">
      <c r="A345" s="110" t="s">
        <v>1340</v>
      </c>
      <c r="B345" s="189">
        <f t="shared" si="10"/>
        <v>46228</v>
      </c>
      <c r="C345" s="122">
        <v>3995</v>
      </c>
      <c r="D345" s="110" t="s">
        <v>1309</v>
      </c>
      <c r="E345" s="109"/>
      <c r="F345" s="125" t="s">
        <v>1304</v>
      </c>
      <c r="G345" s="125"/>
      <c r="H345" s="126">
        <v>425</v>
      </c>
      <c r="I345" s="125"/>
      <c r="J345" s="109" t="s">
        <v>1305</v>
      </c>
      <c r="K345" s="111">
        <f t="shared" si="11"/>
        <v>-425</v>
      </c>
      <c r="L345" s="109"/>
    </row>
    <row r="346" spans="1:12" x14ac:dyDescent="0.25">
      <c r="A346" s="110" t="s">
        <v>1340</v>
      </c>
      <c r="B346" s="189">
        <f t="shared" si="10"/>
        <v>46228</v>
      </c>
      <c r="C346" s="122">
        <v>3996</v>
      </c>
      <c r="D346" s="110" t="s">
        <v>1310</v>
      </c>
      <c r="E346" s="109"/>
      <c r="F346" s="125" t="s">
        <v>1304</v>
      </c>
      <c r="G346" s="125"/>
      <c r="H346" s="126">
        <v>1020</v>
      </c>
      <c r="I346" s="125"/>
      <c r="J346" s="109" t="s">
        <v>1305</v>
      </c>
      <c r="K346" s="111">
        <f t="shared" si="11"/>
        <v>-1020</v>
      </c>
      <c r="L346" s="109"/>
    </row>
    <row r="347" spans="1:12" x14ac:dyDescent="0.25">
      <c r="A347" s="110" t="s">
        <v>1340</v>
      </c>
      <c r="B347" s="189">
        <f t="shared" si="10"/>
        <v>46228</v>
      </c>
      <c r="C347" s="122">
        <v>3997</v>
      </c>
      <c r="D347" s="110" t="s">
        <v>1307</v>
      </c>
      <c r="E347" s="109"/>
      <c r="F347" s="125" t="s">
        <v>1304</v>
      </c>
      <c r="G347" s="125"/>
      <c r="H347" s="126">
        <v>2125</v>
      </c>
      <c r="I347" s="125"/>
      <c r="J347" s="109" t="s">
        <v>1305</v>
      </c>
      <c r="K347" s="111">
        <f t="shared" si="11"/>
        <v>-2125</v>
      </c>
      <c r="L347" s="109"/>
    </row>
    <row r="348" spans="1:12" x14ac:dyDescent="0.25">
      <c r="A348" s="110" t="s">
        <v>1340</v>
      </c>
      <c r="B348" s="189">
        <f t="shared" si="10"/>
        <v>46228</v>
      </c>
      <c r="C348" s="122">
        <v>3998</v>
      </c>
      <c r="D348" s="110" t="s">
        <v>1312</v>
      </c>
      <c r="E348" s="109"/>
      <c r="F348" s="125" t="s">
        <v>1304</v>
      </c>
      <c r="G348" s="125"/>
      <c r="H348" s="126">
        <v>425</v>
      </c>
      <c r="I348" s="125"/>
      <c r="J348" s="109" t="s">
        <v>1305</v>
      </c>
      <c r="K348" s="111">
        <f t="shared" si="11"/>
        <v>-425</v>
      </c>
      <c r="L348" s="109"/>
    </row>
    <row r="349" spans="1:12" x14ac:dyDescent="0.25">
      <c r="A349" s="110" t="s">
        <v>1340</v>
      </c>
      <c r="B349" s="189">
        <f t="shared" si="10"/>
        <v>46228</v>
      </c>
      <c r="C349" s="122">
        <v>3999</v>
      </c>
      <c r="D349" s="110" t="s">
        <v>1313</v>
      </c>
      <c r="E349" s="109"/>
      <c r="F349" s="125" t="s">
        <v>1304</v>
      </c>
      <c r="G349" s="125"/>
      <c r="H349" s="126">
        <v>1275</v>
      </c>
      <c r="I349" s="125"/>
      <c r="J349" s="109" t="s">
        <v>1305</v>
      </c>
      <c r="K349" s="111">
        <f t="shared" si="11"/>
        <v>-1275</v>
      </c>
      <c r="L349" s="109"/>
    </row>
    <row r="350" spans="1:12" x14ac:dyDescent="0.25">
      <c r="A350" s="110" t="s">
        <v>1340</v>
      </c>
      <c r="B350" s="189">
        <f t="shared" si="10"/>
        <v>46228</v>
      </c>
      <c r="C350" s="122">
        <v>4000</v>
      </c>
      <c r="D350" s="110" t="s">
        <v>145</v>
      </c>
      <c r="E350" s="109"/>
      <c r="F350" s="125" t="s">
        <v>1304</v>
      </c>
      <c r="G350" s="125"/>
      <c r="H350" s="126">
        <v>2495</v>
      </c>
      <c r="I350" s="125"/>
      <c r="J350" s="109" t="s">
        <v>1305</v>
      </c>
      <c r="K350" s="111">
        <f t="shared" si="11"/>
        <v>-2495</v>
      </c>
      <c r="L350" s="109"/>
    </row>
    <row r="351" spans="1:12" x14ac:dyDescent="0.25">
      <c r="A351" s="110" t="s">
        <v>1340</v>
      </c>
      <c r="B351" s="189">
        <f t="shared" si="10"/>
        <v>46228</v>
      </c>
      <c r="C351" s="122">
        <v>4001</v>
      </c>
      <c r="D351" s="110" t="s">
        <v>265</v>
      </c>
      <c r="E351" s="109"/>
      <c r="F351" s="125" t="s">
        <v>1304</v>
      </c>
      <c r="G351" s="125"/>
      <c r="H351" s="126">
        <v>400</v>
      </c>
      <c r="I351" s="125"/>
      <c r="J351" s="109" t="s">
        <v>1305</v>
      </c>
      <c r="K351" s="111">
        <f t="shared" si="11"/>
        <v>-400</v>
      </c>
      <c r="L351" s="109"/>
    </row>
    <row r="352" spans="1:12" x14ac:dyDescent="0.25">
      <c r="A352" s="110" t="s">
        <v>1340</v>
      </c>
      <c r="B352" s="189">
        <f t="shared" si="10"/>
        <v>46228</v>
      </c>
      <c r="C352" s="122">
        <v>4002</v>
      </c>
      <c r="D352" s="110" t="s">
        <v>1341</v>
      </c>
      <c r="E352" s="109"/>
      <c r="F352" s="125" t="s">
        <v>1304</v>
      </c>
      <c r="G352" s="125"/>
      <c r="H352" s="126">
        <v>5000</v>
      </c>
      <c r="I352" s="125"/>
      <c r="J352" s="109" t="s">
        <v>1331</v>
      </c>
      <c r="K352" s="111">
        <f t="shared" si="11"/>
        <v>-5000</v>
      </c>
      <c r="L352" s="109" t="s">
        <v>1332</v>
      </c>
    </row>
    <row r="353" spans="1:12" ht="25.5" customHeight="1" x14ac:dyDescent="0.25">
      <c r="A353" s="127" t="s">
        <v>1340</v>
      </c>
      <c r="B353" s="189">
        <f t="shared" si="10"/>
        <v>46228</v>
      </c>
      <c r="C353" s="122"/>
      <c r="D353" s="110" t="s">
        <v>1378</v>
      </c>
      <c r="E353" s="109"/>
      <c r="F353" s="122" t="s">
        <v>8958</v>
      </c>
      <c r="G353" s="125"/>
      <c r="H353" s="126">
        <v>0</v>
      </c>
      <c r="I353" s="125">
        <v>5000</v>
      </c>
      <c r="J353" s="109" t="s">
        <v>1305</v>
      </c>
      <c r="K353" s="111">
        <f t="shared" si="11"/>
        <v>5000</v>
      </c>
      <c r="L353" s="109" t="s">
        <v>1342</v>
      </c>
    </row>
    <row r="354" spans="1:12" x14ac:dyDescent="0.25">
      <c r="A354" s="127" t="s">
        <v>1340</v>
      </c>
      <c r="B354" s="189">
        <f t="shared" si="10"/>
        <v>46228</v>
      </c>
      <c r="C354" s="122"/>
      <c r="D354" s="110" t="s">
        <v>1378</v>
      </c>
      <c r="E354" s="109"/>
      <c r="F354" s="122" t="s">
        <v>8958</v>
      </c>
      <c r="G354" s="125"/>
      <c r="H354" s="126">
        <v>0</v>
      </c>
      <c r="I354" s="125">
        <v>7500</v>
      </c>
      <c r="J354" s="109" t="s">
        <v>1305</v>
      </c>
      <c r="K354" s="111">
        <f t="shared" si="11"/>
        <v>7500</v>
      </c>
      <c r="L354" s="109" t="s">
        <v>1343</v>
      </c>
    </row>
    <row r="355" spans="1:12" x14ac:dyDescent="0.25">
      <c r="A355" s="127" t="s">
        <v>1340</v>
      </c>
      <c r="B355" s="189">
        <f t="shared" si="10"/>
        <v>46228</v>
      </c>
      <c r="C355" s="122">
        <v>6452</v>
      </c>
      <c r="D355" s="110" t="s">
        <v>153</v>
      </c>
      <c r="E355" s="109"/>
      <c r="F355" s="125" t="s">
        <v>1304</v>
      </c>
      <c r="G355" s="125"/>
      <c r="H355" s="126">
        <v>650</v>
      </c>
      <c r="I355" s="125"/>
      <c r="J355" s="109" t="s">
        <v>1305</v>
      </c>
      <c r="K355" s="111">
        <f t="shared" si="11"/>
        <v>-650</v>
      </c>
      <c r="L355" s="109"/>
    </row>
    <row r="356" spans="1:12" x14ac:dyDescent="0.25">
      <c r="A356" s="128" t="s">
        <v>640</v>
      </c>
      <c r="B356" s="189">
        <f t="shared" si="10"/>
        <v>46229</v>
      </c>
      <c r="C356" s="122">
        <v>4003</v>
      </c>
      <c r="D356" s="118" t="s">
        <v>1312</v>
      </c>
      <c r="E356" s="109"/>
      <c r="F356" s="125" t="s">
        <v>1304</v>
      </c>
      <c r="G356" s="125"/>
      <c r="H356" s="109">
        <v>425</v>
      </c>
      <c r="I356" s="125"/>
      <c r="J356" s="109" t="s">
        <v>1305</v>
      </c>
      <c r="K356" s="111">
        <f t="shared" si="11"/>
        <v>-425</v>
      </c>
      <c r="L356" s="109"/>
    </row>
    <row r="357" spans="1:12" x14ac:dyDescent="0.25">
      <c r="A357" s="128" t="s">
        <v>640</v>
      </c>
      <c r="B357" s="189">
        <f t="shared" si="10"/>
        <v>46229</v>
      </c>
      <c r="C357" s="122">
        <v>4004</v>
      </c>
      <c r="D357" s="118" t="s">
        <v>151</v>
      </c>
      <c r="E357" s="109"/>
      <c r="F357" s="125" t="s">
        <v>1304</v>
      </c>
      <c r="G357" s="125"/>
      <c r="H357" s="109">
        <v>5000</v>
      </c>
      <c r="I357" s="125"/>
      <c r="J357" s="109" t="s">
        <v>1305</v>
      </c>
      <c r="K357" s="111">
        <f t="shared" si="11"/>
        <v>-5000</v>
      </c>
      <c r="L357" s="109"/>
    </row>
    <row r="358" spans="1:12" x14ac:dyDescent="0.25">
      <c r="A358" s="128" t="s">
        <v>640</v>
      </c>
      <c r="B358" s="189">
        <f t="shared" si="10"/>
        <v>46229</v>
      </c>
      <c r="C358" s="122">
        <v>4005</v>
      </c>
      <c r="D358" s="118" t="s">
        <v>1303</v>
      </c>
      <c r="E358" s="109"/>
      <c r="F358" s="125" t="s">
        <v>1304</v>
      </c>
      <c r="G358" s="125"/>
      <c r="H358" s="109">
        <v>4755</v>
      </c>
      <c r="I358" s="125"/>
      <c r="J358" s="109" t="s">
        <v>1305</v>
      </c>
      <c r="K358" s="111">
        <f t="shared" si="11"/>
        <v>-4755</v>
      </c>
      <c r="L358" s="109"/>
    </row>
    <row r="359" spans="1:12" x14ac:dyDescent="0.25">
      <c r="A359" s="128" t="s">
        <v>640</v>
      </c>
      <c r="B359" s="189">
        <f t="shared" si="10"/>
        <v>46229</v>
      </c>
      <c r="C359" s="122">
        <v>4006</v>
      </c>
      <c r="D359" s="118" t="s">
        <v>1306</v>
      </c>
      <c r="E359" s="109"/>
      <c r="F359" s="125" t="s">
        <v>1304</v>
      </c>
      <c r="G359" s="125"/>
      <c r="H359" s="109">
        <v>4250</v>
      </c>
      <c r="I359" s="125"/>
      <c r="J359" s="109" t="s">
        <v>1305</v>
      </c>
      <c r="K359" s="111">
        <f t="shared" si="11"/>
        <v>-4250</v>
      </c>
      <c r="L359" s="109"/>
    </row>
    <row r="360" spans="1:12" x14ac:dyDescent="0.25">
      <c r="A360" s="128" t="s">
        <v>640</v>
      </c>
      <c r="B360" s="189">
        <f t="shared" si="10"/>
        <v>46229</v>
      </c>
      <c r="C360" s="122">
        <v>4007</v>
      </c>
      <c r="D360" s="118" t="s">
        <v>1307</v>
      </c>
      <c r="E360" s="109"/>
      <c r="F360" s="125" t="s">
        <v>1304</v>
      </c>
      <c r="G360" s="125"/>
      <c r="H360" s="109">
        <v>2125</v>
      </c>
      <c r="I360" s="125"/>
      <c r="J360" s="109" t="s">
        <v>1305</v>
      </c>
      <c r="K360" s="111">
        <f t="shared" si="11"/>
        <v>-2125</v>
      </c>
      <c r="L360" s="109"/>
    </row>
    <row r="361" spans="1:12" x14ac:dyDescent="0.25">
      <c r="A361" s="128" t="s">
        <v>640</v>
      </c>
      <c r="B361" s="189">
        <f t="shared" si="10"/>
        <v>46229</v>
      </c>
      <c r="C361" s="122">
        <v>4008</v>
      </c>
      <c r="D361" s="118" t="s">
        <v>1308</v>
      </c>
      <c r="E361" s="109"/>
      <c r="F361" s="125" t="s">
        <v>1304</v>
      </c>
      <c r="G361" s="125"/>
      <c r="H361" s="109">
        <v>9700</v>
      </c>
      <c r="I361" s="125"/>
      <c r="J361" s="109" t="s">
        <v>1305</v>
      </c>
      <c r="K361" s="111">
        <f t="shared" si="11"/>
        <v>-9700</v>
      </c>
      <c r="L361" s="109"/>
    </row>
    <row r="362" spans="1:12" x14ac:dyDescent="0.25">
      <c r="A362" s="128" t="s">
        <v>640</v>
      </c>
      <c r="B362" s="189">
        <f t="shared" si="10"/>
        <v>46229</v>
      </c>
      <c r="C362" s="122">
        <v>4009</v>
      </c>
      <c r="D362" s="118" t="s">
        <v>1313</v>
      </c>
      <c r="E362" s="109"/>
      <c r="F362" s="125" t="s">
        <v>1304</v>
      </c>
      <c r="G362" s="125"/>
      <c r="H362" s="109">
        <v>1700</v>
      </c>
      <c r="I362" s="125"/>
      <c r="J362" s="109" t="s">
        <v>1305</v>
      </c>
      <c r="K362" s="111">
        <f t="shared" si="11"/>
        <v>-1700</v>
      </c>
      <c r="L362" s="109"/>
    </row>
    <row r="363" spans="1:12" x14ac:dyDescent="0.25">
      <c r="A363" s="128" t="s">
        <v>640</v>
      </c>
      <c r="B363" s="189">
        <f t="shared" si="10"/>
        <v>46229</v>
      </c>
      <c r="C363" s="122">
        <v>4010</v>
      </c>
      <c r="D363" s="118" t="s">
        <v>1311</v>
      </c>
      <c r="E363" s="109"/>
      <c r="F363" s="125" t="s">
        <v>1304</v>
      </c>
      <c r="G363" s="125"/>
      <c r="H363" s="109">
        <v>680</v>
      </c>
      <c r="I363" s="125"/>
      <c r="J363" s="109" t="s">
        <v>1305</v>
      </c>
      <c r="K363" s="111">
        <f t="shared" si="11"/>
        <v>-680</v>
      </c>
      <c r="L363" s="109"/>
    </row>
    <row r="364" spans="1:12" x14ac:dyDescent="0.25">
      <c r="A364" s="128" t="s">
        <v>640</v>
      </c>
      <c r="B364" s="189">
        <f t="shared" si="10"/>
        <v>46229</v>
      </c>
      <c r="C364" s="122">
        <v>4011</v>
      </c>
      <c r="D364" s="118" t="s">
        <v>1310</v>
      </c>
      <c r="E364" s="109"/>
      <c r="F364" s="125" t="s">
        <v>1304</v>
      </c>
      <c r="G364" s="125"/>
      <c r="H364" s="109">
        <v>1020</v>
      </c>
      <c r="I364" s="125"/>
      <c r="J364" s="109" t="s">
        <v>1305</v>
      </c>
      <c r="K364" s="111">
        <f t="shared" si="11"/>
        <v>-1020</v>
      </c>
      <c r="L364" s="109"/>
    </row>
    <row r="365" spans="1:12" x14ac:dyDescent="0.25">
      <c r="A365" s="128" t="s">
        <v>640</v>
      </c>
      <c r="B365" s="189">
        <f t="shared" si="10"/>
        <v>46229</v>
      </c>
      <c r="C365" s="122">
        <v>4012</v>
      </c>
      <c r="D365" s="118" t="s">
        <v>145</v>
      </c>
      <c r="E365" s="109"/>
      <c r="F365" s="125" t="s">
        <v>1304</v>
      </c>
      <c r="G365" s="125"/>
      <c r="H365" s="109">
        <v>7420</v>
      </c>
      <c r="I365" s="125"/>
      <c r="J365" s="109" t="s">
        <v>1305</v>
      </c>
      <c r="K365" s="111">
        <f t="shared" si="11"/>
        <v>-7420</v>
      </c>
      <c r="L365" s="109"/>
    </row>
    <row r="366" spans="1:12" x14ac:dyDescent="0.25">
      <c r="A366" s="128" t="s">
        <v>656</v>
      </c>
      <c r="B366" s="189">
        <f t="shared" si="10"/>
        <v>46230</v>
      </c>
      <c r="C366" s="122">
        <v>4013</v>
      </c>
      <c r="D366" s="118" t="s">
        <v>1311</v>
      </c>
      <c r="E366" s="109"/>
      <c r="F366" s="125" t="s">
        <v>1304</v>
      </c>
      <c r="G366" s="125"/>
      <c r="H366" s="109">
        <v>680</v>
      </c>
      <c r="I366" s="125"/>
      <c r="J366" s="109" t="s">
        <v>1305</v>
      </c>
      <c r="K366" s="111">
        <f t="shared" si="11"/>
        <v>-680</v>
      </c>
      <c r="L366" s="109"/>
    </row>
    <row r="367" spans="1:12" x14ac:dyDescent="0.25">
      <c r="A367" s="128" t="s">
        <v>656</v>
      </c>
      <c r="B367" s="189">
        <f t="shared" si="10"/>
        <v>46230</v>
      </c>
      <c r="C367" s="122">
        <v>4014</v>
      </c>
      <c r="D367" s="118" t="s">
        <v>1303</v>
      </c>
      <c r="E367" s="109"/>
      <c r="F367" s="125" t="s">
        <v>1304</v>
      </c>
      <c r="G367" s="125"/>
      <c r="H367" s="109">
        <v>5180</v>
      </c>
      <c r="I367" s="125"/>
      <c r="J367" s="109" t="s">
        <v>1305</v>
      </c>
      <c r="K367" s="111">
        <f t="shared" si="11"/>
        <v>-5180</v>
      </c>
      <c r="L367" s="109"/>
    </row>
    <row r="368" spans="1:12" x14ac:dyDescent="0.25">
      <c r="A368" s="128" t="s">
        <v>656</v>
      </c>
      <c r="B368" s="189">
        <f t="shared" si="10"/>
        <v>46230</v>
      </c>
      <c r="C368" s="122">
        <v>4015</v>
      </c>
      <c r="D368" s="118" t="s">
        <v>134</v>
      </c>
      <c r="E368" s="109"/>
      <c r="F368" s="125" t="s">
        <v>1304</v>
      </c>
      <c r="G368" s="125"/>
      <c r="H368" s="109">
        <v>1650</v>
      </c>
      <c r="I368" s="125"/>
      <c r="J368" s="109" t="s">
        <v>1305</v>
      </c>
      <c r="K368" s="111">
        <f t="shared" si="11"/>
        <v>-1650</v>
      </c>
      <c r="L368" s="109"/>
    </row>
    <row r="369" spans="1:12" x14ac:dyDescent="0.25">
      <c r="A369" s="128" t="s">
        <v>656</v>
      </c>
      <c r="B369" s="189">
        <f t="shared" si="10"/>
        <v>46230</v>
      </c>
      <c r="C369" s="122">
        <v>4016</v>
      </c>
      <c r="D369" s="118" t="s">
        <v>1310</v>
      </c>
      <c r="E369" s="109"/>
      <c r="F369" s="125" t="s">
        <v>1304</v>
      </c>
      <c r="G369" s="125"/>
      <c r="H369" s="109">
        <v>1275</v>
      </c>
      <c r="I369" s="125"/>
      <c r="J369" s="109" t="s">
        <v>1305</v>
      </c>
      <c r="K369" s="111">
        <f t="shared" si="11"/>
        <v>-1275</v>
      </c>
      <c r="L369" s="109"/>
    </row>
    <row r="370" spans="1:12" x14ac:dyDescent="0.25">
      <c r="A370" s="128" t="s">
        <v>656</v>
      </c>
      <c r="B370" s="189">
        <f t="shared" si="10"/>
        <v>46230</v>
      </c>
      <c r="C370" s="122">
        <v>4017</v>
      </c>
      <c r="D370" s="118" t="s">
        <v>1307</v>
      </c>
      <c r="E370" s="109"/>
      <c r="F370" s="125" t="s">
        <v>1304</v>
      </c>
      <c r="G370" s="125"/>
      <c r="H370" s="109">
        <v>2975</v>
      </c>
      <c r="I370" s="125"/>
      <c r="J370" s="109" t="s">
        <v>1305</v>
      </c>
      <c r="K370" s="111">
        <f t="shared" si="11"/>
        <v>-2975</v>
      </c>
      <c r="L370" s="109"/>
    </row>
    <row r="371" spans="1:12" x14ac:dyDescent="0.25">
      <c r="A371" s="128" t="s">
        <v>656</v>
      </c>
      <c r="B371" s="189">
        <f t="shared" si="10"/>
        <v>46230</v>
      </c>
      <c r="C371" s="122">
        <v>4018</v>
      </c>
      <c r="D371" s="118" t="s">
        <v>1313</v>
      </c>
      <c r="E371" s="109"/>
      <c r="F371" s="125" t="s">
        <v>1304</v>
      </c>
      <c r="G371" s="125"/>
      <c r="H371" s="109">
        <v>1275</v>
      </c>
      <c r="I371" s="125"/>
      <c r="J371" s="109" t="s">
        <v>1305</v>
      </c>
      <c r="K371" s="111">
        <f t="shared" si="11"/>
        <v>-1275</v>
      </c>
      <c r="L371" s="109"/>
    </row>
    <row r="372" spans="1:12" x14ac:dyDescent="0.25">
      <c r="A372" s="128" t="s">
        <v>656</v>
      </c>
      <c r="B372" s="189">
        <f t="shared" si="10"/>
        <v>46230</v>
      </c>
      <c r="C372" s="122">
        <v>4019</v>
      </c>
      <c r="D372" s="118" t="s">
        <v>1306</v>
      </c>
      <c r="E372" s="109"/>
      <c r="F372" s="125" t="s">
        <v>1304</v>
      </c>
      <c r="G372" s="125"/>
      <c r="H372" s="109">
        <v>3825</v>
      </c>
      <c r="I372" s="125"/>
      <c r="J372" s="109" t="s">
        <v>1305</v>
      </c>
      <c r="K372" s="111">
        <f t="shared" si="11"/>
        <v>-3825</v>
      </c>
      <c r="L372" s="109"/>
    </row>
    <row r="373" spans="1:12" x14ac:dyDescent="0.25">
      <c r="A373" s="128" t="s">
        <v>656</v>
      </c>
      <c r="B373" s="189">
        <f t="shared" si="10"/>
        <v>46230</v>
      </c>
      <c r="C373" s="122">
        <v>4020</v>
      </c>
      <c r="D373" s="118" t="s">
        <v>1308</v>
      </c>
      <c r="E373" s="109"/>
      <c r="F373" s="125" t="s">
        <v>1304</v>
      </c>
      <c r="G373" s="125"/>
      <c r="H373" s="109">
        <v>3000</v>
      </c>
      <c r="I373" s="125"/>
      <c r="J373" s="109" t="s">
        <v>1305</v>
      </c>
      <c r="K373" s="111">
        <f t="shared" si="11"/>
        <v>-3000</v>
      </c>
      <c r="L373" s="109"/>
    </row>
    <row r="374" spans="1:12" x14ac:dyDescent="0.25">
      <c r="A374" s="128" t="s">
        <v>656</v>
      </c>
      <c r="B374" s="189">
        <f t="shared" si="10"/>
        <v>46230</v>
      </c>
      <c r="C374" s="122">
        <v>4021</v>
      </c>
      <c r="D374" s="118" t="s">
        <v>1312</v>
      </c>
      <c r="E374" s="109"/>
      <c r="F374" s="125" t="s">
        <v>1304</v>
      </c>
      <c r="G374" s="125"/>
      <c r="H374" s="109">
        <v>425</v>
      </c>
      <c r="I374" s="125"/>
      <c r="J374" s="109" t="s">
        <v>1305</v>
      </c>
      <c r="K374" s="111">
        <f t="shared" si="11"/>
        <v>-425</v>
      </c>
      <c r="L374" s="109"/>
    </row>
    <row r="375" spans="1:12" x14ac:dyDescent="0.25">
      <c r="A375" s="128" t="s">
        <v>656</v>
      </c>
      <c r="B375" s="189">
        <f t="shared" si="10"/>
        <v>46230</v>
      </c>
      <c r="C375" s="122">
        <v>4022</v>
      </c>
      <c r="D375" s="118" t="s">
        <v>265</v>
      </c>
      <c r="E375" s="109"/>
      <c r="F375" s="125" t="s">
        <v>1304</v>
      </c>
      <c r="G375" s="125"/>
      <c r="H375" s="109">
        <v>400</v>
      </c>
      <c r="I375" s="125"/>
      <c r="J375" s="109" t="s">
        <v>1305</v>
      </c>
      <c r="K375" s="111">
        <f t="shared" si="11"/>
        <v>-400</v>
      </c>
      <c r="L375" s="109"/>
    </row>
    <row r="376" spans="1:12" x14ac:dyDescent="0.25">
      <c r="A376" s="128" t="s">
        <v>656</v>
      </c>
      <c r="B376" s="189">
        <f t="shared" si="10"/>
        <v>46230</v>
      </c>
      <c r="C376" s="122">
        <v>4023</v>
      </c>
      <c r="D376" s="118" t="s">
        <v>145</v>
      </c>
      <c r="E376" s="109"/>
      <c r="F376" s="125" t="s">
        <v>1304</v>
      </c>
      <c r="G376" s="125"/>
      <c r="H376" s="109">
        <v>3395</v>
      </c>
      <c r="I376" s="125"/>
      <c r="J376" s="109" t="s">
        <v>1305</v>
      </c>
      <c r="K376" s="111">
        <f t="shared" si="11"/>
        <v>-3395</v>
      </c>
      <c r="L376" s="109"/>
    </row>
    <row r="377" spans="1:12" x14ac:dyDescent="0.25">
      <c r="A377" s="128" t="s">
        <v>656</v>
      </c>
      <c r="B377" s="189">
        <f t="shared" si="10"/>
        <v>46230</v>
      </c>
      <c r="C377" s="122">
        <v>4024</v>
      </c>
      <c r="D377" s="118" t="s">
        <v>1308</v>
      </c>
      <c r="E377" s="109"/>
      <c r="F377" s="125" t="s">
        <v>1304</v>
      </c>
      <c r="G377" s="125"/>
      <c r="H377" s="109">
        <v>7000</v>
      </c>
      <c r="I377" s="125"/>
      <c r="J377" s="109" t="s">
        <v>1331</v>
      </c>
      <c r="K377" s="111">
        <f t="shared" si="11"/>
        <v>-7000</v>
      </c>
      <c r="L377" s="109" t="s">
        <v>1332</v>
      </c>
    </row>
    <row r="378" spans="1:12" x14ac:dyDescent="0.25">
      <c r="A378" s="128" t="s">
        <v>656</v>
      </c>
      <c r="B378" s="189">
        <f t="shared" si="10"/>
        <v>46230</v>
      </c>
      <c r="C378" s="122">
        <v>6454</v>
      </c>
      <c r="D378" s="118" t="s">
        <v>153</v>
      </c>
      <c r="E378" s="109"/>
      <c r="F378" s="125" t="s">
        <v>1304</v>
      </c>
      <c r="G378" s="125"/>
      <c r="H378" s="109">
        <v>350</v>
      </c>
      <c r="I378" s="125"/>
      <c r="J378" s="109" t="s">
        <v>1305</v>
      </c>
      <c r="K378" s="111">
        <f t="shared" si="11"/>
        <v>-350</v>
      </c>
      <c r="L378" s="109"/>
    </row>
    <row r="379" spans="1:12" x14ac:dyDescent="0.25">
      <c r="A379" s="128" t="s">
        <v>656</v>
      </c>
      <c r="B379" s="189">
        <f t="shared" si="10"/>
        <v>46230</v>
      </c>
      <c r="C379" s="122"/>
      <c r="D379" s="110" t="s">
        <v>1378</v>
      </c>
      <c r="E379" s="109"/>
      <c r="F379" s="122" t="s">
        <v>8958</v>
      </c>
      <c r="G379" s="125"/>
      <c r="H379" s="109"/>
      <c r="I379" s="125">
        <v>5000</v>
      </c>
      <c r="J379" s="109" t="s">
        <v>1305</v>
      </c>
      <c r="K379" s="111">
        <f t="shared" si="11"/>
        <v>5000</v>
      </c>
      <c r="L379" s="109"/>
    </row>
    <row r="380" spans="1:12" x14ac:dyDescent="0.25">
      <c r="A380" s="128" t="s">
        <v>656</v>
      </c>
      <c r="B380" s="189">
        <f t="shared" si="10"/>
        <v>46230</v>
      </c>
      <c r="C380" s="122"/>
      <c r="D380" s="110" t="s">
        <v>1378</v>
      </c>
      <c r="E380" s="109"/>
      <c r="F380" s="122" t="s">
        <v>8958</v>
      </c>
      <c r="G380" s="125"/>
      <c r="H380" s="109"/>
      <c r="I380" s="125">
        <v>7105</v>
      </c>
      <c r="J380" s="109" t="s">
        <v>1305</v>
      </c>
      <c r="K380" s="111">
        <f t="shared" si="11"/>
        <v>7105</v>
      </c>
      <c r="L380" s="109"/>
    </row>
    <row r="381" spans="1:12" x14ac:dyDescent="0.25">
      <c r="A381" s="128" t="s">
        <v>656</v>
      </c>
      <c r="B381" s="189">
        <f t="shared" si="10"/>
        <v>46230</v>
      </c>
      <c r="C381" s="122"/>
      <c r="D381" s="110" t="s">
        <v>1378</v>
      </c>
      <c r="E381" s="109"/>
      <c r="F381" s="122" t="s">
        <v>8958</v>
      </c>
      <c r="G381" s="125"/>
      <c r="H381" s="109"/>
      <c r="I381" s="125">
        <v>540</v>
      </c>
      <c r="J381" s="109" t="s">
        <v>1305</v>
      </c>
      <c r="K381" s="111">
        <f t="shared" si="11"/>
        <v>540</v>
      </c>
      <c r="L381" s="109"/>
    </row>
    <row r="382" spans="1:12" x14ac:dyDescent="0.25">
      <c r="A382" s="128" t="s">
        <v>51</v>
      </c>
      <c r="B382" s="189">
        <f t="shared" si="10"/>
        <v>46231</v>
      </c>
      <c r="C382" s="122">
        <v>4025</v>
      </c>
      <c r="D382" s="118" t="s">
        <v>1303</v>
      </c>
      <c r="E382" s="109"/>
      <c r="F382" s="125" t="s">
        <v>1304</v>
      </c>
      <c r="G382" s="125"/>
      <c r="H382" s="109">
        <v>5180</v>
      </c>
      <c r="I382" s="125"/>
      <c r="J382" s="109" t="s">
        <v>1305</v>
      </c>
      <c r="K382" s="111">
        <f t="shared" si="11"/>
        <v>-5180</v>
      </c>
      <c r="L382" s="109"/>
    </row>
    <row r="383" spans="1:12" x14ac:dyDescent="0.25">
      <c r="A383" s="128" t="s">
        <v>51</v>
      </c>
      <c r="B383" s="189">
        <f t="shared" si="10"/>
        <v>46231</v>
      </c>
      <c r="C383" s="122">
        <v>4026</v>
      </c>
      <c r="D383" s="118" t="s">
        <v>1306</v>
      </c>
      <c r="E383" s="109"/>
      <c r="F383" s="125" t="s">
        <v>1304</v>
      </c>
      <c r="G383" s="125"/>
      <c r="H383" s="109">
        <v>1700</v>
      </c>
      <c r="I383" s="125"/>
      <c r="J383" s="109" t="s">
        <v>1305</v>
      </c>
      <c r="K383" s="111">
        <f t="shared" si="11"/>
        <v>-1700</v>
      </c>
      <c r="L383" s="109"/>
    </row>
    <row r="384" spans="1:12" x14ac:dyDescent="0.25">
      <c r="A384" s="128" t="s">
        <v>51</v>
      </c>
      <c r="B384" s="189">
        <f t="shared" si="10"/>
        <v>46231</v>
      </c>
      <c r="C384" s="122">
        <v>4027</v>
      </c>
      <c r="D384" s="118" t="s">
        <v>1313</v>
      </c>
      <c r="E384" s="109"/>
      <c r="F384" s="125" t="s">
        <v>1304</v>
      </c>
      <c r="G384" s="125"/>
      <c r="H384" s="109">
        <v>1275</v>
      </c>
      <c r="I384" s="125"/>
      <c r="J384" s="109" t="s">
        <v>1305</v>
      </c>
      <c r="K384" s="111">
        <f t="shared" si="11"/>
        <v>-1275</v>
      </c>
      <c r="L384" s="109"/>
    </row>
    <row r="385" spans="1:12" x14ac:dyDescent="0.25">
      <c r="A385" s="128" t="s">
        <v>51</v>
      </c>
      <c r="B385" s="189">
        <f t="shared" si="10"/>
        <v>46231</v>
      </c>
      <c r="C385" s="122">
        <v>4028</v>
      </c>
      <c r="D385" s="118" t="s">
        <v>1308</v>
      </c>
      <c r="E385" s="109"/>
      <c r="F385" s="125" t="s">
        <v>1304</v>
      </c>
      <c r="G385" s="125"/>
      <c r="H385" s="109">
        <v>7700</v>
      </c>
      <c r="I385" s="125"/>
      <c r="J385" s="109" t="s">
        <v>1305</v>
      </c>
      <c r="K385" s="111">
        <f t="shared" si="11"/>
        <v>-7700</v>
      </c>
      <c r="L385" s="109"/>
    </row>
    <row r="386" spans="1:12" x14ac:dyDescent="0.25">
      <c r="A386" s="128" t="s">
        <v>51</v>
      </c>
      <c r="B386" s="189">
        <f t="shared" si="10"/>
        <v>46231</v>
      </c>
      <c r="C386" s="122">
        <v>4029</v>
      </c>
      <c r="D386" s="118" t="s">
        <v>1312</v>
      </c>
      <c r="E386" s="109"/>
      <c r="F386" s="125" t="s">
        <v>1304</v>
      </c>
      <c r="G386" s="125"/>
      <c r="H386" s="109">
        <v>425</v>
      </c>
      <c r="I386" s="125"/>
      <c r="J386" s="109" t="s">
        <v>1305</v>
      </c>
      <c r="K386" s="111">
        <f t="shared" si="11"/>
        <v>-425</v>
      </c>
      <c r="L386" s="109"/>
    </row>
    <row r="387" spans="1:12" x14ac:dyDescent="0.25">
      <c r="A387" s="128" t="s">
        <v>51</v>
      </c>
      <c r="B387" s="189">
        <f t="shared" ref="B387:B450" si="12">IF(A387="","",IF(ISNUMBER(A387),IFERROR(VLOOKUP(TEXT(A387,"yyyy/mm/dd"),BSAD,2,FALSE),""),IFERROR(VLOOKUP(A387,BSAD,2,FALSE),"")))</f>
        <v>46231</v>
      </c>
      <c r="C387" s="122">
        <v>4030</v>
      </c>
      <c r="D387" s="118" t="s">
        <v>1307</v>
      </c>
      <c r="E387" s="109"/>
      <c r="F387" s="125" t="s">
        <v>1304</v>
      </c>
      <c r="G387" s="125"/>
      <c r="H387" s="109">
        <v>1700</v>
      </c>
      <c r="I387" s="125"/>
      <c r="J387" s="109" t="s">
        <v>1305</v>
      </c>
      <c r="K387" s="111">
        <f t="shared" ref="K387:K450" si="13">IF($D387="","",N($G387)-$H387+$I387)</f>
        <v>-1700</v>
      </c>
      <c r="L387" s="109"/>
    </row>
    <row r="388" spans="1:12" x14ac:dyDescent="0.25">
      <c r="A388" s="128" t="s">
        <v>51</v>
      </c>
      <c r="B388" s="189">
        <f t="shared" si="12"/>
        <v>46231</v>
      </c>
      <c r="C388" s="122">
        <v>4031</v>
      </c>
      <c r="D388" s="118" t="s">
        <v>1311</v>
      </c>
      <c r="E388" s="109"/>
      <c r="F388" s="125" t="s">
        <v>1304</v>
      </c>
      <c r="G388" s="125"/>
      <c r="H388" s="109">
        <v>680</v>
      </c>
      <c r="I388" s="125"/>
      <c r="J388" s="109" t="s">
        <v>1305</v>
      </c>
      <c r="K388" s="111">
        <f t="shared" si="13"/>
        <v>-680</v>
      </c>
      <c r="L388" s="109"/>
    </row>
    <row r="389" spans="1:12" x14ac:dyDescent="0.25">
      <c r="A389" s="128" t="s">
        <v>51</v>
      </c>
      <c r="B389" s="189">
        <f t="shared" si="12"/>
        <v>46231</v>
      </c>
      <c r="C389" s="122">
        <v>4032</v>
      </c>
      <c r="D389" s="118" t="s">
        <v>1310</v>
      </c>
      <c r="E389" s="109"/>
      <c r="F389" s="125" t="s">
        <v>1304</v>
      </c>
      <c r="G389" s="125"/>
      <c r="H389" s="109">
        <v>1360</v>
      </c>
      <c r="I389" s="125"/>
      <c r="J389" s="109" t="s">
        <v>1305</v>
      </c>
      <c r="K389" s="111">
        <f t="shared" si="13"/>
        <v>-1360</v>
      </c>
      <c r="L389" s="109"/>
    </row>
    <row r="390" spans="1:12" x14ac:dyDescent="0.25">
      <c r="A390" s="128" t="s">
        <v>51</v>
      </c>
      <c r="B390" s="189">
        <f t="shared" si="12"/>
        <v>46231</v>
      </c>
      <c r="C390" s="122">
        <v>4033</v>
      </c>
      <c r="D390" s="118" t="s">
        <v>1309</v>
      </c>
      <c r="E390" s="109"/>
      <c r="F390" s="125" t="s">
        <v>1304</v>
      </c>
      <c r="G390" s="125"/>
      <c r="H390" s="109">
        <v>1020</v>
      </c>
      <c r="I390" s="125"/>
      <c r="J390" s="109" t="s">
        <v>1305</v>
      </c>
      <c r="K390" s="111">
        <f t="shared" si="13"/>
        <v>-1020</v>
      </c>
      <c r="L390" s="109"/>
    </row>
    <row r="391" spans="1:12" x14ac:dyDescent="0.25">
      <c r="A391" s="128" t="s">
        <v>51</v>
      </c>
      <c r="B391" s="189">
        <f t="shared" si="12"/>
        <v>46231</v>
      </c>
      <c r="C391" s="122">
        <v>4034</v>
      </c>
      <c r="D391" s="118" t="s">
        <v>145</v>
      </c>
      <c r="E391" s="109"/>
      <c r="F391" s="125" t="s">
        <v>1304</v>
      </c>
      <c r="G391" s="125"/>
      <c r="H391" s="109">
        <v>2850</v>
      </c>
      <c r="I391" s="125"/>
      <c r="J391" s="109" t="s">
        <v>1305</v>
      </c>
      <c r="K391" s="111">
        <f t="shared" si="13"/>
        <v>-2850</v>
      </c>
      <c r="L391" s="109"/>
    </row>
    <row r="392" spans="1:12" x14ac:dyDescent="0.25">
      <c r="A392" s="128" t="s">
        <v>51</v>
      </c>
      <c r="B392" s="189">
        <f t="shared" si="12"/>
        <v>46231</v>
      </c>
      <c r="C392" s="122">
        <v>4035</v>
      </c>
      <c r="D392" s="118" t="s">
        <v>8835</v>
      </c>
      <c r="E392" s="109"/>
      <c r="F392" s="125" t="s">
        <v>1304</v>
      </c>
      <c r="G392" s="125"/>
      <c r="H392" s="109">
        <v>430</v>
      </c>
      <c r="I392" s="125"/>
      <c r="J392" s="109" t="s">
        <v>1305</v>
      </c>
      <c r="K392" s="111">
        <f t="shared" si="13"/>
        <v>-430</v>
      </c>
      <c r="L392" s="109"/>
    </row>
    <row r="393" spans="1:12" x14ac:dyDescent="0.25">
      <c r="A393" s="128" t="s">
        <v>51</v>
      </c>
      <c r="B393" s="189">
        <f t="shared" si="12"/>
        <v>46231</v>
      </c>
      <c r="C393" s="122">
        <v>6455</v>
      </c>
      <c r="D393" s="118" t="s">
        <v>153</v>
      </c>
      <c r="E393" s="109"/>
      <c r="F393" s="125" t="s">
        <v>1304</v>
      </c>
      <c r="G393" s="125"/>
      <c r="H393" s="109">
        <v>600</v>
      </c>
      <c r="I393" s="125"/>
      <c r="J393" s="109" t="s">
        <v>1305</v>
      </c>
      <c r="K393" s="111">
        <f t="shared" si="13"/>
        <v>-600</v>
      </c>
      <c r="L393" s="109"/>
    </row>
    <row r="394" spans="1:12" x14ac:dyDescent="0.25">
      <c r="A394" s="128" t="s">
        <v>51</v>
      </c>
      <c r="B394" s="189">
        <f t="shared" si="12"/>
        <v>46231</v>
      </c>
      <c r="C394" s="122"/>
      <c r="D394" s="110" t="s">
        <v>1378</v>
      </c>
      <c r="E394" s="109"/>
      <c r="F394" s="122" t="s">
        <v>8958</v>
      </c>
      <c r="G394" s="125"/>
      <c r="H394" s="109"/>
      <c r="I394" s="125">
        <v>1000</v>
      </c>
      <c r="J394" s="109" t="s">
        <v>1305</v>
      </c>
      <c r="K394" s="111">
        <f t="shared" si="13"/>
        <v>1000</v>
      </c>
      <c r="L394" s="109"/>
    </row>
    <row r="395" spans="1:12" x14ac:dyDescent="0.25">
      <c r="A395" s="128" t="s">
        <v>51</v>
      </c>
      <c r="B395" s="189">
        <f t="shared" si="12"/>
        <v>46231</v>
      </c>
      <c r="C395" s="122"/>
      <c r="D395" s="110" t="s">
        <v>1378</v>
      </c>
      <c r="E395" s="109"/>
      <c r="F395" s="122" t="s">
        <v>8958</v>
      </c>
      <c r="G395" s="125"/>
      <c r="H395" s="109"/>
      <c r="I395" s="125">
        <f>200+240</f>
        <v>440</v>
      </c>
      <c r="J395" s="109" t="s">
        <v>1305</v>
      </c>
      <c r="K395" s="111">
        <f t="shared" si="13"/>
        <v>440</v>
      </c>
      <c r="L395" s="109"/>
    </row>
    <row r="396" spans="1:12" x14ac:dyDescent="0.25">
      <c r="A396" s="128" t="s">
        <v>51</v>
      </c>
      <c r="B396" s="189">
        <f t="shared" si="12"/>
        <v>46231</v>
      </c>
      <c r="C396" s="122"/>
      <c r="D396" s="110" t="s">
        <v>1378</v>
      </c>
      <c r="E396" s="109"/>
      <c r="F396" s="122" t="s">
        <v>8958</v>
      </c>
      <c r="G396" s="125"/>
      <c r="H396" s="109"/>
      <c r="I396" s="125">
        <v>8410</v>
      </c>
      <c r="J396" s="109" t="s">
        <v>1305</v>
      </c>
      <c r="K396" s="111">
        <f t="shared" si="13"/>
        <v>8410</v>
      </c>
      <c r="L396" s="109"/>
    </row>
    <row r="397" spans="1:12" x14ac:dyDescent="0.25">
      <c r="A397" s="128" t="s">
        <v>697</v>
      </c>
      <c r="B397" s="189">
        <f t="shared" si="12"/>
        <v>46232</v>
      </c>
      <c r="C397" s="122">
        <v>4036</v>
      </c>
      <c r="D397" s="118" t="s">
        <v>1303</v>
      </c>
      <c r="E397" s="109"/>
      <c r="F397" s="125" t="s">
        <v>1304</v>
      </c>
      <c r="G397" s="125"/>
      <c r="H397" s="109">
        <v>5100</v>
      </c>
      <c r="I397" s="125"/>
      <c r="J397" s="109" t="s">
        <v>1305</v>
      </c>
      <c r="K397" s="111">
        <f t="shared" si="13"/>
        <v>-5100</v>
      </c>
      <c r="L397" s="109"/>
    </row>
    <row r="398" spans="1:12" x14ac:dyDescent="0.25">
      <c r="A398" s="128" t="s">
        <v>697</v>
      </c>
      <c r="B398" s="189">
        <f t="shared" si="12"/>
        <v>46232</v>
      </c>
      <c r="C398" s="122">
        <v>4037</v>
      </c>
      <c r="D398" s="118" t="s">
        <v>1306</v>
      </c>
      <c r="E398" s="109"/>
      <c r="F398" s="125" t="s">
        <v>1304</v>
      </c>
      <c r="G398" s="125"/>
      <c r="H398" s="109">
        <v>5100</v>
      </c>
      <c r="I398" s="125"/>
      <c r="J398" s="109" t="s">
        <v>1305</v>
      </c>
      <c r="K398" s="111">
        <f t="shared" si="13"/>
        <v>-5100</v>
      </c>
      <c r="L398" s="109"/>
    </row>
    <row r="399" spans="1:12" x14ac:dyDescent="0.25">
      <c r="A399" s="128" t="s">
        <v>697</v>
      </c>
      <c r="B399" s="189">
        <f t="shared" si="12"/>
        <v>46232</v>
      </c>
      <c r="C399" s="122">
        <v>4038</v>
      </c>
      <c r="D399" s="118" t="s">
        <v>1313</v>
      </c>
      <c r="E399" s="109"/>
      <c r="F399" s="125" t="s">
        <v>1304</v>
      </c>
      <c r="G399" s="125"/>
      <c r="H399" s="109">
        <v>1275</v>
      </c>
      <c r="I399" s="125"/>
      <c r="J399" s="109" t="s">
        <v>1305</v>
      </c>
      <c r="K399" s="111">
        <f t="shared" si="13"/>
        <v>-1275</v>
      </c>
      <c r="L399" s="109"/>
    </row>
    <row r="400" spans="1:12" x14ac:dyDescent="0.25">
      <c r="A400" s="128" t="s">
        <v>697</v>
      </c>
      <c r="B400" s="189">
        <f t="shared" si="12"/>
        <v>46232</v>
      </c>
      <c r="C400" s="122">
        <v>4039</v>
      </c>
      <c r="D400" s="118" t="s">
        <v>1308</v>
      </c>
      <c r="E400" s="109"/>
      <c r="F400" s="125" t="s">
        <v>1304</v>
      </c>
      <c r="G400" s="125"/>
      <c r="H400" s="109">
        <v>5500</v>
      </c>
      <c r="I400" s="125"/>
      <c r="J400" s="109" t="s">
        <v>1305</v>
      </c>
      <c r="K400" s="111">
        <f t="shared" si="13"/>
        <v>-5500</v>
      </c>
      <c r="L400" s="109"/>
    </row>
    <row r="401" spans="1:12" x14ac:dyDescent="0.25">
      <c r="A401" s="128" t="s">
        <v>697</v>
      </c>
      <c r="B401" s="189">
        <f t="shared" si="12"/>
        <v>46232</v>
      </c>
      <c r="C401" s="122">
        <v>4040</v>
      </c>
      <c r="D401" s="118" t="s">
        <v>1312</v>
      </c>
      <c r="E401" s="109"/>
      <c r="F401" s="125" t="s">
        <v>1304</v>
      </c>
      <c r="G401" s="125"/>
      <c r="H401" s="109">
        <v>425</v>
      </c>
      <c r="I401" s="125"/>
      <c r="J401" s="109" t="s">
        <v>1305</v>
      </c>
      <c r="K401" s="111">
        <f t="shared" si="13"/>
        <v>-425</v>
      </c>
      <c r="L401" s="109"/>
    </row>
    <row r="402" spans="1:12" x14ac:dyDescent="0.25">
      <c r="A402" s="128" t="s">
        <v>697</v>
      </c>
      <c r="B402" s="189">
        <f t="shared" si="12"/>
        <v>46232</v>
      </c>
      <c r="C402" s="122">
        <v>4041</v>
      </c>
      <c r="D402" s="118" t="s">
        <v>1307</v>
      </c>
      <c r="E402" s="109"/>
      <c r="F402" s="125" t="s">
        <v>1304</v>
      </c>
      <c r="G402" s="125"/>
      <c r="H402" s="109">
        <v>2125</v>
      </c>
      <c r="I402" s="125"/>
      <c r="J402" s="109" t="s">
        <v>1305</v>
      </c>
      <c r="K402" s="111">
        <f t="shared" si="13"/>
        <v>-2125</v>
      </c>
      <c r="L402" s="109"/>
    </row>
    <row r="403" spans="1:12" x14ac:dyDescent="0.25">
      <c r="A403" s="128" t="s">
        <v>697</v>
      </c>
      <c r="B403" s="189">
        <f t="shared" si="12"/>
        <v>46232</v>
      </c>
      <c r="C403" s="122">
        <v>4042</v>
      </c>
      <c r="D403" s="118" t="s">
        <v>1311</v>
      </c>
      <c r="E403" s="109"/>
      <c r="F403" s="125" t="s">
        <v>1304</v>
      </c>
      <c r="G403" s="125"/>
      <c r="H403" s="109">
        <v>680</v>
      </c>
      <c r="I403" s="125"/>
      <c r="J403" s="109" t="s">
        <v>1305</v>
      </c>
      <c r="K403" s="111">
        <f t="shared" si="13"/>
        <v>-680</v>
      </c>
      <c r="L403" s="109"/>
    </row>
    <row r="404" spans="1:12" x14ac:dyDescent="0.25">
      <c r="A404" s="128" t="s">
        <v>697</v>
      </c>
      <c r="B404" s="189">
        <f t="shared" si="12"/>
        <v>46232</v>
      </c>
      <c r="C404" s="122">
        <v>4043</v>
      </c>
      <c r="D404" s="118" t="s">
        <v>1310</v>
      </c>
      <c r="E404" s="109"/>
      <c r="F404" s="125" t="s">
        <v>1304</v>
      </c>
      <c r="G404" s="125"/>
      <c r="H404" s="109">
        <v>1020</v>
      </c>
      <c r="I404" s="125"/>
      <c r="J404" s="109" t="s">
        <v>1305</v>
      </c>
      <c r="K404" s="111">
        <f t="shared" si="13"/>
        <v>-1020</v>
      </c>
      <c r="L404" s="109"/>
    </row>
    <row r="405" spans="1:12" x14ac:dyDescent="0.25">
      <c r="A405" s="128" t="s">
        <v>697</v>
      </c>
      <c r="B405" s="189">
        <f t="shared" si="12"/>
        <v>46232</v>
      </c>
      <c r="C405" s="122">
        <v>4044</v>
      </c>
      <c r="D405" s="118" t="s">
        <v>171</v>
      </c>
      <c r="E405" s="109"/>
      <c r="F405" s="125" t="s">
        <v>1304</v>
      </c>
      <c r="G405" s="125"/>
      <c r="H405" s="109">
        <v>2975</v>
      </c>
      <c r="I405" s="125"/>
      <c r="J405" s="109" t="s">
        <v>1305</v>
      </c>
      <c r="K405" s="111">
        <f t="shared" si="13"/>
        <v>-2975</v>
      </c>
      <c r="L405" s="109"/>
    </row>
    <row r="406" spans="1:12" x14ac:dyDescent="0.25">
      <c r="A406" s="128" t="s">
        <v>697</v>
      </c>
      <c r="B406" s="189">
        <f t="shared" si="12"/>
        <v>46232</v>
      </c>
      <c r="C406" s="122">
        <v>4045</v>
      </c>
      <c r="D406" s="118" t="s">
        <v>145</v>
      </c>
      <c r="E406" s="109"/>
      <c r="F406" s="125" t="s">
        <v>1304</v>
      </c>
      <c r="G406" s="125"/>
      <c r="H406" s="109">
        <v>3395</v>
      </c>
      <c r="I406" s="125"/>
      <c r="J406" s="109" t="s">
        <v>1305</v>
      </c>
      <c r="K406" s="111">
        <f t="shared" si="13"/>
        <v>-3395</v>
      </c>
      <c r="L406" s="109"/>
    </row>
    <row r="407" spans="1:12" x14ac:dyDescent="0.25">
      <c r="A407" s="128" t="s">
        <v>697</v>
      </c>
      <c r="B407" s="189">
        <f t="shared" si="12"/>
        <v>46232</v>
      </c>
      <c r="C407" s="122">
        <v>4046</v>
      </c>
      <c r="D407" s="118" t="s">
        <v>147</v>
      </c>
      <c r="E407" s="109"/>
      <c r="F407" s="125" t="s">
        <v>1304</v>
      </c>
      <c r="G407" s="125"/>
      <c r="H407" s="109">
        <v>10000</v>
      </c>
      <c r="I407" s="125"/>
      <c r="J407" s="109" t="s">
        <v>1305</v>
      </c>
      <c r="K407" s="111">
        <f t="shared" si="13"/>
        <v>-10000</v>
      </c>
      <c r="L407" s="109"/>
    </row>
    <row r="408" spans="1:12" x14ac:dyDescent="0.25">
      <c r="A408" s="128" t="s">
        <v>697</v>
      </c>
      <c r="B408" s="189">
        <f t="shared" si="12"/>
        <v>46232</v>
      </c>
      <c r="C408" s="122">
        <v>4047</v>
      </c>
      <c r="D408" s="118" t="s">
        <v>265</v>
      </c>
      <c r="E408" s="109"/>
      <c r="F408" s="125" t="s">
        <v>1304</v>
      </c>
      <c r="G408" s="125"/>
      <c r="H408" s="109">
        <v>400</v>
      </c>
      <c r="I408" s="125"/>
      <c r="J408" s="109" t="s">
        <v>1305</v>
      </c>
      <c r="K408" s="111">
        <f t="shared" si="13"/>
        <v>-400</v>
      </c>
      <c r="L408" s="109"/>
    </row>
    <row r="409" spans="1:12" x14ac:dyDescent="0.25">
      <c r="A409" s="128" t="s">
        <v>697</v>
      </c>
      <c r="B409" s="189">
        <f t="shared" si="12"/>
        <v>46232</v>
      </c>
      <c r="C409" s="122">
        <v>6456</v>
      </c>
      <c r="D409" s="118" t="s">
        <v>153</v>
      </c>
      <c r="E409" s="109"/>
      <c r="F409" s="125" t="s">
        <v>1304</v>
      </c>
      <c r="G409" s="125"/>
      <c r="H409" s="109">
        <v>1675</v>
      </c>
      <c r="I409" s="125"/>
      <c r="J409" s="109" t="s">
        <v>1305</v>
      </c>
      <c r="K409" s="111">
        <f t="shared" si="13"/>
        <v>-1675</v>
      </c>
      <c r="L409" s="109"/>
    </row>
    <row r="410" spans="1:12" x14ac:dyDescent="0.25">
      <c r="A410" s="128" t="s">
        <v>697</v>
      </c>
      <c r="B410" s="189">
        <f t="shared" si="12"/>
        <v>46232</v>
      </c>
      <c r="C410" s="122">
        <v>6457</v>
      </c>
      <c r="D410" s="118" t="s">
        <v>153</v>
      </c>
      <c r="E410" s="109"/>
      <c r="F410" s="125" t="s">
        <v>1304</v>
      </c>
      <c r="G410" s="125"/>
      <c r="H410" s="109">
        <v>2100</v>
      </c>
      <c r="I410" s="125"/>
      <c r="J410" s="109" t="s">
        <v>1305</v>
      </c>
      <c r="K410" s="111">
        <f t="shared" si="13"/>
        <v>-2100</v>
      </c>
      <c r="L410" s="109"/>
    </row>
    <row r="411" spans="1:12" x14ac:dyDescent="0.25">
      <c r="A411" s="128" t="s">
        <v>715</v>
      </c>
      <c r="B411" s="189">
        <f t="shared" si="12"/>
        <v>46233</v>
      </c>
      <c r="C411" s="122">
        <v>4048</v>
      </c>
      <c r="D411" s="118" t="s">
        <v>1307</v>
      </c>
      <c r="E411" s="109"/>
      <c r="F411" s="125" t="s">
        <v>1304</v>
      </c>
      <c r="G411" s="125"/>
      <c r="H411" s="109">
        <v>1700</v>
      </c>
      <c r="I411" s="125"/>
      <c r="J411" s="109" t="s">
        <v>1305</v>
      </c>
      <c r="K411" s="111">
        <f t="shared" si="13"/>
        <v>-1700</v>
      </c>
      <c r="L411" s="109"/>
    </row>
    <row r="412" spans="1:12" x14ac:dyDescent="0.25">
      <c r="A412" s="128" t="s">
        <v>715</v>
      </c>
      <c r="B412" s="189">
        <f t="shared" si="12"/>
        <v>46233</v>
      </c>
      <c r="C412" s="122">
        <v>4049</v>
      </c>
      <c r="D412" s="118" t="s">
        <v>1311</v>
      </c>
      <c r="E412" s="109"/>
      <c r="F412" s="125" t="s">
        <v>1304</v>
      </c>
      <c r="G412" s="125"/>
      <c r="H412" s="109">
        <v>680</v>
      </c>
      <c r="I412" s="125"/>
      <c r="J412" s="109" t="s">
        <v>1305</v>
      </c>
      <c r="K412" s="111">
        <f t="shared" si="13"/>
        <v>-680</v>
      </c>
      <c r="L412" s="109"/>
    </row>
    <row r="413" spans="1:12" x14ac:dyDescent="0.25">
      <c r="A413" s="128" t="s">
        <v>715</v>
      </c>
      <c r="B413" s="189">
        <f t="shared" si="12"/>
        <v>46233</v>
      </c>
      <c r="C413" s="122">
        <v>4050</v>
      </c>
      <c r="D413" s="118" t="s">
        <v>455</v>
      </c>
      <c r="E413" s="109"/>
      <c r="F413" s="125" t="s">
        <v>1304</v>
      </c>
      <c r="G413" s="125"/>
      <c r="H413" s="109">
        <v>0</v>
      </c>
      <c r="I413" s="125"/>
      <c r="J413" s="109" t="s">
        <v>1305</v>
      </c>
      <c r="K413" s="111">
        <f t="shared" si="13"/>
        <v>0</v>
      </c>
      <c r="L413" s="109"/>
    </row>
    <row r="414" spans="1:12" x14ac:dyDescent="0.25">
      <c r="A414" s="128" t="s">
        <v>715</v>
      </c>
      <c r="B414" s="189">
        <f t="shared" si="12"/>
        <v>46233</v>
      </c>
      <c r="C414" s="122">
        <v>4051</v>
      </c>
      <c r="D414" s="118" t="s">
        <v>1303</v>
      </c>
      <c r="E414" s="109"/>
      <c r="F414" s="125" t="s">
        <v>1304</v>
      </c>
      <c r="G414" s="125"/>
      <c r="H414" s="109">
        <v>5260</v>
      </c>
      <c r="I414" s="125"/>
      <c r="J414" s="109" t="s">
        <v>1305</v>
      </c>
      <c r="K414" s="111">
        <f t="shared" si="13"/>
        <v>-5260</v>
      </c>
      <c r="L414" s="109"/>
    </row>
    <row r="415" spans="1:12" x14ac:dyDescent="0.25">
      <c r="A415" s="128" t="s">
        <v>715</v>
      </c>
      <c r="B415" s="189">
        <f t="shared" si="12"/>
        <v>46233</v>
      </c>
      <c r="C415" s="122">
        <v>4052</v>
      </c>
      <c r="D415" s="118" t="s">
        <v>1306</v>
      </c>
      <c r="E415" s="109"/>
      <c r="F415" s="125" t="s">
        <v>1304</v>
      </c>
      <c r="G415" s="125"/>
      <c r="H415" s="109">
        <v>5100</v>
      </c>
      <c r="I415" s="125"/>
      <c r="J415" s="109" t="s">
        <v>1305</v>
      </c>
      <c r="K415" s="111">
        <f t="shared" si="13"/>
        <v>-5100</v>
      </c>
      <c r="L415" s="109"/>
    </row>
    <row r="416" spans="1:12" x14ac:dyDescent="0.25">
      <c r="A416" s="128" t="s">
        <v>715</v>
      </c>
      <c r="B416" s="189">
        <f t="shared" si="12"/>
        <v>46233</v>
      </c>
      <c r="C416" s="122">
        <v>4053</v>
      </c>
      <c r="D416" s="118" t="s">
        <v>1313</v>
      </c>
      <c r="E416" s="109"/>
      <c r="F416" s="125" t="s">
        <v>1304</v>
      </c>
      <c r="G416" s="125"/>
      <c r="H416" s="109">
        <v>1275</v>
      </c>
      <c r="I416" s="125"/>
      <c r="J416" s="109" t="s">
        <v>1305</v>
      </c>
      <c r="K416" s="111">
        <f t="shared" si="13"/>
        <v>-1275</v>
      </c>
      <c r="L416" s="109"/>
    </row>
    <row r="417" spans="1:12" x14ac:dyDescent="0.25">
      <c r="A417" s="128" t="s">
        <v>715</v>
      </c>
      <c r="B417" s="189">
        <f t="shared" si="12"/>
        <v>46233</v>
      </c>
      <c r="C417" s="122">
        <v>4054</v>
      </c>
      <c r="D417" s="118" t="s">
        <v>1312</v>
      </c>
      <c r="E417" s="109"/>
      <c r="F417" s="125" t="s">
        <v>1304</v>
      </c>
      <c r="G417" s="125"/>
      <c r="H417" s="109">
        <v>425</v>
      </c>
      <c r="I417" s="125"/>
      <c r="J417" s="109" t="s">
        <v>1305</v>
      </c>
      <c r="K417" s="111">
        <f t="shared" si="13"/>
        <v>-425</v>
      </c>
      <c r="L417" s="109"/>
    </row>
    <row r="418" spans="1:12" x14ac:dyDescent="0.25">
      <c r="A418" s="128" t="s">
        <v>715</v>
      </c>
      <c r="B418" s="189">
        <f t="shared" si="12"/>
        <v>46233</v>
      </c>
      <c r="C418" s="122">
        <v>4055</v>
      </c>
      <c r="D418" s="118" t="s">
        <v>1308</v>
      </c>
      <c r="E418" s="109"/>
      <c r="F418" s="125" t="s">
        <v>1304</v>
      </c>
      <c r="G418" s="125"/>
      <c r="H418" s="109">
        <v>7900</v>
      </c>
      <c r="I418" s="125"/>
      <c r="J418" s="109" t="s">
        <v>1305</v>
      </c>
      <c r="K418" s="111">
        <f t="shared" si="13"/>
        <v>-7900</v>
      </c>
      <c r="L418" s="109"/>
    </row>
    <row r="419" spans="1:12" x14ac:dyDescent="0.25">
      <c r="A419" s="128" t="s">
        <v>715</v>
      </c>
      <c r="B419" s="189">
        <f t="shared" si="12"/>
        <v>46233</v>
      </c>
      <c r="C419" s="122">
        <v>4056</v>
      </c>
      <c r="D419" s="118" t="s">
        <v>1310</v>
      </c>
      <c r="E419" s="109"/>
      <c r="F419" s="125" t="s">
        <v>1304</v>
      </c>
      <c r="G419" s="125"/>
      <c r="H419" s="109">
        <v>1020</v>
      </c>
      <c r="I419" s="125"/>
      <c r="J419" s="109" t="s">
        <v>1305</v>
      </c>
      <c r="K419" s="111">
        <f t="shared" si="13"/>
        <v>-1020</v>
      </c>
      <c r="L419" s="109"/>
    </row>
    <row r="420" spans="1:12" x14ac:dyDescent="0.25">
      <c r="A420" s="128" t="s">
        <v>715</v>
      </c>
      <c r="B420" s="189">
        <f t="shared" si="12"/>
        <v>46233</v>
      </c>
      <c r="C420" s="122">
        <v>4057</v>
      </c>
      <c r="D420" s="118" t="s">
        <v>145</v>
      </c>
      <c r="E420" s="109"/>
      <c r="F420" s="125" t="s">
        <v>1304</v>
      </c>
      <c r="G420" s="125"/>
      <c r="H420" s="109">
        <v>2375</v>
      </c>
      <c r="I420" s="125"/>
      <c r="J420" s="109" t="s">
        <v>1305</v>
      </c>
      <c r="K420" s="111">
        <f t="shared" si="13"/>
        <v>-2375</v>
      </c>
      <c r="L420" s="109"/>
    </row>
    <row r="421" spans="1:12" x14ac:dyDescent="0.25">
      <c r="A421" s="128" t="s">
        <v>715</v>
      </c>
      <c r="B421" s="189">
        <f t="shared" si="12"/>
        <v>46233</v>
      </c>
      <c r="C421" s="122">
        <v>4058</v>
      </c>
      <c r="D421" s="118" t="s">
        <v>1344</v>
      </c>
      <c r="E421" s="109"/>
      <c r="F421" s="125" t="s">
        <v>1304</v>
      </c>
      <c r="G421" s="125"/>
      <c r="H421" s="109">
        <v>850</v>
      </c>
      <c r="I421" s="125"/>
      <c r="J421" s="109" t="s">
        <v>1305</v>
      </c>
      <c r="K421" s="111">
        <f t="shared" si="13"/>
        <v>-850</v>
      </c>
      <c r="L421" s="109"/>
    </row>
    <row r="422" spans="1:12" x14ac:dyDescent="0.25">
      <c r="A422" s="128" t="s">
        <v>715</v>
      </c>
      <c r="B422" s="189">
        <f t="shared" si="12"/>
        <v>46233</v>
      </c>
      <c r="C422" s="122">
        <v>4059</v>
      </c>
      <c r="D422" s="118" t="s">
        <v>8920</v>
      </c>
      <c r="E422" s="109"/>
      <c r="F422" s="125" t="s">
        <v>1304</v>
      </c>
      <c r="G422" s="125"/>
      <c r="H422" s="109">
        <v>170</v>
      </c>
      <c r="I422" s="125"/>
      <c r="J422" s="109" t="s">
        <v>1305</v>
      </c>
      <c r="K422" s="111">
        <f t="shared" si="13"/>
        <v>-170</v>
      </c>
      <c r="L422" s="109"/>
    </row>
    <row r="423" spans="1:12" x14ac:dyDescent="0.25">
      <c r="A423" s="128" t="s">
        <v>715</v>
      </c>
      <c r="B423" s="189">
        <f t="shared" si="12"/>
        <v>46233</v>
      </c>
      <c r="C423" s="122"/>
      <c r="D423" s="110" t="s">
        <v>1378</v>
      </c>
      <c r="E423" s="109"/>
      <c r="F423" s="122" t="s">
        <v>8958</v>
      </c>
      <c r="G423" s="125"/>
      <c r="H423" s="109">
        <v>0</v>
      </c>
      <c r="I423" s="125">
        <f>18000+1800</f>
        <v>19800</v>
      </c>
      <c r="J423" s="109" t="s">
        <v>1305</v>
      </c>
      <c r="K423" s="111">
        <f t="shared" si="13"/>
        <v>19800</v>
      </c>
      <c r="L423" s="109" t="s">
        <v>1345</v>
      </c>
    </row>
    <row r="424" spans="1:12" x14ac:dyDescent="0.25">
      <c r="A424" s="128" t="s">
        <v>715</v>
      </c>
      <c r="B424" s="189">
        <f t="shared" si="12"/>
        <v>46233</v>
      </c>
      <c r="C424" s="122">
        <v>6458</v>
      </c>
      <c r="D424" s="118" t="s">
        <v>153</v>
      </c>
      <c r="E424" s="109"/>
      <c r="F424" s="125" t="s">
        <v>1304</v>
      </c>
      <c r="G424" s="125"/>
      <c r="H424" s="109">
        <v>200</v>
      </c>
      <c r="I424" s="125"/>
      <c r="J424" s="109" t="s">
        <v>1305</v>
      </c>
      <c r="K424" s="111">
        <f t="shared" si="13"/>
        <v>-200</v>
      </c>
      <c r="L424" s="109"/>
    </row>
    <row r="425" spans="1:12" x14ac:dyDescent="0.25">
      <c r="A425" s="128" t="s">
        <v>740</v>
      </c>
      <c r="B425" s="189">
        <f t="shared" si="12"/>
        <v>46234</v>
      </c>
      <c r="C425" s="122">
        <v>4060</v>
      </c>
      <c r="D425" s="118" t="s">
        <v>1303</v>
      </c>
      <c r="E425" s="109"/>
      <c r="F425" s="125" t="s">
        <v>1304</v>
      </c>
      <c r="G425" s="125"/>
      <c r="H425" s="109">
        <v>8580</v>
      </c>
      <c r="I425" s="125"/>
      <c r="J425" s="109" t="s">
        <v>1305</v>
      </c>
      <c r="K425" s="111">
        <f t="shared" si="13"/>
        <v>-8580</v>
      </c>
      <c r="L425" s="109"/>
    </row>
    <row r="426" spans="1:12" x14ac:dyDescent="0.25">
      <c r="A426" s="128" t="s">
        <v>740</v>
      </c>
      <c r="B426" s="189">
        <f t="shared" si="12"/>
        <v>46234</v>
      </c>
      <c r="C426" s="122">
        <v>4061</v>
      </c>
      <c r="D426" s="118" t="s">
        <v>1306</v>
      </c>
      <c r="E426" s="109"/>
      <c r="F426" s="125" t="s">
        <v>1304</v>
      </c>
      <c r="G426" s="125"/>
      <c r="H426" s="109">
        <v>8500</v>
      </c>
      <c r="I426" s="125"/>
      <c r="J426" s="109" t="s">
        <v>1305</v>
      </c>
      <c r="K426" s="111">
        <f t="shared" si="13"/>
        <v>-8500</v>
      </c>
      <c r="L426" s="109"/>
    </row>
    <row r="427" spans="1:12" x14ac:dyDescent="0.25">
      <c r="A427" s="128" t="s">
        <v>740</v>
      </c>
      <c r="B427" s="189">
        <f t="shared" si="12"/>
        <v>46234</v>
      </c>
      <c r="C427" s="122">
        <v>4062</v>
      </c>
      <c r="D427" s="118" t="s">
        <v>1313</v>
      </c>
      <c r="E427" s="109"/>
      <c r="F427" s="125" t="s">
        <v>1304</v>
      </c>
      <c r="G427" s="125"/>
      <c r="H427" s="109">
        <v>1275</v>
      </c>
      <c r="I427" s="125"/>
      <c r="J427" s="109" t="s">
        <v>1305</v>
      </c>
      <c r="K427" s="111">
        <f t="shared" si="13"/>
        <v>-1275</v>
      </c>
      <c r="L427" s="109"/>
    </row>
    <row r="428" spans="1:12" x14ac:dyDescent="0.25">
      <c r="A428" s="128" t="s">
        <v>740</v>
      </c>
      <c r="B428" s="189">
        <f t="shared" si="12"/>
        <v>46234</v>
      </c>
      <c r="C428" s="122">
        <v>4063</v>
      </c>
      <c r="D428" s="118" t="s">
        <v>1308</v>
      </c>
      <c r="E428" s="109"/>
      <c r="F428" s="125" t="s">
        <v>1304</v>
      </c>
      <c r="G428" s="125"/>
      <c r="H428" s="109">
        <v>7000</v>
      </c>
      <c r="I428" s="125"/>
      <c r="J428" s="109" t="s">
        <v>1305</v>
      </c>
      <c r="K428" s="111">
        <f t="shared" si="13"/>
        <v>-7000</v>
      </c>
      <c r="L428" s="109"/>
    </row>
    <row r="429" spans="1:12" x14ac:dyDescent="0.25">
      <c r="A429" s="128" t="s">
        <v>740</v>
      </c>
      <c r="B429" s="189">
        <f t="shared" si="12"/>
        <v>46234</v>
      </c>
      <c r="C429" s="122">
        <v>4064</v>
      </c>
      <c r="D429" s="118" t="s">
        <v>1312</v>
      </c>
      <c r="E429" s="109"/>
      <c r="F429" s="125" t="s">
        <v>1304</v>
      </c>
      <c r="G429" s="125"/>
      <c r="H429" s="109">
        <v>425</v>
      </c>
      <c r="I429" s="125"/>
      <c r="J429" s="109" t="s">
        <v>1305</v>
      </c>
      <c r="K429" s="111">
        <f t="shared" si="13"/>
        <v>-425</v>
      </c>
      <c r="L429" s="109"/>
    </row>
    <row r="430" spans="1:12" x14ac:dyDescent="0.25">
      <c r="A430" s="128" t="s">
        <v>740</v>
      </c>
      <c r="B430" s="189">
        <f t="shared" si="12"/>
        <v>46234</v>
      </c>
      <c r="C430" s="122">
        <v>4065</v>
      </c>
      <c r="D430" s="118" t="s">
        <v>1307</v>
      </c>
      <c r="E430" s="109"/>
      <c r="F430" s="125" t="s">
        <v>1304</v>
      </c>
      <c r="G430" s="125"/>
      <c r="H430" s="109">
        <v>3400</v>
      </c>
      <c r="I430" s="125"/>
      <c r="J430" s="109" t="s">
        <v>1305</v>
      </c>
      <c r="K430" s="111">
        <f t="shared" si="13"/>
        <v>-3400</v>
      </c>
      <c r="L430" s="109"/>
    </row>
    <row r="431" spans="1:12" x14ac:dyDescent="0.25">
      <c r="A431" s="128" t="s">
        <v>740</v>
      </c>
      <c r="B431" s="189">
        <f t="shared" si="12"/>
        <v>46234</v>
      </c>
      <c r="C431" s="122">
        <v>4066</v>
      </c>
      <c r="D431" s="118" t="s">
        <v>1311</v>
      </c>
      <c r="E431" s="109"/>
      <c r="F431" s="125" t="s">
        <v>1304</v>
      </c>
      <c r="G431" s="125"/>
      <c r="H431" s="109">
        <v>850</v>
      </c>
      <c r="I431" s="125"/>
      <c r="J431" s="109" t="s">
        <v>1305</v>
      </c>
      <c r="K431" s="111">
        <f t="shared" si="13"/>
        <v>-850</v>
      </c>
      <c r="L431" s="109"/>
    </row>
    <row r="432" spans="1:12" x14ac:dyDescent="0.25">
      <c r="A432" s="128" t="s">
        <v>740</v>
      </c>
      <c r="B432" s="189">
        <f t="shared" si="12"/>
        <v>46234</v>
      </c>
      <c r="C432" s="122">
        <v>4067</v>
      </c>
      <c r="D432" s="118" t="s">
        <v>1310</v>
      </c>
      <c r="E432" s="109"/>
      <c r="F432" s="125" t="s">
        <v>1304</v>
      </c>
      <c r="G432" s="125"/>
      <c r="H432" s="109">
        <v>1360</v>
      </c>
      <c r="I432" s="125"/>
      <c r="J432" s="109" t="s">
        <v>1305</v>
      </c>
      <c r="K432" s="111">
        <f t="shared" si="13"/>
        <v>-1360</v>
      </c>
      <c r="L432" s="109"/>
    </row>
    <row r="433" spans="1:13" x14ac:dyDescent="0.25">
      <c r="A433" s="128" t="s">
        <v>740</v>
      </c>
      <c r="B433" s="189">
        <f t="shared" si="12"/>
        <v>46234</v>
      </c>
      <c r="C433" s="122">
        <v>4068</v>
      </c>
      <c r="D433" s="118" t="s">
        <v>134</v>
      </c>
      <c r="E433" s="109"/>
      <c r="F433" s="125" t="s">
        <v>1304</v>
      </c>
      <c r="G433" s="125"/>
      <c r="H433" s="109">
        <v>1550</v>
      </c>
      <c r="I433" s="125"/>
      <c r="J433" s="109" t="s">
        <v>1305</v>
      </c>
      <c r="K433" s="111">
        <f t="shared" si="13"/>
        <v>-1550</v>
      </c>
      <c r="L433" s="109"/>
    </row>
    <row r="434" spans="1:13" x14ac:dyDescent="0.25">
      <c r="A434" s="128" t="s">
        <v>740</v>
      </c>
      <c r="B434" s="189">
        <f t="shared" si="12"/>
        <v>46234</v>
      </c>
      <c r="C434" s="122">
        <v>4069</v>
      </c>
      <c r="D434" s="118" t="s">
        <v>171</v>
      </c>
      <c r="E434" s="109"/>
      <c r="F434" s="125" t="s">
        <v>1304</v>
      </c>
      <c r="G434" s="125"/>
      <c r="H434" s="109">
        <v>2975</v>
      </c>
      <c r="I434" s="125"/>
      <c r="J434" s="109" t="s">
        <v>1305</v>
      </c>
      <c r="K434" s="111">
        <f t="shared" si="13"/>
        <v>-2975</v>
      </c>
      <c r="L434" s="109"/>
    </row>
    <row r="435" spans="1:13" x14ac:dyDescent="0.25">
      <c r="A435" s="128" t="s">
        <v>740</v>
      </c>
      <c r="B435" s="189">
        <f t="shared" si="12"/>
        <v>46234</v>
      </c>
      <c r="C435" s="122">
        <v>4070</v>
      </c>
      <c r="D435" s="118" t="s">
        <v>145</v>
      </c>
      <c r="E435" s="109"/>
      <c r="F435" s="125" t="s">
        <v>1304</v>
      </c>
      <c r="G435" s="125"/>
      <c r="H435" s="109">
        <v>3395</v>
      </c>
      <c r="I435" s="125"/>
      <c r="J435" s="109" t="s">
        <v>1305</v>
      </c>
      <c r="K435" s="111">
        <f t="shared" si="13"/>
        <v>-3395</v>
      </c>
      <c r="L435" s="109"/>
    </row>
    <row r="436" spans="1:13" x14ac:dyDescent="0.25">
      <c r="A436" s="128" t="s">
        <v>740</v>
      </c>
      <c r="B436" s="189">
        <f t="shared" si="12"/>
        <v>46234</v>
      </c>
      <c r="C436" s="122">
        <v>4071</v>
      </c>
      <c r="D436" s="118" t="s">
        <v>265</v>
      </c>
      <c r="E436" s="109"/>
      <c r="F436" s="125" t="s">
        <v>1304</v>
      </c>
      <c r="G436" s="125"/>
      <c r="H436" s="109">
        <v>400</v>
      </c>
      <c r="I436" s="125"/>
      <c r="J436" s="109" t="s">
        <v>1305</v>
      </c>
      <c r="K436" s="111">
        <f t="shared" si="13"/>
        <v>-400</v>
      </c>
      <c r="L436" s="109"/>
    </row>
    <row r="437" spans="1:13" x14ac:dyDescent="0.25">
      <c r="A437" s="128" t="s">
        <v>740</v>
      </c>
      <c r="B437" s="189">
        <f t="shared" si="12"/>
        <v>46234</v>
      </c>
      <c r="C437" s="122">
        <v>6459</v>
      </c>
      <c r="D437" s="118" t="s">
        <v>153</v>
      </c>
      <c r="E437" s="109"/>
      <c r="F437" s="125" t="s">
        <v>1304</v>
      </c>
      <c r="G437" s="125"/>
      <c r="H437" s="109">
        <v>5750</v>
      </c>
      <c r="I437" s="125"/>
      <c r="J437" s="109" t="s">
        <v>1305</v>
      </c>
      <c r="K437" s="111">
        <f t="shared" si="13"/>
        <v>-5750</v>
      </c>
      <c r="L437" s="109"/>
      <c r="M437">
        <f>3400+200+50+200+175+150+1080+550</f>
        <v>5805</v>
      </c>
    </row>
    <row r="438" spans="1:13" x14ac:dyDescent="0.25">
      <c r="A438" s="128" t="s">
        <v>740</v>
      </c>
      <c r="B438" s="189">
        <f t="shared" si="12"/>
        <v>46234</v>
      </c>
      <c r="C438" s="122">
        <v>6460</v>
      </c>
      <c r="D438" s="118" t="s">
        <v>153</v>
      </c>
      <c r="E438" s="109"/>
      <c r="F438" s="125" t="s">
        <v>1304</v>
      </c>
      <c r="G438" s="125"/>
      <c r="H438" s="109">
        <v>1630</v>
      </c>
      <c r="I438" s="125"/>
      <c r="J438" s="109" t="s">
        <v>1305</v>
      </c>
      <c r="K438" s="111">
        <f t="shared" si="13"/>
        <v>-1630</v>
      </c>
      <c r="L438" s="109"/>
      <c r="M438">
        <f>3400+200+50+200+175+150+1080+550</f>
        <v>5805</v>
      </c>
    </row>
    <row r="439" spans="1:13" x14ac:dyDescent="0.25">
      <c r="A439" s="128" t="s">
        <v>53</v>
      </c>
      <c r="B439" s="189">
        <f t="shared" si="12"/>
        <v>46235</v>
      </c>
      <c r="C439" s="122">
        <v>4072</v>
      </c>
      <c r="D439" s="118" t="s">
        <v>1303</v>
      </c>
      <c r="E439" s="109"/>
      <c r="F439" s="125" t="s">
        <v>1304</v>
      </c>
      <c r="G439" s="125"/>
      <c r="H439" s="109">
        <v>5180</v>
      </c>
      <c r="I439" s="125"/>
      <c r="J439" s="109" t="s">
        <v>1305</v>
      </c>
      <c r="K439" s="111">
        <f t="shared" si="13"/>
        <v>-5180</v>
      </c>
      <c r="L439" s="109"/>
    </row>
    <row r="440" spans="1:13" x14ac:dyDescent="0.25">
      <c r="A440" s="128" t="s">
        <v>53</v>
      </c>
      <c r="B440" s="189">
        <f t="shared" si="12"/>
        <v>46235</v>
      </c>
      <c r="C440" s="122">
        <v>4073</v>
      </c>
      <c r="D440" s="118" t="s">
        <v>1308</v>
      </c>
      <c r="E440" s="109"/>
      <c r="F440" s="125" t="s">
        <v>1304</v>
      </c>
      <c r="G440" s="125"/>
      <c r="H440" s="109">
        <v>10000</v>
      </c>
      <c r="I440" s="125"/>
      <c r="J440" s="109" t="s">
        <v>1305</v>
      </c>
      <c r="K440" s="111">
        <f t="shared" si="13"/>
        <v>-10000</v>
      </c>
      <c r="L440" s="109"/>
    </row>
    <row r="441" spans="1:13" x14ac:dyDescent="0.25">
      <c r="A441" s="128" t="s">
        <v>53</v>
      </c>
      <c r="B441" s="189">
        <f t="shared" si="12"/>
        <v>46235</v>
      </c>
      <c r="C441" s="122">
        <v>4074</v>
      </c>
      <c r="D441" s="118" t="s">
        <v>1306</v>
      </c>
      <c r="E441" s="109"/>
      <c r="F441" s="125" t="s">
        <v>1304</v>
      </c>
      <c r="G441" s="125"/>
      <c r="H441" s="109">
        <v>2550</v>
      </c>
      <c r="I441" s="125"/>
      <c r="J441" s="109" t="s">
        <v>1305</v>
      </c>
      <c r="K441" s="111">
        <f t="shared" si="13"/>
        <v>-2550</v>
      </c>
      <c r="L441" s="109"/>
    </row>
    <row r="442" spans="1:13" x14ac:dyDescent="0.25">
      <c r="A442" s="128" t="s">
        <v>53</v>
      </c>
      <c r="B442" s="189">
        <f t="shared" si="12"/>
        <v>46235</v>
      </c>
      <c r="C442" s="122">
        <v>4075</v>
      </c>
      <c r="D442" s="118" t="s">
        <v>1311</v>
      </c>
      <c r="E442" s="109"/>
      <c r="F442" s="125" t="s">
        <v>1304</v>
      </c>
      <c r="G442" s="125"/>
      <c r="H442" s="109">
        <v>680</v>
      </c>
      <c r="I442" s="125"/>
      <c r="J442" s="109" t="s">
        <v>1305</v>
      </c>
      <c r="K442" s="111">
        <f t="shared" si="13"/>
        <v>-680</v>
      </c>
      <c r="L442" s="109"/>
    </row>
    <row r="443" spans="1:13" x14ac:dyDescent="0.25">
      <c r="A443" s="128" t="s">
        <v>53</v>
      </c>
      <c r="B443" s="189">
        <f t="shared" si="12"/>
        <v>46235</v>
      </c>
      <c r="C443" s="122">
        <v>4076</v>
      </c>
      <c r="D443" s="118" t="s">
        <v>1309</v>
      </c>
      <c r="E443" s="109"/>
      <c r="F443" s="125" t="s">
        <v>1304</v>
      </c>
      <c r="G443" s="125"/>
      <c r="H443" s="109">
        <v>425</v>
      </c>
      <c r="I443" s="125"/>
      <c r="J443" s="109" t="s">
        <v>1305</v>
      </c>
      <c r="K443" s="111">
        <f t="shared" si="13"/>
        <v>-425</v>
      </c>
      <c r="L443" s="109"/>
    </row>
    <row r="444" spans="1:13" x14ac:dyDescent="0.25">
      <c r="A444" s="128" t="s">
        <v>53</v>
      </c>
      <c r="B444" s="189">
        <f t="shared" si="12"/>
        <v>46235</v>
      </c>
      <c r="C444" s="122">
        <v>4077</v>
      </c>
      <c r="D444" s="118" t="s">
        <v>1312</v>
      </c>
      <c r="E444" s="109"/>
      <c r="F444" s="125" t="s">
        <v>1304</v>
      </c>
      <c r="G444" s="125"/>
      <c r="H444" s="109">
        <v>425</v>
      </c>
      <c r="I444" s="125"/>
      <c r="J444" s="109" t="s">
        <v>1305</v>
      </c>
      <c r="K444" s="111">
        <f t="shared" si="13"/>
        <v>-425</v>
      </c>
      <c r="L444" s="109"/>
    </row>
    <row r="445" spans="1:13" x14ac:dyDescent="0.25">
      <c r="A445" s="128" t="s">
        <v>53</v>
      </c>
      <c r="B445" s="189">
        <f t="shared" si="12"/>
        <v>46235</v>
      </c>
      <c r="C445" s="122">
        <v>4078</v>
      </c>
      <c r="D445" s="118" t="s">
        <v>8835</v>
      </c>
      <c r="E445" s="109"/>
      <c r="F445" s="125" t="s">
        <v>1304</v>
      </c>
      <c r="G445" s="125"/>
      <c r="H445" s="109">
        <v>860</v>
      </c>
      <c r="I445" s="125"/>
      <c r="J445" s="109" t="s">
        <v>1305</v>
      </c>
      <c r="K445" s="111">
        <f t="shared" si="13"/>
        <v>-860</v>
      </c>
      <c r="L445" s="109"/>
    </row>
    <row r="446" spans="1:13" x14ac:dyDescent="0.25">
      <c r="A446" s="128" t="s">
        <v>53</v>
      </c>
      <c r="B446" s="189">
        <f t="shared" si="12"/>
        <v>46235</v>
      </c>
      <c r="C446" s="122">
        <v>4079</v>
      </c>
      <c r="D446" s="118" t="s">
        <v>145</v>
      </c>
      <c r="E446" s="109"/>
      <c r="F446" s="125" t="s">
        <v>1304</v>
      </c>
      <c r="G446" s="125"/>
      <c r="H446" s="109">
        <v>5600</v>
      </c>
      <c r="I446" s="125"/>
      <c r="J446" s="109" t="s">
        <v>1305</v>
      </c>
      <c r="K446" s="111">
        <f t="shared" si="13"/>
        <v>-5600</v>
      </c>
      <c r="L446" s="109"/>
    </row>
    <row r="447" spans="1:13" x14ac:dyDescent="0.25">
      <c r="A447" s="128" t="s">
        <v>53</v>
      </c>
      <c r="B447" s="189">
        <f t="shared" si="12"/>
        <v>46235</v>
      </c>
      <c r="C447" s="122">
        <v>4080</v>
      </c>
      <c r="D447" s="118" t="s">
        <v>1346</v>
      </c>
      <c r="E447" s="109"/>
      <c r="F447" s="125" t="s">
        <v>1304</v>
      </c>
      <c r="G447" s="125"/>
      <c r="H447" s="109">
        <v>10685</v>
      </c>
      <c r="I447" s="125"/>
      <c r="J447" s="109" t="s">
        <v>1331</v>
      </c>
      <c r="K447" s="111">
        <f t="shared" si="13"/>
        <v>-10685</v>
      </c>
      <c r="L447" s="109" t="s">
        <v>1332</v>
      </c>
    </row>
    <row r="448" spans="1:13" x14ac:dyDescent="0.25">
      <c r="A448" s="128" t="s">
        <v>53</v>
      </c>
      <c r="B448" s="189">
        <f t="shared" si="12"/>
        <v>46235</v>
      </c>
      <c r="C448" s="122"/>
      <c r="D448" s="110" t="s">
        <v>1378</v>
      </c>
      <c r="E448" s="109"/>
      <c r="F448" s="122" t="s">
        <v>8958</v>
      </c>
      <c r="G448" s="125"/>
      <c r="H448" s="109"/>
      <c r="I448" s="125">
        <v>500</v>
      </c>
      <c r="J448" s="109" t="s">
        <v>1305</v>
      </c>
      <c r="K448" s="111">
        <f t="shared" si="13"/>
        <v>500</v>
      </c>
      <c r="L448" s="109"/>
    </row>
    <row r="449" spans="1:12" x14ac:dyDescent="0.25">
      <c r="A449" s="128" t="s">
        <v>53</v>
      </c>
      <c r="B449" s="189">
        <f t="shared" si="12"/>
        <v>46235</v>
      </c>
      <c r="C449" s="122"/>
      <c r="D449" s="110" t="s">
        <v>1378</v>
      </c>
      <c r="E449" s="109"/>
      <c r="F449" s="122" t="s">
        <v>8958</v>
      </c>
      <c r="G449" s="125"/>
      <c r="H449" s="109"/>
      <c r="I449" s="125">
        <v>400</v>
      </c>
      <c r="J449" s="109" t="s">
        <v>1305</v>
      </c>
      <c r="K449" s="111">
        <f t="shared" si="13"/>
        <v>400</v>
      </c>
      <c r="L449" s="109" t="s">
        <v>1347</v>
      </c>
    </row>
    <row r="450" spans="1:12" x14ac:dyDescent="0.25">
      <c r="A450" s="128" t="s">
        <v>53</v>
      </c>
      <c r="B450" s="189">
        <f t="shared" si="12"/>
        <v>46235</v>
      </c>
      <c r="C450" s="122">
        <v>6461</v>
      </c>
      <c r="D450" s="118" t="s">
        <v>153</v>
      </c>
      <c r="E450" s="109"/>
      <c r="F450" s="125" t="s">
        <v>1304</v>
      </c>
      <c r="G450" s="125"/>
      <c r="H450" s="109">
        <v>650</v>
      </c>
      <c r="I450" s="125"/>
      <c r="J450" s="109" t="s">
        <v>1305</v>
      </c>
      <c r="K450" s="111">
        <f t="shared" si="13"/>
        <v>-650</v>
      </c>
      <c r="L450" s="109"/>
    </row>
    <row r="451" spans="1:12" x14ac:dyDescent="0.25">
      <c r="A451" s="128" t="s">
        <v>772</v>
      </c>
      <c r="B451" s="189">
        <f t="shared" ref="B451:B514" si="14">IF(A451="","",IF(ISNUMBER(A451),IFERROR(VLOOKUP(TEXT(A451,"yyyy/mm/dd"),BSAD,2,FALSE),""),IFERROR(VLOOKUP(A451,BSAD,2,FALSE),"")))</f>
        <v>46236</v>
      </c>
      <c r="C451" s="122">
        <v>4081</v>
      </c>
      <c r="D451" s="118" t="s">
        <v>1303</v>
      </c>
      <c r="E451" s="109"/>
      <c r="F451" s="125" t="s">
        <v>1304</v>
      </c>
      <c r="G451" s="125"/>
      <c r="H451" s="109">
        <v>5180</v>
      </c>
      <c r="I451" s="125"/>
      <c r="J451" s="109" t="s">
        <v>1305</v>
      </c>
      <c r="K451" s="111">
        <f t="shared" ref="K451:K514" si="15">IF($D451="","",N($G451)-$H451+$I451)</f>
        <v>-5180</v>
      </c>
      <c r="L451" s="109"/>
    </row>
    <row r="452" spans="1:12" x14ac:dyDescent="0.25">
      <c r="A452" s="128" t="s">
        <v>772</v>
      </c>
      <c r="B452" s="189">
        <f t="shared" si="14"/>
        <v>46236</v>
      </c>
      <c r="C452" s="122">
        <v>4082</v>
      </c>
      <c r="D452" s="118" t="s">
        <v>1306</v>
      </c>
      <c r="E452" s="109"/>
      <c r="F452" s="125" t="s">
        <v>1304</v>
      </c>
      <c r="G452" s="125"/>
      <c r="H452" s="109">
        <v>4675</v>
      </c>
      <c r="I452" s="125"/>
      <c r="J452" s="109" t="s">
        <v>1305</v>
      </c>
      <c r="K452" s="111">
        <f t="shared" si="15"/>
        <v>-4675</v>
      </c>
      <c r="L452" s="109"/>
    </row>
    <row r="453" spans="1:12" x14ac:dyDescent="0.25">
      <c r="A453" s="128" t="s">
        <v>772</v>
      </c>
      <c r="B453" s="189">
        <f t="shared" si="14"/>
        <v>46236</v>
      </c>
      <c r="C453" s="122">
        <v>4083</v>
      </c>
      <c r="D453" s="118" t="s">
        <v>1313</v>
      </c>
      <c r="E453" s="109"/>
      <c r="F453" s="125" t="s">
        <v>1304</v>
      </c>
      <c r="G453" s="125"/>
      <c r="H453" s="109">
        <v>3400</v>
      </c>
      <c r="I453" s="125"/>
      <c r="J453" s="109" t="s">
        <v>1305</v>
      </c>
      <c r="K453" s="111">
        <f t="shared" si="15"/>
        <v>-3400</v>
      </c>
      <c r="L453" s="109"/>
    </row>
    <row r="454" spans="1:12" x14ac:dyDescent="0.25">
      <c r="A454" s="128" t="s">
        <v>772</v>
      </c>
      <c r="B454" s="189">
        <f t="shared" si="14"/>
        <v>46236</v>
      </c>
      <c r="C454" s="122">
        <v>4084</v>
      </c>
      <c r="D454" s="118" t="s">
        <v>1308</v>
      </c>
      <c r="E454" s="109"/>
      <c r="F454" s="125" t="s">
        <v>1304</v>
      </c>
      <c r="G454" s="125"/>
      <c r="H454" s="109">
        <v>7500</v>
      </c>
      <c r="I454" s="125"/>
      <c r="J454" s="109" t="s">
        <v>1305</v>
      </c>
      <c r="K454" s="111">
        <f t="shared" si="15"/>
        <v>-7500</v>
      </c>
      <c r="L454" s="109"/>
    </row>
    <row r="455" spans="1:12" x14ac:dyDescent="0.25">
      <c r="A455" s="128" t="s">
        <v>772</v>
      </c>
      <c r="B455" s="189">
        <f t="shared" si="14"/>
        <v>46236</v>
      </c>
      <c r="C455" s="122">
        <v>4085</v>
      </c>
      <c r="D455" s="118" t="s">
        <v>1311</v>
      </c>
      <c r="E455" s="109"/>
      <c r="F455" s="125" t="s">
        <v>1304</v>
      </c>
      <c r="G455" s="125"/>
      <c r="H455" s="109">
        <v>680</v>
      </c>
      <c r="I455" s="125"/>
      <c r="J455" s="109" t="s">
        <v>1305</v>
      </c>
      <c r="K455" s="111">
        <f t="shared" si="15"/>
        <v>-680</v>
      </c>
      <c r="L455" s="109"/>
    </row>
    <row r="456" spans="1:12" x14ac:dyDescent="0.25">
      <c r="A456" s="128" t="s">
        <v>772</v>
      </c>
      <c r="B456" s="189">
        <f t="shared" si="14"/>
        <v>46236</v>
      </c>
      <c r="C456" s="122">
        <v>4086</v>
      </c>
      <c r="D456" s="118" t="s">
        <v>134</v>
      </c>
      <c r="E456" s="109"/>
      <c r="F456" s="125" t="s">
        <v>1304</v>
      </c>
      <c r="G456" s="125"/>
      <c r="H456" s="109">
        <v>1550</v>
      </c>
      <c r="I456" s="125"/>
      <c r="J456" s="109" t="s">
        <v>1305</v>
      </c>
      <c r="K456" s="111">
        <f t="shared" si="15"/>
        <v>-1550</v>
      </c>
      <c r="L456" s="109"/>
    </row>
    <row r="457" spans="1:12" x14ac:dyDescent="0.25">
      <c r="A457" s="128" t="s">
        <v>772</v>
      </c>
      <c r="B457" s="189">
        <f t="shared" si="14"/>
        <v>46236</v>
      </c>
      <c r="C457" s="122">
        <v>4087</v>
      </c>
      <c r="D457" s="118" t="s">
        <v>145</v>
      </c>
      <c r="E457" s="109"/>
      <c r="F457" s="125" t="s">
        <v>1304</v>
      </c>
      <c r="G457" s="125"/>
      <c r="H457" s="109">
        <v>2850</v>
      </c>
      <c r="I457" s="125"/>
      <c r="J457" s="109" t="s">
        <v>1305</v>
      </c>
      <c r="K457" s="111">
        <f t="shared" si="15"/>
        <v>-2850</v>
      </c>
      <c r="L457" s="109"/>
    </row>
    <row r="458" spans="1:12" x14ac:dyDescent="0.25">
      <c r="A458" s="128" t="s">
        <v>772</v>
      </c>
      <c r="B458" s="189">
        <f t="shared" si="14"/>
        <v>46236</v>
      </c>
      <c r="C458" s="122">
        <v>4088</v>
      </c>
      <c r="D458" s="118" t="s">
        <v>1312</v>
      </c>
      <c r="E458" s="109"/>
      <c r="F458" s="125" t="s">
        <v>1304</v>
      </c>
      <c r="G458" s="125"/>
      <c r="H458" s="109">
        <v>1275</v>
      </c>
      <c r="I458" s="125"/>
      <c r="J458" s="109" t="s">
        <v>1305</v>
      </c>
      <c r="K458" s="111">
        <f t="shared" si="15"/>
        <v>-1275</v>
      </c>
      <c r="L458" s="109"/>
    </row>
    <row r="459" spans="1:12" x14ac:dyDescent="0.25">
      <c r="A459" s="128" t="s">
        <v>772</v>
      </c>
      <c r="B459" s="189">
        <f t="shared" si="14"/>
        <v>46236</v>
      </c>
      <c r="C459" s="122">
        <v>4089</v>
      </c>
      <c r="D459" s="118" t="s">
        <v>1307</v>
      </c>
      <c r="E459" s="109"/>
      <c r="F459" s="125" t="s">
        <v>1304</v>
      </c>
      <c r="G459" s="125"/>
      <c r="H459" s="109">
        <v>2975</v>
      </c>
      <c r="I459" s="125"/>
      <c r="J459" s="109" t="s">
        <v>1305</v>
      </c>
      <c r="K459" s="111">
        <f t="shared" si="15"/>
        <v>-2975</v>
      </c>
      <c r="L459" s="109"/>
    </row>
    <row r="460" spans="1:12" x14ac:dyDescent="0.25">
      <c r="A460" s="128" t="s">
        <v>772</v>
      </c>
      <c r="B460" s="189">
        <f t="shared" si="14"/>
        <v>46236</v>
      </c>
      <c r="C460" s="122">
        <v>4090</v>
      </c>
      <c r="D460" s="118" t="s">
        <v>1310</v>
      </c>
      <c r="E460" s="109"/>
      <c r="F460" s="125" t="s">
        <v>1304</v>
      </c>
      <c r="G460" s="125"/>
      <c r="H460" s="109">
        <v>1530</v>
      </c>
      <c r="I460" s="125"/>
      <c r="J460" s="109" t="s">
        <v>1305</v>
      </c>
      <c r="K460" s="111">
        <f t="shared" si="15"/>
        <v>-1530</v>
      </c>
      <c r="L460" s="109"/>
    </row>
    <row r="461" spans="1:12" x14ac:dyDescent="0.25">
      <c r="A461" s="128" t="s">
        <v>772</v>
      </c>
      <c r="B461" s="189">
        <f t="shared" si="14"/>
        <v>46236</v>
      </c>
      <c r="C461" s="122">
        <v>4091</v>
      </c>
      <c r="D461" s="118" t="s">
        <v>147</v>
      </c>
      <c r="E461" s="109"/>
      <c r="F461" s="125" t="s">
        <v>1304</v>
      </c>
      <c r="G461" s="125"/>
      <c r="H461" s="109">
        <v>5000</v>
      </c>
      <c r="I461" s="125"/>
      <c r="J461" s="109" t="s">
        <v>1305</v>
      </c>
      <c r="K461" s="111">
        <f t="shared" si="15"/>
        <v>-5000</v>
      </c>
      <c r="L461" s="109"/>
    </row>
    <row r="462" spans="1:12" x14ac:dyDescent="0.25">
      <c r="A462" s="128" t="s">
        <v>772</v>
      </c>
      <c r="B462" s="189">
        <f t="shared" si="14"/>
        <v>46236</v>
      </c>
      <c r="C462" s="122">
        <v>6462</v>
      </c>
      <c r="D462" s="118" t="s">
        <v>153</v>
      </c>
      <c r="E462" s="109"/>
      <c r="F462" s="125" t="s">
        <v>1304</v>
      </c>
      <c r="G462" s="125"/>
      <c r="H462" s="109">
        <v>1300</v>
      </c>
      <c r="I462" s="125"/>
      <c r="J462" s="109" t="s">
        <v>1305</v>
      </c>
      <c r="K462" s="111">
        <f t="shared" si="15"/>
        <v>-1300</v>
      </c>
      <c r="L462" s="109"/>
    </row>
    <row r="463" spans="1:12" x14ac:dyDescent="0.25">
      <c r="A463" s="128" t="s">
        <v>772</v>
      </c>
      <c r="B463" s="189">
        <f t="shared" si="14"/>
        <v>46236</v>
      </c>
      <c r="C463" s="122"/>
      <c r="D463" s="110" t="s">
        <v>1378</v>
      </c>
      <c r="E463" s="109"/>
      <c r="F463" s="122" t="s">
        <v>8958</v>
      </c>
      <c r="G463" s="125"/>
      <c r="H463" s="109"/>
      <c r="I463" s="125">
        <v>300</v>
      </c>
      <c r="J463" s="109" t="s">
        <v>1305</v>
      </c>
      <c r="K463" s="111">
        <f t="shared" si="15"/>
        <v>300</v>
      </c>
      <c r="L463" s="109" t="s">
        <v>1348</v>
      </c>
    </row>
    <row r="464" spans="1:12" x14ac:dyDescent="0.25">
      <c r="A464" s="128" t="s">
        <v>772</v>
      </c>
      <c r="B464" s="189">
        <f t="shared" si="14"/>
        <v>46236</v>
      </c>
      <c r="C464" s="122"/>
      <c r="D464" s="110" t="s">
        <v>1378</v>
      </c>
      <c r="E464" s="109"/>
      <c r="F464" s="122" t="s">
        <v>8958</v>
      </c>
      <c r="G464" s="125"/>
      <c r="H464" s="109"/>
      <c r="I464" s="125">
        <v>800</v>
      </c>
      <c r="J464" s="109" t="s">
        <v>1305</v>
      </c>
      <c r="K464" s="111">
        <f t="shared" si="15"/>
        <v>800</v>
      </c>
      <c r="L464" s="109" t="s">
        <v>1349</v>
      </c>
    </row>
    <row r="465" spans="1:12" x14ac:dyDescent="0.25">
      <c r="A465" s="128" t="s">
        <v>772</v>
      </c>
      <c r="B465" s="189">
        <f t="shared" si="14"/>
        <v>46236</v>
      </c>
      <c r="C465" s="122"/>
      <c r="D465" s="110" t="s">
        <v>1378</v>
      </c>
      <c r="E465" s="109"/>
      <c r="F465" s="122" t="s">
        <v>8958</v>
      </c>
      <c r="G465" s="125"/>
      <c r="H465" s="109"/>
      <c r="I465" s="125">
        <v>200</v>
      </c>
      <c r="J465" s="109" t="s">
        <v>1305</v>
      </c>
      <c r="K465" s="111">
        <f t="shared" si="15"/>
        <v>200</v>
      </c>
      <c r="L465" s="109" t="s">
        <v>1347</v>
      </c>
    </row>
    <row r="466" spans="1:12" x14ac:dyDescent="0.25">
      <c r="A466" s="128" t="s">
        <v>55</v>
      </c>
      <c r="B466" s="189">
        <f t="shared" si="14"/>
        <v>46237</v>
      </c>
      <c r="C466" s="122">
        <v>4092</v>
      </c>
      <c r="D466" s="118" t="s">
        <v>1303</v>
      </c>
      <c r="E466" s="109"/>
      <c r="F466" s="125" t="s">
        <v>1304</v>
      </c>
      <c r="G466" s="125"/>
      <c r="H466" s="109">
        <v>5180</v>
      </c>
      <c r="I466" s="125"/>
      <c r="J466" s="109" t="s">
        <v>1305</v>
      </c>
      <c r="K466" s="111">
        <f t="shared" si="15"/>
        <v>-5180</v>
      </c>
      <c r="L466" s="109"/>
    </row>
    <row r="467" spans="1:12" x14ac:dyDescent="0.25">
      <c r="A467" s="128" t="s">
        <v>55</v>
      </c>
      <c r="B467" s="189">
        <f t="shared" si="14"/>
        <v>46237</v>
      </c>
      <c r="C467" s="122">
        <v>4093</v>
      </c>
      <c r="D467" s="118" t="s">
        <v>1308</v>
      </c>
      <c r="E467" s="109"/>
      <c r="F467" s="125" t="s">
        <v>1304</v>
      </c>
      <c r="G467" s="125"/>
      <c r="H467" s="109">
        <v>6000</v>
      </c>
      <c r="I467" s="125"/>
      <c r="J467" s="109" t="s">
        <v>1305</v>
      </c>
      <c r="K467" s="111">
        <f t="shared" si="15"/>
        <v>-6000</v>
      </c>
      <c r="L467" s="109"/>
    </row>
    <row r="468" spans="1:12" x14ac:dyDescent="0.25">
      <c r="A468" s="128" t="s">
        <v>55</v>
      </c>
      <c r="B468" s="189">
        <f t="shared" si="14"/>
        <v>46237</v>
      </c>
      <c r="C468" s="122">
        <v>4094</v>
      </c>
      <c r="D468" s="118" t="s">
        <v>1313</v>
      </c>
      <c r="E468" s="109"/>
      <c r="F468" s="125" t="s">
        <v>1304</v>
      </c>
      <c r="G468" s="125"/>
      <c r="H468" s="109">
        <v>1275</v>
      </c>
      <c r="I468" s="125"/>
      <c r="J468" s="109" t="s">
        <v>1305</v>
      </c>
      <c r="K468" s="111">
        <f t="shared" si="15"/>
        <v>-1275</v>
      </c>
      <c r="L468" s="109"/>
    </row>
    <row r="469" spans="1:12" x14ac:dyDescent="0.25">
      <c r="A469" s="128" t="s">
        <v>55</v>
      </c>
      <c r="B469" s="189">
        <f t="shared" si="14"/>
        <v>46237</v>
      </c>
      <c r="C469" s="122">
        <v>4095</v>
      </c>
      <c r="D469" s="118" t="s">
        <v>1306</v>
      </c>
      <c r="E469" s="109"/>
      <c r="F469" s="125" t="s">
        <v>1304</v>
      </c>
      <c r="G469" s="125"/>
      <c r="H469" s="109">
        <v>4250</v>
      </c>
      <c r="I469" s="125"/>
      <c r="J469" s="109" t="s">
        <v>1305</v>
      </c>
      <c r="K469" s="111">
        <f t="shared" si="15"/>
        <v>-4250</v>
      </c>
      <c r="L469" s="109"/>
    </row>
    <row r="470" spans="1:12" x14ac:dyDescent="0.25">
      <c r="A470" s="128" t="s">
        <v>55</v>
      </c>
      <c r="B470" s="189">
        <f t="shared" si="14"/>
        <v>46237</v>
      </c>
      <c r="C470" s="122">
        <v>4096</v>
      </c>
      <c r="D470" s="118" t="s">
        <v>1307</v>
      </c>
      <c r="E470" s="109"/>
      <c r="F470" s="125" t="s">
        <v>1304</v>
      </c>
      <c r="G470" s="125"/>
      <c r="H470" s="109">
        <v>1700</v>
      </c>
      <c r="I470" s="125"/>
      <c r="J470" s="109" t="s">
        <v>1305</v>
      </c>
      <c r="K470" s="111">
        <f t="shared" si="15"/>
        <v>-1700</v>
      </c>
      <c r="L470" s="109"/>
    </row>
    <row r="471" spans="1:12" x14ac:dyDescent="0.25">
      <c r="A471" s="128" t="s">
        <v>55</v>
      </c>
      <c r="B471" s="189">
        <f t="shared" si="14"/>
        <v>46237</v>
      </c>
      <c r="C471" s="122">
        <v>4097</v>
      </c>
      <c r="D471" s="118" t="s">
        <v>1312</v>
      </c>
      <c r="E471" s="109"/>
      <c r="F471" s="125" t="s">
        <v>1304</v>
      </c>
      <c r="G471" s="125"/>
      <c r="H471" s="109">
        <v>425</v>
      </c>
      <c r="I471" s="125"/>
      <c r="J471" s="109" t="s">
        <v>1305</v>
      </c>
      <c r="K471" s="111">
        <f t="shared" si="15"/>
        <v>-425</v>
      </c>
      <c r="L471" s="109"/>
    </row>
    <row r="472" spans="1:12" x14ac:dyDescent="0.25">
      <c r="A472" s="128" t="s">
        <v>55</v>
      </c>
      <c r="B472" s="189">
        <f t="shared" si="14"/>
        <v>46237</v>
      </c>
      <c r="C472" s="122">
        <v>4098</v>
      </c>
      <c r="D472" s="118" t="s">
        <v>1311</v>
      </c>
      <c r="E472" s="109"/>
      <c r="F472" s="125" t="s">
        <v>1304</v>
      </c>
      <c r="G472" s="125"/>
      <c r="H472" s="109">
        <v>680</v>
      </c>
      <c r="I472" s="125"/>
      <c r="J472" s="109" t="s">
        <v>1305</v>
      </c>
      <c r="K472" s="111">
        <f t="shared" si="15"/>
        <v>-680</v>
      </c>
      <c r="L472" s="109"/>
    </row>
    <row r="473" spans="1:12" x14ac:dyDescent="0.25">
      <c r="A473" s="128" t="s">
        <v>55</v>
      </c>
      <c r="B473" s="189">
        <f t="shared" si="14"/>
        <v>46237</v>
      </c>
      <c r="C473" s="122">
        <v>4099</v>
      </c>
      <c r="D473" s="118" t="s">
        <v>1309</v>
      </c>
      <c r="E473" s="109"/>
      <c r="F473" s="125" t="s">
        <v>1304</v>
      </c>
      <c r="G473" s="125"/>
      <c r="H473" s="109">
        <v>425</v>
      </c>
      <c r="I473" s="125"/>
      <c r="J473" s="109" t="s">
        <v>1305</v>
      </c>
      <c r="K473" s="111">
        <f t="shared" si="15"/>
        <v>-425</v>
      </c>
      <c r="L473" s="109"/>
    </row>
    <row r="474" spans="1:12" x14ac:dyDescent="0.25">
      <c r="A474" s="128" t="s">
        <v>55</v>
      </c>
      <c r="B474" s="189">
        <f t="shared" si="14"/>
        <v>46237</v>
      </c>
      <c r="C474" s="122">
        <v>4100</v>
      </c>
      <c r="D474" s="118" t="s">
        <v>455</v>
      </c>
      <c r="E474" s="109"/>
      <c r="F474" s="125"/>
      <c r="G474" s="125"/>
      <c r="H474" s="109"/>
      <c r="I474" s="125"/>
      <c r="J474" s="109" t="s">
        <v>1305</v>
      </c>
      <c r="K474" s="111">
        <f t="shared" si="15"/>
        <v>0</v>
      </c>
      <c r="L474" s="109"/>
    </row>
    <row r="475" spans="1:12" x14ac:dyDescent="0.25">
      <c r="A475" s="128" t="s">
        <v>55</v>
      </c>
      <c r="B475" s="189">
        <f t="shared" si="14"/>
        <v>46237</v>
      </c>
      <c r="C475" s="122">
        <v>4101</v>
      </c>
      <c r="D475" s="118" t="s">
        <v>8835</v>
      </c>
      <c r="E475" s="109"/>
      <c r="F475" s="125" t="s">
        <v>1304</v>
      </c>
      <c r="G475" s="125"/>
      <c r="H475" s="109">
        <v>430</v>
      </c>
      <c r="I475" s="125"/>
      <c r="J475" s="109" t="s">
        <v>1305</v>
      </c>
      <c r="K475" s="111">
        <f t="shared" si="15"/>
        <v>-430</v>
      </c>
      <c r="L475" s="109"/>
    </row>
    <row r="476" spans="1:12" x14ac:dyDescent="0.25">
      <c r="A476" s="128" t="s">
        <v>55</v>
      </c>
      <c r="B476" s="189">
        <f t="shared" si="14"/>
        <v>46237</v>
      </c>
      <c r="C476" s="122"/>
      <c r="D476" s="110" t="s">
        <v>1378</v>
      </c>
      <c r="E476" s="109"/>
      <c r="F476" s="122" t="s">
        <v>8958</v>
      </c>
      <c r="G476" s="125"/>
      <c r="H476" s="109"/>
      <c r="I476" s="125">
        <v>14000</v>
      </c>
      <c r="J476" s="109" t="s">
        <v>1305</v>
      </c>
      <c r="K476" s="111">
        <f t="shared" si="15"/>
        <v>14000</v>
      </c>
      <c r="L476" s="109"/>
    </row>
    <row r="477" spans="1:12" x14ac:dyDescent="0.25">
      <c r="A477" s="128" t="s">
        <v>55</v>
      </c>
      <c r="B477" s="189">
        <f t="shared" si="14"/>
        <v>46237</v>
      </c>
      <c r="C477" s="109"/>
      <c r="D477" s="110" t="s">
        <v>1378</v>
      </c>
      <c r="E477" s="109"/>
      <c r="F477" s="122" t="s">
        <v>8958</v>
      </c>
      <c r="G477" s="125"/>
      <c r="H477" s="109"/>
      <c r="I477" s="125">
        <f>700+200</f>
        <v>900</v>
      </c>
      <c r="J477" s="109" t="s">
        <v>1305</v>
      </c>
      <c r="K477" s="111">
        <f t="shared" si="15"/>
        <v>900</v>
      </c>
      <c r="L477" s="109" t="s">
        <v>1350</v>
      </c>
    </row>
    <row r="478" spans="1:12" x14ac:dyDescent="0.25">
      <c r="A478" s="128" t="s">
        <v>55</v>
      </c>
      <c r="B478" s="189">
        <f t="shared" si="14"/>
        <v>46237</v>
      </c>
      <c r="C478" s="109"/>
      <c r="D478" s="110" t="s">
        <v>1378</v>
      </c>
      <c r="E478" s="109"/>
      <c r="F478" s="122" t="s">
        <v>8958</v>
      </c>
      <c r="G478" s="125"/>
      <c r="H478" s="109"/>
      <c r="I478" s="125">
        <v>2700</v>
      </c>
      <c r="J478" s="109" t="s">
        <v>1305</v>
      </c>
      <c r="K478" s="111">
        <f t="shared" si="15"/>
        <v>2700</v>
      </c>
      <c r="L478" s="109" t="s">
        <v>1351</v>
      </c>
    </row>
    <row r="479" spans="1:12" x14ac:dyDescent="0.25">
      <c r="A479" s="128" t="s">
        <v>57</v>
      </c>
      <c r="B479" s="189">
        <f t="shared" si="14"/>
        <v>46238</v>
      </c>
      <c r="C479" s="109">
        <v>4102</v>
      </c>
      <c r="D479" s="118" t="s">
        <v>1303</v>
      </c>
      <c r="E479" s="109"/>
      <c r="F479" s="125" t="s">
        <v>1304</v>
      </c>
      <c r="G479" s="125"/>
      <c r="H479" s="109">
        <v>5180</v>
      </c>
      <c r="I479" s="125"/>
      <c r="J479" s="109" t="s">
        <v>1305</v>
      </c>
      <c r="K479" s="111">
        <f t="shared" si="15"/>
        <v>-5180</v>
      </c>
      <c r="L479" s="109"/>
    </row>
    <row r="480" spans="1:12" x14ac:dyDescent="0.25">
      <c r="A480" s="128" t="s">
        <v>57</v>
      </c>
      <c r="B480" s="189">
        <f t="shared" si="14"/>
        <v>46238</v>
      </c>
      <c r="C480" s="109">
        <v>4103</v>
      </c>
      <c r="D480" s="118" t="s">
        <v>1306</v>
      </c>
      <c r="E480" s="109"/>
      <c r="F480" s="125" t="s">
        <v>1304</v>
      </c>
      <c r="G480" s="125"/>
      <c r="H480" s="109">
        <v>4250</v>
      </c>
      <c r="I480" s="125"/>
      <c r="J480" s="109" t="s">
        <v>1305</v>
      </c>
      <c r="K480" s="111">
        <f t="shared" si="15"/>
        <v>-4250</v>
      </c>
      <c r="L480" s="109"/>
    </row>
    <row r="481" spans="1:12" x14ac:dyDescent="0.25">
      <c r="A481" s="128" t="s">
        <v>57</v>
      </c>
      <c r="B481" s="189">
        <f t="shared" si="14"/>
        <v>46238</v>
      </c>
      <c r="C481" s="109">
        <v>4104</v>
      </c>
      <c r="D481" s="118" t="s">
        <v>1308</v>
      </c>
      <c r="E481" s="109"/>
      <c r="F481" s="125" t="s">
        <v>1304</v>
      </c>
      <c r="G481" s="125"/>
      <c r="H481" s="109">
        <v>7300</v>
      </c>
      <c r="I481" s="125"/>
      <c r="J481" s="109" t="s">
        <v>1305</v>
      </c>
      <c r="K481" s="111">
        <f t="shared" si="15"/>
        <v>-7300</v>
      </c>
      <c r="L481" s="109"/>
    </row>
    <row r="482" spans="1:12" x14ac:dyDescent="0.25">
      <c r="A482" s="128" t="s">
        <v>57</v>
      </c>
      <c r="B482" s="189">
        <f t="shared" si="14"/>
        <v>46238</v>
      </c>
      <c r="C482" s="109">
        <v>4105</v>
      </c>
      <c r="D482" s="118" t="s">
        <v>1313</v>
      </c>
      <c r="E482" s="109"/>
      <c r="F482" s="125" t="s">
        <v>1304</v>
      </c>
      <c r="G482" s="125"/>
      <c r="H482" s="109">
        <v>1275</v>
      </c>
      <c r="I482" s="125"/>
      <c r="J482" s="109" t="s">
        <v>1305</v>
      </c>
      <c r="K482" s="111">
        <f t="shared" si="15"/>
        <v>-1275</v>
      </c>
      <c r="L482" s="109"/>
    </row>
    <row r="483" spans="1:12" x14ac:dyDescent="0.25">
      <c r="A483" s="128" t="s">
        <v>57</v>
      </c>
      <c r="B483" s="189">
        <f t="shared" si="14"/>
        <v>46238</v>
      </c>
      <c r="C483" s="109">
        <v>4106</v>
      </c>
      <c r="D483" s="118" t="s">
        <v>1311</v>
      </c>
      <c r="E483" s="109"/>
      <c r="F483" s="125" t="s">
        <v>1304</v>
      </c>
      <c r="G483" s="125"/>
      <c r="H483" s="109">
        <v>680</v>
      </c>
      <c r="I483" s="125"/>
      <c r="J483" s="109" t="s">
        <v>1305</v>
      </c>
      <c r="K483" s="111">
        <f t="shared" si="15"/>
        <v>-680</v>
      </c>
      <c r="L483" s="109"/>
    </row>
    <row r="484" spans="1:12" x14ac:dyDescent="0.25">
      <c r="A484" s="128" t="s">
        <v>57</v>
      </c>
      <c r="B484" s="189">
        <f t="shared" si="14"/>
        <v>46238</v>
      </c>
      <c r="C484" s="109">
        <v>4107</v>
      </c>
      <c r="D484" s="118" t="s">
        <v>134</v>
      </c>
      <c r="E484" s="109"/>
      <c r="F484" s="125" t="s">
        <v>1304</v>
      </c>
      <c r="G484" s="125"/>
      <c r="H484" s="109">
        <v>1000</v>
      </c>
      <c r="I484" s="125"/>
      <c r="J484" s="109" t="s">
        <v>1305</v>
      </c>
      <c r="K484" s="111">
        <f t="shared" si="15"/>
        <v>-1000</v>
      </c>
      <c r="L484" s="109"/>
    </row>
    <row r="485" spans="1:12" x14ac:dyDescent="0.25">
      <c r="A485" s="128" t="s">
        <v>57</v>
      </c>
      <c r="B485" s="189">
        <f t="shared" si="14"/>
        <v>46238</v>
      </c>
      <c r="C485" s="109">
        <v>4108</v>
      </c>
      <c r="D485" s="118" t="s">
        <v>1310</v>
      </c>
      <c r="E485" s="109"/>
      <c r="F485" s="125" t="s">
        <v>1304</v>
      </c>
      <c r="G485" s="125"/>
      <c r="H485" s="109">
        <v>2295</v>
      </c>
      <c r="I485" s="125"/>
      <c r="J485" s="109" t="s">
        <v>1305</v>
      </c>
      <c r="K485" s="111">
        <f t="shared" si="15"/>
        <v>-2295</v>
      </c>
      <c r="L485" s="109"/>
    </row>
    <row r="486" spans="1:12" x14ac:dyDescent="0.25">
      <c r="A486" s="128" t="s">
        <v>57</v>
      </c>
      <c r="B486" s="189">
        <f t="shared" si="14"/>
        <v>46238</v>
      </c>
      <c r="C486" s="109">
        <v>4109</v>
      </c>
      <c r="D486" s="118" t="s">
        <v>1307</v>
      </c>
      <c r="E486" s="109"/>
      <c r="F486" s="125" t="s">
        <v>1304</v>
      </c>
      <c r="G486" s="125"/>
      <c r="H486" s="109">
        <v>1700</v>
      </c>
      <c r="I486" s="125"/>
      <c r="J486" s="109" t="s">
        <v>1305</v>
      </c>
      <c r="K486" s="111">
        <f t="shared" si="15"/>
        <v>-1700</v>
      </c>
      <c r="L486" s="109"/>
    </row>
    <row r="487" spans="1:12" x14ac:dyDescent="0.25">
      <c r="A487" s="128" t="s">
        <v>57</v>
      </c>
      <c r="B487" s="189">
        <f t="shared" si="14"/>
        <v>46238</v>
      </c>
      <c r="C487" s="109">
        <v>4110</v>
      </c>
      <c r="D487" s="118" t="s">
        <v>1326</v>
      </c>
      <c r="E487" s="109"/>
      <c r="F487" s="125" t="s">
        <v>1304</v>
      </c>
      <c r="G487" s="125"/>
      <c r="H487" s="109">
        <v>26430</v>
      </c>
      <c r="I487" s="125"/>
      <c r="J487" s="109" t="s">
        <v>1305</v>
      </c>
      <c r="K487" s="111">
        <f t="shared" si="15"/>
        <v>-26430</v>
      </c>
      <c r="L487" s="109"/>
    </row>
    <row r="488" spans="1:12" x14ac:dyDescent="0.25">
      <c r="A488" s="128" t="s">
        <v>57</v>
      </c>
      <c r="B488" s="189">
        <f t="shared" si="14"/>
        <v>46238</v>
      </c>
      <c r="C488" s="109">
        <v>4111</v>
      </c>
      <c r="D488" s="118" t="s">
        <v>145</v>
      </c>
      <c r="E488" s="109"/>
      <c r="F488" s="125" t="s">
        <v>1304</v>
      </c>
      <c r="G488" s="125"/>
      <c r="H488" s="109">
        <v>7600</v>
      </c>
      <c r="I488" s="125"/>
      <c r="J488" s="109" t="s">
        <v>1305</v>
      </c>
      <c r="K488" s="111">
        <f t="shared" si="15"/>
        <v>-7600</v>
      </c>
      <c r="L488" s="109"/>
    </row>
    <row r="489" spans="1:12" x14ac:dyDescent="0.25">
      <c r="A489" s="128" t="s">
        <v>57</v>
      </c>
      <c r="B489" s="189">
        <f t="shared" si="14"/>
        <v>46238</v>
      </c>
      <c r="C489" s="109">
        <v>4112</v>
      </c>
      <c r="D489" s="118" t="s">
        <v>1312</v>
      </c>
      <c r="E489" s="109"/>
      <c r="F489" s="125" t="s">
        <v>1304</v>
      </c>
      <c r="G489" s="125"/>
      <c r="H489" s="109">
        <v>425</v>
      </c>
      <c r="I489" s="125"/>
      <c r="J489" s="109" t="s">
        <v>1305</v>
      </c>
      <c r="K489" s="111">
        <f t="shared" si="15"/>
        <v>-425</v>
      </c>
      <c r="L489" s="109"/>
    </row>
    <row r="490" spans="1:12" x14ac:dyDescent="0.25">
      <c r="A490" s="128" t="s">
        <v>57</v>
      </c>
      <c r="B490" s="189">
        <f t="shared" si="14"/>
        <v>46238</v>
      </c>
      <c r="C490" s="109">
        <v>4113</v>
      </c>
      <c r="D490" s="118" t="s">
        <v>265</v>
      </c>
      <c r="E490" s="109"/>
      <c r="F490" s="125" t="s">
        <v>1304</v>
      </c>
      <c r="G490" s="125"/>
      <c r="H490" s="109">
        <v>800</v>
      </c>
      <c r="I490" s="125"/>
      <c r="J490" s="109" t="s">
        <v>1305</v>
      </c>
      <c r="K490" s="111">
        <f t="shared" si="15"/>
        <v>-800</v>
      </c>
      <c r="L490" s="109"/>
    </row>
    <row r="491" spans="1:12" x14ac:dyDescent="0.25">
      <c r="A491" s="128" t="s">
        <v>57</v>
      </c>
      <c r="B491" s="189">
        <f t="shared" si="14"/>
        <v>46238</v>
      </c>
      <c r="C491" s="109">
        <v>4114</v>
      </c>
      <c r="D491" s="118" t="s">
        <v>265</v>
      </c>
      <c r="E491" s="109"/>
      <c r="F491" s="125" t="s">
        <v>1304</v>
      </c>
      <c r="G491" s="125"/>
      <c r="H491" s="109">
        <v>200</v>
      </c>
      <c r="I491" s="125"/>
      <c r="J491" s="109" t="s">
        <v>1305</v>
      </c>
      <c r="K491" s="111">
        <f t="shared" si="15"/>
        <v>-200</v>
      </c>
      <c r="L491" s="109"/>
    </row>
    <row r="492" spans="1:12" x14ac:dyDescent="0.25">
      <c r="A492" s="128" t="s">
        <v>57</v>
      </c>
      <c r="B492" s="189">
        <f t="shared" si="14"/>
        <v>46238</v>
      </c>
      <c r="C492" s="109"/>
      <c r="D492" s="110" t="s">
        <v>1378</v>
      </c>
      <c r="E492" s="109"/>
      <c r="F492" s="122" t="s">
        <v>8958</v>
      </c>
      <c r="G492" s="125"/>
      <c r="H492" s="109"/>
      <c r="I492" s="125">
        <v>1000</v>
      </c>
      <c r="J492" s="109" t="s">
        <v>1305</v>
      </c>
      <c r="K492" s="111">
        <f t="shared" si="15"/>
        <v>1000</v>
      </c>
      <c r="L492" s="109"/>
    </row>
    <row r="493" spans="1:12" x14ac:dyDescent="0.25">
      <c r="A493" s="128" t="s">
        <v>57</v>
      </c>
      <c r="B493" s="189">
        <f t="shared" si="14"/>
        <v>46238</v>
      </c>
      <c r="C493" s="109">
        <v>6464</v>
      </c>
      <c r="D493" s="118" t="s">
        <v>153</v>
      </c>
      <c r="E493" s="109"/>
      <c r="F493" s="125" t="s">
        <v>1304</v>
      </c>
      <c r="G493" s="125"/>
      <c r="H493" s="109">
        <v>4430</v>
      </c>
      <c r="I493" s="125"/>
      <c r="J493" s="109" t="s">
        <v>1305</v>
      </c>
      <c r="K493" s="111">
        <f t="shared" si="15"/>
        <v>-4430</v>
      </c>
      <c r="L493" s="109"/>
    </row>
    <row r="494" spans="1:12" x14ac:dyDescent="0.25">
      <c r="A494" s="128" t="s">
        <v>57</v>
      </c>
      <c r="B494" s="189">
        <f t="shared" si="14"/>
        <v>46238</v>
      </c>
      <c r="C494" s="109">
        <v>6463</v>
      </c>
      <c r="D494" s="118" t="s">
        <v>153</v>
      </c>
      <c r="E494" s="109"/>
      <c r="F494" s="125" t="s">
        <v>1304</v>
      </c>
      <c r="G494" s="125"/>
      <c r="H494" s="109">
        <v>3850</v>
      </c>
      <c r="I494" s="125"/>
      <c r="J494" s="109" t="s">
        <v>1305</v>
      </c>
      <c r="K494" s="111">
        <f t="shared" si="15"/>
        <v>-3850</v>
      </c>
      <c r="L494" s="146">
        <v>66949</v>
      </c>
    </row>
    <row r="495" spans="1:12" x14ac:dyDescent="0.25">
      <c r="A495" s="128" t="s">
        <v>828</v>
      </c>
      <c r="B495" s="189">
        <f t="shared" si="14"/>
        <v>46239</v>
      </c>
      <c r="C495" s="109">
        <v>4115</v>
      </c>
      <c r="D495" s="118" t="s">
        <v>1303</v>
      </c>
      <c r="E495" s="109"/>
      <c r="F495" s="125" t="s">
        <v>1304</v>
      </c>
      <c r="G495" s="125"/>
      <c r="H495" s="109">
        <v>5180</v>
      </c>
      <c r="I495" s="125"/>
      <c r="J495" s="109" t="s">
        <v>1305</v>
      </c>
      <c r="K495" s="111">
        <f t="shared" si="15"/>
        <v>-5180</v>
      </c>
      <c r="L495" s="109"/>
    </row>
    <row r="496" spans="1:12" x14ac:dyDescent="0.25">
      <c r="A496" s="128" t="s">
        <v>828</v>
      </c>
      <c r="B496" s="189">
        <f t="shared" si="14"/>
        <v>46239</v>
      </c>
      <c r="C496" s="109">
        <v>4116</v>
      </c>
      <c r="D496" s="118" t="s">
        <v>1308</v>
      </c>
      <c r="E496" s="109"/>
      <c r="F496" s="125" t="s">
        <v>1304</v>
      </c>
      <c r="G496" s="125"/>
      <c r="H496" s="109">
        <v>5200</v>
      </c>
      <c r="I496" s="125"/>
      <c r="J496" s="109" t="s">
        <v>1305</v>
      </c>
      <c r="K496" s="111">
        <f t="shared" si="15"/>
        <v>-5200</v>
      </c>
      <c r="L496" s="109"/>
    </row>
    <row r="497" spans="1:12" x14ac:dyDescent="0.25">
      <c r="A497" s="128" t="s">
        <v>828</v>
      </c>
      <c r="B497" s="189">
        <f t="shared" si="14"/>
        <v>46239</v>
      </c>
      <c r="C497" s="109">
        <v>4117</v>
      </c>
      <c r="D497" s="118" t="s">
        <v>1307</v>
      </c>
      <c r="E497" s="109"/>
      <c r="F497" s="125" t="s">
        <v>1304</v>
      </c>
      <c r="G497" s="125"/>
      <c r="H497" s="109">
        <v>2125</v>
      </c>
      <c r="I497" s="125"/>
      <c r="J497" s="109" t="s">
        <v>1305</v>
      </c>
      <c r="K497" s="111">
        <f t="shared" si="15"/>
        <v>-2125</v>
      </c>
      <c r="L497" s="109"/>
    </row>
    <row r="498" spans="1:12" x14ac:dyDescent="0.25">
      <c r="A498" s="128" t="s">
        <v>828</v>
      </c>
      <c r="B498" s="189">
        <f t="shared" si="14"/>
        <v>46239</v>
      </c>
      <c r="C498" s="109">
        <v>4118</v>
      </c>
      <c r="D498" s="118" t="s">
        <v>1313</v>
      </c>
      <c r="E498" s="109"/>
      <c r="F498" s="125" t="s">
        <v>1304</v>
      </c>
      <c r="G498" s="125"/>
      <c r="H498" s="109">
        <v>1275</v>
      </c>
      <c r="I498" s="125"/>
      <c r="J498" s="109" t="s">
        <v>1305</v>
      </c>
      <c r="K498" s="111">
        <f t="shared" si="15"/>
        <v>-1275</v>
      </c>
      <c r="L498" s="109"/>
    </row>
    <row r="499" spans="1:12" x14ac:dyDescent="0.25">
      <c r="A499" s="128" t="s">
        <v>828</v>
      </c>
      <c r="B499" s="189">
        <f t="shared" si="14"/>
        <v>46239</v>
      </c>
      <c r="C499" s="109">
        <v>4119</v>
      </c>
      <c r="D499" s="118" t="s">
        <v>1306</v>
      </c>
      <c r="E499" s="109"/>
      <c r="F499" s="125" t="s">
        <v>1304</v>
      </c>
      <c r="G499" s="125"/>
      <c r="H499" s="109">
        <v>3400</v>
      </c>
      <c r="I499" s="125"/>
      <c r="J499" s="109" t="s">
        <v>1305</v>
      </c>
      <c r="K499" s="111">
        <f t="shared" si="15"/>
        <v>-3400</v>
      </c>
      <c r="L499" s="109"/>
    </row>
    <row r="500" spans="1:12" x14ac:dyDescent="0.25">
      <c r="A500" s="128" t="s">
        <v>828</v>
      </c>
      <c r="B500" s="189">
        <f t="shared" si="14"/>
        <v>46239</v>
      </c>
      <c r="C500" s="109">
        <v>4120</v>
      </c>
      <c r="D500" s="118" t="s">
        <v>1311</v>
      </c>
      <c r="E500" s="109"/>
      <c r="F500" s="125" t="s">
        <v>1304</v>
      </c>
      <c r="G500" s="125"/>
      <c r="H500" s="109">
        <v>680</v>
      </c>
      <c r="I500" s="125"/>
      <c r="J500" s="109" t="s">
        <v>1305</v>
      </c>
      <c r="K500" s="111">
        <f t="shared" si="15"/>
        <v>-680</v>
      </c>
      <c r="L500" s="109"/>
    </row>
    <row r="501" spans="1:12" x14ac:dyDescent="0.25">
      <c r="A501" s="128" t="s">
        <v>828</v>
      </c>
      <c r="B501" s="189">
        <f t="shared" si="14"/>
        <v>46239</v>
      </c>
      <c r="C501" s="109">
        <v>4121</v>
      </c>
      <c r="D501" s="118" t="s">
        <v>1310</v>
      </c>
      <c r="E501" s="109"/>
      <c r="F501" s="125" t="s">
        <v>1304</v>
      </c>
      <c r="G501" s="125"/>
      <c r="H501" s="109">
        <v>1020</v>
      </c>
      <c r="I501" s="125"/>
      <c r="J501" s="109" t="s">
        <v>1305</v>
      </c>
      <c r="K501" s="111">
        <f t="shared" si="15"/>
        <v>-1020</v>
      </c>
      <c r="L501" s="109"/>
    </row>
    <row r="502" spans="1:12" x14ac:dyDescent="0.25">
      <c r="A502" s="128" t="s">
        <v>828</v>
      </c>
      <c r="B502" s="189">
        <f t="shared" si="14"/>
        <v>46239</v>
      </c>
      <c r="C502" s="109">
        <v>4122</v>
      </c>
      <c r="D502" s="118" t="s">
        <v>171</v>
      </c>
      <c r="E502" s="109"/>
      <c r="F502" s="125" t="s">
        <v>1304</v>
      </c>
      <c r="G502" s="125"/>
      <c r="H502" s="109">
        <v>850</v>
      </c>
      <c r="I502" s="125"/>
      <c r="J502" s="109" t="s">
        <v>1305</v>
      </c>
      <c r="K502" s="111">
        <f t="shared" si="15"/>
        <v>-850</v>
      </c>
      <c r="L502" s="109"/>
    </row>
    <row r="503" spans="1:12" x14ac:dyDescent="0.25">
      <c r="A503" s="128" t="s">
        <v>828</v>
      </c>
      <c r="B503" s="189">
        <f t="shared" si="14"/>
        <v>46239</v>
      </c>
      <c r="C503" s="109">
        <v>4123</v>
      </c>
      <c r="D503" s="118" t="s">
        <v>145</v>
      </c>
      <c r="E503" s="109"/>
      <c r="F503" s="125" t="s">
        <v>1304</v>
      </c>
      <c r="G503" s="125"/>
      <c r="H503" s="109">
        <v>3870</v>
      </c>
      <c r="I503" s="125"/>
      <c r="J503" s="109" t="s">
        <v>1305</v>
      </c>
      <c r="K503" s="111">
        <f t="shared" si="15"/>
        <v>-3870</v>
      </c>
      <c r="L503" s="109"/>
    </row>
    <row r="504" spans="1:12" x14ac:dyDescent="0.25">
      <c r="A504" s="128" t="s">
        <v>828</v>
      </c>
      <c r="B504" s="189">
        <f t="shared" si="14"/>
        <v>46239</v>
      </c>
      <c r="C504" s="109">
        <v>4124</v>
      </c>
      <c r="D504" s="118" t="s">
        <v>1312</v>
      </c>
      <c r="E504" s="109"/>
      <c r="F504" s="125" t="s">
        <v>1304</v>
      </c>
      <c r="G504" s="125"/>
      <c r="H504" s="109">
        <v>595</v>
      </c>
      <c r="I504" s="125"/>
      <c r="J504" s="109" t="s">
        <v>1305</v>
      </c>
      <c r="K504" s="111">
        <f t="shared" si="15"/>
        <v>-595</v>
      </c>
      <c r="L504" s="109"/>
    </row>
    <row r="505" spans="1:12" x14ac:dyDescent="0.25">
      <c r="A505" s="128" t="s">
        <v>847</v>
      </c>
      <c r="B505" s="189">
        <f t="shared" si="14"/>
        <v>46240</v>
      </c>
      <c r="C505" s="109">
        <v>4125</v>
      </c>
      <c r="D505" s="118" t="s">
        <v>1308</v>
      </c>
      <c r="E505" s="109"/>
      <c r="F505" s="125" t="s">
        <v>1304</v>
      </c>
      <c r="G505" s="125"/>
      <c r="H505" s="109">
        <v>2500</v>
      </c>
      <c r="I505" s="125"/>
      <c r="J505" s="109" t="s">
        <v>1305</v>
      </c>
      <c r="K505" s="111">
        <f t="shared" si="15"/>
        <v>-2500</v>
      </c>
      <c r="L505" s="109"/>
    </row>
    <row r="506" spans="1:12" x14ac:dyDescent="0.25">
      <c r="A506" s="128" t="s">
        <v>847</v>
      </c>
      <c r="B506" s="189">
        <f t="shared" si="14"/>
        <v>46240</v>
      </c>
      <c r="C506" s="109">
        <v>4126</v>
      </c>
      <c r="D506" s="118" t="s">
        <v>1311</v>
      </c>
      <c r="E506" s="109"/>
      <c r="F506" s="125" t="s">
        <v>1304</v>
      </c>
      <c r="G506" s="125"/>
      <c r="H506" s="109">
        <v>680</v>
      </c>
      <c r="I506" s="125"/>
      <c r="J506" s="109" t="s">
        <v>1305</v>
      </c>
      <c r="K506" s="111">
        <f t="shared" si="15"/>
        <v>-680</v>
      </c>
      <c r="L506" s="109"/>
    </row>
    <row r="507" spans="1:12" x14ac:dyDescent="0.25">
      <c r="A507" s="128" t="s">
        <v>847</v>
      </c>
      <c r="B507" s="189">
        <f t="shared" si="14"/>
        <v>46240</v>
      </c>
      <c r="C507" s="109">
        <v>4127</v>
      </c>
      <c r="D507" s="118" t="s">
        <v>134</v>
      </c>
      <c r="E507" s="109"/>
      <c r="F507" s="125" t="s">
        <v>1304</v>
      </c>
      <c r="G507" s="125"/>
      <c r="H507" s="109">
        <v>1550</v>
      </c>
      <c r="I507" s="125"/>
      <c r="J507" s="109" t="s">
        <v>1305</v>
      </c>
      <c r="K507" s="111">
        <f t="shared" si="15"/>
        <v>-1550</v>
      </c>
      <c r="L507" s="109"/>
    </row>
    <row r="508" spans="1:12" x14ac:dyDescent="0.25">
      <c r="A508" s="128" t="s">
        <v>847</v>
      </c>
      <c r="B508" s="189">
        <f t="shared" si="14"/>
        <v>46240</v>
      </c>
      <c r="C508" s="109">
        <v>4128</v>
      </c>
      <c r="D508" s="118" t="s">
        <v>1309</v>
      </c>
      <c r="E508" s="109"/>
      <c r="F508" s="125" t="s">
        <v>1304</v>
      </c>
      <c r="G508" s="125"/>
      <c r="H508" s="109">
        <v>680</v>
      </c>
      <c r="I508" s="125"/>
      <c r="J508" s="109" t="s">
        <v>1305</v>
      </c>
      <c r="K508" s="111">
        <f t="shared" si="15"/>
        <v>-680</v>
      </c>
      <c r="L508" s="109"/>
    </row>
    <row r="509" spans="1:12" x14ac:dyDescent="0.25">
      <c r="A509" s="128" t="s">
        <v>847</v>
      </c>
      <c r="B509" s="189">
        <f t="shared" si="14"/>
        <v>46240</v>
      </c>
      <c r="C509" s="109">
        <v>4129</v>
      </c>
      <c r="D509" s="118" t="s">
        <v>145</v>
      </c>
      <c r="E509" s="109"/>
      <c r="F509" s="125" t="s">
        <v>1304</v>
      </c>
      <c r="G509" s="125"/>
      <c r="H509" s="109">
        <v>3135</v>
      </c>
      <c r="I509" s="125"/>
      <c r="J509" s="109" t="s">
        <v>1305</v>
      </c>
      <c r="K509" s="111">
        <f t="shared" si="15"/>
        <v>-3135</v>
      </c>
      <c r="L509" s="109"/>
    </row>
    <row r="510" spans="1:12" x14ac:dyDescent="0.25">
      <c r="A510" s="128" t="s">
        <v>847</v>
      </c>
      <c r="B510" s="189">
        <f t="shared" si="14"/>
        <v>46240</v>
      </c>
      <c r="C510" s="109">
        <v>4130</v>
      </c>
      <c r="D510" s="118" t="s">
        <v>1303</v>
      </c>
      <c r="E510" s="109"/>
      <c r="F510" s="125" t="s">
        <v>1304</v>
      </c>
      <c r="G510" s="125"/>
      <c r="H510" s="109">
        <v>3480</v>
      </c>
      <c r="I510" s="125"/>
      <c r="J510" s="109" t="s">
        <v>1305</v>
      </c>
      <c r="K510" s="111">
        <f t="shared" si="15"/>
        <v>-3480</v>
      </c>
      <c r="L510" s="109"/>
    </row>
    <row r="511" spans="1:12" x14ac:dyDescent="0.25">
      <c r="A511" s="128" t="s">
        <v>847</v>
      </c>
      <c r="B511" s="189">
        <f t="shared" si="14"/>
        <v>46240</v>
      </c>
      <c r="C511" s="109">
        <v>4131</v>
      </c>
      <c r="D511" s="118" t="s">
        <v>1306</v>
      </c>
      <c r="E511" s="109"/>
      <c r="F511" s="125" t="s">
        <v>1304</v>
      </c>
      <c r="G511" s="125"/>
      <c r="H511" s="109">
        <v>4250</v>
      </c>
      <c r="I511" s="125"/>
      <c r="J511" s="109" t="s">
        <v>1305</v>
      </c>
      <c r="K511" s="111">
        <f t="shared" si="15"/>
        <v>-4250</v>
      </c>
      <c r="L511" s="109"/>
    </row>
    <row r="512" spans="1:12" x14ac:dyDescent="0.25">
      <c r="A512" s="128" t="s">
        <v>847</v>
      </c>
      <c r="B512" s="189">
        <f t="shared" si="14"/>
        <v>46240</v>
      </c>
      <c r="C512" s="109">
        <v>4132</v>
      </c>
      <c r="D512" s="118" t="s">
        <v>1307</v>
      </c>
      <c r="E512" s="109"/>
      <c r="F512" s="125" t="s">
        <v>1304</v>
      </c>
      <c r="G512" s="125"/>
      <c r="H512" s="109">
        <v>2125</v>
      </c>
      <c r="I512" s="125"/>
      <c r="J512" s="109" t="s">
        <v>1305</v>
      </c>
      <c r="K512" s="111">
        <f t="shared" si="15"/>
        <v>-2125</v>
      </c>
      <c r="L512" s="109"/>
    </row>
    <row r="513" spans="1:12" x14ac:dyDescent="0.25">
      <c r="A513" s="128" t="s">
        <v>847</v>
      </c>
      <c r="B513" s="189">
        <f t="shared" si="14"/>
        <v>46240</v>
      </c>
      <c r="C513" s="109">
        <v>4133</v>
      </c>
      <c r="D513" s="118" t="s">
        <v>1312</v>
      </c>
      <c r="E513" s="109"/>
      <c r="F513" s="125" t="s">
        <v>1304</v>
      </c>
      <c r="G513" s="125"/>
      <c r="H513" s="109">
        <v>595</v>
      </c>
      <c r="I513" s="125"/>
      <c r="J513" s="109" t="s">
        <v>1305</v>
      </c>
      <c r="K513" s="111">
        <f t="shared" si="15"/>
        <v>-595</v>
      </c>
      <c r="L513" s="109"/>
    </row>
    <row r="514" spans="1:12" x14ac:dyDescent="0.25">
      <c r="A514" s="128" t="s">
        <v>847</v>
      </c>
      <c r="B514" s="189">
        <f t="shared" si="14"/>
        <v>46240</v>
      </c>
      <c r="C514" s="109">
        <v>4134</v>
      </c>
      <c r="D514" s="118" t="s">
        <v>1313</v>
      </c>
      <c r="E514" s="109"/>
      <c r="F514" s="125" t="s">
        <v>1304</v>
      </c>
      <c r="G514" s="125"/>
      <c r="H514" s="109">
        <v>1275</v>
      </c>
      <c r="I514" s="125"/>
      <c r="J514" s="109" t="s">
        <v>1305</v>
      </c>
      <c r="K514" s="111">
        <f t="shared" si="15"/>
        <v>-1275</v>
      </c>
      <c r="L514" s="109"/>
    </row>
    <row r="515" spans="1:12" x14ac:dyDescent="0.25">
      <c r="A515" s="128" t="s">
        <v>847</v>
      </c>
      <c r="B515" s="189">
        <f t="shared" ref="B515:B578" si="16">IF(A515="","",IF(ISNUMBER(A515),IFERROR(VLOOKUP(TEXT(A515,"yyyy/mm/dd"),BSAD,2,FALSE),""),IFERROR(VLOOKUP(A515,BSAD,2,FALSE),"")))</f>
        <v>46240</v>
      </c>
      <c r="C515" s="109">
        <v>4135</v>
      </c>
      <c r="D515" s="118" t="s">
        <v>1310</v>
      </c>
      <c r="E515" s="109"/>
      <c r="F515" s="125" t="s">
        <v>1304</v>
      </c>
      <c r="G515" s="125"/>
      <c r="H515" s="109">
        <v>1020</v>
      </c>
      <c r="I515" s="125"/>
      <c r="J515" s="109" t="s">
        <v>1305</v>
      </c>
      <c r="K515" s="111">
        <f t="shared" ref="K515:K578" si="17">IF($D515="","",N($G515)-$H515+$I515)</f>
        <v>-1020</v>
      </c>
      <c r="L515" s="109"/>
    </row>
    <row r="516" spans="1:12" x14ac:dyDescent="0.25">
      <c r="A516" s="128" t="s">
        <v>847</v>
      </c>
      <c r="B516" s="189">
        <f t="shared" si="16"/>
        <v>46240</v>
      </c>
      <c r="C516" s="109">
        <v>4136</v>
      </c>
      <c r="D516" s="118" t="s">
        <v>147</v>
      </c>
      <c r="E516" s="109"/>
      <c r="F516" s="125" t="s">
        <v>1304</v>
      </c>
      <c r="G516" s="125"/>
      <c r="H516" s="109">
        <v>10000</v>
      </c>
      <c r="I516" s="125"/>
      <c r="J516" s="109" t="s">
        <v>1305</v>
      </c>
      <c r="K516" s="111">
        <f t="shared" si="17"/>
        <v>-10000</v>
      </c>
      <c r="L516" s="109"/>
    </row>
    <row r="517" spans="1:12" x14ac:dyDescent="0.25">
      <c r="A517" s="128" t="s">
        <v>62</v>
      </c>
      <c r="B517" s="189">
        <f t="shared" si="16"/>
        <v>46241</v>
      </c>
      <c r="C517" s="109">
        <v>4137</v>
      </c>
      <c r="D517" s="118" t="s">
        <v>151</v>
      </c>
      <c r="E517" s="109"/>
      <c r="F517" s="125" t="s">
        <v>1304</v>
      </c>
      <c r="G517" s="125"/>
      <c r="H517" s="109">
        <v>4000</v>
      </c>
      <c r="I517" s="125"/>
      <c r="J517" s="109" t="s">
        <v>1305</v>
      </c>
      <c r="K517" s="111">
        <f t="shared" si="17"/>
        <v>-4000</v>
      </c>
      <c r="L517" s="109"/>
    </row>
    <row r="518" spans="1:12" x14ac:dyDescent="0.25">
      <c r="A518" s="128" t="s">
        <v>62</v>
      </c>
      <c r="B518" s="189">
        <f t="shared" si="16"/>
        <v>46241</v>
      </c>
      <c r="C518" s="109">
        <v>4138</v>
      </c>
      <c r="D518" s="118" t="s">
        <v>1306</v>
      </c>
      <c r="E518" s="109"/>
      <c r="F518" s="125" t="s">
        <v>1304</v>
      </c>
      <c r="G518" s="125"/>
      <c r="H518" s="109">
        <v>4675</v>
      </c>
      <c r="I518" s="125"/>
      <c r="J518" s="109" t="s">
        <v>1305</v>
      </c>
      <c r="K518" s="111">
        <f t="shared" si="17"/>
        <v>-4675</v>
      </c>
      <c r="L518" s="109"/>
    </row>
    <row r="519" spans="1:12" x14ac:dyDescent="0.25">
      <c r="A519" s="128" t="s">
        <v>62</v>
      </c>
      <c r="B519" s="189">
        <f t="shared" si="16"/>
        <v>46241</v>
      </c>
      <c r="C519" s="109">
        <v>4139</v>
      </c>
      <c r="D519" s="118" t="s">
        <v>1308</v>
      </c>
      <c r="E519" s="109"/>
      <c r="F519" s="125" t="s">
        <v>1304</v>
      </c>
      <c r="G519" s="125"/>
      <c r="H519" s="109">
        <v>11000</v>
      </c>
      <c r="I519" s="125"/>
      <c r="J519" s="109" t="s">
        <v>1305</v>
      </c>
      <c r="K519" s="111">
        <f t="shared" si="17"/>
        <v>-11000</v>
      </c>
      <c r="L519" s="109"/>
    </row>
    <row r="520" spans="1:12" x14ac:dyDescent="0.25">
      <c r="A520" s="128" t="s">
        <v>62</v>
      </c>
      <c r="B520" s="189">
        <f t="shared" si="16"/>
        <v>46241</v>
      </c>
      <c r="C520" s="109">
        <v>4140</v>
      </c>
      <c r="D520" s="118" t="s">
        <v>1313</v>
      </c>
      <c r="E520" s="109"/>
      <c r="F520" s="125" t="s">
        <v>1304</v>
      </c>
      <c r="G520" s="125"/>
      <c r="H520" s="109">
        <v>1700</v>
      </c>
      <c r="I520" s="125"/>
      <c r="J520" s="109" t="s">
        <v>1305</v>
      </c>
      <c r="K520" s="111">
        <f t="shared" si="17"/>
        <v>-1700</v>
      </c>
      <c r="L520" s="109"/>
    </row>
    <row r="521" spans="1:12" x14ac:dyDescent="0.25">
      <c r="A521" s="128" t="s">
        <v>62</v>
      </c>
      <c r="B521" s="189">
        <f t="shared" si="16"/>
        <v>46241</v>
      </c>
      <c r="C521" s="109">
        <v>4141</v>
      </c>
      <c r="D521" s="118" t="s">
        <v>1307</v>
      </c>
      <c r="E521" s="109"/>
      <c r="F521" s="125" t="s">
        <v>1304</v>
      </c>
      <c r="G521" s="125"/>
      <c r="H521" s="109">
        <v>2550</v>
      </c>
      <c r="I521" s="125"/>
      <c r="J521" s="109" t="s">
        <v>1305</v>
      </c>
      <c r="K521" s="111">
        <f t="shared" si="17"/>
        <v>-2550</v>
      </c>
      <c r="L521" s="109"/>
    </row>
    <row r="522" spans="1:12" x14ac:dyDescent="0.25">
      <c r="A522" s="128" t="s">
        <v>62</v>
      </c>
      <c r="B522" s="189">
        <f t="shared" si="16"/>
        <v>46241</v>
      </c>
      <c r="C522" s="109">
        <v>4142</v>
      </c>
      <c r="D522" s="118" t="s">
        <v>1311</v>
      </c>
      <c r="E522" s="109"/>
      <c r="F522" s="125" t="s">
        <v>1304</v>
      </c>
      <c r="G522" s="125"/>
      <c r="H522" s="109">
        <v>680</v>
      </c>
      <c r="I522" s="125"/>
      <c r="J522" s="109" t="s">
        <v>1305</v>
      </c>
      <c r="K522" s="111">
        <f t="shared" si="17"/>
        <v>-680</v>
      </c>
      <c r="L522" s="109"/>
    </row>
    <row r="523" spans="1:12" x14ac:dyDescent="0.25">
      <c r="A523" s="128" t="s">
        <v>62</v>
      </c>
      <c r="B523" s="189">
        <f t="shared" si="16"/>
        <v>46241</v>
      </c>
      <c r="C523" s="109">
        <v>4143</v>
      </c>
      <c r="D523" s="118" t="s">
        <v>1310</v>
      </c>
      <c r="E523" s="109"/>
      <c r="F523" s="125" t="s">
        <v>1304</v>
      </c>
      <c r="G523" s="125"/>
      <c r="H523" s="109">
        <v>1020</v>
      </c>
      <c r="I523" s="125"/>
      <c r="J523" s="109" t="s">
        <v>1305</v>
      </c>
      <c r="K523" s="111">
        <f t="shared" si="17"/>
        <v>-1020</v>
      </c>
      <c r="L523" s="109"/>
    </row>
    <row r="524" spans="1:12" x14ac:dyDescent="0.25">
      <c r="A524" s="128" t="s">
        <v>62</v>
      </c>
      <c r="B524" s="189">
        <f t="shared" si="16"/>
        <v>46241</v>
      </c>
      <c r="C524" s="109">
        <v>4144</v>
      </c>
      <c r="D524" s="118" t="s">
        <v>134</v>
      </c>
      <c r="E524" s="109"/>
      <c r="F524" s="125" t="s">
        <v>1304</v>
      </c>
      <c r="G524" s="125"/>
      <c r="H524" s="109">
        <v>1850</v>
      </c>
      <c r="I524" s="125"/>
      <c r="J524" s="109" t="s">
        <v>1305</v>
      </c>
      <c r="K524" s="111">
        <f t="shared" si="17"/>
        <v>-1850</v>
      </c>
      <c r="L524" s="109"/>
    </row>
    <row r="525" spans="1:12" x14ac:dyDescent="0.25">
      <c r="A525" s="128" t="s">
        <v>62</v>
      </c>
      <c r="B525" s="189">
        <f t="shared" si="16"/>
        <v>46241</v>
      </c>
      <c r="C525" s="109">
        <v>4145</v>
      </c>
      <c r="D525" s="118" t="s">
        <v>145</v>
      </c>
      <c r="E525" s="109"/>
      <c r="F525" s="125" t="s">
        <v>1304</v>
      </c>
      <c r="G525" s="125"/>
      <c r="H525" s="109">
        <v>3135</v>
      </c>
      <c r="I525" s="125"/>
      <c r="J525" s="109" t="s">
        <v>1305</v>
      </c>
      <c r="K525" s="111">
        <f t="shared" si="17"/>
        <v>-3135</v>
      </c>
      <c r="L525" s="109"/>
    </row>
    <row r="526" spans="1:12" x14ac:dyDescent="0.25">
      <c r="A526" s="128" t="s">
        <v>62</v>
      </c>
      <c r="B526" s="189">
        <f t="shared" si="16"/>
        <v>46241</v>
      </c>
      <c r="C526" s="109">
        <v>4146</v>
      </c>
      <c r="D526" s="118" t="s">
        <v>1303</v>
      </c>
      <c r="E526" s="109"/>
      <c r="F526" s="125" t="s">
        <v>1304</v>
      </c>
      <c r="G526" s="125"/>
      <c r="H526" s="109">
        <v>3480</v>
      </c>
      <c r="I526" s="125"/>
      <c r="J526" s="109" t="s">
        <v>1305</v>
      </c>
      <c r="K526" s="111">
        <f t="shared" si="17"/>
        <v>-3480</v>
      </c>
      <c r="L526" s="109"/>
    </row>
    <row r="527" spans="1:12" x14ac:dyDescent="0.25">
      <c r="A527" s="128" t="s">
        <v>62</v>
      </c>
      <c r="B527" s="189">
        <f t="shared" si="16"/>
        <v>46241</v>
      </c>
      <c r="C527" s="109">
        <v>4147</v>
      </c>
      <c r="D527" s="118" t="s">
        <v>1312</v>
      </c>
      <c r="E527" s="109"/>
      <c r="F527" s="125" t="s">
        <v>1304</v>
      </c>
      <c r="G527" s="125"/>
      <c r="H527" s="109">
        <v>425</v>
      </c>
      <c r="I527" s="125"/>
      <c r="J527" s="109" t="s">
        <v>1305</v>
      </c>
      <c r="K527" s="111">
        <f t="shared" si="17"/>
        <v>-425</v>
      </c>
      <c r="L527" s="109"/>
    </row>
    <row r="528" spans="1:12" x14ac:dyDescent="0.25">
      <c r="A528" s="128" t="s">
        <v>62</v>
      </c>
      <c r="B528" s="189">
        <f t="shared" si="16"/>
        <v>46241</v>
      </c>
      <c r="C528" s="109">
        <v>4148</v>
      </c>
      <c r="D528" s="118" t="s">
        <v>265</v>
      </c>
      <c r="E528" s="109"/>
      <c r="F528" s="125" t="s">
        <v>1304</v>
      </c>
      <c r="G528" s="125"/>
      <c r="H528" s="109">
        <v>600</v>
      </c>
      <c r="I528" s="125"/>
      <c r="J528" s="109" t="s">
        <v>1305</v>
      </c>
      <c r="K528" s="111">
        <f t="shared" si="17"/>
        <v>-600</v>
      </c>
      <c r="L528" s="109"/>
    </row>
    <row r="529" spans="1:12" x14ac:dyDescent="0.25">
      <c r="A529" s="128" t="s">
        <v>62</v>
      </c>
      <c r="B529" s="189">
        <f t="shared" si="16"/>
        <v>46241</v>
      </c>
      <c r="C529" s="109">
        <v>6865</v>
      </c>
      <c r="D529" s="118" t="s">
        <v>153</v>
      </c>
      <c r="E529" s="109"/>
      <c r="F529" s="125" t="s">
        <v>1304</v>
      </c>
      <c r="G529" s="125"/>
      <c r="H529" s="109">
        <v>350</v>
      </c>
      <c r="I529" s="125"/>
      <c r="J529" s="109" t="s">
        <v>1305</v>
      </c>
      <c r="K529" s="111">
        <f t="shared" si="17"/>
        <v>-350</v>
      </c>
      <c r="L529" s="146">
        <v>66952</v>
      </c>
    </row>
    <row r="530" spans="1:12" x14ac:dyDescent="0.25">
      <c r="A530" s="128" t="s">
        <v>62</v>
      </c>
      <c r="B530" s="189">
        <f t="shared" si="16"/>
        <v>46241</v>
      </c>
      <c r="C530" s="109"/>
      <c r="D530" s="110" t="s">
        <v>1378</v>
      </c>
      <c r="E530" s="109"/>
      <c r="F530" s="122" t="s">
        <v>8958</v>
      </c>
      <c r="G530" s="125"/>
      <c r="H530" s="109"/>
      <c r="I530" s="125">
        <v>1400</v>
      </c>
      <c r="J530" s="109" t="s">
        <v>1305</v>
      </c>
      <c r="K530" s="111">
        <f t="shared" si="17"/>
        <v>1400</v>
      </c>
      <c r="L530" s="109"/>
    </row>
    <row r="531" spans="1:12" x14ac:dyDescent="0.25">
      <c r="A531" s="128" t="s">
        <v>62</v>
      </c>
      <c r="B531" s="189">
        <f t="shared" si="16"/>
        <v>46241</v>
      </c>
      <c r="C531" s="109">
        <v>6866</v>
      </c>
      <c r="D531" s="118" t="s">
        <v>153</v>
      </c>
      <c r="E531" s="109"/>
      <c r="F531" s="125" t="s">
        <v>1304</v>
      </c>
      <c r="G531" s="125"/>
      <c r="H531" s="109">
        <v>1000</v>
      </c>
      <c r="I531" s="125"/>
      <c r="J531" s="109" t="s">
        <v>1305</v>
      </c>
      <c r="K531" s="111">
        <f t="shared" si="17"/>
        <v>-1000</v>
      </c>
      <c r="L531" s="109"/>
    </row>
    <row r="532" spans="1:12" x14ac:dyDescent="0.25">
      <c r="A532" s="128" t="s">
        <v>888</v>
      </c>
      <c r="B532" s="189">
        <f t="shared" si="16"/>
        <v>46242</v>
      </c>
      <c r="C532" s="109">
        <v>4149</v>
      </c>
      <c r="D532" s="118" t="s">
        <v>1306</v>
      </c>
      <c r="E532" s="109"/>
      <c r="F532" s="125" t="s">
        <v>1304</v>
      </c>
      <c r="G532" s="125"/>
      <c r="H532" s="109">
        <v>3400</v>
      </c>
      <c r="I532" s="125"/>
      <c r="J532" s="109" t="s">
        <v>1305</v>
      </c>
      <c r="K532" s="111">
        <f t="shared" si="17"/>
        <v>-3400</v>
      </c>
      <c r="L532" s="109"/>
    </row>
    <row r="533" spans="1:12" x14ac:dyDescent="0.25">
      <c r="A533" s="128" t="s">
        <v>888</v>
      </c>
      <c r="B533" s="189">
        <f t="shared" si="16"/>
        <v>46242</v>
      </c>
      <c r="C533" s="109">
        <v>4150</v>
      </c>
      <c r="D533" s="118" t="s">
        <v>1308</v>
      </c>
      <c r="E533" s="109"/>
      <c r="F533" s="125" t="s">
        <v>1304</v>
      </c>
      <c r="G533" s="125"/>
      <c r="H533" s="109">
        <v>7100</v>
      </c>
      <c r="I533" s="125"/>
      <c r="J533" s="109" t="s">
        <v>1305</v>
      </c>
      <c r="K533" s="111">
        <f t="shared" si="17"/>
        <v>-7100</v>
      </c>
      <c r="L533" s="109"/>
    </row>
    <row r="534" spans="1:12" x14ac:dyDescent="0.25">
      <c r="A534" s="128" t="s">
        <v>888</v>
      </c>
      <c r="B534" s="189">
        <f t="shared" si="16"/>
        <v>46242</v>
      </c>
      <c r="C534" s="109">
        <v>4151</v>
      </c>
      <c r="D534" s="118" t="s">
        <v>1307</v>
      </c>
      <c r="E534" s="109"/>
      <c r="F534" s="125" t="s">
        <v>1304</v>
      </c>
      <c r="G534" s="125"/>
      <c r="H534" s="109">
        <v>2550</v>
      </c>
      <c r="I534" s="125"/>
      <c r="J534" s="109" t="s">
        <v>1305</v>
      </c>
      <c r="K534" s="111">
        <f t="shared" si="17"/>
        <v>-2550</v>
      </c>
      <c r="L534" s="109"/>
    </row>
    <row r="535" spans="1:12" x14ac:dyDescent="0.25">
      <c r="A535" s="128" t="s">
        <v>888</v>
      </c>
      <c r="B535" s="189">
        <f t="shared" si="16"/>
        <v>46242</v>
      </c>
      <c r="C535" s="109">
        <v>4152</v>
      </c>
      <c r="D535" s="118" t="s">
        <v>1303</v>
      </c>
      <c r="E535" s="109"/>
      <c r="F535" s="125" t="s">
        <v>1304</v>
      </c>
      <c r="G535" s="125"/>
      <c r="H535" s="109">
        <v>5180</v>
      </c>
      <c r="I535" s="125"/>
      <c r="J535" s="109" t="s">
        <v>1305</v>
      </c>
      <c r="K535" s="111">
        <f t="shared" si="17"/>
        <v>-5180</v>
      </c>
      <c r="L535" s="109"/>
    </row>
    <row r="536" spans="1:12" x14ac:dyDescent="0.25">
      <c r="A536" s="128" t="s">
        <v>888</v>
      </c>
      <c r="B536" s="189">
        <f t="shared" si="16"/>
        <v>46242</v>
      </c>
      <c r="C536" s="109">
        <v>4153</v>
      </c>
      <c r="D536" s="118" t="s">
        <v>1313</v>
      </c>
      <c r="E536" s="109"/>
      <c r="F536" s="125" t="s">
        <v>1304</v>
      </c>
      <c r="G536" s="125"/>
      <c r="H536" s="109">
        <v>1275</v>
      </c>
      <c r="I536" s="125"/>
      <c r="J536" s="109" t="s">
        <v>1305</v>
      </c>
      <c r="K536" s="111">
        <f t="shared" si="17"/>
        <v>-1275</v>
      </c>
      <c r="L536" s="109"/>
    </row>
    <row r="537" spans="1:12" x14ac:dyDescent="0.25">
      <c r="A537" s="128" t="s">
        <v>888</v>
      </c>
      <c r="B537" s="189">
        <f t="shared" si="16"/>
        <v>46242</v>
      </c>
      <c r="C537" s="109">
        <v>4154</v>
      </c>
      <c r="D537" s="118" t="s">
        <v>1312</v>
      </c>
      <c r="E537" s="109"/>
      <c r="F537" s="125" t="s">
        <v>1304</v>
      </c>
      <c r="G537" s="125"/>
      <c r="H537" s="109">
        <v>595</v>
      </c>
      <c r="I537" s="125"/>
      <c r="J537" s="109" t="s">
        <v>1305</v>
      </c>
      <c r="K537" s="111">
        <f t="shared" si="17"/>
        <v>-595</v>
      </c>
      <c r="L537" s="109"/>
    </row>
    <row r="538" spans="1:12" x14ac:dyDescent="0.25">
      <c r="A538" s="128" t="s">
        <v>888</v>
      </c>
      <c r="B538" s="189">
        <f t="shared" si="16"/>
        <v>46242</v>
      </c>
      <c r="C538" s="109">
        <v>4155</v>
      </c>
      <c r="D538" s="118" t="s">
        <v>1311</v>
      </c>
      <c r="E538" s="109"/>
      <c r="F538" s="125" t="s">
        <v>1304</v>
      </c>
      <c r="G538" s="125"/>
      <c r="H538" s="109">
        <v>680</v>
      </c>
      <c r="I538" s="125"/>
      <c r="J538" s="109" t="s">
        <v>1305</v>
      </c>
      <c r="K538" s="111">
        <f t="shared" si="17"/>
        <v>-680</v>
      </c>
      <c r="L538" s="109"/>
    </row>
    <row r="539" spans="1:12" x14ac:dyDescent="0.25">
      <c r="A539" s="128" t="s">
        <v>888</v>
      </c>
      <c r="B539" s="189">
        <f t="shared" si="16"/>
        <v>46242</v>
      </c>
      <c r="C539" s="109">
        <v>4156</v>
      </c>
      <c r="D539" s="118" t="s">
        <v>1310</v>
      </c>
      <c r="E539" s="109"/>
      <c r="F539" s="125" t="s">
        <v>1304</v>
      </c>
      <c r="G539" s="125"/>
      <c r="H539" s="109">
        <v>1020</v>
      </c>
      <c r="I539" s="125"/>
      <c r="J539" s="109" t="s">
        <v>1305</v>
      </c>
      <c r="K539" s="111">
        <f t="shared" si="17"/>
        <v>-1020</v>
      </c>
      <c r="L539" s="109"/>
    </row>
    <row r="540" spans="1:12" x14ac:dyDescent="0.25">
      <c r="A540" s="128" t="s">
        <v>888</v>
      </c>
      <c r="B540" s="189">
        <f t="shared" si="16"/>
        <v>46242</v>
      </c>
      <c r="C540" s="109">
        <v>4157</v>
      </c>
      <c r="D540" s="118" t="s">
        <v>1309</v>
      </c>
      <c r="E540" s="109"/>
      <c r="F540" s="125" t="s">
        <v>1304</v>
      </c>
      <c r="G540" s="125"/>
      <c r="H540" s="109">
        <v>425</v>
      </c>
      <c r="I540" s="125"/>
      <c r="J540" s="109" t="s">
        <v>1305</v>
      </c>
      <c r="K540" s="111">
        <f t="shared" si="17"/>
        <v>-425</v>
      </c>
      <c r="L540" s="109"/>
    </row>
    <row r="541" spans="1:12" x14ac:dyDescent="0.25">
      <c r="A541" s="128" t="s">
        <v>888</v>
      </c>
      <c r="B541" s="189">
        <f t="shared" si="16"/>
        <v>46242</v>
      </c>
      <c r="C541" s="109">
        <v>4158</v>
      </c>
      <c r="D541" s="118" t="s">
        <v>145</v>
      </c>
      <c r="E541" s="109"/>
      <c r="F541" s="125" t="s">
        <v>1304</v>
      </c>
      <c r="G541" s="125"/>
      <c r="H541" s="109">
        <v>4060</v>
      </c>
      <c r="I541" s="125"/>
      <c r="J541" s="109" t="s">
        <v>1305</v>
      </c>
      <c r="K541" s="111">
        <f t="shared" si="17"/>
        <v>-4060</v>
      </c>
      <c r="L541" s="109"/>
    </row>
    <row r="542" spans="1:12" x14ac:dyDescent="0.25">
      <c r="A542" s="128" t="s">
        <v>888</v>
      </c>
      <c r="B542" s="189">
        <f t="shared" si="16"/>
        <v>46242</v>
      </c>
      <c r="C542" s="109">
        <v>4159</v>
      </c>
      <c r="D542" s="118" t="s">
        <v>265</v>
      </c>
      <c r="E542" s="109"/>
      <c r="F542" s="125" t="s">
        <v>1304</v>
      </c>
      <c r="G542" s="125"/>
      <c r="H542" s="109">
        <v>200</v>
      </c>
      <c r="I542" s="125"/>
      <c r="J542" s="109" t="s">
        <v>1305</v>
      </c>
      <c r="K542" s="111">
        <f t="shared" si="17"/>
        <v>-200</v>
      </c>
      <c r="L542" s="109"/>
    </row>
    <row r="543" spans="1:12" x14ac:dyDescent="0.25">
      <c r="A543" s="128" t="s">
        <v>888</v>
      </c>
      <c r="B543" s="189">
        <f t="shared" si="16"/>
        <v>46242</v>
      </c>
      <c r="C543" s="109">
        <v>6467</v>
      </c>
      <c r="D543" s="118" t="s">
        <v>153</v>
      </c>
      <c r="E543" s="109"/>
      <c r="F543" s="125" t="s">
        <v>1304</v>
      </c>
      <c r="G543" s="125"/>
      <c r="H543" s="109">
        <v>425</v>
      </c>
      <c r="I543" s="125"/>
      <c r="J543" s="109" t="s">
        <v>1305</v>
      </c>
      <c r="K543" s="111">
        <f t="shared" si="17"/>
        <v>-425</v>
      </c>
      <c r="L543" s="109"/>
    </row>
    <row r="544" spans="1:12" x14ac:dyDescent="0.25">
      <c r="A544" s="128" t="s">
        <v>64</v>
      </c>
      <c r="B544" s="189">
        <f t="shared" si="16"/>
        <v>46243</v>
      </c>
      <c r="C544" s="109">
        <v>4160</v>
      </c>
      <c r="D544" s="118" t="s">
        <v>1303</v>
      </c>
      <c r="E544" s="109"/>
      <c r="F544" s="125" t="s">
        <v>1304</v>
      </c>
      <c r="G544" s="125"/>
      <c r="H544" s="109">
        <v>5180</v>
      </c>
      <c r="I544" s="125"/>
      <c r="J544" s="109" t="s">
        <v>1305</v>
      </c>
      <c r="K544" s="111">
        <f t="shared" si="17"/>
        <v>-5180</v>
      </c>
      <c r="L544" s="109"/>
    </row>
    <row r="545" spans="1:12" x14ac:dyDescent="0.25">
      <c r="A545" s="128" t="s">
        <v>64</v>
      </c>
      <c r="B545" s="189">
        <f t="shared" si="16"/>
        <v>46243</v>
      </c>
      <c r="C545" s="109">
        <v>4161</v>
      </c>
      <c r="D545" s="118" t="s">
        <v>1306</v>
      </c>
      <c r="E545" s="109"/>
      <c r="F545" s="125" t="s">
        <v>1304</v>
      </c>
      <c r="G545" s="125"/>
      <c r="H545" s="109">
        <v>4250</v>
      </c>
      <c r="I545" s="125"/>
      <c r="J545" s="109" t="s">
        <v>1305</v>
      </c>
      <c r="K545" s="111">
        <f t="shared" si="17"/>
        <v>-4250</v>
      </c>
      <c r="L545" s="109"/>
    </row>
    <row r="546" spans="1:12" x14ac:dyDescent="0.25">
      <c r="A546" s="128" t="s">
        <v>64</v>
      </c>
      <c r="B546" s="189">
        <f t="shared" si="16"/>
        <v>46243</v>
      </c>
      <c r="C546" s="109">
        <v>4162</v>
      </c>
      <c r="D546" s="118" t="s">
        <v>1307</v>
      </c>
      <c r="E546" s="109"/>
      <c r="F546" s="125" t="s">
        <v>1304</v>
      </c>
      <c r="G546" s="125"/>
      <c r="H546" s="109">
        <v>2550</v>
      </c>
      <c r="I546" s="125"/>
      <c r="J546" s="109" t="s">
        <v>1305</v>
      </c>
      <c r="K546" s="111">
        <f t="shared" si="17"/>
        <v>-2550</v>
      </c>
      <c r="L546" s="109"/>
    </row>
    <row r="547" spans="1:12" x14ac:dyDescent="0.25">
      <c r="A547" s="128" t="s">
        <v>64</v>
      </c>
      <c r="B547" s="189">
        <f t="shared" si="16"/>
        <v>46243</v>
      </c>
      <c r="C547" s="109">
        <v>4163</v>
      </c>
      <c r="D547" s="118" t="s">
        <v>1308</v>
      </c>
      <c r="E547" s="109"/>
      <c r="F547" s="125" t="s">
        <v>1304</v>
      </c>
      <c r="G547" s="125"/>
      <c r="H547" s="109">
        <v>8000</v>
      </c>
      <c r="I547" s="125"/>
      <c r="J547" s="109" t="s">
        <v>1305</v>
      </c>
      <c r="K547" s="111">
        <f t="shared" si="17"/>
        <v>-8000</v>
      </c>
      <c r="L547" s="109"/>
    </row>
    <row r="548" spans="1:12" x14ac:dyDescent="0.25">
      <c r="A548" s="128" t="s">
        <v>64</v>
      </c>
      <c r="B548" s="189">
        <f t="shared" si="16"/>
        <v>46243</v>
      </c>
      <c r="C548" s="109">
        <v>4164</v>
      </c>
      <c r="D548" s="118" t="s">
        <v>1313</v>
      </c>
      <c r="E548" s="109"/>
      <c r="F548" s="125" t="s">
        <v>1304</v>
      </c>
      <c r="G548" s="125"/>
      <c r="H548" s="109">
        <v>1275</v>
      </c>
      <c r="I548" s="125"/>
      <c r="J548" s="109" t="s">
        <v>1305</v>
      </c>
      <c r="K548" s="111">
        <f t="shared" si="17"/>
        <v>-1275</v>
      </c>
      <c r="L548" s="109"/>
    </row>
    <row r="549" spans="1:12" x14ac:dyDescent="0.25">
      <c r="A549" s="128" t="s">
        <v>64</v>
      </c>
      <c r="B549" s="189">
        <f t="shared" si="16"/>
        <v>46243</v>
      </c>
      <c r="C549" s="109">
        <v>4165</v>
      </c>
      <c r="D549" s="118" t="s">
        <v>1311</v>
      </c>
      <c r="E549" s="109"/>
      <c r="F549" s="125" t="s">
        <v>1304</v>
      </c>
      <c r="G549" s="125"/>
      <c r="H549" s="109">
        <v>680</v>
      </c>
      <c r="I549" s="125"/>
      <c r="J549" s="109" t="s">
        <v>1305</v>
      </c>
      <c r="K549" s="111">
        <f t="shared" si="17"/>
        <v>-680</v>
      </c>
      <c r="L549" s="109"/>
    </row>
    <row r="550" spans="1:12" x14ac:dyDescent="0.25">
      <c r="A550" s="128" t="s">
        <v>64</v>
      </c>
      <c r="B550" s="189">
        <f t="shared" si="16"/>
        <v>46243</v>
      </c>
      <c r="C550" s="109">
        <v>4166</v>
      </c>
      <c r="D550" s="118" t="s">
        <v>134</v>
      </c>
      <c r="E550" s="109"/>
      <c r="F550" s="125" t="s">
        <v>1304</v>
      </c>
      <c r="G550" s="125"/>
      <c r="H550" s="109">
        <v>1700</v>
      </c>
      <c r="I550" s="125"/>
      <c r="J550" s="109" t="s">
        <v>1305</v>
      </c>
      <c r="K550" s="111">
        <f t="shared" si="17"/>
        <v>-1700</v>
      </c>
      <c r="L550" s="109"/>
    </row>
    <row r="551" spans="1:12" x14ac:dyDescent="0.25">
      <c r="A551" s="128" t="s">
        <v>64</v>
      </c>
      <c r="B551" s="189">
        <f t="shared" si="16"/>
        <v>46243</v>
      </c>
      <c r="C551" s="109">
        <v>4167</v>
      </c>
      <c r="D551" s="118" t="s">
        <v>1310</v>
      </c>
      <c r="E551" s="109"/>
      <c r="F551" s="125" t="s">
        <v>1304</v>
      </c>
      <c r="G551" s="125"/>
      <c r="H551" s="109">
        <v>1020</v>
      </c>
      <c r="I551" s="125"/>
      <c r="J551" s="109" t="s">
        <v>1305</v>
      </c>
      <c r="K551" s="111">
        <f t="shared" si="17"/>
        <v>-1020</v>
      </c>
      <c r="L551" s="109"/>
    </row>
    <row r="552" spans="1:12" x14ac:dyDescent="0.25">
      <c r="A552" s="128" t="s">
        <v>64</v>
      </c>
      <c r="B552" s="189">
        <f t="shared" si="16"/>
        <v>46243</v>
      </c>
      <c r="C552" s="109">
        <v>4168</v>
      </c>
      <c r="D552" s="118" t="s">
        <v>1309</v>
      </c>
      <c r="E552" s="109"/>
      <c r="F552" s="125" t="s">
        <v>1304</v>
      </c>
      <c r="G552" s="125"/>
      <c r="H552" s="109">
        <v>425</v>
      </c>
      <c r="I552" s="125"/>
      <c r="J552" s="109" t="s">
        <v>1305</v>
      </c>
      <c r="K552" s="111">
        <f t="shared" si="17"/>
        <v>-425</v>
      </c>
      <c r="L552" s="109"/>
    </row>
    <row r="553" spans="1:12" x14ac:dyDescent="0.25">
      <c r="A553" s="128" t="s">
        <v>64</v>
      </c>
      <c r="B553" s="189">
        <f t="shared" si="16"/>
        <v>46243</v>
      </c>
      <c r="C553" s="109">
        <v>4169</v>
      </c>
      <c r="D553" s="118" t="s">
        <v>1312</v>
      </c>
      <c r="E553" s="109"/>
      <c r="F553" s="125" t="s">
        <v>1304</v>
      </c>
      <c r="G553" s="125"/>
      <c r="H553" s="109">
        <v>595</v>
      </c>
      <c r="I553" s="125"/>
      <c r="J553" s="109" t="s">
        <v>1305</v>
      </c>
      <c r="K553" s="111">
        <f t="shared" si="17"/>
        <v>-595</v>
      </c>
      <c r="L553" s="109"/>
    </row>
    <row r="554" spans="1:12" x14ac:dyDescent="0.25">
      <c r="A554" s="128" t="s">
        <v>64</v>
      </c>
      <c r="B554" s="189">
        <f t="shared" si="16"/>
        <v>46243</v>
      </c>
      <c r="C554" s="109">
        <v>4170</v>
      </c>
      <c r="D554" s="118" t="s">
        <v>265</v>
      </c>
      <c r="E554" s="109"/>
      <c r="F554" s="125" t="s">
        <v>1304</v>
      </c>
      <c r="G554" s="125"/>
      <c r="H554" s="109">
        <v>200</v>
      </c>
      <c r="I554" s="125"/>
      <c r="J554" s="109" t="s">
        <v>1305</v>
      </c>
      <c r="K554" s="111">
        <f t="shared" si="17"/>
        <v>-200</v>
      </c>
      <c r="L554" s="109"/>
    </row>
    <row r="555" spans="1:12" x14ac:dyDescent="0.25">
      <c r="A555" s="128" t="s">
        <v>64</v>
      </c>
      <c r="B555" s="189">
        <f t="shared" si="16"/>
        <v>46243</v>
      </c>
      <c r="C555" s="109"/>
      <c r="D555" s="110" t="s">
        <v>1378</v>
      </c>
      <c r="E555" s="109"/>
      <c r="F555" s="122" t="s">
        <v>8958</v>
      </c>
      <c r="G555" s="125"/>
      <c r="H555" s="109"/>
      <c r="I555" s="125">
        <v>500</v>
      </c>
      <c r="J555" s="109" t="s">
        <v>1305</v>
      </c>
      <c r="K555" s="111">
        <f t="shared" si="17"/>
        <v>500</v>
      </c>
      <c r="L555" s="109"/>
    </row>
    <row r="556" spans="1:12" x14ac:dyDescent="0.25">
      <c r="A556" s="128" t="s">
        <v>64</v>
      </c>
      <c r="B556" s="189">
        <f t="shared" si="16"/>
        <v>46243</v>
      </c>
      <c r="C556" s="109"/>
      <c r="D556" s="110" t="s">
        <v>1378</v>
      </c>
      <c r="E556" s="109"/>
      <c r="F556" s="122" t="s">
        <v>8958</v>
      </c>
      <c r="G556" s="125"/>
      <c r="H556" s="109"/>
      <c r="I556" s="125">
        <v>50</v>
      </c>
      <c r="J556" s="109" t="s">
        <v>1305</v>
      </c>
      <c r="K556" s="111">
        <f t="shared" si="17"/>
        <v>50</v>
      </c>
      <c r="L556" s="109" t="s">
        <v>1352</v>
      </c>
    </row>
    <row r="557" spans="1:12" x14ac:dyDescent="0.25">
      <c r="A557" s="128" t="s">
        <v>64</v>
      </c>
      <c r="B557" s="189">
        <f t="shared" si="16"/>
        <v>46243</v>
      </c>
      <c r="C557" s="109"/>
      <c r="D557" s="110" t="s">
        <v>1378</v>
      </c>
      <c r="E557" s="109"/>
      <c r="F557" s="122" t="s">
        <v>8958</v>
      </c>
      <c r="G557" s="125"/>
      <c r="H557" s="109"/>
      <c r="I557" s="125">
        <v>500</v>
      </c>
      <c r="J557" s="109" t="s">
        <v>1305</v>
      </c>
      <c r="K557" s="111">
        <f t="shared" si="17"/>
        <v>500</v>
      </c>
      <c r="L557" s="109" t="s">
        <v>1353</v>
      </c>
    </row>
    <row r="558" spans="1:12" x14ac:dyDescent="0.25">
      <c r="A558" s="128" t="s">
        <v>64</v>
      </c>
      <c r="B558" s="189">
        <f t="shared" si="16"/>
        <v>46243</v>
      </c>
      <c r="C558" s="109">
        <v>6468</v>
      </c>
      <c r="D558" s="118" t="s">
        <v>153</v>
      </c>
      <c r="E558" s="109"/>
      <c r="F558" s="125" t="s">
        <v>1304</v>
      </c>
      <c r="G558" s="125"/>
      <c r="H558" s="109">
        <v>1025</v>
      </c>
      <c r="I558" s="125"/>
      <c r="J558" s="109" t="s">
        <v>1305</v>
      </c>
      <c r="K558" s="111">
        <f t="shared" si="17"/>
        <v>-1025</v>
      </c>
      <c r="L558" s="109"/>
    </row>
    <row r="559" spans="1:12" x14ac:dyDescent="0.25">
      <c r="A559" s="128" t="s">
        <v>927</v>
      </c>
      <c r="B559" s="189">
        <f t="shared" si="16"/>
        <v>46244</v>
      </c>
      <c r="C559" s="109">
        <v>4171</v>
      </c>
      <c r="D559" s="118" t="s">
        <v>1308</v>
      </c>
      <c r="E559" s="109"/>
      <c r="F559" s="125" t="s">
        <v>1304</v>
      </c>
      <c r="G559" s="125"/>
      <c r="H559" s="109">
        <v>6500</v>
      </c>
      <c r="I559" s="125"/>
      <c r="J559" s="109" t="s">
        <v>1305</v>
      </c>
      <c r="K559" s="111">
        <f t="shared" si="17"/>
        <v>-6500</v>
      </c>
      <c r="L559" s="109"/>
    </row>
    <row r="560" spans="1:12" x14ac:dyDescent="0.25">
      <c r="A560" s="128" t="s">
        <v>927</v>
      </c>
      <c r="B560" s="189">
        <f t="shared" si="16"/>
        <v>46244</v>
      </c>
      <c r="C560" s="109">
        <v>4172</v>
      </c>
      <c r="D560" s="118" t="s">
        <v>1307</v>
      </c>
      <c r="E560" s="109"/>
      <c r="F560" s="125" t="s">
        <v>1304</v>
      </c>
      <c r="G560" s="125"/>
      <c r="H560" s="109">
        <v>1275</v>
      </c>
      <c r="I560" s="125"/>
      <c r="J560" s="109" t="s">
        <v>1305</v>
      </c>
      <c r="K560" s="111">
        <f t="shared" si="17"/>
        <v>-1275</v>
      </c>
      <c r="L560" s="109"/>
    </row>
    <row r="561" spans="1:12" x14ac:dyDescent="0.25">
      <c r="A561" s="128" t="s">
        <v>927</v>
      </c>
      <c r="B561" s="189">
        <f t="shared" si="16"/>
        <v>46244</v>
      </c>
      <c r="C561" s="109">
        <v>4173</v>
      </c>
      <c r="D561" s="118" t="s">
        <v>145</v>
      </c>
      <c r="E561" s="109"/>
      <c r="F561" s="125" t="s">
        <v>1304</v>
      </c>
      <c r="G561" s="125"/>
      <c r="H561" s="109">
        <v>3800</v>
      </c>
      <c r="I561" s="125"/>
      <c r="J561" s="109" t="s">
        <v>1305</v>
      </c>
      <c r="K561" s="111">
        <f t="shared" si="17"/>
        <v>-3800</v>
      </c>
      <c r="L561" s="109"/>
    </row>
    <row r="562" spans="1:12" x14ac:dyDescent="0.25">
      <c r="A562" s="128" t="s">
        <v>927</v>
      </c>
      <c r="B562" s="189">
        <f t="shared" si="16"/>
        <v>46244</v>
      </c>
      <c r="C562" s="109">
        <v>4174</v>
      </c>
      <c r="D562" s="118" t="s">
        <v>1312</v>
      </c>
      <c r="E562" s="109"/>
      <c r="F562" s="125" t="s">
        <v>1304</v>
      </c>
      <c r="G562" s="125"/>
      <c r="H562" s="109">
        <v>595</v>
      </c>
      <c r="I562" s="125"/>
      <c r="J562" s="109" t="s">
        <v>1305</v>
      </c>
      <c r="K562" s="111">
        <f t="shared" si="17"/>
        <v>-595</v>
      </c>
      <c r="L562" s="109"/>
    </row>
    <row r="563" spans="1:12" x14ac:dyDescent="0.25">
      <c r="A563" s="128" t="s">
        <v>927</v>
      </c>
      <c r="B563" s="189">
        <f t="shared" si="16"/>
        <v>46244</v>
      </c>
      <c r="C563" s="109">
        <v>4175</v>
      </c>
      <c r="D563" s="118" t="s">
        <v>1313</v>
      </c>
      <c r="E563" s="109"/>
      <c r="F563" s="125" t="s">
        <v>1304</v>
      </c>
      <c r="G563" s="125"/>
      <c r="H563" s="109">
        <v>1275</v>
      </c>
      <c r="I563" s="125"/>
      <c r="J563" s="109" t="s">
        <v>1305</v>
      </c>
      <c r="K563" s="111">
        <f t="shared" si="17"/>
        <v>-1275</v>
      </c>
      <c r="L563" s="109"/>
    </row>
    <row r="564" spans="1:12" x14ac:dyDescent="0.25">
      <c r="A564" s="128" t="s">
        <v>927</v>
      </c>
      <c r="B564" s="189">
        <f t="shared" si="16"/>
        <v>46244</v>
      </c>
      <c r="C564" s="109">
        <v>4176</v>
      </c>
      <c r="D564" s="118" t="s">
        <v>1311</v>
      </c>
      <c r="E564" s="109"/>
      <c r="F564" s="125" t="s">
        <v>1304</v>
      </c>
      <c r="G564" s="125"/>
      <c r="H564" s="109">
        <v>680</v>
      </c>
      <c r="I564" s="125"/>
      <c r="J564" s="109" t="s">
        <v>1305</v>
      </c>
      <c r="K564" s="111">
        <f t="shared" si="17"/>
        <v>-680</v>
      </c>
      <c r="L564" s="109"/>
    </row>
    <row r="565" spans="1:12" x14ac:dyDescent="0.25">
      <c r="A565" s="128" t="s">
        <v>927</v>
      </c>
      <c r="B565" s="189">
        <f t="shared" si="16"/>
        <v>46244</v>
      </c>
      <c r="C565" s="109">
        <v>4177</v>
      </c>
      <c r="D565" s="118" t="s">
        <v>265</v>
      </c>
      <c r="E565" s="109"/>
      <c r="F565" s="125" t="s">
        <v>1304</v>
      </c>
      <c r="G565" s="125"/>
      <c r="H565" s="109">
        <v>200</v>
      </c>
      <c r="I565" s="125"/>
      <c r="J565" s="109" t="s">
        <v>1305</v>
      </c>
      <c r="K565" s="111">
        <f t="shared" si="17"/>
        <v>-200</v>
      </c>
      <c r="L565" s="109"/>
    </row>
    <row r="566" spans="1:12" x14ac:dyDescent="0.25">
      <c r="A566" s="128" t="s">
        <v>927</v>
      </c>
      <c r="B566" s="189">
        <f t="shared" si="16"/>
        <v>46244</v>
      </c>
      <c r="C566" s="109">
        <v>6469</v>
      </c>
      <c r="D566" s="118" t="s">
        <v>153</v>
      </c>
      <c r="E566" s="109"/>
      <c r="F566" s="125" t="s">
        <v>1304</v>
      </c>
      <c r="G566" s="125"/>
      <c r="H566" s="109">
        <v>550</v>
      </c>
      <c r="I566" s="125"/>
      <c r="J566" s="109" t="s">
        <v>1305</v>
      </c>
      <c r="K566" s="111">
        <f t="shared" si="17"/>
        <v>-550</v>
      </c>
      <c r="L566" s="109"/>
    </row>
    <row r="567" spans="1:12" x14ac:dyDescent="0.25">
      <c r="A567" s="128" t="s">
        <v>927</v>
      </c>
      <c r="B567" s="189">
        <f t="shared" si="16"/>
        <v>46244</v>
      </c>
      <c r="C567" s="109"/>
      <c r="D567" s="110" t="s">
        <v>1378</v>
      </c>
      <c r="E567" s="109"/>
      <c r="F567" s="122" t="s">
        <v>8958</v>
      </c>
      <c r="G567" s="125"/>
      <c r="H567" s="109"/>
      <c r="I567" s="125">
        <v>300</v>
      </c>
      <c r="J567" s="109" t="s">
        <v>1305</v>
      </c>
      <c r="K567" s="111">
        <f t="shared" si="17"/>
        <v>300</v>
      </c>
      <c r="L567" s="109" t="s">
        <v>1354</v>
      </c>
    </row>
    <row r="568" spans="1:12" x14ac:dyDescent="0.25">
      <c r="A568" s="128" t="s">
        <v>927</v>
      </c>
      <c r="B568" s="189">
        <f t="shared" si="16"/>
        <v>46244</v>
      </c>
      <c r="C568" s="109"/>
      <c r="D568" s="110" t="s">
        <v>1378</v>
      </c>
      <c r="E568" s="109"/>
      <c r="F568" s="122" t="s">
        <v>8958</v>
      </c>
      <c r="G568" s="125"/>
      <c r="H568" s="109"/>
      <c r="I568" s="125">
        <v>500</v>
      </c>
      <c r="J568" s="109" t="s">
        <v>1305</v>
      </c>
      <c r="K568" s="111">
        <f t="shared" si="17"/>
        <v>500</v>
      </c>
      <c r="L568" s="109" t="s">
        <v>1353</v>
      </c>
    </row>
    <row r="569" spans="1:12" x14ac:dyDescent="0.25">
      <c r="A569" s="128" t="s">
        <v>927</v>
      </c>
      <c r="B569" s="189">
        <f t="shared" si="16"/>
        <v>46244</v>
      </c>
      <c r="C569" s="109"/>
      <c r="D569" s="110" t="s">
        <v>1378</v>
      </c>
      <c r="E569" s="109"/>
      <c r="F569" s="122" t="s">
        <v>8958</v>
      </c>
      <c r="G569" s="125"/>
      <c r="H569" s="109"/>
      <c r="I569" s="125">
        <v>600</v>
      </c>
      <c r="J569" s="109" t="s">
        <v>1305</v>
      </c>
      <c r="K569" s="111">
        <f t="shared" si="17"/>
        <v>600</v>
      </c>
      <c r="L569" s="109" t="s">
        <v>1355</v>
      </c>
    </row>
    <row r="570" spans="1:12" x14ac:dyDescent="0.25">
      <c r="A570" s="128" t="s">
        <v>944</v>
      </c>
      <c r="B570" s="189">
        <f t="shared" si="16"/>
        <v>46245</v>
      </c>
      <c r="C570" s="109">
        <v>4178</v>
      </c>
      <c r="D570" s="118" t="s">
        <v>1303</v>
      </c>
      <c r="E570" s="109"/>
      <c r="F570" s="125" t="s">
        <v>1304</v>
      </c>
      <c r="G570" s="125"/>
      <c r="H570" s="109">
        <v>1780</v>
      </c>
      <c r="I570" s="125"/>
      <c r="J570" s="109" t="s">
        <v>1305</v>
      </c>
      <c r="K570" s="111">
        <f t="shared" si="17"/>
        <v>-1780</v>
      </c>
      <c r="L570" s="109"/>
    </row>
    <row r="571" spans="1:12" x14ac:dyDescent="0.25">
      <c r="A571" s="128" t="s">
        <v>944</v>
      </c>
      <c r="B571" s="189">
        <f t="shared" si="16"/>
        <v>46245</v>
      </c>
      <c r="C571" s="109">
        <v>4179</v>
      </c>
      <c r="D571" s="118" t="s">
        <v>1306</v>
      </c>
      <c r="E571" s="109"/>
      <c r="F571" s="125" t="s">
        <v>1304</v>
      </c>
      <c r="G571" s="125"/>
      <c r="H571" s="109">
        <v>4675</v>
      </c>
      <c r="I571" s="125"/>
      <c r="J571" s="109" t="s">
        <v>1305</v>
      </c>
      <c r="K571" s="111">
        <f t="shared" si="17"/>
        <v>-4675</v>
      </c>
      <c r="L571" s="109"/>
    </row>
    <row r="572" spans="1:12" x14ac:dyDescent="0.25">
      <c r="A572" s="128" t="s">
        <v>944</v>
      </c>
      <c r="B572" s="189">
        <f t="shared" si="16"/>
        <v>46245</v>
      </c>
      <c r="C572" s="109">
        <v>4180</v>
      </c>
      <c r="D572" s="118" t="s">
        <v>1309</v>
      </c>
      <c r="E572" s="109"/>
      <c r="F572" s="125" t="s">
        <v>1304</v>
      </c>
      <c r="G572" s="125"/>
      <c r="H572" s="109">
        <v>425</v>
      </c>
      <c r="I572" s="125"/>
      <c r="J572" s="109" t="s">
        <v>1305</v>
      </c>
      <c r="K572" s="111">
        <f t="shared" si="17"/>
        <v>-425</v>
      </c>
      <c r="L572" s="109"/>
    </row>
    <row r="573" spans="1:12" x14ac:dyDescent="0.25">
      <c r="A573" s="128" t="s">
        <v>944</v>
      </c>
      <c r="B573" s="189">
        <f t="shared" si="16"/>
        <v>46245</v>
      </c>
      <c r="C573" s="109">
        <v>4181</v>
      </c>
      <c r="D573" s="118" t="s">
        <v>1310</v>
      </c>
      <c r="E573" s="109"/>
      <c r="F573" s="125" t="s">
        <v>1304</v>
      </c>
      <c r="G573" s="125"/>
      <c r="H573" s="109">
        <v>1020</v>
      </c>
      <c r="I573" s="125"/>
      <c r="J573" s="109" t="s">
        <v>1305</v>
      </c>
      <c r="K573" s="111">
        <f t="shared" si="17"/>
        <v>-1020</v>
      </c>
      <c r="L573" s="109"/>
    </row>
    <row r="574" spans="1:12" x14ac:dyDescent="0.25">
      <c r="A574" s="128" t="s">
        <v>944</v>
      </c>
      <c r="B574" s="189">
        <f t="shared" si="16"/>
        <v>46245</v>
      </c>
      <c r="C574" s="109">
        <v>4182</v>
      </c>
      <c r="D574" s="118" t="s">
        <v>1311</v>
      </c>
      <c r="E574" s="109"/>
      <c r="F574" s="125" t="s">
        <v>1304</v>
      </c>
      <c r="G574" s="125"/>
      <c r="H574" s="109">
        <v>680</v>
      </c>
      <c r="I574" s="125"/>
      <c r="J574" s="109" t="s">
        <v>1305</v>
      </c>
      <c r="K574" s="111">
        <f t="shared" si="17"/>
        <v>-680</v>
      </c>
      <c r="L574" s="109"/>
    </row>
    <row r="575" spans="1:12" x14ac:dyDescent="0.25">
      <c r="A575" s="128" t="s">
        <v>944</v>
      </c>
      <c r="B575" s="189">
        <f t="shared" si="16"/>
        <v>46245</v>
      </c>
      <c r="C575" s="109">
        <v>4183</v>
      </c>
      <c r="D575" s="118" t="s">
        <v>1313</v>
      </c>
      <c r="E575" s="109"/>
      <c r="F575" s="125" t="s">
        <v>1304</v>
      </c>
      <c r="G575" s="125"/>
      <c r="H575" s="109">
        <v>1275</v>
      </c>
      <c r="I575" s="125"/>
      <c r="J575" s="109" t="s">
        <v>1305</v>
      </c>
      <c r="K575" s="111">
        <f t="shared" si="17"/>
        <v>-1275</v>
      </c>
      <c r="L575" s="109"/>
    </row>
    <row r="576" spans="1:12" x14ac:dyDescent="0.25">
      <c r="A576" s="128" t="s">
        <v>944</v>
      </c>
      <c r="B576" s="189">
        <f t="shared" si="16"/>
        <v>46245</v>
      </c>
      <c r="C576" s="109">
        <v>4184</v>
      </c>
      <c r="D576" s="118" t="s">
        <v>1308</v>
      </c>
      <c r="E576" s="109"/>
      <c r="F576" s="125" t="s">
        <v>1304</v>
      </c>
      <c r="G576" s="125"/>
      <c r="H576" s="109">
        <v>9000</v>
      </c>
      <c r="I576" s="125"/>
      <c r="J576" s="109" t="s">
        <v>1305</v>
      </c>
      <c r="K576" s="111">
        <f t="shared" si="17"/>
        <v>-9000</v>
      </c>
      <c r="L576" s="109"/>
    </row>
    <row r="577" spans="1:12" x14ac:dyDescent="0.25">
      <c r="A577" s="128" t="s">
        <v>944</v>
      </c>
      <c r="B577" s="189">
        <f t="shared" si="16"/>
        <v>46245</v>
      </c>
      <c r="C577" s="109">
        <v>4185</v>
      </c>
      <c r="D577" s="118" t="s">
        <v>1307</v>
      </c>
      <c r="E577" s="109"/>
      <c r="F577" s="125" t="s">
        <v>1304</v>
      </c>
      <c r="G577" s="125"/>
      <c r="H577" s="109">
        <v>2550</v>
      </c>
      <c r="I577" s="125"/>
      <c r="J577" s="109" t="s">
        <v>1305</v>
      </c>
      <c r="K577" s="111">
        <f t="shared" si="17"/>
        <v>-2550</v>
      </c>
      <c r="L577" s="109"/>
    </row>
    <row r="578" spans="1:12" x14ac:dyDescent="0.25">
      <c r="A578" s="128" t="s">
        <v>944</v>
      </c>
      <c r="B578" s="189">
        <f t="shared" si="16"/>
        <v>46245</v>
      </c>
      <c r="C578" s="109">
        <v>4186</v>
      </c>
      <c r="D578" s="118" t="s">
        <v>145</v>
      </c>
      <c r="E578" s="109"/>
      <c r="F578" s="125" t="s">
        <v>1304</v>
      </c>
      <c r="G578" s="125"/>
      <c r="H578" s="109">
        <v>3870</v>
      </c>
      <c r="I578" s="125"/>
      <c r="J578" s="109" t="s">
        <v>1305</v>
      </c>
      <c r="K578" s="111">
        <f t="shared" si="17"/>
        <v>-3870</v>
      </c>
      <c r="L578" s="109"/>
    </row>
    <row r="579" spans="1:12" x14ac:dyDescent="0.25">
      <c r="A579" s="128" t="s">
        <v>944</v>
      </c>
      <c r="B579" s="189">
        <f t="shared" ref="B579:B642" si="18">IF(A579="","",IF(ISNUMBER(A579),IFERROR(VLOOKUP(TEXT(A579,"yyyy/mm/dd"),BSAD,2,FALSE),""),IFERROR(VLOOKUP(A579,BSAD,2,FALSE),"")))</f>
        <v>46245</v>
      </c>
      <c r="C579" s="109">
        <v>4187</v>
      </c>
      <c r="D579" s="118" t="s">
        <v>1312</v>
      </c>
      <c r="E579" s="109"/>
      <c r="F579" s="125" t="s">
        <v>1304</v>
      </c>
      <c r="G579" s="125"/>
      <c r="H579" s="109">
        <v>595</v>
      </c>
      <c r="I579" s="125"/>
      <c r="J579" s="109" t="s">
        <v>1305</v>
      </c>
      <c r="K579" s="111">
        <f t="shared" ref="K579:K642" si="19">IF($D579="","",N($G579)-$H579+$I579)</f>
        <v>-595</v>
      </c>
      <c r="L579" s="109"/>
    </row>
    <row r="580" spans="1:12" x14ac:dyDescent="0.25">
      <c r="A580" s="128" t="s">
        <v>944</v>
      </c>
      <c r="B580" s="189">
        <f t="shared" si="18"/>
        <v>46245</v>
      </c>
      <c r="C580" s="109">
        <v>6470</v>
      </c>
      <c r="D580" s="118" t="s">
        <v>153</v>
      </c>
      <c r="E580" s="109"/>
      <c r="F580" s="125" t="s">
        <v>1304</v>
      </c>
      <c r="G580" s="125"/>
      <c r="H580" s="109">
        <v>1600</v>
      </c>
      <c r="I580" s="125"/>
      <c r="J580" s="109" t="s">
        <v>1305</v>
      </c>
      <c r="K580" s="111">
        <f t="shared" si="19"/>
        <v>-1600</v>
      </c>
      <c r="L580" s="109"/>
    </row>
    <row r="581" spans="1:12" x14ac:dyDescent="0.25">
      <c r="A581" s="128" t="s">
        <v>963</v>
      </c>
      <c r="B581" s="189">
        <f t="shared" si="18"/>
        <v>46246</v>
      </c>
      <c r="C581" s="109">
        <v>4188</v>
      </c>
      <c r="D581" s="118" t="s">
        <v>1303</v>
      </c>
      <c r="E581" s="109"/>
      <c r="F581" s="125" t="s">
        <v>1304</v>
      </c>
      <c r="G581" s="125"/>
      <c r="H581" s="109">
        <v>5260</v>
      </c>
      <c r="I581" s="125"/>
      <c r="J581" s="109" t="s">
        <v>1305</v>
      </c>
      <c r="K581" s="111">
        <f t="shared" si="19"/>
        <v>-5260</v>
      </c>
      <c r="L581" s="109"/>
    </row>
    <row r="582" spans="1:12" x14ac:dyDescent="0.25">
      <c r="A582" s="128" t="s">
        <v>963</v>
      </c>
      <c r="B582" s="189">
        <f t="shared" si="18"/>
        <v>46246</v>
      </c>
      <c r="C582" s="109">
        <v>4189</v>
      </c>
      <c r="D582" s="118" t="s">
        <v>1306</v>
      </c>
      <c r="E582" s="109"/>
      <c r="F582" s="125" t="s">
        <v>1304</v>
      </c>
      <c r="G582" s="125"/>
      <c r="H582" s="109">
        <v>4250</v>
      </c>
      <c r="I582" s="125"/>
      <c r="J582" s="109" t="s">
        <v>1305</v>
      </c>
      <c r="K582" s="111">
        <f t="shared" si="19"/>
        <v>-4250</v>
      </c>
      <c r="L582" s="109"/>
    </row>
    <row r="583" spans="1:12" x14ac:dyDescent="0.25">
      <c r="A583" s="128" t="s">
        <v>963</v>
      </c>
      <c r="B583" s="189">
        <f t="shared" si="18"/>
        <v>46246</v>
      </c>
      <c r="C583" s="109">
        <v>4190</v>
      </c>
      <c r="D583" s="118" t="s">
        <v>1307</v>
      </c>
      <c r="E583" s="109"/>
      <c r="F583" s="125" t="s">
        <v>1304</v>
      </c>
      <c r="G583" s="125"/>
      <c r="H583" s="109">
        <v>1700</v>
      </c>
      <c r="I583" s="125"/>
      <c r="J583" s="109" t="s">
        <v>1305</v>
      </c>
      <c r="K583" s="111">
        <f t="shared" si="19"/>
        <v>-1700</v>
      </c>
      <c r="L583" s="109"/>
    </row>
    <row r="584" spans="1:12" x14ac:dyDescent="0.25">
      <c r="A584" s="128" t="s">
        <v>963</v>
      </c>
      <c r="B584" s="189">
        <f t="shared" si="18"/>
        <v>46246</v>
      </c>
      <c r="C584" s="109">
        <v>4191</v>
      </c>
      <c r="D584" s="118" t="s">
        <v>1308</v>
      </c>
      <c r="E584" s="109"/>
      <c r="F584" s="125" t="s">
        <v>1304</v>
      </c>
      <c r="G584" s="125"/>
      <c r="H584" s="109">
        <v>7000</v>
      </c>
      <c r="I584" s="125"/>
      <c r="J584" s="109" t="s">
        <v>1305</v>
      </c>
      <c r="K584" s="111">
        <f t="shared" si="19"/>
        <v>-7000</v>
      </c>
      <c r="L584" s="109"/>
    </row>
    <row r="585" spans="1:12" x14ac:dyDescent="0.25">
      <c r="A585" s="128" t="s">
        <v>963</v>
      </c>
      <c r="B585" s="189">
        <f t="shared" si="18"/>
        <v>46246</v>
      </c>
      <c r="C585" s="109">
        <v>4192</v>
      </c>
      <c r="D585" s="118" t="s">
        <v>1313</v>
      </c>
      <c r="E585" s="109"/>
      <c r="F585" s="125" t="s">
        <v>1304</v>
      </c>
      <c r="G585" s="125"/>
      <c r="H585" s="109">
        <v>1275</v>
      </c>
      <c r="I585" s="125"/>
      <c r="J585" s="109" t="s">
        <v>1305</v>
      </c>
      <c r="K585" s="111">
        <f t="shared" si="19"/>
        <v>-1275</v>
      </c>
      <c r="L585" s="109"/>
    </row>
    <row r="586" spans="1:12" x14ac:dyDescent="0.25">
      <c r="A586" s="128" t="s">
        <v>963</v>
      </c>
      <c r="B586" s="189">
        <f t="shared" si="18"/>
        <v>46246</v>
      </c>
      <c r="C586" s="109">
        <v>4193</v>
      </c>
      <c r="D586" s="118" t="s">
        <v>1311</v>
      </c>
      <c r="E586" s="109"/>
      <c r="F586" s="125" t="s">
        <v>1304</v>
      </c>
      <c r="G586" s="125"/>
      <c r="H586" s="109">
        <v>680</v>
      </c>
      <c r="I586" s="125"/>
      <c r="J586" s="109" t="s">
        <v>1305</v>
      </c>
      <c r="K586" s="111">
        <f t="shared" si="19"/>
        <v>-680</v>
      </c>
      <c r="L586" s="109"/>
    </row>
    <row r="587" spans="1:12" x14ac:dyDescent="0.25">
      <c r="A587" s="128" t="s">
        <v>963</v>
      </c>
      <c r="B587" s="189">
        <f t="shared" si="18"/>
        <v>46246</v>
      </c>
      <c r="C587" s="109">
        <v>4194</v>
      </c>
      <c r="D587" s="118" t="s">
        <v>1310</v>
      </c>
      <c r="E587" s="109"/>
      <c r="F587" s="125" t="s">
        <v>1304</v>
      </c>
      <c r="G587" s="125"/>
      <c r="H587" s="109">
        <v>1020</v>
      </c>
      <c r="I587" s="125"/>
      <c r="J587" s="109" t="s">
        <v>1305</v>
      </c>
      <c r="K587" s="111">
        <f t="shared" si="19"/>
        <v>-1020</v>
      </c>
      <c r="L587" s="109"/>
    </row>
    <row r="588" spans="1:12" x14ac:dyDescent="0.25">
      <c r="A588" s="128" t="s">
        <v>963</v>
      </c>
      <c r="B588" s="189">
        <f t="shared" si="18"/>
        <v>46246</v>
      </c>
      <c r="C588" s="109">
        <v>4195</v>
      </c>
      <c r="D588" s="118" t="s">
        <v>1312</v>
      </c>
      <c r="E588" s="109"/>
      <c r="F588" s="125" t="s">
        <v>1304</v>
      </c>
      <c r="G588" s="125"/>
      <c r="H588" s="109">
        <v>595</v>
      </c>
      <c r="I588" s="125"/>
      <c r="J588" s="109" t="s">
        <v>1305</v>
      </c>
      <c r="K588" s="111">
        <f t="shared" si="19"/>
        <v>-595</v>
      </c>
      <c r="L588" s="109"/>
    </row>
    <row r="589" spans="1:12" x14ac:dyDescent="0.25">
      <c r="A589" s="128" t="s">
        <v>963</v>
      </c>
      <c r="B589" s="189">
        <f t="shared" si="18"/>
        <v>46246</v>
      </c>
      <c r="C589" s="109">
        <v>4196</v>
      </c>
      <c r="D589" s="118" t="s">
        <v>1309</v>
      </c>
      <c r="E589" s="109"/>
      <c r="F589" s="125" t="s">
        <v>1304</v>
      </c>
      <c r="G589" s="125"/>
      <c r="H589" s="109">
        <v>425</v>
      </c>
      <c r="I589" s="125"/>
      <c r="J589" s="109" t="s">
        <v>1305</v>
      </c>
      <c r="K589" s="111">
        <f t="shared" si="19"/>
        <v>-425</v>
      </c>
      <c r="L589" s="109"/>
    </row>
    <row r="590" spans="1:12" x14ac:dyDescent="0.25">
      <c r="A590" s="128" t="s">
        <v>963</v>
      </c>
      <c r="B590" s="189">
        <f t="shared" si="18"/>
        <v>46246</v>
      </c>
      <c r="C590" s="109">
        <v>4197</v>
      </c>
      <c r="D590" s="118" t="s">
        <v>171</v>
      </c>
      <c r="E590" s="109"/>
      <c r="F590" s="125" t="s">
        <v>1304</v>
      </c>
      <c r="G590" s="125"/>
      <c r="H590" s="109">
        <v>2975</v>
      </c>
      <c r="I590" s="125"/>
      <c r="J590" s="109" t="s">
        <v>1305</v>
      </c>
      <c r="K590" s="111">
        <f t="shared" si="19"/>
        <v>-2975</v>
      </c>
      <c r="L590" s="109"/>
    </row>
    <row r="591" spans="1:12" x14ac:dyDescent="0.25">
      <c r="A591" s="128" t="s">
        <v>963</v>
      </c>
      <c r="B591" s="189">
        <f t="shared" si="18"/>
        <v>46246</v>
      </c>
      <c r="C591" s="109">
        <v>4198</v>
      </c>
      <c r="D591" s="118" t="s">
        <v>145</v>
      </c>
      <c r="E591" s="109"/>
      <c r="F591" s="125" t="s">
        <v>1304</v>
      </c>
      <c r="G591" s="125"/>
      <c r="H591" s="109">
        <v>2375</v>
      </c>
      <c r="I591" s="125"/>
      <c r="J591" s="109" t="s">
        <v>1305</v>
      </c>
      <c r="K591" s="111">
        <f t="shared" si="19"/>
        <v>-2375</v>
      </c>
      <c r="L591" s="109"/>
    </row>
    <row r="592" spans="1:12" x14ac:dyDescent="0.25">
      <c r="A592" s="128" t="s">
        <v>963</v>
      </c>
      <c r="B592" s="189">
        <f t="shared" si="18"/>
        <v>46246</v>
      </c>
      <c r="C592" s="109">
        <v>4199</v>
      </c>
      <c r="D592" s="118" t="s">
        <v>141</v>
      </c>
      <c r="E592" s="109"/>
      <c r="F592" s="125" t="s">
        <v>1304</v>
      </c>
      <c r="G592" s="125"/>
      <c r="H592" s="109">
        <v>10000</v>
      </c>
      <c r="I592" s="125"/>
      <c r="J592" s="109" t="s">
        <v>1331</v>
      </c>
      <c r="K592" s="111">
        <f t="shared" si="19"/>
        <v>-10000</v>
      </c>
      <c r="L592" s="109" t="s">
        <v>1356</v>
      </c>
    </row>
    <row r="593" spans="1:12" x14ac:dyDescent="0.25">
      <c r="A593" s="128" t="s">
        <v>66</v>
      </c>
      <c r="B593" s="189">
        <f t="shared" si="18"/>
        <v>46247</v>
      </c>
      <c r="C593" s="109">
        <v>6471</v>
      </c>
      <c r="D593" s="118" t="s">
        <v>153</v>
      </c>
      <c r="E593" s="109"/>
      <c r="F593" s="125" t="s">
        <v>1304</v>
      </c>
      <c r="G593" s="125"/>
      <c r="H593" s="109">
        <v>150</v>
      </c>
      <c r="I593" s="125"/>
      <c r="J593" s="109" t="s">
        <v>1305</v>
      </c>
      <c r="K593" s="111">
        <f t="shared" si="19"/>
        <v>-150</v>
      </c>
      <c r="L593" s="146">
        <v>66958</v>
      </c>
    </row>
    <row r="594" spans="1:12" x14ac:dyDescent="0.25">
      <c r="A594" s="128" t="s">
        <v>66</v>
      </c>
      <c r="B594" s="189">
        <f t="shared" si="18"/>
        <v>46247</v>
      </c>
      <c r="C594" s="109">
        <v>4200</v>
      </c>
      <c r="D594" s="118" t="s">
        <v>265</v>
      </c>
      <c r="E594" s="109"/>
      <c r="F594" s="125" t="s">
        <v>1304</v>
      </c>
      <c r="G594" s="125"/>
      <c r="H594" s="109">
        <v>400</v>
      </c>
      <c r="I594" s="125"/>
      <c r="J594" s="109" t="s">
        <v>1305</v>
      </c>
      <c r="K594" s="111">
        <f t="shared" si="19"/>
        <v>-400</v>
      </c>
      <c r="L594" s="109"/>
    </row>
    <row r="595" spans="1:12" x14ac:dyDescent="0.25">
      <c r="A595" s="128" t="s">
        <v>66</v>
      </c>
      <c r="B595" s="189">
        <f t="shared" si="18"/>
        <v>46247</v>
      </c>
      <c r="C595" s="109">
        <v>4201</v>
      </c>
      <c r="D595" s="118" t="s">
        <v>1303</v>
      </c>
      <c r="E595" s="109"/>
      <c r="F595" s="125" t="s">
        <v>1304</v>
      </c>
      <c r="G595" s="125"/>
      <c r="H595" s="109">
        <v>5180</v>
      </c>
      <c r="I595" s="125"/>
      <c r="J595" s="109" t="s">
        <v>1305</v>
      </c>
      <c r="K595" s="111">
        <f t="shared" si="19"/>
        <v>-5180</v>
      </c>
      <c r="L595" s="109"/>
    </row>
    <row r="596" spans="1:12" x14ac:dyDescent="0.25">
      <c r="A596" s="128" t="s">
        <v>66</v>
      </c>
      <c r="B596" s="189">
        <f t="shared" si="18"/>
        <v>46247</v>
      </c>
      <c r="C596" s="109">
        <v>4202</v>
      </c>
      <c r="D596" s="118" t="s">
        <v>1313</v>
      </c>
      <c r="E596" s="109"/>
      <c r="F596" s="125" t="s">
        <v>1304</v>
      </c>
      <c r="G596" s="125"/>
      <c r="H596" s="109">
        <v>1275</v>
      </c>
      <c r="I596" s="125"/>
      <c r="J596" s="109" t="s">
        <v>1305</v>
      </c>
      <c r="K596" s="111">
        <f t="shared" si="19"/>
        <v>-1275</v>
      </c>
      <c r="L596" s="109"/>
    </row>
    <row r="597" spans="1:12" x14ac:dyDescent="0.25">
      <c r="A597" s="128" t="s">
        <v>66</v>
      </c>
      <c r="B597" s="189">
        <f t="shared" si="18"/>
        <v>46247</v>
      </c>
      <c r="C597" s="109">
        <v>4203</v>
      </c>
      <c r="D597" s="118" t="s">
        <v>1308</v>
      </c>
      <c r="E597" s="109"/>
      <c r="F597" s="125" t="s">
        <v>1304</v>
      </c>
      <c r="G597" s="125"/>
      <c r="H597" s="109">
        <v>7700</v>
      </c>
      <c r="I597" s="125"/>
      <c r="J597" s="109" t="s">
        <v>1305</v>
      </c>
      <c r="K597" s="111">
        <f t="shared" si="19"/>
        <v>-7700</v>
      </c>
      <c r="L597" s="109"/>
    </row>
    <row r="598" spans="1:12" x14ac:dyDescent="0.25">
      <c r="A598" s="128" t="s">
        <v>66</v>
      </c>
      <c r="B598" s="189">
        <f t="shared" si="18"/>
        <v>46247</v>
      </c>
      <c r="C598" s="109">
        <v>4204</v>
      </c>
      <c r="D598" s="118" t="s">
        <v>1307</v>
      </c>
      <c r="E598" s="109"/>
      <c r="F598" s="125" t="s">
        <v>1304</v>
      </c>
      <c r="G598" s="125"/>
      <c r="H598" s="109">
        <v>2125</v>
      </c>
      <c r="I598" s="125"/>
      <c r="J598" s="109" t="s">
        <v>1305</v>
      </c>
      <c r="K598" s="111">
        <f t="shared" si="19"/>
        <v>-2125</v>
      </c>
      <c r="L598" s="109"/>
    </row>
    <row r="599" spans="1:12" x14ac:dyDescent="0.25">
      <c r="A599" s="128" t="s">
        <v>66</v>
      </c>
      <c r="B599" s="189">
        <f t="shared" si="18"/>
        <v>46247</v>
      </c>
      <c r="C599" s="109">
        <v>4205</v>
      </c>
      <c r="D599" s="118" t="s">
        <v>1306</v>
      </c>
      <c r="E599" s="109"/>
      <c r="F599" s="125" t="s">
        <v>1304</v>
      </c>
      <c r="G599" s="125"/>
      <c r="H599" s="109">
        <v>4250</v>
      </c>
      <c r="I599" s="125"/>
      <c r="J599" s="109" t="s">
        <v>1305</v>
      </c>
      <c r="K599" s="111">
        <f t="shared" si="19"/>
        <v>-4250</v>
      </c>
      <c r="L599" s="109"/>
    </row>
    <row r="600" spans="1:12" x14ac:dyDescent="0.25">
      <c r="A600" s="128" t="s">
        <v>66</v>
      </c>
      <c r="B600" s="189">
        <f t="shared" si="18"/>
        <v>46247</v>
      </c>
      <c r="C600" s="109">
        <v>4206</v>
      </c>
      <c r="D600" s="118" t="s">
        <v>1311</v>
      </c>
      <c r="E600" s="109"/>
      <c r="F600" s="125" t="s">
        <v>1304</v>
      </c>
      <c r="G600" s="125"/>
      <c r="H600" s="109">
        <v>680</v>
      </c>
      <c r="I600" s="125"/>
      <c r="J600" s="109" t="s">
        <v>1305</v>
      </c>
      <c r="K600" s="111">
        <f t="shared" si="19"/>
        <v>-680</v>
      </c>
      <c r="L600" s="109"/>
    </row>
    <row r="601" spans="1:12" x14ac:dyDescent="0.25">
      <c r="A601" s="128" t="s">
        <v>66</v>
      </c>
      <c r="B601" s="189">
        <f t="shared" si="18"/>
        <v>46247</v>
      </c>
      <c r="C601" s="109">
        <v>4207</v>
      </c>
      <c r="D601" s="118" t="s">
        <v>1310</v>
      </c>
      <c r="E601" s="109"/>
      <c r="F601" s="125" t="s">
        <v>1304</v>
      </c>
      <c r="G601" s="125"/>
      <c r="H601" s="109">
        <v>1020</v>
      </c>
      <c r="I601" s="125"/>
      <c r="J601" s="109" t="s">
        <v>1305</v>
      </c>
      <c r="K601" s="111">
        <f t="shared" si="19"/>
        <v>-1020</v>
      </c>
      <c r="L601" s="109"/>
    </row>
    <row r="602" spans="1:12" x14ac:dyDescent="0.25">
      <c r="A602" s="128" t="s">
        <v>66</v>
      </c>
      <c r="B602" s="189">
        <f t="shared" si="18"/>
        <v>46247</v>
      </c>
      <c r="C602" s="109">
        <v>4208</v>
      </c>
      <c r="D602" s="118" t="s">
        <v>145</v>
      </c>
      <c r="E602" s="109"/>
      <c r="F602" s="125" t="s">
        <v>1304</v>
      </c>
      <c r="G602" s="125"/>
      <c r="H602" s="109">
        <v>3395</v>
      </c>
      <c r="I602" s="125"/>
      <c r="J602" s="109" t="s">
        <v>1305</v>
      </c>
      <c r="K602" s="111">
        <f t="shared" si="19"/>
        <v>-3395</v>
      </c>
      <c r="L602" s="109"/>
    </row>
    <row r="603" spans="1:12" x14ac:dyDescent="0.25">
      <c r="A603" s="128" t="s">
        <v>66</v>
      </c>
      <c r="B603" s="189">
        <f t="shared" si="18"/>
        <v>46247</v>
      </c>
      <c r="C603" s="109">
        <v>4209</v>
      </c>
      <c r="D603" s="118" t="s">
        <v>1312</v>
      </c>
      <c r="E603" s="109"/>
      <c r="F603" s="125" t="s">
        <v>1304</v>
      </c>
      <c r="G603" s="125"/>
      <c r="H603" s="109">
        <v>510</v>
      </c>
      <c r="I603" s="125"/>
      <c r="J603" s="109" t="s">
        <v>1305</v>
      </c>
      <c r="K603" s="111">
        <f t="shared" si="19"/>
        <v>-510</v>
      </c>
      <c r="L603" s="109"/>
    </row>
    <row r="604" spans="1:12" x14ac:dyDescent="0.25">
      <c r="A604" s="128" t="s">
        <v>66</v>
      </c>
      <c r="B604" s="189">
        <f t="shared" si="18"/>
        <v>46247</v>
      </c>
      <c r="C604" s="109">
        <v>6472</v>
      </c>
      <c r="D604" s="118" t="s">
        <v>153</v>
      </c>
      <c r="E604" s="109"/>
      <c r="F604" s="125" t="s">
        <v>1304</v>
      </c>
      <c r="G604" s="125"/>
      <c r="H604" s="109">
        <v>350</v>
      </c>
      <c r="I604" s="125"/>
      <c r="J604" s="109" t="s">
        <v>1305</v>
      </c>
      <c r="K604" s="111">
        <f t="shared" si="19"/>
        <v>-350</v>
      </c>
      <c r="L604" s="109"/>
    </row>
    <row r="605" spans="1:12" x14ac:dyDescent="0.25">
      <c r="A605" s="128" t="s">
        <v>66</v>
      </c>
      <c r="B605" s="189">
        <f t="shared" si="18"/>
        <v>46247</v>
      </c>
      <c r="C605" s="109"/>
      <c r="D605" s="110" t="s">
        <v>1378</v>
      </c>
      <c r="E605" s="109"/>
      <c r="F605" s="122" t="s">
        <v>8958</v>
      </c>
      <c r="G605" s="125"/>
      <c r="H605" s="109"/>
      <c r="I605" s="125">
        <v>1000</v>
      </c>
      <c r="J605" s="109" t="s">
        <v>1305</v>
      </c>
      <c r="K605" s="111">
        <f t="shared" si="19"/>
        <v>1000</v>
      </c>
      <c r="L605" s="109"/>
    </row>
    <row r="606" spans="1:12" x14ac:dyDescent="0.25">
      <c r="A606" s="128" t="s">
        <v>66</v>
      </c>
      <c r="B606" s="189">
        <f t="shared" si="18"/>
        <v>46247</v>
      </c>
      <c r="C606" s="109"/>
      <c r="D606" s="110" t="s">
        <v>1378</v>
      </c>
      <c r="E606" s="109"/>
      <c r="F606" s="122" t="s">
        <v>8958</v>
      </c>
      <c r="G606" s="125"/>
      <c r="H606" s="109"/>
      <c r="I606" s="125">
        <v>500</v>
      </c>
      <c r="J606" s="109" t="s">
        <v>1305</v>
      </c>
      <c r="K606" s="111">
        <f t="shared" si="19"/>
        <v>500</v>
      </c>
      <c r="L606" s="109" t="s">
        <v>1355</v>
      </c>
    </row>
    <row r="607" spans="1:12" x14ac:dyDescent="0.25">
      <c r="A607" s="128" t="s">
        <v>68</v>
      </c>
      <c r="B607" s="189">
        <f t="shared" si="18"/>
        <v>46248</v>
      </c>
      <c r="C607" s="109">
        <v>4210</v>
      </c>
      <c r="D607" s="118" t="s">
        <v>1303</v>
      </c>
      <c r="E607" s="109"/>
      <c r="F607" s="125" t="s">
        <v>1304</v>
      </c>
      <c r="G607" s="125"/>
      <c r="H607" s="109">
        <v>5180</v>
      </c>
      <c r="I607" s="125"/>
      <c r="J607" s="109" t="s">
        <v>1305</v>
      </c>
      <c r="K607" s="111">
        <f t="shared" si="19"/>
        <v>-5180</v>
      </c>
      <c r="L607" s="109"/>
    </row>
    <row r="608" spans="1:12" x14ac:dyDescent="0.25">
      <c r="A608" s="128" t="s">
        <v>68</v>
      </c>
      <c r="B608" s="189">
        <f t="shared" si="18"/>
        <v>46248</v>
      </c>
      <c r="C608" s="109">
        <v>4211</v>
      </c>
      <c r="D608" s="118" t="s">
        <v>1306</v>
      </c>
      <c r="E608" s="109"/>
      <c r="F608" s="125" t="s">
        <v>1304</v>
      </c>
      <c r="G608" s="125"/>
      <c r="H608" s="109">
        <v>4250</v>
      </c>
      <c r="I608" s="125"/>
      <c r="J608" s="109" t="s">
        <v>1305</v>
      </c>
      <c r="K608" s="111">
        <f t="shared" si="19"/>
        <v>-4250</v>
      </c>
      <c r="L608" s="109"/>
    </row>
    <row r="609" spans="1:12" x14ac:dyDescent="0.25">
      <c r="A609" s="128" t="s">
        <v>68</v>
      </c>
      <c r="B609" s="189">
        <f t="shared" si="18"/>
        <v>46248</v>
      </c>
      <c r="C609" s="109">
        <v>4212</v>
      </c>
      <c r="D609" s="118" t="s">
        <v>1308</v>
      </c>
      <c r="E609" s="109"/>
      <c r="F609" s="125" t="s">
        <v>1304</v>
      </c>
      <c r="G609" s="125"/>
      <c r="H609" s="109">
        <v>7000</v>
      </c>
      <c r="I609" s="125"/>
      <c r="J609" s="109" t="s">
        <v>1305</v>
      </c>
      <c r="K609" s="111">
        <f t="shared" si="19"/>
        <v>-7000</v>
      </c>
      <c r="L609" s="109"/>
    </row>
    <row r="610" spans="1:12" x14ac:dyDescent="0.25">
      <c r="A610" s="128" t="s">
        <v>68</v>
      </c>
      <c r="B610" s="189">
        <f t="shared" si="18"/>
        <v>46248</v>
      </c>
      <c r="C610" s="109">
        <v>4213</v>
      </c>
      <c r="D610" s="118" t="s">
        <v>1313</v>
      </c>
      <c r="E610" s="109"/>
      <c r="F610" s="125" t="s">
        <v>1304</v>
      </c>
      <c r="G610" s="125"/>
      <c r="H610" s="109">
        <v>1275</v>
      </c>
      <c r="I610" s="125"/>
      <c r="J610" s="109" t="s">
        <v>1305</v>
      </c>
      <c r="K610" s="111">
        <f t="shared" si="19"/>
        <v>-1275</v>
      </c>
      <c r="L610" s="109"/>
    </row>
    <row r="611" spans="1:12" x14ac:dyDescent="0.25">
      <c r="A611" s="128" t="s">
        <v>68</v>
      </c>
      <c r="B611" s="189">
        <f t="shared" si="18"/>
        <v>46248</v>
      </c>
      <c r="C611" s="109">
        <v>4214</v>
      </c>
      <c r="D611" s="118" t="s">
        <v>1307</v>
      </c>
      <c r="E611" s="109"/>
      <c r="F611" s="125" t="s">
        <v>1304</v>
      </c>
      <c r="G611" s="125"/>
      <c r="H611" s="109">
        <v>1700</v>
      </c>
      <c r="I611" s="125"/>
      <c r="J611" s="109" t="s">
        <v>1305</v>
      </c>
      <c r="K611" s="111">
        <f t="shared" si="19"/>
        <v>-1700</v>
      </c>
      <c r="L611" s="109"/>
    </row>
    <row r="612" spans="1:12" x14ac:dyDescent="0.25">
      <c r="A612" s="128" t="s">
        <v>68</v>
      </c>
      <c r="B612" s="189">
        <f t="shared" si="18"/>
        <v>46248</v>
      </c>
      <c r="C612" s="109">
        <v>4215</v>
      </c>
      <c r="D612" s="118" t="s">
        <v>1311</v>
      </c>
      <c r="E612" s="109"/>
      <c r="F612" s="125" t="s">
        <v>1304</v>
      </c>
      <c r="G612" s="125"/>
      <c r="H612" s="109">
        <v>680</v>
      </c>
      <c r="I612" s="125"/>
      <c r="J612" s="109" t="s">
        <v>1305</v>
      </c>
      <c r="K612" s="111">
        <f t="shared" si="19"/>
        <v>-680</v>
      </c>
      <c r="L612" s="109"/>
    </row>
    <row r="613" spans="1:12" x14ac:dyDescent="0.25">
      <c r="A613" s="128" t="s">
        <v>68</v>
      </c>
      <c r="B613" s="189">
        <f t="shared" si="18"/>
        <v>46248</v>
      </c>
      <c r="C613" s="109">
        <v>4216</v>
      </c>
      <c r="D613" s="118" t="s">
        <v>1310</v>
      </c>
      <c r="E613" s="109"/>
      <c r="F613" s="125" t="s">
        <v>1304</v>
      </c>
      <c r="G613" s="125"/>
      <c r="H613" s="109">
        <v>1020</v>
      </c>
      <c r="I613" s="125"/>
      <c r="J613" s="109" t="s">
        <v>1305</v>
      </c>
      <c r="K613" s="111">
        <f t="shared" si="19"/>
        <v>-1020</v>
      </c>
      <c r="L613" s="109"/>
    </row>
    <row r="614" spans="1:12" x14ac:dyDescent="0.25">
      <c r="A614" s="128" t="s">
        <v>68</v>
      </c>
      <c r="B614" s="189">
        <f t="shared" si="18"/>
        <v>46248</v>
      </c>
      <c r="C614" s="109">
        <v>4217</v>
      </c>
      <c r="D614" s="118" t="s">
        <v>1312</v>
      </c>
      <c r="E614" s="109"/>
      <c r="F614" s="125" t="s">
        <v>1304</v>
      </c>
      <c r="G614" s="125"/>
      <c r="H614" s="109">
        <v>425</v>
      </c>
      <c r="I614" s="125"/>
      <c r="J614" s="109" t="s">
        <v>1305</v>
      </c>
      <c r="K614" s="111">
        <f t="shared" si="19"/>
        <v>-425</v>
      </c>
      <c r="L614" s="109"/>
    </row>
    <row r="615" spans="1:12" x14ac:dyDescent="0.25">
      <c r="A615" s="128" t="s">
        <v>68</v>
      </c>
      <c r="B615" s="189">
        <f t="shared" si="18"/>
        <v>46248</v>
      </c>
      <c r="C615" s="109">
        <v>4218</v>
      </c>
      <c r="D615" s="118" t="s">
        <v>1309</v>
      </c>
      <c r="E615" s="109"/>
      <c r="F615" s="125" t="s">
        <v>1304</v>
      </c>
      <c r="G615" s="125"/>
      <c r="H615" s="109">
        <v>680</v>
      </c>
      <c r="I615" s="125"/>
      <c r="J615" s="109" t="s">
        <v>1305</v>
      </c>
      <c r="K615" s="111">
        <f t="shared" si="19"/>
        <v>-680</v>
      </c>
      <c r="L615" s="109"/>
    </row>
    <row r="616" spans="1:12" x14ac:dyDescent="0.25">
      <c r="A616" s="128" t="s">
        <v>68</v>
      </c>
      <c r="B616" s="189">
        <f t="shared" si="18"/>
        <v>46248</v>
      </c>
      <c r="C616" s="109">
        <v>4219</v>
      </c>
      <c r="D616" s="118" t="s">
        <v>145</v>
      </c>
      <c r="E616" s="109"/>
      <c r="F616" s="125" t="s">
        <v>1304</v>
      </c>
      <c r="G616" s="125"/>
      <c r="H616" s="109">
        <v>3565</v>
      </c>
      <c r="I616" s="125"/>
      <c r="J616" s="109" t="s">
        <v>1305</v>
      </c>
      <c r="K616" s="111">
        <f t="shared" si="19"/>
        <v>-3565</v>
      </c>
      <c r="L616" s="109"/>
    </row>
    <row r="617" spans="1:12" x14ac:dyDescent="0.25">
      <c r="A617" s="128" t="s">
        <v>68</v>
      </c>
      <c r="B617" s="189">
        <f t="shared" si="18"/>
        <v>46248</v>
      </c>
      <c r="C617" s="109">
        <v>4220</v>
      </c>
      <c r="D617" s="118" t="s">
        <v>265</v>
      </c>
      <c r="E617" s="109"/>
      <c r="F617" s="125" t="s">
        <v>1304</v>
      </c>
      <c r="G617" s="125"/>
      <c r="H617" s="109">
        <v>400</v>
      </c>
      <c r="I617" s="125"/>
      <c r="J617" s="109" t="s">
        <v>1305</v>
      </c>
      <c r="K617" s="111">
        <f t="shared" si="19"/>
        <v>-400</v>
      </c>
      <c r="L617" s="109"/>
    </row>
    <row r="618" spans="1:12" x14ac:dyDescent="0.25">
      <c r="A618" s="128" t="s">
        <v>68</v>
      </c>
      <c r="B618" s="189">
        <f t="shared" si="18"/>
        <v>46248</v>
      </c>
      <c r="C618" s="109">
        <v>4221</v>
      </c>
      <c r="D618" s="118" t="s">
        <v>8835</v>
      </c>
      <c r="E618" s="109"/>
      <c r="F618" s="125" t="s">
        <v>1304</v>
      </c>
      <c r="G618" s="125"/>
      <c r="H618" s="109">
        <v>8500</v>
      </c>
      <c r="I618" s="125"/>
      <c r="J618" s="109" t="s">
        <v>1305</v>
      </c>
      <c r="K618" s="111">
        <f t="shared" si="19"/>
        <v>-8500</v>
      </c>
      <c r="L618" s="109"/>
    </row>
    <row r="619" spans="1:12" x14ac:dyDescent="0.25">
      <c r="A619" s="128" t="s">
        <v>68</v>
      </c>
      <c r="B619" s="189">
        <f t="shared" si="18"/>
        <v>46248</v>
      </c>
      <c r="C619" s="109">
        <v>6473</v>
      </c>
      <c r="D619" s="118" t="s">
        <v>153</v>
      </c>
      <c r="E619" s="109"/>
      <c r="F619" s="125" t="s">
        <v>1304</v>
      </c>
      <c r="G619" s="125"/>
      <c r="H619" s="109">
        <v>550</v>
      </c>
      <c r="I619" s="125"/>
      <c r="J619" s="109" t="s">
        <v>1305</v>
      </c>
      <c r="K619" s="111">
        <f t="shared" si="19"/>
        <v>-550</v>
      </c>
      <c r="L619" s="109"/>
    </row>
    <row r="620" spans="1:12" x14ac:dyDescent="0.25">
      <c r="A620" s="128" t="s">
        <v>68</v>
      </c>
      <c r="B620" s="189">
        <f t="shared" si="18"/>
        <v>46248</v>
      </c>
      <c r="C620" s="109"/>
      <c r="D620" s="110" t="s">
        <v>1378</v>
      </c>
      <c r="E620" s="109"/>
      <c r="F620" s="122" t="s">
        <v>8958</v>
      </c>
      <c r="G620" s="125"/>
      <c r="H620" s="109"/>
      <c r="I620" s="125">
        <v>1000</v>
      </c>
      <c r="J620" s="109" t="s">
        <v>1305</v>
      </c>
      <c r="K620" s="111">
        <f t="shared" si="19"/>
        <v>1000</v>
      </c>
      <c r="L620" s="109"/>
    </row>
    <row r="621" spans="1:12" x14ac:dyDescent="0.25">
      <c r="A621" s="128" t="s">
        <v>984</v>
      </c>
      <c r="B621" s="189">
        <f t="shared" si="18"/>
        <v>46249</v>
      </c>
      <c r="C621" s="109">
        <v>4222</v>
      </c>
      <c r="D621" s="118" t="s">
        <v>1303</v>
      </c>
      <c r="E621" s="109"/>
      <c r="F621" s="125" t="s">
        <v>1304</v>
      </c>
      <c r="G621" s="125"/>
      <c r="H621" s="109">
        <v>5180</v>
      </c>
      <c r="I621" s="125"/>
      <c r="J621" s="109" t="s">
        <v>1305</v>
      </c>
      <c r="K621" s="111">
        <f t="shared" si="19"/>
        <v>-5180</v>
      </c>
      <c r="L621" s="109"/>
    </row>
    <row r="622" spans="1:12" x14ac:dyDescent="0.25">
      <c r="A622" s="128" t="s">
        <v>984</v>
      </c>
      <c r="B622" s="189">
        <f t="shared" si="18"/>
        <v>46249</v>
      </c>
      <c r="C622" s="109">
        <v>4223</v>
      </c>
      <c r="D622" s="118" t="s">
        <v>1306</v>
      </c>
      <c r="E622" s="109"/>
      <c r="F622" s="125" t="s">
        <v>1304</v>
      </c>
      <c r="G622" s="125"/>
      <c r="H622" s="109">
        <v>4250</v>
      </c>
      <c r="I622" s="125"/>
      <c r="J622" s="109" t="s">
        <v>1305</v>
      </c>
      <c r="K622" s="111">
        <f t="shared" si="19"/>
        <v>-4250</v>
      </c>
      <c r="L622" s="109"/>
    </row>
    <row r="623" spans="1:12" x14ac:dyDescent="0.25">
      <c r="A623" s="128" t="s">
        <v>984</v>
      </c>
      <c r="B623" s="189">
        <f t="shared" si="18"/>
        <v>46249</v>
      </c>
      <c r="C623" s="109">
        <v>4224</v>
      </c>
      <c r="D623" s="118" t="s">
        <v>1308</v>
      </c>
      <c r="E623" s="109"/>
      <c r="F623" s="125" t="s">
        <v>1304</v>
      </c>
      <c r="G623" s="125"/>
      <c r="H623" s="109">
        <v>7300</v>
      </c>
      <c r="I623" s="125"/>
      <c r="J623" s="109" t="s">
        <v>1305</v>
      </c>
      <c r="K623" s="111">
        <f t="shared" si="19"/>
        <v>-7300</v>
      </c>
      <c r="L623" s="109"/>
    </row>
    <row r="624" spans="1:12" x14ac:dyDescent="0.25">
      <c r="A624" s="128" t="s">
        <v>984</v>
      </c>
      <c r="B624" s="189">
        <f t="shared" si="18"/>
        <v>46249</v>
      </c>
      <c r="C624" s="109">
        <v>4225</v>
      </c>
      <c r="D624" s="118" t="s">
        <v>1313</v>
      </c>
      <c r="E624" s="109"/>
      <c r="F624" s="125" t="s">
        <v>1304</v>
      </c>
      <c r="G624" s="125"/>
      <c r="H624" s="109">
        <v>1275</v>
      </c>
      <c r="I624" s="125"/>
      <c r="J624" s="109" t="s">
        <v>1305</v>
      </c>
      <c r="K624" s="111">
        <f t="shared" si="19"/>
        <v>-1275</v>
      </c>
      <c r="L624" s="109"/>
    </row>
    <row r="625" spans="1:12" x14ac:dyDescent="0.25">
      <c r="A625" s="128" t="s">
        <v>984</v>
      </c>
      <c r="B625" s="189">
        <f t="shared" si="18"/>
        <v>46249</v>
      </c>
      <c r="C625" s="109">
        <v>4226</v>
      </c>
      <c r="D625" s="118" t="s">
        <v>1307</v>
      </c>
      <c r="E625" s="109"/>
      <c r="F625" s="125" t="s">
        <v>1304</v>
      </c>
      <c r="G625" s="125"/>
      <c r="H625" s="109">
        <v>2550</v>
      </c>
      <c r="I625" s="125"/>
      <c r="J625" s="109" t="s">
        <v>1305</v>
      </c>
      <c r="K625" s="111">
        <f t="shared" si="19"/>
        <v>-2550</v>
      </c>
      <c r="L625" s="109"/>
    </row>
    <row r="626" spans="1:12" x14ac:dyDescent="0.25">
      <c r="A626" s="128" t="s">
        <v>984</v>
      </c>
      <c r="B626" s="189">
        <f t="shared" si="18"/>
        <v>46249</v>
      </c>
      <c r="C626" s="109">
        <v>4227</v>
      </c>
      <c r="D626" s="118" t="s">
        <v>1311</v>
      </c>
      <c r="E626" s="109"/>
      <c r="F626" s="125" t="s">
        <v>1304</v>
      </c>
      <c r="G626" s="125"/>
      <c r="H626" s="109">
        <v>680</v>
      </c>
      <c r="I626" s="125"/>
      <c r="J626" s="109" t="s">
        <v>1305</v>
      </c>
      <c r="K626" s="111">
        <f t="shared" si="19"/>
        <v>-680</v>
      </c>
      <c r="L626" s="109"/>
    </row>
    <row r="627" spans="1:12" x14ac:dyDescent="0.25">
      <c r="A627" s="128" t="s">
        <v>984</v>
      </c>
      <c r="B627" s="189">
        <f t="shared" si="18"/>
        <v>46249</v>
      </c>
      <c r="C627" s="109">
        <v>4228</v>
      </c>
      <c r="D627" s="118" t="s">
        <v>134</v>
      </c>
      <c r="E627" s="109"/>
      <c r="F627" s="125" t="s">
        <v>1304</v>
      </c>
      <c r="G627" s="125"/>
      <c r="H627" s="109">
        <v>2550</v>
      </c>
      <c r="I627" s="125"/>
      <c r="J627" s="109" t="s">
        <v>1305</v>
      </c>
      <c r="K627" s="111">
        <f t="shared" si="19"/>
        <v>-2550</v>
      </c>
      <c r="L627" s="109"/>
    </row>
    <row r="628" spans="1:12" x14ac:dyDescent="0.25">
      <c r="A628" s="128" t="s">
        <v>984</v>
      </c>
      <c r="B628" s="189">
        <f t="shared" si="18"/>
        <v>46249</v>
      </c>
      <c r="C628" s="109">
        <v>4229</v>
      </c>
      <c r="D628" s="118" t="s">
        <v>145</v>
      </c>
      <c r="E628" s="109"/>
      <c r="F628" s="125" t="s">
        <v>1304</v>
      </c>
      <c r="G628" s="125"/>
      <c r="H628" s="109">
        <v>2980</v>
      </c>
      <c r="I628" s="125"/>
      <c r="J628" s="109" t="s">
        <v>1305</v>
      </c>
      <c r="K628" s="111">
        <f t="shared" si="19"/>
        <v>-2980</v>
      </c>
      <c r="L628" s="109"/>
    </row>
    <row r="629" spans="1:12" x14ac:dyDescent="0.25">
      <c r="A629" s="128" t="s">
        <v>984</v>
      </c>
      <c r="B629" s="189">
        <f t="shared" si="18"/>
        <v>46249</v>
      </c>
      <c r="C629" s="109">
        <v>4230</v>
      </c>
      <c r="D629" s="118" t="s">
        <v>1310</v>
      </c>
      <c r="E629" s="109"/>
      <c r="F629" s="125" t="s">
        <v>1304</v>
      </c>
      <c r="G629" s="125"/>
      <c r="H629" s="109">
        <v>1020</v>
      </c>
      <c r="I629" s="125"/>
      <c r="J629" s="109" t="s">
        <v>1305</v>
      </c>
      <c r="K629" s="111">
        <f t="shared" si="19"/>
        <v>-1020</v>
      </c>
      <c r="L629" s="109"/>
    </row>
    <row r="630" spans="1:12" x14ac:dyDescent="0.25">
      <c r="A630" s="128" t="s">
        <v>984</v>
      </c>
      <c r="B630" s="189">
        <f t="shared" si="18"/>
        <v>46249</v>
      </c>
      <c r="C630" s="109">
        <v>4231</v>
      </c>
      <c r="D630" s="118" t="s">
        <v>1312</v>
      </c>
      <c r="E630" s="109"/>
      <c r="F630" s="125" t="s">
        <v>1304</v>
      </c>
      <c r="G630" s="125"/>
      <c r="H630" s="109">
        <v>425</v>
      </c>
      <c r="I630" s="125"/>
      <c r="J630" s="109" t="s">
        <v>1305</v>
      </c>
      <c r="K630" s="111">
        <f t="shared" si="19"/>
        <v>-425</v>
      </c>
      <c r="L630" s="109"/>
    </row>
    <row r="631" spans="1:12" x14ac:dyDescent="0.25">
      <c r="A631" s="128" t="s">
        <v>984</v>
      </c>
      <c r="B631" s="189">
        <f t="shared" si="18"/>
        <v>46249</v>
      </c>
      <c r="C631" s="109">
        <v>4232</v>
      </c>
      <c r="D631" s="118" t="s">
        <v>247</v>
      </c>
      <c r="E631" s="109"/>
      <c r="F631" s="125" t="s">
        <v>1304</v>
      </c>
      <c r="G631" s="125"/>
      <c r="H631" s="109">
        <v>2550</v>
      </c>
      <c r="I631" s="125"/>
      <c r="J631" s="109" t="s">
        <v>1305</v>
      </c>
      <c r="K631" s="111">
        <f t="shared" si="19"/>
        <v>-2550</v>
      </c>
      <c r="L631" s="109"/>
    </row>
    <row r="632" spans="1:12" x14ac:dyDescent="0.25">
      <c r="A632" s="128" t="s">
        <v>984</v>
      </c>
      <c r="B632" s="189">
        <f t="shared" si="18"/>
        <v>46249</v>
      </c>
      <c r="C632" s="109">
        <v>4233</v>
      </c>
      <c r="D632" s="118" t="s">
        <v>265</v>
      </c>
      <c r="E632" s="109"/>
      <c r="F632" s="125" t="s">
        <v>1304</v>
      </c>
      <c r="G632" s="125"/>
      <c r="H632" s="109">
        <v>200</v>
      </c>
      <c r="I632" s="125"/>
      <c r="J632" s="109" t="s">
        <v>1305</v>
      </c>
      <c r="K632" s="111">
        <f t="shared" si="19"/>
        <v>-200</v>
      </c>
      <c r="L632" s="109"/>
    </row>
    <row r="633" spans="1:12" x14ac:dyDescent="0.25">
      <c r="A633" s="128" t="s">
        <v>984</v>
      </c>
      <c r="B633" s="189">
        <f t="shared" si="18"/>
        <v>46249</v>
      </c>
      <c r="C633" s="109">
        <v>6474</v>
      </c>
      <c r="D633" s="118" t="s">
        <v>153</v>
      </c>
      <c r="E633" s="109"/>
      <c r="F633" s="125" t="s">
        <v>1304</v>
      </c>
      <c r="G633" s="125"/>
      <c r="H633" s="109">
        <v>3100</v>
      </c>
      <c r="I633" s="125"/>
      <c r="J633" s="109" t="s">
        <v>1305</v>
      </c>
      <c r="K633" s="111">
        <f t="shared" si="19"/>
        <v>-3100</v>
      </c>
      <c r="L633" s="109"/>
    </row>
    <row r="634" spans="1:12" x14ac:dyDescent="0.25">
      <c r="A634" s="128" t="s">
        <v>59</v>
      </c>
      <c r="B634" s="189">
        <f t="shared" si="18"/>
        <v>46250</v>
      </c>
      <c r="C634" s="109">
        <v>4234</v>
      </c>
      <c r="D634" s="118" t="s">
        <v>1303</v>
      </c>
      <c r="E634" s="109"/>
      <c r="F634" s="125" t="s">
        <v>1304</v>
      </c>
      <c r="G634" s="125"/>
      <c r="H634" s="109">
        <v>5180</v>
      </c>
      <c r="I634" s="125"/>
      <c r="J634" s="109" t="s">
        <v>1305</v>
      </c>
      <c r="K634" s="111">
        <f t="shared" si="19"/>
        <v>-5180</v>
      </c>
      <c r="L634" s="109"/>
    </row>
    <row r="635" spans="1:12" x14ac:dyDescent="0.25">
      <c r="A635" s="128" t="s">
        <v>59</v>
      </c>
      <c r="B635" s="189">
        <f t="shared" si="18"/>
        <v>46250</v>
      </c>
      <c r="C635" s="109">
        <v>4235</v>
      </c>
      <c r="D635" s="118" t="s">
        <v>1306</v>
      </c>
      <c r="E635" s="109"/>
      <c r="F635" s="125" t="s">
        <v>1304</v>
      </c>
      <c r="G635" s="125"/>
      <c r="H635" s="109">
        <v>4250</v>
      </c>
      <c r="I635" s="125"/>
      <c r="J635" s="109" t="s">
        <v>1305</v>
      </c>
      <c r="K635" s="111">
        <f t="shared" si="19"/>
        <v>-4250</v>
      </c>
      <c r="L635" s="109"/>
    </row>
    <row r="636" spans="1:12" x14ac:dyDescent="0.25">
      <c r="A636" s="128" t="s">
        <v>59</v>
      </c>
      <c r="B636" s="189">
        <f t="shared" si="18"/>
        <v>46250</v>
      </c>
      <c r="C636" s="109">
        <v>4236</v>
      </c>
      <c r="D636" s="118" t="s">
        <v>1308</v>
      </c>
      <c r="E636" s="109"/>
      <c r="F636" s="125" t="s">
        <v>1304</v>
      </c>
      <c r="G636" s="125"/>
      <c r="H636" s="109">
        <v>5500</v>
      </c>
      <c r="I636" s="125"/>
      <c r="J636" s="109" t="s">
        <v>1305</v>
      </c>
      <c r="K636" s="111">
        <f t="shared" si="19"/>
        <v>-5500</v>
      </c>
      <c r="L636" s="109"/>
    </row>
    <row r="637" spans="1:12" x14ac:dyDescent="0.25">
      <c r="A637" s="128" t="s">
        <v>59</v>
      </c>
      <c r="B637" s="189">
        <f t="shared" si="18"/>
        <v>46250</v>
      </c>
      <c r="C637" s="109">
        <v>4237</v>
      </c>
      <c r="D637" s="118" t="s">
        <v>1313</v>
      </c>
      <c r="E637" s="109"/>
      <c r="F637" s="125" t="s">
        <v>1304</v>
      </c>
      <c r="G637" s="125"/>
      <c r="H637" s="109">
        <v>1275</v>
      </c>
      <c r="I637" s="125"/>
      <c r="J637" s="109" t="s">
        <v>1305</v>
      </c>
      <c r="K637" s="111">
        <f t="shared" si="19"/>
        <v>-1275</v>
      </c>
      <c r="L637" s="109"/>
    </row>
    <row r="638" spans="1:12" x14ac:dyDescent="0.25">
      <c r="A638" s="128" t="s">
        <v>59</v>
      </c>
      <c r="B638" s="189">
        <f t="shared" si="18"/>
        <v>46250</v>
      </c>
      <c r="C638" s="109">
        <v>4238</v>
      </c>
      <c r="D638" s="118" t="s">
        <v>1303</v>
      </c>
      <c r="E638" s="109"/>
      <c r="F638" s="125" t="s">
        <v>1304</v>
      </c>
      <c r="G638" s="125"/>
      <c r="H638" s="109">
        <v>680</v>
      </c>
      <c r="I638" s="125"/>
      <c r="J638" s="109" t="s">
        <v>1305</v>
      </c>
      <c r="K638" s="111">
        <f t="shared" si="19"/>
        <v>-680</v>
      </c>
      <c r="L638" s="109"/>
    </row>
    <row r="639" spans="1:12" x14ac:dyDescent="0.25">
      <c r="A639" s="128" t="s">
        <v>59</v>
      </c>
      <c r="B639" s="189">
        <f t="shared" si="18"/>
        <v>46250</v>
      </c>
      <c r="C639" s="109">
        <v>4239</v>
      </c>
      <c r="D639" s="118" t="s">
        <v>1307</v>
      </c>
      <c r="E639" s="109"/>
      <c r="F639" s="125" t="s">
        <v>1304</v>
      </c>
      <c r="G639" s="125"/>
      <c r="H639" s="109">
        <v>1700</v>
      </c>
      <c r="I639" s="125"/>
      <c r="J639" s="109" t="s">
        <v>1305</v>
      </c>
      <c r="K639" s="111">
        <f t="shared" si="19"/>
        <v>-1700</v>
      </c>
      <c r="L639" s="109"/>
    </row>
    <row r="640" spans="1:12" x14ac:dyDescent="0.25">
      <c r="A640" s="128" t="s">
        <v>59</v>
      </c>
      <c r="B640" s="189">
        <f t="shared" si="18"/>
        <v>46250</v>
      </c>
      <c r="C640" s="109">
        <v>4240</v>
      </c>
      <c r="D640" s="118" t="s">
        <v>1312</v>
      </c>
      <c r="E640" s="109"/>
      <c r="F640" s="125" t="s">
        <v>1304</v>
      </c>
      <c r="G640" s="125"/>
      <c r="H640" s="109">
        <v>425</v>
      </c>
      <c r="I640" s="125"/>
      <c r="J640" s="109" t="s">
        <v>1305</v>
      </c>
      <c r="K640" s="111">
        <f t="shared" si="19"/>
        <v>-425</v>
      </c>
      <c r="L640" s="109"/>
    </row>
    <row r="641" spans="1:12" x14ac:dyDescent="0.25">
      <c r="A641" s="128" t="s">
        <v>59</v>
      </c>
      <c r="B641" s="189">
        <f t="shared" si="18"/>
        <v>46250</v>
      </c>
      <c r="C641" s="109">
        <v>4241</v>
      </c>
      <c r="D641" s="118" t="s">
        <v>1310</v>
      </c>
      <c r="E641" s="109"/>
      <c r="F641" s="125" t="s">
        <v>1304</v>
      </c>
      <c r="G641" s="125"/>
      <c r="H641" s="109">
        <v>1020</v>
      </c>
      <c r="I641" s="125"/>
      <c r="J641" s="109" t="s">
        <v>1305</v>
      </c>
      <c r="K641" s="111">
        <f t="shared" si="19"/>
        <v>-1020</v>
      </c>
      <c r="L641" s="109"/>
    </row>
    <row r="642" spans="1:12" x14ac:dyDescent="0.25">
      <c r="A642" s="128" t="s">
        <v>59</v>
      </c>
      <c r="B642" s="189">
        <f t="shared" si="18"/>
        <v>46250</v>
      </c>
      <c r="C642" s="109">
        <v>4242</v>
      </c>
      <c r="D642" s="118" t="s">
        <v>1038</v>
      </c>
      <c r="E642" s="109"/>
      <c r="F642" s="125" t="s">
        <v>1304</v>
      </c>
      <c r="G642" s="125"/>
      <c r="H642" s="109">
        <v>800</v>
      </c>
      <c r="I642" s="125"/>
      <c r="J642" s="109" t="s">
        <v>1331</v>
      </c>
      <c r="K642" s="111">
        <f t="shared" si="19"/>
        <v>-800</v>
      </c>
      <c r="L642" s="109"/>
    </row>
    <row r="643" spans="1:12" x14ac:dyDescent="0.25">
      <c r="A643" s="128" t="s">
        <v>59</v>
      </c>
      <c r="B643" s="189">
        <f t="shared" ref="B643:B706" si="20">IF(A643="","",IF(ISNUMBER(A643),IFERROR(VLOOKUP(TEXT(A643,"yyyy/mm/dd"),BSAD,2,FALSE),""),IFERROR(VLOOKUP(A643,BSAD,2,FALSE),"")))</f>
        <v>46250</v>
      </c>
      <c r="C643" s="109"/>
      <c r="D643" s="110" t="s">
        <v>1378</v>
      </c>
      <c r="E643" s="109"/>
      <c r="F643" s="122" t="s">
        <v>8958</v>
      </c>
      <c r="G643" s="125"/>
      <c r="H643" s="109"/>
      <c r="I643" s="125">
        <v>1000</v>
      </c>
      <c r="J643" s="109" t="s">
        <v>1305</v>
      </c>
      <c r="K643" s="111">
        <f t="shared" ref="K643:K706" si="21">IF($D643="","",N($G643)-$H643+$I643)</f>
        <v>1000</v>
      </c>
      <c r="L643" s="109"/>
    </row>
    <row r="644" spans="1:12" x14ac:dyDescent="0.25">
      <c r="A644" s="128" t="s">
        <v>59</v>
      </c>
      <c r="B644" s="189">
        <f t="shared" si="20"/>
        <v>46250</v>
      </c>
      <c r="C644" s="109">
        <v>6475</v>
      </c>
      <c r="D644" s="118" t="s">
        <v>153</v>
      </c>
      <c r="E644" s="109"/>
      <c r="F644" s="125" t="s">
        <v>1304</v>
      </c>
      <c r="G644" s="125"/>
      <c r="H644" s="109">
        <v>10200</v>
      </c>
      <c r="I644" s="125"/>
      <c r="J644" s="109" t="s">
        <v>1305</v>
      </c>
      <c r="K644" s="111">
        <f t="shared" si="21"/>
        <v>-10200</v>
      </c>
      <c r="L644" s="109"/>
    </row>
    <row r="645" spans="1:12" x14ac:dyDescent="0.25">
      <c r="A645" s="128" t="s">
        <v>59</v>
      </c>
      <c r="B645" s="189">
        <f t="shared" si="20"/>
        <v>46250</v>
      </c>
      <c r="C645" s="109"/>
      <c r="D645" s="110" t="s">
        <v>1378</v>
      </c>
      <c r="E645" s="109"/>
      <c r="F645" s="122" t="s">
        <v>8958</v>
      </c>
      <c r="G645" s="125"/>
      <c r="H645" s="109"/>
      <c r="I645" s="125">
        <v>200</v>
      </c>
      <c r="J645" s="109" t="s">
        <v>1305</v>
      </c>
      <c r="K645" s="111">
        <f t="shared" si="21"/>
        <v>200</v>
      </c>
      <c r="L645" s="109" t="s">
        <v>1357</v>
      </c>
    </row>
    <row r="646" spans="1:12" x14ac:dyDescent="0.25">
      <c r="A646" s="128" t="s">
        <v>1055</v>
      </c>
      <c r="B646" s="189">
        <f t="shared" si="20"/>
        <v>46251</v>
      </c>
      <c r="C646" s="109">
        <v>4243</v>
      </c>
      <c r="D646" s="118" t="s">
        <v>1303</v>
      </c>
      <c r="E646" s="109"/>
      <c r="F646" s="125" t="s">
        <v>1304</v>
      </c>
      <c r="G646" s="125"/>
      <c r="H646" s="109">
        <v>3800</v>
      </c>
      <c r="I646" s="125"/>
      <c r="J646" s="109" t="s">
        <v>1305</v>
      </c>
      <c r="K646" s="111">
        <f t="shared" si="21"/>
        <v>-3800</v>
      </c>
      <c r="L646" s="109"/>
    </row>
    <row r="647" spans="1:12" x14ac:dyDescent="0.25">
      <c r="A647" s="128" t="s">
        <v>1055</v>
      </c>
      <c r="B647" s="189">
        <f t="shared" si="20"/>
        <v>46251</v>
      </c>
      <c r="C647" s="109">
        <v>4244</v>
      </c>
      <c r="D647" s="118" t="s">
        <v>1306</v>
      </c>
      <c r="E647" s="109"/>
      <c r="F647" s="125" t="s">
        <v>1304</v>
      </c>
      <c r="G647" s="125"/>
      <c r="H647" s="109">
        <v>1700</v>
      </c>
      <c r="I647" s="125"/>
      <c r="J647" s="109" t="s">
        <v>1305</v>
      </c>
      <c r="K647" s="111">
        <f t="shared" si="21"/>
        <v>-1700</v>
      </c>
      <c r="L647" s="109"/>
    </row>
    <row r="648" spans="1:12" x14ac:dyDescent="0.25">
      <c r="A648" s="128" t="s">
        <v>1055</v>
      </c>
      <c r="B648" s="189">
        <f t="shared" si="20"/>
        <v>46251</v>
      </c>
      <c r="C648" s="109">
        <v>4245</v>
      </c>
      <c r="D648" s="118" t="s">
        <v>1308</v>
      </c>
      <c r="E648" s="109"/>
      <c r="F648" s="125" t="s">
        <v>1304</v>
      </c>
      <c r="G648" s="125"/>
      <c r="H648" s="109">
        <v>8500</v>
      </c>
      <c r="I648" s="125"/>
      <c r="J648" s="109" t="s">
        <v>1305</v>
      </c>
      <c r="K648" s="111">
        <f t="shared" si="21"/>
        <v>-8500</v>
      </c>
      <c r="L648" s="109"/>
    </row>
    <row r="649" spans="1:12" x14ac:dyDescent="0.25">
      <c r="A649" s="128" t="s">
        <v>1055</v>
      </c>
      <c r="B649" s="189">
        <f t="shared" si="20"/>
        <v>46251</v>
      </c>
      <c r="C649" s="109">
        <v>4246</v>
      </c>
      <c r="D649" s="118" t="s">
        <v>1313</v>
      </c>
      <c r="E649" s="109"/>
      <c r="F649" s="125" t="s">
        <v>1304</v>
      </c>
      <c r="G649" s="125"/>
      <c r="H649" s="109">
        <v>1275</v>
      </c>
      <c r="I649" s="125"/>
      <c r="J649" s="109" t="s">
        <v>1305</v>
      </c>
      <c r="K649" s="111">
        <f t="shared" si="21"/>
        <v>-1275</v>
      </c>
      <c r="L649" s="109"/>
    </row>
    <row r="650" spans="1:12" x14ac:dyDescent="0.25">
      <c r="A650" s="128" t="s">
        <v>1055</v>
      </c>
      <c r="B650" s="189">
        <f t="shared" si="20"/>
        <v>46251</v>
      </c>
      <c r="C650" s="109">
        <v>4247</v>
      </c>
      <c r="D650" s="118" t="s">
        <v>145</v>
      </c>
      <c r="E650" s="109"/>
      <c r="F650" s="125" t="s">
        <v>1304</v>
      </c>
      <c r="G650" s="125"/>
      <c r="H650" s="109">
        <v>6790</v>
      </c>
      <c r="I650" s="125"/>
      <c r="J650" s="109" t="s">
        <v>1305</v>
      </c>
      <c r="K650" s="111">
        <f t="shared" si="21"/>
        <v>-6790</v>
      </c>
      <c r="L650" s="109"/>
    </row>
    <row r="651" spans="1:12" x14ac:dyDescent="0.25">
      <c r="A651" s="128" t="s">
        <v>1055</v>
      </c>
      <c r="B651" s="189">
        <f t="shared" si="20"/>
        <v>46251</v>
      </c>
      <c r="C651" s="109">
        <v>4248</v>
      </c>
      <c r="D651" s="118" t="s">
        <v>1312</v>
      </c>
      <c r="E651" s="109"/>
      <c r="F651" s="125" t="s">
        <v>1304</v>
      </c>
      <c r="G651" s="125"/>
      <c r="H651" s="109">
        <v>510</v>
      </c>
      <c r="I651" s="125"/>
      <c r="J651" s="109" t="s">
        <v>1305</v>
      </c>
      <c r="K651" s="111">
        <f t="shared" si="21"/>
        <v>-510</v>
      </c>
      <c r="L651" s="109"/>
    </row>
    <row r="652" spans="1:12" x14ac:dyDescent="0.25">
      <c r="A652" s="128" t="s">
        <v>1055</v>
      </c>
      <c r="B652" s="189">
        <f t="shared" si="20"/>
        <v>46251</v>
      </c>
      <c r="C652" s="109"/>
      <c r="D652" s="110" t="s">
        <v>1378</v>
      </c>
      <c r="E652" s="109"/>
      <c r="F652" s="122" t="s">
        <v>8958</v>
      </c>
      <c r="G652" s="125"/>
      <c r="H652" s="109"/>
      <c r="I652" s="125">
        <v>500</v>
      </c>
      <c r="J652" s="109" t="s">
        <v>1305</v>
      </c>
      <c r="K652" s="111">
        <f t="shared" si="21"/>
        <v>500</v>
      </c>
      <c r="L652" s="109" t="s">
        <v>1358</v>
      </c>
    </row>
    <row r="653" spans="1:12" x14ac:dyDescent="0.25">
      <c r="A653" s="128" t="s">
        <v>1055</v>
      </c>
      <c r="B653" s="189">
        <f t="shared" si="20"/>
        <v>46251</v>
      </c>
      <c r="C653" s="109">
        <v>6476</v>
      </c>
      <c r="D653" s="118" t="s">
        <v>153</v>
      </c>
      <c r="E653" s="109"/>
      <c r="F653" s="125" t="s">
        <v>1304</v>
      </c>
      <c r="G653" s="125"/>
      <c r="H653" s="109">
        <v>5070</v>
      </c>
      <c r="I653" s="125"/>
      <c r="J653" s="109" t="s">
        <v>1305</v>
      </c>
      <c r="K653" s="111">
        <f t="shared" si="21"/>
        <v>-5070</v>
      </c>
      <c r="L653" s="109"/>
    </row>
    <row r="654" spans="1:12" x14ac:dyDescent="0.25">
      <c r="A654" s="128" t="s">
        <v>1070</v>
      </c>
      <c r="B654" s="189">
        <f t="shared" si="20"/>
        <v>46252</v>
      </c>
      <c r="C654" s="109">
        <v>4249</v>
      </c>
      <c r="D654" s="118" t="s">
        <v>1303</v>
      </c>
      <c r="E654" s="109"/>
      <c r="F654" s="125" t="s">
        <v>1304</v>
      </c>
      <c r="G654" s="125"/>
      <c r="H654" s="109">
        <v>5100</v>
      </c>
      <c r="I654" s="125"/>
      <c r="J654" s="109" t="s">
        <v>1305</v>
      </c>
      <c r="K654" s="111">
        <f t="shared" si="21"/>
        <v>-5100</v>
      </c>
      <c r="L654" s="109"/>
    </row>
    <row r="655" spans="1:12" x14ac:dyDescent="0.25">
      <c r="A655" s="128" t="s">
        <v>1070</v>
      </c>
      <c r="B655" s="189">
        <f t="shared" si="20"/>
        <v>46252</v>
      </c>
      <c r="C655" s="109">
        <v>4250</v>
      </c>
      <c r="D655" s="118" t="s">
        <v>1308</v>
      </c>
      <c r="E655" s="109"/>
      <c r="F655" s="125" t="s">
        <v>1304</v>
      </c>
      <c r="G655" s="125"/>
      <c r="H655" s="109">
        <v>12000</v>
      </c>
      <c r="I655" s="125"/>
      <c r="J655" s="109" t="s">
        <v>1305</v>
      </c>
      <c r="K655" s="111">
        <f t="shared" si="21"/>
        <v>-12000</v>
      </c>
      <c r="L655" s="109"/>
    </row>
    <row r="656" spans="1:12" x14ac:dyDescent="0.25">
      <c r="A656" s="128" t="s">
        <v>1070</v>
      </c>
      <c r="B656" s="189">
        <f t="shared" si="20"/>
        <v>46252</v>
      </c>
      <c r="C656" s="109">
        <v>4251</v>
      </c>
      <c r="D656" s="118" t="s">
        <v>1313</v>
      </c>
      <c r="E656" s="109"/>
      <c r="F656" s="125" t="s">
        <v>1304</v>
      </c>
      <c r="G656" s="125"/>
      <c r="H656" s="109">
        <v>1700</v>
      </c>
      <c r="I656" s="125"/>
      <c r="J656" s="109" t="s">
        <v>1305</v>
      </c>
      <c r="K656" s="111">
        <f t="shared" si="21"/>
        <v>-1700</v>
      </c>
      <c r="L656" s="109"/>
    </row>
    <row r="657" spans="1:12" x14ac:dyDescent="0.25">
      <c r="A657" s="128" t="s">
        <v>1070</v>
      </c>
      <c r="B657" s="189">
        <f t="shared" si="20"/>
        <v>46252</v>
      </c>
      <c r="C657" s="109">
        <v>4252</v>
      </c>
      <c r="D657" s="118" t="s">
        <v>1306</v>
      </c>
      <c r="E657" s="109"/>
      <c r="F657" s="125" t="s">
        <v>1304</v>
      </c>
      <c r="G657" s="125"/>
      <c r="H657" s="109">
        <v>4250</v>
      </c>
      <c r="I657" s="125"/>
      <c r="J657" s="109" t="s">
        <v>1305</v>
      </c>
      <c r="K657" s="111">
        <f t="shared" si="21"/>
        <v>-4250</v>
      </c>
      <c r="L657" s="109"/>
    </row>
    <row r="658" spans="1:12" x14ac:dyDescent="0.25">
      <c r="A658" s="128" t="s">
        <v>1070</v>
      </c>
      <c r="B658" s="189">
        <f t="shared" si="20"/>
        <v>46252</v>
      </c>
      <c r="C658" s="109">
        <v>4253</v>
      </c>
      <c r="D658" s="118" t="s">
        <v>1309</v>
      </c>
      <c r="E658" s="109"/>
      <c r="F658" s="125" t="s">
        <v>1304</v>
      </c>
      <c r="G658" s="125"/>
      <c r="H658" s="109">
        <v>680</v>
      </c>
      <c r="I658" s="125"/>
      <c r="J658" s="109" t="s">
        <v>1305</v>
      </c>
      <c r="K658" s="111">
        <f t="shared" si="21"/>
        <v>-680</v>
      </c>
      <c r="L658" s="109"/>
    </row>
    <row r="659" spans="1:12" x14ac:dyDescent="0.25">
      <c r="A659" s="128" t="s">
        <v>1070</v>
      </c>
      <c r="B659" s="189">
        <f t="shared" si="20"/>
        <v>46252</v>
      </c>
      <c r="C659" s="109">
        <v>4254</v>
      </c>
      <c r="D659" s="118" t="s">
        <v>1310</v>
      </c>
      <c r="E659" s="109"/>
      <c r="F659" s="125" t="s">
        <v>1304</v>
      </c>
      <c r="G659" s="125"/>
      <c r="H659" s="109">
        <v>1530</v>
      </c>
      <c r="I659" s="125"/>
      <c r="J659" s="109" t="s">
        <v>1305</v>
      </c>
      <c r="K659" s="111">
        <f t="shared" si="21"/>
        <v>-1530</v>
      </c>
      <c r="L659" s="109"/>
    </row>
    <row r="660" spans="1:12" x14ac:dyDescent="0.25">
      <c r="A660" s="128" t="s">
        <v>1070</v>
      </c>
      <c r="B660" s="189">
        <f t="shared" si="20"/>
        <v>46252</v>
      </c>
      <c r="C660" s="109">
        <v>4255</v>
      </c>
      <c r="D660" s="118" t="s">
        <v>134</v>
      </c>
      <c r="E660" s="109"/>
      <c r="F660" s="125" t="s">
        <v>1304</v>
      </c>
      <c r="G660" s="125"/>
      <c r="H660" s="109">
        <v>1200</v>
      </c>
      <c r="I660" s="125"/>
      <c r="J660" s="109" t="s">
        <v>1305</v>
      </c>
      <c r="K660" s="111">
        <f t="shared" si="21"/>
        <v>-1200</v>
      </c>
      <c r="L660" s="109"/>
    </row>
    <row r="661" spans="1:12" x14ac:dyDescent="0.25">
      <c r="A661" s="128" t="s">
        <v>1070</v>
      </c>
      <c r="B661" s="189">
        <f t="shared" si="20"/>
        <v>46252</v>
      </c>
      <c r="C661" s="109">
        <v>4256</v>
      </c>
      <c r="D661" s="118" t="s">
        <v>1311</v>
      </c>
      <c r="E661" s="109"/>
      <c r="F661" s="125" t="s">
        <v>1304</v>
      </c>
      <c r="G661" s="125"/>
      <c r="H661" s="109">
        <v>680</v>
      </c>
      <c r="I661" s="125"/>
      <c r="J661" s="109" t="s">
        <v>1305</v>
      </c>
      <c r="K661" s="111">
        <f t="shared" si="21"/>
        <v>-680</v>
      </c>
      <c r="L661" s="109"/>
    </row>
    <row r="662" spans="1:12" x14ac:dyDescent="0.25">
      <c r="A662" s="128" t="s">
        <v>1070</v>
      </c>
      <c r="B662" s="189">
        <f t="shared" si="20"/>
        <v>46252</v>
      </c>
      <c r="C662" s="109">
        <v>4257</v>
      </c>
      <c r="D662" s="118" t="s">
        <v>145</v>
      </c>
      <c r="E662" s="109"/>
      <c r="F662" s="125" t="s">
        <v>1304</v>
      </c>
      <c r="G662" s="125"/>
      <c r="H662" s="109">
        <v>2375</v>
      </c>
      <c r="I662" s="125"/>
      <c r="J662" s="109" t="s">
        <v>1305</v>
      </c>
      <c r="K662" s="111">
        <f t="shared" si="21"/>
        <v>-2375</v>
      </c>
      <c r="L662" s="109"/>
    </row>
    <row r="663" spans="1:12" x14ac:dyDescent="0.25">
      <c r="A663" s="128" t="s">
        <v>1070</v>
      </c>
      <c r="B663" s="189">
        <f t="shared" si="20"/>
        <v>46252</v>
      </c>
      <c r="C663" s="109">
        <v>4258</v>
      </c>
      <c r="D663" s="118" t="s">
        <v>1307</v>
      </c>
      <c r="E663" s="109"/>
      <c r="F663" s="125" t="s">
        <v>1304</v>
      </c>
      <c r="G663" s="125"/>
      <c r="H663" s="109">
        <v>5100</v>
      </c>
      <c r="I663" s="125"/>
      <c r="J663" s="109" t="s">
        <v>1305</v>
      </c>
      <c r="K663" s="111">
        <f t="shared" si="21"/>
        <v>-5100</v>
      </c>
      <c r="L663" s="109"/>
    </row>
    <row r="664" spans="1:12" x14ac:dyDescent="0.25">
      <c r="A664" s="128" t="s">
        <v>1070</v>
      </c>
      <c r="B664" s="189">
        <f t="shared" si="20"/>
        <v>46252</v>
      </c>
      <c r="C664" s="109">
        <v>4259</v>
      </c>
      <c r="D664" s="118" t="s">
        <v>265</v>
      </c>
      <c r="E664" s="109"/>
      <c r="F664" s="125" t="s">
        <v>1304</v>
      </c>
      <c r="G664" s="125"/>
      <c r="H664" s="109">
        <v>400</v>
      </c>
      <c r="I664" s="125"/>
      <c r="J664" s="109" t="s">
        <v>1305</v>
      </c>
      <c r="K664" s="111">
        <f t="shared" si="21"/>
        <v>-400</v>
      </c>
      <c r="L664" s="109"/>
    </row>
    <row r="665" spans="1:12" x14ac:dyDescent="0.25">
      <c r="A665" s="128" t="s">
        <v>1070</v>
      </c>
      <c r="B665" s="189">
        <f t="shared" si="20"/>
        <v>46252</v>
      </c>
      <c r="C665" s="109"/>
      <c r="D665" s="110" t="s">
        <v>1378</v>
      </c>
      <c r="E665" s="109"/>
      <c r="F665" s="122" t="s">
        <v>8958</v>
      </c>
      <c r="G665" s="125"/>
      <c r="H665" s="109"/>
      <c r="I665" s="125">
        <v>500</v>
      </c>
      <c r="J665" s="109" t="s">
        <v>1305</v>
      </c>
      <c r="K665" s="111">
        <f t="shared" si="21"/>
        <v>500</v>
      </c>
      <c r="L665" s="109" t="s">
        <v>1355</v>
      </c>
    </row>
    <row r="666" spans="1:12" x14ac:dyDescent="0.25">
      <c r="A666" s="128" t="s">
        <v>1070</v>
      </c>
      <c r="B666" s="189">
        <f t="shared" si="20"/>
        <v>46252</v>
      </c>
      <c r="C666" s="109"/>
      <c r="D666" s="110" t="s">
        <v>1378</v>
      </c>
      <c r="E666" s="109"/>
      <c r="F666" s="122" t="s">
        <v>8958</v>
      </c>
      <c r="G666" s="125"/>
      <c r="H666" s="109"/>
      <c r="I666" s="125">
        <v>2160</v>
      </c>
      <c r="J666" s="109" t="s">
        <v>1305</v>
      </c>
      <c r="K666" s="111">
        <f t="shared" si="21"/>
        <v>2160</v>
      </c>
      <c r="L666" s="109" t="s">
        <v>1359</v>
      </c>
    </row>
    <row r="667" spans="1:12" x14ac:dyDescent="0.25">
      <c r="A667" s="128" t="s">
        <v>1070</v>
      </c>
      <c r="B667" s="189">
        <f t="shared" si="20"/>
        <v>46252</v>
      </c>
      <c r="C667" s="109"/>
      <c r="D667" s="110" t="s">
        <v>1378</v>
      </c>
      <c r="E667" s="109"/>
      <c r="F667" s="122" t="s">
        <v>8958</v>
      </c>
      <c r="G667" s="125"/>
      <c r="H667" s="109"/>
      <c r="I667" s="125">
        <v>1000</v>
      </c>
      <c r="J667" s="109" t="s">
        <v>1305</v>
      </c>
      <c r="K667" s="111">
        <f t="shared" si="21"/>
        <v>1000</v>
      </c>
      <c r="L667" s="109"/>
    </row>
    <row r="668" spans="1:12" x14ac:dyDescent="0.25">
      <c r="A668" s="128" t="s">
        <v>1070</v>
      </c>
      <c r="B668" s="189">
        <f t="shared" si="20"/>
        <v>46252</v>
      </c>
      <c r="C668" s="109">
        <v>6477</v>
      </c>
      <c r="D668" s="118" t="s">
        <v>153</v>
      </c>
      <c r="E668" s="109"/>
      <c r="F668" s="125" t="s">
        <v>1304</v>
      </c>
      <c r="G668" s="125"/>
      <c r="H668" s="109">
        <v>750</v>
      </c>
      <c r="I668" s="125"/>
      <c r="J668" s="109" t="s">
        <v>1305</v>
      </c>
      <c r="K668" s="111">
        <f t="shared" si="21"/>
        <v>-750</v>
      </c>
      <c r="L668" s="109"/>
    </row>
    <row r="669" spans="1:12" x14ac:dyDescent="0.25">
      <c r="A669" s="128" t="s">
        <v>1293</v>
      </c>
      <c r="B669" s="189">
        <f t="shared" si="20"/>
        <v>46253</v>
      </c>
      <c r="C669" s="109">
        <v>4260</v>
      </c>
      <c r="D669" s="118" t="s">
        <v>1303</v>
      </c>
      <c r="E669" s="109"/>
      <c r="F669" s="125" t="s">
        <v>1304</v>
      </c>
      <c r="G669" s="125"/>
      <c r="H669" s="109">
        <v>3480</v>
      </c>
      <c r="I669" s="125"/>
      <c r="J669" s="109" t="s">
        <v>1305</v>
      </c>
      <c r="K669" s="111">
        <f t="shared" si="21"/>
        <v>-3480</v>
      </c>
      <c r="L669" s="109"/>
    </row>
    <row r="670" spans="1:12" x14ac:dyDescent="0.25">
      <c r="A670" s="128" t="s">
        <v>1293</v>
      </c>
      <c r="B670" s="189">
        <f t="shared" si="20"/>
        <v>46253</v>
      </c>
      <c r="C670" s="109">
        <v>4261</v>
      </c>
      <c r="D670" s="118" t="s">
        <v>1306</v>
      </c>
      <c r="E670" s="109"/>
      <c r="F670" s="125" t="s">
        <v>1304</v>
      </c>
      <c r="G670" s="125"/>
      <c r="H670" s="109">
        <v>4250</v>
      </c>
      <c r="I670" s="125"/>
      <c r="J670" s="109" t="s">
        <v>1305</v>
      </c>
      <c r="K670" s="111">
        <f t="shared" si="21"/>
        <v>-4250</v>
      </c>
      <c r="L670" s="109"/>
    </row>
    <row r="671" spans="1:12" x14ac:dyDescent="0.25">
      <c r="A671" s="128" t="s">
        <v>1293</v>
      </c>
      <c r="B671" s="189">
        <f t="shared" si="20"/>
        <v>46253</v>
      </c>
      <c r="C671" s="109">
        <v>4262</v>
      </c>
      <c r="D671" s="118" t="s">
        <v>1307</v>
      </c>
      <c r="E671" s="109"/>
      <c r="F671" s="125" t="s">
        <v>1304</v>
      </c>
      <c r="G671" s="125"/>
      <c r="H671" s="109">
        <v>1700</v>
      </c>
      <c r="I671" s="125"/>
      <c r="J671" s="109" t="s">
        <v>1305</v>
      </c>
      <c r="K671" s="111">
        <f t="shared" si="21"/>
        <v>-1700</v>
      </c>
      <c r="L671" s="109"/>
    </row>
    <row r="672" spans="1:12" x14ac:dyDescent="0.25">
      <c r="A672" s="128" t="s">
        <v>1293</v>
      </c>
      <c r="B672" s="189">
        <f t="shared" si="20"/>
        <v>46253</v>
      </c>
      <c r="C672" s="109">
        <v>4263</v>
      </c>
      <c r="D672" s="118" t="s">
        <v>1308</v>
      </c>
      <c r="E672" s="109"/>
      <c r="F672" s="125" t="s">
        <v>1304</v>
      </c>
      <c r="G672" s="125"/>
      <c r="H672" s="109">
        <v>9700</v>
      </c>
      <c r="I672" s="125"/>
      <c r="J672" s="109" t="s">
        <v>1305</v>
      </c>
      <c r="K672" s="111">
        <f t="shared" si="21"/>
        <v>-9700</v>
      </c>
      <c r="L672" s="109"/>
    </row>
    <row r="673" spans="1:12" x14ac:dyDescent="0.25">
      <c r="A673" s="128" t="s">
        <v>1293</v>
      </c>
      <c r="B673" s="189">
        <f t="shared" si="20"/>
        <v>46253</v>
      </c>
      <c r="C673" s="109">
        <v>4264</v>
      </c>
      <c r="D673" s="118" t="s">
        <v>1313</v>
      </c>
      <c r="E673" s="109"/>
      <c r="F673" s="125" t="s">
        <v>1304</v>
      </c>
      <c r="G673" s="125"/>
      <c r="H673" s="109">
        <v>1275</v>
      </c>
      <c r="I673" s="125"/>
      <c r="J673" s="109" t="s">
        <v>1305</v>
      </c>
      <c r="K673" s="111">
        <f t="shared" si="21"/>
        <v>-1275</v>
      </c>
      <c r="L673" s="109"/>
    </row>
    <row r="674" spans="1:12" x14ac:dyDescent="0.25">
      <c r="A674" s="128" t="s">
        <v>1293</v>
      </c>
      <c r="B674" s="189">
        <f t="shared" si="20"/>
        <v>46253</v>
      </c>
      <c r="C674" s="109">
        <v>4265</v>
      </c>
      <c r="D674" s="118" t="s">
        <v>1311</v>
      </c>
      <c r="E674" s="109"/>
      <c r="F674" s="125" t="s">
        <v>1304</v>
      </c>
      <c r="G674" s="125"/>
      <c r="H674" s="109">
        <v>680</v>
      </c>
      <c r="I674" s="125"/>
      <c r="J674" s="109" t="s">
        <v>1305</v>
      </c>
      <c r="K674" s="111">
        <f t="shared" si="21"/>
        <v>-680</v>
      </c>
      <c r="L674" s="109"/>
    </row>
    <row r="675" spans="1:12" x14ac:dyDescent="0.25">
      <c r="A675" s="128" t="s">
        <v>1293</v>
      </c>
      <c r="B675" s="189">
        <f t="shared" si="20"/>
        <v>46253</v>
      </c>
      <c r="C675" s="109">
        <v>4266</v>
      </c>
      <c r="D675" s="118" t="s">
        <v>1310</v>
      </c>
      <c r="E675" s="109"/>
      <c r="F675" s="125" t="s">
        <v>1304</v>
      </c>
      <c r="G675" s="125"/>
      <c r="H675" s="109">
        <v>1020</v>
      </c>
      <c r="I675" s="125"/>
      <c r="J675" s="109" t="s">
        <v>1305</v>
      </c>
      <c r="K675" s="111">
        <f t="shared" si="21"/>
        <v>-1020</v>
      </c>
      <c r="L675" s="109"/>
    </row>
    <row r="676" spans="1:12" x14ac:dyDescent="0.25">
      <c r="A676" s="128" t="s">
        <v>1293</v>
      </c>
      <c r="B676" s="189">
        <f t="shared" si="20"/>
        <v>46253</v>
      </c>
      <c r="C676" s="109">
        <v>4267</v>
      </c>
      <c r="D676" s="118" t="s">
        <v>1326</v>
      </c>
      <c r="E676" s="109"/>
      <c r="F676" s="125" t="s">
        <v>1304</v>
      </c>
      <c r="G676" s="125"/>
      <c r="H676" s="109">
        <v>2975</v>
      </c>
      <c r="I676" s="125"/>
      <c r="J676" s="109" t="s">
        <v>1305</v>
      </c>
      <c r="K676" s="111">
        <f t="shared" si="21"/>
        <v>-2975</v>
      </c>
      <c r="L676" s="109"/>
    </row>
    <row r="677" spans="1:12" x14ac:dyDescent="0.25">
      <c r="A677" s="128" t="s">
        <v>1293</v>
      </c>
      <c r="B677" s="189">
        <f t="shared" si="20"/>
        <v>46253</v>
      </c>
      <c r="C677" s="109">
        <v>4268</v>
      </c>
      <c r="D677" s="118" t="s">
        <v>145</v>
      </c>
      <c r="E677" s="109"/>
      <c r="F677" s="125" t="s">
        <v>1304</v>
      </c>
      <c r="G677" s="125"/>
      <c r="H677" s="109">
        <v>2660</v>
      </c>
      <c r="I677" s="125"/>
      <c r="J677" s="109" t="s">
        <v>1305</v>
      </c>
      <c r="K677" s="111">
        <f t="shared" si="21"/>
        <v>-2660</v>
      </c>
      <c r="L677" s="109"/>
    </row>
    <row r="678" spans="1:12" x14ac:dyDescent="0.25">
      <c r="A678" s="128" t="s">
        <v>1293</v>
      </c>
      <c r="B678" s="189">
        <f t="shared" si="20"/>
        <v>46253</v>
      </c>
      <c r="C678" s="109">
        <v>4269</v>
      </c>
      <c r="D678" s="118" t="s">
        <v>147</v>
      </c>
      <c r="E678" s="109"/>
      <c r="F678" s="125" t="s">
        <v>1304</v>
      </c>
      <c r="G678" s="125"/>
      <c r="H678" s="109">
        <v>20000</v>
      </c>
      <c r="I678" s="125"/>
      <c r="J678" s="109" t="s">
        <v>1305</v>
      </c>
      <c r="K678" s="111">
        <f t="shared" si="21"/>
        <v>-20000</v>
      </c>
      <c r="L678" s="109"/>
    </row>
    <row r="679" spans="1:12" x14ac:dyDescent="0.25">
      <c r="A679" s="128" t="s">
        <v>1293</v>
      </c>
      <c r="B679" s="189">
        <f t="shared" si="20"/>
        <v>46253</v>
      </c>
      <c r="C679" s="109">
        <v>4270</v>
      </c>
      <c r="D679" s="118" t="s">
        <v>265</v>
      </c>
      <c r="E679" s="109"/>
      <c r="F679" s="125" t="s">
        <v>1304</v>
      </c>
      <c r="G679" s="125"/>
      <c r="H679" s="109">
        <v>400</v>
      </c>
      <c r="I679" s="125"/>
      <c r="J679" s="109" t="s">
        <v>1305</v>
      </c>
      <c r="K679" s="111">
        <f t="shared" si="21"/>
        <v>-400</v>
      </c>
      <c r="L679" s="109"/>
    </row>
    <row r="680" spans="1:12" x14ac:dyDescent="0.25">
      <c r="A680" s="128" t="s">
        <v>1293</v>
      </c>
      <c r="B680" s="189">
        <f t="shared" si="20"/>
        <v>46253</v>
      </c>
      <c r="C680" s="109">
        <v>4271</v>
      </c>
      <c r="D680" s="118" t="s">
        <v>1312</v>
      </c>
      <c r="E680" s="109"/>
      <c r="F680" s="125" t="s">
        <v>1304</v>
      </c>
      <c r="G680" s="125"/>
      <c r="H680" s="109">
        <v>425</v>
      </c>
      <c r="I680" s="125"/>
      <c r="J680" s="109" t="s">
        <v>1305</v>
      </c>
      <c r="K680" s="111">
        <f t="shared" si="21"/>
        <v>-425</v>
      </c>
      <c r="L680" s="109"/>
    </row>
    <row r="681" spans="1:12" x14ac:dyDescent="0.25">
      <c r="A681" s="128" t="s">
        <v>1293</v>
      </c>
      <c r="B681" s="189">
        <f t="shared" si="20"/>
        <v>46253</v>
      </c>
      <c r="C681" s="109">
        <v>6478</v>
      </c>
      <c r="D681" s="118" t="s">
        <v>153</v>
      </c>
      <c r="E681" s="109"/>
      <c r="F681" s="125" t="s">
        <v>1304</v>
      </c>
      <c r="G681" s="125"/>
      <c r="H681" s="109">
        <v>500</v>
      </c>
      <c r="I681" s="125"/>
      <c r="J681" s="109" t="s">
        <v>1305</v>
      </c>
      <c r="K681" s="111">
        <f t="shared" si="21"/>
        <v>-500</v>
      </c>
      <c r="L681" s="109"/>
    </row>
    <row r="682" spans="1:12" x14ac:dyDescent="0.25">
      <c r="A682" s="128" t="s">
        <v>1293</v>
      </c>
      <c r="B682" s="189">
        <f t="shared" si="20"/>
        <v>46253</v>
      </c>
      <c r="C682" s="109"/>
      <c r="D682" s="110" t="s">
        <v>1378</v>
      </c>
      <c r="E682" s="109"/>
      <c r="F682" s="122" t="s">
        <v>8958</v>
      </c>
      <c r="G682" s="125"/>
      <c r="H682" s="109"/>
      <c r="I682" s="125">
        <v>1000</v>
      </c>
      <c r="J682" s="109" t="s">
        <v>1305</v>
      </c>
      <c r="K682" s="111">
        <f t="shared" si="21"/>
        <v>1000</v>
      </c>
      <c r="L682" s="109"/>
    </row>
    <row r="683" spans="1:12" x14ac:dyDescent="0.25">
      <c r="A683" s="128" t="s">
        <v>2389</v>
      </c>
      <c r="B683" s="189">
        <f t="shared" si="20"/>
        <v>46254</v>
      </c>
      <c r="C683" s="109">
        <v>4272</v>
      </c>
      <c r="D683" s="118" t="s">
        <v>1303</v>
      </c>
      <c r="E683" s="109"/>
      <c r="F683" s="125" t="s">
        <v>1304</v>
      </c>
      <c r="G683" s="125"/>
      <c r="H683" s="109">
        <v>5180</v>
      </c>
      <c r="I683" s="125"/>
      <c r="J683" s="109" t="s">
        <v>1305</v>
      </c>
      <c r="K683" s="111">
        <f t="shared" si="21"/>
        <v>-5180</v>
      </c>
      <c r="L683" s="109"/>
    </row>
    <row r="684" spans="1:12" x14ac:dyDescent="0.25">
      <c r="A684" s="128" t="s">
        <v>2389</v>
      </c>
      <c r="B684" s="189">
        <f t="shared" si="20"/>
        <v>46254</v>
      </c>
      <c r="C684" s="109">
        <v>4273</v>
      </c>
      <c r="D684" s="118" t="s">
        <v>1308</v>
      </c>
      <c r="E684" s="109"/>
      <c r="F684" s="125" t="s">
        <v>1304</v>
      </c>
      <c r="G684" s="125"/>
      <c r="H684" s="109">
        <v>9800</v>
      </c>
      <c r="I684" s="125"/>
      <c r="J684" s="109" t="s">
        <v>1305</v>
      </c>
      <c r="K684" s="111">
        <f t="shared" si="21"/>
        <v>-9800</v>
      </c>
      <c r="L684" s="109"/>
    </row>
    <row r="685" spans="1:12" x14ac:dyDescent="0.25">
      <c r="A685" s="128" t="s">
        <v>2389</v>
      </c>
      <c r="B685" s="189">
        <f t="shared" si="20"/>
        <v>46254</v>
      </c>
      <c r="C685" s="109">
        <v>4274</v>
      </c>
      <c r="D685" s="118" t="s">
        <v>1313</v>
      </c>
      <c r="E685" s="109"/>
      <c r="F685" s="125" t="s">
        <v>1304</v>
      </c>
      <c r="G685" s="125"/>
      <c r="H685" s="109">
        <v>1275</v>
      </c>
      <c r="I685" s="125"/>
      <c r="J685" s="109" t="s">
        <v>1305</v>
      </c>
      <c r="K685" s="111">
        <f t="shared" si="21"/>
        <v>-1275</v>
      </c>
      <c r="L685" s="109"/>
    </row>
    <row r="686" spans="1:12" x14ac:dyDescent="0.25">
      <c r="A686" s="128" t="s">
        <v>2389</v>
      </c>
      <c r="B686" s="189">
        <f t="shared" si="20"/>
        <v>46254</v>
      </c>
      <c r="C686" s="109">
        <v>4275</v>
      </c>
      <c r="D686" s="118" t="s">
        <v>1307</v>
      </c>
      <c r="E686" s="109"/>
      <c r="F686" s="125" t="s">
        <v>1304</v>
      </c>
      <c r="G686" s="125"/>
      <c r="H686" s="109">
        <v>2125</v>
      </c>
      <c r="I686" s="125"/>
      <c r="J686" s="109" t="s">
        <v>1305</v>
      </c>
      <c r="K686" s="111">
        <f t="shared" si="21"/>
        <v>-2125</v>
      </c>
      <c r="L686" s="109"/>
    </row>
    <row r="687" spans="1:12" x14ac:dyDescent="0.25">
      <c r="A687" s="128" t="s">
        <v>2389</v>
      </c>
      <c r="B687" s="189">
        <f t="shared" si="20"/>
        <v>46254</v>
      </c>
      <c r="C687" s="109">
        <v>4276</v>
      </c>
      <c r="D687" s="118" t="s">
        <v>1306</v>
      </c>
      <c r="E687" s="109"/>
      <c r="F687" s="125" t="s">
        <v>1304</v>
      </c>
      <c r="G687" s="125"/>
      <c r="H687" s="109">
        <v>3400</v>
      </c>
      <c r="I687" s="125"/>
      <c r="J687" s="109" t="s">
        <v>1305</v>
      </c>
      <c r="K687" s="111">
        <f t="shared" si="21"/>
        <v>-3400</v>
      </c>
      <c r="L687" s="109"/>
    </row>
    <row r="688" spans="1:12" x14ac:dyDescent="0.25">
      <c r="A688" s="128" t="s">
        <v>2389</v>
      </c>
      <c r="B688" s="189">
        <f t="shared" si="20"/>
        <v>46254</v>
      </c>
      <c r="C688" s="109">
        <v>4277</v>
      </c>
      <c r="D688" s="118" t="s">
        <v>1311</v>
      </c>
      <c r="E688" s="109"/>
      <c r="F688" s="125" t="s">
        <v>1304</v>
      </c>
      <c r="G688" s="125"/>
      <c r="H688" s="109">
        <v>680</v>
      </c>
      <c r="I688" s="125"/>
      <c r="J688" s="109" t="s">
        <v>1305</v>
      </c>
      <c r="K688" s="111">
        <f t="shared" si="21"/>
        <v>-680</v>
      </c>
      <c r="L688" s="109"/>
    </row>
    <row r="689" spans="1:12" x14ac:dyDescent="0.25">
      <c r="A689" s="128" t="s">
        <v>2389</v>
      </c>
      <c r="B689" s="189">
        <f t="shared" si="20"/>
        <v>46254</v>
      </c>
      <c r="C689" s="109">
        <v>4278</v>
      </c>
      <c r="D689" s="118" t="s">
        <v>134</v>
      </c>
      <c r="E689" s="109"/>
      <c r="F689" s="125" t="s">
        <v>1304</v>
      </c>
      <c r="G689" s="125"/>
      <c r="H689" s="109">
        <v>500</v>
      </c>
      <c r="I689" s="125"/>
      <c r="J689" s="109" t="s">
        <v>1305</v>
      </c>
      <c r="K689" s="111">
        <f t="shared" si="21"/>
        <v>-500</v>
      </c>
      <c r="L689" s="109"/>
    </row>
    <row r="690" spans="1:12" x14ac:dyDescent="0.25">
      <c r="A690" s="128" t="s">
        <v>2389</v>
      </c>
      <c r="B690" s="189">
        <f t="shared" si="20"/>
        <v>46254</v>
      </c>
      <c r="C690" s="109">
        <v>4279</v>
      </c>
      <c r="D690" s="118" t="s">
        <v>1309</v>
      </c>
      <c r="E690" s="109"/>
      <c r="F690" s="125" t="s">
        <v>1304</v>
      </c>
      <c r="G690" s="125"/>
      <c r="H690" s="109">
        <v>680</v>
      </c>
      <c r="I690" s="125"/>
      <c r="J690" s="109" t="s">
        <v>1305</v>
      </c>
      <c r="K690" s="111">
        <f t="shared" si="21"/>
        <v>-680</v>
      </c>
      <c r="L690" s="109"/>
    </row>
    <row r="691" spans="1:12" x14ac:dyDescent="0.25">
      <c r="A691" s="128" t="s">
        <v>2389</v>
      </c>
      <c r="B691" s="189">
        <f t="shared" si="20"/>
        <v>46254</v>
      </c>
      <c r="C691" s="109">
        <v>4280</v>
      </c>
      <c r="D691" s="118" t="s">
        <v>145</v>
      </c>
      <c r="E691" s="109"/>
      <c r="F691" s="125" t="s">
        <v>1304</v>
      </c>
      <c r="G691" s="125"/>
      <c r="H691" s="109">
        <v>3415</v>
      </c>
      <c r="I691" s="125"/>
      <c r="J691" s="109" t="s">
        <v>1305</v>
      </c>
      <c r="K691" s="111">
        <f t="shared" si="21"/>
        <v>-3415</v>
      </c>
      <c r="L691" s="109"/>
    </row>
    <row r="692" spans="1:12" x14ac:dyDescent="0.25">
      <c r="A692" s="128" t="s">
        <v>2389</v>
      </c>
      <c r="B692" s="189">
        <f t="shared" si="20"/>
        <v>46254</v>
      </c>
      <c r="C692" s="109">
        <v>4281</v>
      </c>
      <c r="D692" s="118" t="s">
        <v>1310</v>
      </c>
      <c r="E692" s="109"/>
      <c r="F692" s="125" t="s">
        <v>1304</v>
      </c>
      <c r="G692" s="125"/>
      <c r="H692" s="109">
        <v>1020</v>
      </c>
      <c r="I692" s="125"/>
      <c r="J692" s="109" t="s">
        <v>1305</v>
      </c>
      <c r="K692" s="111">
        <f t="shared" si="21"/>
        <v>-1020</v>
      </c>
      <c r="L692" s="109"/>
    </row>
    <row r="693" spans="1:12" x14ac:dyDescent="0.25">
      <c r="A693" s="128" t="s">
        <v>2389</v>
      </c>
      <c r="B693" s="189">
        <f t="shared" si="20"/>
        <v>46254</v>
      </c>
      <c r="C693" s="109">
        <v>4282</v>
      </c>
      <c r="D693" s="118" t="s">
        <v>1312</v>
      </c>
      <c r="E693" s="109"/>
      <c r="F693" s="125" t="s">
        <v>1304</v>
      </c>
      <c r="G693" s="125"/>
      <c r="H693" s="109">
        <v>850</v>
      </c>
      <c r="I693" s="125"/>
      <c r="J693" s="109" t="s">
        <v>1305</v>
      </c>
      <c r="K693" s="111">
        <f t="shared" si="21"/>
        <v>-850</v>
      </c>
      <c r="L693" s="109"/>
    </row>
    <row r="694" spans="1:12" x14ac:dyDescent="0.25">
      <c r="A694" s="128" t="s">
        <v>2389</v>
      </c>
      <c r="B694" s="189">
        <f t="shared" si="20"/>
        <v>46254</v>
      </c>
      <c r="C694" s="109">
        <v>6479</v>
      </c>
      <c r="D694" s="118" t="s">
        <v>153</v>
      </c>
      <c r="E694" s="109"/>
      <c r="F694" s="125" t="s">
        <v>1304</v>
      </c>
      <c r="G694" s="125"/>
      <c r="H694" s="109">
        <f>650+100+4250+850+100</f>
        <v>5950</v>
      </c>
      <c r="I694" s="125"/>
      <c r="J694" s="109" t="s">
        <v>1305</v>
      </c>
      <c r="K694" s="111">
        <f t="shared" si="21"/>
        <v>-5950</v>
      </c>
      <c r="L694" s="109"/>
    </row>
    <row r="695" spans="1:12" x14ac:dyDescent="0.25">
      <c r="A695" s="128" t="s">
        <v>2390</v>
      </c>
      <c r="B695" s="189">
        <f t="shared" si="20"/>
        <v>46255</v>
      </c>
      <c r="C695" s="109">
        <v>4283</v>
      </c>
      <c r="D695" s="118" t="s">
        <v>151</v>
      </c>
      <c r="E695" s="109"/>
      <c r="F695" s="125" t="s">
        <v>1304</v>
      </c>
      <c r="G695" s="125"/>
      <c r="H695" s="109">
        <v>5000</v>
      </c>
      <c r="I695" s="125"/>
      <c r="J695" s="109" t="s">
        <v>1305</v>
      </c>
      <c r="K695" s="111">
        <f t="shared" si="21"/>
        <v>-5000</v>
      </c>
      <c r="L695" s="109"/>
    </row>
    <row r="696" spans="1:12" x14ac:dyDescent="0.25">
      <c r="A696" s="128" t="s">
        <v>2390</v>
      </c>
      <c r="B696" s="189">
        <f t="shared" si="20"/>
        <v>46255</v>
      </c>
      <c r="C696" s="109">
        <v>4284</v>
      </c>
      <c r="D696" s="118" t="s">
        <v>1303</v>
      </c>
      <c r="E696" s="109"/>
      <c r="F696" s="125" t="s">
        <v>1304</v>
      </c>
      <c r="G696" s="125"/>
      <c r="H696" s="109">
        <v>5180</v>
      </c>
      <c r="I696" s="125"/>
      <c r="J696" s="109" t="s">
        <v>1305</v>
      </c>
      <c r="K696" s="111">
        <f t="shared" si="21"/>
        <v>-5180</v>
      </c>
      <c r="L696" s="109"/>
    </row>
    <row r="697" spans="1:12" x14ac:dyDescent="0.25">
      <c r="A697" s="128" t="s">
        <v>2390</v>
      </c>
      <c r="B697" s="189">
        <f t="shared" si="20"/>
        <v>46255</v>
      </c>
      <c r="C697" s="109">
        <v>4285</v>
      </c>
      <c r="D697" s="118" t="s">
        <v>1306</v>
      </c>
      <c r="E697" s="109"/>
      <c r="F697" s="125" t="s">
        <v>1304</v>
      </c>
      <c r="G697" s="125"/>
      <c r="H697" s="109">
        <v>4250</v>
      </c>
      <c r="I697" s="125"/>
      <c r="J697" s="109" t="s">
        <v>1305</v>
      </c>
      <c r="K697" s="111">
        <f t="shared" si="21"/>
        <v>-4250</v>
      </c>
      <c r="L697" s="109"/>
    </row>
    <row r="698" spans="1:12" x14ac:dyDescent="0.25">
      <c r="A698" s="128" t="s">
        <v>2390</v>
      </c>
      <c r="B698" s="189">
        <f t="shared" si="20"/>
        <v>46255</v>
      </c>
      <c r="C698" s="109">
        <v>4286</v>
      </c>
      <c r="D698" s="118" t="s">
        <v>1307</v>
      </c>
      <c r="E698" s="109"/>
      <c r="F698" s="125" t="s">
        <v>1304</v>
      </c>
      <c r="G698" s="125"/>
      <c r="H698" s="109">
        <v>1700</v>
      </c>
      <c r="I698" s="125"/>
      <c r="J698" s="109" t="s">
        <v>1305</v>
      </c>
      <c r="K698" s="111">
        <f t="shared" si="21"/>
        <v>-1700</v>
      </c>
      <c r="L698" s="109"/>
    </row>
    <row r="699" spans="1:12" x14ac:dyDescent="0.25">
      <c r="A699" s="128" t="s">
        <v>2390</v>
      </c>
      <c r="B699" s="189">
        <f t="shared" si="20"/>
        <v>46255</v>
      </c>
      <c r="C699" s="109">
        <v>4287</v>
      </c>
      <c r="D699" s="118" t="s">
        <v>1308</v>
      </c>
      <c r="E699" s="109"/>
      <c r="F699" s="125" t="s">
        <v>1304</v>
      </c>
      <c r="G699" s="125"/>
      <c r="H699" s="109">
        <v>11000</v>
      </c>
      <c r="I699" s="125"/>
      <c r="J699" s="109" t="s">
        <v>1305</v>
      </c>
      <c r="K699" s="111">
        <f t="shared" si="21"/>
        <v>-11000</v>
      </c>
      <c r="L699" s="109"/>
    </row>
    <row r="700" spans="1:12" x14ac:dyDescent="0.25">
      <c r="A700" s="128" t="s">
        <v>2390</v>
      </c>
      <c r="B700" s="189">
        <f t="shared" si="20"/>
        <v>46255</v>
      </c>
      <c r="C700" s="109">
        <v>4288</v>
      </c>
      <c r="D700" s="118" t="s">
        <v>1313</v>
      </c>
      <c r="E700" s="109"/>
      <c r="F700" s="125" t="s">
        <v>1304</v>
      </c>
      <c r="G700" s="125"/>
      <c r="H700" s="109">
        <v>1275</v>
      </c>
      <c r="I700" s="125"/>
      <c r="J700" s="109" t="s">
        <v>1305</v>
      </c>
      <c r="K700" s="111">
        <f t="shared" si="21"/>
        <v>-1275</v>
      </c>
      <c r="L700" s="109"/>
    </row>
    <row r="701" spans="1:12" x14ac:dyDescent="0.25">
      <c r="A701" s="128" t="s">
        <v>2390</v>
      </c>
      <c r="B701" s="189">
        <f t="shared" si="20"/>
        <v>46255</v>
      </c>
      <c r="C701" s="109">
        <v>4289</v>
      </c>
      <c r="D701" s="118" t="s">
        <v>1312</v>
      </c>
      <c r="E701" s="109"/>
      <c r="F701" s="125" t="s">
        <v>1304</v>
      </c>
      <c r="G701" s="125"/>
      <c r="H701" s="109">
        <v>425</v>
      </c>
      <c r="I701" s="125"/>
      <c r="J701" s="109" t="s">
        <v>1305</v>
      </c>
      <c r="K701" s="111">
        <f t="shared" si="21"/>
        <v>-425</v>
      </c>
      <c r="L701" s="109"/>
    </row>
    <row r="702" spans="1:12" x14ac:dyDescent="0.25">
      <c r="A702" s="128" t="s">
        <v>2390</v>
      </c>
      <c r="B702" s="189">
        <f t="shared" si="20"/>
        <v>46255</v>
      </c>
      <c r="C702" s="109">
        <v>4290</v>
      </c>
      <c r="D702" s="118" t="s">
        <v>1311</v>
      </c>
      <c r="E702" s="109"/>
      <c r="F702" s="125" t="s">
        <v>1304</v>
      </c>
      <c r="G702" s="125"/>
      <c r="H702" s="109">
        <v>680</v>
      </c>
      <c r="I702" s="125"/>
      <c r="J702" s="109" t="s">
        <v>1305</v>
      </c>
      <c r="K702" s="111">
        <f t="shared" si="21"/>
        <v>-680</v>
      </c>
      <c r="L702" s="109"/>
    </row>
    <row r="703" spans="1:12" x14ac:dyDescent="0.25">
      <c r="A703" s="128" t="s">
        <v>2390</v>
      </c>
      <c r="B703" s="189">
        <f t="shared" si="20"/>
        <v>46255</v>
      </c>
      <c r="C703" s="109">
        <v>4291</v>
      </c>
      <c r="D703" s="118" t="s">
        <v>134</v>
      </c>
      <c r="E703" s="109"/>
      <c r="F703" s="125" t="s">
        <v>1304</v>
      </c>
      <c r="G703" s="125"/>
      <c r="H703" s="109">
        <v>1000</v>
      </c>
      <c r="I703" s="125"/>
      <c r="J703" s="109" t="s">
        <v>1305</v>
      </c>
      <c r="K703" s="111">
        <f t="shared" si="21"/>
        <v>-1000</v>
      </c>
      <c r="L703" s="109"/>
    </row>
    <row r="704" spans="1:12" x14ac:dyDescent="0.25">
      <c r="A704" s="128" t="s">
        <v>2390</v>
      </c>
      <c r="B704" s="189">
        <f t="shared" si="20"/>
        <v>46255</v>
      </c>
      <c r="C704" s="109">
        <v>4292</v>
      </c>
      <c r="D704" s="118" t="s">
        <v>8883</v>
      </c>
      <c r="E704" s="109"/>
      <c r="F704" s="125" t="s">
        <v>1304</v>
      </c>
      <c r="G704" s="125"/>
      <c r="H704" s="109">
        <v>1700</v>
      </c>
      <c r="I704" s="125"/>
      <c r="J704" s="109" t="s">
        <v>1305</v>
      </c>
      <c r="K704" s="111">
        <f t="shared" si="21"/>
        <v>-1700</v>
      </c>
      <c r="L704" s="109"/>
    </row>
    <row r="705" spans="1:12" x14ac:dyDescent="0.25">
      <c r="A705" s="128" t="s">
        <v>2390</v>
      </c>
      <c r="B705" s="189">
        <f t="shared" si="20"/>
        <v>46255</v>
      </c>
      <c r="C705" s="109">
        <v>4293</v>
      </c>
      <c r="D705" s="118" t="s">
        <v>145</v>
      </c>
      <c r="E705" s="109"/>
      <c r="F705" s="125" t="s">
        <v>1304</v>
      </c>
      <c r="G705" s="125"/>
      <c r="H705" s="109">
        <v>1900</v>
      </c>
      <c r="I705" s="125"/>
      <c r="J705" s="109" t="s">
        <v>1305</v>
      </c>
      <c r="K705" s="111">
        <f t="shared" si="21"/>
        <v>-1900</v>
      </c>
      <c r="L705" s="109"/>
    </row>
    <row r="706" spans="1:12" x14ac:dyDescent="0.25">
      <c r="A706" s="128" t="s">
        <v>2390</v>
      </c>
      <c r="B706" s="189">
        <f t="shared" si="20"/>
        <v>46255</v>
      </c>
      <c r="C706" s="109">
        <v>4294</v>
      </c>
      <c r="D706" s="118" t="s">
        <v>265</v>
      </c>
      <c r="E706" s="109"/>
      <c r="F706" s="125" t="s">
        <v>1304</v>
      </c>
      <c r="G706" s="125"/>
      <c r="H706" s="109">
        <v>400</v>
      </c>
      <c r="I706" s="125"/>
      <c r="J706" s="109" t="s">
        <v>1305</v>
      </c>
      <c r="K706" s="111">
        <f t="shared" si="21"/>
        <v>-400</v>
      </c>
      <c r="L706" s="109"/>
    </row>
    <row r="707" spans="1:12" x14ac:dyDescent="0.25">
      <c r="A707" s="128" t="s">
        <v>2390</v>
      </c>
      <c r="B707" s="189">
        <f t="shared" ref="B707:B1260" si="22">IF(A707="","",IF(ISNUMBER(A707),IFERROR(VLOOKUP(TEXT(A707,"yyyy/mm/dd"),BSAD,2,FALSE),""),IFERROR(VLOOKUP(A707,BSAD,2,FALSE),"")))</f>
        <v>46255</v>
      </c>
      <c r="C707" s="109">
        <v>4295</v>
      </c>
      <c r="D707" s="118" t="s">
        <v>534</v>
      </c>
      <c r="E707" s="109"/>
      <c r="F707" s="125" t="s">
        <v>1304</v>
      </c>
      <c r="G707" s="125"/>
      <c r="H707" s="109">
        <v>1530</v>
      </c>
      <c r="I707" s="125"/>
      <c r="J707" s="109" t="s">
        <v>1305</v>
      </c>
      <c r="K707" s="111">
        <f t="shared" ref="K707:K978" si="23">IF($D707="","",N($G707)-$H707+$I707)</f>
        <v>-1530</v>
      </c>
      <c r="L707" s="109"/>
    </row>
    <row r="708" spans="1:12" x14ac:dyDescent="0.25">
      <c r="A708" s="128" t="s">
        <v>2390</v>
      </c>
      <c r="B708" s="189">
        <f t="shared" si="22"/>
        <v>46255</v>
      </c>
      <c r="C708" s="109"/>
      <c r="D708" s="110" t="s">
        <v>1378</v>
      </c>
      <c r="E708" s="109"/>
      <c r="F708" s="122" t="s">
        <v>8958</v>
      </c>
      <c r="G708" s="125"/>
      <c r="H708" s="109"/>
      <c r="I708" s="125">
        <v>1000</v>
      </c>
      <c r="J708" s="109" t="s">
        <v>1305</v>
      </c>
      <c r="K708" s="111">
        <f t="shared" si="23"/>
        <v>1000</v>
      </c>
      <c r="L708" s="109"/>
    </row>
    <row r="709" spans="1:12" x14ac:dyDescent="0.25">
      <c r="A709" s="128" t="s">
        <v>2390</v>
      </c>
      <c r="B709" s="189">
        <f t="shared" si="22"/>
        <v>46255</v>
      </c>
      <c r="C709" s="109">
        <v>6480</v>
      </c>
      <c r="D709" s="118" t="s">
        <v>153</v>
      </c>
      <c r="E709" s="109"/>
      <c r="F709" s="125" t="s">
        <v>1304</v>
      </c>
      <c r="G709" s="125"/>
      <c r="H709" s="109">
        <f>400+11100+2950</f>
        <v>14450</v>
      </c>
      <c r="I709" s="125"/>
      <c r="J709" s="109" t="s">
        <v>1305</v>
      </c>
      <c r="K709" s="111">
        <f t="shared" si="23"/>
        <v>-14450</v>
      </c>
      <c r="L709" s="109"/>
    </row>
    <row r="710" spans="1:12" ht="25.5" x14ac:dyDescent="0.25">
      <c r="A710" s="128" t="s">
        <v>2390</v>
      </c>
      <c r="B710" s="189">
        <f t="shared" si="22"/>
        <v>46255</v>
      </c>
      <c r="C710" s="109"/>
      <c r="D710" s="118" t="s">
        <v>1403</v>
      </c>
      <c r="E710" s="109" t="s">
        <v>8959</v>
      </c>
      <c r="F710" s="125" t="s">
        <v>1324</v>
      </c>
      <c r="G710" s="125"/>
      <c r="H710" s="109">
        <v>33000</v>
      </c>
      <c r="I710" s="125"/>
      <c r="J710" s="109" t="s">
        <v>1305</v>
      </c>
      <c r="K710" s="111">
        <f t="shared" si="23"/>
        <v>-33000</v>
      </c>
      <c r="L710" s="109"/>
    </row>
    <row r="711" spans="1:12" x14ac:dyDescent="0.25">
      <c r="A711" s="128" t="s">
        <v>2390</v>
      </c>
      <c r="B711" s="189">
        <f t="shared" si="22"/>
        <v>46255</v>
      </c>
      <c r="C711" s="109"/>
      <c r="D711" s="118" t="s">
        <v>1378</v>
      </c>
      <c r="E711" s="109"/>
      <c r="F711" s="125" t="s">
        <v>8958</v>
      </c>
      <c r="G711" s="125"/>
      <c r="H711" s="109"/>
      <c r="I711" s="125">
        <v>33000</v>
      </c>
      <c r="J711" s="109" t="s">
        <v>1305</v>
      </c>
      <c r="K711" s="111">
        <f t="shared" si="23"/>
        <v>33000</v>
      </c>
      <c r="L711" s="109"/>
    </row>
    <row r="712" spans="1:12" x14ac:dyDescent="0.25">
      <c r="A712" s="128" t="s">
        <v>2391</v>
      </c>
      <c r="B712" s="189">
        <f t="shared" si="22"/>
        <v>46256</v>
      </c>
      <c r="C712" s="109">
        <v>4296</v>
      </c>
      <c r="D712" s="118" t="s">
        <v>1303</v>
      </c>
      <c r="E712" s="109"/>
      <c r="F712" s="125" t="s">
        <v>1304</v>
      </c>
      <c r="G712" s="125"/>
      <c r="H712" s="109">
        <v>5180</v>
      </c>
      <c r="I712" s="125"/>
      <c r="J712" s="109" t="s">
        <v>1305</v>
      </c>
      <c r="K712" s="111">
        <f t="shared" si="23"/>
        <v>-5180</v>
      </c>
      <c r="L712" s="109"/>
    </row>
    <row r="713" spans="1:12" x14ac:dyDescent="0.25">
      <c r="A713" s="128" t="s">
        <v>2391</v>
      </c>
      <c r="B713" s="189">
        <f t="shared" si="22"/>
        <v>46256</v>
      </c>
      <c r="C713" s="109">
        <v>4297</v>
      </c>
      <c r="D713" s="118" t="s">
        <v>1306</v>
      </c>
      <c r="E713" s="109"/>
      <c r="F713" s="125" t="s">
        <v>1304</v>
      </c>
      <c r="G713" s="125"/>
      <c r="H713" s="109">
        <v>3400</v>
      </c>
      <c r="I713" s="125"/>
      <c r="J713" s="109" t="s">
        <v>1305</v>
      </c>
      <c r="K713" s="111">
        <f t="shared" si="23"/>
        <v>-3400</v>
      </c>
      <c r="L713" s="109"/>
    </row>
    <row r="714" spans="1:12" x14ac:dyDescent="0.25">
      <c r="A714" s="128" t="s">
        <v>2391</v>
      </c>
      <c r="B714" s="189">
        <f t="shared" si="22"/>
        <v>46256</v>
      </c>
      <c r="C714" s="109">
        <v>4298</v>
      </c>
      <c r="D714" s="118" t="s">
        <v>1308</v>
      </c>
      <c r="E714" s="109"/>
      <c r="F714" s="125" t="s">
        <v>1304</v>
      </c>
      <c r="G714" s="125"/>
      <c r="H714" s="109">
        <v>5700</v>
      </c>
      <c r="I714" s="125"/>
      <c r="J714" s="109" t="s">
        <v>1305</v>
      </c>
      <c r="K714" s="111">
        <f t="shared" si="23"/>
        <v>-5700</v>
      </c>
      <c r="L714" s="109"/>
    </row>
    <row r="715" spans="1:12" x14ac:dyDescent="0.25">
      <c r="A715" s="128" t="s">
        <v>2391</v>
      </c>
      <c r="B715" s="189">
        <f t="shared" si="22"/>
        <v>46256</v>
      </c>
      <c r="C715" s="109">
        <v>4299</v>
      </c>
      <c r="D715" s="118" t="s">
        <v>1307</v>
      </c>
      <c r="E715" s="109"/>
      <c r="F715" s="125" t="s">
        <v>1304</v>
      </c>
      <c r="G715" s="125"/>
      <c r="H715" s="109">
        <v>1700</v>
      </c>
      <c r="I715" s="125"/>
      <c r="J715" s="109" t="s">
        <v>1305</v>
      </c>
      <c r="K715" s="111">
        <f t="shared" si="23"/>
        <v>-1700</v>
      </c>
      <c r="L715" s="109"/>
    </row>
    <row r="716" spans="1:12" x14ac:dyDescent="0.25">
      <c r="A716" s="128" t="s">
        <v>2391</v>
      </c>
      <c r="B716" s="189">
        <f t="shared" si="22"/>
        <v>46256</v>
      </c>
      <c r="C716" s="109">
        <v>4300</v>
      </c>
      <c r="D716" s="118" t="s">
        <v>1311</v>
      </c>
      <c r="E716" s="109"/>
      <c r="F716" s="125" t="s">
        <v>1304</v>
      </c>
      <c r="G716" s="125"/>
      <c r="H716" s="109">
        <v>680</v>
      </c>
      <c r="I716" s="125"/>
      <c r="J716" s="109" t="s">
        <v>1305</v>
      </c>
      <c r="K716" s="111">
        <f t="shared" si="23"/>
        <v>-680</v>
      </c>
      <c r="L716" s="109"/>
    </row>
    <row r="717" spans="1:12" x14ac:dyDescent="0.25">
      <c r="A717" s="128" t="s">
        <v>2391</v>
      </c>
      <c r="B717" s="189">
        <f t="shared" si="22"/>
        <v>46256</v>
      </c>
      <c r="C717" s="109">
        <v>4301</v>
      </c>
      <c r="D717" s="118" t="s">
        <v>1313</v>
      </c>
      <c r="E717" s="109"/>
      <c r="F717" s="125" t="s">
        <v>1304</v>
      </c>
      <c r="G717" s="125"/>
      <c r="H717" s="109">
        <v>3400</v>
      </c>
      <c r="I717" s="125"/>
      <c r="J717" s="109" t="s">
        <v>1305</v>
      </c>
      <c r="K717" s="111">
        <f t="shared" si="23"/>
        <v>-3400</v>
      </c>
      <c r="L717" s="109"/>
    </row>
    <row r="718" spans="1:12" x14ac:dyDescent="0.25">
      <c r="A718" s="128" t="s">
        <v>2391</v>
      </c>
      <c r="B718" s="189">
        <f t="shared" si="22"/>
        <v>46256</v>
      </c>
      <c r="C718" s="109">
        <v>4302</v>
      </c>
      <c r="D718" s="118" t="s">
        <v>1310</v>
      </c>
      <c r="E718" s="109"/>
      <c r="F718" s="125" t="s">
        <v>1304</v>
      </c>
      <c r="G718" s="125"/>
      <c r="H718" s="109">
        <v>2040</v>
      </c>
      <c r="I718" s="125"/>
      <c r="J718" s="109" t="s">
        <v>1305</v>
      </c>
      <c r="K718" s="111">
        <f t="shared" si="23"/>
        <v>-2040</v>
      </c>
      <c r="L718" s="109"/>
    </row>
    <row r="719" spans="1:12" x14ac:dyDescent="0.25">
      <c r="A719" s="128" t="s">
        <v>2391</v>
      </c>
      <c r="B719" s="189">
        <f t="shared" si="22"/>
        <v>46256</v>
      </c>
      <c r="C719" s="109">
        <v>4303</v>
      </c>
      <c r="D719" s="118" t="s">
        <v>1312</v>
      </c>
      <c r="E719" s="109"/>
      <c r="F719" s="125" t="s">
        <v>1304</v>
      </c>
      <c r="G719" s="125"/>
      <c r="H719" s="109">
        <v>425</v>
      </c>
      <c r="I719" s="125"/>
      <c r="J719" s="109" t="s">
        <v>1305</v>
      </c>
      <c r="K719" s="111">
        <f t="shared" si="23"/>
        <v>-425</v>
      </c>
      <c r="L719" s="109"/>
    </row>
    <row r="720" spans="1:12" x14ac:dyDescent="0.25">
      <c r="A720" s="128" t="s">
        <v>2391</v>
      </c>
      <c r="B720" s="189">
        <f t="shared" si="22"/>
        <v>46256</v>
      </c>
      <c r="C720" s="109">
        <v>4304</v>
      </c>
      <c r="D720" s="118" t="s">
        <v>1309</v>
      </c>
      <c r="E720" s="109"/>
      <c r="F720" s="125" t="s">
        <v>1304</v>
      </c>
      <c r="G720" s="125"/>
      <c r="H720" s="109">
        <v>680</v>
      </c>
      <c r="I720" s="125"/>
      <c r="J720" s="109" t="s">
        <v>1305</v>
      </c>
      <c r="K720" s="111">
        <f t="shared" si="23"/>
        <v>-680</v>
      </c>
      <c r="L720" s="109"/>
    </row>
    <row r="721" spans="1:12" x14ac:dyDescent="0.25">
      <c r="A721" s="128" t="s">
        <v>2391</v>
      </c>
      <c r="B721" s="189">
        <f t="shared" si="22"/>
        <v>46256</v>
      </c>
      <c r="C721" s="109">
        <v>4305</v>
      </c>
      <c r="D721" s="118" t="s">
        <v>145</v>
      </c>
      <c r="E721" s="109"/>
      <c r="F721" s="125" t="s">
        <v>1304</v>
      </c>
      <c r="G721" s="125"/>
      <c r="H721" s="109">
        <v>2750</v>
      </c>
      <c r="I721" s="125"/>
      <c r="J721" s="109" t="s">
        <v>1305</v>
      </c>
      <c r="K721" s="111">
        <f t="shared" si="23"/>
        <v>-2750</v>
      </c>
      <c r="L721" s="109"/>
    </row>
    <row r="722" spans="1:12" x14ac:dyDescent="0.25">
      <c r="A722" s="128" t="s">
        <v>2391</v>
      </c>
      <c r="B722" s="189">
        <f t="shared" si="22"/>
        <v>46256</v>
      </c>
      <c r="C722" s="109">
        <v>4306</v>
      </c>
      <c r="D722" s="118" t="s">
        <v>247</v>
      </c>
      <c r="E722" s="109"/>
      <c r="F722" s="125" t="s">
        <v>1304</v>
      </c>
      <c r="G722" s="125"/>
      <c r="H722" s="109">
        <v>850</v>
      </c>
      <c r="I722" s="125"/>
      <c r="J722" s="109" t="s">
        <v>1305</v>
      </c>
      <c r="K722" s="111">
        <f t="shared" si="23"/>
        <v>-850</v>
      </c>
      <c r="L722" s="109"/>
    </row>
    <row r="723" spans="1:12" x14ac:dyDescent="0.25">
      <c r="A723" s="128" t="s">
        <v>2391</v>
      </c>
      <c r="B723" s="189">
        <f t="shared" si="22"/>
        <v>46256</v>
      </c>
      <c r="C723" s="109">
        <v>4307</v>
      </c>
      <c r="D723" s="118" t="s">
        <v>265</v>
      </c>
      <c r="E723" s="109"/>
      <c r="F723" s="125" t="s">
        <v>1304</v>
      </c>
      <c r="G723" s="125"/>
      <c r="H723" s="109">
        <v>200</v>
      </c>
      <c r="I723" s="125"/>
      <c r="J723" s="109" t="s">
        <v>1305</v>
      </c>
      <c r="K723" s="111">
        <f t="shared" si="23"/>
        <v>-200</v>
      </c>
      <c r="L723" s="109"/>
    </row>
    <row r="724" spans="1:12" x14ac:dyDescent="0.25">
      <c r="A724" s="128" t="s">
        <v>2391</v>
      </c>
      <c r="B724" s="189">
        <f t="shared" si="22"/>
        <v>46256</v>
      </c>
      <c r="C724" s="109">
        <v>6481</v>
      </c>
      <c r="D724" s="118" t="s">
        <v>153</v>
      </c>
      <c r="E724" s="109"/>
      <c r="F724" s="125" t="s">
        <v>1304</v>
      </c>
      <c r="G724" s="125"/>
      <c r="H724" s="109">
        <v>350</v>
      </c>
      <c r="I724" s="125"/>
      <c r="J724" s="109" t="s">
        <v>1305</v>
      </c>
      <c r="K724" s="111">
        <f t="shared" si="23"/>
        <v>-350</v>
      </c>
      <c r="L724" s="109"/>
    </row>
    <row r="725" spans="1:12" x14ac:dyDescent="0.25">
      <c r="A725" s="128" t="s">
        <v>2391</v>
      </c>
      <c r="B725" s="189">
        <f t="shared" si="22"/>
        <v>46256</v>
      </c>
      <c r="C725" s="109"/>
      <c r="D725" s="118" t="s">
        <v>1378</v>
      </c>
      <c r="E725" s="109"/>
      <c r="F725" s="122" t="s">
        <v>8958</v>
      </c>
      <c r="G725" s="125"/>
      <c r="H725" s="109"/>
      <c r="I725" s="125">
        <v>20000</v>
      </c>
      <c r="J725" s="109" t="s">
        <v>1305</v>
      </c>
      <c r="K725" s="111">
        <f t="shared" si="23"/>
        <v>20000</v>
      </c>
      <c r="L725" s="109"/>
    </row>
    <row r="726" spans="1:12" x14ac:dyDescent="0.25">
      <c r="A726" s="128" t="s">
        <v>2392</v>
      </c>
      <c r="B726" s="189">
        <f t="shared" si="22"/>
        <v>46257</v>
      </c>
      <c r="C726" s="109">
        <v>4308</v>
      </c>
      <c r="D726" s="118" t="s">
        <v>147</v>
      </c>
      <c r="E726" s="109"/>
      <c r="F726" s="125" t="s">
        <v>1304</v>
      </c>
      <c r="G726" s="125"/>
      <c r="H726" s="109">
        <v>20000</v>
      </c>
      <c r="I726" s="125"/>
      <c r="J726" s="109" t="s">
        <v>1305</v>
      </c>
      <c r="K726" s="111">
        <f t="shared" si="23"/>
        <v>-20000</v>
      </c>
      <c r="L726" s="109"/>
    </row>
    <row r="727" spans="1:12" x14ac:dyDescent="0.25">
      <c r="A727" s="128" t="s">
        <v>2392</v>
      </c>
      <c r="B727" s="189">
        <f t="shared" si="22"/>
        <v>46257</v>
      </c>
      <c r="C727" s="109">
        <v>4309</v>
      </c>
      <c r="D727" s="118" t="s">
        <v>1303</v>
      </c>
      <c r="E727" s="109"/>
      <c r="F727" s="125" t="s">
        <v>1304</v>
      </c>
      <c r="G727" s="125"/>
      <c r="H727" s="109">
        <v>5180</v>
      </c>
      <c r="I727" s="125"/>
      <c r="J727" s="109" t="s">
        <v>1305</v>
      </c>
      <c r="K727" s="111">
        <f t="shared" si="23"/>
        <v>-5180</v>
      </c>
      <c r="L727" s="109"/>
    </row>
    <row r="728" spans="1:12" x14ac:dyDescent="0.25">
      <c r="A728" s="128" t="s">
        <v>2392</v>
      </c>
      <c r="B728" s="189">
        <f t="shared" si="22"/>
        <v>46257</v>
      </c>
      <c r="C728" s="109">
        <v>4310</v>
      </c>
      <c r="D728" s="118" t="s">
        <v>1306</v>
      </c>
      <c r="E728" s="109"/>
      <c r="F728" s="125" t="s">
        <v>1304</v>
      </c>
      <c r="G728" s="125"/>
      <c r="H728" s="109">
        <v>4250</v>
      </c>
      <c r="I728" s="125"/>
      <c r="J728" s="109" t="s">
        <v>1305</v>
      </c>
      <c r="K728" s="111">
        <f t="shared" si="23"/>
        <v>-4250</v>
      </c>
      <c r="L728" s="109"/>
    </row>
    <row r="729" spans="1:12" x14ac:dyDescent="0.25">
      <c r="A729" s="128" t="s">
        <v>2392</v>
      </c>
      <c r="B729" s="189">
        <f t="shared" si="22"/>
        <v>46257</v>
      </c>
      <c r="C729" s="109">
        <v>4311</v>
      </c>
      <c r="D729" s="118" t="s">
        <v>1307</v>
      </c>
      <c r="E729" s="109"/>
      <c r="F729" s="125" t="s">
        <v>1304</v>
      </c>
      <c r="G729" s="125"/>
      <c r="H729" s="109">
        <v>1700</v>
      </c>
      <c r="I729" s="125"/>
      <c r="J729" s="109" t="s">
        <v>1305</v>
      </c>
      <c r="K729" s="111">
        <f t="shared" si="23"/>
        <v>-1700</v>
      </c>
      <c r="L729" s="109"/>
    </row>
    <row r="730" spans="1:12" x14ac:dyDescent="0.25">
      <c r="A730" s="128" t="s">
        <v>2392</v>
      </c>
      <c r="B730" s="189">
        <f t="shared" si="22"/>
        <v>46257</v>
      </c>
      <c r="C730" s="109">
        <v>4312</v>
      </c>
      <c r="D730" s="118" t="s">
        <v>1308</v>
      </c>
      <c r="E730" s="109"/>
      <c r="F730" s="125" t="s">
        <v>1304</v>
      </c>
      <c r="G730" s="125"/>
      <c r="H730" s="109">
        <v>8000</v>
      </c>
      <c r="I730" s="125"/>
      <c r="J730" s="109" t="s">
        <v>1305</v>
      </c>
      <c r="K730" s="111">
        <f t="shared" si="23"/>
        <v>-8000</v>
      </c>
      <c r="L730" s="109"/>
    </row>
    <row r="731" spans="1:12" x14ac:dyDescent="0.25">
      <c r="A731" s="128" t="s">
        <v>2392</v>
      </c>
      <c r="B731" s="189">
        <f t="shared" si="22"/>
        <v>46257</v>
      </c>
      <c r="C731" s="109">
        <v>4313</v>
      </c>
      <c r="D731" s="118" t="s">
        <v>1313</v>
      </c>
      <c r="E731" s="109"/>
      <c r="F731" s="125" t="s">
        <v>1304</v>
      </c>
      <c r="G731" s="125"/>
      <c r="H731" s="109">
        <v>1275</v>
      </c>
      <c r="I731" s="125"/>
      <c r="J731" s="109" t="s">
        <v>1305</v>
      </c>
      <c r="K731" s="111">
        <f t="shared" si="23"/>
        <v>-1275</v>
      </c>
      <c r="L731" s="109"/>
    </row>
    <row r="732" spans="1:12" x14ac:dyDescent="0.25">
      <c r="A732" s="128" t="s">
        <v>2392</v>
      </c>
      <c r="B732" s="189">
        <f t="shared" si="22"/>
        <v>46257</v>
      </c>
      <c r="C732" s="109">
        <v>4314</v>
      </c>
      <c r="D732" s="118" t="s">
        <v>1312</v>
      </c>
      <c r="E732" s="109"/>
      <c r="F732" s="125" t="s">
        <v>1304</v>
      </c>
      <c r="G732" s="125"/>
      <c r="H732" s="109">
        <v>425</v>
      </c>
      <c r="I732" s="125"/>
      <c r="J732" s="109" t="s">
        <v>1305</v>
      </c>
      <c r="K732" s="111">
        <f t="shared" si="23"/>
        <v>-425</v>
      </c>
      <c r="L732" s="109"/>
    </row>
    <row r="733" spans="1:12" x14ac:dyDescent="0.25">
      <c r="A733" s="128" t="s">
        <v>2392</v>
      </c>
      <c r="B733" s="189">
        <f t="shared" si="22"/>
        <v>46257</v>
      </c>
      <c r="C733" s="109">
        <v>4315</v>
      </c>
      <c r="D733" s="118" t="s">
        <v>1311</v>
      </c>
      <c r="E733" s="109"/>
      <c r="F733" s="125" t="s">
        <v>1304</v>
      </c>
      <c r="G733" s="125"/>
      <c r="H733" s="109">
        <v>680</v>
      </c>
      <c r="I733" s="125"/>
      <c r="J733" s="109" t="s">
        <v>1305</v>
      </c>
      <c r="K733" s="111">
        <f t="shared" si="23"/>
        <v>-680</v>
      </c>
      <c r="L733" s="109"/>
    </row>
    <row r="734" spans="1:12" x14ac:dyDescent="0.25">
      <c r="A734" s="128" t="s">
        <v>2392</v>
      </c>
      <c r="B734" s="189">
        <f t="shared" si="22"/>
        <v>46257</v>
      </c>
      <c r="C734" s="109">
        <v>4316</v>
      </c>
      <c r="D734" s="118" t="s">
        <v>1310</v>
      </c>
      <c r="E734" s="109"/>
      <c r="F734" s="125" t="s">
        <v>1304</v>
      </c>
      <c r="G734" s="125"/>
      <c r="H734" s="109">
        <v>1020</v>
      </c>
      <c r="I734" s="125"/>
      <c r="J734" s="109" t="s">
        <v>1305</v>
      </c>
      <c r="K734" s="111">
        <f t="shared" si="23"/>
        <v>-1020</v>
      </c>
      <c r="L734" s="109"/>
    </row>
    <row r="735" spans="1:12" x14ac:dyDescent="0.25">
      <c r="A735" s="128" t="s">
        <v>2392</v>
      </c>
      <c r="B735" s="189">
        <f t="shared" si="22"/>
        <v>46257</v>
      </c>
      <c r="C735" s="109">
        <v>4317</v>
      </c>
      <c r="D735" s="118" t="s">
        <v>134</v>
      </c>
      <c r="E735" s="109"/>
      <c r="F735" s="125" t="s">
        <v>1304</v>
      </c>
      <c r="G735" s="125"/>
      <c r="H735" s="109">
        <v>700</v>
      </c>
      <c r="I735" s="125"/>
      <c r="J735" s="109" t="s">
        <v>1305</v>
      </c>
      <c r="K735" s="111">
        <f t="shared" si="23"/>
        <v>-700</v>
      </c>
      <c r="L735" s="109"/>
    </row>
    <row r="736" spans="1:12" x14ac:dyDescent="0.25">
      <c r="A736" s="128" t="s">
        <v>2392</v>
      </c>
      <c r="B736" s="189">
        <f t="shared" si="22"/>
        <v>46257</v>
      </c>
      <c r="C736" s="109">
        <v>4318</v>
      </c>
      <c r="D736" s="118" t="s">
        <v>145</v>
      </c>
      <c r="E736" s="109"/>
      <c r="F736" s="125" t="s">
        <v>1304</v>
      </c>
      <c r="G736" s="125"/>
      <c r="H736" s="109">
        <v>1900</v>
      </c>
      <c r="I736" s="125"/>
      <c r="J736" s="109" t="s">
        <v>1305</v>
      </c>
      <c r="K736" s="111">
        <f t="shared" si="23"/>
        <v>-1900</v>
      </c>
      <c r="L736" s="109"/>
    </row>
    <row r="737" spans="1:12" x14ac:dyDescent="0.25">
      <c r="A737" s="128" t="s">
        <v>2392</v>
      </c>
      <c r="B737" s="189">
        <f t="shared" si="22"/>
        <v>46257</v>
      </c>
      <c r="C737" s="109">
        <v>4319</v>
      </c>
      <c r="D737" s="118" t="s">
        <v>265</v>
      </c>
      <c r="E737" s="109"/>
      <c r="F737" s="125" t="s">
        <v>1304</v>
      </c>
      <c r="G737" s="125"/>
      <c r="H737" s="109">
        <v>200</v>
      </c>
      <c r="I737" s="125"/>
      <c r="J737" s="109" t="s">
        <v>1305</v>
      </c>
      <c r="K737" s="111">
        <f t="shared" si="23"/>
        <v>-200</v>
      </c>
      <c r="L737" s="109"/>
    </row>
    <row r="738" spans="1:12" x14ac:dyDescent="0.25">
      <c r="A738" s="128" t="s">
        <v>2392</v>
      </c>
      <c r="B738" s="189">
        <f t="shared" si="22"/>
        <v>46257</v>
      </c>
      <c r="C738" s="109">
        <v>6482</v>
      </c>
      <c r="D738" s="118" t="s">
        <v>153</v>
      </c>
      <c r="E738" s="109"/>
      <c r="F738" s="125" t="s">
        <v>1304</v>
      </c>
      <c r="G738" s="125"/>
      <c r="H738" s="109">
        <v>2950</v>
      </c>
      <c r="I738" s="125"/>
      <c r="J738" s="109" t="s">
        <v>1305</v>
      </c>
      <c r="K738" s="111">
        <f t="shared" si="23"/>
        <v>-2950</v>
      </c>
      <c r="L738" s="109"/>
    </row>
    <row r="739" spans="1:12" x14ac:dyDescent="0.25">
      <c r="A739" s="128" t="s">
        <v>2393</v>
      </c>
      <c r="B739" s="189">
        <f t="shared" si="22"/>
        <v>46258</v>
      </c>
      <c r="C739" s="109">
        <v>4320</v>
      </c>
      <c r="D739" s="118" t="s">
        <v>1303</v>
      </c>
      <c r="E739" s="109"/>
      <c r="F739" s="125" t="s">
        <v>1304</v>
      </c>
      <c r="G739" s="125"/>
      <c r="H739" s="109">
        <v>5180</v>
      </c>
      <c r="I739" s="125"/>
      <c r="J739" s="109" t="s">
        <v>1305</v>
      </c>
      <c r="K739" s="111">
        <f t="shared" si="23"/>
        <v>-5180</v>
      </c>
      <c r="L739" s="109"/>
    </row>
    <row r="740" spans="1:12" x14ac:dyDescent="0.25">
      <c r="A740" s="128" t="s">
        <v>2393</v>
      </c>
      <c r="B740" s="189">
        <f t="shared" si="22"/>
        <v>46258</v>
      </c>
      <c r="C740" s="109">
        <v>4321</v>
      </c>
      <c r="D740" s="118" t="s">
        <v>1306</v>
      </c>
      <c r="E740" s="109"/>
      <c r="F740" s="125" t="s">
        <v>1304</v>
      </c>
      <c r="G740" s="125"/>
      <c r="H740" s="109">
        <v>3400</v>
      </c>
      <c r="I740" s="125"/>
      <c r="J740" s="109" t="s">
        <v>1305</v>
      </c>
      <c r="K740" s="111">
        <f t="shared" si="23"/>
        <v>-3400</v>
      </c>
      <c r="L740" s="109"/>
    </row>
    <row r="741" spans="1:12" x14ac:dyDescent="0.25">
      <c r="A741" s="128" t="s">
        <v>2393</v>
      </c>
      <c r="B741" s="189">
        <f t="shared" si="22"/>
        <v>46258</v>
      </c>
      <c r="C741" s="109">
        <v>4322</v>
      </c>
      <c r="D741" s="118" t="s">
        <v>1307</v>
      </c>
      <c r="E741" s="109"/>
      <c r="F741" s="125" t="s">
        <v>1304</v>
      </c>
      <c r="G741" s="125"/>
      <c r="H741" s="109">
        <v>2975</v>
      </c>
      <c r="I741" s="125"/>
      <c r="J741" s="109" t="s">
        <v>1305</v>
      </c>
      <c r="K741" s="111">
        <f t="shared" si="23"/>
        <v>-2975</v>
      </c>
      <c r="L741" s="109"/>
    </row>
    <row r="742" spans="1:12" x14ac:dyDescent="0.25">
      <c r="A742" s="128" t="s">
        <v>2393</v>
      </c>
      <c r="B742" s="189">
        <f t="shared" si="22"/>
        <v>46258</v>
      </c>
      <c r="C742" s="109">
        <v>4323</v>
      </c>
      <c r="D742" s="118" t="s">
        <v>1308</v>
      </c>
      <c r="E742" s="109"/>
      <c r="F742" s="125" t="s">
        <v>1304</v>
      </c>
      <c r="G742" s="125"/>
      <c r="H742" s="109">
        <v>6000</v>
      </c>
      <c r="I742" s="125"/>
      <c r="J742" s="109" t="s">
        <v>1305</v>
      </c>
      <c r="K742" s="111">
        <f t="shared" si="23"/>
        <v>-6000</v>
      </c>
      <c r="L742" s="109"/>
    </row>
    <row r="743" spans="1:12" x14ac:dyDescent="0.25">
      <c r="A743" s="128" t="s">
        <v>2393</v>
      </c>
      <c r="B743" s="189">
        <f t="shared" si="22"/>
        <v>46258</v>
      </c>
      <c r="C743" s="109">
        <v>4324</v>
      </c>
      <c r="D743" s="118" t="s">
        <v>1313</v>
      </c>
      <c r="E743" s="109"/>
      <c r="F743" s="125" t="s">
        <v>1304</v>
      </c>
      <c r="G743" s="125"/>
      <c r="H743" s="109">
        <v>1275</v>
      </c>
      <c r="I743" s="125"/>
      <c r="J743" s="109" t="s">
        <v>1305</v>
      </c>
      <c r="K743" s="111">
        <f t="shared" si="23"/>
        <v>-1275</v>
      </c>
      <c r="L743" s="109"/>
    </row>
    <row r="744" spans="1:12" x14ac:dyDescent="0.25">
      <c r="A744" s="128" t="s">
        <v>2393</v>
      </c>
      <c r="B744" s="189">
        <f t="shared" si="22"/>
        <v>46258</v>
      </c>
      <c r="C744" s="109">
        <v>4325</v>
      </c>
      <c r="D744" s="118" t="s">
        <v>1311</v>
      </c>
      <c r="E744" s="109"/>
      <c r="F744" s="125" t="s">
        <v>1304</v>
      </c>
      <c r="G744" s="125"/>
      <c r="H744" s="109">
        <v>680</v>
      </c>
      <c r="I744" s="125"/>
      <c r="J744" s="109" t="s">
        <v>1305</v>
      </c>
      <c r="K744" s="111">
        <f t="shared" si="23"/>
        <v>-680</v>
      </c>
      <c r="L744" s="109"/>
    </row>
    <row r="745" spans="1:12" x14ac:dyDescent="0.25">
      <c r="A745" s="128" t="s">
        <v>2393</v>
      </c>
      <c r="B745" s="189">
        <f t="shared" si="22"/>
        <v>46258</v>
      </c>
      <c r="C745" s="109">
        <v>4326</v>
      </c>
      <c r="D745" s="118" t="s">
        <v>134</v>
      </c>
      <c r="E745" s="109"/>
      <c r="F745" s="125" t="s">
        <v>1304</v>
      </c>
      <c r="G745" s="125"/>
      <c r="H745" s="109">
        <v>2550</v>
      </c>
      <c r="I745" s="125"/>
      <c r="J745" s="109" t="s">
        <v>1305</v>
      </c>
      <c r="K745" s="111">
        <f t="shared" si="23"/>
        <v>-2550</v>
      </c>
      <c r="L745" s="109"/>
    </row>
    <row r="746" spans="1:12" x14ac:dyDescent="0.25">
      <c r="A746" s="128" t="s">
        <v>2393</v>
      </c>
      <c r="B746" s="189">
        <f t="shared" si="22"/>
        <v>46258</v>
      </c>
      <c r="C746" s="109">
        <v>4327</v>
      </c>
      <c r="D746" s="118" t="s">
        <v>1309</v>
      </c>
      <c r="E746" s="109"/>
      <c r="F746" s="125" t="s">
        <v>1304</v>
      </c>
      <c r="G746" s="125"/>
      <c r="H746" s="109">
        <v>595</v>
      </c>
      <c r="I746" s="125"/>
      <c r="J746" s="109" t="s">
        <v>1305</v>
      </c>
      <c r="K746" s="111">
        <f t="shared" si="23"/>
        <v>-595</v>
      </c>
      <c r="L746" s="109"/>
    </row>
    <row r="747" spans="1:12" x14ac:dyDescent="0.25">
      <c r="A747" s="128" t="s">
        <v>2393</v>
      </c>
      <c r="B747" s="189">
        <f t="shared" si="22"/>
        <v>46258</v>
      </c>
      <c r="C747" s="109">
        <v>4328</v>
      </c>
      <c r="D747" s="118" t="s">
        <v>1310</v>
      </c>
      <c r="E747" s="109"/>
      <c r="F747" s="125" t="s">
        <v>1304</v>
      </c>
      <c r="G747" s="125"/>
      <c r="H747" s="109">
        <v>1020</v>
      </c>
      <c r="I747" s="125"/>
      <c r="J747" s="109" t="s">
        <v>1305</v>
      </c>
      <c r="K747" s="111">
        <f t="shared" si="23"/>
        <v>-1020</v>
      </c>
      <c r="L747" s="109"/>
    </row>
    <row r="748" spans="1:12" x14ac:dyDescent="0.25">
      <c r="A748" s="128" t="s">
        <v>2393</v>
      </c>
      <c r="B748" s="189">
        <f t="shared" si="22"/>
        <v>46258</v>
      </c>
      <c r="C748" s="109">
        <v>4329</v>
      </c>
      <c r="D748" s="118" t="s">
        <v>145</v>
      </c>
      <c r="E748" s="109"/>
      <c r="F748" s="125" t="s">
        <v>1304</v>
      </c>
      <c r="G748" s="125"/>
      <c r="H748" s="109">
        <v>3870</v>
      </c>
      <c r="I748" s="125"/>
      <c r="J748" s="109" t="s">
        <v>1305</v>
      </c>
      <c r="K748" s="111">
        <f t="shared" si="23"/>
        <v>-3870</v>
      </c>
      <c r="L748" s="109"/>
    </row>
    <row r="749" spans="1:12" x14ac:dyDescent="0.25">
      <c r="A749" s="128" t="s">
        <v>2393</v>
      </c>
      <c r="B749" s="189">
        <f t="shared" si="22"/>
        <v>46258</v>
      </c>
      <c r="C749" s="109">
        <v>4330</v>
      </c>
      <c r="D749" s="118" t="s">
        <v>147</v>
      </c>
      <c r="E749" s="109"/>
      <c r="F749" s="125" t="s">
        <v>1304</v>
      </c>
      <c r="G749" s="125"/>
      <c r="H749" s="109">
        <v>340</v>
      </c>
      <c r="I749" s="125"/>
      <c r="J749" s="109" t="s">
        <v>1305</v>
      </c>
      <c r="K749" s="111">
        <f t="shared" si="23"/>
        <v>-340</v>
      </c>
      <c r="L749" s="109"/>
    </row>
    <row r="750" spans="1:12" x14ac:dyDescent="0.25">
      <c r="A750" s="128" t="s">
        <v>2393</v>
      </c>
      <c r="B750" s="189">
        <f t="shared" si="22"/>
        <v>46258</v>
      </c>
      <c r="C750" s="109">
        <v>4331</v>
      </c>
      <c r="D750" s="118" t="s">
        <v>1312</v>
      </c>
      <c r="E750" s="109"/>
      <c r="F750" s="125" t="s">
        <v>1304</v>
      </c>
      <c r="G750" s="125"/>
      <c r="H750" s="109">
        <v>425</v>
      </c>
      <c r="I750" s="125"/>
      <c r="J750" s="109" t="s">
        <v>1305</v>
      </c>
      <c r="K750" s="111">
        <f t="shared" si="23"/>
        <v>-425</v>
      </c>
      <c r="L750" s="109"/>
    </row>
    <row r="751" spans="1:12" x14ac:dyDescent="0.25">
      <c r="A751" s="128" t="s">
        <v>2393</v>
      </c>
      <c r="B751" s="189">
        <f t="shared" si="22"/>
        <v>46258</v>
      </c>
      <c r="C751" s="109"/>
      <c r="D751" s="118" t="s">
        <v>1378</v>
      </c>
      <c r="E751" s="109"/>
      <c r="F751" s="125" t="s">
        <v>8958</v>
      </c>
      <c r="G751" s="125"/>
      <c r="H751" s="109"/>
      <c r="I751" s="125">
        <v>20000</v>
      </c>
      <c r="J751" s="109" t="s">
        <v>1305</v>
      </c>
      <c r="K751" s="111">
        <f t="shared" si="23"/>
        <v>20000</v>
      </c>
      <c r="L751" s="109"/>
    </row>
    <row r="752" spans="1:12" ht="25.5" x14ac:dyDescent="0.25">
      <c r="A752" s="128" t="s">
        <v>2393</v>
      </c>
      <c r="B752" s="189">
        <f t="shared" si="22"/>
        <v>46258</v>
      </c>
      <c r="C752" s="109">
        <v>4332</v>
      </c>
      <c r="D752" s="118" t="s">
        <v>1336</v>
      </c>
      <c r="E752" s="109" t="s">
        <v>8974</v>
      </c>
      <c r="F752" s="125" t="s">
        <v>1304</v>
      </c>
      <c r="G752" s="125"/>
      <c r="H752" s="109">
        <v>3070</v>
      </c>
      <c r="I752" s="125"/>
      <c r="J752" s="109" t="s">
        <v>1305</v>
      </c>
      <c r="K752" s="111">
        <f t="shared" si="23"/>
        <v>-3070</v>
      </c>
      <c r="L752" s="109"/>
    </row>
    <row r="753" spans="1:12" x14ac:dyDescent="0.25">
      <c r="A753" s="128" t="s">
        <v>2394</v>
      </c>
      <c r="B753" s="189">
        <f t="shared" si="22"/>
        <v>46259</v>
      </c>
      <c r="C753" s="109">
        <v>4333</v>
      </c>
      <c r="D753" s="118" t="s">
        <v>8982</v>
      </c>
      <c r="E753" s="109"/>
      <c r="F753" s="125"/>
      <c r="G753" s="125"/>
      <c r="H753" s="109"/>
      <c r="I753" s="125"/>
      <c r="J753" s="109" t="s">
        <v>1305</v>
      </c>
      <c r="K753" s="111">
        <f t="shared" si="23"/>
        <v>0</v>
      </c>
      <c r="L753" s="109"/>
    </row>
    <row r="754" spans="1:12" x14ac:dyDescent="0.25">
      <c r="A754" s="128" t="s">
        <v>2394</v>
      </c>
      <c r="B754" s="189">
        <f t="shared" si="22"/>
        <v>46259</v>
      </c>
      <c r="C754" s="109">
        <v>4334</v>
      </c>
      <c r="D754" s="118" t="s">
        <v>1303</v>
      </c>
      <c r="E754" s="109"/>
      <c r="F754" s="125" t="s">
        <v>1304</v>
      </c>
      <c r="G754" s="125"/>
      <c r="H754" s="109">
        <v>3480</v>
      </c>
      <c r="I754" s="125"/>
      <c r="J754" s="109" t="s">
        <v>1305</v>
      </c>
      <c r="K754" s="111">
        <f t="shared" si="23"/>
        <v>-3480</v>
      </c>
      <c r="L754" s="109"/>
    </row>
    <row r="755" spans="1:12" x14ac:dyDescent="0.25">
      <c r="A755" s="128" t="s">
        <v>2394</v>
      </c>
      <c r="B755" s="189">
        <f t="shared" si="22"/>
        <v>46259</v>
      </c>
      <c r="C755" s="109">
        <v>4335</v>
      </c>
      <c r="D755" s="118" t="s">
        <v>1308</v>
      </c>
      <c r="E755" s="109"/>
      <c r="F755" s="125" t="s">
        <v>1304</v>
      </c>
      <c r="G755" s="125"/>
      <c r="H755" s="109">
        <v>9000</v>
      </c>
      <c r="I755" s="125"/>
      <c r="J755" s="109" t="s">
        <v>1305</v>
      </c>
      <c r="K755" s="111">
        <f t="shared" si="23"/>
        <v>-9000</v>
      </c>
      <c r="L755" s="109"/>
    </row>
    <row r="756" spans="1:12" x14ac:dyDescent="0.25">
      <c r="A756" s="128" t="s">
        <v>2394</v>
      </c>
      <c r="B756" s="189">
        <f t="shared" si="22"/>
        <v>46259</v>
      </c>
      <c r="C756" s="109">
        <v>4336</v>
      </c>
      <c r="D756" s="118" t="s">
        <v>1306</v>
      </c>
      <c r="E756" s="109"/>
      <c r="F756" s="125" t="s">
        <v>1304</v>
      </c>
      <c r="G756" s="125"/>
      <c r="H756" s="109">
        <v>3400</v>
      </c>
      <c r="I756" s="125"/>
      <c r="J756" s="109" t="s">
        <v>1305</v>
      </c>
      <c r="K756" s="111">
        <f t="shared" si="23"/>
        <v>-3400</v>
      </c>
      <c r="L756" s="109"/>
    </row>
    <row r="757" spans="1:12" x14ac:dyDescent="0.25">
      <c r="A757" s="128" t="s">
        <v>2394</v>
      </c>
      <c r="B757" s="189">
        <f t="shared" si="22"/>
        <v>46259</v>
      </c>
      <c r="C757" s="109">
        <v>4337</v>
      </c>
      <c r="D757" s="118" t="s">
        <v>1311</v>
      </c>
      <c r="E757" s="109"/>
      <c r="F757" s="125" t="s">
        <v>1304</v>
      </c>
      <c r="G757" s="125"/>
      <c r="H757" s="109">
        <v>680</v>
      </c>
      <c r="I757" s="125"/>
      <c r="J757" s="109" t="s">
        <v>1305</v>
      </c>
      <c r="K757" s="111">
        <f t="shared" si="23"/>
        <v>-680</v>
      </c>
      <c r="L757" s="109"/>
    </row>
    <row r="758" spans="1:12" x14ac:dyDescent="0.25">
      <c r="A758" s="128" t="s">
        <v>2394</v>
      </c>
      <c r="B758" s="189">
        <f t="shared" si="22"/>
        <v>46259</v>
      </c>
      <c r="C758" s="109">
        <v>4338</v>
      </c>
      <c r="D758" s="118" t="s">
        <v>1310</v>
      </c>
      <c r="E758" s="109"/>
      <c r="F758" s="125" t="s">
        <v>1304</v>
      </c>
      <c r="G758" s="125"/>
      <c r="H758" s="109">
        <v>1020</v>
      </c>
      <c r="I758" s="125"/>
      <c r="J758" s="109" t="s">
        <v>1305</v>
      </c>
      <c r="K758" s="111">
        <f t="shared" si="23"/>
        <v>-1020</v>
      </c>
      <c r="L758" s="109"/>
    </row>
    <row r="759" spans="1:12" x14ac:dyDescent="0.25">
      <c r="A759" s="128" t="s">
        <v>2394</v>
      </c>
      <c r="B759" s="189">
        <f t="shared" si="22"/>
        <v>46259</v>
      </c>
      <c r="C759" s="109">
        <v>4339</v>
      </c>
      <c r="D759" s="118" t="s">
        <v>8883</v>
      </c>
      <c r="E759" s="109"/>
      <c r="F759" s="125" t="s">
        <v>1304</v>
      </c>
      <c r="G759" s="125"/>
      <c r="H759" s="109">
        <v>3400</v>
      </c>
      <c r="I759" s="125"/>
      <c r="J759" s="109" t="s">
        <v>1305</v>
      </c>
      <c r="K759" s="111">
        <f t="shared" si="23"/>
        <v>-3400</v>
      </c>
      <c r="L759" s="109"/>
    </row>
    <row r="760" spans="1:12" x14ac:dyDescent="0.25">
      <c r="A760" s="128" t="s">
        <v>2394</v>
      </c>
      <c r="B760" s="189">
        <f t="shared" si="22"/>
        <v>46259</v>
      </c>
      <c r="C760" s="109">
        <v>4340</v>
      </c>
      <c r="D760" s="118" t="s">
        <v>1307</v>
      </c>
      <c r="E760" s="109"/>
      <c r="F760" s="125" t="s">
        <v>1304</v>
      </c>
      <c r="G760" s="125"/>
      <c r="H760" s="109">
        <v>2125</v>
      </c>
      <c r="I760" s="125"/>
      <c r="J760" s="109" t="s">
        <v>1305</v>
      </c>
      <c r="K760" s="111">
        <f t="shared" si="23"/>
        <v>-2125</v>
      </c>
      <c r="L760" s="109"/>
    </row>
    <row r="761" spans="1:12" x14ac:dyDescent="0.25">
      <c r="A761" s="128" t="s">
        <v>2394</v>
      </c>
      <c r="B761" s="189">
        <f t="shared" ref="B761:B768" si="24">IF(A761="","",IF(ISNUMBER(A761),IFERROR(VLOOKUP(TEXT(A761,"yyyy/mm/dd"),BSAD,2,FALSE),""),IFERROR(VLOOKUP(A761,BSAD,2,FALSE),"")))</f>
        <v>46259</v>
      </c>
      <c r="C761" s="109">
        <v>4341</v>
      </c>
      <c r="D761" s="118" t="s">
        <v>1313</v>
      </c>
      <c r="E761" s="109"/>
      <c r="F761" s="125" t="s">
        <v>1304</v>
      </c>
      <c r="G761" s="125"/>
      <c r="H761" s="109">
        <v>1275</v>
      </c>
      <c r="I761" s="125"/>
      <c r="J761" s="109" t="s">
        <v>1305</v>
      </c>
      <c r="K761" s="111">
        <f t="shared" si="23"/>
        <v>-1275</v>
      </c>
      <c r="L761" s="109"/>
    </row>
    <row r="762" spans="1:12" x14ac:dyDescent="0.25">
      <c r="A762" s="128" t="s">
        <v>2394</v>
      </c>
      <c r="B762" s="189">
        <f t="shared" si="24"/>
        <v>46259</v>
      </c>
      <c r="C762" s="109">
        <v>4342</v>
      </c>
      <c r="D762" s="118" t="s">
        <v>145</v>
      </c>
      <c r="E762" s="109"/>
      <c r="F762" s="125" t="s">
        <v>1304</v>
      </c>
      <c r="G762" s="125"/>
      <c r="H762" s="109">
        <v>4750</v>
      </c>
      <c r="I762" s="125"/>
      <c r="J762" s="109" t="s">
        <v>1305</v>
      </c>
      <c r="K762" s="111">
        <f t="shared" si="23"/>
        <v>-4750</v>
      </c>
      <c r="L762" s="109"/>
    </row>
    <row r="763" spans="1:12" x14ac:dyDescent="0.25">
      <c r="A763" s="128" t="s">
        <v>2394</v>
      </c>
      <c r="B763" s="189">
        <f t="shared" si="24"/>
        <v>46259</v>
      </c>
      <c r="C763" s="109">
        <v>4343</v>
      </c>
      <c r="D763" s="118" t="s">
        <v>1312</v>
      </c>
      <c r="E763" s="109"/>
      <c r="F763" s="125" t="s">
        <v>1304</v>
      </c>
      <c r="G763" s="125"/>
      <c r="H763" s="109">
        <v>425</v>
      </c>
      <c r="I763" s="125"/>
      <c r="J763" s="109" t="s">
        <v>1305</v>
      </c>
      <c r="K763" s="111">
        <f t="shared" si="23"/>
        <v>-425</v>
      </c>
      <c r="L763" s="109"/>
    </row>
    <row r="764" spans="1:12" x14ac:dyDescent="0.25">
      <c r="A764" s="128" t="s">
        <v>2394</v>
      </c>
      <c r="B764" s="189">
        <f t="shared" si="24"/>
        <v>46259</v>
      </c>
      <c r="C764" s="109">
        <v>4344</v>
      </c>
      <c r="D764" s="118" t="s">
        <v>265</v>
      </c>
      <c r="E764" s="109"/>
      <c r="F764" s="125" t="s">
        <v>1304</v>
      </c>
      <c r="G764" s="125"/>
      <c r="H764" s="109">
        <v>400</v>
      </c>
      <c r="I764" s="125"/>
      <c r="J764" s="109" t="s">
        <v>1305</v>
      </c>
      <c r="K764" s="111">
        <f t="shared" si="23"/>
        <v>-400</v>
      </c>
      <c r="L764" s="109"/>
    </row>
    <row r="765" spans="1:12" x14ac:dyDescent="0.25">
      <c r="A765" s="128" t="s">
        <v>2394</v>
      </c>
      <c r="B765" s="189">
        <f t="shared" si="24"/>
        <v>46259</v>
      </c>
      <c r="C765" s="109">
        <v>6483</v>
      </c>
      <c r="D765" s="118" t="s">
        <v>153</v>
      </c>
      <c r="E765" s="109"/>
      <c r="F765" s="125" t="s">
        <v>1304</v>
      </c>
      <c r="G765" s="125"/>
      <c r="H765" s="109">
        <v>400</v>
      </c>
      <c r="I765" s="125"/>
      <c r="J765" s="109" t="s">
        <v>1305</v>
      </c>
      <c r="K765" s="111">
        <f t="shared" si="23"/>
        <v>-400</v>
      </c>
      <c r="L765" s="109"/>
    </row>
    <row r="766" spans="1:12" x14ac:dyDescent="0.25">
      <c r="A766" s="128" t="s">
        <v>2395</v>
      </c>
      <c r="B766" s="189">
        <f t="shared" si="24"/>
        <v>46260</v>
      </c>
      <c r="C766" s="109">
        <v>4345</v>
      </c>
      <c r="D766" s="118" t="s">
        <v>1303</v>
      </c>
      <c r="E766" s="109"/>
      <c r="F766" s="125" t="s">
        <v>1304</v>
      </c>
      <c r="G766" s="125"/>
      <c r="H766" s="109">
        <v>5180</v>
      </c>
      <c r="I766" s="125"/>
      <c r="J766" s="109" t="s">
        <v>1305</v>
      </c>
      <c r="K766" s="111">
        <f t="shared" si="23"/>
        <v>-5180</v>
      </c>
      <c r="L766" s="109"/>
    </row>
    <row r="767" spans="1:12" x14ac:dyDescent="0.25">
      <c r="A767" s="128" t="s">
        <v>2395</v>
      </c>
      <c r="B767" s="189">
        <f t="shared" si="24"/>
        <v>46260</v>
      </c>
      <c r="C767" s="109">
        <v>4346</v>
      </c>
      <c r="D767" s="118" t="s">
        <v>1306</v>
      </c>
      <c r="E767" s="109"/>
      <c r="F767" s="125" t="s">
        <v>1304</v>
      </c>
      <c r="G767" s="125"/>
      <c r="H767" s="109">
        <v>4250</v>
      </c>
      <c r="I767" s="125"/>
      <c r="J767" s="109" t="s">
        <v>1305</v>
      </c>
      <c r="K767" s="111">
        <f t="shared" si="23"/>
        <v>-4250</v>
      </c>
      <c r="L767" s="109"/>
    </row>
    <row r="768" spans="1:12" x14ac:dyDescent="0.25">
      <c r="A768" s="128" t="s">
        <v>2395</v>
      </c>
      <c r="B768" s="189">
        <f t="shared" si="24"/>
        <v>46260</v>
      </c>
      <c r="C768" s="109">
        <v>4347</v>
      </c>
      <c r="D768" s="118" t="s">
        <v>1308</v>
      </c>
      <c r="E768" s="109"/>
      <c r="F768" s="125" t="s">
        <v>1304</v>
      </c>
      <c r="G768" s="125"/>
      <c r="H768" s="109">
        <v>6500</v>
      </c>
      <c r="I768" s="125"/>
      <c r="J768" s="109" t="s">
        <v>1305</v>
      </c>
      <c r="K768" s="111">
        <f t="shared" si="23"/>
        <v>-6500</v>
      </c>
      <c r="L768" s="109"/>
    </row>
    <row r="769" spans="1:12" x14ac:dyDescent="0.25">
      <c r="A769" s="128" t="s">
        <v>2395</v>
      </c>
      <c r="B769" s="189">
        <f t="shared" si="22"/>
        <v>46260</v>
      </c>
      <c r="C769" s="109">
        <v>4348</v>
      </c>
      <c r="D769" s="118" t="s">
        <v>1313</v>
      </c>
      <c r="E769" s="109"/>
      <c r="F769" s="125" t="s">
        <v>1304</v>
      </c>
      <c r="G769" s="125"/>
      <c r="H769" s="109">
        <v>1275</v>
      </c>
      <c r="I769" s="125"/>
      <c r="J769" s="109" t="s">
        <v>1305</v>
      </c>
      <c r="K769" s="111">
        <f t="shared" si="23"/>
        <v>-1275</v>
      </c>
      <c r="L769" s="109"/>
    </row>
    <row r="770" spans="1:12" x14ac:dyDescent="0.25">
      <c r="A770" s="128" t="s">
        <v>2395</v>
      </c>
      <c r="B770" s="189">
        <f t="shared" si="22"/>
        <v>46260</v>
      </c>
      <c r="C770" s="109">
        <v>4349</v>
      </c>
      <c r="D770" s="118" t="s">
        <v>1307</v>
      </c>
      <c r="E770" s="109"/>
      <c r="F770" s="125" t="s">
        <v>1304</v>
      </c>
      <c r="G770" s="125"/>
      <c r="H770" s="109">
        <v>2125</v>
      </c>
      <c r="I770" s="125"/>
      <c r="J770" s="109" t="s">
        <v>1305</v>
      </c>
      <c r="K770" s="111">
        <f t="shared" si="23"/>
        <v>-2125</v>
      </c>
      <c r="L770" s="109"/>
    </row>
    <row r="771" spans="1:12" x14ac:dyDescent="0.25">
      <c r="A771" s="128" t="s">
        <v>2395</v>
      </c>
      <c r="B771" s="189">
        <f t="shared" si="22"/>
        <v>46260</v>
      </c>
      <c r="C771" s="109">
        <v>4350</v>
      </c>
      <c r="D771" s="118" t="s">
        <v>1311</v>
      </c>
      <c r="E771" s="109"/>
      <c r="F771" s="125" t="s">
        <v>1304</v>
      </c>
      <c r="G771" s="125"/>
      <c r="H771" s="109">
        <v>680</v>
      </c>
      <c r="I771" s="125"/>
      <c r="J771" s="109" t="s">
        <v>1305</v>
      </c>
      <c r="K771" s="111">
        <f t="shared" si="23"/>
        <v>-680</v>
      </c>
      <c r="L771" s="109"/>
    </row>
    <row r="772" spans="1:12" x14ac:dyDescent="0.25">
      <c r="A772" s="128" t="s">
        <v>2395</v>
      </c>
      <c r="B772" s="189">
        <f t="shared" si="22"/>
        <v>46260</v>
      </c>
      <c r="C772" s="109">
        <v>4351</v>
      </c>
      <c r="D772" s="118" t="s">
        <v>1310</v>
      </c>
      <c r="E772" s="109"/>
      <c r="F772" s="125" t="s">
        <v>1304</v>
      </c>
      <c r="G772" s="125"/>
      <c r="H772" s="109">
        <v>850</v>
      </c>
      <c r="I772" s="125"/>
      <c r="J772" s="109" t="s">
        <v>1305</v>
      </c>
      <c r="K772" s="111">
        <f t="shared" si="23"/>
        <v>-850</v>
      </c>
      <c r="L772" s="109"/>
    </row>
    <row r="773" spans="1:12" x14ac:dyDescent="0.25">
      <c r="A773" s="128" t="s">
        <v>2395</v>
      </c>
      <c r="B773" s="189">
        <f t="shared" si="22"/>
        <v>46260</v>
      </c>
      <c r="C773" s="109">
        <v>4352</v>
      </c>
      <c r="D773" s="118" t="s">
        <v>1309</v>
      </c>
      <c r="E773" s="109"/>
      <c r="F773" s="125" t="s">
        <v>1304</v>
      </c>
      <c r="G773" s="125"/>
      <c r="H773" s="109">
        <v>680</v>
      </c>
      <c r="I773" s="125"/>
      <c r="J773" s="109" t="s">
        <v>1305</v>
      </c>
      <c r="K773" s="111">
        <f t="shared" si="23"/>
        <v>-680</v>
      </c>
      <c r="L773" s="109"/>
    </row>
    <row r="774" spans="1:12" x14ac:dyDescent="0.25">
      <c r="A774" s="128" t="s">
        <v>2395</v>
      </c>
      <c r="B774" s="189">
        <f t="shared" si="22"/>
        <v>46260</v>
      </c>
      <c r="C774" s="109">
        <v>4353</v>
      </c>
      <c r="D774" s="118" t="s">
        <v>8924</v>
      </c>
      <c r="E774" s="109"/>
      <c r="F774" s="125" t="s">
        <v>1304</v>
      </c>
      <c r="G774" s="125"/>
      <c r="H774" s="109">
        <v>2975</v>
      </c>
      <c r="I774" s="125"/>
      <c r="J774" s="109" t="s">
        <v>1305</v>
      </c>
      <c r="K774" s="111">
        <f t="shared" si="23"/>
        <v>-2975</v>
      </c>
      <c r="L774" s="109"/>
    </row>
    <row r="775" spans="1:12" x14ac:dyDescent="0.25">
      <c r="A775" s="128" t="s">
        <v>2395</v>
      </c>
      <c r="B775" s="189">
        <f t="shared" si="22"/>
        <v>46260</v>
      </c>
      <c r="C775" s="109">
        <v>4354</v>
      </c>
      <c r="D775" s="118" t="s">
        <v>8923</v>
      </c>
      <c r="E775" s="109"/>
      <c r="F775" s="125" t="s">
        <v>1304</v>
      </c>
      <c r="G775" s="125"/>
      <c r="H775" s="109">
        <v>17000</v>
      </c>
      <c r="I775" s="125"/>
      <c r="J775" s="109" t="s">
        <v>1305</v>
      </c>
      <c r="K775" s="111">
        <f t="shared" si="23"/>
        <v>-17000</v>
      </c>
      <c r="L775" s="109"/>
    </row>
    <row r="776" spans="1:12" x14ac:dyDescent="0.25">
      <c r="A776" s="128" t="s">
        <v>2395</v>
      </c>
      <c r="B776" s="189">
        <f t="shared" si="22"/>
        <v>46260</v>
      </c>
      <c r="C776" s="109">
        <v>4355</v>
      </c>
      <c r="D776" s="118" t="s">
        <v>145</v>
      </c>
      <c r="E776" s="109"/>
      <c r="F776" s="125" t="s">
        <v>1304</v>
      </c>
      <c r="G776" s="125"/>
      <c r="H776" s="109">
        <v>2800</v>
      </c>
      <c r="I776" s="125"/>
      <c r="J776" s="109" t="s">
        <v>1305</v>
      </c>
      <c r="K776" s="111">
        <f t="shared" si="23"/>
        <v>-2800</v>
      </c>
      <c r="L776" s="109"/>
    </row>
    <row r="777" spans="1:12" x14ac:dyDescent="0.25">
      <c r="A777" s="128" t="s">
        <v>2395</v>
      </c>
      <c r="B777" s="189">
        <f t="shared" ref="B777:B784" si="25">IF(A777="","",IF(ISNUMBER(A777),IFERROR(VLOOKUP(TEXT(A777,"yyyy/mm/dd"),BSAD,2,FALSE),""),IFERROR(VLOOKUP(A777,BSAD,2,FALSE),"")))</f>
        <v>46260</v>
      </c>
      <c r="C777" s="109">
        <v>4356</v>
      </c>
      <c r="D777" s="118" t="s">
        <v>1312</v>
      </c>
      <c r="E777" s="109"/>
      <c r="F777" s="125" t="s">
        <v>1304</v>
      </c>
      <c r="G777" s="125"/>
      <c r="H777" s="109">
        <v>425</v>
      </c>
      <c r="I777" s="125"/>
      <c r="J777" s="109" t="s">
        <v>1305</v>
      </c>
      <c r="K777" s="111">
        <f t="shared" si="23"/>
        <v>-425</v>
      </c>
      <c r="L777" s="109"/>
    </row>
    <row r="778" spans="1:12" x14ac:dyDescent="0.25">
      <c r="A778" s="128" t="s">
        <v>2395</v>
      </c>
      <c r="B778" s="189">
        <f t="shared" si="25"/>
        <v>46260</v>
      </c>
      <c r="C778" s="109"/>
      <c r="D778" s="118" t="s">
        <v>1378</v>
      </c>
      <c r="E778" s="109"/>
      <c r="F778" s="125" t="s">
        <v>8958</v>
      </c>
      <c r="G778" s="125"/>
      <c r="H778" s="109"/>
      <c r="I778" s="125">
        <v>10000</v>
      </c>
      <c r="J778" s="109" t="s">
        <v>1305</v>
      </c>
      <c r="K778" s="111">
        <f t="shared" si="23"/>
        <v>10000</v>
      </c>
      <c r="L778" s="109"/>
    </row>
    <row r="779" spans="1:12" x14ac:dyDescent="0.25">
      <c r="A779" s="128" t="s">
        <v>2395</v>
      </c>
      <c r="B779" s="189">
        <f t="shared" si="25"/>
        <v>46260</v>
      </c>
      <c r="C779" s="109">
        <v>6484</v>
      </c>
      <c r="D779" s="118" t="s">
        <v>153</v>
      </c>
      <c r="E779" s="109"/>
      <c r="F779" s="125" t="s">
        <v>1304</v>
      </c>
      <c r="G779" s="125"/>
      <c r="H779" s="109">
        <v>325</v>
      </c>
      <c r="I779" s="125"/>
      <c r="J779" s="109" t="s">
        <v>1305</v>
      </c>
      <c r="K779" s="111">
        <f t="shared" si="23"/>
        <v>-325</v>
      </c>
      <c r="L779" s="146">
        <v>66970</v>
      </c>
    </row>
    <row r="780" spans="1:12" x14ac:dyDescent="0.25">
      <c r="A780" s="128" t="s">
        <v>2395</v>
      </c>
      <c r="B780" s="189">
        <f t="shared" si="25"/>
        <v>46260</v>
      </c>
      <c r="C780" s="109">
        <v>6484</v>
      </c>
      <c r="D780" s="118" t="s">
        <v>153</v>
      </c>
      <c r="E780" s="109"/>
      <c r="F780" s="125" t="s">
        <v>1304</v>
      </c>
      <c r="G780" s="125"/>
      <c r="H780" s="109">
        <v>2400</v>
      </c>
      <c r="I780" s="125"/>
      <c r="J780" s="109" t="s">
        <v>1331</v>
      </c>
      <c r="K780" s="111">
        <f t="shared" si="23"/>
        <v>-2400</v>
      </c>
      <c r="L780" s="146">
        <v>66970</v>
      </c>
    </row>
    <row r="781" spans="1:12" x14ac:dyDescent="0.25">
      <c r="A781" s="128" t="s">
        <v>2395</v>
      </c>
      <c r="B781" s="189">
        <f t="shared" si="25"/>
        <v>46260</v>
      </c>
      <c r="C781" s="109">
        <v>6485</v>
      </c>
      <c r="D781" s="118" t="s">
        <v>153</v>
      </c>
      <c r="E781" s="109"/>
      <c r="F781" s="125" t="s">
        <v>1304</v>
      </c>
      <c r="G781" s="125"/>
      <c r="H781" s="109">
        <v>300</v>
      </c>
      <c r="I781" s="125"/>
      <c r="J781" s="109" t="s">
        <v>1305</v>
      </c>
      <c r="K781" s="111">
        <f t="shared" si="23"/>
        <v>-300</v>
      </c>
      <c r="L781" s="109"/>
    </row>
    <row r="782" spans="1:12" x14ac:dyDescent="0.25">
      <c r="A782" s="128" t="s">
        <v>2396</v>
      </c>
      <c r="B782" s="189">
        <f t="shared" si="25"/>
        <v>46261</v>
      </c>
      <c r="C782" s="109">
        <v>4357</v>
      </c>
      <c r="D782" s="118" t="s">
        <v>1303</v>
      </c>
      <c r="E782" s="109"/>
      <c r="F782" s="125" t="s">
        <v>1304</v>
      </c>
      <c r="G782" s="125"/>
      <c r="H782" s="109">
        <v>4755</v>
      </c>
      <c r="I782" s="125"/>
      <c r="J782" s="109" t="s">
        <v>1305</v>
      </c>
      <c r="K782" s="111">
        <f t="shared" si="23"/>
        <v>-4755</v>
      </c>
      <c r="L782" s="109"/>
    </row>
    <row r="783" spans="1:12" x14ac:dyDescent="0.25">
      <c r="A783" s="128" t="s">
        <v>2396</v>
      </c>
      <c r="B783" s="189">
        <f t="shared" si="25"/>
        <v>46261</v>
      </c>
      <c r="C783" s="109">
        <v>4358</v>
      </c>
      <c r="D783" s="118" t="s">
        <v>1306</v>
      </c>
      <c r="E783" s="109"/>
      <c r="F783" s="125" t="s">
        <v>1304</v>
      </c>
      <c r="G783" s="125"/>
      <c r="H783" s="109">
        <v>4250</v>
      </c>
      <c r="I783" s="125"/>
      <c r="J783" s="109" t="s">
        <v>1305</v>
      </c>
      <c r="K783" s="111">
        <f t="shared" si="23"/>
        <v>-4250</v>
      </c>
      <c r="L783" s="109"/>
    </row>
    <row r="784" spans="1:12" x14ac:dyDescent="0.25">
      <c r="A784" s="128" t="s">
        <v>2396</v>
      </c>
      <c r="B784" s="189">
        <f t="shared" si="25"/>
        <v>46261</v>
      </c>
      <c r="C784" s="109">
        <v>4359</v>
      </c>
      <c r="D784" s="118" t="s">
        <v>1307</v>
      </c>
      <c r="E784" s="109"/>
      <c r="F784" s="125" t="s">
        <v>1304</v>
      </c>
      <c r="G784" s="125"/>
      <c r="H784" s="109">
        <v>1275</v>
      </c>
      <c r="I784" s="125"/>
      <c r="J784" s="109" t="s">
        <v>1305</v>
      </c>
      <c r="K784" s="111">
        <f t="shared" si="23"/>
        <v>-1275</v>
      </c>
      <c r="L784" s="109"/>
    </row>
    <row r="785" spans="1:12" x14ac:dyDescent="0.25">
      <c r="A785" s="128" t="s">
        <v>2396</v>
      </c>
      <c r="B785" s="189">
        <f t="shared" si="22"/>
        <v>46261</v>
      </c>
      <c r="C785" s="109">
        <v>4360</v>
      </c>
      <c r="D785" s="118" t="s">
        <v>1313</v>
      </c>
      <c r="E785" s="109"/>
      <c r="F785" s="125" t="s">
        <v>1304</v>
      </c>
      <c r="G785" s="125"/>
      <c r="H785" s="109">
        <v>1700</v>
      </c>
      <c r="I785" s="125"/>
      <c r="J785" s="109" t="s">
        <v>1305</v>
      </c>
      <c r="K785" s="111">
        <f t="shared" si="23"/>
        <v>-1700</v>
      </c>
      <c r="L785" s="109"/>
    </row>
    <row r="786" spans="1:12" x14ac:dyDescent="0.25">
      <c r="A786" s="128" t="s">
        <v>2396</v>
      </c>
      <c r="B786" s="189">
        <f t="shared" si="22"/>
        <v>46261</v>
      </c>
      <c r="C786" s="109">
        <v>4361</v>
      </c>
      <c r="D786" s="118" t="s">
        <v>145</v>
      </c>
      <c r="E786" s="109"/>
      <c r="F786" s="125" t="s">
        <v>1304</v>
      </c>
      <c r="G786" s="125"/>
      <c r="H786" s="109">
        <v>3650</v>
      </c>
      <c r="I786" s="125"/>
      <c r="J786" s="109" t="s">
        <v>1305</v>
      </c>
      <c r="K786" s="111">
        <f t="shared" si="23"/>
        <v>-3650</v>
      </c>
      <c r="L786" s="109"/>
    </row>
    <row r="787" spans="1:12" x14ac:dyDescent="0.25">
      <c r="A787" s="128" t="s">
        <v>2396</v>
      </c>
      <c r="B787" s="189">
        <f t="shared" si="22"/>
        <v>46261</v>
      </c>
      <c r="C787" s="109">
        <v>4362</v>
      </c>
      <c r="D787" s="118" t="s">
        <v>1308</v>
      </c>
      <c r="E787" s="109"/>
      <c r="F787" s="125" t="s">
        <v>1304</v>
      </c>
      <c r="G787" s="125"/>
      <c r="H787" s="109">
        <v>7500</v>
      </c>
      <c r="I787" s="125"/>
      <c r="J787" s="109" t="s">
        <v>1305</v>
      </c>
      <c r="K787" s="111">
        <f t="shared" si="23"/>
        <v>-7500</v>
      </c>
      <c r="L787" s="109"/>
    </row>
    <row r="788" spans="1:12" x14ac:dyDescent="0.25">
      <c r="A788" s="128" t="s">
        <v>2396</v>
      </c>
      <c r="B788" s="189">
        <f t="shared" si="22"/>
        <v>46261</v>
      </c>
      <c r="C788" s="109">
        <v>4363</v>
      </c>
      <c r="D788" s="118" t="s">
        <v>1311</v>
      </c>
      <c r="E788" s="109"/>
      <c r="F788" s="125" t="s">
        <v>1304</v>
      </c>
      <c r="G788" s="125"/>
      <c r="H788" s="109">
        <v>510</v>
      </c>
      <c r="I788" s="125"/>
      <c r="J788" s="109" t="s">
        <v>1305</v>
      </c>
      <c r="K788" s="111">
        <f t="shared" si="23"/>
        <v>-510</v>
      </c>
      <c r="L788" s="109"/>
    </row>
    <row r="789" spans="1:12" x14ac:dyDescent="0.25">
      <c r="A789" s="128" t="s">
        <v>2396</v>
      </c>
      <c r="B789" s="189">
        <f t="shared" si="22"/>
        <v>46261</v>
      </c>
      <c r="C789" s="109">
        <v>4364</v>
      </c>
      <c r="D789" s="118" t="s">
        <v>1310</v>
      </c>
      <c r="E789" s="109"/>
      <c r="F789" s="125" t="s">
        <v>1304</v>
      </c>
      <c r="G789" s="125"/>
      <c r="H789" s="109">
        <v>680</v>
      </c>
      <c r="I789" s="125"/>
      <c r="J789" s="109" t="s">
        <v>1305</v>
      </c>
      <c r="K789" s="111">
        <f t="shared" si="23"/>
        <v>-680</v>
      </c>
      <c r="L789" s="109"/>
    </row>
    <row r="790" spans="1:12" x14ac:dyDescent="0.25">
      <c r="A790" s="128" t="s">
        <v>2396</v>
      </c>
      <c r="B790" s="189">
        <f t="shared" si="22"/>
        <v>46261</v>
      </c>
      <c r="C790" s="109">
        <v>4365</v>
      </c>
      <c r="D790" s="118" t="s">
        <v>9108</v>
      </c>
      <c r="E790" s="109"/>
      <c r="F790" s="125" t="s">
        <v>1304</v>
      </c>
      <c r="G790" s="125"/>
      <c r="H790" s="109">
        <v>425</v>
      </c>
      <c r="I790" s="125"/>
      <c r="J790" s="109" t="s">
        <v>1305</v>
      </c>
      <c r="K790" s="111">
        <f t="shared" si="23"/>
        <v>-425</v>
      </c>
      <c r="L790" s="109"/>
    </row>
    <row r="791" spans="1:12" x14ac:dyDescent="0.25">
      <c r="A791" s="128" t="s">
        <v>2396</v>
      </c>
      <c r="B791" s="189">
        <f t="shared" si="22"/>
        <v>46261</v>
      </c>
      <c r="C791" s="109">
        <v>4366</v>
      </c>
      <c r="D791" s="118" t="s">
        <v>1312</v>
      </c>
      <c r="E791" s="109"/>
      <c r="F791" s="125" t="s">
        <v>1304</v>
      </c>
      <c r="G791" s="125"/>
      <c r="H791" s="109">
        <v>425</v>
      </c>
      <c r="I791" s="125"/>
      <c r="J791" s="109" t="s">
        <v>1305</v>
      </c>
      <c r="K791" s="111">
        <f t="shared" si="23"/>
        <v>-425</v>
      </c>
      <c r="L791" s="109"/>
    </row>
    <row r="792" spans="1:12" x14ac:dyDescent="0.25">
      <c r="A792" s="128" t="s">
        <v>2396</v>
      </c>
      <c r="B792" s="189">
        <f t="shared" si="22"/>
        <v>46261</v>
      </c>
      <c r="C792" s="109">
        <v>4367</v>
      </c>
      <c r="D792" s="118" t="s">
        <v>141</v>
      </c>
      <c r="E792" s="109"/>
      <c r="F792" s="125" t="s">
        <v>1304</v>
      </c>
      <c r="G792" s="125"/>
      <c r="H792" s="109">
        <v>40000</v>
      </c>
      <c r="I792" s="125"/>
      <c r="J792" s="109" t="s">
        <v>1305</v>
      </c>
      <c r="K792" s="111">
        <f t="shared" si="23"/>
        <v>-40000</v>
      </c>
      <c r="L792" s="109"/>
    </row>
    <row r="793" spans="1:12" x14ac:dyDescent="0.25">
      <c r="A793" s="128" t="s">
        <v>2396</v>
      </c>
      <c r="B793" s="189">
        <f t="shared" si="22"/>
        <v>46261</v>
      </c>
      <c r="C793" s="109">
        <v>6486</v>
      </c>
      <c r="D793" s="118" t="s">
        <v>153</v>
      </c>
      <c r="E793" s="109"/>
      <c r="F793" s="125" t="s">
        <v>1304</v>
      </c>
      <c r="G793" s="125"/>
      <c r="H793" s="109">
        <v>350</v>
      </c>
      <c r="I793" s="125"/>
      <c r="J793" s="109" t="s">
        <v>1305</v>
      </c>
      <c r="K793" s="111">
        <f t="shared" si="23"/>
        <v>-350</v>
      </c>
      <c r="L793" s="109"/>
    </row>
    <row r="794" spans="1:12" x14ac:dyDescent="0.25">
      <c r="A794" s="128" t="s">
        <v>2396</v>
      </c>
      <c r="B794" s="189">
        <f t="shared" ref="B794" si="26">IF(A794="","",IF(ISNUMBER(A794),IFERROR(VLOOKUP(TEXT(A794,"yyyy/mm/dd"),BSAD,2,FALSE),""),IFERROR(VLOOKUP(A794,BSAD,2,FALSE),"")))</f>
        <v>46261</v>
      </c>
      <c r="C794" s="109"/>
      <c r="D794" s="118" t="s">
        <v>1378</v>
      </c>
      <c r="E794" s="109"/>
      <c r="F794" s="125" t="s">
        <v>8958</v>
      </c>
      <c r="G794" s="125"/>
      <c r="H794" s="109">
        <v>0</v>
      </c>
      <c r="I794" s="125">
        <v>17000</v>
      </c>
      <c r="J794" s="109" t="s">
        <v>1305</v>
      </c>
      <c r="K794" s="111">
        <f t="shared" si="23"/>
        <v>17000</v>
      </c>
      <c r="L794" s="109"/>
    </row>
    <row r="795" spans="1:12" x14ac:dyDescent="0.25">
      <c r="A795" s="128" t="s">
        <v>2397</v>
      </c>
      <c r="B795" s="189">
        <f t="shared" ref="B795:B968" si="27">IF(A795="","",IF(ISNUMBER(A795),IFERROR(VLOOKUP(TEXT(A795,"yyyy/mm/dd"),BSAD,2,FALSE),""),IFERROR(VLOOKUP(A795,BSAD,2,FALSE),"")))</f>
        <v>46262</v>
      </c>
      <c r="C795" s="109">
        <v>4368</v>
      </c>
      <c r="D795" s="118" t="s">
        <v>1308</v>
      </c>
      <c r="E795" s="109"/>
      <c r="F795" s="125" t="s">
        <v>1304</v>
      </c>
      <c r="G795" s="125"/>
      <c r="H795" s="109">
        <v>6000</v>
      </c>
      <c r="I795" s="125"/>
      <c r="J795" s="109" t="s">
        <v>1305</v>
      </c>
      <c r="K795" s="111">
        <f t="shared" si="23"/>
        <v>-6000</v>
      </c>
      <c r="L795" s="109"/>
    </row>
    <row r="796" spans="1:12" x14ac:dyDescent="0.25">
      <c r="A796" s="128" t="s">
        <v>2397</v>
      </c>
      <c r="B796" s="189">
        <f t="shared" si="27"/>
        <v>46262</v>
      </c>
      <c r="C796" s="109">
        <v>4369</v>
      </c>
      <c r="D796" s="118" t="s">
        <v>1306</v>
      </c>
      <c r="E796" s="109"/>
      <c r="F796" s="125" t="s">
        <v>1304</v>
      </c>
      <c r="G796" s="125"/>
      <c r="H796" s="109">
        <v>2550</v>
      </c>
      <c r="I796" s="125"/>
      <c r="J796" s="109" t="s">
        <v>1305</v>
      </c>
      <c r="K796" s="111">
        <f t="shared" si="23"/>
        <v>-2550</v>
      </c>
      <c r="L796" s="109"/>
    </row>
    <row r="797" spans="1:12" x14ac:dyDescent="0.25">
      <c r="A797" s="128" t="s">
        <v>2397</v>
      </c>
      <c r="B797" s="189">
        <f t="shared" si="27"/>
        <v>46262</v>
      </c>
      <c r="C797" s="109">
        <v>4370</v>
      </c>
      <c r="D797" s="118" t="s">
        <v>145</v>
      </c>
      <c r="E797" s="109"/>
      <c r="F797" s="125" t="s">
        <v>1304</v>
      </c>
      <c r="G797" s="125"/>
      <c r="H797" s="109">
        <v>4075</v>
      </c>
      <c r="I797" s="125"/>
      <c r="J797" s="109" t="s">
        <v>1305</v>
      </c>
      <c r="K797" s="111">
        <f t="shared" si="23"/>
        <v>-4075</v>
      </c>
      <c r="L797" s="109"/>
    </row>
    <row r="798" spans="1:12" x14ac:dyDescent="0.25">
      <c r="A798" s="128" t="s">
        <v>2397</v>
      </c>
      <c r="B798" s="189">
        <f t="shared" si="27"/>
        <v>46262</v>
      </c>
      <c r="C798" s="109">
        <v>4371</v>
      </c>
      <c r="D798" s="118" t="s">
        <v>1307</v>
      </c>
      <c r="E798" s="109"/>
      <c r="F798" s="125" t="s">
        <v>1304</v>
      </c>
      <c r="G798" s="125"/>
      <c r="H798" s="109">
        <v>850</v>
      </c>
      <c r="I798" s="125"/>
      <c r="J798" s="109" t="s">
        <v>1305</v>
      </c>
      <c r="K798" s="111">
        <f t="shared" si="23"/>
        <v>-850</v>
      </c>
      <c r="L798" s="109"/>
    </row>
    <row r="799" spans="1:12" x14ac:dyDescent="0.25">
      <c r="A799" s="128" t="s">
        <v>2397</v>
      </c>
      <c r="B799" s="189">
        <f t="shared" si="27"/>
        <v>46262</v>
      </c>
      <c r="C799" s="109">
        <v>4372</v>
      </c>
      <c r="D799" s="118" t="s">
        <v>265</v>
      </c>
      <c r="E799" s="109"/>
      <c r="F799" s="125" t="s">
        <v>1304</v>
      </c>
      <c r="G799" s="125"/>
      <c r="H799" s="109">
        <v>600</v>
      </c>
      <c r="I799" s="125"/>
      <c r="J799" s="109" t="s">
        <v>1305</v>
      </c>
      <c r="K799" s="111">
        <f t="shared" si="23"/>
        <v>-600</v>
      </c>
      <c r="L799" s="109"/>
    </row>
    <row r="800" spans="1:12" x14ac:dyDescent="0.25">
      <c r="A800" s="128" t="s">
        <v>2397</v>
      </c>
      <c r="B800" s="189">
        <f t="shared" ref="B800:B801" si="28">IF(A800="","",IF(ISNUMBER(A800),IFERROR(VLOOKUP(TEXT(A800,"yyyy/mm/dd"),BSAD,2,FALSE),""),IFERROR(VLOOKUP(A800,BSAD,2,FALSE),"")))</f>
        <v>46262</v>
      </c>
      <c r="C800" s="109">
        <v>4373</v>
      </c>
      <c r="D800" s="118" t="s">
        <v>8982</v>
      </c>
      <c r="E800" s="109"/>
      <c r="F800" s="125"/>
      <c r="G800" s="125"/>
      <c r="H800" s="109"/>
      <c r="I800" s="125"/>
      <c r="J800" s="109" t="s">
        <v>1305</v>
      </c>
      <c r="K800" s="111">
        <f t="shared" si="23"/>
        <v>0</v>
      </c>
      <c r="L800" s="109"/>
    </row>
    <row r="801" spans="1:12" x14ac:dyDescent="0.25">
      <c r="A801" s="128" t="s">
        <v>2397</v>
      </c>
      <c r="B801" s="189">
        <f t="shared" si="28"/>
        <v>46262</v>
      </c>
      <c r="C801" s="109">
        <v>4374</v>
      </c>
      <c r="D801" s="118" t="s">
        <v>9127</v>
      </c>
      <c r="E801" s="109"/>
      <c r="F801" s="125" t="s">
        <v>1304</v>
      </c>
      <c r="G801" s="125"/>
      <c r="H801" s="109">
        <v>5650</v>
      </c>
      <c r="I801" s="125"/>
      <c r="J801" s="109" t="s">
        <v>1305</v>
      </c>
      <c r="K801" s="111">
        <f t="shared" si="23"/>
        <v>-5650</v>
      </c>
      <c r="L801" s="109"/>
    </row>
    <row r="802" spans="1:12" x14ac:dyDescent="0.25">
      <c r="A802" s="128" t="s">
        <v>2397</v>
      </c>
      <c r="B802" s="189">
        <f t="shared" si="27"/>
        <v>46262</v>
      </c>
      <c r="C802" s="109">
        <v>6487</v>
      </c>
      <c r="D802" s="118" t="s">
        <v>153</v>
      </c>
      <c r="E802" s="109"/>
      <c r="F802" s="125" t="s">
        <v>1304</v>
      </c>
      <c r="G802" s="125"/>
      <c r="H802" s="109">
        <v>2200</v>
      </c>
      <c r="I802" s="125"/>
      <c r="J802" s="109" t="s">
        <v>1305</v>
      </c>
      <c r="K802" s="111">
        <f t="shared" si="23"/>
        <v>-2200</v>
      </c>
      <c r="L802" s="109"/>
    </row>
    <row r="803" spans="1:12" x14ac:dyDescent="0.25">
      <c r="A803" s="128" t="s">
        <v>2398</v>
      </c>
      <c r="B803" s="189">
        <f t="shared" si="27"/>
        <v>46263</v>
      </c>
      <c r="C803" s="109">
        <v>4375</v>
      </c>
      <c r="D803" s="118" t="s">
        <v>1303</v>
      </c>
      <c r="E803" s="109"/>
      <c r="F803" s="125" t="s">
        <v>1304</v>
      </c>
      <c r="G803" s="125"/>
      <c r="H803" s="109">
        <v>5180</v>
      </c>
      <c r="I803" s="125"/>
      <c r="J803" s="109" t="s">
        <v>1305</v>
      </c>
      <c r="K803" s="111">
        <f t="shared" si="23"/>
        <v>-5180</v>
      </c>
      <c r="L803" s="109"/>
    </row>
    <row r="804" spans="1:12" x14ac:dyDescent="0.25">
      <c r="A804" s="128" t="s">
        <v>2398</v>
      </c>
      <c r="B804" s="189">
        <f t="shared" si="27"/>
        <v>46263</v>
      </c>
      <c r="C804" s="109">
        <v>4376</v>
      </c>
      <c r="D804" s="118" t="s">
        <v>1311</v>
      </c>
      <c r="E804" s="109"/>
      <c r="F804" s="125" t="s">
        <v>1304</v>
      </c>
      <c r="G804" s="125"/>
      <c r="H804" s="109">
        <v>510</v>
      </c>
      <c r="I804" s="125"/>
      <c r="J804" s="109" t="s">
        <v>1305</v>
      </c>
      <c r="K804" s="111">
        <f t="shared" si="23"/>
        <v>-510</v>
      </c>
      <c r="L804" s="109"/>
    </row>
    <row r="805" spans="1:12" x14ac:dyDescent="0.25">
      <c r="A805" s="128" t="s">
        <v>2398</v>
      </c>
      <c r="B805" s="189">
        <f t="shared" si="27"/>
        <v>46263</v>
      </c>
      <c r="C805" s="109">
        <v>4377</v>
      </c>
      <c r="D805" s="118" t="s">
        <v>1307</v>
      </c>
      <c r="E805" s="109"/>
      <c r="F805" s="125" t="s">
        <v>1304</v>
      </c>
      <c r="G805" s="125"/>
      <c r="H805" s="109">
        <v>2550</v>
      </c>
      <c r="I805" s="125"/>
      <c r="J805" s="109" t="s">
        <v>1305</v>
      </c>
      <c r="K805" s="111">
        <f t="shared" si="23"/>
        <v>-2550</v>
      </c>
      <c r="L805" s="109"/>
    </row>
    <row r="806" spans="1:12" x14ac:dyDescent="0.25">
      <c r="A806" s="128" t="s">
        <v>2398</v>
      </c>
      <c r="B806" s="189">
        <f t="shared" si="27"/>
        <v>46263</v>
      </c>
      <c r="C806" s="109">
        <v>4378</v>
      </c>
      <c r="D806" s="118" t="s">
        <v>1308</v>
      </c>
      <c r="E806" s="109"/>
      <c r="F806" s="125" t="s">
        <v>1304</v>
      </c>
      <c r="G806" s="125"/>
      <c r="H806" s="109">
        <v>13000</v>
      </c>
      <c r="I806" s="125"/>
      <c r="J806" s="109" t="s">
        <v>1305</v>
      </c>
      <c r="K806" s="111">
        <f t="shared" si="23"/>
        <v>-13000</v>
      </c>
      <c r="L806" s="109"/>
    </row>
    <row r="807" spans="1:12" x14ac:dyDescent="0.25">
      <c r="A807" s="128" t="s">
        <v>2398</v>
      </c>
      <c r="B807" s="189">
        <f t="shared" si="27"/>
        <v>46263</v>
      </c>
      <c r="C807" s="109">
        <v>4379</v>
      </c>
      <c r="D807" s="118" t="s">
        <v>1313</v>
      </c>
      <c r="E807" s="109"/>
      <c r="F807" s="125" t="s">
        <v>1304</v>
      </c>
      <c r="G807" s="125"/>
      <c r="H807" s="109">
        <v>1275</v>
      </c>
      <c r="I807" s="125"/>
      <c r="J807" s="109" t="s">
        <v>1305</v>
      </c>
      <c r="K807" s="111">
        <f t="shared" si="23"/>
        <v>-1275</v>
      </c>
      <c r="L807" s="109"/>
    </row>
    <row r="808" spans="1:12" x14ac:dyDescent="0.25">
      <c r="A808" s="128" t="s">
        <v>2398</v>
      </c>
      <c r="B808" s="189">
        <f t="shared" si="27"/>
        <v>46263</v>
      </c>
      <c r="C808" s="109">
        <v>4380</v>
      </c>
      <c r="D808" s="118" t="s">
        <v>1306</v>
      </c>
      <c r="E808" s="109"/>
      <c r="F808" s="125" t="s">
        <v>1304</v>
      </c>
      <c r="G808" s="125"/>
      <c r="H808" s="109">
        <v>4250</v>
      </c>
      <c r="I808" s="125"/>
      <c r="J808" s="109" t="s">
        <v>1305</v>
      </c>
      <c r="K808" s="111">
        <f t="shared" si="23"/>
        <v>-4250</v>
      </c>
      <c r="L808" s="109"/>
    </row>
    <row r="809" spans="1:12" x14ac:dyDescent="0.25">
      <c r="A809" s="128" t="s">
        <v>2398</v>
      </c>
      <c r="B809" s="189">
        <f t="shared" si="27"/>
        <v>46263</v>
      </c>
      <c r="C809" s="109">
        <v>4381</v>
      </c>
      <c r="D809" s="118" t="s">
        <v>9108</v>
      </c>
      <c r="E809" s="109"/>
      <c r="F809" s="125" t="s">
        <v>1304</v>
      </c>
      <c r="G809" s="125"/>
      <c r="H809" s="109">
        <v>2550</v>
      </c>
      <c r="I809" s="125"/>
      <c r="J809" s="109" t="s">
        <v>1305</v>
      </c>
      <c r="K809" s="111">
        <f t="shared" si="23"/>
        <v>-2550</v>
      </c>
      <c r="L809" s="109"/>
    </row>
    <row r="810" spans="1:12" x14ac:dyDescent="0.25">
      <c r="A810" s="128" t="s">
        <v>2398</v>
      </c>
      <c r="B810" s="189">
        <f t="shared" si="27"/>
        <v>46263</v>
      </c>
      <c r="C810" s="109">
        <v>4382</v>
      </c>
      <c r="D810" s="118" t="s">
        <v>1309</v>
      </c>
      <c r="E810" s="109"/>
      <c r="F810" s="125" t="s">
        <v>1304</v>
      </c>
      <c r="G810" s="125"/>
      <c r="H810" s="109">
        <v>425</v>
      </c>
      <c r="I810" s="125"/>
      <c r="J810" s="109" t="s">
        <v>1305</v>
      </c>
      <c r="K810" s="111">
        <f t="shared" si="23"/>
        <v>-425</v>
      </c>
      <c r="L810" s="109"/>
    </row>
    <row r="811" spans="1:12" x14ac:dyDescent="0.25">
      <c r="A811" s="128" t="s">
        <v>2398</v>
      </c>
      <c r="B811" s="189">
        <f t="shared" si="27"/>
        <v>46263</v>
      </c>
      <c r="C811" s="109">
        <v>4383</v>
      </c>
      <c r="D811" s="118" t="s">
        <v>145</v>
      </c>
      <c r="E811" s="109"/>
      <c r="F811" s="125" t="s">
        <v>1304</v>
      </c>
      <c r="G811" s="125"/>
      <c r="H811" s="109">
        <v>3800</v>
      </c>
      <c r="I811" s="125"/>
      <c r="J811" s="109" t="s">
        <v>1305</v>
      </c>
      <c r="K811" s="111">
        <f t="shared" si="23"/>
        <v>-3800</v>
      </c>
      <c r="L811" s="109"/>
    </row>
    <row r="812" spans="1:12" x14ac:dyDescent="0.25">
      <c r="A812" s="128" t="s">
        <v>2398</v>
      </c>
      <c r="B812" s="189">
        <f t="shared" si="27"/>
        <v>46263</v>
      </c>
      <c r="C812" s="109">
        <v>4384</v>
      </c>
      <c r="D812" s="118" t="s">
        <v>1310</v>
      </c>
      <c r="E812" s="109"/>
      <c r="F812" s="125" t="s">
        <v>1304</v>
      </c>
      <c r="G812" s="125"/>
      <c r="H812" s="109">
        <v>1020</v>
      </c>
      <c r="I812" s="125"/>
      <c r="J812" s="109" t="s">
        <v>1305</v>
      </c>
      <c r="K812" s="111">
        <f t="shared" si="23"/>
        <v>-1020</v>
      </c>
      <c r="L812" s="109"/>
    </row>
    <row r="813" spans="1:12" x14ac:dyDescent="0.25">
      <c r="A813" s="128" t="s">
        <v>2398</v>
      </c>
      <c r="B813" s="189">
        <f t="shared" si="27"/>
        <v>46263</v>
      </c>
      <c r="C813" s="109">
        <v>4385</v>
      </c>
      <c r="D813" s="118" t="s">
        <v>1312</v>
      </c>
      <c r="E813" s="109"/>
      <c r="F813" s="125" t="s">
        <v>1304</v>
      </c>
      <c r="G813" s="125"/>
      <c r="H813" s="109">
        <v>425</v>
      </c>
      <c r="I813" s="125"/>
      <c r="J813" s="109" t="s">
        <v>1305</v>
      </c>
      <c r="K813" s="111">
        <f t="shared" si="23"/>
        <v>-425</v>
      </c>
      <c r="L813" s="109"/>
    </row>
    <row r="814" spans="1:12" x14ac:dyDescent="0.25">
      <c r="A814" s="128" t="s">
        <v>2398</v>
      </c>
      <c r="B814" s="189">
        <f t="shared" ref="B814" si="29">IF(A814="","",IF(ISNUMBER(A814),IFERROR(VLOOKUP(TEXT(A814,"yyyy/mm/dd"),BSAD,2,FALSE),""),IFERROR(VLOOKUP(A814,BSAD,2,FALSE),"")))</f>
        <v>46263</v>
      </c>
      <c r="C814" s="109"/>
      <c r="D814" s="118" t="s">
        <v>1378</v>
      </c>
      <c r="E814" s="109"/>
      <c r="F814" s="125" t="s">
        <v>8958</v>
      </c>
      <c r="G814" s="125"/>
      <c r="H814" s="109"/>
      <c r="I814" s="125">
        <v>12000</v>
      </c>
      <c r="J814" s="109" t="s">
        <v>1305</v>
      </c>
      <c r="K814" s="111">
        <f t="shared" si="23"/>
        <v>12000</v>
      </c>
      <c r="L814" s="109"/>
    </row>
    <row r="815" spans="1:12" x14ac:dyDescent="0.25">
      <c r="A815" s="128" t="s">
        <v>2399</v>
      </c>
      <c r="B815" s="189">
        <f t="shared" si="27"/>
        <v>46264</v>
      </c>
      <c r="C815" s="109">
        <v>4386</v>
      </c>
      <c r="D815" s="118" t="s">
        <v>1303</v>
      </c>
      <c r="E815" s="109"/>
      <c r="F815" s="125" t="s">
        <v>1304</v>
      </c>
      <c r="G815" s="125"/>
      <c r="H815" s="109">
        <v>5180</v>
      </c>
      <c r="I815" s="125"/>
      <c r="J815" s="109" t="s">
        <v>1305</v>
      </c>
      <c r="K815" s="111">
        <f t="shared" si="23"/>
        <v>-5180</v>
      </c>
      <c r="L815" s="109"/>
    </row>
    <row r="816" spans="1:12" x14ac:dyDescent="0.25">
      <c r="A816" s="128" t="s">
        <v>2399</v>
      </c>
      <c r="B816" s="189">
        <f t="shared" si="27"/>
        <v>46264</v>
      </c>
      <c r="C816" s="109">
        <v>4387</v>
      </c>
      <c r="D816" s="118" t="s">
        <v>9108</v>
      </c>
      <c r="E816" s="109"/>
      <c r="F816" s="125" t="s">
        <v>1304</v>
      </c>
      <c r="G816" s="125"/>
      <c r="H816" s="109">
        <v>425</v>
      </c>
      <c r="I816" s="125"/>
      <c r="J816" s="109" t="s">
        <v>1305</v>
      </c>
      <c r="K816" s="111">
        <f t="shared" si="23"/>
        <v>-425</v>
      </c>
      <c r="L816" s="109"/>
    </row>
    <row r="817" spans="1:12" x14ac:dyDescent="0.25">
      <c r="A817" s="128" t="s">
        <v>2399</v>
      </c>
      <c r="B817" s="189">
        <f t="shared" si="27"/>
        <v>46264</v>
      </c>
      <c r="C817" s="109">
        <v>4388</v>
      </c>
      <c r="D817" s="118" t="s">
        <v>1308</v>
      </c>
      <c r="E817" s="109"/>
      <c r="F817" s="125" t="s">
        <v>1304</v>
      </c>
      <c r="G817" s="125"/>
      <c r="H817" s="109">
        <v>3500</v>
      </c>
      <c r="I817" s="125"/>
      <c r="J817" s="109" t="s">
        <v>1305</v>
      </c>
      <c r="K817" s="111">
        <f t="shared" si="23"/>
        <v>-3500</v>
      </c>
      <c r="L817" s="109"/>
    </row>
    <row r="818" spans="1:12" x14ac:dyDescent="0.25">
      <c r="A818" s="128" t="s">
        <v>2399</v>
      </c>
      <c r="B818" s="189">
        <f t="shared" si="27"/>
        <v>46264</v>
      </c>
      <c r="C818" s="109">
        <v>4389</v>
      </c>
      <c r="D818" s="118" t="s">
        <v>1306</v>
      </c>
      <c r="E818" s="109"/>
      <c r="F818" s="125" t="s">
        <v>1304</v>
      </c>
      <c r="G818" s="125"/>
      <c r="H818" s="109">
        <v>4250</v>
      </c>
      <c r="I818" s="125"/>
      <c r="J818" s="109" t="s">
        <v>1305</v>
      </c>
      <c r="K818" s="111">
        <f t="shared" si="23"/>
        <v>-4250</v>
      </c>
      <c r="L818" s="109"/>
    </row>
    <row r="819" spans="1:12" x14ac:dyDescent="0.25">
      <c r="A819" s="128" t="s">
        <v>2399</v>
      </c>
      <c r="B819" s="189">
        <f t="shared" si="27"/>
        <v>46264</v>
      </c>
      <c r="C819" s="109">
        <v>4390</v>
      </c>
      <c r="D819" s="118" t="s">
        <v>1307</v>
      </c>
      <c r="E819" s="109"/>
      <c r="F819" s="125" t="s">
        <v>1304</v>
      </c>
      <c r="G819" s="125"/>
      <c r="H819" s="109">
        <v>2975</v>
      </c>
      <c r="I819" s="125"/>
      <c r="J819" s="109" t="s">
        <v>1305</v>
      </c>
      <c r="K819" s="111">
        <f t="shared" si="23"/>
        <v>-2975</v>
      </c>
      <c r="L819" s="109"/>
    </row>
    <row r="820" spans="1:12" x14ac:dyDescent="0.25">
      <c r="A820" s="128" t="s">
        <v>2399</v>
      </c>
      <c r="B820" s="189">
        <f t="shared" si="27"/>
        <v>46264</v>
      </c>
      <c r="C820" s="109">
        <v>4391</v>
      </c>
      <c r="D820" s="118" t="s">
        <v>1311</v>
      </c>
      <c r="E820" s="109"/>
      <c r="F820" s="125" t="s">
        <v>1304</v>
      </c>
      <c r="G820" s="125"/>
      <c r="H820" s="109">
        <v>510</v>
      </c>
      <c r="I820" s="125"/>
      <c r="J820" s="109" t="s">
        <v>1305</v>
      </c>
      <c r="K820" s="111">
        <f t="shared" si="23"/>
        <v>-510</v>
      </c>
      <c r="L820" s="109"/>
    </row>
    <row r="821" spans="1:12" x14ac:dyDescent="0.25">
      <c r="A821" s="128" t="s">
        <v>2399</v>
      </c>
      <c r="B821" s="189">
        <f t="shared" si="27"/>
        <v>46264</v>
      </c>
      <c r="C821" s="109">
        <v>4392</v>
      </c>
      <c r="D821" s="118" t="s">
        <v>134</v>
      </c>
      <c r="E821" s="109"/>
      <c r="F821" s="125" t="s">
        <v>1304</v>
      </c>
      <c r="G821" s="125"/>
      <c r="H821" s="109">
        <v>1550</v>
      </c>
      <c r="I821" s="125"/>
      <c r="J821" s="109" t="s">
        <v>1305</v>
      </c>
      <c r="K821" s="111">
        <f t="shared" si="23"/>
        <v>-1550</v>
      </c>
      <c r="L821" s="109"/>
    </row>
    <row r="822" spans="1:12" x14ac:dyDescent="0.25">
      <c r="A822" s="128" t="s">
        <v>2399</v>
      </c>
      <c r="B822" s="189">
        <f t="shared" si="27"/>
        <v>46264</v>
      </c>
      <c r="C822" s="109">
        <v>4393</v>
      </c>
      <c r="D822" s="118" t="s">
        <v>145</v>
      </c>
      <c r="E822" s="109"/>
      <c r="F822" s="125" t="s">
        <v>1304</v>
      </c>
      <c r="G822" s="125"/>
      <c r="H822" s="109">
        <v>1900</v>
      </c>
      <c r="I822" s="125"/>
      <c r="J822" s="109" t="s">
        <v>1305</v>
      </c>
      <c r="K822" s="111">
        <f t="shared" si="23"/>
        <v>-1900</v>
      </c>
      <c r="L822" s="109"/>
    </row>
    <row r="823" spans="1:12" x14ac:dyDescent="0.25">
      <c r="A823" s="128" t="s">
        <v>2399</v>
      </c>
      <c r="B823" s="189">
        <f t="shared" si="27"/>
        <v>46264</v>
      </c>
      <c r="C823" s="109">
        <v>4394</v>
      </c>
      <c r="D823" s="118" t="s">
        <v>1312</v>
      </c>
      <c r="E823" s="109"/>
      <c r="F823" s="125" t="s">
        <v>1304</v>
      </c>
      <c r="G823" s="125"/>
      <c r="H823" s="109">
        <v>425</v>
      </c>
      <c r="I823" s="125"/>
      <c r="J823" s="109" t="s">
        <v>1305</v>
      </c>
      <c r="K823" s="111">
        <f t="shared" si="23"/>
        <v>-425</v>
      </c>
      <c r="L823" s="109"/>
    </row>
    <row r="824" spans="1:12" x14ac:dyDescent="0.25">
      <c r="A824" s="128" t="s">
        <v>2399</v>
      </c>
      <c r="B824" s="189">
        <f t="shared" si="27"/>
        <v>46264</v>
      </c>
      <c r="C824" s="109">
        <v>4395</v>
      </c>
      <c r="D824" s="118" t="s">
        <v>265</v>
      </c>
      <c r="E824" s="109"/>
      <c r="F824" s="125" t="s">
        <v>1304</v>
      </c>
      <c r="G824" s="125"/>
      <c r="H824" s="109">
        <v>200</v>
      </c>
      <c r="I824" s="125"/>
      <c r="J824" s="109" t="s">
        <v>1305</v>
      </c>
      <c r="K824" s="111">
        <f t="shared" si="23"/>
        <v>-200</v>
      </c>
      <c r="L824" s="109"/>
    </row>
    <row r="825" spans="1:12" x14ac:dyDescent="0.25">
      <c r="A825" s="128" t="s">
        <v>2400</v>
      </c>
      <c r="B825" s="189">
        <f t="shared" si="27"/>
        <v>46265</v>
      </c>
      <c r="C825" s="109">
        <v>4396</v>
      </c>
      <c r="D825" s="118" t="s">
        <v>1303</v>
      </c>
      <c r="E825" s="109"/>
      <c r="F825" s="125" t="s">
        <v>1304</v>
      </c>
      <c r="G825" s="125"/>
      <c r="H825" s="109">
        <v>6030</v>
      </c>
      <c r="I825" s="125"/>
      <c r="J825" s="109" t="s">
        <v>1305</v>
      </c>
      <c r="K825" s="111">
        <f t="shared" si="23"/>
        <v>-6030</v>
      </c>
      <c r="L825" s="109"/>
    </row>
    <row r="826" spans="1:12" x14ac:dyDescent="0.25">
      <c r="A826" s="128" t="s">
        <v>2400</v>
      </c>
      <c r="B826" s="189">
        <f t="shared" si="27"/>
        <v>46265</v>
      </c>
      <c r="C826" s="109">
        <v>4397</v>
      </c>
      <c r="D826" s="118" t="s">
        <v>1306</v>
      </c>
      <c r="E826" s="109"/>
      <c r="F826" s="125" t="s">
        <v>1304</v>
      </c>
      <c r="G826" s="125"/>
      <c r="H826" s="109">
        <v>3400</v>
      </c>
      <c r="I826" s="125"/>
      <c r="J826" s="109" t="s">
        <v>1305</v>
      </c>
      <c r="K826" s="111">
        <f t="shared" si="23"/>
        <v>-3400</v>
      </c>
      <c r="L826" s="109"/>
    </row>
    <row r="827" spans="1:12" x14ac:dyDescent="0.25">
      <c r="A827" s="128" t="s">
        <v>2400</v>
      </c>
      <c r="B827" s="189">
        <f t="shared" si="27"/>
        <v>46265</v>
      </c>
      <c r="C827" s="109">
        <v>4398</v>
      </c>
      <c r="D827" s="118" t="s">
        <v>9108</v>
      </c>
      <c r="E827" s="109"/>
      <c r="F827" s="125" t="s">
        <v>1304</v>
      </c>
      <c r="G827" s="125"/>
      <c r="H827" s="109">
        <v>1700</v>
      </c>
      <c r="I827" s="125"/>
      <c r="J827" s="109" t="s">
        <v>1305</v>
      </c>
      <c r="K827" s="111">
        <f t="shared" si="23"/>
        <v>-1700</v>
      </c>
      <c r="L827" s="109"/>
    </row>
    <row r="828" spans="1:12" x14ac:dyDescent="0.25">
      <c r="A828" s="128" t="s">
        <v>2400</v>
      </c>
      <c r="B828" s="189">
        <f t="shared" si="27"/>
        <v>46265</v>
      </c>
      <c r="C828" s="109">
        <v>4399</v>
      </c>
      <c r="D828" s="118" t="s">
        <v>1309</v>
      </c>
      <c r="E828" s="109"/>
      <c r="F828" s="125" t="s">
        <v>1304</v>
      </c>
      <c r="G828" s="125"/>
      <c r="H828" s="109">
        <v>850</v>
      </c>
      <c r="I828" s="125"/>
      <c r="J828" s="109" t="s">
        <v>1305</v>
      </c>
      <c r="K828" s="111">
        <f t="shared" si="23"/>
        <v>-850</v>
      </c>
      <c r="L828" s="109"/>
    </row>
    <row r="829" spans="1:12" x14ac:dyDescent="0.25">
      <c r="A829" s="128" t="s">
        <v>2400</v>
      </c>
      <c r="B829" s="189">
        <f t="shared" si="27"/>
        <v>46265</v>
      </c>
      <c r="C829" s="109">
        <v>4400</v>
      </c>
      <c r="D829" s="118" t="s">
        <v>1311</v>
      </c>
      <c r="E829" s="109"/>
      <c r="F829" s="125" t="s">
        <v>1304</v>
      </c>
      <c r="G829" s="125"/>
      <c r="H829" s="109">
        <v>680</v>
      </c>
      <c r="I829" s="125"/>
      <c r="J829" s="109" t="s">
        <v>1305</v>
      </c>
      <c r="K829" s="111">
        <f t="shared" si="23"/>
        <v>-680</v>
      </c>
      <c r="L829" s="109"/>
    </row>
    <row r="830" spans="1:12" x14ac:dyDescent="0.25">
      <c r="A830" s="128" t="s">
        <v>2400</v>
      </c>
      <c r="B830" s="189">
        <f t="shared" si="27"/>
        <v>46265</v>
      </c>
      <c r="C830" s="109">
        <v>4401</v>
      </c>
      <c r="D830" s="118" t="s">
        <v>1308</v>
      </c>
      <c r="E830" s="109"/>
      <c r="F830" s="125" t="s">
        <v>1304</v>
      </c>
      <c r="G830" s="125"/>
      <c r="H830" s="109">
        <v>4500</v>
      </c>
      <c r="I830" s="125"/>
      <c r="J830" s="109" t="s">
        <v>1305</v>
      </c>
      <c r="K830" s="111">
        <f t="shared" si="23"/>
        <v>-4500</v>
      </c>
      <c r="L830" s="109"/>
    </row>
    <row r="831" spans="1:12" x14ac:dyDescent="0.25">
      <c r="A831" s="128" t="s">
        <v>2400</v>
      </c>
      <c r="B831" s="189">
        <f t="shared" si="27"/>
        <v>46265</v>
      </c>
      <c r="C831" s="109">
        <v>4402</v>
      </c>
      <c r="D831" s="118" t="s">
        <v>145</v>
      </c>
      <c r="E831" s="109"/>
      <c r="F831" s="125" t="s">
        <v>1304</v>
      </c>
      <c r="G831" s="125"/>
      <c r="H831" s="109">
        <v>3650</v>
      </c>
      <c r="I831" s="125"/>
      <c r="J831" s="109" t="s">
        <v>1305</v>
      </c>
      <c r="K831" s="111">
        <f t="shared" si="23"/>
        <v>-3650</v>
      </c>
      <c r="L831" s="109"/>
    </row>
    <row r="832" spans="1:12" x14ac:dyDescent="0.25">
      <c r="A832" s="128" t="s">
        <v>2400</v>
      </c>
      <c r="B832" s="189">
        <f t="shared" si="27"/>
        <v>46265</v>
      </c>
      <c r="C832" s="109">
        <v>4403</v>
      </c>
      <c r="D832" s="118" t="s">
        <v>147</v>
      </c>
      <c r="E832" s="109"/>
      <c r="F832" s="125" t="s">
        <v>1304</v>
      </c>
      <c r="G832" s="125"/>
      <c r="H832" s="109">
        <v>10000</v>
      </c>
      <c r="I832" s="125"/>
      <c r="J832" s="109" t="s">
        <v>1305</v>
      </c>
      <c r="K832" s="111">
        <f t="shared" si="23"/>
        <v>-10000</v>
      </c>
      <c r="L832" s="109"/>
    </row>
    <row r="833" spans="1:12" x14ac:dyDescent="0.25">
      <c r="A833" s="128" t="s">
        <v>2400</v>
      </c>
      <c r="B833" s="189">
        <f t="shared" si="27"/>
        <v>46265</v>
      </c>
      <c r="C833" s="109">
        <v>4404</v>
      </c>
      <c r="D833" s="118" t="s">
        <v>1310</v>
      </c>
      <c r="E833" s="109"/>
      <c r="F833" s="125" t="s">
        <v>1304</v>
      </c>
      <c r="G833" s="125"/>
      <c r="H833" s="109">
        <v>1700</v>
      </c>
      <c r="I833" s="125"/>
      <c r="J833" s="109" t="s">
        <v>1305</v>
      </c>
      <c r="K833" s="111">
        <f t="shared" si="23"/>
        <v>-1700</v>
      </c>
      <c r="L833" s="109"/>
    </row>
    <row r="834" spans="1:12" x14ac:dyDescent="0.25">
      <c r="A834" s="128" t="s">
        <v>2400</v>
      </c>
      <c r="B834" s="189">
        <f t="shared" si="27"/>
        <v>46265</v>
      </c>
      <c r="C834" s="109">
        <v>4405</v>
      </c>
      <c r="D834" s="118" t="s">
        <v>1312</v>
      </c>
      <c r="E834" s="109"/>
      <c r="F834" s="125" t="s">
        <v>1304</v>
      </c>
      <c r="G834" s="125"/>
      <c r="H834" s="109">
        <v>1020</v>
      </c>
      <c r="I834" s="125"/>
      <c r="J834" s="109" t="s">
        <v>1305</v>
      </c>
      <c r="K834" s="111">
        <f t="shared" si="23"/>
        <v>-1020</v>
      </c>
      <c r="L834" s="109"/>
    </row>
    <row r="835" spans="1:12" x14ac:dyDescent="0.25">
      <c r="A835" s="128" t="s">
        <v>2400</v>
      </c>
      <c r="B835" s="189">
        <f t="shared" si="27"/>
        <v>46265</v>
      </c>
      <c r="C835" s="109">
        <v>4406</v>
      </c>
      <c r="D835" s="118" t="s">
        <v>1313</v>
      </c>
      <c r="E835" s="109"/>
      <c r="F835" s="125" t="s">
        <v>1304</v>
      </c>
      <c r="G835" s="125"/>
      <c r="H835" s="109">
        <v>1275</v>
      </c>
      <c r="I835" s="125"/>
      <c r="J835" s="109" t="s">
        <v>1305</v>
      </c>
      <c r="K835" s="111">
        <f t="shared" si="23"/>
        <v>-1275</v>
      </c>
      <c r="L835" s="109"/>
    </row>
    <row r="836" spans="1:12" x14ac:dyDescent="0.25">
      <c r="A836" s="128" t="s">
        <v>2400</v>
      </c>
      <c r="B836" s="189">
        <f t="shared" si="27"/>
        <v>46265</v>
      </c>
      <c r="C836" s="109">
        <v>4407</v>
      </c>
      <c r="D836" s="118" t="s">
        <v>265</v>
      </c>
      <c r="E836" s="109"/>
      <c r="F836" s="125" t="s">
        <v>1304</v>
      </c>
      <c r="G836" s="125"/>
      <c r="H836" s="109">
        <v>400</v>
      </c>
      <c r="I836" s="125"/>
      <c r="J836" s="109" t="s">
        <v>1305</v>
      </c>
      <c r="K836" s="111">
        <f t="shared" si="23"/>
        <v>-400</v>
      </c>
      <c r="L836" s="109"/>
    </row>
    <row r="837" spans="1:12" x14ac:dyDescent="0.25">
      <c r="A837" s="128" t="s">
        <v>2400</v>
      </c>
      <c r="B837" s="189">
        <f t="shared" si="27"/>
        <v>46265</v>
      </c>
      <c r="C837" s="109">
        <v>4408</v>
      </c>
      <c r="D837" s="118" t="s">
        <v>1307</v>
      </c>
      <c r="E837" s="109"/>
      <c r="F837" s="125" t="s">
        <v>1304</v>
      </c>
      <c r="G837" s="125"/>
      <c r="H837" s="109">
        <v>1700</v>
      </c>
      <c r="I837" s="125"/>
      <c r="J837" s="109" t="s">
        <v>1305</v>
      </c>
      <c r="K837" s="111">
        <f t="shared" si="23"/>
        <v>-1700</v>
      </c>
      <c r="L837" s="109"/>
    </row>
    <row r="838" spans="1:12" x14ac:dyDescent="0.25">
      <c r="A838" s="128" t="s">
        <v>2400</v>
      </c>
      <c r="B838" s="189">
        <f t="shared" si="27"/>
        <v>46265</v>
      </c>
      <c r="C838" s="109">
        <v>4409</v>
      </c>
      <c r="D838" s="118" t="s">
        <v>610</v>
      </c>
      <c r="E838" s="109"/>
      <c r="F838" s="125" t="s">
        <v>1304</v>
      </c>
      <c r="G838" s="125"/>
      <c r="H838" s="109">
        <v>35000</v>
      </c>
      <c r="I838" s="125"/>
      <c r="J838" s="109" t="s">
        <v>1305</v>
      </c>
      <c r="K838" s="111">
        <f t="shared" si="23"/>
        <v>-35000</v>
      </c>
      <c r="L838" s="109"/>
    </row>
    <row r="839" spans="1:12" x14ac:dyDescent="0.25">
      <c r="A839" s="128" t="s">
        <v>2401</v>
      </c>
      <c r="B839" s="189">
        <f t="shared" ref="B839:B875" si="30">IF(A839="","",IF(ISNUMBER(A839),IFERROR(VLOOKUP(TEXT(A839,"yyyy/mm/dd"),BSAD,2,FALSE),""),IFERROR(VLOOKUP(A839,BSAD,2,FALSE),"")))</f>
        <v>46266</v>
      </c>
      <c r="C839" s="109">
        <v>4410</v>
      </c>
      <c r="D839" s="118" t="s">
        <v>1303</v>
      </c>
      <c r="E839" s="109"/>
      <c r="F839" s="125" t="s">
        <v>1304</v>
      </c>
      <c r="G839" s="125"/>
      <c r="H839" s="109">
        <v>5180</v>
      </c>
      <c r="I839" s="125"/>
      <c r="J839" s="109" t="s">
        <v>1305</v>
      </c>
      <c r="K839" s="111">
        <f t="shared" si="23"/>
        <v>-5180</v>
      </c>
      <c r="L839" s="109"/>
    </row>
    <row r="840" spans="1:12" x14ac:dyDescent="0.25">
      <c r="A840" s="128" t="s">
        <v>2401</v>
      </c>
      <c r="B840" s="189">
        <f t="shared" si="30"/>
        <v>46266</v>
      </c>
      <c r="C840" s="109">
        <v>4411</v>
      </c>
      <c r="D840" s="118" t="s">
        <v>1306</v>
      </c>
      <c r="E840" s="109"/>
      <c r="F840" s="125" t="s">
        <v>1304</v>
      </c>
      <c r="G840" s="125"/>
      <c r="H840" s="109">
        <v>3400</v>
      </c>
      <c r="I840" s="125"/>
      <c r="J840" s="109" t="s">
        <v>1305</v>
      </c>
      <c r="K840" s="111">
        <f t="shared" si="23"/>
        <v>-3400</v>
      </c>
      <c r="L840" s="109"/>
    </row>
    <row r="841" spans="1:12" x14ac:dyDescent="0.25">
      <c r="A841" s="128" t="s">
        <v>2401</v>
      </c>
      <c r="B841" s="189">
        <f t="shared" si="30"/>
        <v>46266</v>
      </c>
      <c r="C841" s="109">
        <v>4412</v>
      </c>
      <c r="D841" s="118" t="s">
        <v>9108</v>
      </c>
      <c r="E841" s="109"/>
      <c r="F841" s="125" t="s">
        <v>1304</v>
      </c>
      <c r="G841" s="125"/>
      <c r="H841" s="109">
        <v>2550</v>
      </c>
      <c r="I841" s="125"/>
      <c r="J841" s="109" t="s">
        <v>1305</v>
      </c>
      <c r="K841" s="111">
        <f t="shared" si="23"/>
        <v>-2550</v>
      </c>
      <c r="L841" s="109"/>
    </row>
    <row r="842" spans="1:12" x14ac:dyDescent="0.25">
      <c r="A842" s="128" t="s">
        <v>2401</v>
      </c>
      <c r="B842" s="189">
        <f t="shared" si="30"/>
        <v>46266</v>
      </c>
      <c r="C842" s="109">
        <v>4413</v>
      </c>
      <c r="D842" s="118" t="s">
        <v>1307</v>
      </c>
      <c r="E842" s="109"/>
      <c r="F842" s="125" t="s">
        <v>1304</v>
      </c>
      <c r="G842" s="125"/>
      <c r="H842" s="109">
        <v>2125</v>
      </c>
      <c r="I842" s="125"/>
      <c r="J842" s="109" t="s">
        <v>1305</v>
      </c>
      <c r="K842" s="111">
        <f t="shared" si="23"/>
        <v>-2125</v>
      </c>
      <c r="L842" s="109"/>
    </row>
    <row r="843" spans="1:12" x14ac:dyDescent="0.25">
      <c r="A843" s="128" t="s">
        <v>2401</v>
      </c>
      <c r="B843" s="189">
        <f t="shared" si="30"/>
        <v>46266</v>
      </c>
      <c r="C843" s="109">
        <v>4414</v>
      </c>
      <c r="D843" s="118" t="s">
        <v>1308</v>
      </c>
      <c r="E843" s="109"/>
      <c r="F843" s="125" t="s">
        <v>1304</v>
      </c>
      <c r="G843" s="125"/>
      <c r="H843" s="109">
        <v>5700</v>
      </c>
      <c r="I843" s="125"/>
      <c r="J843" s="109" t="s">
        <v>1305</v>
      </c>
      <c r="K843" s="111">
        <f t="shared" si="23"/>
        <v>-5700</v>
      </c>
      <c r="L843" s="109"/>
    </row>
    <row r="844" spans="1:12" x14ac:dyDescent="0.25">
      <c r="A844" s="128" t="s">
        <v>2401</v>
      </c>
      <c r="B844" s="189">
        <f t="shared" si="30"/>
        <v>46266</v>
      </c>
      <c r="C844" s="109">
        <v>4415</v>
      </c>
      <c r="D844" s="118" t="s">
        <v>1312</v>
      </c>
      <c r="E844" s="109"/>
      <c r="F844" s="125" t="s">
        <v>1304</v>
      </c>
      <c r="G844" s="125"/>
      <c r="H844" s="109">
        <v>425</v>
      </c>
      <c r="I844" s="125"/>
      <c r="J844" s="109" t="s">
        <v>1305</v>
      </c>
      <c r="K844" s="111">
        <f t="shared" si="23"/>
        <v>-425</v>
      </c>
      <c r="L844" s="109"/>
    </row>
    <row r="845" spans="1:12" x14ac:dyDescent="0.25">
      <c r="A845" s="128" t="s">
        <v>2401</v>
      </c>
      <c r="B845" s="189">
        <f t="shared" si="30"/>
        <v>46266</v>
      </c>
      <c r="C845" s="109">
        <v>4416</v>
      </c>
      <c r="D845" s="118" t="s">
        <v>1311</v>
      </c>
      <c r="E845" s="109"/>
      <c r="F845" s="125" t="s">
        <v>1304</v>
      </c>
      <c r="G845" s="125"/>
      <c r="H845" s="109">
        <v>680</v>
      </c>
      <c r="I845" s="125"/>
      <c r="J845" s="109" t="s">
        <v>1305</v>
      </c>
      <c r="K845" s="111">
        <f t="shared" si="23"/>
        <v>-680</v>
      </c>
      <c r="L845" s="109"/>
    </row>
    <row r="846" spans="1:12" x14ac:dyDescent="0.25">
      <c r="A846" s="128" t="s">
        <v>2401</v>
      </c>
      <c r="B846" s="189">
        <f t="shared" si="30"/>
        <v>46266</v>
      </c>
      <c r="C846" s="109">
        <v>4417</v>
      </c>
      <c r="D846" s="118" t="s">
        <v>1313</v>
      </c>
      <c r="E846" s="109"/>
      <c r="F846" s="125" t="s">
        <v>1304</v>
      </c>
      <c r="G846" s="125"/>
      <c r="H846" s="109">
        <v>1275</v>
      </c>
      <c r="I846" s="125"/>
      <c r="J846" s="109" t="s">
        <v>1305</v>
      </c>
      <c r="K846" s="111">
        <f t="shared" si="23"/>
        <v>-1275</v>
      </c>
      <c r="L846" s="109"/>
    </row>
    <row r="847" spans="1:12" x14ac:dyDescent="0.25">
      <c r="A847" s="128" t="s">
        <v>2401</v>
      </c>
      <c r="B847" s="189">
        <f t="shared" si="30"/>
        <v>46266</v>
      </c>
      <c r="C847" s="109">
        <v>4418</v>
      </c>
      <c r="D847" s="118" t="s">
        <v>145</v>
      </c>
      <c r="E847" s="109"/>
      <c r="F847" s="125" t="s">
        <v>1304</v>
      </c>
      <c r="G847" s="125"/>
      <c r="H847" s="109">
        <v>1900</v>
      </c>
      <c r="I847" s="125"/>
      <c r="J847" s="109" t="s">
        <v>1305</v>
      </c>
      <c r="K847" s="111">
        <f t="shared" si="23"/>
        <v>-1900</v>
      </c>
      <c r="L847" s="109"/>
    </row>
    <row r="848" spans="1:12" x14ac:dyDescent="0.25">
      <c r="A848" s="128" t="s">
        <v>2401</v>
      </c>
      <c r="B848" s="189">
        <f t="shared" si="30"/>
        <v>46266</v>
      </c>
      <c r="C848" s="109">
        <v>6488</v>
      </c>
      <c r="D848" s="118" t="s">
        <v>153</v>
      </c>
      <c r="E848" s="109"/>
      <c r="F848" s="125" t="s">
        <v>1304</v>
      </c>
      <c r="G848" s="125"/>
      <c r="H848" s="109">
        <v>600</v>
      </c>
      <c r="I848" s="125"/>
      <c r="J848" s="109" t="s">
        <v>1305</v>
      </c>
      <c r="K848" s="111">
        <f t="shared" si="23"/>
        <v>-600</v>
      </c>
      <c r="L848" s="146">
        <v>66974</v>
      </c>
    </row>
    <row r="849" spans="1:12" x14ac:dyDescent="0.25">
      <c r="A849" s="128" t="s">
        <v>2401</v>
      </c>
      <c r="B849" s="189">
        <f t="shared" si="30"/>
        <v>46266</v>
      </c>
      <c r="C849" s="109">
        <v>6489</v>
      </c>
      <c r="D849" s="118" t="s">
        <v>153</v>
      </c>
      <c r="E849" s="109"/>
      <c r="F849" s="125" t="s">
        <v>1304</v>
      </c>
      <c r="G849" s="125"/>
      <c r="H849" s="109">
        <v>1750</v>
      </c>
      <c r="I849" s="125"/>
      <c r="J849" s="109" t="s">
        <v>1305</v>
      </c>
      <c r="K849" s="111">
        <f t="shared" si="23"/>
        <v>-1750</v>
      </c>
      <c r="L849" s="146">
        <v>66975</v>
      </c>
    </row>
    <row r="850" spans="1:12" x14ac:dyDescent="0.25">
      <c r="A850" s="128" t="s">
        <v>2402</v>
      </c>
      <c r="B850" s="189">
        <f t="shared" si="30"/>
        <v>46267</v>
      </c>
      <c r="C850" s="109">
        <v>4419</v>
      </c>
      <c r="D850" s="118" t="s">
        <v>1306</v>
      </c>
      <c r="E850" s="109"/>
      <c r="F850" s="125" t="s">
        <v>1304</v>
      </c>
      <c r="G850" s="125"/>
      <c r="H850" s="109">
        <v>4250</v>
      </c>
      <c r="I850" s="125"/>
      <c r="J850" s="109" t="s">
        <v>1305</v>
      </c>
      <c r="K850" s="111">
        <f t="shared" si="23"/>
        <v>-4250</v>
      </c>
      <c r="L850" s="109"/>
    </row>
    <row r="851" spans="1:12" x14ac:dyDescent="0.25">
      <c r="A851" s="128" t="s">
        <v>2402</v>
      </c>
      <c r="B851" s="189">
        <f t="shared" si="30"/>
        <v>46267</v>
      </c>
      <c r="C851" s="109">
        <v>4420</v>
      </c>
      <c r="D851" s="118" t="s">
        <v>1309</v>
      </c>
      <c r="E851" s="109"/>
      <c r="F851" s="125" t="s">
        <v>1304</v>
      </c>
      <c r="G851" s="125"/>
      <c r="H851" s="109">
        <v>425</v>
      </c>
      <c r="I851" s="125"/>
      <c r="J851" s="109" t="s">
        <v>1305</v>
      </c>
      <c r="K851" s="111">
        <f t="shared" si="23"/>
        <v>-425</v>
      </c>
      <c r="L851" s="109"/>
    </row>
    <row r="852" spans="1:12" x14ac:dyDescent="0.25">
      <c r="A852" s="128" t="s">
        <v>2402</v>
      </c>
      <c r="B852" s="189">
        <f t="shared" si="30"/>
        <v>46267</v>
      </c>
      <c r="C852" s="109">
        <v>4421</v>
      </c>
      <c r="D852" s="118" t="s">
        <v>1311</v>
      </c>
      <c r="E852" s="109"/>
      <c r="F852" s="125" t="s">
        <v>1304</v>
      </c>
      <c r="G852" s="125"/>
      <c r="H852" s="109">
        <v>680</v>
      </c>
      <c r="I852" s="125"/>
      <c r="J852" s="109" t="s">
        <v>1305</v>
      </c>
      <c r="K852" s="111">
        <f t="shared" si="23"/>
        <v>-680</v>
      </c>
      <c r="L852" s="109"/>
    </row>
    <row r="853" spans="1:12" x14ac:dyDescent="0.25">
      <c r="A853" s="128" t="s">
        <v>2402</v>
      </c>
      <c r="B853" s="189">
        <f t="shared" si="30"/>
        <v>46267</v>
      </c>
      <c r="C853" s="109">
        <v>4422</v>
      </c>
      <c r="D853" s="118" t="s">
        <v>1308</v>
      </c>
      <c r="E853" s="109"/>
      <c r="F853" s="125" t="s">
        <v>1304</v>
      </c>
      <c r="G853" s="125"/>
      <c r="H853" s="109">
        <v>4700</v>
      </c>
      <c r="I853" s="125"/>
      <c r="J853" s="109" t="s">
        <v>1305</v>
      </c>
      <c r="K853" s="111">
        <f t="shared" si="23"/>
        <v>-4700</v>
      </c>
      <c r="L853" s="109"/>
    </row>
    <row r="854" spans="1:12" x14ac:dyDescent="0.25">
      <c r="A854" s="128" t="s">
        <v>2402</v>
      </c>
      <c r="B854" s="189">
        <f t="shared" si="30"/>
        <v>46267</v>
      </c>
      <c r="C854" s="109">
        <v>4423</v>
      </c>
      <c r="D854" s="118" t="s">
        <v>1307</v>
      </c>
      <c r="E854" s="109"/>
      <c r="F854" s="125" t="s">
        <v>1304</v>
      </c>
      <c r="G854" s="125"/>
      <c r="H854" s="109">
        <v>2125</v>
      </c>
      <c r="I854" s="125"/>
      <c r="J854" s="109" t="s">
        <v>1305</v>
      </c>
      <c r="K854" s="111">
        <f t="shared" si="23"/>
        <v>-2125</v>
      </c>
      <c r="L854" s="109"/>
    </row>
    <row r="855" spans="1:12" x14ac:dyDescent="0.25">
      <c r="A855" s="128" t="s">
        <v>2402</v>
      </c>
      <c r="B855" s="189">
        <f t="shared" si="30"/>
        <v>46267</v>
      </c>
      <c r="C855" s="109">
        <v>4424</v>
      </c>
      <c r="D855" s="118" t="s">
        <v>1313</v>
      </c>
      <c r="E855" s="109"/>
      <c r="F855" s="125" t="s">
        <v>1304</v>
      </c>
      <c r="G855" s="125"/>
      <c r="H855" s="109">
        <v>1275</v>
      </c>
      <c r="I855" s="125"/>
      <c r="J855" s="109" t="s">
        <v>1305</v>
      </c>
      <c r="K855" s="111">
        <f t="shared" si="23"/>
        <v>-1275</v>
      </c>
      <c r="L855" s="109"/>
    </row>
    <row r="856" spans="1:12" x14ac:dyDescent="0.25">
      <c r="A856" s="128" t="s">
        <v>2402</v>
      </c>
      <c r="B856" s="189">
        <f t="shared" si="30"/>
        <v>46267</v>
      </c>
      <c r="C856" s="109">
        <v>4425</v>
      </c>
      <c r="D856" s="118" t="s">
        <v>1312</v>
      </c>
      <c r="E856" s="109"/>
      <c r="F856" s="125" t="s">
        <v>1304</v>
      </c>
      <c r="G856" s="125"/>
      <c r="H856" s="109">
        <v>425</v>
      </c>
      <c r="I856" s="125"/>
      <c r="J856" s="109" t="s">
        <v>1305</v>
      </c>
      <c r="K856" s="111">
        <f t="shared" si="23"/>
        <v>-425</v>
      </c>
      <c r="L856" s="109"/>
    </row>
    <row r="857" spans="1:12" x14ac:dyDescent="0.25">
      <c r="A857" s="128" t="s">
        <v>2402</v>
      </c>
      <c r="B857" s="189">
        <f t="shared" si="30"/>
        <v>46267</v>
      </c>
      <c r="C857" s="109">
        <v>4426</v>
      </c>
      <c r="D857" s="118" t="s">
        <v>8924</v>
      </c>
      <c r="E857" s="109"/>
      <c r="F857" s="125" t="s">
        <v>1304</v>
      </c>
      <c r="G857" s="125"/>
      <c r="H857" s="109">
        <v>2975</v>
      </c>
      <c r="I857" s="125"/>
      <c r="J857" s="109" t="s">
        <v>1305</v>
      </c>
      <c r="K857" s="111">
        <f t="shared" si="23"/>
        <v>-2975</v>
      </c>
      <c r="L857" s="109"/>
    </row>
    <row r="858" spans="1:12" x14ac:dyDescent="0.25">
      <c r="A858" s="128" t="s">
        <v>2402</v>
      </c>
      <c r="B858" s="189">
        <f t="shared" ref="B858:B859" si="31">IF(A858="","",IF(ISNUMBER(A858),IFERROR(VLOOKUP(TEXT(A858,"yyyy/mm/dd"),BSAD,2,FALSE),""),IFERROR(VLOOKUP(A858,BSAD,2,FALSE),"")))</f>
        <v>46267</v>
      </c>
      <c r="C858" s="109">
        <v>4427</v>
      </c>
      <c r="D858" s="118" t="s">
        <v>145</v>
      </c>
      <c r="E858" s="109"/>
      <c r="F858" s="125" t="s">
        <v>1304</v>
      </c>
      <c r="G858" s="125"/>
      <c r="H858" s="109">
        <v>1900</v>
      </c>
      <c r="I858" s="125"/>
      <c r="J858" s="109" t="s">
        <v>1305</v>
      </c>
      <c r="K858" s="111">
        <f t="shared" ref="K858:K859" si="32">IF($D858="","",N($G858)-$H858+$I858)</f>
        <v>-1900</v>
      </c>
      <c r="L858" s="109"/>
    </row>
    <row r="859" spans="1:12" x14ac:dyDescent="0.25">
      <c r="A859" s="128" t="s">
        <v>2402</v>
      </c>
      <c r="B859" s="189">
        <f t="shared" si="31"/>
        <v>46267</v>
      </c>
      <c r="C859" s="109">
        <v>6490</v>
      </c>
      <c r="D859" s="118" t="s">
        <v>153</v>
      </c>
      <c r="E859" s="109"/>
      <c r="F859" s="125" t="s">
        <v>1304</v>
      </c>
      <c r="G859" s="125"/>
      <c r="H859" s="109">
        <v>250</v>
      </c>
      <c r="I859" s="125"/>
      <c r="J859" s="109" t="s">
        <v>1305</v>
      </c>
      <c r="K859" s="111">
        <f t="shared" si="32"/>
        <v>-250</v>
      </c>
      <c r="L859" s="146">
        <v>66977</v>
      </c>
    </row>
    <row r="860" spans="1:12" x14ac:dyDescent="0.25">
      <c r="A860" s="128" t="s">
        <v>2402</v>
      </c>
      <c r="B860" s="189">
        <f t="shared" si="30"/>
        <v>46267</v>
      </c>
      <c r="C860" s="109"/>
      <c r="D860" s="118" t="s">
        <v>1378</v>
      </c>
      <c r="E860" s="109"/>
      <c r="F860" s="125" t="s">
        <v>8958</v>
      </c>
      <c r="G860" s="125"/>
      <c r="H860" s="109"/>
      <c r="I860" s="125">
        <v>12000</v>
      </c>
      <c r="J860" s="109" t="s">
        <v>1305</v>
      </c>
      <c r="K860" s="111">
        <f t="shared" si="23"/>
        <v>12000</v>
      </c>
      <c r="L860" s="146">
        <v>66977</v>
      </c>
    </row>
    <row r="861" spans="1:12" x14ac:dyDescent="0.25">
      <c r="A861" s="128" t="s">
        <v>2403</v>
      </c>
      <c r="B861" s="189">
        <f t="shared" si="30"/>
        <v>46268</v>
      </c>
      <c r="C861" s="109">
        <v>4428</v>
      </c>
      <c r="D861" s="118" t="s">
        <v>9108</v>
      </c>
      <c r="E861" s="109"/>
      <c r="F861" s="125" t="s">
        <v>1304</v>
      </c>
      <c r="G861" s="125"/>
      <c r="H861" s="109">
        <v>2550</v>
      </c>
      <c r="I861" s="125"/>
      <c r="J861" s="109" t="s">
        <v>1305</v>
      </c>
      <c r="K861" s="111">
        <f t="shared" si="23"/>
        <v>-2550</v>
      </c>
      <c r="L861" s="109"/>
    </row>
    <row r="862" spans="1:12" x14ac:dyDescent="0.25">
      <c r="A862" s="128" t="s">
        <v>2403</v>
      </c>
      <c r="B862" s="189">
        <f t="shared" si="30"/>
        <v>46268</v>
      </c>
      <c r="C862" s="109">
        <v>4429</v>
      </c>
      <c r="D862" s="118" t="s">
        <v>1310</v>
      </c>
      <c r="E862" s="109"/>
      <c r="F862" s="125" t="s">
        <v>1304</v>
      </c>
      <c r="G862" s="125"/>
      <c r="H862" s="109">
        <v>850</v>
      </c>
      <c r="I862" s="125"/>
      <c r="J862" s="109" t="s">
        <v>1305</v>
      </c>
      <c r="K862" s="111">
        <f t="shared" ref="K862:K875" si="33">IF($D862="","",N($G862)-$H862+$I862)</f>
        <v>-850</v>
      </c>
      <c r="L862" s="109"/>
    </row>
    <row r="863" spans="1:12" x14ac:dyDescent="0.25">
      <c r="A863" s="128" t="s">
        <v>2403</v>
      </c>
      <c r="B863" s="189">
        <f t="shared" si="30"/>
        <v>46268</v>
      </c>
      <c r="C863" s="109">
        <v>4430</v>
      </c>
      <c r="D863" s="118" t="s">
        <v>1311</v>
      </c>
      <c r="E863" s="109"/>
      <c r="F863" s="125" t="s">
        <v>1304</v>
      </c>
      <c r="G863" s="125"/>
      <c r="H863" s="109">
        <v>680</v>
      </c>
      <c r="I863" s="125"/>
      <c r="J863" s="109" t="s">
        <v>1305</v>
      </c>
      <c r="K863" s="111">
        <f t="shared" si="33"/>
        <v>-680</v>
      </c>
      <c r="L863" s="109"/>
    </row>
    <row r="864" spans="1:12" x14ac:dyDescent="0.25">
      <c r="A864" s="128" t="s">
        <v>2403</v>
      </c>
      <c r="B864" s="189">
        <f t="shared" si="30"/>
        <v>46268</v>
      </c>
      <c r="C864" s="109">
        <v>4431</v>
      </c>
      <c r="D864" s="118" t="s">
        <v>1307</v>
      </c>
      <c r="E864" s="109"/>
      <c r="F864" s="125" t="s">
        <v>1304</v>
      </c>
      <c r="G864" s="125"/>
      <c r="H864" s="109">
        <v>1275</v>
      </c>
      <c r="I864" s="125"/>
      <c r="J864" s="109" t="s">
        <v>1305</v>
      </c>
      <c r="K864" s="111">
        <f t="shared" si="33"/>
        <v>-1275</v>
      </c>
      <c r="L864" s="109"/>
    </row>
    <row r="865" spans="1:12" x14ac:dyDescent="0.25">
      <c r="A865" s="128" t="s">
        <v>2403</v>
      </c>
      <c r="B865" s="189">
        <f t="shared" si="30"/>
        <v>46268</v>
      </c>
      <c r="C865" s="109">
        <v>4432</v>
      </c>
      <c r="D865" s="118" t="s">
        <v>1308</v>
      </c>
      <c r="E865" s="109"/>
      <c r="F865" s="125" t="s">
        <v>1304</v>
      </c>
      <c r="G865" s="125"/>
      <c r="H865" s="109">
        <v>3200</v>
      </c>
      <c r="I865" s="125"/>
      <c r="J865" s="109" t="s">
        <v>1305</v>
      </c>
      <c r="K865" s="111">
        <f t="shared" si="33"/>
        <v>-3200</v>
      </c>
      <c r="L865" s="109"/>
    </row>
    <row r="866" spans="1:12" x14ac:dyDescent="0.25">
      <c r="A866" s="128" t="s">
        <v>2403</v>
      </c>
      <c r="B866" s="189">
        <f t="shared" si="30"/>
        <v>46268</v>
      </c>
      <c r="C866" s="109">
        <v>4433</v>
      </c>
      <c r="D866" s="118" t="s">
        <v>1313</v>
      </c>
      <c r="E866" s="109"/>
      <c r="F866" s="125" t="s">
        <v>1304</v>
      </c>
      <c r="G866" s="125"/>
      <c r="H866" s="109">
        <v>1275</v>
      </c>
      <c r="I866" s="125"/>
      <c r="J866" s="109" t="s">
        <v>1305</v>
      </c>
      <c r="K866" s="111">
        <f t="shared" si="33"/>
        <v>-1275</v>
      </c>
      <c r="L866" s="109"/>
    </row>
    <row r="867" spans="1:12" x14ac:dyDescent="0.25">
      <c r="A867" s="128" t="s">
        <v>2403</v>
      </c>
      <c r="B867" s="189">
        <f t="shared" si="30"/>
        <v>46268</v>
      </c>
      <c r="C867" s="109">
        <v>4434</v>
      </c>
      <c r="D867" s="118" t="s">
        <v>134</v>
      </c>
      <c r="E867" s="109"/>
      <c r="F867" s="125" t="s">
        <v>1304</v>
      </c>
      <c r="G867" s="125"/>
      <c r="H867" s="109">
        <v>1000</v>
      </c>
      <c r="I867" s="125"/>
      <c r="J867" s="109" t="s">
        <v>1305</v>
      </c>
      <c r="K867" s="111">
        <f t="shared" si="33"/>
        <v>-1000</v>
      </c>
      <c r="L867" s="109"/>
    </row>
    <row r="868" spans="1:12" x14ac:dyDescent="0.25">
      <c r="A868" s="128" t="s">
        <v>2403</v>
      </c>
      <c r="B868" s="189">
        <f t="shared" si="30"/>
        <v>46268</v>
      </c>
      <c r="C868" s="109">
        <v>4435</v>
      </c>
      <c r="D868" s="118" t="s">
        <v>145</v>
      </c>
      <c r="E868" s="109"/>
      <c r="F868" s="125" t="s">
        <v>1304</v>
      </c>
      <c r="G868" s="125"/>
      <c r="H868" s="109">
        <v>2445</v>
      </c>
      <c r="I868" s="125"/>
      <c r="J868" s="109" t="s">
        <v>1305</v>
      </c>
      <c r="K868" s="111">
        <f t="shared" si="33"/>
        <v>-2445</v>
      </c>
      <c r="L868" s="109"/>
    </row>
    <row r="869" spans="1:12" x14ac:dyDescent="0.25">
      <c r="A869" s="128" t="s">
        <v>2403</v>
      </c>
      <c r="B869" s="189">
        <f t="shared" si="30"/>
        <v>46268</v>
      </c>
      <c r="C869" s="109">
        <v>4436</v>
      </c>
      <c r="D869" s="118" t="s">
        <v>1312</v>
      </c>
      <c r="E869" s="109"/>
      <c r="F869" s="125" t="s">
        <v>1304</v>
      </c>
      <c r="G869" s="125"/>
      <c r="H869" s="109">
        <v>425</v>
      </c>
      <c r="I869" s="125"/>
      <c r="J869" s="109" t="s">
        <v>1305</v>
      </c>
      <c r="K869" s="111">
        <f t="shared" si="33"/>
        <v>-425</v>
      </c>
      <c r="L869" s="109"/>
    </row>
    <row r="870" spans="1:12" x14ac:dyDescent="0.25">
      <c r="A870" s="128" t="s">
        <v>2403</v>
      </c>
      <c r="B870" s="189">
        <f t="shared" ref="B870" si="34">IF(A870="","",IF(ISNUMBER(A870),IFERROR(VLOOKUP(TEXT(A870,"yyyy/mm/dd"),BSAD,2,FALSE),""),IFERROR(VLOOKUP(A870,BSAD,2,FALSE),"")))</f>
        <v>46268</v>
      </c>
      <c r="C870" s="109"/>
      <c r="D870" s="118" t="s">
        <v>1378</v>
      </c>
      <c r="E870" s="109"/>
      <c r="F870" s="125" t="s">
        <v>8958</v>
      </c>
      <c r="G870" s="125"/>
      <c r="H870" s="109"/>
      <c r="I870" s="125">
        <v>13000</v>
      </c>
      <c r="J870" s="109" t="s">
        <v>1305</v>
      </c>
      <c r="K870" s="111">
        <f t="shared" si="33"/>
        <v>13000</v>
      </c>
      <c r="L870" s="146">
        <v>66977</v>
      </c>
    </row>
    <row r="871" spans="1:12" x14ac:dyDescent="0.25">
      <c r="A871" s="128" t="s">
        <v>2404</v>
      </c>
      <c r="B871" s="189">
        <f t="shared" si="30"/>
        <v>46269</v>
      </c>
      <c r="C871" s="109">
        <v>4437</v>
      </c>
      <c r="D871" s="118" t="s">
        <v>1303</v>
      </c>
      <c r="E871" s="109"/>
      <c r="F871" s="125" t="s">
        <v>1304</v>
      </c>
      <c r="G871" s="125"/>
      <c r="H871" s="109">
        <v>5260</v>
      </c>
      <c r="I871" s="125"/>
      <c r="J871" s="109" t="s">
        <v>1305</v>
      </c>
      <c r="K871" s="111">
        <f t="shared" si="33"/>
        <v>-5260</v>
      </c>
      <c r="L871" s="109"/>
    </row>
    <row r="872" spans="1:12" x14ac:dyDescent="0.25">
      <c r="A872" s="128" t="s">
        <v>2404</v>
      </c>
      <c r="B872" s="189">
        <f t="shared" si="30"/>
        <v>46269</v>
      </c>
      <c r="C872" s="109">
        <v>4438</v>
      </c>
      <c r="D872" s="118" t="s">
        <v>1306</v>
      </c>
      <c r="E872" s="109"/>
      <c r="F872" s="125" t="s">
        <v>1304</v>
      </c>
      <c r="G872" s="125"/>
      <c r="H872" s="109">
        <v>2975</v>
      </c>
      <c r="I872" s="125"/>
      <c r="J872" s="109" t="s">
        <v>1305</v>
      </c>
      <c r="K872" s="111">
        <f t="shared" si="33"/>
        <v>-2975</v>
      </c>
      <c r="L872" s="109"/>
    </row>
    <row r="873" spans="1:12" x14ac:dyDescent="0.25">
      <c r="A873" s="128" t="s">
        <v>2404</v>
      </c>
      <c r="B873" s="189">
        <f t="shared" si="30"/>
        <v>46269</v>
      </c>
      <c r="C873" s="109">
        <v>4439</v>
      </c>
      <c r="D873" s="118" t="s">
        <v>9108</v>
      </c>
      <c r="E873" s="109"/>
      <c r="F873" s="125" t="s">
        <v>1304</v>
      </c>
      <c r="G873" s="125"/>
      <c r="H873" s="109">
        <v>2125</v>
      </c>
      <c r="I873" s="125"/>
      <c r="J873" s="109" t="s">
        <v>1305</v>
      </c>
      <c r="K873" s="111">
        <f t="shared" si="33"/>
        <v>-2125</v>
      </c>
      <c r="L873" s="109"/>
    </row>
    <row r="874" spans="1:12" x14ac:dyDescent="0.25">
      <c r="A874" s="128" t="s">
        <v>2404</v>
      </c>
      <c r="B874" s="189">
        <f t="shared" si="30"/>
        <v>46269</v>
      </c>
      <c r="C874" s="109">
        <v>4440</v>
      </c>
      <c r="D874" s="118" t="s">
        <v>1310</v>
      </c>
      <c r="E874" s="109"/>
      <c r="F874" s="125" t="s">
        <v>1304</v>
      </c>
      <c r="G874" s="125"/>
      <c r="H874" s="109">
        <v>850</v>
      </c>
      <c r="I874" s="125"/>
      <c r="J874" s="109" t="s">
        <v>1305</v>
      </c>
      <c r="K874" s="111">
        <f t="shared" si="33"/>
        <v>-850</v>
      </c>
      <c r="L874" s="109"/>
    </row>
    <row r="875" spans="1:12" x14ac:dyDescent="0.25">
      <c r="A875" s="128" t="s">
        <v>2404</v>
      </c>
      <c r="B875" s="189">
        <f t="shared" si="30"/>
        <v>46269</v>
      </c>
      <c r="C875" s="109">
        <v>4441</v>
      </c>
      <c r="D875" s="118" t="s">
        <v>1311</v>
      </c>
      <c r="E875" s="109"/>
      <c r="F875" s="125" t="s">
        <v>1304</v>
      </c>
      <c r="G875" s="125"/>
      <c r="H875" s="109">
        <v>680</v>
      </c>
      <c r="I875" s="125"/>
      <c r="J875" s="109" t="s">
        <v>1305</v>
      </c>
      <c r="K875" s="111">
        <f t="shared" si="33"/>
        <v>-680</v>
      </c>
      <c r="L875" s="109"/>
    </row>
    <row r="876" spans="1:12" x14ac:dyDescent="0.25">
      <c r="A876" s="128" t="s">
        <v>2404</v>
      </c>
      <c r="B876" s="189">
        <f t="shared" si="27"/>
        <v>46269</v>
      </c>
      <c r="C876" s="109">
        <v>4442</v>
      </c>
      <c r="D876" s="118" t="s">
        <v>1307</v>
      </c>
      <c r="E876" s="109"/>
      <c r="F876" s="125" t="s">
        <v>1304</v>
      </c>
      <c r="G876" s="125"/>
      <c r="H876" s="109">
        <v>2550</v>
      </c>
      <c r="I876" s="125"/>
      <c r="J876" s="109" t="s">
        <v>1305</v>
      </c>
      <c r="K876" s="111">
        <f t="shared" si="23"/>
        <v>-2550</v>
      </c>
      <c r="L876" s="109"/>
    </row>
    <row r="877" spans="1:12" x14ac:dyDescent="0.25">
      <c r="A877" s="128" t="s">
        <v>2404</v>
      </c>
      <c r="B877" s="189">
        <f t="shared" si="27"/>
        <v>46269</v>
      </c>
      <c r="C877" s="109">
        <v>4443</v>
      </c>
      <c r="D877" s="118" t="s">
        <v>1308</v>
      </c>
      <c r="E877" s="109"/>
      <c r="F877" s="125" t="s">
        <v>1304</v>
      </c>
      <c r="G877" s="125"/>
      <c r="H877" s="109">
        <v>6000</v>
      </c>
      <c r="I877" s="125"/>
      <c r="J877" s="109" t="s">
        <v>1305</v>
      </c>
      <c r="K877" s="111">
        <f t="shared" si="23"/>
        <v>-6000</v>
      </c>
      <c r="L877" s="109"/>
    </row>
    <row r="878" spans="1:12" x14ac:dyDescent="0.25">
      <c r="A878" s="128" t="s">
        <v>2404</v>
      </c>
      <c r="B878" s="189">
        <f t="shared" si="27"/>
        <v>46269</v>
      </c>
      <c r="C878" s="109">
        <v>4444</v>
      </c>
      <c r="D878" s="118" t="s">
        <v>1312</v>
      </c>
      <c r="E878" s="109"/>
      <c r="F878" s="125" t="s">
        <v>1304</v>
      </c>
      <c r="G878" s="125"/>
      <c r="H878" s="109">
        <v>595</v>
      </c>
      <c r="I878" s="125"/>
      <c r="J878" s="109" t="s">
        <v>1305</v>
      </c>
      <c r="K878" s="111">
        <f t="shared" si="23"/>
        <v>-595</v>
      </c>
      <c r="L878" s="109"/>
    </row>
    <row r="879" spans="1:12" x14ac:dyDescent="0.25">
      <c r="A879" s="128" t="s">
        <v>2404</v>
      </c>
      <c r="B879" s="189">
        <f t="shared" si="27"/>
        <v>46269</v>
      </c>
      <c r="C879" s="109">
        <v>4445</v>
      </c>
      <c r="D879" s="118" t="s">
        <v>1313</v>
      </c>
      <c r="E879" s="109"/>
      <c r="F879" s="125" t="s">
        <v>1304</v>
      </c>
      <c r="G879" s="125"/>
      <c r="H879" s="109">
        <v>1275</v>
      </c>
      <c r="I879" s="125"/>
      <c r="J879" s="109" t="s">
        <v>1305</v>
      </c>
      <c r="K879" s="111">
        <f t="shared" si="23"/>
        <v>-1275</v>
      </c>
      <c r="L879" s="109"/>
    </row>
    <row r="880" spans="1:12" x14ac:dyDescent="0.25">
      <c r="A880" s="128" t="s">
        <v>2404</v>
      </c>
      <c r="B880" s="189">
        <f t="shared" si="27"/>
        <v>46269</v>
      </c>
      <c r="C880" s="109">
        <v>4446</v>
      </c>
      <c r="D880" s="118" t="s">
        <v>145</v>
      </c>
      <c r="E880" s="109"/>
      <c r="F880" s="125" t="s">
        <v>1304</v>
      </c>
      <c r="G880" s="125"/>
      <c r="H880" s="109">
        <v>4075</v>
      </c>
      <c r="I880" s="125"/>
      <c r="J880" s="109" t="s">
        <v>1305</v>
      </c>
      <c r="K880" s="111">
        <f t="shared" si="23"/>
        <v>-4075</v>
      </c>
      <c r="L880" s="109"/>
    </row>
    <row r="881" spans="1:12" x14ac:dyDescent="0.25">
      <c r="A881" s="128" t="s">
        <v>2405</v>
      </c>
      <c r="B881" s="189">
        <f t="shared" si="27"/>
        <v>46270</v>
      </c>
      <c r="C881" s="109">
        <v>4447</v>
      </c>
      <c r="D881" s="118" t="s">
        <v>1303</v>
      </c>
      <c r="E881" s="109"/>
      <c r="F881" s="125" t="s">
        <v>1304</v>
      </c>
      <c r="G881" s="125"/>
      <c r="H881" s="109">
        <v>5180</v>
      </c>
      <c r="I881" s="125"/>
      <c r="J881" s="109" t="s">
        <v>1305</v>
      </c>
      <c r="K881" s="111">
        <f t="shared" si="23"/>
        <v>-5180</v>
      </c>
      <c r="L881" s="109"/>
    </row>
    <row r="882" spans="1:12" x14ac:dyDescent="0.25">
      <c r="A882" s="128" t="s">
        <v>2405</v>
      </c>
      <c r="B882" s="189">
        <f t="shared" si="27"/>
        <v>46270</v>
      </c>
      <c r="C882" s="109">
        <v>4448</v>
      </c>
      <c r="D882" s="118" t="s">
        <v>1306</v>
      </c>
      <c r="E882" s="109"/>
      <c r="F882" s="125" t="s">
        <v>1304</v>
      </c>
      <c r="G882" s="125"/>
      <c r="H882" s="109">
        <v>4250</v>
      </c>
      <c r="I882" s="125"/>
      <c r="J882" s="109" t="s">
        <v>1305</v>
      </c>
      <c r="K882" s="111">
        <f t="shared" si="23"/>
        <v>-4250</v>
      </c>
      <c r="L882" s="109"/>
    </row>
    <row r="883" spans="1:12" x14ac:dyDescent="0.25">
      <c r="A883" s="128" t="s">
        <v>2405</v>
      </c>
      <c r="B883" s="189">
        <f t="shared" si="27"/>
        <v>46270</v>
      </c>
      <c r="C883" s="109">
        <v>4449</v>
      </c>
      <c r="D883" s="118" t="s">
        <v>134</v>
      </c>
      <c r="E883" s="109"/>
      <c r="F883" s="125" t="s">
        <v>1304</v>
      </c>
      <c r="G883" s="125"/>
      <c r="H883" s="109">
        <v>1700</v>
      </c>
      <c r="I883" s="125"/>
      <c r="J883" s="109" t="s">
        <v>1305</v>
      </c>
      <c r="K883" s="111">
        <f t="shared" si="23"/>
        <v>-1700</v>
      </c>
      <c r="L883" s="109"/>
    </row>
    <row r="884" spans="1:12" x14ac:dyDescent="0.25">
      <c r="A884" s="128" t="s">
        <v>2405</v>
      </c>
      <c r="B884" s="189">
        <f t="shared" si="27"/>
        <v>46270</v>
      </c>
      <c r="C884" s="109">
        <v>4450</v>
      </c>
      <c r="D884" s="118" t="s">
        <v>9108</v>
      </c>
      <c r="E884" s="109"/>
      <c r="F884" s="125" t="s">
        <v>1304</v>
      </c>
      <c r="G884" s="125"/>
      <c r="H884" s="109">
        <v>1700</v>
      </c>
      <c r="I884" s="125"/>
      <c r="J884" s="109" t="s">
        <v>1305</v>
      </c>
      <c r="K884" s="111">
        <f t="shared" si="23"/>
        <v>-1700</v>
      </c>
      <c r="L884" s="109"/>
    </row>
    <row r="885" spans="1:12" x14ac:dyDescent="0.25">
      <c r="A885" s="128" t="s">
        <v>2405</v>
      </c>
      <c r="B885" s="189">
        <f t="shared" si="27"/>
        <v>46270</v>
      </c>
      <c r="C885" s="109">
        <v>4451</v>
      </c>
      <c r="D885" s="118" t="s">
        <v>1312</v>
      </c>
      <c r="E885" s="109"/>
      <c r="F885" s="125" t="s">
        <v>1304</v>
      </c>
      <c r="G885" s="125"/>
      <c r="H885" s="109">
        <v>2275</v>
      </c>
      <c r="I885" s="125"/>
      <c r="J885" s="109" t="s">
        <v>1305</v>
      </c>
      <c r="K885" s="111">
        <f t="shared" si="23"/>
        <v>-2275</v>
      </c>
      <c r="L885" s="109"/>
    </row>
    <row r="886" spans="1:12" x14ac:dyDescent="0.25">
      <c r="A886" s="128" t="s">
        <v>2405</v>
      </c>
      <c r="B886" s="189">
        <f t="shared" si="27"/>
        <v>46270</v>
      </c>
      <c r="C886" s="109">
        <v>4452</v>
      </c>
      <c r="D886" s="118" t="s">
        <v>1311</v>
      </c>
      <c r="E886" s="109"/>
      <c r="F886" s="125" t="s">
        <v>1304</v>
      </c>
      <c r="G886" s="125"/>
      <c r="H886" s="109">
        <v>680</v>
      </c>
      <c r="I886" s="125"/>
      <c r="J886" s="109" t="s">
        <v>1305</v>
      </c>
      <c r="K886" s="111">
        <f t="shared" si="23"/>
        <v>-680</v>
      </c>
      <c r="L886" s="109"/>
    </row>
    <row r="887" spans="1:12" x14ac:dyDescent="0.25">
      <c r="A887" s="128" t="s">
        <v>2405</v>
      </c>
      <c r="B887" s="189">
        <f t="shared" si="27"/>
        <v>46270</v>
      </c>
      <c r="C887" s="109">
        <v>4453</v>
      </c>
      <c r="D887" s="118" t="s">
        <v>1307</v>
      </c>
      <c r="E887" s="109"/>
      <c r="F887" s="125" t="s">
        <v>1304</v>
      </c>
      <c r="G887" s="125"/>
      <c r="H887" s="109">
        <v>1700</v>
      </c>
      <c r="I887" s="125"/>
      <c r="J887" s="109" t="s">
        <v>1305</v>
      </c>
      <c r="K887" s="111">
        <f t="shared" si="23"/>
        <v>-1700</v>
      </c>
      <c r="L887" s="109"/>
    </row>
    <row r="888" spans="1:12" x14ac:dyDescent="0.25">
      <c r="A888" s="128" t="s">
        <v>2405</v>
      </c>
      <c r="B888" s="189">
        <f t="shared" si="27"/>
        <v>46270</v>
      </c>
      <c r="C888" s="109">
        <v>4454</v>
      </c>
      <c r="D888" s="118" t="s">
        <v>1308</v>
      </c>
      <c r="E888" s="109"/>
      <c r="F888" s="125" t="s">
        <v>1304</v>
      </c>
      <c r="G888" s="125"/>
      <c r="H888" s="109">
        <v>7000</v>
      </c>
      <c r="I888" s="125"/>
      <c r="J888" s="109" t="s">
        <v>1305</v>
      </c>
      <c r="K888" s="111">
        <f t="shared" si="23"/>
        <v>-7000</v>
      </c>
      <c r="L888" s="109"/>
    </row>
    <row r="889" spans="1:12" x14ac:dyDescent="0.25">
      <c r="A889" s="128" t="s">
        <v>2405</v>
      </c>
      <c r="B889" s="189">
        <f t="shared" si="27"/>
        <v>46270</v>
      </c>
      <c r="C889" s="109">
        <v>4455</v>
      </c>
      <c r="D889" s="118" t="s">
        <v>1313</v>
      </c>
      <c r="E889" s="109"/>
      <c r="F889" s="125" t="s">
        <v>1304</v>
      </c>
      <c r="G889" s="125"/>
      <c r="H889" s="109">
        <v>1275</v>
      </c>
      <c r="I889" s="125"/>
      <c r="J889" s="109" t="s">
        <v>1305</v>
      </c>
      <c r="K889" s="111">
        <f t="shared" si="23"/>
        <v>-1275</v>
      </c>
      <c r="L889" s="109"/>
    </row>
    <row r="890" spans="1:12" x14ac:dyDescent="0.25">
      <c r="A890" s="128" t="s">
        <v>2405</v>
      </c>
      <c r="B890" s="189">
        <f t="shared" si="27"/>
        <v>46270</v>
      </c>
      <c r="C890" s="109">
        <v>4456</v>
      </c>
      <c r="D890" s="118" t="s">
        <v>145</v>
      </c>
      <c r="E890" s="109"/>
      <c r="F890" s="125" t="s">
        <v>1304</v>
      </c>
      <c r="G890" s="125"/>
      <c r="H890" s="109">
        <v>3040</v>
      </c>
      <c r="I890" s="125"/>
      <c r="J890" s="109" t="s">
        <v>1305</v>
      </c>
      <c r="K890" s="111">
        <f t="shared" si="23"/>
        <v>-3040</v>
      </c>
      <c r="L890" s="109"/>
    </row>
    <row r="891" spans="1:12" x14ac:dyDescent="0.25">
      <c r="A891" s="128" t="s">
        <v>2405</v>
      </c>
      <c r="B891" s="189">
        <f t="shared" si="27"/>
        <v>46270</v>
      </c>
      <c r="C891" s="109">
        <v>4457</v>
      </c>
      <c r="D891" s="118" t="s">
        <v>1310</v>
      </c>
      <c r="E891" s="109"/>
      <c r="F891" s="125" t="s">
        <v>1304</v>
      </c>
      <c r="G891" s="125"/>
      <c r="H891" s="109">
        <v>850</v>
      </c>
      <c r="I891" s="125"/>
      <c r="J891" s="109" t="s">
        <v>1305</v>
      </c>
      <c r="K891" s="111">
        <f t="shared" si="23"/>
        <v>-850</v>
      </c>
      <c r="L891" s="109"/>
    </row>
    <row r="892" spans="1:12" x14ac:dyDescent="0.25">
      <c r="A892" s="128" t="s">
        <v>2405</v>
      </c>
      <c r="B892" s="189">
        <f t="shared" si="27"/>
        <v>46270</v>
      </c>
      <c r="C892" s="109">
        <v>6491</v>
      </c>
      <c r="D892" s="118" t="s">
        <v>153</v>
      </c>
      <c r="E892" s="109"/>
      <c r="F892" s="125" t="s">
        <v>1304</v>
      </c>
      <c r="G892" s="125"/>
      <c r="H892" s="109">
        <v>650</v>
      </c>
      <c r="I892" s="125"/>
      <c r="J892" s="109" t="s">
        <v>1305</v>
      </c>
      <c r="K892" s="111">
        <f t="shared" si="23"/>
        <v>-650</v>
      </c>
      <c r="L892" s="146">
        <v>66978</v>
      </c>
    </row>
    <row r="893" spans="1:12" x14ac:dyDescent="0.25">
      <c r="A893" s="128" t="s">
        <v>2405</v>
      </c>
      <c r="B893" s="189">
        <f t="shared" si="27"/>
        <v>46270</v>
      </c>
      <c r="C893" s="109">
        <v>6492</v>
      </c>
      <c r="D893" s="118" t="s">
        <v>153</v>
      </c>
      <c r="E893" s="109"/>
      <c r="F893" s="125" t="s">
        <v>1304</v>
      </c>
      <c r="G893" s="125"/>
      <c r="H893" s="109">
        <v>400</v>
      </c>
      <c r="I893" s="125"/>
      <c r="J893" s="109" t="s">
        <v>1305</v>
      </c>
      <c r="K893" s="111">
        <f t="shared" si="23"/>
        <v>-400</v>
      </c>
      <c r="L893" s="146">
        <v>66979</v>
      </c>
    </row>
    <row r="894" spans="1:12" x14ac:dyDescent="0.25">
      <c r="A894" s="128" t="s">
        <v>2405</v>
      </c>
      <c r="B894" s="189">
        <f t="shared" si="27"/>
        <v>46270</v>
      </c>
      <c r="C894" s="109">
        <v>6493</v>
      </c>
      <c r="D894" s="118" t="s">
        <v>153</v>
      </c>
      <c r="E894" s="109"/>
      <c r="F894" s="125" t="s">
        <v>1304</v>
      </c>
      <c r="G894" s="125"/>
      <c r="H894" s="109">
        <v>250</v>
      </c>
      <c r="I894" s="125"/>
      <c r="J894" s="109" t="s">
        <v>1305</v>
      </c>
      <c r="K894" s="111">
        <f t="shared" si="23"/>
        <v>-250</v>
      </c>
      <c r="L894" s="146">
        <v>66980</v>
      </c>
    </row>
    <row r="895" spans="1:12" x14ac:dyDescent="0.25">
      <c r="A895" s="128" t="s">
        <v>2405</v>
      </c>
      <c r="B895" s="189">
        <f t="shared" si="27"/>
        <v>46270</v>
      </c>
      <c r="C895" s="109">
        <v>6494</v>
      </c>
      <c r="D895" s="118" t="s">
        <v>153</v>
      </c>
      <c r="E895" s="109"/>
      <c r="F895" s="125" t="s">
        <v>1304</v>
      </c>
      <c r="G895" s="125"/>
      <c r="H895" s="109">
        <v>2720</v>
      </c>
      <c r="I895" s="125"/>
      <c r="J895" s="109" t="s">
        <v>1305</v>
      </c>
      <c r="K895" s="111">
        <f t="shared" si="23"/>
        <v>-2720</v>
      </c>
      <c r="L895" s="146">
        <v>66981</v>
      </c>
    </row>
    <row r="896" spans="1:12" x14ac:dyDescent="0.25">
      <c r="A896" s="128" t="s">
        <v>2406</v>
      </c>
      <c r="B896" s="189">
        <f t="shared" si="27"/>
        <v>46271</v>
      </c>
      <c r="C896" s="109">
        <v>4458</v>
      </c>
      <c r="D896" s="118" t="s">
        <v>1309</v>
      </c>
      <c r="E896" s="109"/>
      <c r="F896" s="125" t="s">
        <v>1304</v>
      </c>
      <c r="G896" s="125"/>
      <c r="H896" s="109">
        <v>850</v>
      </c>
      <c r="I896" s="125"/>
      <c r="J896" s="109" t="s">
        <v>1305</v>
      </c>
      <c r="K896" s="111">
        <f t="shared" si="23"/>
        <v>-850</v>
      </c>
      <c r="L896" s="109"/>
    </row>
    <row r="897" spans="1:12" x14ac:dyDescent="0.25">
      <c r="A897" s="128" t="s">
        <v>2406</v>
      </c>
      <c r="B897" s="189">
        <f t="shared" si="27"/>
        <v>46271</v>
      </c>
      <c r="C897" s="109">
        <v>4459</v>
      </c>
      <c r="D897" s="118" t="s">
        <v>1303</v>
      </c>
      <c r="E897" s="109"/>
      <c r="F897" s="125" t="s">
        <v>1304</v>
      </c>
      <c r="G897" s="125"/>
      <c r="H897" s="109">
        <v>5180</v>
      </c>
      <c r="I897" s="125"/>
      <c r="J897" s="109" t="s">
        <v>1305</v>
      </c>
      <c r="K897" s="111">
        <f t="shared" si="23"/>
        <v>-5180</v>
      </c>
      <c r="L897" s="109"/>
    </row>
    <row r="898" spans="1:12" x14ac:dyDescent="0.25">
      <c r="A898" s="128" t="s">
        <v>2406</v>
      </c>
      <c r="B898" s="189">
        <f t="shared" si="27"/>
        <v>46271</v>
      </c>
      <c r="C898" s="109">
        <v>4460</v>
      </c>
      <c r="D898" s="118" t="s">
        <v>1306</v>
      </c>
      <c r="E898" s="109"/>
      <c r="F898" s="125" t="s">
        <v>1304</v>
      </c>
      <c r="G898" s="125"/>
      <c r="H898" s="109">
        <v>4250</v>
      </c>
      <c r="I898" s="125"/>
      <c r="J898" s="109" t="s">
        <v>1305</v>
      </c>
      <c r="K898" s="111">
        <f t="shared" si="23"/>
        <v>-4250</v>
      </c>
      <c r="L898" s="109"/>
    </row>
    <row r="899" spans="1:12" x14ac:dyDescent="0.25">
      <c r="A899" s="128" t="s">
        <v>2406</v>
      </c>
      <c r="B899" s="189">
        <f t="shared" si="27"/>
        <v>46271</v>
      </c>
      <c r="C899" s="109">
        <v>4461</v>
      </c>
      <c r="D899" s="118" t="s">
        <v>9108</v>
      </c>
      <c r="E899" s="109"/>
      <c r="F899" s="125" t="s">
        <v>1304</v>
      </c>
      <c r="G899" s="125"/>
      <c r="H899" s="109">
        <v>1700</v>
      </c>
      <c r="I899" s="125"/>
      <c r="J899" s="109" t="s">
        <v>1305</v>
      </c>
      <c r="K899" s="111">
        <f t="shared" si="23"/>
        <v>-1700</v>
      </c>
      <c r="L899" s="109"/>
    </row>
    <row r="900" spans="1:12" x14ac:dyDescent="0.25">
      <c r="A900" s="128" t="s">
        <v>2406</v>
      </c>
      <c r="B900" s="189">
        <f t="shared" si="27"/>
        <v>46271</v>
      </c>
      <c r="C900" s="109">
        <v>4462</v>
      </c>
      <c r="D900" s="118" t="s">
        <v>1311</v>
      </c>
      <c r="E900" s="109"/>
      <c r="F900" s="125" t="s">
        <v>1304</v>
      </c>
      <c r="G900" s="125"/>
      <c r="H900" s="109">
        <v>680</v>
      </c>
      <c r="I900" s="125"/>
      <c r="J900" s="109" t="s">
        <v>1305</v>
      </c>
      <c r="K900" s="111">
        <f t="shared" si="23"/>
        <v>-680</v>
      </c>
      <c r="L900" s="109"/>
    </row>
    <row r="901" spans="1:12" x14ac:dyDescent="0.25">
      <c r="A901" s="128" t="s">
        <v>2406</v>
      </c>
      <c r="B901" s="189">
        <f t="shared" si="27"/>
        <v>46271</v>
      </c>
      <c r="C901" s="109">
        <v>4463</v>
      </c>
      <c r="D901" s="118" t="s">
        <v>1308</v>
      </c>
      <c r="E901" s="109"/>
      <c r="F901" s="125" t="s">
        <v>1304</v>
      </c>
      <c r="G901" s="125"/>
      <c r="H901" s="109">
        <v>7700</v>
      </c>
      <c r="I901" s="125"/>
      <c r="J901" s="109" t="s">
        <v>1305</v>
      </c>
      <c r="K901" s="111">
        <f t="shared" si="23"/>
        <v>-7700</v>
      </c>
      <c r="L901" s="109"/>
    </row>
    <row r="902" spans="1:12" x14ac:dyDescent="0.25">
      <c r="A902" s="128" t="s">
        <v>2406</v>
      </c>
      <c r="B902" s="189">
        <f t="shared" si="27"/>
        <v>46271</v>
      </c>
      <c r="C902" s="109">
        <v>4464</v>
      </c>
      <c r="D902" s="118" t="s">
        <v>1313</v>
      </c>
      <c r="E902" s="109"/>
      <c r="F902" s="125" t="s">
        <v>1304</v>
      </c>
      <c r="G902" s="125"/>
      <c r="H902" s="109">
        <v>1275</v>
      </c>
      <c r="I902" s="125"/>
      <c r="J902" s="109" t="s">
        <v>1305</v>
      </c>
      <c r="K902" s="111">
        <f t="shared" si="23"/>
        <v>-1275</v>
      </c>
      <c r="L902" s="109"/>
    </row>
    <row r="903" spans="1:12" x14ac:dyDescent="0.25">
      <c r="A903" s="128" t="s">
        <v>2406</v>
      </c>
      <c r="B903" s="189">
        <f t="shared" si="27"/>
        <v>46271</v>
      </c>
      <c r="C903" s="109">
        <v>4465</v>
      </c>
      <c r="D903" s="118" t="s">
        <v>1310</v>
      </c>
      <c r="E903" s="109"/>
      <c r="F903" s="125" t="s">
        <v>1304</v>
      </c>
      <c r="G903" s="125"/>
      <c r="H903" s="109">
        <v>850</v>
      </c>
      <c r="I903" s="125"/>
      <c r="J903" s="109" t="s">
        <v>1305</v>
      </c>
      <c r="K903" s="111">
        <f t="shared" si="23"/>
        <v>-850</v>
      </c>
      <c r="L903" s="109"/>
    </row>
    <row r="904" spans="1:12" x14ac:dyDescent="0.25">
      <c r="A904" s="128" t="s">
        <v>2406</v>
      </c>
      <c r="B904" s="189">
        <f t="shared" si="27"/>
        <v>46271</v>
      </c>
      <c r="C904" s="109">
        <v>4466</v>
      </c>
      <c r="D904" s="118" t="s">
        <v>1312</v>
      </c>
      <c r="E904" s="109"/>
      <c r="F904" s="125" t="s">
        <v>1304</v>
      </c>
      <c r="G904" s="125"/>
      <c r="H904" s="109">
        <v>1625</v>
      </c>
      <c r="I904" s="125"/>
      <c r="J904" s="109" t="s">
        <v>1305</v>
      </c>
      <c r="K904" s="111">
        <f t="shared" si="23"/>
        <v>-1625</v>
      </c>
      <c r="L904" s="109"/>
    </row>
    <row r="905" spans="1:12" x14ac:dyDescent="0.25">
      <c r="A905" s="128" t="s">
        <v>2406</v>
      </c>
      <c r="B905" s="189">
        <f t="shared" si="27"/>
        <v>46271</v>
      </c>
      <c r="C905" s="109">
        <v>4467</v>
      </c>
      <c r="D905" s="118" t="s">
        <v>145</v>
      </c>
      <c r="E905" s="109"/>
      <c r="F905" s="125" t="s">
        <v>1304</v>
      </c>
      <c r="G905" s="125"/>
      <c r="H905" s="109">
        <v>2850</v>
      </c>
      <c r="I905" s="125"/>
      <c r="J905" s="109" t="s">
        <v>1305</v>
      </c>
      <c r="K905" s="111">
        <f t="shared" si="23"/>
        <v>-2850</v>
      </c>
      <c r="L905" s="109"/>
    </row>
    <row r="906" spans="1:12" x14ac:dyDescent="0.25">
      <c r="A906" s="128" t="s">
        <v>2407</v>
      </c>
      <c r="B906" s="189">
        <f t="shared" si="27"/>
        <v>46272</v>
      </c>
      <c r="C906" s="109">
        <v>4468</v>
      </c>
      <c r="D906" s="118" t="s">
        <v>1303</v>
      </c>
      <c r="E906" s="109"/>
      <c r="F906" s="125" t="s">
        <v>1304</v>
      </c>
      <c r="G906" s="125"/>
      <c r="H906" s="109">
        <v>9180</v>
      </c>
      <c r="I906" s="125"/>
      <c r="J906" s="109" t="s">
        <v>1305</v>
      </c>
      <c r="K906" s="111">
        <f t="shared" si="23"/>
        <v>-9180</v>
      </c>
      <c r="L906" s="109"/>
    </row>
    <row r="907" spans="1:12" x14ac:dyDescent="0.25">
      <c r="A907" s="128" t="s">
        <v>2407</v>
      </c>
      <c r="B907" s="189">
        <f t="shared" si="27"/>
        <v>46272</v>
      </c>
      <c r="C907" s="109">
        <v>4469</v>
      </c>
      <c r="D907" s="118" t="s">
        <v>1306</v>
      </c>
      <c r="E907" s="109"/>
      <c r="F907" s="125" t="s">
        <v>1304</v>
      </c>
      <c r="G907" s="125"/>
      <c r="H907" s="109">
        <v>3400</v>
      </c>
      <c r="I907" s="125"/>
      <c r="J907" s="109" t="s">
        <v>1305</v>
      </c>
      <c r="K907" s="111">
        <f t="shared" si="23"/>
        <v>-3400</v>
      </c>
      <c r="L907" s="109"/>
    </row>
    <row r="908" spans="1:12" x14ac:dyDescent="0.25">
      <c r="A908" s="128" t="s">
        <v>2407</v>
      </c>
      <c r="B908" s="189">
        <f t="shared" si="27"/>
        <v>46272</v>
      </c>
      <c r="C908" s="109">
        <v>4470</v>
      </c>
      <c r="D908" s="118" t="s">
        <v>1307</v>
      </c>
      <c r="E908" s="109"/>
      <c r="F908" s="125" t="s">
        <v>1304</v>
      </c>
      <c r="G908" s="125"/>
      <c r="H908" s="109">
        <v>2125</v>
      </c>
      <c r="I908" s="125"/>
      <c r="J908" s="109" t="s">
        <v>1305</v>
      </c>
      <c r="K908" s="111">
        <f t="shared" si="23"/>
        <v>-2125</v>
      </c>
      <c r="L908" s="109"/>
    </row>
    <row r="909" spans="1:12" x14ac:dyDescent="0.25">
      <c r="A909" s="128" t="s">
        <v>2407</v>
      </c>
      <c r="B909" s="189">
        <f t="shared" si="27"/>
        <v>46272</v>
      </c>
      <c r="C909" s="109">
        <v>4471</v>
      </c>
      <c r="D909" s="118" t="s">
        <v>1308</v>
      </c>
      <c r="E909" s="109"/>
      <c r="F909" s="125" t="s">
        <v>1304</v>
      </c>
      <c r="G909" s="125"/>
      <c r="H909" s="109">
        <v>11000</v>
      </c>
      <c r="I909" s="125"/>
      <c r="J909" s="109" t="s">
        <v>1305</v>
      </c>
      <c r="K909" s="111">
        <f t="shared" si="23"/>
        <v>-11000</v>
      </c>
      <c r="L909" s="109"/>
    </row>
    <row r="910" spans="1:12" x14ac:dyDescent="0.25">
      <c r="A910" s="128" t="s">
        <v>2407</v>
      </c>
      <c r="B910" s="189">
        <f t="shared" ref="B910:B943" si="35">IF(A910="","",IF(ISNUMBER(A910),IFERROR(VLOOKUP(TEXT(A910,"yyyy/mm/dd"),BSAD,2,FALSE),""),IFERROR(VLOOKUP(A910,BSAD,2,FALSE),"")))</f>
        <v>46272</v>
      </c>
      <c r="C910" s="109">
        <v>4472</v>
      </c>
      <c r="D910" s="118" t="s">
        <v>1313</v>
      </c>
      <c r="E910" s="109"/>
      <c r="F910" s="125" t="s">
        <v>1304</v>
      </c>
      <c r="G910" s="125"/>
      <c r="H910" s="109">
        <v>1275</v>
      </c>
      <c r="I910" s="125"/>
      <c r="J910" s="109" t="s">
        <v>1305</v>
      </c>
      <c r="K910" s="111">
        <f t="shared" si="23"/>
        <v>-1275</v>
      </c>
      <c r="L910" s="109"/>
    </row>
    <row r="911" spans="1:12" x14ac:dyDescent="0.25">
      <c r="A911" s="128" t="s">
        <v>2407</v>
      </c>
      <c r="B911" s="189">
        <f t="shared" si="35"/>
        <v>46272</v>
      </c>
      <c r="C911" s="109">
        <v>4473</v>
      </c>
      <c r="D911" s="118" t="s">
        <v>1311</v>
      </c>
      <c r="E911" s="109"/>
      <c r="F911" s="125" t="s">
        <v>1304</v>
      </c>
      <c r="G911" s="125"/>
      <c r="H911" s="109">
        <v>850</v>
      </c>
      <c r="I911" s="125"/>
      <c r="J911" s="109" t="s">
        <v>1305</v>
      </c>
      <c r="K911" s="111">
        <f t="shared" si="23"/>
        <v>-850</v>
      </c>
      <c r="L911" s="109"/>
    </row>
    <row r="912" spans="1:12" x14ac:dyDescent="0.25">
      <c r="A912" s="128" t="s">
        <v>2407</v>
      </c>
      <c r="B912" s="189">
        <f t="shared" si="35"/>
        <v>46272</v>
      </c>
      <c r="C912" s="109">
        <v>4474</v>
      </c>
      <c r="D912" s="118" t="s">
        <v>134</v>
      </c>
      <c r="E912" s="109"/>
      <c r="F912" s="125" t="s">
        <v>1304</v>
      </c>
      <c r="G912" s="125"/>
      <c r="H912" s="109">
        <v>1700</v>
      </c>
      <c r="I912" s="125"/>
      <c r="J912" s="109" t="s">
        <v>1305</v>
      </c>
      <c r="K912" s="111">
        <f t="shared" si="23"/>
        <v>-1700</v>
      </c>
      <c r="L912" s="109"/>
    </row>
    <row r="913" spans="1:12" x14ac:dyDescent="0.25">
      <c r="A913" s="128" t="s">
        <v>2407</v>
      </c>
      <c r="B913" s="189">
        <f t="shared" si="35"/>
        <v>46272</v>
      </c>
      <c r="C913" s="109">
        <v>4475</v>
      </c>
      <c r="D913" s="118" t="s">
        <v>9108</v>
      </c>
      <c r="E913" s="109"/>
      <c r="F913" s="125" t="s">
        <v>1304</v>
      </c>
      <c r="G913" s="125"/>
      <c r="H913" s="109">
        <v>1275</v>
      </c>
      <c r="I913" s="125"/>
      <c r="J913" s="109" t="s">
        <v>1305</v>
      </c>
      <c r="K913" s="111">
        <f t="shared" si="23"/>
        <v>-1275</v>
      </c>
      <c r="L913" s="109"/>
    </row>
    <row r="914" spans="1:12" x14ac:dyDescent="0.25">
      <c r="A914" s="128" t="s">
        <v>2407</v>
      </c>
      <c r="B914" s="189">
        <f t="shared" si="35"/>
        <v>46272</v>
      </c>
      <c r="C914" s="109">
        <v>4476</v>
      </c>
      <c r="D914" s="118" t="s">
        <v>1312</v>
      </c>
      <c r="E914" s="109"/>
      <c r="F914" s="125" t="s">
        <v>1304</v>
      </c>
      <c r="G914" s="125"/>
      <c r="H914" s="109">
        <v>425</v>
      </c>
      <c r="I914" s="125"/>
      <c r="J914" s="109" t="s">
        <v>1305</v>
      </c>
      <c r="K914" s="111">
        <f t="shared" si="23"/>
        <v>-425</v>
      </c>
      <c r="L914" s="109"/>
    </row>
    <row r="915" spans="1:12" x14ac:dyDescent="0.25">
      <c r="A915" s="128" t="s">
        <v>2407</v>
      </c>
      <c r="B915" s="189">
        <f t="shared" si="35"/>
        <v>46272</v>
      </c>
      <c r="C915" s="109">
        <v>4477</v>
      </c>
      <c r="D915" s="118" t="s">
        <v>1310</v>
      </c>
      <c r="E915" s="109"/>
      <c r="F915" s="125" t="s">
        <v>1304</v>
      </c>
      <c r="G915" s="125"/>
      <c r="H915" s="109">
        <v>850</v>
      </c>
      <c r="I915" s="125"/>
      <c r="J915" s="109" t="s">
        <v>1305</v>
      </c>
      <c r="K915" s="111">
        <f t="shared" si="23"/>
        <v>-850</v>
      </c>
      <c r="L915" s="109"/>
    </row>
    <row r="916" spans="1:12" x14ac:dyDescent="0.25">
      <c r="A916" s="128" t="s">
        <v>2407</v>
      </c>
      <c r="B916" s="189">
        <f t="shared" si="35"/>
        <v>46272</v>
      </c>
      <c r="C916" s="109">
        <v>4478</v>
      </c>
      <c r="D916" s="118" t="s">
        <v>145</v>
      </c>
      <c r="E916" s="109"/>
      <c r="F916" s="125" t="s">
        <v>1304</v>
      </c>
      <c r="G916" s="125"/>
      <c r="H916" s="109">
        <v>2500</v>
      </c>
      <c r="I916" s="125"/>
      <c r="J916" s="109" t="s">
        <v>1305</v>
      </c>
      <c r="K916" s="111">
        <f t="shared" si="23"/>
        <v>-2500</v>
      </c>
      <c r="L916" s="109"/>
    </row>
    <row r="917" spans="1:12" x14ac:dyDescent="0.25">
      <c r="A917" s="128" t="s">
        <v>2407</v>
      </c>
      <c r="B917" s="189">
        <f t="shared" si="35"/>
        <v>46272</v>
      </c>
      <c r="C917" s="109">
        <v>4479</v>
      </c>
      <c r="D917" s="118" t="s">
        <v>265</v>
      </c>
      <c r="E917" s="109"/>
      <c r="F917" s="125" t="s">
        <v>1304</v>
      </c>
      <c r="G917" s="125"/>
      <c r="H917" s="109">
        <v>1200</v>
      </c>
      <c r="I917" s="125"/>
      <c r="J917" s="109" t="s">
        <v>1305</v>
      </c>
      <c r="K917" s="111">
        <f t="shared" si="23"/>
        <v>-1200</v>
      </c>
      <c r="L917" s="109"/>
    </row>
    <row r="918" spans="1:12" x14ac:dyDescent="0.25">
      <c r="A918" s="128" t="s">
        <v>2407</v>
      </c>
      <c r="B918" s="189">
        <f t="shared" si="35"/>
        <v>46272</v>
      </c>
      <c r="C918" s="109">
        <v>4480</v>
      </c>
      <c r="D918" s="118" t="s">
        <v>8835</v>
      </c>
      <c r="E918" s="109"/>
      <c r="F918" s="125" t="s">
        <v>1304</v>
      </c>
      <c r="G918" s="125"/>
      <c r="H918" s="109">
        <v>7650</v>
      </c>
      <c r="I918" s="125"/>
      <c r="J918" s="109" t="s">
        <v>1305</v>
      </c>
      <c r="K918" s="111">
        <f t="shared" si="23"/>
        <v>-7650</v>
      </c>
      <c r="L918" s="109"/>
    </row>
    <row r="919" spans="1:12" x14ac:dyDescent="0.25">
      <c r="A919" s="128" t="s">
        <v>2407</v>
      </c>
      <c r="B919" s="189">
        <f t="shared" si="35"/>
        <v>46272</v>
      </c>
      <c r="C919" s="109">
        <v>4481</v>
      </c>
      <c r="D919" s="118" t="s">
        <v>141</v>
      </c>
      <c r="E919" s="109"/>
      <c r="F919" s="125" t="s">
        <v>1304</v>
      </c>
      <c r="G919" s="125"/>
      <c r="H919" s="109">
        <v>30000</v>
      </c>
      <c r="I919" s="125"/>
      <c r="J919" s="109" t="s">
        <v>1331</v>
      </c>
      <c r="K919" s="111">
        <f t="shared" si="23"/>
        <v>-30000</v>
      </c>
      <c r="L919" s="109"/>
    </row>
    <row r="920" spans="1:12" x14ac:dyDescent="0.25">
      <c r="A920" s="128" t="s">
        <v>2407</v>
      </c>
      <c r="B920" s="189">
        <f t="shared" si="35"/>
        <v>46272</v>
      </c>
      <c r="C920" s="109">
        <v>4482</v>
      </c>
      <c r="D920" s="118" t="s">
        <v>1341</v>
      </c>
      <c r="E920" s="109"/>
      <c r="F920" s="125" t="s">
        <v>1304</v>
      </c>
      <c r="G920" s="125"/>
      <c r="H920" s="109">
        <v>10000</v>
      </c>
      <c r="I920" s="125"/>
      <c r="J920" s="109" t="s">
        <v>1331</v>
      </c>
      <c r="K920" s="111">
        <f t="shared" si="23"/>
        <v>-10000</v>
      </c>
      <c r="L920" s="109"/>
    </row>
    <row r="921" spans="1:12" x14ac:dyDescent="0.25">
      <c r="A921" s="128" t="s">
        <v>2407</v>
      </c>
      <c r="B921" s="189">
        <f t="shared" si="35"/>
        <v>46272</v>
      </c>
      <c r="C921" s="109">
        <v>4483</v>
      </c>
      <c r="D921" s="118" t="s">
        <v>739</v>
      </c>
      <c r="E921" s="109"/>
      <c r="F921" s="125" t="s">
        <v>1304</v>
      </c>
      <c r="G921" s="125"/>
      <c r="H921" s="109">
        <v>2825</v>
      </c>
      <c r="I921" s="125"/>
      <c r="J921" s="109" t="s">
        <v>1331</v>
      </c>
      <c r="K921" s="111">
        <f t="shared" si="23"/>
        <v>-2825</v>
      </c>
      <c r="L921" s="109"/>
    </row>
    <row r="922" spans="1:12" x14ac:dyDescent="0.25">
      <c r="A922" s="128" t="s">
        <v>2408</v>
      </c>
      <c r="B922" s="189">
        <f t="shared" si="35"/>
        <v>46273</v>
      </c>
      <c r="C922" s="109">
        <v>4484</v>
      </c>
      <c r="D922" s="118" t="s">
        <v>1303</v>
      </c>
      <c r="E922" s="109"/>
      <c r="F922" s="125" t="s">
        <v>1304</v>
      </c>
      <c r="G922" s="125"/>
      <c r="H922" s="109">
        <v>5180</v>
      </c>
      <c r="I922" s="125"/>
      <c r="J922" s="109" t="s">
        <v>1305</v>
      </c>
      <c r="K922" s="111">
        <f t="shared" si="23"/>
        <v>-5180</v>
      </c>
      <c r="L922" s="109"/>
    </row>
    <row r="923" spans="1:12" x14ac:dyDescent="0.25">
      <c r="A923" s="128" t="s">
        <v>2408</v>
      </c>
      <c r="B923" s="189">
        <f t="shared" si="35"/>
        <v>46273</v>
      </c>
      <c r="C923" s="109">
        <v>4485</v>
      </c>
      <c r="D923" s="118" t="s">
        <v>1306</v>
      </c>
      <c r="E923" s="109"/>
      <c r="F923" s="125" t="s">
        <v>1304</v>
      </c>
      <c r="G923" s="125"/>
      <c r="H923" s="109">
        <v>3825</v>
      </c>
      <c r="I923" s="125"/>
      <c r="J923" s="109" t="s">
        <v>1305</v>
      </c>
      <c r="K923" s="111">
        <f t="shared" si="23"/>
        <v>-3825</v>
      </c>
      <c r="L923" s="109"/>
    </row>
    <row r="924" spans="1:12" x14ac:dyDescent="0.25">
      <c r="A924" s="128" t="s">
        <v>2408</v>
      </c>
      <c r="B924" s="189">
        <f t="shared" si="35"/>
        <v>46273</v>
      </c>
      <c r="C924" s="109">
        <v>4486</v>
      </c>
      <c r="D924" s="118" t="s">
        <v>9108</v>
      </c>
      <c r="E924" s="109"/>
      <c r="F924" s="125" t="s">
        <v>1304</v>
      </c>
      <c r="G924" s="125"/>
      <c r="H924" s="109">
        <v>1780</v>
      </c>
      <c r="I924" s="125"/>
      <c r="J924" s="109" t="s">
        <v>1305</v>
      </c>
      <c r="K924" s="111">
        <f t="shared" si="23"/>
        <v>-1780</v>
      </c>
      <c r="L924" s="109"/>
    </row>
    <row r="925" spans="1:12" x14ac:dyDescent="0.25">
      <c r="A925" s="128" t="s">
        <v>2408</v>
      </c>
      <c r="B925" s="189">
        <f t="shared" si="35"/>
        <v>46273</v>
      </c>
      <c r="C925" s="109">
        <v>4487</v>
      </c>
      <c r="D925" s="118" t="s">
        <v>1310</v>
      </c>
      <c r="E925" s="109"/>
      <c r="F925" s="125" t="s">
        <v>1304</v>
      </c>
      <c r="G925" s="125"/>
      <c r="H925" s="109">
        <v>850</v>
      </c>
      <c r="I925" s="125"/>
      <c r="J925" s="109" t="s">
        <v>1305</v>
      </c>
      <c r="K925" s="111">
        <f t="shared" si="23"/>
        <v>-850</v>
      </c>
      <c r="L925" s="109"/>
    </row>
    <row r="926" spans="1:12" x14ac:dyDescent="0.25">
      <c r="A926" s="128" t="s">
        <v>2408</v>
      </c>
      <c r="B926" s="189">
        <f t="shared" si="35"/>
        <v>46273</v>
      </c>
      <c r="C926" s="109">
        <v>4488</v>
      </c>
      <c r="D926" s="118" t="s">
        <v>1308</v>
      </c>
      <c r="E926" s="109"/>
      <c r="F926" s="125" t="s">
        <v>1304</v>
      </c>
      <c r="G926" s="125"/>
      <c r="H926" s="109">
        <v>5500</v>
      </c>
      <c r="I926" s="125"/>
      <c r="J926" s="109" t="s">
        <v>1305</v>
      </c>
      <c r="K926" s="111">
        <f t="shared" si="23"/>
        <v>-5500</v>
      </c>
      <c r="L926" s="109"/>
    </row>
    <row r="927" spans="1:12" x14ac:dyDescent="0.25">
      <c r="A927" s="128" t="s">
        <v>2408</v>
      </c>
      <c r="B927" s="189">
        <f t="shared" si="35"/>
        <v>46273</v>
      </c>
      <c r="C927" s="109">
        <v>4489</v>
      </c>
      <c r="D927" s="118" t="s">
        <v>1313</v>
      </c>
      <c r="E927" s="109"/>
      <c r="F927" s="125" t="s">
        <v>1304</v>
      </c>
      <c r="G927" s="125"/>
      <c r="H927" s="109">
        <v>1275</v>
      </c>
      <c r="I927" s="125"/>
      <c r="J927" s="109" t="s">
        <v>1305</v>
      </c>
      <c r="K927" s="111">
        <f t="shared" si="23"/>
        <v>-1275</v>
      </c>
      <c r="L927" s="109"/>
    </row>
    <row r="928" spans="1:12" x14ac:dyDescent="0.25">
      <c r="A928" s="128" t="s">
        <v>2408</v>
      </c>
      <c r="B928" s="189">
        <f t="shared" si="35"/>
        <v>46273</v>
      </c>
      <c r="C928" s="109">
        <v>4490</v>
      </c>
      <c r="D928" s="118" t="s">
        <v>1312</v>
      </c>
      <c r="E928" s="109"/>
      <c r="F928" s="125" t="s">
        <v>1304</v>
      </c>
      <c r="G928" s="125"/>
      <c r="H928" s="109">
        <v>425</v>
      </c>
      <c r="I928" s="125"/>
      <c r="J928" s="109" t="s">
        <v>1305</v>
      </c>
      <c r="K928" s="111">
        <f t="shared" si="23"/>
        <v>-425</v>
      </c>
      <c r="L928" s="109"/>
    </row>
    <row r="929" spans="1:12" x14ac:dyDescent="0.25">
      <c r="A929" s="128" t="s">
        <v>2408</v>
      </c>
      <c r="B929" s="189">
        <f t="shared" si="35"/>
        <v>46273</v>
      </c>
      <c r="C929" s="109">
        <v>4491</v>
      </c>
      <c r="D929" s="118" t="s">
        <v>1311</v>
      </c>
      <c r="E929" s="109"/>
      <c r="F929" s="125" t="s">
        <v>1304</v>
      </c>
      <c r="G929" s="125"/>
      <c r="H929" s="109">
        <v>850</v>
      </c>
      <c r="I929" s="125"/>
      <c r="J929" s="109" t="s">
        <v>1305</v>
      </c>
      <c r="K929" s="111">
        <f t="shared" si="23"/>
        <v>-850</v>
      </c>
      <c r="L929" s="109"/>
    </row>
    <row r="930" spans="1:12" x14ac:dyDescent="0.25">
      <c r="A930" s="128" t="s">
        <v>2408</v>
      </c>
      <c r="B930" s="189">
        <f t="shared" si="35"/>
        <v>46273</v>
      </c>
      <c r="C930" s="109">
        <v>4492</v>
      </c>
      <c r="D930" s="118" t="s">
        <v>1307</v>
      </c>
      <c r="E930" s="109"/>
      <c r="F930" s="125" t="s">
        <v>1304</v>
      </c>
      <c r="G930" s="125"/>
      <c r="H930" s="109">
        <v>3400</v>
      </c>
      <c r="I930" s="125"/>
      <c r="J930" s="109" t="s">
        <v>1305</v>
      </c>
      <c r="K930" s="111">
        <f t="shared" si="23"/>
        <v>-3400</v>
      </c>
      <c r="L930" s="109"/>
    </row>
    <row r="931" spans="1:12" x14ac:dyDescent="0.25">
      <c r="A931" s="128" t="s">
        <v>2408</v>
      </c>
      <c r="B931" s="189">
        <f t="shared" si="35"/>
        <v>46273</v>
      </c>
      <c r="C931" s="109">
        <v>4493</v>
      </c>
      <c r="D931" s="118" t="s">
        <v>145</v>
      </c>
      <c r="E931" s="109"/>
      <c r="F931" s="125" t="s">
        <v>1304</v>
      </c>
      <c r="G931" s="125"/>
      <c r="H931" s="109">
        <v>1900</v>
      </c>
      <c r="I931" s="125"/>
      <c r="J931" s="109" t="s">
        <v>1305</v>
      </c>
      <c r="K931" s="111">
        <f t="shared" si="23"/>
        <v>-1900</v>
      </c>
      <c r="L931" s="109"/>
    </row>
    <row r="932" spans="1:12" x14ac:dyDescent="0.25">
      <c r="A932" s="128" t="s">
        <v>2409</v>
      </c>
      <c r="B932" s="189">
        <f t="shared" si="35"/>
        <v>46274</v>
      </c>
      <c r="C932" s="109">
        <v>4494</v>
      </c>
      <c r="D932" s="118" t="s">
        <v>1303</v>
      </c>
      <c r="E932" s="109"/>
      <c r="F932" s="125" t="s">
        <v>1304</v>
      </c>
      <c r="G932" s="125"/>
      <c r="H932" s="109">
        <v>5180</v>
      </c>
      <c r="I932" s="125"/>
      <c r="J932" s="109" t="s">
        <v>1305</v>
      </c>
      <c r="K932" s="111">
        <f t="shared" si="23"/>
        <v>-5180</v>
      </c>
      <c r="L932" s="109"/>
    </row>
    <row r="933" spans="1:12" x14ac:dyDescent="0.25">
      <c r="A933" s="128" t="s">
        <v>2409</v>
      </c>
      <c r="B933" s="189">
        <f t="shared" si="35"/>
        <v>46274</v>
      </c>
      <c r="C933" s="109">
        <v>4495</v>
      </c>
      <c r="D933" s="118" t="s">
        <v>1306</v>
      </c>
      <c r="E933" s="109"/>
      <c r="F933" s="125" t="s">
        <v>1304</v>
      </c>
      <c r="G933" s="125"/>
      <c r="H933" s="109">
        <v>3400</v>
      </c>
      <c r="I933" s="125"/>
      <c r="J933" s="109" t="s">
        <v>1305</v>
      </c>
      <c r="K933" s="111">
        <f t="shared" si="23"/>
        <v>-3400</v>
      </c>
      <c r="L933" s="109"/>
    </row>
    <row r="934" spans="1:12" x14ac:dyDescent="0.25">
      <c r="A934" s="128" t="s">
        <v>2409</v>
      </c>
      <c r="B934" s="189">
        <f t="shared" si="35"/>
        <v>46274</v>
      </c>
      <c r="C934" s="109">
        <v>4496</v>
      </c>
      <c r="D934" s="118" t="s">
        <v>1312</v>
      </c>
      <c r="E934" s="109"/>
      <c r="F934" s="125" t="s">
        <v>1304</v>
      </c>
      <c r="G934" s="125"/>
      <c r="H934" s="109">
        <v>425</v>
      </c>
      <c r="I934" s="125"/>
      <c r="J934" s="109" t="s">
        <v>1305</v>
      </c>
      <c r="K934" s="111">
        <f t="shared" si="23"/>
        <v>-425</v>
      </c>
      <c r="L934" s="109"/>
    </row>
    <row r="935" spans="1:12" x14ac:dyDescent="0.25">
      <c r="A935" s="128" t="s">
        <v>2409</v>
      </c>
      <c r="B935" s="189">
        <f t="shared" si="35"/>
        <v>46274</v>
      </c>
      <c r="C935" s="109">
        <v>4497</v>
      </c>
      <c r="D935" s="118" t="s">
        <v>134</v>
      </c>
      <c r="E935" s="109"/>
      <c r="F935" s="125" t="s">
        <v>1304</v>
      </c>
      <c r="G935" s="125"/>
      <c r="H935" s="109">
        <v>2500</v>
      </c>
      <c r="I935" s="125"/>
      <c r="J935" s="109" t="s">
        <v>1305</v>
      </c>
      <c r="K935" s="111">
        <f t="shared" si="23"/>
        <v>-2500</v>
      </c>
      <c r="L935" s="109"/>
    </row>
    <row r="936" spans="1:12" x14ac:dyDescent="0.25">
      <c r="A936" s="128" t="s">
        <v>2409</v>
      </c>
      <c r="B936" s="189">
        <f t="shared" si="35"/>
        <v>46274</v>
      </c>
      <c r="C936" s="109">
        <v>4498</v>
      </c>
      <c r="D936" s="118" t="s">
        <v>9108</v>
      </c>
      <c r="E936" s="109"/>
      <c r="F936" s="125" t="s">
        <v>1304</v>
      </c>
      <c r="G936" s="125"/>
      <c r="H936" s="109">
        <v>2550</v>
      </c>
      <c r="I936" s="125"/>
      <c r="J936" s="109" t="s">
        <v>1305</v>
      </c>
      <c r="K936" s="111">
        <f t="shared" si="23"/>
        <v>-2550</v>
      </c>
      <c r="L936" s="109"/>
    </row>
    <row r="937" spans="1:12" x14ac:dyDescent="0.25">
      <c r="A937" s="128" t="s">
        <v>2409</v>
      </c>
      <c r="B937" s="189">
        <f t="shared" si="35"/>
        <v>46274</v>
      </c>
      <c r="C937" s="109">
        <v>4499</v>
      </c>
      <c r="D937" s="118" t="s">
        <v>1309</v>
      </c>
      <c r="E937" s="109"/>
      <c r="F937" s="125" t="s">
        <v>1304</v>
      </c>
      <c r="G937" s="125"/>
      <c r="H937" s="109">
        <v>425</v>
      </c>
      <c r="I937" s="125"/>
      <c r="J937" s="109" t="s">
        <v>1305</v>
      </c>
      <c r="K937" s="111">
        <f t="shared" si="23"/>
        <v>-425</v>
      </c>
      <c r="L937" s="109"/>
    </row>
    <row r="938" spans="1:12" x14ac:dyDescent="0.25">
      <c r="A938" s="128" t="s">
        <v>2409</v>
      </c>
      <c r="B938" s="189">
        <f t="shared" si="35"/>
        <v>46274</v>
      </c>
      <c r="C938" s="109">
        <v>4500</v>
      </c>
      <c r="D938" s="118" t="s">
        <v>8982</v>
      </c>
      <c r="E938" s="109"/>
      <c r="F938" s="125"/>
      <c r="G938" s="125"/>
      <c r="H938" s="109"/>
      <c r="I938" s="125"/>
      <c r="J938" s="109" t="s">
        <v>1305</v>
      </c>
      <c r="K938" s="111">
        <f t="shared" si="23"/>
        <v>0</v>
      </c>
      <c r="L938" s="109"/>
    </row>
    <row r="939" spans="1:12" x14ac:dyDescent="0.25">
      <c r="A939" s="128" t="s">
        <v>2409</v>
      </c>
      <c r="B939" s="189">
        <f t="shared" si="35"/>
        <v>46274</v>
      </c>
      <c r="C939" s="109">
        <v>4501</v>
      </c>
      <c r="D939" s="118" t="s">
        <v>1310</v>
      </c>
      <c r="E939" s="109"/>
      <c r="F939" s="125" t="s">
        <v>1304</v>
      </c>
      <c r="G939" s="125"/>
      <c r="H939" s="109">
        <v>850</v>
      </c>
      <c r="I939" s="125"/>
      <c r="J939" s="109" t="s">
        <v>1305</v>
      </c>
      <c r="K939" s="111">
        <f t="shared" si="23"/>
        <v>-850</v>
      </c>
      <c r="L939" s="109"/>
    </row>
    <row r="940" spans="1:12" x14ac:dyDescent="0.25">
      <c r="A940" s="128" t="s">
        <v>2409</v>
      </c>
      <c r="B940" s="189">
        <f t="shared" si="35"/>
        <v>46274</v>
      </c>
      <c r="C940" s="109">
        <v>4502</v>
      </c>
      <c r="D940" s="118" t="s">
        <v>1311</v>
      </c>
      <c r="E940" s="109"/>
      <c r="F940" s="125" t="s">
        <v>1304</v>
      </c>
      <c r="G940" s="125"/>
      <c r="H940" s="109">
        <v>850</v>
      </c>
      <c r="I940" s="125"/>
      <c r="J940" s="109" t="s">
        <v>1305</v>
      </c>
      <c r="K940" s="111">
        <f t="shared" si="23"/>
        <v>-850</v>
      </c>
      <c r="L940" s="109"/>
    </row>
    <row r="941" spans="1:12" x14ac:dyDescent="0.25">
      <c r="A941" s="128" t="s">
        <v>2409</v>
      </c>
      <c r="B941" s="189">
        <f t="shared" si="35"/>
        <v>46274</v>
      </c>
      <c r="C941" s="109">
        <v>4503</v>
      </c>
      <c r="D941" s="118" t="s">
        <v>1308</v>
      </c>
      <c r="E941" s="109"/>
      <c r="F941" s="125" t="s">
        <v>1304</v>
      </c>
      <c r="G941" s="125"/>
      <c r="H941" s="109">
        <v>7000</v>
      </c>
      <c r="I941" s="125"/>
      <c r="J941" s="109" t="s">
        <v>1305</v>
      </c>
      <c r="K941" s="111">
        <f t="shared" si="23"/>
        <v>-7000</v>
      </c>
      <c r="L941" s="109"/>
    </row>
    <row r="942" spans="1:12" x14ac:dyDescent="0.25">
      <c r="A942" s="128" t="s">
        <v>2409</v>
      </c>
      <c r="B942" s="189">
        <f t="shared" si="35"/>
        <v>46274</v>
      </c>
      <c r="C942" s="109">
        <v>4504</v>
      </c>
      <c r="D942" s="118" t="s">
        <v>1313</v>
      </c>
      <c r="E942" s="109"/>
      <c r="F942" s="125" t="s">
        <v>1304</v>
      </c>
      <c r="G942" s="125"/>
      <c r="H942" s="109">
        <v>1275</v>
      </c>
      <c r="I942" s="125"/>
      <c r="J942" s="109" t="s">
        <v>1305</v>
      </c>
      <c r="K942" s="111">
        <f t="shared" si="23"/>
        <v>-1275</v>
      </c>
      <c r="L942" s="109"/>
    </row>
    <row r="943" spans="1:12" x14ac:dyDescent="0.25">
      <c r="A943" s="128" t="s">
        <v>2409</v>
      </c>
      <c r="B943" s="189">
        <f t="shared" si="35"/>
        <v>46274</v>
      </c>
      <c r="C943" s="109">
        <v>4505</v>
      </c>
      <c r="D943" s="118" t="s">
        <v>8883</v>
      </c>
      <c r="E943" s="109"/>
      <c r="F943" s="125" t="s">
        <v>1304</v>
      </c>
      <c r="G943" s="125"/>
      <c r="H943" s="109">
        <v>3400</v>
      </c>
      <c r="I943" s="125"/>
      <c r="J943" s="109" t="s">
        <v>1305</v>
      </c>
      <c r="K943" s="111">
        <f t="shared" si="23"/>
        <v>-3400</v>
      </c>
      <c r="L943" s="109"/>
    </row>
    <row r="944" spans="1:12" x14ac:dyDescent="0.25">
      <c r="A944" s="128" t="s">
        <v>2409</v>
      </c>
      <c r="B944" s="189">
        <f t="shared" si="27"/>
        <v>46274</v>
      </c>
      <c r="C944" s="109">
        <v>4506</v>
      </c>
      <c r="D944" s="118" t="s">
        <v>8924</v>
      </c>
      <c r="E944" s="109"/>
      <c r="F944" s="125" t="s">
        <v>1304</v>
      </c>
      <c r="G944" s="125"/>
      <c r="H944" s="109">
        <v>2975</v>
      </c>
      <c r="I944" s="125"/>
      <c r="J944" s="109" t="s">
        <v>1305</v>
      </c>
      <c r="K944" s="111">
        <f t="shared" si="23"/>
        <v>-2975</v>
      </c>
      <c r="L944" s="109"/>
    </row>
    <row r="945" spans="1:12" x14ac:dyDescent="0.25">
      <c r="A945" s="128" t="s">
        <v>2409</v>
      </c>
      <c r="B945" s="189">
        <f t="shared" ref="B945" si="36">IF(A945="","",IF(ISNUMBER(A945),IFERROR(VLOOKUP(TEXT(A945,"yyyy/mm/dd"),BSAD,2,FALSE),""),IFERROR(VLOOKUP(A945,BSAD,2,FALSE),"")))</f>
        <v>46274</v>
      </c>
      <c r="C945" s="109">
        <v>4507</v>
      </c>
      <c r="D945" s="118" t="s">
        <v>145</v>
      </c>
      <c r="E945" s="109"/>
      <c r="F945" s="125" t="s">
        <v>1304</v>
      </c>
      <c r="G945" s="125"/>
      <c r="H945" s="109">
        <v>1900</v>
      </c>
      <c r="I945" s="125"/>
      <c r="J945" s="109" t="s">
        <v>1305</v>
      </c>
      <c r="K945" s="111">
        <f t="shared" ref="K945" si="37">IF($D945="","",N($G945)-$H945+$I945)</f>
        <v>-1900</v>
      </c>
      <c r="L945" s="109"/>
    </row>
    <row r="946" spans="1:12" x14ac:dyDescent="0.25">
      <c r="A946" s="128" t="s">
        <v>2409</v>
      </c>
      <c r="B946" s="189">
        <f t="shared" si="27"/>
        <v>46274</v>
      </c>
      <c r="C946" s="109">
        <v>4508</v>
      </c>
      <c r="D946" s="118" t="s">
        <v>9254</v>
      </c>
      <c r="E946" s="109"/>
      <c r="F946" s="125" t="s">
        <v>1304</v>
      </c>
      <c r="G946" s="125"/>
      <c r="H946" s="109">
        <v>1100</v>
      </c>
      <c r="I946" s="125"/>
      <c r="J946" s="109" t="s">
        <v>1331</v>
      </c>
      <c r="K946" s="111">
        <f t="shared" si="23"/>
        <v>-1100</v>
      </c>
      <c r="L946" s="109"/>
    </row>
    <row r="947" spans="1:12" x14ac:dyDescent="0.25">
      <c r="A947" s="128" t="s">
        <v>2409</v>
      </c>
      <c r="B947" s="189">
        <f t="shared" si="27"/>
        <v>46274</v>
      </c>
      <c r="C947" s="109">
        <v>6495</v>
      </c>
      <c r="D947" s="118" t="s">
        <v>153</v>
      </c>
      <c r="E947" s="109"/>
      <c r="F947" s="125" t="s">
        <v>1304</v>
      </c>
      <c r="G947" s="125"/>
      <c r="H947" s="109">
        <v>1900</v>
      </c>
      <c r="I947" s="125"/>
      <c r="J947" s="109" t="s">
        <v>1305</v>
      </c>
      <c r="K947" s="111">
        <f t="shared" si="23"/>
        <v>-1900</v>
      </c>
      <c r="L947" s="146">
        <v>66982</v>
      </c>
    </row>
    <row r="948" spans="1:12" x14ac:dyDescent="0.25">
      <c r="A948" s="128" t="s">
        <v>2409</v>
      </c>
      <c r="B948" s="189">
        <f t="shared" si="27"/>
        <v>46274</v>
      </c>
      <c r="C948" s="109">
        <v>6496</v>
      </c>
      <c r="D948" s="118" t="s">
        <v>153</v>
      </c>
      <c r="E948" s="109"/>
      <c r="F948" s="125" t="s">
        <v>1304</v>
      </c>
      <c r="G948" s="125"/>
      <c r="H948" s="109">
        <v>275</v>
      </c>
      <c r="I948" s="125"/>
      <c r="J948" s="109" t="s">
        <v>1305</v>
      </c>
      <c r="K948" s="111">
        <f t="shared" si="23"/>
        <v>-275</v>
      </c>
      <c r="L948" s="146">
        <v>66983</v>
      </c>
    </row>
    <row r="949" spans="1:12" x14ac:dyDescent="0.25">
      <c r="A949" s="128" t="s">
        <v>2409</v>
      </c>
      <c r="B949" s="189">
        <f t="shared" si="27"/>
        <v>46274</v>
      </c>
      <c r="C949" s="109">
        <v>6497</v>
      </c>
      <c r="D949" s="118" t="s">
        <v>153</v>
      </c>
      <c r="E949" s="109"/>
      <c r="F949" s="125" t="s">
        <v>1304</v>
      </c>
      <c r="G949" s="125"/>
      <c r="H949" s="109">
        <v>3000</v>
      </c>
      <c r="I949" s="125"/>
      <c r="J949" s="109" t="s">
        <v>1305</v>
      </c>
      <c r="K949" s="111">
        <f t="shared" si="23"/>
        <v>-3000</v>
      </c>
      <c r="L949" s="146">
        <v>66984</v>
      </c>
    </row>
    <row r="950" spans="1:12" x14ac:dyDescent="0.25">
      <c r="A950" s="128" t="s">
        <v>2409</v>
      </c>
      <c r="B950" s="189">
        <f t="shared" si="27"/>
        <v>46274</v>
      </c>
      <c r="C950" s="109">
        <v>6498</v>
      </c>
      <c r="D950" s="118" t="s">
        <v>153</v>
      </c>
      <c r="E950" s="109"/>
      <c r="F950" s="125" t="s">
        <v>1304</v>
      </c>
      <c r="G950" s="125"/>
      <c r="H950" s="109">
        <v>2970</v>
      </c>
      <c r="I950" s="125"/>
      <c r="J950" s="109" t="s">
        <v>1305</v>
      </c>
      <c r="K950" s="111">
        <f t="shared" si="23"/>
        <v>-2970</v>
      </c>
      <c r="L950" s="146">
        <v>66984</v>
      </c>
    </row>
    <row r="951" spans="1:12" x14ac:dyDescent="0.25">
      <c r="A951" s="128" t="s">
        <v>2409</v>
      </c>
      <c r="B951" s="189">
        <f t="shared" si="27"/>
        <v>46274</v>
      </c>
      <c r="C951" s="109"/>
      <c r="D951" s="118" t="s">
        <v>1378</v>
      </c>
      <c r="E951" s="109"/>
      <c r="F951" s="125" t="s">
        <v>8958</v>
      </c>
      <c r="G951" s="125"/>
      <c r="H951" s="109"/>
      <c r="I951" s="125">
        <v>10000</v>
      </c>
      <c r="J951" s="109" t="s">
        <v>1305</v>
      </c>
      <c r="K951" s="111">
        <f t="shared" si="23"/>
        <v>10000</v>
      </c>
      <c r="L951" s="109"/>
    </row>
    <row r="952" spans="1:12" x14ac:dyDescent="0.25">
      <c r="A952" s="128" t="s">
        <v>2410</v>
      </c>
      <c r="B952" s="189">
        <f t="shared" si="27"/>
        <v>46275</v>
      </c>
      <c r="C952" s="109">
        <v>4509</v>
      </c>
      <c r="D952" s="118" t="s">
        <v>147</v>
      </c>
      <c r="E952" s="109"/>
      <c r="F952" s="125" t="s">
        <v>1304</v>
      </c>
      <c r="G952" s="125"/>
      <c r="H952" s="109">
        <v>12500</v>
      </c>
      <c r="I952" s="125"/>
      <c r="J952" s="109" t="s">
        <v>1305</v>
      </c>
      <c r="K952" s="111">
        <f t="shared" si="23"/>
        <v>-12500</v>
      </c>
      <c r="L952" s="109"/>
    </row>
    <row r="953" spans="1:12" x14ac:dyDescent="0.25">
      <c r="A953" s="128" t="s">
        <v>2410</v>
      </c>
      <c r="B953" s="189">
        <f t="shared" si="27"/>
        <v>46275</v>
      </c>
      <c r="C953" s="109">
        <v>4510</v>
      </c>
      <c r="D953" s="118" t="s">
        <v>1303</v>
      </c>
      <c r="E953" s="109"/>
      <c r="F953" s="125" t="s">
        <v>1304</v>
      </c>
      <c r="G953" s="125"/>
      <c r="H953" s="109">
        <v>6000</v>
      </c>
      <c r="I953" s="125"/>
      <c r="J953" s="109" t="s">
        <v>1305</v>
      </c>
      <c r="K953" s="111">
        <f t="shared" si="23"/>
        <v>-6000</v>
      </c>
      <c r="L953" s="109"/>
    </row>
    <row r="954" spans="1:12" x14ac:dyDescent="0.25">
      <c r="A954" s="128" t="s">
        <v>2410</v>
      </c>
      <c r="B954" s="189">
        <f t="shared" si="27"/>
        <v>46275</v>
      </c>
      <c r="C954" s="109">
        <v>4511</v>
      </c>
      <c r="D954" s="118" t="s">
        <v>1306</v>
      </c>
      <c r="E954" s="109"/>
      <c r="F954" s="125" t="s">
        <v>1304</v>
      </c>
      <c r="G954" s="125"/>
      <c r="H954" s="109">
        <v>4250</v>
      </c>
      <c r="I954" s="125"/>
      <c r="J954" s="109" t="s">
        <v>1305</v>
      </c>
      <c r="K954" s="111">
        <f t="shared" si="23"/>
        <v>-4250</v>
      </c>
      <c r="L954" s="109"/>
    </row>
    <row r="955" spans="1:12" x14ac:dyDescent="0.25">
      <c r="A955" s="128" t="s">
        <v>2410</v>
      </c>
      <c r="B955" s="189">
        <f t="shared" si="27"/>
        <v>46275</v>
      </c>
      <c r="C955" s="109">
        <v>4512</v>
      </c>
      <c r="D955" s="118" t="s">
        <v>9108</v>
      </c>
      <c r="E955" s="109"/>
      <c r="F955" s="125" t="s">
        <v>1304</v>
      </c>
      <c r="G955" s="125"/>
      <c r="H955" s="109">
        <v>2550</v>
      </c>
      <c r="I955" s="125"/>
      <c r="J955" s="109" t="s">
        <v>1305</v>
      </c>
      <c r="K955" s="111">
        <f t="shared" si="23"/>
        <v>-2550</v>
      </c>
      <c r="L955" s="109"/>
    </row>
    <row r="956" spans="1:12" x14ac:dyDescent="0.25">
      <c r="A956" s="128" t="s">
        <v>2410</v>
      </c>
      <c r="B956" s="189">
        <f t="shared" si="27"/>
        <v>46275</v>
      </c>
      <c r="C956" s="109">
        <v>4513</v>
      </c>
      <c r="D956" s="118" t="s">
        <v>1310</v>
      </c>
      <c r="E956" s="109"/>
      <c r="F956" s="125" t="s">
        <v>1304</v>
      </c>
      <c r="G956" s="125"/>
      <c r="H956" s="109">
        <v>850</v>
      </c>
      <c r="I956" s="125"/>
      <c r="J956" s="109" t="s">
        <v>1305</v>
      </c>
      <c r="K956" s="111">
        <f t="shared" si="23"/>
        <v>-850</v>
      </c>
      <c r="L956" s="109"/>
    </row>
    <row r="957" spans="1:12" x14ac:dyDescent="0.25">
      <c r="A957" s="128" t="s">
        <v>2410</v>
      </c>
      <c r="B957" s="189">
        <f t="shared" si="27"/>
        <v>46275</v>
      </c>
      <c r="C957" s="109">
        <v>4514</v>
      </c>
      <c r="D957" s="118" t="s">
        <v>1311</v>
      </c>
      <c r="E957" s="109"/>
      <c r="F957" s="125" t="s">
        <v>1304</v>
      </c>
      <c r="G957" s="125"/>
      <c r="H957" s="109">
        <v>850</v>
      </c>
      <c r="I957" s="125"/>
      <c r="J957" s="109" t="s">
        <v>1305</v>
      </c>
      <c r="K957" s="111">
        <f t="shared" si="23"/>
        <v>-850</v>
      </c>
      <c r="L957" s="109"/>
    </row>
    <row r="958" spans="1:12" x14ac:dyDescent="0.25">
      <c r="A958" s="128" t="s">
        <v>2410</v>
      </c>
      <c r="B958" s="189">
        <f t="shared" si="27"/>
        <v>46275</v>
      </c>
      <c r="C958" s="109">
        <v>4515</v>
      </c>
      <c r="D958" s="118" t="s">
        <v>1308</v>
      </c>
      <c r="E958" s="109"/>
      <c r="F958" s="125" t="s">
        <v>1304</v>
      </c>
      <c r="G958" s="125"/>
      <c r="H958" s="109">
        <v>5500</v>
      </c>
      <c r="I958" s="125"/>
      <c r="J958" s="109" t="s">
        <v>1305</v>
      </c>
      <c r="K958" s="111">
        <f t="shared" si="23"/>
        <v>-5500</v>
      </c>
      <c r="L958" s="109"/>
    </row>
    <row r="959" spans="1:12" x14ac:dyDescent="0.25">
      <c r="A959" s="128" t="s">
        <v>2410</v>
      </c>
      <c r="B959" s="189">
        <f t="shared" si="27"/>
        <v>46275</v>
      </c>
      <c r="C959" s="109">
        <v>4516</v>
      </c>
      <c r="D959" s="118" t="s">
        <v>1307</v>
      </c>
      <c r="E959" s="109"/>
      <c r="F959" s="125" t="s">
        <v>1304</v>
      </c>
      <c r="G959" s="125"/>
      <c r="H959" s="109">
        <v>1700</v>
      </c>
      <c r="I959" s="125"/>
      <c r="J959" s="109" t="s">
        <v>1305</v>
      </c>
      <c r="K959" s="111">
        <f t="shared" si="23"/>
        <v>-1700</v>
      </c>
      <c r="L959" s="109"/>
    </row>
    <row r="960" spans="1:12" x14ac:dyDescent="0.25">
      <c r="A960" s="128" t="s">
        <v>2410</v>
      </c>
      <c r="B960" s="189">
        <f t="shared" si="27"/>
        <v>46275</v>
      </c>
      <c r="C960" s="109">
        <v>4517</v>
      </c>
      <c r="D960" s="118" t="s">
        <v>1313</v>
      </c>
      <c r="E960" s="109"/>
      <c r="F960" s="125" t="s">
        <v>1304</v>
      </c>
      <c r="G960" s="125"/>
      <c r="H960" s="109">
        <v>1275</v>
      </c>
      <c r="I960" s="125"/>
      <c r="J960" s="109" t="s">
        <v>1305</v>
      </c>
      <c r="K960" s="111">
        <f t="shared" si="23"/>
        <v>-1275</v>
      </c>
      <c r="L960" s="109"/>
    </row>
    <row r="961" spans="1:12" x14ac:dyDescent="0.25">
      <c r="A961" s="128" t="s">
        <v>2410</v>
      </c>
      <c r="B961" s="189">
        <f t="shared" si="27"/>
        <v>46275</v>
      </c>
      <c r="C961" s="109">
        <v>4518</v>
      </c>
      <c r="D961" s="118" t="s">
        <v>145</v>
      </c>
      <c r="E961" s="109"/>
      <c r="F961" s="125" t="s">
        <v>1304</v>
      </c>
      <c r="G961" s="125"/>
      <c r="H961" s="109">
        <v>2580</v>
      </c>
      <c r="I961" s="125"/>
      <c r="J961" s="109" t="s">
        <v>1305</v>
      </c>
      <c r="K961" s="111">
        <f t="shared" si="23"/>
        <v>-2580</v>
      </c>
      <c r="L961" s="109"/>
    </row>
    <row r="962" spans="1:12" x14ac:dyDescent="0.25">
      <c r="A962" s="128" t="s">
        <v>2410</v>
      </c>
      <c r="B962" s="189">
        <f t="shared" ref="B962" si="38">IF(A962="","",IF(ISNUMBER(A962),IFERROR(VLOOKUP(TEXT(A962,"yyyy/mm/dd"),BSAD,2,FALSE),""),IFERROR(VLOOKUP(A962,BSAD,2,FALSE),"")))</f>
        <v>46275</v>
      </c>
      <c r="C962" s="109">
        <v>4519</v>
      </c>
      <c r="D962" s="118" t="s">
        <v>1312</v>
      </c>
      <c r="E962" s="109"/>
      <c r="F962" s="125" t="s">
        <v>1304</v>
      </c>
      <c r="G962" s="125"/>
      <c r="H962" s="109">
        <v>425</v>
      </c>
      <c r="I962" s="125"/>
      <c r="J962" s="109" t="s">
        <v>1305</v>
      </c>
      <c r="K962" s="111">
        <f t="shared" ref="K962" si="39">IF($D962="","",N($G962)-$H962+$I962)</f>
        <v>-425</v>
      </c>
      <c r="L962" s="109"/>
    </row>
    <row r="963" spans="1:12" x14ac:dyDescent="0.25">
      <c r="A963" s="128" t="s">
        <v>2410</v>
      </c>
      <c r="B963" s="189">
        <f t="shared" si="27"/>
        <v>46275</v>
      </c>
      <c r="C963" s="109">
        <v>6499</v>
      </c>
      <c r="D963" s="118" t="s">
        <v>153</v>
      </c>
      <c r="E963" s="109"/>
      <c r="F963" s="125" t="s">
        <v>1304</v>
      </c>
      <c r="G963" s="125"/>
      <c r="H963" s="109">
        <v>550</v>
      </c>
      <c r="I963" s="125"/>
      <c r="J963" s="109" t="s">
        <v>1305</v>
      </c>
      <c r="K963" s="111">
        <f t="shared" si="23"/>
        <v>-550</v>
      </c>
      <c r="L963" s="109"/>
    </row>
    <row r="964" spans="1:12" x14ac:dyDescent="0.25">
      <c r="A964" s="128" t="s">
        <v>2411</v>
      </c>
      <c r="B964" s="189">
        <f t="shared" si="27"/>
        <v>46276</v>
      </c>
      <c r="C964" s="109">
        <v>4520</v>
      </c>
      <c r="D964" s="118" t="s">
        <v>1303</v>
      </c>
      <c r="E964" s="109"/>
      <c r="F964" s="125" t="s">
        <v>1304</v>
      </c>
      <c r="G964" s="125"/>
      <c r="H964" s="109">
        <v>5555</v>
      </c>
      <c r="I964" s="125"/>
      <c r="J964" s="109" t="s">
        <v>1305</v>
      </c>
      <c r="K964" s="111">
        <f t="shared" si="23"/>
        <v>-5555</v>
      </c>
      <c r="L964" s="109"/>
    </row>
    <row r="965" spans="1:12" x14ac:dyDescent="0.25">
      <c r="A965" s="128" t="s">
        <v>2411</v>
      </c>
      <c r="B965" s="189">
        <f t="shared" si="27"/>
        <v>46276</v>
      </c>
      <c r="C965" s="109">
        <v>4521</v>
      </c>
      <c r="D965" s="118" t="s">
        <v>1306</v>
      </c>
      <c r="E965" s="109"/>
      <c r="F965" s="125" t="s">
        <v>1304</v>
      </c>
      <c r="G965" s="125"/>
      <c r="H965" s="109">
        <v>4250</v>
      </c>
      <c r="I965" s="125"/>
      <c r="J965" s="109" t="s">
        <v>1305</v>
      </c>
      <c r="K965" s="111">
        <f t="shared" si="23"/>
        <v>-4250</v>
      </c>
      <c r="L965" s="109"/>
    </row>
    <row r="966" spans="1:12" x14ac:dyDescent="0.25">
      <c r="A966" s="128" t="s">
        <v>2411</v>
      </c>
      <c r="B966" s="189">
        <f t="shared" si="27"/>
        <v>46276</v>
      </c>
      <c r="C966" s="109">
        <v>4522</v>
      </c>
      <c r="D966" s="118" t="s">
        <v>1312</v>
      </c>
      <c r="E966" s="109"/>
      <c r="F966" s="125" t="s">
        <v>1304</v>
      </c>
      <c r="G966" s="125"/>
      <c r="H966" s="109">
        <v>425</v>
      </c>
      <c r="I966" s="125"/>
      <c r="J966" s="109" t="s">
        <v>1305</v>
      </c>
      <c r="K966" s="111">
        <f t="shared" si="23"/>
        <v>-425</v>
      </c>
      <c r="L966" s="109"/>
    </row>
    <row r="967" spans="1:12" x14ac:dyDescent="0.25">
      <c r="A967" s="128" t="s">
        <v>2411</v>
      </c>
      <c r="B967" s="189">
        <f t="shared" si="27"/>
        <v>46276</v>
      </c>
      <c r="C967" s="109">
        <v>4523</v>
      </c>
      <c r="D967" s="118" t="s">
        <v>9108</v>
      </c>
      <c r="E967" s="109"/>
      <c r="F967" s="125" t="s">
        <v>1304</v>
      </c>
      <c r="G967" s="125"/>
      <c r="H967" s="109">
        <v>6700</v>
      </c>
      <c r="I967" s="125"/>
      <c r="J967" s="109" t="s">
        <v>1305</v>
      </c>
      <c r="K967" s="111">
        <f t="shared" si="23"/>
        <v>-6700</v>
      </c>
      <c r="L967" s="109"/>
    </row>
    <row r="968" spans="1:12" x14ac:dyDescent="0.25">
      <c r="A968" s="128" t="s">
        <v>2411</v>
      </c>
      <c r="B968" s="189">
        <f t="shared" si="27"/>
        <v>46276</v>
      </c>
      <c r="C968" s="109">
        <v>4524</v>
      </c>
      <c r="D968" s="118" t="s">
        <v>1309</v>
      </c>
      <c r="E968" s="109"/>
      <c r="F968" s="125" t="s">
        <v>1304</v>
      </c>
      <c r="G968" s="125"/>
      <c r="H968" s="109">
        <v>425</v>
      </c>
      <c r="I968" s="125"/>
      <c r="J968" s="109" t="s">
        <v>1305</v>
      </c>
      <c r="K968" s="111">
        <f t="shared" si="23"/>
        <v>-425</v>
      </c>
      <c r="L968" s="109"/>
    </row>
    <row r="969" spans="1:12" x14ac:dyDescent="0.25">
      <c r="A969" s="128" t="s">
        <v>2411</v>
      </c>
      <c r="B969" s="189">
        <f t="shared" ref="B969:B1034" si="40">IF(A969="","",IF(ISNUMBER(A969),IFERROR(VLOOKUP(TEXT(A969,"yyyy/mm/dd"),BSAD,2,FALSE),""),IFERROR(VLOOKUP(A969,BSAD,2,FALSE),"")))</f>
        <v>46276</v>
      </c>
      <c r="C969" s="109">
        <v>4525</v>
      </c>
      <c r="D969" s="118" t="s">
        <v>1311</v>
      </c>
      <c r="E969" s="109"/>
      <c r="F969" s="125" t="s">
        <v>1304</v>
      </c>
      <c r="G969" s="125"/>
      <c r="H969" s="109">
        <v>850</v>
      </c>
      <c r="I969" s="125"/>
      <c r="J969" s="109" t="s">
        <v>1305</v>
      </c>
      <c r="K969" s="111">
        <f t="shared" si="23"/>
        <v>-850</v>
      </c>
      <c r="L969" s="109"/>
    </row>
    <row r="970" spans="1:12" x14ac:dyDescent="0.25">
      <c r="A970" s="128" t="s">
        <v>2411</v>
      </c>
      <c r="B970" s="189">
        <f t="shared" si="40"/>
        <v>46276</v>
      </c>
      <c r="C970" s="109">
        <v>4526</v>
      </c>
      <c r="D970" s="118" t="s">
        <v>1307</v>
      </c>
      <c r="E970" s="109"/>
      <c r="F970" s="125" t="s">
        <v>1304</v>
      </c>
      <c r="G970" s="125"/>
      <c r="H970" s="109">
        <v>1700</v>
      </c>
      <c r="I970" s="125"/>
      <c r="J970" s="109" t="s">
        <v>1305</v>
      </c>
      <c r="K970" s="111">
        <f t="shared" si="23"/>
        <v>-1700</v>
      </c>
      <c r="L970" s="109"/>
    </row>
    <row r="971" spans="1:12" x14ac:dyDescent="0.25">
      <c r="A971" s="128" t="s">
        <v>2411</v>
      </c>
      <c r="B971" s="189">
        <f t="shared" si="40"/>
        <v>46276</v>
      </c>
      <c r="C971" s="109">
        <v>4527</v>
      </c>
      <c r="D971" s="118" t="s">
        <v>1308</v>
      </c>
      <c r="E971" s="109"/>
      <c r="F971" s="125" t="s">
        <v>1304</v>
      </c>
      <c r="G971" s="125"/>
      <c r="H971" s="109">
        <v>15000</v>
      </c>
      <c r="I971" s="125"/>
      <c r="J971" s="109" t="s">
        <v>1305</v>
      </c>
      <c r="K971" s="111">
        <f t="shared" si="23"/>
        <v>-15000</v>
      </c>
      <c r="L971" s="109"/>
    </row>
    <row r="972" spans="1:12" x14ac:dyDescent="0.25">
      <c r="A972" s="128" t="s">
        <v>2411</v>
      </c>
      <c r="B972" s="189">
        <f t="shared" si="40"/>
        <v>46276</v>
      </c>
      <c r="C972" s="109">
        <v>4528</v>
      </c>
      <c r="D972" s="118" t="s">
        <v>1313</v>
      </c>
      <c r="E972" s="109"/>
      <c r="F972" s="125" t="s">
        <v>1304</v>
      </c>
      <c r="G972" s="125"/>
      <c r="H972" s="109">
        <v>1700</v>
      </c>
      <c r="I972" s="125"/>
      <c r="J972" s="109" t="s">
        <v>1305</v>
      </c>
      <c r="K972" s="111">
        <f t="shared" si="23"/>
        <v>-1700</v>
      </c>
      <c r="L972" s="109"/>
    </row>
    <row r="973" spans="1:12" x14ac:dyDescent="0.25">
      <c r="A973" s="128" t="s">
        <v>2411</v>
      </c>
      <c r="B973" s="189">
        <f t="shared" si="40"/>
        <v>46276</v>
      </c>
      <c r="C973" s="109">
        <v>4529</v>
      </c>
      <c r="D973" s="118" t="s">
        <v>145</v>
      </c>
      <c r="E973" s="109"/>
      <c r="F973" s="125" t="s">
        <v>1304</v>
      </c>
      <c r="G973" s="125"/>
      <c r="H973" s="109">
        <v>2920</v>
      </c>
      <c r="I973" s="125"/>
      <c r="J973" s="109" t="s">
        <v>1305</v>
      </c>
      <c r="K973" s="111">
        <f t="shared" si="23"/>
        <v>-2920</v>
      </c>
      <c r="L973" s="109"/>
    </row>
    <row r="974" spans="1:12" x14ac:dyDescent="0.25">
      <c r="A974" s="128" t="s">
        <v>2411</v>
      </c>
      <c r="B974" s="189">
        <f t="shared" si="40"/>
        <v>46276</v>
      </c>
      <c r="C974" s="109">
        <v>4530</v>
      </c>
      <c r="D974" s="118" t="s">
        <v>265</v>
      </c>
      <c r="E974" s="109"/>
      <c r="F974" s="125" t="s">
        <v>1304</v>
      </c>
      <c r="G974" s="125"/>
      <c r="H974" s="109">
        <v>450</v>
      </c>
      <c r="I974" s="125"/>
      <c r="J974" s="109" t="s">
        <v>1305</v>
      </c>
      <c r="K974" s="111">
        <f t="shared" si="23"/>
        <v>-450</v>
      </c>
      <c r="L974" s="109"/>
    </row>
    <row r="975" spans="1:12" x14ac:dyDescent="0.25">
      <c r="A975" s="128" t="s">
        <v>2411</v>
      </c>
      <c r="B975" s="189">
        <f t="shared" si="40"/>
        <v>46276</v>
      </c>
      <c r="C975" s="109"/>
      <c r="D975" s="118" t="s">
        <v>1378</v>
      </c>
      <c r="E975" s="109"/>
      <c r="F975" s="125" t="s">
        <v>8958</v>
      </c>
      <c r="G975" s="125"/>
      <c r="H975" s="109"/>
      <c r="I975" s="125">
        <v>10000</v>
      </c>
      <c r="J975" s="109" t="s">
        <v>1305</v>
      </c>
      <c r="K975" s="111">
        <f t="shared" si="23"/>
        <v>10000</v>
      </c>
      <c r="L975" s="109"/>
    </row>
    <row r="976" spans="1:12" x14ac:dyDescent="0.25">
      <c r="A976" s="128" t="s">
        <v>2412</v>
      </c>
      <c r="B976" s="189">
        <f t="shared" si="40"/>
        <v>46277</v>
      </c>
      <c r="C976" s="109">
        <v>4531</v>
      </c>
      <c r="D976" s="118" t="s">
        <v>1303</v>
      </c>
      <c r="E976" s="109"/>
      <c r="F976" s="125" t="s">
        <v>1304</v>
      </c>
      <c r="G976" s="125"/>
      <c r="H976" s="109">
        <v>5180</v>
      </c>
      <c r="I976" s="125"/>
      <c r="J976" s="109" t="s">
        <v>1305</v>
      </c>
      <c r="K976" s="111">
        <f t="shared" si="23"/>
        <v>-5180</v>
      </c>
      <c r="L976" s="109"/>
    </row>
    <row r="977" spans="1:12" x14ac:dyDescent="0.25">
      <c r="A977" s="128" t="s">
        <v>2412</v>
      </c>
      <c r="B977" s="189">
        <f t="shared" si="40"/>
        <v>46277</v>
      </c>
      <c r="C977" s="109">
        <v>4532</v>
      </c>
      <c r="D977" s="118" t="s">
        <v>1306</v>
      </c>
      <c r="E977" s="109"/>
      <c r="F977" s="125" t="s">
        <v>1304</v>
      </c>
      <c r="G977" s="125"/>
      <c r="H977" s="109">
        <v>3400</v>
      </c>
      <c r="I977" s="125"/>
      <c r="J977" s="109" t="s">
        <v>1305</v>
      </c>
      <c r="K977" s="111">
        <f t="shared" si="23"/>
        <v>-3400</v>
      </c>
      <c r="L977" s="109"/>
    </row>
    <row r="978" spans="1:12" x14ac:dyDescent="0.25">
      <c r="A978" s="128" t="s">
        <v>2412</v>
      </c>
      <c r="B978" s="189">
        <f t="shared" si="40"/>
        <v>46277</v>
      </c>
      <c r="C978" s="109">
        <v>4533</v>
      </c>
      <c r="D978" s="118" t="s">
        <v>134</v>
      </c>
      <c r="E978" s="109"/>
      <c r="F978" s="125" t="s">
        <v>1304</v>
      </c>
      <c r="G978" s="125"/>
      <c r="H978" s="109">
        <v>1750</v>
      </c>
      <c r="I978" s="125"/>
      <c r="J978" s="109" t="s">
        <v>1305</v>
      </c>
      <c r="K978" s="111">
        <f t="shared" si="23"/>
        <v>-1750</v>
      </c>
      <c r="L978" s="109"/>
    </row>
    <row r="979" spans="1:12" x14ac:dyDescent="0.25">
      <c r="A979" s="128" t="s">
        <v>2412</v>
      </c>
      <c r="B979" s="189">
        <f t="shared" si="40"/>
        <v>46277</v>
      </c>
      <c r="C979" s="109">
        <v>4534</v>
      </c>
      <c r="D979" s="118" t="s">
        <v>9108</v>
      </c>
      <c r="E979" s="109"/>
      <c r="F979" s="125" t="s">
        <v>1304</v>
      </c>
      <c r="G979" s="125"/>
      <c r="H979" s="109">
        <v>2975</v>
      </c>
      <c r="I979" s="125"/>
      <c r="J979" s="109" t="s">
        <v>1305</v>
      </c>
      <c r="K979" s="111">
        <f t="shared" ref="K979:K1068" si="41">IF($D979="","",N($G979)-$H979+$I979)</f>
        <v>-2975</v>
      </c>
      <c r="L979" s="109"/>
    </row>
    <row r="980" spans="1:12" x14ac:dyDescent="0.25">
      <c r="A980" s="128" t="s">
        <v>2412</v>
      </c>
      <c r="B980" s="189">
        <f t="shared" si="40"/>
        <v>46277</v>
      </c>
      <c r="C980" s="109">
        <v>4535</v>
      </c>
      <c r="D980" s="118" t="s">
        <v>1308</v>
      </c>
      <c r="E980" s="109"/>
      <c r="F980" s="125" t="s">
        <v>1304</v>
      </c>
      <c r="G980" s="125"/>
      <c r="H980" s="109">
        <v>9000</v>
      </c>
      <c r="I980" s="125"/>
      <c r="J980" s="109" t="s">
        <v>1305</v>
      </c>
      <c r="K980" s="111">
        <f t="shared" si="41"/>
        <v>-9000</v>
      </c>
      <c r="L980" s="109"/>
    </row>
    <row r="981" spans="1:12" x14ac:dyDescent="0.25">
      <c r="A981" s="128" t="s">
        <v>2412</v>
      </c>
      <c r="B981" s="189">
        <f t="shared" si="40"/>
        <v>46277</v>
      </c>
      <c r="C981" s="109">
        <v>4536</v>
      </c>
      <c r="D981" s="118" t="s">
        <v>1311</v>
      </c>
      <c r="E981" s="109"/>
      <c r="F981" s="125" t="s">
        <v>1304</v>
      </c>
      <c r="G981" s="125"/>
      <c r="H981" s="109">
        <v>850</v>
      </c>
      <c r="I981" s="125"/>
      <c r="J981" s="109" t="s">
        <v>1305</v>
      </c>
      <c r="K981" s="111">
        <f t="shared" si="41"/>
        <v>-850</v>
      </c>
      <c r="L981" s="109"/>
    </row>
    <row r="982" spans="1:12" x14ac:dyDescent="0.25">
      <c r="A982" s="128" t="s">
        <v>2412</v>
      </c>
      <c r="B982" s="189">
        <f t="shared" si="40"/>
        <v>46277</v>
      </c>
      <c r="C982" s="109">
        <v>4537</v>
      </c>
      <c r="D982" s="118" t="s">
        <v>1307</v>
      </c>
      <c r="E982" s="109"/>
      <c r="F982" s="125" t="s">
        <v>1304</v>
      </c>
      <c r="G982" s="125"/>
      <c r="H982" s="109">
        <v>1700</v>
      </c>
      <c r="I982" s="125"/>
      <c r="J982" s="109" t="s">
        <v>1305</v>
      </c>
      <c r="K982" s="111">
        <f t="shared" si="41"/>
        <v>-1700</v>
      </c>
      <c r="L982" s="109"/>
    </row>
    <row r="983" spans="1:12" x14ac:dyDescent="0.25">
      <c r="A983" s="128" t="s">
        <v>2412</v>
      </c>
      <c r="B983" s="189">
        <f t="shared" si="40"/>
        <v>46277</v>
      </c>
      <c r="C983" s="109">
        <v>4538</v>
      </c>
      <c r="D983" s="118" t="s">
        <v>1310</v>
      </c>
      <c r="E983" s="109"/>
      <c r="F983" s="125" t="s">
        <v>1304</v>
      </c>
      <c r="G983" s="125"/>
      <c r="H983" s="109">
        <v>850</v>
      </c>
      <c r="I983" s="125"/>
      <c r="J983" s="109" t="s">
        <v>1305</v>
      </c>
      <c r="K983" s="111">
        <f t="shared" si="41"/>
        <v>-850</v>
      </c>
      <c r="L983" s="109"/>
    </row>
    <row r="984" spans="1:12" x14ac:dyDescent="0.25">
      <c r="A984" s="128" t="s">
        <v>2412</v>
      </c>
      <c r="B984" s="189">
        <f t="shared" si="40"/>
        <v>46277</v>
      </c>
      <c r="C984" s="109">
        <v>4539</v>
      </c>
      <c r="D984" s="118" t="s">
        <v>1313</v>
      </c>
      <c r="E984" s="109"/>
      <c r="F984" s="125" t="s">
        <v>1304</v>
      </c>
      <c r="G984" s="125"/>
      <c r="H984" s="109">
        <v>1275</v>
      </c>
      <c r="I984" s="125"/>
      <c r="J984" s="109" t="s">
        <v>1305</v>
      </c>
      <c r="K984" s="111">
        <f t="shared" si="41"/>
        <v>-1275</v>
      </c>
      <c r="L984" s="109"/>
    </row>
    <row r="985" spans="1:12" x14ac:dyDescent="0.25">
      <c r="A985" s="128" t="s">
        <v>2412</v>
      </c>
      <c r="B985" s="189">
        <f t="shared" si="40"/>
        <v>46277</v>
      </c>
      <c r="C985" s="109">
        <v>4540</v>
      </c>
      <c r="D985" s="118" t="s">
        <v>8883</v>
      </c>
      <c r="E985" s="109"/>
      <c r="F985" s="125" t="s">
        <v>1304</v>
      </c>
      <c r="G985" s="125"/>
      <c r="H985" s="109">
        <v>5000</v>
      </c>
      <c r="I985" s="125"/>
      <c r="J985" s="109" t="s">
        <v>1305</v>
      </c>
      <c r="K985" s="111">
        <f t="shared" si="41"/>
        <v>-5000</v>
      </c>
      <c r="L985" s="109"/>
    </row>
    <row r="986" spans="1:12" x14ac:dyDescent="0.25">
      <c r="A986" s="128" t="s">
        <v>2412</v>
      </c>
      <c r="B986" s="189">
        <f t="shared" si="40"/>
        <v>46277</v>
      </c>
      <c r="C986" s="109">
        <v>4541</v>
      </c>
      <c r="D986" s="118" t="s">
        <v>145</v>
      </c>
      <c r="E986" s="109"/>
      <c r="F986" s="125" t="s">
        <v>1304</v>
      </c>
      <c r="G986" s="125"/>
      <c r="H986" s="109">
        <v>4060</v>
      </c>
      <c r="I986" s="125"/>
      <c r="J986" s="109" t="s">
        <v>1305</v>
      </c>
      <c r="K986" s="111">
        <f t="shared" si="41"/>
        <v>-4060</v>
      </c>
      <c r="L986" s="109"/>
    </row>
    <row r="987" spans="1:12" x14ac:dyDescent="0.25">
      <c r="A987" s="128" t="s">
        <v>2412</v>
      </c>
      <c r="B987" s="189">
        <f t="shared" si="40"/>
        <v>46277</v>
      </c>
      <c r="C987" s="109">
        <v>4542</v>
      </c>
      <c r="D987" s="118" t="s">
        <v>1312</v>
      </c>
      <c r="E987" s="109"/>
      <c r="F987" s="125" t="s">
        <v>1304</v>
      </c>
      <c r="G987" s="125"/>
      <c r="H987" s="109">
        <v>425</v>
      </c>
      <c r="I987" s="125"/>
      <c r="J987" s="109" t="s">
        <v>1305</v>
      </c>
      <c r="K987" s="111">
        <f t="shared" si="41"/>
        <v>-425</v>
      </c>
      <c r="L987" s="109"/>
    </row>
    <row r="988" spans="1:12" x14ac:dyDescent="0.25">
      <c r="A988" s="128" t="s">
        <v>2412</v>
      </c>
      <c r="B988" s="189">
        <f t="shared" si="40"/>
        <v>46277</v>
      </c>
      <c r="C988" s="109">
        <v>4543</v>
      </c>
      <c r="D988" s="118" t="s">
        <v>265</v>
      </c>
      <c r="E988" s="109"/>
      <c r="F988" s="125" t="s">
        <v>1304</v>
      </c>
      <c r="G988" s="125"/>
      <c r="H988" s="109">
        <v>100</v>
      </c>
      <c r="I988" s="125"/>
      <c r="J988" s="109" t="s">
        <v>1305</v>
      </c>
      <c r="K988" s="111">
        <f t="shared" si="41"/>
        <v>-100</v>
      </c>
      <c r="L988" s="109"/>
    </row>
    <row r="989" spans="1:12" x14ac:dyDescent="0.25">
      <c r="A989" s="128" t="s">
        <v>2412</v>
      </c>
      <c r="B989" s="189">
        <f t="shared" si="40"/>
        <v>46277</v>
      </c>
      <c r="C989" s="109">
        <v>4544</v>
      </c>
      <c r="D989" s="118" t="s">
        <v>151</v>
      </c>
      <c r="E989" s="109"/>
      <c r="F989" s="125" t="s">
        <v>1304</v>
      </c>
      <c r="G989" s="125"/>
      <c r="H989" s="109">
        <v>4000</v>
      </c>
      <c r="I989" s="125"/>
      <c r="J989" s="109" t="s">
        <v>1305</v>
      </c>
      <c r="K989" s="111">
        <f t="shared" si="41"/>
        <v>-4000</v>
      </c>
      <c r="L989" s="109"/>
    </row>
    <row r="990" spans="1:12" x14ac:dyDescent="0.25">
      <c r="A990" s="128" t="s">
        <v>2412</v>
      </c>
      <c r="B990" s="189">
        <f t="shared" si="40"/>
        <v>46277</v>
      </c>
      <c r="C990" s="109">
        <v>4545</v>
      </c>
      <c r="D990" s="118" t="s">
        <v>9127</v>
      </c>
      <c r="E990" s="109"/>
      <c r="F990" s="125" t="s">
        <v>1304</v>
      </c>
      <c r="G990" s="125"/>
      <c r="H990" s="109">
        <v>1200</v>
      </c>
      <c r="I990" s="125"/>
      <c r="J990" s="109" t="s">
        <v>1305</v>
      </c>
      <c r="K990" s="111">
        <f t="shared" si="41"/>
        <v>-1200</v>
      </c>
      <c r="L990" s="109"/>
    </row>
    <row r="991" spans="1:12" x14ac:dyDescent="0.25">
      <c r="A991" s="128" t="s">
        <v>2412</v>
      </c>
      <c r="B991" s="189">
        <f>IF(A991="","",IF(ISNUMBER(A991),IFERROR(VLOOKUP(TEXT(A991,"yyyy/mm/dd"),BSAD,2,FALSE),""),IFERROR(VLOOKUP(A991,BSAD,2,FALSE),"")))</f>
        <v>46277</v>
      </c>
      <c r="C991" s="109">
        <v>6500</v>
      </c>
      <c r="D991" s="118" t="s">
        <v>153</v>
      </c>
      <c r="E991" s="109"/>
      <c r="F991" s="125" t="s">
        <v>1304</v>
      </c>
      <c r="G991" s="125"/>
      <c r="H991" s="109">
        <v>5700</v>
      </c>
      <c r="I991" s="125"/>
      <c r="J991" s="109" t="s">
        <v>1305</v>
      </c>
      <c r="K991" s="111">
        <f>IF($D991="","",N($G991)-$H991+$I991)</f>
        <v>-5700</v>
      </c>
      <c r="L991" s="146">
        <v>66987</v>
      </c>
    </row>
    <row r="992" spans="1:12" x14ac:dyDescent="0.25">
      <c r="A992" s="128" t="s">
        <v>2412</v>
      </c>
      <c r="B992" s="189">
        <f t="shared" ref="B992" si="42">IF(A992="","",IF(ISNUMBER(A992),IFERROR(VLOOKUP(TEXT(A992,"yyyy/mm/dd"),BSAD,2,FALSE),""),IFERROR(VLOOKUP(A992,BSAD,2,FALSE),"")))</f>
        <v>46277</v>
      </c>
      <c r="C992" s="109">
        <v>7351</v>
      </c>
      <c r="D992" s="118" t="s">
        <v>153</v>
      </c>
      <c r="E992" s="109"/>
      <c r="F992" s="125" t="s">
        <v>1304</v>
      </c>
      <c r="G992" s="125"/>
      <c r="H992" s="109">
        <v>1200</v>
      </c>
      <c r="I992" s="125"/>
      <c r="J992" s="109" t="s">
        <v>1331</v>
      </c>
      <c r="K992" s="111">
        <f t="shared" si="41"/>
        <v>-1200</v>
      </c>
      <c r="L992" s="109"/>
    </row>
    <row r="993" spans="1:12" x14ac:dyDescent="0.25">
      <c r="A993" s="128" t="s">
        <v>2412</v>
      </c>
      <c r="B993" s="189">
        <f t="shared" si="40"/>
        <v>46277</v>
      </c>
      <c r="C993" s="109">
        <v>7351</v>
      </c>
      <c r="D993" s="118" t="s">
        <v>153</v>
      </c>
      <c r="E993" s="109"/>
      <c r="F993" s="125" t="s">
        <v>1304</v>
      </c>
      <c r="G993" s="125"/>
      <c r="H993" s="109">
        <v>1350</v>
      </c>
      <c r="I993" s="125"/>
      <c r="J993" s="109" t="s">
        <v>1305</v>
      </c>
      <c r="K993" s="111">
        <f t="shared" si="41"/>
        <v>-1350</v>
      </c>
      <c r="L993" s="109"/>
    </row>
    <row r="994" spans="1:12" x14ac:dyDescent="0.25">
      <c r="A994" s="128" t="s">
        <v>2413</v>
      </c>
      <c r="B994" s="189">
        <f t="shared" si="40"/>
        <v>46278</v>
      </c>
      <c r="C994" s="109">
        <v>4546</v>
      </c>
      <c r="D994" s="118" t="s">
        <v>1308</v>
      </c>
      <c r="E994" s="109"/>
      <c r="F994" s="125" t="s">
        <v>1304</v>
      </c>
      <c r="G994" s="125"/>
      <c r="H994" s="109">
        <v>6500</v>
      </c>
      <c r="I994" s="125"/>
      <c r="J994" s="109" t="s">
        <v>1305</v>
      </c>
      <c r="K994" s="111">
        <f t="shared" si="41"/>
        <v>-6500</v>
      </c>
      <c r="L994" s="109"/>
    </row>
    <row r="995" spans="1:12" x14ac:dyDescent="0.25">
      <c r="A995" s="128" t="s">
        <v>2413</v>
      </c>
      <c r="B995" s="189">
        <f t="shared" si="40"/>
        <v>46278</v>
      </c>
      <c r="C995" s="109">
        <v>4547</v>
      </c>
      <c r="D995" s="118" t="s">
        <v>1313</v>
      </c>
      <c r="E995" s="109"/>
      <c r="F995" s="125" t="s">
        <v>1304</v>
      </c>
      <c r="G995" s="125"/>
      <c r="H995" s="109">
        <v>1275</v>
      </c>
      <c r="I995" s="125"/>
      <c r="J995" s="109" t="s">
        <v>1305</v>
      </c>
      <c r="K995" s="111">
        <f t="shared" si="41"/>
        <v>-1275</v>
      </c>
      <c r="L995" s="109"/>
    </row>
    <row r="996" spans="1:12" x14ac:dyDescent="0.25">
      <c r="A996" s="128" t="s">
        <v>2413</v>
      </c>
      <c r="B996" s="189">
        <f t="shared" si="40"/>
        <v>46278</v>
      </c>
      <c r="C996" s="109">
        <v>4548</v>
      </c>
      <c r="D996" s="118" t="s">
        <v>145</v>
      </c>
      <c r="E996" s="109"/>
      <c r="F996" s="125" t="s">
        <v>1304</v>
      </c>
      <c r="G996" s="125"/>
      <c r="H996" s="109">
        <v>4300</v>
      </c>
      <c r="I996" s="125"/>
      <c r="J996" s="109" t="s">
        <v>1305</v>
      </c>
      <c r="K996" s="111">
        <f t="shared" si="41"/>
        <v>-4300</v>
      </c>
      <c r="L996" s="109"/>
    </row>
    <row r="997" spans="1:12" x14ac:dyDescent="0.25">
      <c r="A997" s="128" t="s">
        <v>2413</v>
      </c>
      <c r="B997" s="189">
        <f t="shared" si="40"/>
        <v>46278</v>
      </c>
      <c r="C997" s="109">
        <v>4549</v>
      </c>
      <c r="D997" s="118" t="s">
        <v>1312</v>
      </c>
      <c r="E997" s="109"/>
      <c r="F997" s="125" t="s">
        <v>1304</v>
      </c>
      <c r="G997" s="125"/>
      <c r="H997" s="109">
        <v>425</v>
      </c>
      <c r="I997" s="125"/>
      <c r="J997" s="109" t="s">
        <v>1305</v>
      </c>
      <c r="K997" s="111">
        <f t="shared" si="41"/>
        <v>-425</v>
      </c>
      <c r="L997" s="109"/>
    </row>
    <row r="998" spans="1:12" x14ac:dyDescent="0.25">
      <c r="A998" s="128" t="s">
        <v>2413</v>
      </c>
      <c r="B998" s="189">
        <f t="shared" si="40"/>
        <v>46278</v>
      </c>
      <c r="C998" s="109">
        <v>4550</v>
      </c>
      <c r="D998" s="118" t="s">
        <v>265</v>
      </c>
      <c r="E998" s="109"/>
      <c r="F998" s="125" t="s">
        <v>1304</v>
      </c>
      <c r="G998" s="125"/>
      <c r="H998" s="109">
        <v>100</v>
      </c>
      <c r="I998" s="125"/>
      <c r="J998" s="109" t="s">
        <v>1305</v>
      </c>
      <c r="K998" s="111">
        <f t="shared" si="41"/>
        <v>-100</v>
      </c>
      <c r="L998" s="109"/>
    </row>
    <row r="999" spans="1:12" x14ac:dyDescent="0.25">
      <c r="A999" s="128" t="s">
        <v>2413</v>
      </c>
      <c r="B999" s="189">
        <f t="shared" si="40"/>
        <v>46278</v>
      </c>
      <c r="C999" s="109">
        <v>4551</v>
      </c>
      <c r="D999" s="118" t="s">
        <v>1303</v>
      </c>
      <c r="E999" s="109"/>
      <c r="F999" s="125" t="s">
        <v>1304</v>
      </c>
      <c r="G999" s="125"/>
      <c r="H999" s="109">
        <v>6880</v>
      </c>
      <c r="I999" s="125"/>
      <c r="J999" s="109" t="s">
        <v>1305</v>
      </c>
      <c r="K999" s="111">
        <f t="shared" si="41"/>
        <v>-6880</v>
      </c>
      <c r="L999" s="109"/>
    </row>
    <row r="1000" spans="1:12" x14ac:dyDescent="0.25">
      <c r="A1000" s="128" t="s">
        <v>2413</v>
      </c>
      <c r="B1000" s="189">
        <f t="shared" si="40"/>
        <v>46278</v>
      </c>
      <c r="C1000" s="109">
        <v>4552</v>
      </c>
      <c r="D1000" s="118" t="s">
        <v>1306</v>
      </c>
      <c r="E1000" s="109"/>
      <c r="F1000" s="125" t="s">
        <v>1304</v>
      </c>
      <c r="G1000" s="125"/>
      <c r="H1000" s="109">
        <v>4250</v>
      </c>
      <c r="I1000" s="125"/>
      <c r="J1000" s="109" t="s">
        <v>1305</v>
      </c>
      <c r="K1000" s="111">
        <f t="shared" si="41"/>
        <v>-4250</v>
      </c>
      <c r="L1000" s="109"/>
    </row>
    <row r="1001" spans="1:12" x14ac:dyDescent="0.25">
      <c r="A1001" s="128" t="s">
        <v>2413</v>
      </c>
      <c r="B1001" s="189">
        <f t="shared" si="40"/>
        <v>46278</v>
      </c>
      <c r="C1001" s="109">
        <v>4553</v>
      </c>
      <c r="D1001" s="118" t="s">
        <v>9108</v>
      </c>
      <c r="E1001" s="109"/>
      <c r="F1001" s="125" t="s">
        <v>1304</v>
      </c>
      <c r="G1001" s="125"/>
      <c r="H1001" s="109">
        <v>3400</v>
      </c>
      <c r="I1001" s="125"/>
      <c r="J1001" s="109" t="s">
        <v>1305</v>
      </c>
      <c r="K1001" s="111">
        <f t="shared" si="41"/>
        <v>-3400</v>
      </c>
      <c r="L1001" s="109"/>
    </row>
    <row r="1002" spans="1:12" x14ac:dyDescent="0.25">
      <c r="A1002" s="128" t="s">
        <v>2413</v>
      </c>
      <c r="B1002" s="189">
        <f t="shared" si="40"/>
        <v>46278</v>
      </c>
      <c r="C1002" s="109">
        <v>4554</v>
      </c>
      <c r="D1002" s="118" t="s">
        <v>1311</v>
      </c>
      <c r="E1002" s="109"/>
      <c r="F1002" s="125" t="s">
        <v>1304</v>
      </c>
      <c r="G1002" s="125"/>
      <c r="H1002" s="109">
        <v>850</v>
      </c>
      <c r="I1002" s="125"/>
      <c r="J1002" s="109" t="s">
        <v>1305</v>
      </c>
      <c r="K1002" s="111">
        <f t="shared" si="41"/>
        <v>-850</v>
      </c>
      <c r="L1002" s="109"/>
    </row>
    <row r="1003" spans="1:12" x14ac:dyDescent="0.25">
      <c r="A1003" s="128" t="s">
        <v>2413</v>
      </c>
      <c r="B1003" s="189">
        <f t="shared" si="40"/>
        <v>46278</v>
      </c>
      <c r="C1003" s="109">
        <v>4555</v>
      </c>
      <c r="D1003" s="118" t="s">
        <v>1307</v>
      </c>
      <c r="E1003" s="109"/>
      <c r="F1003" s="125" t="s">
        <v>1304</v>
      </c>
      <c r="G1003" s="125"/>
      <c r="H1003" s="109">
        <v>2550</v>
      </c>
      <c r="I1003" s="125"/>
      <c r="J1003" s="109" t="s">
        <v>1305</v>
      </c>
      <c r="K1003" s="111">
        <f t="shared" si="41"/>
        <v>-2550</v>
      </c>
      <c r="L1003" s="109"/>
    </row>
    <row r="1004" spans="1:12" x14ac:dyDescent="0.25">
      <c r="A1004" s="128" t="s">
        <v>2413</v>
      </c>
      <c r="B1004" s="189">
        <f>IF(A1004="","",IF(ISNUMBER(A1004),IFERROR(VLOOKUP(TEXT(A1004,"yyyy/mm/dd"),BSAD,2,FALSE),""),IFERROR(VLOOKUP(A1004,BSAD,2,FALSE),"")))</f>
        <v>46278</v>
      </c>
      <c r="C1004" s="109">
        <v>4556</v>
      </c>
      <c r="D1004" s="118" t="s">
        <v>739</v>
      </c>
      <c r="E1004" s="109"/>
      <c r="F1004" s="125" t="s">
        <v>1304</v>
      </c>
      <c r="G1004" s="125"/>
      <c r="H1004" s="109">
        <v>8400</v>
      </c>
      <c r="I1004" s="125"/>
      <c r="J1004" s="109" t="s">
        <v>1305</v>
      </c>
      <c r="K1004" s="111">
        <f t="shared" si="41"/>
        <v>-8400</v>
      </c>
      <c r="L1004" s="109"/>
    </row>
    <row r="1005" spans="1:12" x14ac:dyDescent="0.25">
      <c r="A1005" s="128" t="s">
        <v>2413</v>
      </c>
      <c r="B1005" s="189">
        <f>IF(A1005="","",IF(ISNUMBER(A1005),IFERROR(VLOOKUP(TEXT(A1005,"yyyy/mm/dd"),BSAD,2,FALSE),""),IFERROR(VLOOKUP(A1005,BSAD,2,FALSE),"")))</f>
        <v>46278</v>
      </c>
      <c r="C1005" s="109">
        <v>4557</v>
      </c>
      <c r="D1005" s="118" t="s">
        <v>9454</v>
      </c>
      <c r="E1005" s="109"/>
      <c r="F1005" s="125" t="s">
        <v>1304</v>
      </c>
      <c r="G1005" s="125"/>
      <c r="H1005" s="109">
        <v>4800</v>
      </c>
      <c r="I1005" s="125"/>
      <c r="J1005" s="109" t="s">
        <v>1305</v>
      </c>
      <c r="K1005" s="111">
        <f t="shared" si="41"/>
        <v>-4800</v>
      </c>
      <c r="L1005" s="109"/>
    </row>
    <row r="1006" spans="1:12" x14ac:dyDescent="0.25">
      <c r="A1006" s="128" t="s">
        <v>2413</v>
      </c>
      <c r="B1006" s="189">
        <f t="shared" si="40"/>
        <v>46278</v>
      </c>
      <c r="C1006" s="109">
        <v>7352</v>
      </c>
      <c r="D1006" s="118" t="s">
        <v>153</v>
      </c>
      <c r="E1006" s="109"/>
      <c r="F1006" s="125" t="s">
        <v>1304</v>
      </c>
      <c r="G1006" s="125"/>
      <c r="H1006" s="109">
        <v>1600</v>
      </c>
      <c r="I1006" s="125"/>
      <c r="J1006" s="109" t="s">
        <v>1305</v>
      </c>
      <c r="K1006" s="111">
        <f t="shared" si="41"/>
        <v>-1600</v>
      </c>
      <c r="L1006" s="109"/>
    </row>
    <row r="1007" spans="1:12" x14ac:dyDescent="0.25">
      <c r="A1007" s="128" t="s">
        <v>2414</v>
      </c>
      <c r="B1007" s="189">
        <f t="shared" si="40"/>
        <v>46279</v>
      </c>
      <c r="C1007" s="109">
        <v>4558</v>
      </c>
      <c r="D1007" s="118" t="s">
        <v>1303</v>
      </c>
      <c r="E1007" s="109"/>
      <c r="F1007" s="125" t="s">
        <v>1304</v>
      </c>
      <c r="G1007" s="125"/>
      <c r="H1007" s="109">
        <v>3400</v>
      </c>
      <c r="I1007" s="125"/>
      <c r="J1007" s="109" t="s">
        <v>1305</v>
      </c>
      <c r="K1007" s="111">
        <f t="shared" si="41"/>
        <v>-3400</v>
      </c>
      <c r="L1007" s="109"/>
    </row>
    <row r="1008" spans="1:12" x14ac:dyDescent="0.25">
      <c r="A1008" s="128" t="s">
        <v>2414</v>
      </c>
      <c r="B1008" s="189">
        <f t="shared" si="40"/>
        <v>46279</v>
      </c>
      <c r="C1008" s="109">
        <v>4559</v>
      </c>
      <c r="D1008" s="118" t="s">
        <v>1308</v>
      </c>
      <c r="E1008" s="109"/>
      <c r="F1008" s="125" t="s">
        <v>1304</v>
      </c>
      <c r="G1008" s="125"/>
      <c r="H1008" s="109">
        <v>11000</v>
      </c>
      <c r="I1008" s="125"/>
      <c r="J1008" s="109" t="s">
        <v>1305</v>
      </c>
      <c r="K1008" s="111">
        <f t="shared" si="41"/>
        <v>-11000</v>
      </c>
      <c r="L1008" s="109"/>
    </row>
    <row r="1009" spans="1:12" x14ac:dyDescent="0.25">
      <c r="A1009" s="128" t="s">
        <v>2414</v>
      </c>
      <c r="B1009" s="189">
        <f t="shared" si="40"/>
        <v>46279</v>
      </c>
      <c r="C1009" s="109">
        <v>4560</v>
      </c>
      <c r="D1009" s="118" t="s">
        <v>1306</v>
      </c>
      <c r="E1009" s="109"/>
      <c r="F1009" s="125" t="s">
        <v>1304</v>
      </c>
      <c r="G1009" s="125"/>
      <c r="H1009" s="109">
        <v>3825</v>
      </c>
      <c r="I1009" s="125"/>
      <c r="J1009" s="109" t="s">
        <v>1305</v>
      </c>
      <c r="K1009" s="111">
        <f t="shared" si="41"/>
        <v>-3825</v>
      </c>
      <c r="L1009" s="109"/>
    </row>
    <row r="1010" spans="1:12" x14ac:dyDescent="0.25">
      <c r="A1010" s="128" t="s">
        <v>2414</v>
      </c>
      <c r="B1010" s="189">
        <f t="shared" si="40"/>
        <v>46279</v>
      </c>
      <c r="C1010" s="109">
        <v>4561</v>
      </c>
      <c r="D1010" s="118" t="s">
        <v>9108</v>
      </c>
      <c r="E1010" s="109"/>
      <c r="F1010" s="125" t="s">
        <v>1304</v>
      </c>
      <c r="G1010" s="125"/>
      <c r="H1010" s="109">
        <v>1275</v>
      </c>
      <c r="I1010" s="125"/>
      <c r="J1010" s="109" t="s">
        <v>1305</v>
      </c>
      <c r="K1010" s="111">
        <f t="shared" si="41"/>
        <v>-1275</v>
      </c>
      <c r="L1010" s="109"/>
    </row>
    <row r="1011" spans="1:12" x14ac:dyDescent="0.25">
      <c r="A1011" s="128" t="s">
        <v>2414</v>
      </c>
      <c r="B1011" s="189">
        <f t="shared" si="40"/>
        <v>46279</v>
      </c>
      <c r="C1011" s="109">
        <v>4562</v>
      </c>
      <c r="D1011" s="118" t="s">
        <v>1311</v>
      </c>
      <c r="E1011" s="109"/>
      <c r="F1011" s="125" t="s">
        <v>1304</v>
      </c>
      <c r="G1011" s="125"/>
      <c r="H1011" s="109">
        <v>850</v>
      </c>
      <c r="I1011" s="125"/>
      <c r="J1011" s="109" t="s">
        <v>1305</v>
      </c>
      <c r="K1011" s="111">
        <f t="shared" si="41"/>
        <v>-850</v>
      </c>
      <c r="L1011" s="109"/>
    </row>
    <row r="1012" spans="1:12" x14ac:dyDescent="0.25">
      <c r="A1012" s="128" t="s">
        <v>2414</v>
      </c>
      <c r="B1012" s="189">
        <f t="shared" si="40"/>
        <v>46279</v>
      </c>
      <c r="C1012" s="109">
        <v>4563</v>
      </c>
      <c r="D1012" s="118" t="s">
        <v>1307</v>
      </c>
      <c r="E1012" s="109"/>
      <c r="F1012" s="125" t="s">
        <v>1304</v>
      </c>
      <c r="G1012" s="125"/>
      <c r="H1012" s="109">
        <v>2550</v>
      </c>
      <c r="I1012" s="125"/>
      <c r="J1012" s="109" t="s">
        <v>1305</v>
      </c>
      <c r="K1012" s="111">
        <f t="shared" si="41"/>
        <v>-2550</v>
      </c>
      <c r="L1012" s="109"/>
    </row>
    <row r="1013" spans="1:12" x14ac:dyDescent="0.25">
      <c r="A1013" s="128" t="s">
        <v>2414</v>
      </c>
      <c r="B1013" s="189">
        <f t="shared" si="40"/>
        <v>46279</v>
      </c>
      <c r="C1013" s="109">
        <v>4564</v>
      </c>
      <c r="D1013" s="118" t="s">
        <v>1310</v>
      </c>
      <c r="E1013" s="109"/>
      <c r="F1013" s="125" t="s">
        <v>1304</v>
      </c>
      <c r="G1013" s="125"/>
      <c r="H1013" s="109">
        <v>1700</v>
      </c>
      <c r="I1013" s="125"/>
      <c r="J1013" s="109" t="s">
        <v>1305</v>
      </c>
      <c r="K1013" s="111">
        <f t="shared" si="41"/>
        <v>-1700</v>
      </c>
      <c r="L1013" s="109"/>
    </row>
    <row r="1014" spans="1:12" x14ac:dyDescent="0.25">
      <c r="A1014" s="128" t="s">
        <v>2414</v>
      </c>
      <c r="B1014" s="189">
        <f t="shared" si="40"/>
        <v>46279</v>
      </c>
      <c r="C1014" s="109">
        <v>4565</v>
      </c>
      <c r="D1014" s="118" t="s">
        <v>1313</v>
      </c>
      <c r="E1014" s="109"/>
      <c r="F1014" s="125" t="s">
        <v>1304</v>
      </c>
      <c r="G1014" s="125"/>
      <c r="H1014" s="109">
        <v>1700</v>
      </c>
      <c r="I1014" s="125"/>
      <c r="J1014" s="109" t="s">
        <v>1305</v>
      </c>
      <c r="K1014" s="111">
        <f t="shared" si="41"/>
        <v>-1700</v>
      </c>
      <c r="L1014" s="109"/>
    </row>
    <row r="1015" spans="1:12" x14ac:dyDescent="0.25">
      <c r="A1015" s="128" t="s">
        <v>2414</v>
      </c>
      <c r="B1015" s="189">
        <f t="shared" si="40"/>
        <v>46279</v>
      </c>
      <c r="C1015" s="109">
        <v>4566</v>
      </c>
      <c r="D1015" s="118" t="s">
        <v>8883</v>
      </c>
      <c r="E1015" s="109"/>
      <c r="F1015" s="125" t="s">
        <v>1304</v>
      </c>
      <c r="G1015" s="125"/>
      <c r="H1015" s="109">
        <v>5000</v>
      </c>
      <c r="I1015" s="125"/>
      <c r="J1015" s="109" t="s">
        <v>1305</v>
      </c>
      <c r="K1015" s="111">
        <f t="shared" si="41"/>
        <v>-5000</v>
      </c>
      <c r="L1015" s="109"/>
    </row>
    <row r="1016" spans="1:12" x14ac:dyDescent="0.25">
      <c r="A1016" s="128" t="s">
        <v>2414</v>
      </c>
      <c r="B1016" s="189">
        <f t="shared" si="40"/>
        <v>46279</v>
      </c>
      <c r="C1016" s="109">
        <v>4567</v>
      </c>
      <c r="D1016" s="118" t="s">
        <v>145</v>
      </c>
      <c r="E1016" s="109"/>
      <c r="F1016" s="125" t="s">
        <v>1304</v>
      </c>
      <c r="G1016" s="125"/>
      <c r="H1016" s="109">
        <v>4000</v>
      </c>
      <c r="I1016" s="125"/>
      <c r="J1016" s="109" t="s">
        <v>1305</v>
      </c>
      <c r="K1016" s="111">
        <f t="shared" si="41"/>
        <v>-4000</v>
      </c>
      <c r="L1016" s="109"/>
    </row>
    <row r="1017" spans="1:12" x14ac:dyDescent="0.25">
      <c r="A1017" s="128" t="s">
        <v>2414</v>
      </c>
      <c r="B1017" s="189">
        <f t="shared" si="40"/>
        <v>46279</v>
      </c>
      <c r="C1017" s="109">
        <v>4568</v>
      </c>
      <c r="D1017" s="118" t="s">
        <v>1312</v>
      </c>
      <c r="E1017" s="109"/>
      <c r="F1017" s="125" t="s">
        <v>1304</v>
      </c>
      <c r="G1017" s="125"/>
      <c r="H1017" s="109">
        <v>425</v>
      </c>
      <c r="I1017" s="125"/>
      <c r="J1017" s="109" t="s">
        <v>1305</v>
      </c>
      <c r="K1017" s="111">
        <f t="shared" si="41"/>
        <v>-425</v>
      </c>
      <c r="L1017" s="109"/>
    </row>
    <row r="1018" spans="1:12" x14ac:dyDescent="0.25">
      <c r="A1018" s="128" t="s">
        <v>2414</v>
      </c>
      <c r="B1018" s="189">
        <f t="shared" si="40"/>
        <v>46279</v>
      </c>
      <c r="C1018" s="109">
        <v>7353</v>
      </c>
      <c r="D1018" s="118" t="s">
        <v>153</v>
      </c>
      <c r="E1018" s="109"/>
      <c r="F1018" s="125" t="s">
        <v>1304</v>
      </c>
      <c r="G1018" s="125"/>
      <c r="H1018" s="109">
        <v>750</v>
      </c>
      <c r="I1018" s="125"/>
      <c r="J1018" s="109" t="s">
        <v>1305</v>
      </c>
      <c r="K1018" s="111">
        <f t="shared" si="41"/>
        <v>-750</v>
      </c>
      <c r="L1018" s="109"/>
    </row>
    <row r="1019" spans="1:12" x14ac:dyDescent="0.25">
      <c r="A1019" s="128" t="s">
        <v>2415</v>
      </c>
      <c r="B1019" s="189">
        <f t="shared" si="40"/>
        <v>46280</v>
      </c>
      <c r="C1019" s="109">
        <v>4569</v>
      </c>
      <c r="D1019" s="118" t="s">
        <v>1303</v>
      </c>
      <c r="E1019" s="109"/>
      <c r="F1019" s="125" t="s">
        <v>1304</v>
      </c>
      <c r="G1019" s="125"/>
      <c r="H1019" s="109">
        <v>5260</v>
      </c>
      <c r="I1019" s="125"/>
      <c r="J1019" s="109" t="s">
        <v>1305</v>
      </c>
      <c r="K1019" s="111">
        <f t="shared" si="41"/>
        <v>-5260</v>
      </c>
      <c r="L1019" s="109"/>
    </row>
    <row r="1020" spans="1:12" x14ac:dyDescent="0.25">
      <c r="A1020" s="128" t="s">
        <v>2415</v>
      </c>
      <c r="B1020" s="189">
        <f t="shared" si="40"/>
        <v>46280</v>
      </c>
      <c r="C1020" s="109">
        <v>4570</v>
      </c>
      <c r="D1020" s="118" t="s">
        <v>1307</v>
      </c>
      <c r="E1020" s="109"/>
      <c r="F1020" s="125" t="s">
        <v>1304</v>
      </c>
      <c r="G1020" s="125"/>
      <c r="H1020" s="109">
        <v>2125</v>
      </c>
      <c r="I1020" s="125"/>
      <c r="J1020" s="109" t="s">
        <v>1305</v>
      </c>
      <c r="K1020" s="111">
        <f t="shared" si="41"/>
        <v>-2125</v>
      </c>
      <c r="L1020" s="109"/>
    </row>
    <row r="1021" spans="1:12" x14ac:dyDescent="0.25">
      <c r="A1021" s="128" t="s">
        <v>2415</v>
      </c>
      <c r="B1021" s="189">
        <f t="shared" si="40"/>
        <v>46280</v>
      </c>
      <c r="C1021" s="109">
        <v>4571</v>
      </c>
      <c r="D1021" s="118" t="s">
        <v>1308</v>
      </c>
      <c r="E1021" s="109"/>
      <c r="F1021" s="125" t="s">
        <v>1304</v>
      </c>
      <c r="G1021" s="125"/>
      <c r="H1021" s="109">
        <v>7000</v>
      </c>
      <c r="I1021" s="125"/>
      <c r="J1021" s="109" t="s">
        <v>1305</v>
      </c>
      <c r="K1021" s="111">
        <f t="shared" si="41"/>
        <v>-7000</v>
      </c>
      <c r="L1021" s="109"/>
    </row>
    <row r="1022" spans="1:12" x14ac:dyDescent="0.25">
      <c r="A1022" s="128" t="s">
        <v>2415</v>
      </c>
      <c r="B1022" s="189">
        <f t="shared" si="40"/>
        <v>46280</v>
      </c>
      <c r="C1022" s="109">
        <v>4572</v>
      </c>
      <c r="D1022" s="118" t="s">
        <v>1312</v>
      </c>
      <c r="E1022" s="109"/>
      <c r="F1022" s="125" t="s">
        <v>1304</v>
      </c>
      <c r="G1022" s="125"/>
      <c r="H1022" s="109">
        <v>680</v>
      </c>
      <c r="I1022" s="125"/>
      <c r="J1022" s="109" t="s">
        <v>1305</v>
      </c>
      <c r="K1022" s="111">
        <f t="shared" si="41"/>
        <v>-680</v>
      </c>
      <c r="L1022" s="109"/>
    </row>
    <row r="1023" spans="1:12" x14ac:dyDescent="0.25">
      <c r="A1023" s="128" t="s">
        <v>2415</v>
      </c>
      <c r="B1023" s="189">
        <f t="shared" si="40"/>
        <v>46280</v>
      </c>
      <c r="C1023" s="109">
        <v>4573</v>
      </c>
      <c r="D1023" s="118" t="s">
        <v>1313</v>
      </c>
      <c r="E1023" s="109"/>
      <c r="F1023" s="125" t="s">
        <v>1304</v>
      </c>
      <c r="G1023" s="125"/>
      <c r="H1023" s="109">
        <v>1275</v>
      </c>
      <c r="I1023" s="125"/>
      <c r="J1023" s="109" t="s">
        <v>1305</v>
      </c>
      <c r="K1023" s="111">
        <f t="shared" si="41"/>
        <v>-1275</v>
      </c>
      <c r="L1023" s="109"/>
    </row>
    <row r="1024" spans="1:12" x14ac:dyDescent="0.25">
      <c r="A1024" s="128" t="s">
        <v>2415</v>
      </c>
      <c r="B1024" s="189">
        <f t="shared" si="40"/>
        <v>46280</v>
      </c>
      <c r="C1024" s="109">
        <v>4574</v>
      </c>
      <c r="D1024" s="118" t="s">
        <v>1306</v>
      </c>
      <c r="E1024" s="109"/>
      <c r="F1024" s="125" t="s">
        <v>1304</v>
      </c>
      <c r="G1024" s="125"/>
      <c r="H1024" s="109">
        <v>2975</v>
      </c>
      <c r="I1024" s="125"/>
      <c r="J1024" s="109" t="s">
        <v>1305</v>
      </c>
      <c r="K1024" s="111">
        <f t="shared" si="41"/>
        <v>-2975</v>
      </c>
      <c r="L1024" s="109"/>
    </row>
    <row r="1025" spans="1:12" x14ac:dyDescent="0.25">
      <c r="A1025" s="128" t="s">
        <v>2415</v>
      </c>
      <c r="B1025" s="189">
        <f t="shared" si="40"/>
        <v>46280</v>
      </c>
      <c r="C1025" s="109">
        <v>4575</v>
      </c>
      <c r="D1025" s="118" t="s">
        <v>134</v>
      </c>
      <c r="E1025" s="109"/>
      <c r="F1025" s="125" t="s">
        <v>1304</v>
      </c>
      <c r="G1025" s="125"/>
      <c r="H1025" s="109">
        <v>2500</v>
      </c>
      <c r="I1025" s="125"/>
      <c r="J1025" s="109" t="s">
        <v>1305</v>
      </c>
      <c r="K1025" s="111">
        <f t="shared" si="41"/>
        <v>-2500</v>
      </c>
      <c r="L1025" s="109"/>
    </row>
    <row r="1026" spans="1:12" x14ac:dyDescent="0.25">
      <c r="A1026" s="128" t="s">
        <v>2415</v>
      </c>
      <c r="B1026" s="189">
        <f t="shared" si="40"/>
        <v>46280</v>
      </c>
      <c r="C1026" s="109">
        <v>4576</v>
      </c>
      <c r="D1026" s="118" t="s">
        <v>1310</v>
      </c>
      <c r="E1026" s="109"/>
      <c r="F1026" s="125" t="s">
        <v>1304</v>
      </c>
      <c r="G1026" s="125"/>
      <c r="H1026" s="109">
        <v>850</v>
      </c>
      <c r="I1026" s="125"/>
      <c r="J1026" s="109" t="s">
        <v>1305</v>
      </c>
      <c r="K1026" s="111">
        <f t="shared" si="41"/>
        <v>-850</v>
      </c>
      <c r="L1026" s="109"/>
    </row>
    <row r="1027" spans="1:12" x14ac:dyDescent="0.25">
      <c r="A1027" s="128" t="s">
        <v>2415</v>
      </c>
      <c r="B1027" s="189">
        <f t="shared" si="40"/>
        <v>46280</v>
      </c>
      <c r="C1027" s="109">
        <v>4577</v>
      </c>
      <c r="D1027" s="118" t="s">
        <v>1311</v>
      </c>
      <c r="E1027" s="109"/>
      <c r="F1027" s="125" t="s">
        <v>1304</v>
      </c>
      <c r="G1027" s="125"/>
      <c r="H1027" s="109">
        <v>850</v>
      </c>
      <c r="I1027" s="125"/>
      <c r="J1027" s="109" t="s">
        <v>1305</v>
      </c>
      <c r="K1027" s="111">
        <f t="shared" si="41"/>
        <v>-850</v>
      </c>
      <c r="L1027" s="109"/>
    </row>
    <row r="1028" spans="1:12" x14ac:dyDescent="0.25">
      <c r="A1028" s="128" t="s">
        <v>2415</v>
      </c>
      <c r="B1028" s="189">
        <f t="shared" si="40"/>
        <v>46280</v>
      </c>
      <c r="C1028" s="109">
        <v>4578</v>
      </c>
      <c r="D1028" s="118" t="s">
        <v>145</v>
      </c>
      <c r="E1028" s="109"/>
      <c r="F1028" s="125" t="s">
        <v>1304</v>
      </c>
      <c r="G1028" s="125"/>
      <c r="H1028" s="109">
        <v>2700</v>
      </c>
      <c r="I1028" s="125"/>
      <c r="J1028" s="109" t="s">
        <v>1305</v>
      </c>
      <c r="K1028" s="111">
        <f t="shared" si="41"/>
        <v>-2700</v>
      </c>
      <c r="L1028" s="109"/>
    </row>
    <row r="1029" spans="1:12" x14ac:dyDescent="0.25">
      <c r="A1029" s="128" t="s">
        <v>2415</v>
      </c>
      <c r="B1029" s="189">
        <f t="shared" si="40"/>
        <v>46280</v>
      </c>
      <c r="C1029" s="109">
        <v>4579</v>
      </c>
      <c r="D1029" s="118" t="s">
        <v>9108</v>
      </c>
      <c r="E1029" s="109"/>
      <c r="F1029" s="125" t="s">
        <v>1304</v>
      </c>
      <c r="G1029" s="125"/>
      <c r="H1029" s="109">
        <v>2125</v>
      </c>
      <c r="I1029" s="125"/>
      <c r="J1029" s="109" t="s">
        <v>1305</v>
      </c>
      <c r="K1029" s="111">
        <f t="shared" si="41"/>
        <v>-2125</v>
      </c>
      <c r="L1029" s="109"/>
    </row>
    <row r="1030" spans="1:12" x14ac:dyDescent="0.25">
      <c r="A1030" s="128" t="s">
        <v>2415</v>
      </c>
      <c r="B1030" s="189">
        <f t="shared" si="40"/>
        <v>46280</v>
      </c>
      <c r="C1030" s="109">
        <v>4580</v>
      </c>
      <c r="D1030" s="118" t="s">
        <v>265</v>
      </c>
      <c r="E1030" s="109"/>
      <c r="F1030" s="125" t="s">
        <v>1304</v>
      </c>
      <c r="G1030" s="125"/>
      <c r="H1030" s="109">
        <v>200</v>
      </c>
      <c r="I1030" s="125"/>
      <c r="J1030" s="109" t="s">
        <v>1305</v>
      </c>
      <c r="K1030" s="111">
        <f t="shared" si="41"/>
        <v>-200</v>
      </c>
      <c r="L1030" s="109"/>
    </row>
    <row r="1031" spans="1:12" x14ac:dyDescent="0.25">
      <c r="A1031" s="128" t="s">
        <v>2415</v>
      </c>
      <c r="B1031" s="189">
        <f t="shared" si="40"/>
        <v>46280</v>
      </c>
      <c r="C1031" s="109">
        <v>4581</v>
      </c>
      <c r="D1031" s="118" t="s">
        <v>1309</v>
      </c>
      <c r="E1031" s="109"/>
      <c r="F1031" s="125" t="s">
        <v>1304</v>
      </c>
      <c r="G1031" s="125"/>
      <c r="H1031" s="109">
        <v>850</v>
      </c>
      <c r="I1031" s="125"/>
      <c r="J1031" s="109" t="s">
        <v>1305</v>
      </c>
      <c r="K1031" s="111">
        <f t="shared" si="41"/>
        <v>-850</v>
      </c>
      <c r="L1031" s="109"/>
    </row>
    <row r="1032" spans="1:12" x14ac:dyDescent="0.25">
      <c r="A1032" s="128" t="s">
        <v>2415</v>
      </c>
      <c r="B1032" s="189">
        <f t="shared" si="40"/>
        <v>46280</v>
      </c>
      <c r="C1032" s="109">
        <v>7354</v>
      </c>
      <c r="D1032" s="118" t="s">
        <v>153</v>
      </c>
      <c r="E1032" s="109"/>
      <c r="F1032" s="125" t="s">
        <v>1304</v>
      </c>
      <c r="G1032" s="125"/>
      <c r="H1032" s="109">
        <v>450</v>
      </c>
      <c r="I1032" s="125"/>
      <c r="J1032" s="109" t="s">
        <v>1305</v>
      </c>
      <c r="K1032" s="111">
        <f t="shared" si="41"/>
        <v>-450</v>
      </c>
      <c r="L1032" s="109"/>
    </row>
    <row r="1033" spans="1:12" x14ac:dyDescent="0.25">
      <c r="A1033" s="128" t="s">
        <v>2416</v>
      </c>
      <c r="B1033" s="189">
        <f t="shared" si="40"/>
        <v>46281</v>
      </c>
      <c r="C1033" s="109">
        <v>4582</v>
      </c>
      <c r="D1033" s="118" t="s">
        <v>1303</v>
      </c>
      <c r="E1033" s="109"/>
      <c r="F1033" s="125" t="s">
        <v>1304</v>
      </c>
      <c r="G1033" s="125"/>
      <c r="H1033" s="109">
        <v>5180</v>
      </c>
      <c r="I1033" s="125"/>
      <c r="J1033" s="109" t="s">
        <v>1305</v>
      </c>
      <c r="K1033" s="111">
        <f t="shared" si="41"/>
        <v>-5180</v>
      </c>
      <c r="L1033" s="109"/>
    </row>
    <row r="1034" spans="1:12" x14ac:dyDescent="0.25">
      <c r="A1034" s="128" t="s">
        <v>2416</v>
      </c>
      <c r="B1034" s="189">
        <f t="shared" si="40"/>
        <v>46281</v>
      </c>
      <c r="C1034" s="109">
        <v>4583</v>
      </c>
      <c r="D1034" s="118" t="s">
        <v>1306</v>
      </c>
      <c r="E1034" s="109"/>
      <c r="F1034" s="125" t="s">
        <v>1304</v>
      </c>
      <c r="G1034" s="125"/>
      <c r="H1034" s="109">
        <v>3400</v>
      </c>
      <c r="I1034" s="125"/>
      <c r="J1034" s="109" t="s">
        <v>1305</v>
      </c>
      <c r="K1034" s="111">
        <f t="shared" si="41"/>
        <v>-3400</v>
      </c>
      <c r="L1034" s="109"/>
    </row>
    <row r="1035" spans="1:12" x14ac:dyDescent="0.25">
      <c r="A1035" s="128" t="s">
        <v>2416</v>
      </c>
      <c r="B1035" s="189">
        <f t="shared" ref="B1035:B1098" si="43">IF(A1035="","",IF(ISNUMBER(A1035),IFERROR(VLOOKUP(TEXT(A1035,"yyyy/mm/dd"),BSAD,2,FALSE),""),IFERROR(VLOOKUP(A1035,BSAD,2,FALSE),"")))</f>
        <v>46281</v>
      </c>
      <c r="C1035" s="109">
        <v>4584</v>
      </c>
      <c r="D1035" s="118" t="s">
        <v>1307</v>
      </c>
      <c r="E1035" s="109"/>
      <c r="F1035" s="125" t="s">
        <v>1304</v>
      </c>
      <c r="G1035" s="125"/>
      <c r="H1035" s="109">
        <v>2550</v>
      </c>
      <c r="I1035" s="125"/>
      <c r="J1035" s="109" t="s">
        <v>1305</v>
      </c>
      <c r="K1035" s="111">
        <f t="shared" si="41"/>
        <v>-2550</v>
      </c>
      <c r="L1035" s="109"/>
    </row>
    <row r="1036" spans="1:12" x14ac:dyDescent="0.25">
      <c r="A1036" s="128" t="s">
        <v>2416</v>
      </c>
      <c r="B1036" s="189">
        <f t="shared" si="43"/>
        <v>46281</v>
      </c>
      <c r="C1036" s="109">
        <v>4585</v>
      </c>
      <c r="D1036" s="118" t="s">
        <v>1308</v>
      </c>
      <c r="E1036" s="109"/>
      <c r="F1036" s="125" t="s">
        <v>1304</v>
      </c>
      <c r="G1036" s="125"/>
      <c r="H1036" s="109">
        <v>9000</v>
      </c>
      <c r="I1036" s="125"/>
      <c r="J1036" s="109" t="s">
        <v>1305</v>
      </c>
      <c r="K1036" s="111">
        <f t="shared" si="41"/>
        <v>-9000</v>
      </c>
      <c r="L1036" s="109"/>
    </row>
    <row r="1037" spans="1:12" x14ac:dyDescent="0.25">
      <c r="A1037" s="128" t="s">
        <v>2416</v>
      </c>
      <c r="B1037" s="189">
        <f t="shared" si="43"/>
        <v>46281</v>
      </c>
      <c r="C1037" s="109">
        <v>4586</v>
      </c>
      <c r="D1037" s="118" t="s">
        <v>1313</v>
      </c>
      <c r="E1037" s="109"/>
      <c r="F1037" s="125" t="s">
        <v>1304</v>
      </c>
      <c r="G1037" s="125"/>
      <c r="H1037" s="109">
        <v>1275</v>
      </c>
      <c r="I1037" s="125"/>
      <c r="J1037" s="109" t="s">
        <v>1305</v>
      </c>
      <c r="K1037" s="111">
        <f t="shared" si="41"/>
        <v>-1275</v>
      </c>
      <c r="L1037" s="109"/>
    </row>
    <row r="1038" spans="1:12" x14ac:dyDescent="0.25">
      <c r="A1038" s="128" t="s">
        <v>2416</v>
      </c>
      <c r="B1038" s="189">
        <f t="shared" si="43"/>
        <v>46281</v>
      </c>
      <c r="C1038" s="109">
        <v>4587</v>
      </c>
      <c r="D1038" s="118" t="s">
        <v>134</v>
      </c>
      <c r="E1038" s="109"/>
      <c r="F1038" s="125" t="s">
        <v>1304</v>
      </c>
      <c r="G1038" s="125"/>
      <c r="H1038" s="109">
        <v>900</v>
      </c>
      <c r="I1038" s="125"/>
      <c r="J1038" s="109" t="s">
        <v>1305</v>
      </c>
      <c r="K1038" s="111">
        <f t="shared" si="41"/>
        <v>-900</v>
      </c>
      <c r="L1038" s="109"/>
    </row>
    <row r="1039" spans="1:12" x14ac:dyDescent="0.25">
      <c r="A1039" s="128" t="s">
        <v>2416</v>
      </c>
      <c r="B1039" s="189">
        <f t="shared" si="43"/>
        <v>46281</v>
      </c>
      <c r="C1039" s="109">
        <v>4588</v>
      </c>
      <c r="D1039" s="118" t="s">
        <v>9108</v>
      </c>
      <c r="E1039" s="109"/>
      <c r="F1039" s="125" t="s">
        <v>1304</v>
      </c>
      <c r="G1039" s="125"/>
      <c r="H1039" s="109">
        <v>1800</v>
      </c>
      <c r="I1039" s="125"/>
      <c r="J1039" s="109" t="s">
        <v>1305</v>
      </c>
      <c r="K1039" s="111">
        <f t="shared" si="41"/>
        <v>-1800</v>
      </c>
      <c r="L1039" s="109"/>
    </row>
    <row r="1040" spans="1:12" x14ac:dyDescent="0.25">
      <c r="A1040" s="128" t="s">
        <v>2416</v>
      </c>
      <c r="B1040" s="189">
        <f t="shared" si="43"/>
        <v>46281</v>
      </c>
      <c r="C1040" s="109">
        <v>4589</v>
      </c>
      <c r="D1040" s="118" t="s">
        <v>1312</v>
      </c>
      <c r="E1040" s="109"/>
      <c r="F1040" s="125" t="s">
        <v>1304</v>
      </c>
      <c r="G1040" s="125"/>
      <c r="H1040" s="109">
        <v>425</v>
      </c>
      <c r="I1040" s="125"/>
      <c r="J1040" s="109" t="s">
        <v>1305</v>
      </c>
      <c r="K1040" s="111">
        <f t="shared" si="41"/>
        <v>-425</v>
      </c>
      <c r="L1040" s="109"/>
    </row>
    <row r="1041" spans="1:12" x14ac:dyDescent="0.25">
      <c r="A1041" s="128" t="s">
        <v>2416</v>
      </c>
      <c r="B1041" s="189">
        <f t="shared" si="43"/>
        <v>46281</v>
      </c>
      <c r="C1041" s="109">
        <v>4590</v>
      </c>
      <c r="D1041" s="118" t="s">
        <v>8924</v>
      </c>
      <c r="E1041" s="109"/>
      <c r="F1041" s="125" t="s">
        <v>1304</v>
      </c>
      <c r="G1041" s="125"/>
      <c r="H1041" s="109">
        <v>2975</v>
      </c>
      <c r="I1041" s="125"/>
      <c r="J1041" s="109" t="s">
        <v>1305</v>
      </c>
      <c r="K1041" s="111">
        <f t="shared" si="41"/>
        <v>-2975</v>
      </c>
      <c r="L1041" s="109"/>
    </row>
    <row r="1042" spans="1:12" x14ac:dyDescent="0.25">
      <c r="A1042" s="128" t="s">
        <v>2416</v>
      </c>
      <c r="B1042" s="189">
        <f t="shared" si="43"/>
        <v>46281</v>
      </c>
      <c r="C1042" s="109">
        <v>4591</v>
      </c>
      <c r="D1042" s="118" t="s">
        <v>145</v>
      </c>
      <c r="E1042" s="109"/>
      <c r="F1042" s="125" t="s">
        <v>1304</v>
      </c>
      <c r="G1042" s="125"/>
      <c r="H1042" s="109">
        <v>3100</v>
      </c>
      <c r="I1042" s="125"/>
      <c r="J1042" s="109" t="s">
        <v>1305</v>
      </c>
      <c r="K1042" s="111">
        <f t="shared" si="41"/>
        <v>-3100</v>
      </c>
      <c r="L1042" s="109"/>
    </row>
    <row r="1043" spans="1:12" x14ac:dyDescent="0.25">
      <c r="A1043" s="128" t="s">
        <v>2416</v>
      </c>
      <c r="B1043" s="189">
        <f t="shared" si="43"/>
        <v>46281</v>
      </c>
      <c r="C1043" s="109">
        <v>4592</v>
      </c>
      <c r="D1043" s="118" t="s">
        <v>1310</v>
      </c>
      <c r="E1043" s="109"/>
      <c r="F1043" s="125" t="s">
        <v>1304</v>
      </c>
      <c r="G1043" s="125"/>
      <c r="H1043" s="109">
        <v>850</v>
      </c>
      <c r="I1043" s="125"/>
      <c r="J1043" s="109" t="s">
        <v>1305</v>
      </c>
      <c r="K1043" s="111">
        <f t="shared" si="41"/>
        <v>-850</v>
      </c>
      <c r="L1043" s="109"/>
    </row>
    <row r="1044" spans="1:12" x14ac:dyDescent="0.25">
      <c r="A1044" s="128" t="s">
        <v>2417</v>
      </c>
      <c r="B1044" s="189">
        <f t="shared" si="43"/>
        <v>46282</v>
      </c>
      <c r="C1044" s="109">
        <v>4593</v>
      </c>
      <c r="D1044" s="118" t="s">
        <v>1303</v>
      </c>
      <c r="E1044" s="109"/>
      <c r="F1044" s="125" t="s">
        <v>1304</v>
      </c>
      <c r="G1044" s="125"/>
      <c r="H1044" s="109">
        <v>3480</v>
      </c>
      <c r="I1044" s="125"/>
      <c r="J1044" s="109" t="s">
        <v>1305</v>
      </c>
      <c r="K1044" s="111">
        <f t="shared" si="41"/>
        <v>-3480</v>
      </c>
      <c r="L1044" s="109"/>
    </row>
    <row r="1045" spans="1:12" x14ac:dyDescent="0.25">
      <c r="A1045" s="128" t="s">
        <v>2417</v>
      </c>
      <c r="B1045" s="189">
        <f t="shared" si="43"/>
        <v>46282</v>
      </c>
      <c r="C1045" s="109">
        <v>4594</v>
      </c>
      <c r="D1045" s="118" t="s">
        <v>1307</v>
      </c>
      <c r="E1045" s="109"/>
      <c r="F1045" s="125" t="s">
        <v>1304</v>
      </c>
      <c r="G1045" s="125"/>
      <c r="H1045" s="109">
        <v>2550</v>
      </c>
      <c r="I1045" s="125"/>
      <c r="J1045" s="109" t="s">
        <v>1305</v>
      </c>
      <c r="K1045" s="111">
        <f t="shared" si="41"/>
        <v>-2550</v>
      </c>
      <c r="L1045" s="109"/>
    </row>
    <row r="1046" spans="1:12" x14ac:dyDescent="0.25">
      <c r="A1046" s="128" t="s">
        <v>2417</v>
      </c>
      <c r="B1046" s="189">
        <f t="shared" si="43"/>
        <v>46282</v>
      </c>
      <c r="C1046" s="109">
        <v>4595</v>
      </c>
      <c r="D1046" s="118" t="s">
        <v>1308</v>
      </c>
      <c r="E1046" s="109"/>
      <c r="F1046" s="125" t="s">
        <v>1304</v>
      </c>
      <c r="G1046" s="125"/>
      <c r="H1046" s="109">
        <v>6000</v>
      </c>
      <c r="I1046" s="125"/>
      <c r="J1046" s="109" t="s">
        <v>1305</v>
      </c>
      <c r="K1046" s="111">
        <f t="shared" si="41"/>
        <v>-6000</v>
      </c>
      <c r="L1046" s="109"/>
    </row>
    <row r="1047" spans="1:12" x14ac:dyDescent="0.25">
      <c r="A1047" s="128" t="s">
        <v>2417</v>
      </c>
      <c r="B1047" s="189">
        <f t="shared" si="43"/>
        <v>46282</v>
      </c>
      <c r="C1047" s="109">
        <v>4596</v>
      </c>
      <c r="D1047" s="118" t="s">
        <v>1306</v>
      </c>
      <c r="E1047" s="109"/>
      <c r="F1047" s="125" t="s">
        <v>1304</v>
      </c>
      <c r="G1047" s="125"/>
      <c r="H1047" s="109">
        <v>3400</v>
      </c>
      <c r="I1047" s="125"/>
      <c r="J1047" s="109" t="s">
        <v>1305</v>
      </c>
      <c r="K1047" s="111">
        <f t="shared" si="41"/>
        <v>-3400</v>
      </c>
      <c r="L1047" s="109"/>
    </row>
    <row r="1048" spans="1:12" x14ac:dyDescent="0.25">
      <c r="A1048" s="128" t="s">
        <v>2417</v>
      </c>
      <c r="B1048" s="189">
        <f t="shared" si="43"/>
        <v>46282</v>
      </c>
      <c r="C1048" s="109">
        <v>4597</v>
      </c>
      <c r="D1048" s="118" t="s">
        <v>147</v>
      </c>
      <c r="E1048" s="109"/>
      <c r="F1048" s="125" t="s">
        <v>1304</v>
      </c>
      <c r="G1048" s="125"/>
      <c r="H1048" s="109">
        <v>20000</v>
      </c>
      <c r="I1048" s="125"/>
      <c r="J1048" s="109" t="s">
        <v>1305</v>
      </c>
      <c r="K1048" s="111">
        <f t="shared" si="41"/>
        <v>-20000</v>
      </c>
      <c r="L1048" s="109"/>
    </row>
    <row r="1049" spans="1:12" x14ac:dyDescent="0.25">
      <c r="A1049" s="128" t="s">
        <v>2417</v>
      </c>
      <c r="B1049" s="189">
        <f t="shared" si="43"/>
        <v>46282</v>
      </c>
      <c r="C1049" s="109">
        <v>4598</v>
      </c>
      <c r="D1049" s="118" t="s">
        <v>1311</v>
      </c>
      <c r="E1049" s="109"/>
      <c r="F1049" s="125" t="s">
        <v>1304</v>
      </c>
      <c r="G1049" s="125"/>
      <c r="H1049" s="109">
        <v>850</v>
      </c>
      <c r="I1049" s="125"/>
      <c r="J1049" s="109" t="s">
        <v>1305</v>
      </c>
      <c r="K1049" s="111">
        <f t="shared" si="41"/>
        <v>-850</v>
      </c>
      <c r="L1049" s="109"/>
    </row>
    <row r="1050" spans="1:12" x14ac:dyDescent="0.25">
      <c r="A1050" s="128" t="s">
        <v>2417</v>
      </c>
      <c r="B1050" s="189">
        <f t="shared" si="43"/>
        <v>46282</v>
      </c>
      <c r="C1050" s="109">
        <v>4599</v>
      </c>
      <c r="D1050" s="118" t="s">
        <v>145</v>
      </c>
      <c r="E1050" s="109"/>
      <c r="F1050" s="125" t="s">
        <v>1304</v>
      </c>
      <c r="G1050" s="125"/>
      <c r="H1050" s="109">
        <v>2400</v>
      </c>
      <c r="I1050" s="125"/>
      <c r="J1050" s="109" t="s">
        <v>1305</v>
      </c>
      <c r="K1050" s="111">
        <f t="shared" si="41"/>
        <v>-2400</v>
      </c>
      <c r="L1050" s="109"/>
    </row>
    <row r="1051" spans="1:12" x14ac:dyDescent="0.25">
      <c r="A1051" s="128" t="s">
        <v>2417</v>
      </c>
      <c r="B1051" s="189">
        <f t="shared" si="43"/>
        <v>46282</v>
      </c>
      <c r="C1051" s="109">
        <v>4600</v>
      </c>
      <c r="D1051" s="118" t="s">
        <v>9539</v>
      </c>
      <c r="E1051" s="109"/>
      <c r="F1051" s="125"/>
      <c r="G1051" s="125"/>
      <c r="H1051" s="109"/>
      <c r="I1051" s="125"/>
      <c r="J1051" s="109" t="s">
        <v>1305</v>
      </c>
      <c r="K1051" s="111">
        <f t="shared" si="41"/>
        <v>0</v>
      </c>
      <c r="L1051" s="109"/>
    </row>
    <row r="1052" spans="1:12" x14ac:dyDescent="0.25">
      <c r="A1052" s="128" t="s">
        <v>2417</v>
      </c>
      <c r="B1052" s="189">
        <f t="shared" si="43"/>
        <v>46282</v>
      </c>
      <c r="C1052" s="109">
        <v>4601</v>
      </c>
      <c r="D1052" s="118" t="s">
        <v>9108</v>
      </c>
      <c r="E1052" s="109"/>
      <c r="F1052" s="125" t="s">
        <v>1304</v>
      </c>
      <c r="G1052" s="125"/>
      <c r="H1052" s="109">
        <v>1275</v>
      </c>
      <c r="I1052" s="125"/>
      <c r="J1052" s="109" t="s">
        <v>1305</v>
      </c>
      <c r="K1052" s="111">
        <f t="shared" si="41"/>
        <v>-1275</v>
      </c>
      <c r="L1052" s="109"/>
    </row>
    <row r="1053" spans="1:12" x14ac:dyDescent="0.25">
      <c r="A1053" s="128" t="s">
        <v>2417</v>
      </c>
      <c r="B1053" s="189">
        <f t="shared" si="43"/>
        <v>46282</v>
      </c>
      <c r="C1053" s="109">
        <v>4602</v>
      </c>
      <c r="D1053" s="118" t="s">
        <v>1313</v>
      </c>
      <c r="E1053" s="109"/>
      <c r="F1053" s="125" t="s">
        <v>1304</v>
      </c>
      <c r="G1053" s="125"/>
      <c r="H1053" s="109">
        <v>1275</v>
      </c>
      <c r="I1053" s="125"/>
      <c r="J1053" s="109" t="s">
        <v>1305</v>
      </c>
      <c r="K1053" s="111">
        <f t="shared" si="41"/>
        <v>-1275</v>
      </c>
      <c r="L1053" s="109"/>
    </row>
    <row r="1054" spans="1:12" x14ac:dyDescent="0.25">
      <c r="A1054" s="128" t="s">
        <v>2417</v>
      </c>
      <c r="B1054" s="189">
        <f t="shared" si="43"/>
        <v>46282</v>
      </c>
      <c r="C1054" s="109">
        <v>4603</v>
      </c>
      <c r="D1054" s="118" t="s">
        <v>1310</v>
      </c>
      <c r="E1054" s="109"/>
      <c r="F1054" s="125" t="s">
        <v>1304</v>
      </c>
      <c r="G1054" s="125"/>
      <c r="H1054" s="109">
        <v>850</v>
      </c>
      <c r="I1054" s="125"/>
      <c r="J1054" s="109" t="s">
        <v>1305</v>
      </c>
      <c r="K1054" s="111">
        <f t="shared" si="41"/>
        <v>-850</v>
      </c>
      <c r="L1054" s="109"/>
    </row>
    <row r="1055" spans="1:12" x14ac:dyDescent="0.25">
      <c r="A1055" s="128" t="s">
        <v>2417</v>
      </c>
      <c r="B1055" s="189">
        <f t="shared" si="43"/>
        <v>46282</v>
      </c>
      <c r="C1055" s="109">
        <v>4604</v>
      </c>
      <c r="D1055" s="118" t="s">
        <v>1312</v>
      </c>
      <c r="E1055" s="109"/>
      <c r="F1055" s="125" t="s">
        <v>1304</v>
      </c>
      <c r="G1055" s="125"/>
      <c r="H1055" s="109">
        <v>425</v>
      </c>
      <c r="I1055" s="125"/>
      <c r="J1055" s="109" t="s">
        <v>1305</v>
      </c>
      <c r="K1055" s="111">
        <f t="shared" si="41"/>
        <v>-425</v>
      </c>
      <c r="L1055" s="109"/>
    </row>
    <row r="1056" spans="1:12" x14ac:dyDescent="0.25">
      <c r="A1056" s="128" t="s">
        <v>2417</v>
      </c>
      <c r="B1056" s="189">
        <f t="shared" si="43"/>
        <v>46282</v>
      </c>
      <c r="C1056" s="109">
        <v>7355</v>
      </c>
      <c r="D1056" s="118" t="s">
        <v>153</v>
      </c>
      <c r="E1056" s="109"/>
      <c r="F1056" s="125" t="s">
        <v>1304</v>
      </c>
      <c r="G1056" s="125"/>
      <c r="H1056" s="109">
        <v>350</v>
      </c>
      <c r="I1056" s="125"/>
      <c r="J1056" s="109" t="s">
        <v>1305</v>
      </c>
      <c r="K1056" s="111">
        <f t="shared" si="41"/>
        <v>-350</v>
      </c>
      <c r="L1056" s="146">
        <v>66992</v>
      </c>
    </row>
    <row r="1057" spans="1:12" x14ac:dyDescent="0.25">
      <c r="A1057" s="128" t="s">
        <v>2417</v>
      </c>
      <c r="B1057" s="189">
        <f t="shared" si="43"/>
        <v>46282</v>
      </c>
      <c r="C1057" s="109">
        <v>7356</v>
      </c>
      <c r="D1057" s="118" t="s">
        <v>153</v>
      </c>
      <c r="E1057" s="109"/>
      <c r="F1057" s="125" t="s">
        <v>1304</v>
      </c>
      <c r="G1057" s="125"/>
      <c r="H1057" s="109">
        <v>700</v>
      </c>
      <c r="I1057" s="125"/>
      <c r="J1057" s="109" t="s">
        <v>1305</v>
      </c>
      <c r="K1057" s="111">
        <f t="shared" si="41"/>
        <v>-700</v>
      </c>
      <c r="L1057" s="109"/>
    </row>
    <row r="1058" spans="1:12" x14ac:dyDescent="0.25">
      <c r="A1058" s="128" t="s">
        <v>2417</v>
      </c>
      <c r="B1058" s="189">
        <f t="shared" si="43"/>
        <v>46282</v>
      </c>
      <c r="C1058" s="109">
        <v>7357</v>
      </c>
      <c r="D1058" s="118" t="s">
        <v>153</v>
      </c>
      <c r="E1058" s="109"/>
      <c r="F1058" s="125" t="s">
        <v>1304</v>
      </c>
      <c r="G1058" s="125"/>
      <c r="H1058" s="109">
        <v>200</v>
      </c>
      <c r="I1058" s="125"/>
      <c r="J1058" s="109" t="s">
        <v>1305</v>
      </c>
      <c r="K1058" s="111">
        <f t="shared" si="41"/>
        <v>-200</v>
      </c>
      <c r="L1058" s="109"/>
    </row>
    <row r="1059" spans="1:12" x14ac:dyDescent="0.25">
      <c r="A1059" s="128" t="s">
        <v>2418</v>
      </c>
      <c r="B1059" s="189">
        <f t="shared" si="43"/>
        <v>46283</v>
      </c>
      <c r="C1059" s="109">
        <v>4605</v>
      </c>
      <c r="D1059" s="118" t="s">
        <v>1303</v>
      </c>
      <c r="E1059" s="109"/>
      <c r="F1059" s="125" t="s">
        <v>1304</v>
      </c>
      <c r="G1059" s="125"/>
      <c r="H1059" s="109">
        <v>5180</v>
      </c>
      <c r="I1059" s="125"/>
      <c r="J1059" s="109" t="s">
        <v>1305</v>
      </c>
      <c r="K1059" s="111">
        <f t="shared" si="41"/>
        <v>-5180</v>
      </c>
      <c r="L1059" s="109"/>
    </row>
    <row r="1060" spans="1:12" x14ac:dyDescent="0.25">
      <c r="A1060" s="128" t="s">
        <v>2418</v>
      </c>
      <c r="B1060" s="189">
        <f t="shared" si="43"/>
        <v>46283</v>
      </c>
      <c r="C1060" s="109">
        <v>4606</v>
      </c>
      <c r="D1060" s="118" t="s">
        <v>1306</v>
      </c>
      <c r="E1060" s="109"/>
      <c r="F1060" s="125" t="s">
        <v>1304</v>
      </c>
      <c r="G1060" s="125"/>
      <c r="H1060" s="109">
        <v>3850</v>
      </c>
      <c r="I1060" s="125"/>
      <c r="J1060" s="109" t="s">
        <v>1305</v>
      </c>
      <c r="K1060" s="111">
        <f t="shared" si="41"/>
        <v>-3850</v>
      </c>
      <c r="L1060" s="109"/>
    </row>
    <row r="1061" spans="1:12" x14ac:dyDescent="0.25">
      <c r="A1061" s="128" t="s">
        <v>2418</v>
      </c>
      <c r="B1061" s="189">
        <f t="shared" si="43"/>
        <v>46283</v>
      </c>
      <c r="C1061" s="109">
        <v>4607</v>
      </c>
      <c r="D1061" s="118" t="s">
        <v>9108</v>
      </c>
      <c r="E1061" s="109"/>
      <c r="F1061" s="125" t="s">
        <v>1304</v>
      </c>
      <c r="G1061" s="125"/>
      <c r="H1061" s="109">
        <v>1275</v>
      </c>
      <c r="I1061" s="125"/>
      <c r="J1061" s="109" t="s">
        <v>1305</v>
      </c>
      <c r="K1061" s="111">
        <f t="shared" si="41"/>
        <v>-1275</v>
      </c>
      <c r="L1061" s="109"/>
    </row>
    <row r="1062" spans="1:12" x14ac:dyDescent="0.25">
      <c r="A1062" s="128" t="s">
        <v>2418</v>
      </c>
      <c r="B1062" s="189">
        <f t="shared" si="43"/>
        <v>46283</v>
      </c>
      <c r="C1062" s="109">
        <v>4608</v>
      </c>
      <c r="D1062" s="118" t="s">
        <v>1310</v>
      </c>
      <c r="E1062" s="109"/>
      <c r="F1062" s="125" t="s">
        <v>1304</v>
      </c>
      <c r="G1062" s="125"/>
      <c r="H1062" s="109">
        <v>1020</v>
      </c>
      <c r="I1062" s="125"/>
      <c r="J1062" s="109" t="s">
        <v>1305</v>
      </c>
      <c r="K1062" s="111">
        <f t="shared" si="41"/>
        <v>-1020</v>
      </c>
      <c r="L1062" s="109"/>
    </row>
    <row r="1063" spans="1:12" x14ac:dyDescent="0.25">
      <c r="A1063" s="128" t="s">
        <v>2418</v>
      </c>
      <c r="B1063" s="189">
        <f t="shared" si="43"/>
        <v>46283</v>
      </c>
      <c r="C1063" s="109">
        <v>4609</v>
      </c>
      <c r="D1063" s="118" t="s">
        <v>1311</v>
      </c>
      <c r="E1063" s="109"/>
      <c r="F1063" s="125" t="s">
        <v>1304</v>
      </c>
      <c r="G1063" s="125"/>
      <c r="H1063" s="109">
        <v>850</v>
      </c>
      <c r="I1063" s="125"/>
      <c r="J1063" s="109" t="s">
        <v>1305</v>
      </c>
      <c r="K1063" s="111">
        <f t="shared" si="41"/>
        <v>-850</v>
      </c>
      <c r="L1063" s="109"/>
    </row>
    <row r="1064" spans="1:12" x14ac:dyDescent="0.25">
      <c r="A1064" s="128" t="s">
        <v>2418</v>
      </c>
      <c r="B1064" s="189">
        <f t="shared" si="43"/>
        <v>46283</v>
      </c>
      <c r="C1064" s="109">
        <v>4610</v>
      </c>
      <c r="D1064" s="118" t="s">
        <v>1308</v>
      </c>
      <c r="E1064" s="109"/>
      <c r="F1064" s="125" t="s">
        <v>1304</v>
      </c>
      <c r="G1064" s="125"/>
      <c r="H1064" s="109">
        <v>12500</v>
      </c>
      <c r="I1064" s="125"/>
      <c r="J1064" s="109" t="s">
        <v>1305</v>
      </c>
      <c r="K1064" s="111">
        <f t="shared" si="41"/>
        <v>-12500</v>
      </c>
      <c r="L1064" s="109"/>
    </row>
    <row r="1065" spans="1:12" x14ac:dyDescent="0.25">
      <c r="A1065" s="128" t="s">
        <v>2418</v>
      </c>
      <c r="B1065" s="189">
        <f t="shared" si="43"/>
        <v>46283</v>
      </c>
      <c r="C1065" s="109">
        <v>4611</v>
      </c>
      <c r="D1065" s="118" t="s">
        <v>1312</v>
      </c>
      <c r="E1065" s="109"/>
      <c r="F1065" s="125" t="s">
        <v>1304</v>
      </c>
      <c r="G1065" s="125"/>
      <c r="H1065" s="109">
        <v>425</v>
      </c>
      <c r="I1065" s="125"/>
      <c r="J1065" s="109" t="s">
        <v>1305</v>
      </c>
      <c r="K1065" s="111">
        <f t="shared" si="41"/>
        <v>-425</v>
      </c>
      <c r="L1065" s="109"/>
    </row>
    <row r="1066" spans="1:12" x14ac:dyDescent="0.25">
      <c r="A1066" s="128" t="s">
        <v>2418</v>
      </c>
      <c r="B1066" s="189">
        <f t="shared" si="43"/>
        <v>46283</v>
      </c>
      <c r="C1066" s="109">
        <v>4612</v>
      </c>
      <c r="D1066" s="118" t="s">
        <v>1313</v>
      </c>
      <c r="E1066" s="109"/>
      <c r="F1066" s="125" t="s">
        <v>1304</v>
      </c>
      <c r="G1066" s="125"/>
      <c r="H1066" s="109">
        <v>1275</v>
      </c>
      <c r="I1066" s="125"/>
      <c r="J1066" s="109" t="s">
        <v>1305</v>
      </c>
      <c r="K1066" s="111">
        <f t="shared" si="41"/>
        <v>-1275</v>
      </c>
      <c r="L1066" s="109"/>
    </row>
    <row r="1067" spans="1:12" x14ac:dyDescent="0.25">
      <c r="A1067" s="128" t="s">
        <v>2418</v>
      </c>
      <c r="B1067" s="189">
        <f t="shared" si="43"/>
        <v>46283</v>
      </c>
      <c r="C1067" s="109">
        <v>4613</v>
      </c>
      <c r="D1067" s="118" t="s">
        <v>145</v>
      </c>
      <c r="E1067" s="109"/>
      <c r="F1067" s="125" t="s">
        <v>1304</v>
      </c>
      <c r="G1067" s="125"/>
      <c r="H1067" s="109">
        <v>2090</v>
      </c>
      <c r="I1067" s="125"/>
      <c r="J1067" s="109" t="s">
        <v>1305</v>
      </c>
      <c r="K1067" s="111">
        <f t="shared" si="41"/>
        <v>-2090</v>
      </c>
      <c r="L1067" s="109"/>
    </row>
    <row r="1068" spans="1:12" x14ac:dyDescent="0.25">
      <c r="A1068" s="128" t="s">
        <v>2418</v>
      </c>
      <c r="B1068" s="189">
        <f t="shared" si="43"/>
        <v>46283</v>
      </c>
      <c r="C1068" s="109">
        <v>4614</v>
      </c>
      <c r="D1068" s="118" t="s">
        <v>9272</v>
      </c>
      <c r="E1068" s="109"/>
      <c r="F1068" s="125" t="s">
        <v>1304</v>
      </c>
      <c r="G1068" s="125"/>
      <c r="H1068" s="109">
        <v>4500</v>
      </c>
      <c r="I1068" s="125"/>
      <c r="J1068" s="109" t="s">
        <v>1305</v>
      </c>
      <c r="K1068" s="111">
        <f t="shared" si="41"/>
        <v>-4500</v>
      </c>
      <c r="L1068" s="109"/>
    </row>
    <row r="1069" spans="1:12" x14ac:dyDescent="0.25">
      <c r="A1069" s="128" t="s">
        <v>2418</v>
      </c>
      <c r="B1069" s="189">
        <f t="shared" si="43"/>
        <v>46283</v>
      </c>
      <c r="C1069" s="109">
        <v>4615</v>
      </c>
      <c r="D1069" s="118"/>
      <c r="E1069" s="109"/>
      <c r="F1069" s="125"/>
      <c r="G1069" s="125"/>
      <c r="H1069" s="109"/>
      <c r="I1069" s="125"/>
      <c r="J1069" s="109" t="s">
        <v>1305</v>
      </c>
      <c r="K1069" s="111"/>
      <c r="L1069" s="109"/>
    </row>
    <row r="1070" spans="1:12" x14ac:dyDescent="0.25">
      <c r="A1070" s="128" t="s">
        <v>2418</v>
      </c>
      <c r="B1070" s="189">
        <f t="shared" si="43"/>
        <v>46283</v>
      </c>
      <c r="C1070" s="109">
        <v>4616</v>
      </c>
      <c r="D1070" s="118"/>
      <c r="E1070" s="109"/>
      <c r="F1070" s="125"/>
      <c r="G1070" s="125"/>
      <c r="H1070" s="109"/>
      <c r="I1070" s="125"/>
      <c r="J1070" s="109" t="s">
        <v>1305</v>
      </c>
      <c r="K1070" s="111"/>
      <c r="L1070" s="109"/>
    </row>
    <row r="1071" spans="1:12" x14ac:dyDescent="0.25">
      <c r="A1071" s="128" t="s">
        <v>2418</v>
      </c>
      <c r="B1071" s="189">
        <f t="shared" si="43"/>
        <v>46283</v>
      </c>
      <c r="C1071" s="109">
        <v>4617</v>
      </c>
      <c r="D1071" s="118"/>
      <c r="E1071" s="109"/>
      <c r="F1071" s="125"/>
      <c r="G1071" s="125"/>
      <c r="H1071" s="109"/>
      <c r="I1071" s="125"/>
      <c r="J1071" s="109" t="s">
        <v>1305</v>
      </c>
      <c r="K1071" s="111"/>
      <c r="L1071" s="109"/>
    </row>
    <row r="1072" spans="1:12" x14ac:dyDescent="0.25">
      <c r="A1072" s="128" t="s">
        <v>2418</v>
      </c>
      <c r="B1072" s="189">
        <f t="shared" si="43"/>
        <v>46283</v>
      </c>
      <c r="C1072" s="109">
        <v>4618</v>
      </c>
      <c r="D1072" s="118"/>
      <c r="E1072" s="109"/>
      <c r="F1072" s="125"/>
      <c r="G1072" s="125"/>
      <c r="H1072" s="109"/>
      <c r="I1072" s="125"/>
      <c r="J1072" s="109" t="s">
        <v>1305</v>
      </c>
      <c r="K1072" s="111"/>
      <c r="L1072" s="109"/>
    </row>
    <row r="1073" spans="1:12" x14ac:dyDescent="0.25">
      <c r="A1073" s="128" t="s">
        <v>2418</v>
      </c>
      <c r="B1073" s="189">
        <f t="shared" si="43"/>
        <v>46283</v>
      </c>
      <c r="C1073" s="109">
        <v>4619</v>
      </c>
      <c r="D1073" s="118"/>
      <c r="E1073" s="109"/>
      <c r="F1073" s="125"/>
      <c r="G1073" s="125"/>
      <c r="H1073" s="109"/>
      <c r="I1073" s="125"/>
      <c r="J1073" s="109" t="s">
        <v>1305</v>
      </c>
      <c r="K1073" s="111"/>
      <c r="L1073" s="109"/>
    </row>
    <row r="1074" spans="1:12" x14ac:dyDescent="0.25">
      <c r="A1074" s="128" t="s">
        <v>2418</v>
      </c>
      <c r="B1074" s="189">
        <f t="shared" si="43"/>
        <v>46283</v>
      </c>
      <c r="C1074" s="109">
        <v>4620</v>
      </c>
      <c r="D1074" s="118"/>
      <c r="E1074" s="109"/>
      <c r="F1074" s="125"/>
      <c r="G1074" s="125"/>
      <c r="H1074" s="109"/>
      <c r="I1074" s="125"/>
      <c r="J1074" s="109" t="s">
        <v>1305</v>
      </c>
      <c r="K1074" s="111"/>
      <c r="L1074" s="109"/>
    </row>
    <row r="1075" spans="1:12" x14ac:dyDescent="0.25">
      <c r="A1075" s="128" t="s">
        <v>2418</v>
      </c>
      <c r="B1075" s="189">
        <f t="shared" si="43"/>
        <v>46283</v>
      </c>
      <c r="C1075" s="109">
        <v>4621</v>
      </c>
      <c r="D1075" s="118"/>
      <c r="E1075" s="109"/>
      <c r="F1075" s="125"/>
      <c r="G1075" s="125"/>
      <c r="H1075" s="109"/>
      <c r="I1075" s="125"/>
      <c r="J1075" s="109" t="s">
        <v>1305</v>
      </c>
      <c r="K1075" s="111"/>
      <c r="L1075" s="109"/>
    </row>
    <row r="1076" spans="1:12" x14ac:dyDescent="0.25">
      <c r="A1076" s="128" t="s">
        <v>2418</v>
      </c>
      <c r="B1076" s="189">
        <f t="shared" si="43"/>
        <v>46283</v>
      </c>
      <c r="C1076" s="109">
        <v>4622</v>
      </c>
      <c r="D1076" s="118"/>
      <c r="E1076" s="109"/>
      <c r="F1076" s="125"/>
      <c r="G1076" s="125"/>
      <c r="H1076" s="109"/>
      <c r="I1076" s="125"/>
      <c r="J1076" s="109" t="s">
        <v>1305</v>
      </c>
      <c r="K1076" s="111"/>
      <c r="L1076" s="109"/>
    </row>
    <row r="1077" spans="1:12" x14ac:dyDescent="0.25">
      <c r="A1077" s="128" t="s">
        <v>2418</v>
      </c>
      <c r="B1077" s="189">
        <f t="shared" si="43"/>
        <v>46283</v>
      </c>
      <c r="C1077" s="109">
        <v>4623</v>
      </c>
      <c r="D1077" s="118"/>
      <c r="E1077" s="109"/>
      <c r="F1077" s="125"/>
      <c r="G1077" s="125"/>
      <c r="H1077" s="109"/>
      <c r="I1077" s="125"/>
      <c r="J1077" s="109" t="s">
        <v>1305</v>
      </c>
      <c r="K1077" s="111"/>
      <c r="L1077" s="109"/>
    </row>
    <row r="1078" spans="1:12" x14ac:dyDescent="0.25">
      <c r="A1078" s="128" t="s">
        <v>2418</v>
      </c>
      <c r="B1078" s="189">
        <f t="shared" si="43"/>
        <v>46283</v>
      </c>
      <c r="C1078" s="109">
        <v>4624</v>
      </c>
      <c r="D1078" s="118"/>
      <c r="E1078" s="109"/>
      <c r="F1078" s="125"/>
      <c r="G1078" s="125"/>
      <c r="H1078" s="109"/>
      <c r="I1078" s="125"/>
      <c r="J1078" s="109" t="s">
        <v>1305</v>
      </c>
      <c r="K1078" s="111"/>
      <c r="L1078" s="109"/>
    </row>
    <row r="1079" spans="1:12" x14ac:dyDescent="0.25">
      <c r="A1079" s="128" t="s">
        <v>2417</v>
      </c>
      <c r="B1079" s="189">
        <f t="shared" si="43"/>
        <v>46282</v>
      </c>
      <c r="C1079" s="109">
        <v>4625</v>
      </c>
      <c r="D1079" s="118"/>
      <c r="E1079" s="109"/>
      <c r="F1079" s="125"/>
      <c r="G1079" s="125"/>
      <c r="H1079" s="109"/>
      <c r="I1079" s="125"/>
      <c r="J1079" s="109" t="s">
        <v>1305</v>
      </c>
      <c r="K1079" s="111"/>
      <c r="L1079" s="109"/>
    </row>
    <row r="1080" spans="1:12" x14ac:dyDescent="0.25">
      <c r="A1080" s="128" t="s">
        <v>2417</v>
      </c>
      <c r="B1080" s="189">
        <f t="shared" si="43"/>
        <v>46282</v>
      </c>
      <c r="C1080" s="109">
        <v>4626</v>
      </c>
      <c r="D1080" s="118"/>
      <c r="E1080" s="109"/>
      <c r="F1080" s="125"/>
      <c r="G1080" s="125"/>
      <c r="H1080" s="109"/>
      <c r="I1080" s="125"/>
      <c r="J1080" s="109" t="s">
        <v>1305</v>
      </c>
      <c r="K1080" s="111"/>
      <c r="L1080" s="109"/>
    </row>
    <row r="1081" spans="1:12" x14ac:dyDescent="0.25">
      <c r="A1081" s="128" t="s">
        <v>2417</v>
      </c>
      <c r="B1081" s="189">
        <f t="shared" si="43"/>
        <v>46282</v>
      </c>
      <c r="C1081" s="109">
        <v>4627</v>
      </c>
      <c r="D1081" s="118"/>
      <c r="E1081" s="109"/>
      <c r="F1081" s="125"/>
      <c r="G1081" s="125"/>
      <c r="H1081" s="109"/>
      <c r="I1081" s="125"/>
      <c r="J1081" s="109" t="s">
        <v>1305</v>
      </c>
      <c r="K1081" s="111"/>
      <c r="L1081" s="109"/>
    </row>
    <row r="1082" spans="1:12" x14ac:dyDescent="0.25">
      <c r="A1082" s="128" t="s">
        <v>2417</v>
      </c>
      <c r="B1082" s="189">
        <f t="shared" si="43"/>
        <v>46282</v>
      </c>
      <c r="C1082" s="109">
        <v>4628</v>
      </c>
      <c r="D1082" s="118"/>
      <c r="E1082" s="109"/>
      <c r="F1082" s="125"/>
      <c r="G1082" s="125"/>
      <c r="H1082" s="109"/>
      <c r="I1082" s="125"/>
      <c r="J1082" s="109" t="s">
        <v>1305</v>
      </c>
      <c r="K1082" s="111"/>
      <c r="L1082" s="109"/>
    </row>
    <row r="1083" spans="1:12" x14ac:dyDescent="0.25">
      <c r="A1083" s="128" t="s">
        <v>2417</v>
      </c>
      <c r="B1083" s="189">
        <f t="shared" si="43"/>
        <v>46282</v>
      </c>
      <c r="C1083" s="109">
        <v>4629</v>
      </c>
      <c r="D1083" s="118"/>
      <c r="E1083" s="109"/>
      <c r="F1083" s="125"/>
      <c r="G1083" s="125"/>
      <c r="H1083" s="109"/>
      <c r="I1083" s="125"/>
      <c r="J1083" s="109" t="s">
        <v>1305</v>
      </c>
      <c r="K1083" s="111"/>
      <c r="L1083" s="109"/>
    </row>
    <row r="1084" spans="1:12" x14ac:dyDescent="0.25">
      <c r="A1084" s="128" t="s">
        <v>2417</v>
      </c>
      <c r="B1084" s="189">
        <f t="shared" si="43"/>
        <v>46282</v>
      </c>
      <c r="C1084" s="109">
        <v>4630</v>
      </c>
      <c r="D1084" s="118"/>
      <c r="E1084" s="109"/>
      <c r="F1084" s="125"/>
      <c r="G1084" s="125"/>
      <c r="H1084" s="109"/>
      <c r="I1084" s="125"/>
      <c r="J1084" s="109" t="s">
        <v>1305</v>
      </c>
      <c r="K1084" s="111"/>
      <c r="L1084" s="109"/>
    </row>
    <row r="1085" spans="1:12" x14ac:dyDescent="0.25">
      <c r="A1085" s="128" t="s">
        <v>2417</v>
      </c>
      <c r="B1085" s="189">
        <f t="shared" si="43"/>
        <v>46282</v>
      </c>
      <c r="C1085" s="109">
        <v>4631</v>
      </c>
      <c r="D1085" s="118"/>
      <c r="E1085" s="109"/>
      <c r="F1085" s="125"/>
      <c r="G1085" s="125"/>
      <c r="H1085" s="109"/>
      <c r="I1085" s="125"/>
      <c r="J1085" s="109" t="s">
        <v>1305</v>
      </c>
      <c r="K1085" s="111"/>
      <c r="L1085" s="109"/>
    </row>
    <row r="1086" spans="1:12" x14ac:dyDescent="0.25">
      <c r="A1086" s="128" t="s">
        <v>2417</v>
      </c>
      <c r="B1086" s="189">
        <f t="shared" si="43"/>
        <v>46282</v>
      </c>
      <c r="C1086" s="109">
        <v>4632</v>
      </c>
      <c r="D1086" s="118"/>
      <c r="E1086" s="109"/>
      <c r="F1086" s="125"/>
      <c r="G1086" s="125"/>
      <c r="H1086" s="109"/>
      <c r="I1086" s="125"/>
      <c r="J1086" s="109" t="s">
        <v>1305</v>
      </c>
      <c r="K1086" s="111"/>
      <c r="L1086" s="109"/>
    </row>
    <row r="1087" spans="1:12" x14ac:dyDescent="0.25">
      <c r="A1087" s="128" t="s">
        <v>2417</v>
      </c>
      <c r="B1087" s="189">
        <f t="shared" si="43"/>
        <v>46282</v>
      </c>
      <c r="C1087" s="109">
        <v>4633</v>
      </c>
      <c r="D1087" s="118"/>
      <c r="E1087" s="109"/>
      <c r="F1087" s="125"/>
      <c r="G1087" s="125"/>
      <c r="H1087" s="109"/>
      <c r="I1087" s="125"/>
      <c r="J1087" s="109" t="s">
        <v>1305</v>
      </c>
      <c r="K1087" s="111"/>
      <c r="L1087" s="109"/>
    </row>
    <row r="1088" spans="1:12" x14ac:dyDescent="0.25">
      <c r="A1088" s="128" t="s">
        <v>2417</v>
      </c>
      <c r="B1088" s="189">
        <f t="shared" si="43"/>
        <v>46282</v>
      </c>
      <c r="C1088" s="109">
        <v>4634</v>
      </c>
      <c r="D1088" s="118"/>
      <c r="E1088" s="109"/>
      <c r="F1088" s="125"/>
      <c r="G1088" s="125"/>
      <c r="H1088" s="109"/>
      <c r="I1088" s="125"/>
      <c r="J1088" s="109" t="s">
        <v>1305</v>
      </c>
      <c r="K1088" s="111"/>
      <c r="L1088" s="109"/>
    </row>
    <row r="1089" spans="1:12" x14ac:dyDescent="0.25">
      <c r="A1089" s="128" t="s">
        <v>2417</v>
      </c>
      <c r="B1089" s="189">
        <f t="shared" si="43"/>
        <v>46282</v>
      </c>
      <c r="C1089" s="109">
        <v>4635</v>
      </c>
      <c r="D1089" s="118"/>
      <c r="E1089" s="109"/>
      <c r="F1089" s="125"/>
      <c r="G1089" s="125"/>
      <c r="H1089" s="109"/>
      <c r="I1089" s="125"/>
      <c r="J1089" s="109" t="s">
        <v>1305</v>
      </c>
      <c r="K1089" s="111"/>
      <c r="L1089" s="109"/>
    </row>
    <row r="1090" spans="1:12" x14ac:dyDescent="0.25">
      <c r="A1090" s="128" t="s">
        <v>2417</v>
      </c>
      <c r="B1090" s="189">
        <f t="shared" si="43"/>
        <v>46282</v>
      </c>
      <c r="C1090" s="109">
        <v>4636</v>
      </c>
      <c r="D1090" s="118"/>
      <c r="E1090" s="109"/>
      <c r="F1090" s="125"/>
      <c r="G1090" s="125"/>
      <c r="H1090" s="109"/>
      <c r="I1090" s="125"/>
      <c r="J1090" s="109" t="s">
        <v>1305</v>
      </c>
      <c r="K1090" s="111"/>
      <c r="L1090" s="109"/>
    </row>
    <row r="1091" spans="1:12" x14ac:dyDescent="0.25">
      <c r="A1091" s="128" t="s">
        <v>2417</v>
      </c>
      <c r="B1091" s="189">
        <f t="shared" si="43"/>
        <v>46282</v>
      </c>
      <c r="C1091" s="109">
        <v>4637</v>
      </c>
      <c r="D1091" s="118"/>
      <c r="E1091" s="109"/>
      <c r="F1091" s="125"/>
      <c r="G1091" s="125"/>
      <c r="H1091" s="109"/>
      <c r="I1091" s="125"/>
      <c r="J1091" s="109" t="s">
        <v>1305</v>
      </c>
      <c r="K1091" s="111"/>
      <c r="L1091" s="109"/>
    </row>
    <row r="1092" spans="1:12" x14ac:dyDescent="0.25">
      <c r="A1092" s="128" t="s">
        <v>2417</v>
      </c>
      <c r="B1092" s="189">
        <f t="shared" si="43"/>
        <v>46282</v>
      </c>
      <c r="C1092" s="109">
        <v>4638</v>
      </c>
      <c r="D1092" s="118"/>
      <c r="E1092" s="109"/>
      <c r="F1092" s="125"/>
      <c r="G1092" s="125"/>
      <c r="H1092" s="109"/>
      <c r="I1092" s="125"/>
      <c r="J1092" s="109" t="s">
        <v>1305</v>
      </c>
      <c r="K1092" s="111"/>
      <c r="L1092" s="109"/>
    </row>
    <row r="1093" spans="1:12" x14ac:dyDescent="0.25">
      <c r="A1093" s="128" t="s">
        <v>2417</v>
      </c>
      <c r="B1093" s="189">
        <f t="shared" si="43"/>
        <v>46282</v>
      </c>
      <c r="C1093" s="109">
        <v>4639</v>
      </c>
      <c r="D1093" s="118"/>
      <c r="E1093" s="109"/>
      <c r="F1093" s="125"/>
      <c r="G1093" s="125"/>
      <c r="H1093" s="109"/>
      <c r="I1093" s="125"/>
      <c r="J1093" s="109" t="s">
        <v>1305</v>
      </c>
      <c r="K1093" s="111"/>
      <c r="L1093" s="109"/>
    </row>
    <row r="1094" spans="1:12" x14ac:dyDescent="0.25">
      <c r="A1094" s="128" t="s">
        <v>2417</v>
      </c>
      <c r="B1094" s="189">
        <f t="shared" si="43"/>
        <v>46282</v>
      </c>
      <c r="C1094" s="109">
        <v>4640</v>
      </c>
      <c r="D1094" s="118"/>
      <c r="E1094" s="109"/>
      <c r="F1094" s="125"/>
      <c r="G1094" s="125"/>
      <c r="H1094" s="109"/>
      <c r="I1094" s="125"/>
      <c r="J1094" s="109" t="s">
        <v>1305</v>
      </c>
      <c r="K1094" s="111"/>
      <c r="L1094" s="109"/>
    </row>
    <row r="1095" spans="1:12" x14ac:dyDescent="0.25">
      <c r="A1095" s="128" t="s">
        <v>2417</v>
      </c>
      <c r="B1095" s="189">
        <f t="shared" si="43"/>
        <v>46282</v>
      </c>
      <c r="C1095" s="109">
        <v>4641</v>
      </c>
      <c r="D1095" s="118"/>
      <c r="E1095" s="109"/>
      <c r="F1095" s="125"/>
      <c r="G1095" s="125"/>
      <c r="H1095" s="109"/>
      <c r="I1095" s="125"/>
      <c r="J1095" s="109" t="s">
        <v>1305</v>
      </c>
      <c r="K1095" s="111"/>
      <c r="L1095" s="109"/>
    </row>
    <row r="1096" spans="1:12" x14ac:dyDescent="0.25">
      <c r="A1096" s="128" t="s">
        <v>2417</v>
      </c>
      <c r="B1096" s="189">
        <f t="shared" si="43"/>
        <v>46282</v>
      </c>
      <c r="C1096" s="109">
        <v>4642</v>
      </c>
      <c r="D1096" s="118"/>
      <c r="E1096" s="109"/>
      <c r="F1096" s="125"/>
      <c r="G1096" s="125"/>
      <c r="H1096" s="109"/>
      <c r="I1096" s="125"/>
      <c r="J1096" s="109" t="s">
        <v>1305</v>
      </c>
      <c r="K1096" s="111"/>
      <c r="L1096" s="109"/>
    </row>
    <row r="1097" spans="1:12" x14ac:dyDescent="0.25">
      <c r="A1097" s="128" t="s">
        <v>2417</v>
      </c>
      <c r="B1097" s="189">
        <f t="shared" si="43"/>
        <v>46282</v>
      </c>
      <c r="C1097" s="109">
        <v>4643</v>
      </c>
      <c r="D1097" s="118"/>
      <c r="E1097" s="109"/>
      <c r="F1097" s="125"/>
      <c r="G1097" s="125"/>
      <c r="H1097" s="109"/>
      <c r="I1097" s="125"/>
      <c r="J1097" s="109" t="s">
        <v>1305</v>
      </c>
      <c r="K1097" s="111"/>
      <c r="L1097" s="109"/>
    </row>
    <row r="1098" spans="1:12" x14ac:dyDescent="0.25">
      <c r="A1098" s="128" t="s">
        <v>2417</v>
      </c>
      <c r="B1098" s="189">
        <f t="shared" si="43"/>
        <v>46282</v>
      </c>
      <c r="C1098" s="109">
        <v>4644</v>
      </c>
      <c r="D1098" s="118"/>
      <c r="E1098" s="109"/>
      <c r="F1098" s="125"/>
      <c r="G1098" s="125"/>
      <c r="H1098" s="109"/>
      <c r="I1098" s="125"/>
      <c r="J1098" s="109" t="s">
        <v>1305</v>
      </c>
      <c r="K1098" s="111"/>
      <c r="L1098" s="109"/>
    </row>
    <row r="1099" spans="1:12" x14ac:dyDescent="0.25">
      <c r="A1099" s="128" t="s">
        <v>2417</v>
      </c>
      <c r="B1099" s="189">
        <f t="shared" ref="B1099:B1162" si="44">IF(A1099="","",IF(ISNUMBER(A1099),IFERROR(VLOOKUP(TEXT(A1099,"yyyy/mm/dd"),BSAD,2,FALSE),""),IFERROR(VLOOKUP(A1099,BSAD,2,FALSE),"")))</f>
        <v>46282</v>
      </c>
      <c r="C1099" s="109">
        <v>4645</v>
      </c>
      <c r="D1099" s="118"/>
      <c r="E1099" s="109"/>
      <c r="F1099" s="125"/>
      <c r="G1099" s="125"/>
      <c r="H1099" s="109"/>
      <c r="I1099" s="125"/>
      <c r="J1099" s="109" t="s">
        <v>1305</v>
      </c>
      <c r="K1099" s="111"/>
      <c r="L1099" s="109"/>
    </row>
    <row r="1100" spans="1:12" x14ac:dyDescent="0.25">
      <c r="A1100" s="128" t="s">
        <v>2417</v>
      </c>
      <c r="B1100" s="189">
        <f t="shared" si="44"/>
        <v>46282</v>
      </c>
      <c r="C1100" s="109">
        <v>4646</v>
      </c>
      <c r="D1100" s="118"/>
      <c r="E1100" s="109"/>
      <c r="F1100" s="125"/>
      <c r="G1100" s="125"/>
      <c r="H1100" s="109"/>
      <c r="I1100" s="125"/>
      <c r="J1100" s="109" t="s">
        <v>1305</v>
      </c>
      <c r="K1100" s="111"/>
      <c r="L1100" s="109"/>
    </row>
    <row r="1101" spans="1:12" x14ac:dyDescent="0.25">
      <c r="A1101" s="128" t="s">
        <v>2417</v>
      </c>
      <c r="B1101" s="189">
        <f t="shared" si="44"/>
        <v>46282</v>
      </c>
      <c r="C1101" s="109">
        <v>4647</v>
      </c>
      <c r="D1101" s="118"/>
      <c r="E1101" s="109"/>
      <c r="F1101" s="125"/>
      <c r="G1101" s="125"/>
      <c r="H1101" s="109"/>
      <c r="I1101" s="125"/>
      <c r="J1101" s="109" t="s">
        <v>1305</v>
      </c>
      <c r="K1101" s="111"/>
      <c r="L1101" s="109"/>
    </row>
    <row r="1102" spans="1:12" x14ac:dyDescent="0.25">
      <c r="A1102" s="128" t="s">
        <v>2417</v>
      </c>
      <c r="B1102" s="189">
        <f t="shared" si="44"/>
        <v>46282</v>
      </c>
      <c r="C1102" s="109">
        <v>4648</v>
      </c>
      <c r="D1102" s="118"/>
      <c r="E1102" s="109"/>
      <c r="F1102" s="125"/>
      <c r="G1102" s="125"/>
      <c r="H1102" s="109"/>
      <c r="I1102" s="125"/>
      <c r="J1102" s="109" t="s">
        <v>1305</v>
      </c>
      <c r="K1102" s="111"/>
      <c r="L1102" s="109"/>
    </row>
    <row r="1103" spans="1:12" x14ac:dyDescent="0.25">
      <c r="A1103" s="128" t="s">
        <v>2417</v>
      </c>
      <c r="B1103" s="189">
        <f t="shared" si="44"/>
        <v>46282</v>
      </c>
      <c r="C1103" s="109">
        <v>4649</v>
      </c>
      <c r="D1103" s="118"/>
      <c r="E1103" s="109"/>
      <c r="F1103" s="125"/>
      <c r="G1103" s="125"/>
      <c r="H1103" s="109"/>
      <c r="I1103" s="125"/>
      <c r="J1103" s="109" t="s">
        <v>1305</v>
      </c>
      <c r="K1103" s="111"/>
      <c r="L1103" s="109"/>
    </row>
    <row r="1104" spans="1:12" x14ac:dyDescent="0.25">
      <c r="A1104" s="128" t="s">
        <v>2417</v>
      </c>
      <c r="B1104" s="189">
        <f t="shared" si="44"/>
        <v>46282</v>
      </c>
      <c r="C1104" s="109">
        <v>4650</v>
      </c>
      <c r="D1104" s="118"/>
      <c r="E1104" s="109"/>
      <c r="F1104" s="125"/>
      <c r="G1104" s="125"/>
      <c r="H1104" s="109"/>
      <c r="I1104" s="125"/>
      <c r="J1104" s="109" t="s">
        <v>1305</v>
      </c>
      <c r="K1104" s="111"/>
      <c r="L1104" s="109"/>
    </row>
    <row r="1105" spans="1:12" x14ac:dyDescent="0.25">
      <c r="A1105" s="128" t="s">
        <v>2417</v>
      </c>
      <c r="B1105" s="189">
        <f t="shared" si="44"/>
        <v>46282</v>
      </c>
      <c r="C1105" s="109">
        <v>4651</v>
      </c>
      <c r="D1105" s="118"/>
      <c r="E1105" s="109"/>
      <c r="F1105" s="125"/>
      <c r="G1105" s="125"/>
      <c r="H1105" s="109"/>
      <c r="I1105" s="125"/>
      <c r="J1105" s="109" t="s">
        <v>1305</v>
      </c>
      <c r="K1105" s="111"/>
      <c r="L1105" s="109"/>
    </row>
    <row r="1106" spans="1:12" x14ac:dyDescent="0.25">
      <c r="A1106" s="128" t="s">
        <v>2417</v>
      </c>
      <c r="B1106" s="189">
        <f t="shared" si="44"/>
        <v>46282</v>
      </c>
      <c r="C1106" s="109">
        <v>4652</v>
      </c>
      <c r="D1106" s="118"/>
      <c r="E1106" s="109"/>
      <c r="F1106" s="125"/>
      <c r="G1106" s="125"/>
      <c r="H1106" s="109"/>
      <c r="I1106" s="125"/>
      <c r="J1106" s="109" t="s">
        <v>1305</v>
      </c>
      <c r="K1106" s="111"/>
      <c r="L1106" s="109"/>
    </row>
    <row r="1107" spans="1:12" x14ac:dyDescent="0.25">
      <c r="A1107" s="128" t="s">
        <v>2417</v>
      </c>
      <c r="B1107" s="189">
        <f t="shared" si="44"/>
        <v>46282</v>
      </c>
      <c r="C1107" s="109">
        <v>4653</v>
      </c>
      <c r="D1107" s="118"/>
      <c r="E1107" s="109"/>
      <c r="F1107" s="125"/>
      <c r="G1107" s="125"/>
      <c r="H1107" s="109"/>
      <c r="I1107" s="125"/>
      <c r="J1107" s="109" t="s">
        <v>1305</v>
      </c>
      <c r="K1107" s="111"/>
      <c r="L1107" s="109"/>
    </row>
    <row r="1108" spans="1:12" x14ac:dyDescent="0.25">
      <c r="A1108" s="128" t="s">
        <v>2417</v>
      </c>
      <c r="B1108" s="189">
        <f t="shared" si="44"/>
        <v>46282</v>
      </c>
      <c r="C1108" s="109">
        <v>4654</v>
      </c>
      <c r="D1108" s="118"/>
      <c r="E1108" s="109"/>
      <c r="F1108" s="125"/>
      <c r="G1108" s="125"/>
      <c r="H1108" s="109"/>
      <c r="I1108" s="125"/>
      <c r="J1108" s="109" t="s">
        <v>1305</v>
      </c>
      <c r="K1108" s="111"/>
      <c r="L1108" s="109"/>
    </row>
    <row r="1109" spans="1:12" x14ac:dyDescent="0.25">
      <c r="A1109" s="128" t="s">
        <v>2417</v>
      </c>
      <c r="B1109" s="189">
        <f t="shared" si="44"/>
        <v>46282</v>
      </c>
      <c r="C1109" s="109">
        <v>4655</v>
      </c>
      <c r="D1109" s="118"/>
      <c r="E1109" s="109"/>
      <c r="F1109" s="125"/>
      <c r="G1109" s="125"/>
      <c r="H1109" s="109"/>
      <c r="I1109" s="125"/>
      <c r="J1109" s="109" t="s">
        <v>1305</v>
      </c>
      <c r="K1109" s="111"/>
      <c r="L1109" s="109"/>
    </row>
    <row r="1110" spans="1:12" x14ac:dyDescent="0.25">
      <c r="A1110" s="128" t="s">
        <v>2417</v>
      </c>
      <c r="B1110" s="189">
        <f t="shared" si="44"/>
        <v>46282</v>
      </c>
      <c r="C1110" s="109">
        <v>4656</v>
      </c>
      <c r="D1110" s="118"/>
      <c r="E1110" s="109"/>
      <c r="F1110" s="125"/>
      <c r="G1110" s="125"/>
      <c r="H1110" s="109"/>
      <c r="I1110" s="125"/>
      <c r="J1110" s="109" t="s">
        <v>1305</v>
      </c>
      <c r="K1110" s="111"/>
      <c r="L1110" s="109"/>
    </row>
    <row r="1111" spans="1:12" x14ac:dyDescent="0.25">
      <c r="A1111" s="128" t="s">
        <v>2417</v>
      </c>
      <c r="B1111" s="189">
        <f t="shared" si="44"/>
        <v>46282</v>
      </c>
      <c r="C1111" s="109">
        <v>4657</v>
      </c>
      <c r="D1111" s="118"/>
      <c r="E1111" s="109"/>
      <c r="F1111" s="125"/>
      <c r="G1111" s="125"/>
      <c r="H1111" s="109"/>
      <c r="I1111" s="125"/>
      <c r="J1111" s="109" t="s">
        <v>1305</v>
      </c>
      <c r="K1111" s="111"/>
      <c r="L1111" s="109"/>
    </row>
    <row r="1112" spans="1:12" x14ac:dyDescent="0.25">
      <c r="A1112" s="128" t="s">
        <v>2417</v>
      </c>
      <c r="B1112" s="189">
        <f t="shared" si="44"/>
        <v>46282</v>
      </c>
      <c r="C1112" s="109">
        <v>4658</v>
      </c>
      <c r="D1112" s="118"/>
      <c r="E1112" s="109"/>
      <c r="F1112" s="125"/>
      <c r="G1112" s="125"/>
      <c r="H1112" s="109"/>
      <c r="I1112" s="125"/>
      <c r="J1112" s="109" t="s">
        <v>1305</v>
      </c>
      <c r="K1112" s="111"/>
      <c r="L1112" s="109"/>
    </row>
    <row r="1113" spans="1:12" x14ac:dyDescent="0.25">
      <c r="A1113" s="128" t="s">
        <v>2417</v>
      </c>
      <c r="B1113" s="189">
        <f t="shared" si="44"/>
        <v>46282</v>
      </c>
      <c r="C1113" s="109">
        <v>4659</v>
      </c>
      <c r="D1113" s="118"/>
      <c r="E1113" s="109"/>
      <c r="F1113" s="125"/>
      <c r="G1113" s="125"/>
      <c r="H1113" s="109"/>
      <c r="I1113" s="125"/>
      <c r="J1113" s="109" t="s">
        <v>1305</v>
      </c>
      <c r="K1113" s="111"/>
      <c r="L1113" s="109"/>
    </row>
    <row r="1114" spans="1:12" x14ac:dyDescent="0.25">
      <c r="A1114" s="128" t="s">
        <v>2417</v>
      </c>
      <c r="B1114" s="189">
        <f t="shared" si="44"/>
        <v>46282</v>
      </c>
      <c r="C1114" s="109">
        <v>4660</v>
      </c>
      <c r="D1114" s="118"/>
      <c r="E1114" s="109"/>
      <c r="F1114" s="125"/>
      <c r="G1114" s="125"/>
      <c r="H1114" s="109"/>
      <c r="I1114" s="125"/>
      <c r="J1114" s="109" t="s">
        <v>1305</v>
      </c>
      <c r="K1114" s="111"/>
      <c r="L1114" s="109"/>
    </row>
    <row r="1115" spans="1:12" x14ac:dyDescent="0.25">
      <c r="A1115" s="128" t="s">
        <v>2417</v>
      </c>
      <c r="B1115" s="189">
        <f t="shared" si="44"/>
        <v>46282</v>
      </c>
      <c r="C1115" s="109">
        <v>4661</v>
      </c>
      <c r="D1115" s="118"/>
      <c r="E1115" s="109"/>
      <c r="F1115" s="125"/>
      <c r="G1115" s="125"/>
      <c r="H1115" s="109"/>
      <c r="I1115" s="125"/>
      <c r="J1115" s="109" t="s">
        <v>1305</v>
      </c>
      <c r="K1115" s="111"/>
      <c r="L1115" s="109"/>
    </row>
    <row r="1116" spans="1:12" x14ac:dyDescent="0.25">
      <c r="A1116" s="128" t="s">
        <v>2417</v>
      </c>
      <c r="B1116" s="189">
        <f t="shared" si="44"/>
        <v>46282</v>
      </c>
      <c r="C1116" s="109">
        <v>4662</v>
      </c>
      <c r="D1116" s="118"/>
      <c r="E1116" s="109"/>
      <c r="F1116" s="125"/>
      <c r="G1116" s="125"/>
      <c r="H1116" s="109"/>
      <c r="I1116" s="125"/>
      <c r="J1116" s="109" t="s">
        <v>1305</v>
      </c>
      <c r="K1116" s="111"/>
      <c r="L1116" s="109"/>
    </row>
    <row r="1117" spans="1:12" x14ac:dyDescent="0.25">
      <c r="A1117" s="128" t="s">
        <v>2417</v>
      </c>
      <c r="B1117" s="189">
        <f t="shared" si="44"/>
        <v>46282</v>
      </c>
      <c r="C1117" s="109">
        <v>4663</v>
      </c>
      <c r="D1117" s="118"/>
      <c r="E1117" s="109"/>
      <c r="F1117" s="125"/>
      <c r="G1117" s="125"/>
      <c r="H1117" s="109"/>
      <c r="I1117" s="125"/>
      <c r="J1117" s="109" t="s">
        <v>1305</v>
      </c>
      <c r="K1117" s="111"/>
      <c r="L1117" s="109"/>
    </row>
    <row r="1118" spans="1:12" x14ac:dyDescent="0.25">
      <c r="A1118" s="128" t="s">
        <v>2417</v>
      </c>
      <c r="B1118" s="189">
        <f t="shared" si="44"/>
        <v>46282</v>
      </c>
      <c r="C1118" s="109">
        <v>4664</v>
      </c>
      <c r="D1118" s="118"/>
      <c r="E1118" s="109"/>
      <c r="F1118" s="125"/>
      <c r="G1118" s="125"/>
      <c r="H1118" s="109"/>
      <c r="I1118" s="125"/>
      <c r="J1118" s="109" t="s">
        <v>1305</v>
      </c>
      <c r="K1118" s="111"/>
      <c r="L1118" s="109"/>
    </row>
    <row r="1119" spans="1:12" x14ac:dyDescent="0.25">
      <c r="A1119" s="128" t="s">
        <v>2417</v>
      </c>
      <c r="B1119" s="189">
        <f t="shared" si="44"/>
        <v>46282</v>
      </c>
      <c r="C1119" s="109">
        <v>4665</v>
      </c>
      <c r="D1119" s="118"/>
      <c r="E1119" s="109"/>
      <c r="F1119" s="125"/>
      <c r="G1119" s="125"/>
      <c r="H1119" s="109"/>
      <c r="I1119" s="125"/>
      <c r="J1119" s="109" t="s">
        <v>1305</v>
      </c>
      <c r="K1119" s="111"/>
      <c r="L1119" s="109"/>
    </row>
    <row r="1120" spans="1:12" x14ac:dyDescent="0.25">
      <c r="A1120" s="128" t="s">
        <v>2417</v>
      </c>
      <c r="B1120" s="189">
        <f t="shared" si="44"/>
        <v>46282</v>
      </c>
      <c r="C1120" s="109">
        <v>4666</v>
      </c>
      <c r="D1120" s="118"/>
      <c r="E1120" s="109"/>
      <c r="F1120" s="125"/>
      <c r="G1120" s="125"/>
      <c r="H1120" s="109"/>
      <c r="I1120" s="125"/>
      <c r="J1120" s="109" t="s">
        <v>1305</v>
      </c>
      <c r="K1120" s="111"/>
      <c r="L1120" s="109"/>
    </row>
    <row r="1121" spans="1:12" x14ac:dyDescent="0.25">
      <c r="A1121" s="128" t="s">
        <v>2417</v>
      </c>
      <c r="B1121" s="189">
        <f t="shared" si="44"/>
        <v>46282</v>
      </c>
      <c r="C1121" s="109">
        <v>4667</v>
      </c>
      <c r="D1121" s="118"/>
      <c r="E1121" s="109"/>
      <c r="F1121" s="125"/>
      <c r="G1121" s="125"/>
      <c r="H1121" s="109"/>
      <c r="I1121" s="125"/>
      <c r="J1121" s="109" t="s">
        <v>1305</v>
      </c>
      <c r="K1121" s="111"/>
      <c r="L1121" s="109"/>
    </row>
    <row r="1122" spans="1:12" x14ac:dyDescent="0.25">
      <c r="A1122" s="128" t="s">
        <v>2417</v>
      </c>
      <c r="B1122" s="189">
        <f t="shared" si="44"/>
        <v>46282</v>
      </c>
      <c r="C1122" s="109">
        <v>4668</v>
      </c>
      <c r="D1122" s="118"/>
      <c r="E1122" s="109"/>
      <c r="F1122" s="125"/>
      <c r="G1122" s="125"/>
      <c r="H1122" s="109"/>
      <c r="I1122" s="125"/>
      <c r="J1122" s="109" t="s">
        <v>1305</v>
      </c>
      <c r="K1122" s="111"/>
      <c r="L1122" s="109"/>
    </row>
    <row r="1123" spans="1:12" x14ac:dyDescent="0.25">
      <c r="A1123" s="128" t="s">
        <v>2417</v>
      </c>
      <c r="B1123" s="189">
        <f t="shared" si="44"/>
        <v>46282</v>
      </c>
      <c r="C1123" s="109">
        <v>4669</v>
      </c>
      <c r="D1123" s="118"/>
      <c r="E1123" s="109"/>
      <c r="F1123" s="125"/>
      <c r="G1123" s="125"/>
      <c r="H1123" s="109"/>
      <c r="I1123" s="125"/>
      <c r="J1123" s="109" t="s">
        <v>1305</v>
      </c>
      <c r="K1123" s="111"/>
      <c r="L1123" s="109"/>
    </row>
    <row r="1124" spans="1:12" x14ac:dyDescent="0.25">
      <c r="A1124" s="128" t="s">
        <v>2417</v>
      </c>
      <c r="B1124" s="189">
        <f t="shared" si="44"/>
        <v>46282</v>
      </c>
      <c r="C1124" s="109">
        <v>4670</v>
      </c>
      <c r="D1124" s="118"/>
      <c r="E1124" s="109"/>
      <c r="F1124" s="125"/>
      <c r="G1124" s="125"/>
      <c r="H1124" s="109"/>
      <c r="I1124" s="125"/>
      <c r="J1124" s="109" t="s">
        <v>1305</v>
      </c>
      <c r="K1124" s="111"/>
      <c r="L1124" s="109"/>
    </row>
    <row r="1125" spans="1:12" x14ac:dyDescent="0.25">
      <c r="A1125" s="128" t="s">
        <v>2417</v>
      </c>
      <c r="B1125" s="189">
        <f t="shared" si="44"/>
        <v>46282</v>
      </c>
      <c r="C1125" s="109">
        <v>4671</v>
      </c>
      <c r="D1125" s="118"/>
      <c r="E1125" s="109"/>
      <c r="F1125" s="125"/>
      <c r="G1125" s="125"/>
      <c r="H1125" s="109"/>
      <c r="I1125" s="125"/>
      <c r="J1125" s="109" t="s">
        <v>1305</v>
      </c>
      <c r="K1125" s="111"/>
      <c r="L1125" s="109"/>
    </row>
    <row r="1126" spans="1:12" x14ac:dyDescent="0.25">
      <c r="A1126" s="128" t="s">
        <v>2417</v>
      </c>
      <c r="B1126" s="189">
        <f t="shared" si="44"/>
        <v>46282</v>
      </c>
      <c r="C1126" s="109">
        <v>4672</v>
      </c>
      <c r="D1126" s="118"/>
      <c r="E1126" s="109"/>
      <c r="F1126" s="125"/>
      <c r="G1126" s="125"/>
      <c r="H1126" s="109"/>
      <c r="I1126" s="125"/>
      <c r="J1126" s="109" t="s">
        <v>1305</v>
      </c>
      <c r="K1126" s="111"/>
      <c r="L1126" s="109"/>
    </row>
    <row r="1127" spans="1:12" x14ac:dyDescent="0.25">
      <c r="A1127" s="128" t="s">
        <v>2417</v>
      </c>
      <c r="B1127" s="189">
        <f t="shared" si="44"/>
        <v>46282</v>
      </c>
      <c r="C1127" s="109">
        <v>4673</v>
      </c>
      <c r="D1127" s="118"/>
      <c r="E1127" s="109"/>
      <c r="F1127" s="125"/>
      <c r="G1127" s="125"/>
      <c r="H1127" s="109"/>
      <c r="I1127" s="125"/>
      <c r="J1127" s="109" t="s">
        <v>1305</v>
      </c>
      <c r="K1127" s="111"/>
      <c r="L1127" s="109"/>
    </row>
    <row r="1128" spans="1:12" x14ac:dyDescent="0.25">
      <c r="A1128" s="128" t="s">
        <v>2417</v>
      </c>
      <c r="B1128" s="189">
        <f t="shared" si="44"/>
        <v>46282</v>
      </c>
      <c r="C1128" s="109">
        <v>4674</v>
      </c>
      <c r="D1128" s="118"/>
      <c r="E1128" s="109"/>
      <c r="F1128" s="125"/>
      <c r="G1128" s="125"/>
      <c r="H1128" s="109"/>
      <c r="I1128" s="125"/>
      <c r="J1128" s="109" t="s">
        <v>1305</v>
      </c>
      <c r="K1128" s="111"/>
      <c r="L1128" s="109"/>
    </row>
    <row r="1129" spans="1:12" x14ac:dyDescent="0.25">
      <c r="A1129" s="128" t="s">
        <v>2417</v>
      </c>
      <c r="B1129" s="189">
        <f t="shared" si="44"/>
        <v>46282</v>
      </c>
      <c r="C1129" s="109">
        <v>4675</v>
      </c>
      <c r="D1129" s="118"/>
      <c r="E1129" s="109"/>
      <c r="F1129" s="125"/>
      <c r="G1129" s="125"/>
      <c r="H1129" s="109"/>
      <c r="I1129" s="125"/>
      <c r="J1129" s="109" t="s">
        <v>1305</v>
      </c>
      <c r="K1129" s="111"/>
      <c r="L1129" s="109"/>
    </row>
    <row r="1130" spans="1:12" x14ac:dyDescent="0.25">
      <c r="A1130" s="128" t="s">
        <v>2417</v>
      </c>
      <c r="B1130" s="189">
        <f t="shared" si="44"/>
        <v>46282</v>
      </c>
      <c r="C1130" s="109">
        <v>4676</v>
      </c>
      <c r="D1130" s="118"/>
      <c r="E1130" s="109"/>
      <c r="F1130" s="125"/>
      <c r="G1130" s="125"/>
      <c r="H1130" s="109"/>
      <c r="I1130" s="125"/>
      <c r="J1130" s="109" t="s">
        <v>1305</v>
      </c>
      <c r="K1130" s="111"/>
      <c r="L1130" s="109"/>
    </row>
    <row r="1131" spans="1:12" x14ac:dyDescent="0.25">
      <c r="A1131" s="128" t="s">
        <v>2417</v>
      </c>
      <c r="B1131" s="189">
        <f t="shared" si="44"/>
        <v>46282</v>
      </c>
      <c r="C1131" s="109">
        <v>4677</v>
      </c>
      <c r="D1131" s="118"/>
      <c r="E1131" s="109"/>
      <c r="F1131" s="125"/>
      <c r="G1131" s="125"/>
      <c r="H1131" s="109"/>
      <c r="I1131" s="125"/>
      <c r="J1131" s="109" t="s">
        <v>1305</v>
      </c>
      <c r="K1131" s="111"/>
      <c r="L1131" s="109"/>
    </row>
    <row r="1132" spans="1:12" x14ac:dyDescent="0.25">
      <c r="A1132" s="128" t="s">
        <v>2417</v>
      </c>
      <c r="B1132" s="189">
        <f t="shared" si="44"/>
        <v>46282</v>
      </c>
      <c r="C1132" s="109">
        <v>4678</v>
      </c>
      <c r="D1132" s="118"/>
      <c r="E1132" s="109"/>
      <c r="F1132" s="125"/>
      <c r="G1132" s="125"/>
      <c r="H1132" s="109"/>
      <c r="I1132" s="125"/>
      <c r="J1132" s="109" t="s">
        <v>1305</v>
      </c>
      <c r="K1132" s="111"/>
      <c r="L1132" s="109"/>
    </row>
    <row r="1133" spans="1:12" x14ac:dyDescent="0.25">
      <c r="A1133" s="128" t="s">
        <v>2417</v>
      </c>
      <c r="B1133" s="189">
        <f t="shared" si="44"/>
        <v>46282</v>
      </c>
      <c r="C1133" s="109">
        <v>4679</v>
      </c>
      <c r="D1133" s="118"/>
      <c r="E1133" s="109"/>
      <c r="F1133" s="125"/>
      <c r="G1133" s="125"/>
      <c r="H1133" s="109"/>
      <c r="I1133" s="125"/>
      <c r="J1133" s="109" t="s">
        <v>1305</v>
      </c>
      <c r="K1133" s="111"/>
      <c r="L1133" s="109"/>
    </row>
    <row r="1134" spans="1:12" x14ac:dyDescent="0.25">
      <c r="A1134" s="128" t="s">
        <v>2417</v>
      </c>
      <c r="B1134" s="189">
        <f t="shared" si="44"/>
        <v>46282</v>
      </c>
      <c r="C1134" s="109">
        <v>4680</v>
      </c>
      <c r="D1134" s="118"/>
      <c r="E1134" s="109"/>
      <c r="F1134" s="125"/>
      <c r="G1134" s="125"/>
      <c r="H1134" s="109"/>
      <c r="I1134" s="125"/>
      <c r="J1134" s="109" t="s">
        <v>1305</v>
      </c>
      <c r="K1134" s="111"/>
      <c r="L1134" s="109"/>
    </row>
    <row r="1135" spans="1:12" x14ac:dyDescent="0.25">
      <c r="A1135" s="128" t="s">
        <v>2417</v>
      </c>
      <c r="B1135" s="189">
        <f t="shared" si="44"/>
        <v>46282</v>
      </c>
      <c r="C1135" s="109">
        <v>4681</v>
      </c>
      <c r="D1135" s="118"/>
      <c r="E1135" s="109"/>
      <c r="F1135" s="125"/>
      <c r="G1135" s="125"/>
      <c r="H1135" s="109"/>
      <c r="I1135" s="125"/>
      <c r="J1135" s="109" t="s">
        <v>1305</v>
      </c>
      <c r="K1135" s="111"/>
      <c r="L1135" s="109"/>
    </row>
    <row r="1136" spans="1:12" x14ac:dyDescent="0.25">
      <c r="A1136" s="128" t="s">
        <v>2417</v>
      </c>
      <c r="B1136" s="189">
        <f t="shared" si="44"/>
        <v>46282</v>
      </c>
      <c r="C1136" s="109">
        <v>4682</v>
      </c>
      <c r="D1136" s="118"/>
      <c r="E1136" s="109"/>
      <c r="F1136" s="125"/>
      <c r="G1136" s="125"/>
      <c r="H1136" s="109"/>
      <c r="I1136" s="125"/>
      <c r="J1136" s="109" t="s">
        <v>1305</v>
      </c>
      <c r="K1136" s="111"/>
      <c r="L1136" s="109"/>
    </row>
    <row r="1137" spans="1:12" x14ac:dyDescent="0.25">
      <c r="A1137" s="128" t="s">
        <v>2417</v>
      </c>
      <c r="B1137" s="189">
        <f t="shared" si="44"/>
        <v>46282</v>
      </c>
      <c r="C1137" s="109">
        <v>4683</v>
      </c>
      <c r="D1137" s="118"/>
      <c r="E1137" s="109"/>
      <c r="F1137" s="125"/>
      <c r="G1137" s="125"/>
      <c r="H1137" s="109"/>
      <c r="I1137" s="125"/>
      <c r="J1137" s="109" t="s">
        <v>1305</v>
      </c>
      <c r="K1137" s="111"/>
      <c r="L1137" s="109"/>
    </row>
    <row r="1138" spans="1:12" x14ac:dyDescent="0.25">
      <c r="A1138" s="128" t="s">
        <v>2417</v>
      </c>
      <c r="B1138" s="189">
        <f t="shared" si="44"/>
        <v>46282</v>
      </c>
      <c r="C1138" s="109">
        <v>4684</v>
      </c>
      <c r="D1138" s="118"/>
      <c r="E1138" s="109"/>
      <c r="F1138" s="125"/>
      <c r="G1138" s="125"/>
      <c r="H1138" s="109"/>
      <c r="I1138" s="125"/>
      <c r="J1138" s="109" t="s">
        <v>1305</v>
      </c>
      <c r="K1138" s="111"/>
      <c r="L1138" s="109"/>
    </row>
    <row r="1139" spans="1:12" x14ac:dyDescent="0.25">
      <c r="A1139" s="128" t="s">
        <v>2417</v>
      </c>
      <c r="B1139" s="189">
        <f t="shared" si="44"/>
        <v>46282</v>
      </c>
      <c r="C1139" s="109">
        <v>4685</v>
      </c>
      <c r="D1139" s="118"/>
      <c r="E1139" s="109"/>
      <c r="F1139" s="125"/>
      <c r="G1139" s="125"/>
      <c r="H1139" s="109"/>
      <c r="I1139" s="125"/>
      <c r="J1139" s="109" t="s">
        <v>1305</v>
      </c>
      <c r="K1139" s="111"/>
      <c r="L1139" s="109"/>
    </row>
    <row r="1140" spans="1:12" x14ac:dyDescent="0.25">
      <c r="A1140" s="128" t="s">
        <v>2417</v>
      </c>
      <c r="B1140" s="189">
        <f t="shared" si="44"/>
        <v>46282</v>
      </c>
      <c r="C1140" s="109">
        <v>4686</v>
      </c>
      <c r="D1140" s="118"/>
      <c r="E1140" s="109"/>
      <c r="F1140" s="125"/>
      <c r="G1140" s="125"/>
      <c r="H1140" s="109"/>
      <c r="I1140" s="125"/>
      <c r="J1140" s="109" t="s">
        <v>1305</v>
      </c>
      <c r="K1140" s="111"/>
      <c r="L1140" s="109"/>
    </row>
    <row r="1141" spans="1:12" x14ac:dyDescent="0.25">
      <c r="A1141" s="128" t="s">
        <v>2417</v>
      </c>
      <c r="B1141" s="189">
        <f t="shared" si="44"/>
        <v>46282</v>
      </c>
      <c r="C1141" s="109">
        <v>4687</v>
      </c>
      <c r="D1141" s="118"/>
      <c r="E1141" s="109"/>
      <c r="F1141" s="125"/>
      <c r="G1141" s="125"/>
      <c r="H1141" s="109"/>
      <c r="I1141" s="125"/>
      <c r="J1141" s="109" t="s">
        <v>1305</v>
      </c>
      <c r="K1141" s="111"/>
      <c r="L1141" s="109"/>
    </row>
    <row r="1142" spans="1:12" x14ac:dyDescent="0.25">
      <c r="A1142" s="128" t="s">
        <v>2417</v>
      </c>
      <c r="B1142" s="189">
        <f t="shared" si="44"/>
        <v>46282</v>
      </c>
      <c r="C1142" s="109">
        <v>4688</v>
      </c>
      <c r="D1142" s="118"/>
      <c r="E1142" s="109"/>
      <c r="F1142" s="125"/>
      <c r="G1142" s="125"/>
      <c r="H1142" s="109"/>
      <c r="I1142" s="125"/>
      <c r="J1142" s="109" t="s">
        <v>1305</v>
      </c>
      <c r="K1142" s="111"/>
      <c r="L1142" s="109"/>
    </row>
    <row r="1143" spans="1:12" x14ac:dyDescent="0.25">
      <c r="A1143" s="128" t="s">
        <v>2417</v>
      </c>
      <c r="B1143" s="189">
        <f t="shared" si="44"/>
        <v>46282</v>
      </c>
      <c r="C1143" s="109">
        <v>4689</v>
      </c>
      <c r="D1143" s="118"/>
      <c r="E1143" s="109"/>
      <c r="F1143" s="125"/>
      <c r="G1143" s="125"/>
      <c r="H1143" s="109"/>
      <c r="I1143" s="125"/>
      <c r="J1143" s="109" t="s">
        <v>1305</v>
      </c>
      <c r="K1143" s="111"/>
      <c r="L1143" s="109"/>
    </row>
    <row r="1144" spans="1:12" x14ac:dyDescent="0.25">
      <c r="A1144" s="128" t="s">
        <v>2417</v>
      </c>
      <c r="B1144" s="189">
        <f t="shared" si="44"/>
        <v>46282</v>
      </c>
      <c r="C1144" s="109">
        <v>4690</v>
      </c>
      <c r="D1144" s="118"/>
      <c r="E1144" s="109"/>
      <c r="F1144" s="125"/>
      <c r="G1144" s="125"/>
      <c r="H1144" s="109"/>
      <c r="I1144" s="125"/>
      <c r="J1144" s="109" t="s">
        <v>1305</v>
      </c>
      <c r="K1144" s="111"/>
      <c r="L1144" s="109"/>
    </row>
    <row r="1145" spans="1:12" x14ac:dyDescent="0.25">
      <c r="A1145" s="128" t="s">
        <v>2417</v>
      </c>
      <c r="B1145" s="189">
        <f t="shared" si="44"/>
        <v>46282</v>
      </c>
      <c r="C1145" s="109">
        <v>4691</v>
      </c>
      <c r="D1145" s="118"/>
      <c r="E1145" s="109"/>
      <c r="F1145" s="125"/>
      <c r="G1145" s="125"/>
      <c r="H1145" s="109"/>
      <c r="I1145" s="125"/>
      <c r="J1145" s="109" t="s">
        <v>1305</v>
      </c>
      <c r="K1145" s="111"/>
      <c r="L1145" s="109"/>
    </row>
    <row r="1146" spans="1:12" x14ac:dyDescent="0.25">
      <c r="A1146" s="128" t="s">
        <v>2417</v>
      </c>
      <c r="B1146" s="189">
        <f t="shared" si="44"/>
        <v>46282</v>
      </c>
      <c r="C1146" s="109">
        <v>4692</v>
      </c>
      <c r="D1146" s="118"/>
      <c r="E1146" s="109"/>
      <c r="F1146" s="125"/>
      <c r="G1146" s="125"/>
      <c r="H1146" s="109"/>
      <c r="I1146" s="125"/>
      <c r="J1146" s="109" t="s">
        <v>1305</v>
      </c>
      <c r="K1146" s="111"/>
      <c r="L1146" s="109"/>
    </row>
    <row r="1147" spans="1:12" x14ac:dyDescent="0.25">
      <c r="A1147" s="128" t="s">
        <v>2417</v>
      </c>
      <c r="B1147" s="189">
        <f t="shared" si="44"/>
        <v>46282</v>
      </c>
      <c r="C1147" s="109">
        <v>4693</v>
      </c>
      <c r="D1147" s="118"/>
      <c r="E1147" s="109"/>
      <c r="F1147" s="125"/>
      <c r="G1147" s="125"/>
      <c r="H1147" s="109"/>
      <c r="I1147" s="125"/>
      <c r="J1147" s="109" t="s">
        <v>1305</v>
      </c>
      <c r="K1147" s="111"/>
      <c r="L1147" s="109"/>
    </row>
    <row r="1148" spans="1:12" x14ac:dyDescent="0.25">
      <c r="A1148" s="128" t="s">
        <v>2417</v>
      </c>
      <c r="B1148" s="189">
        <f t="shared" si="44"/>
        <v>46282</v>
      </c>
      <c r="C1148" s="109">
        <v>4694</v>
      </c>
      <c r="D1148" s="118"/>
      <c r="E1148" s="109"/>
      <c r="F1148" s="125"/>
      <c r="G1148" s="125"/>
      <c r="H1148" s="109"/>
      <c r="I1148" s="125"/>
      <c r="J1148" s="109" t="s">
        <v>1305</v>
      </c>
      <c r="K1148" s="111"/>
      <c r="L1148" s="109"/>
    </row>
    <row r="1149" spans="1:12" x14ac:dyDescent="0.25">
      <c r="A1149" s="128" t="s">
        <v>2417</v>
      </c>
      <c r="B1149" s="189">
        <f t="shared" si="44"/>
        <v>46282</v>
      </c>
      <c r="C1149" s="109">
        <v>4695</v>
      </c>
      <c r="D1149" s="118"/>
      <c r="E1149" s="109"/>
      <c r="F1149" s="125"/>
      <c r="G1149" s="125"/>
      <c r="H1149" s="109"/>
      <c r="I1149" s="125"/>
      <c r="J1149" s="109" t="s">
        <v>1305</v>
      </c>
      <c r="K1149" s="111"/>
      <c r="L1149" s="109"/>
    </row>
    <row r="1150" spans="1:12" x14ac:dyDescent="0.25">
      <c r="A1150" s="128" t="s">
        <v>2417</v>
      </c>
      <c r="B1150" s="189">
        <f t="shared" si="44"/>
        <v>46282</v>
      </c>
      <c r="C1150" s="109">
        <v>4696</v>
      </c>
      <c r="D1150" s="118"/>
      <c r="E1150" s="109"/>
      <c r="F1150" s="125"/>
      <c r="G1150" s="125"/>
      <c r="H1150" s="109"/>
      <c r="I1150" s="125"/>
      <c r="J1150" s="109" t="s">
        <v>1305</v>
      </c>
      <c r="K1150" s="111"/>
      <c r="L1150" s="109"/>
    </row>
    <row r="1151" spans="1:12" x14ac:dyDescent="0.25">
      <c r="A1151" s="128" t="s">
        <v>2417</v>
      </c>
      <c r="B1151" s="189">
        <f t="shared" si="44"/>
        <v>46282</v>
      </c>
      <c r="C1151" s="109">
        <v>4697</v>
      </c>
      <c r="D1151" s="118"/>
      <c r="E1151" s="109"/>
      <c r="F1151" s="125"/>
      <c r="G1151" s="125"/>
      <c r="H1151" s="109"/>
      <c r="I1151" s="125"/>
      <c r="J1151" s="109" t="s">
        <v>1305</v>
      </c>
      <c r="K1151" s="111"/>
      <c r="L1151" s="109"/>
    </row>
    <row r="1152" spans="1:12" x14ac:dyDescent="0.25">
      <c r="A1152" s="128" t="s">
        <v>2417</v>
      </c>
      <c r="B1152" s="189">
        <f t="shared" si="44"/>
        <v>46282</v>
      </c>
      <c r="C1152" s="109">
        <v>4698</v>
      </c>
      <c r="D1152" s="118"/>
      <c r="E1152" s="109"/>
      <c r="F1152" s="125"/>
      <c r="G1152" s="125"/>
      <c r="H1152" s="109"/>
      <c r="I1152" s="125"/>
      <c r="J1152" s="109" t="s">
        <v>1305</v>
      </c>
      <c r="K1152" s="111"/>
      <c r="L1152" s="109"/>
    </row>
    <row r="1153" spans="1:12" x14ac:dyDescent="0.25">
      <c r="A1153" s="128" t="s">
        <v>2417</v>
      </c>
      <c r="B1153" s="189">
        <f t="shared" si="44"/>
        <v>46282</v>
      </c>
      <c r="C1153" s="109">
        <v>4699</v>
      </c>
      <c r="D1153" s="118"/>
      <c r="E1153" s="109"/>
      <c r="F1153" s="125"/>
      <c r="G1153" s="125"/>
      <c r="H1153" s="109"/>
      <c r="I1153" s="125"/>
      <c r="J1153" s="109" t="s">
        <v>1305</v>
      </c>
      <c r="K1153" s="111"/>
      <c r="L1153" s="109"/>
    </row>
    <row r="1154" spans="1:12" x14ac:dyDescent="0.25">
      <c r="A1154" s="128" t="s">
        <v>2417</v>
      </c>
      <c r="B1154" s="189">
        <f t="shared" si="44"/>
        <v>46282</v>
      </c>
      <c r="C1154" s="109">
        <v>4700</v>
      </c>
      <c r="D1154" s="118"/>
      <c r="E1154" s="109"/>
      <c r="F1154" s="125"/>
      <c r="G1154" s="125"/>
      <c r="H1154" s="109"/>
      <c r="I1154" s="125"/>
      <c r="J1154" s="109" t="s">
        <v>1305</v>
      </c>
      <c r="K1154" s="111"/>
      <c r="L1154" s="109"/>
    </row>
    <row r="1155" spans="1:12" x14ac:dyDescent="0.25">
      <c r="A1155" s="128" t="s">
        <v>2417</v>
      </c>
      <c r="B1155" s="189">
        <f t="shared" si="44"/>
        <v>46282</v>
      </c>
      <c r="C1155" s="109">
        <v>4701</v>
      </c>
      <c r="D1155" s="118"/>
      <c r="E1155" s="109"/>
      <c r="F1155" s="125"/>
      <c r="G1155" s="125"/>
      <c r="H1155" s="109"/>
      <c r="I1155" s="125"/>
      <c r="J1155" s="109" t="s">
        <v>1305</v>
      </c>
      <c r="K1155" s="111"/>
      <c r="L1155" s="109"/>
    </row>
    <row r="1156" spans="1:12" x14ac:dyDescent="0.25">
      <c r="A1156" s="128" t="s">
        <v>2417</v>
      </c>
      <c r="B1156" s="189">
        <f t="shared" si="44"/>
        <v>46282</v>
      </c>
      <c r="C1156" s="109">
        <v>4702</v>
      </c>
      <c r="D1156" s="118"/>
      <c r="E1156" s="109"/>
      <c r="F1156" s="125"/>
      <c r="G1156" s="125"/>
      <c r="H1156" s="109"/>
      <c r="I1156" s="125"/>
      <c r="J1156" s="109" t="s">
        <v>1305</v>
      </c>
      <c r="K1156" s="111"/>
      <c r="L1156" s="109"/>
    </row>
    <row r="1157" spans="1:12" x14ac:dyDescent="0.25">
      <c r="A1157" s="128" t="s">
        <v>2417</v>
      </c>
      <c r="B1157" s="189">
        <f t="shared" si="44"/>
        <v>46282</v>
      </c>
      <c r="C1157" s="109">
        <v>4703</v>
      </c>
      <c r="D1157" s="118"/>
      <c r="E1157" s="109"/>
      <c r="F1157" s="125"/>
      <c r="G1157" s="125"/>
      <c r="H1157" s="109"/>
      <c r="I1157" s="125"/>
      <c r="J1157" s="109" t="s">
        <v>1305</v>
      </c>
      <c r="K1157" s="111"/>
      <c r="L1157" s="109"/>
    </row>
    <row r="1158" spans="1:12" x14ac:dyDescent="0.25">
      <c r="A1158" s="128" t="s">
        <v>2417</v>
      </c>
      <c r="B1158" s="189">
        <f t="shared" si="44"/>
        <v>46282</v>
      </c>
      <c r="C1158" s="109">
        <v>4704</v>
      </c>
      <c r="D1158" s="118"/>
      <c r="E1158" s="109"/>
      <c r="F1158" s="125"/>
      <c r="G1158" s="125"/>
      <c r="H1158" s="109"/>
      <c r="I1158" s="125"/>
      <c r="J1158" s="109" t="s">
        <v>1305</v>
      </c>
      <c r="K1158" s="111"/>
      <c r="L1158" s="109"/>
    </row>
    <row r="1159" spans="1:12" x14ac:dyDescent="0.25">
      <c r="A1159" s="128" t="s">
        <v>2417</v>
      </c>
      <c r="B1159" s="189">
        <f t="shared" si="44"/>
        <v>46282</v>
      </c>
      <c r="C1159" s="109">
        <v>4705</v>
      </c>
      <c r="D1159" s="118"/>
      <c r="E1159" s="109"/>
      <c r="F1159" s="125"/>
      <c r="G1159" s="125"/>
      <c r="H1159" s="109"/>
      <c r="I1159" s="125"/>
      <c r="J1159" s="109" t="s">
        <v>1305</v>
      </c>
      <c r="K1159" s="111"/>
      <c r="L1159" s="109"/>
    </row>
    <row r="1160" spans="1:12" x14ac:dyDescent="0.25">
      <c r="A1160" s="128" t="s">
        <v>2417</v>
      </c>
      <c r="B1160" s="189">
        <f t="shared" si="44"/>
        <v>46282</v>
      </c>
      <c r="C1160" s="109">
        <v>4706</v>
      </c>
      <c r="D1160" s="118"/>
      <c r="E1160" s="109"/>
      <c r="F1160" s="125"/>
      <c r="G1160" s="125"/>
      <c r="H1160" s="109"/>
      <c r="I1160" s="125"/>
      <c r="J1160" s="109" t="s">
        <v>1305</v>
      </c>
      <c r="K1160" s="111"/>
      <c r="L1160" s="109"/>
    </row>
    <row r="1161" spans="1:12" x14ac:dyDescent="0.25">
      <c r="A1161" s="128" t="s">
        <v>2417</v>
      </c>
      <c r="B1161" s="189">
        <f t="shared" si="44"/>
        <v>46282</v>
      </c>
      <c r="C1161" s="109">
        <v>4707</v>
      </c>
      <c r="D1161" s="118"/>
      <c r="E1161" s="109"/>
      <c r="F1161" s="125"/>
      <c r="G1161" s="125"/>
      <c r="H1161" s="109"/>
      <c r="I1161" s="125"/>
      <c r="J1161" s="109" t="s">
        <v>1305</v>
      </c>
      <c r="K1161" s="111"/>
      <c r="L1161" s="109"/>
    </row>
    <row r="1162" spans="1:12" x14ac:dyDescent="0.25">
      <c r="A1162" s="128" t="s">
        <v>2417</v>
      </c>
      <c r="B1162" s="189">
        <f t="shared" si="44"/>
        <v>46282</v>
      </c>
      <c r="C1162" s="109">
        <v>4708</v>
      </c>
      <c r="D1162" s="118"/>
      <c r="E1162" s="109"/>
      <c r="F1162" s="125"/>
      <c r="G1162" s="125"/>
      <c r="H1162" s="109"/>
      <c r="I1162" s="125"/>
      <c r="J1162" s="109" t="s">
        <v>1305</v>
      </c>
      <c r="K1162" s="111"/>
      <c r="L1162" s="109"/>
    </row>
    <row r="1163" spans="1:12" x14ac:dyDescent="0.25">
      <c r="A1163" s="128" t="s">
        <v>2417</v>
      </c>
      <c r="B1163" s="189">
        <f t="shared" ref="B1163:B1226" si="45">IF(A1163="","",IF(ISNUMBER(A1163),IFERROR(VLOOKUP(TEXT(A1163,"yyyy/mm/dd"),BSAD,2,FALSE),""),IFERROR(VLOOKUP(A1163,BSAD,2,FALSE),"")))</f>
        <v>46282</v>
      </c>
      <c r="C1163" s="109">
        <v>4709</v>
      </c>
      <c r="D1163" s="118"/>
      <c r="E1163" s="109"/>
      <c r="F1163" s="125"/>
      <c r="G1163" s="125"/>
      <c r="H1163" s="109"/>
      <c r="I1163" s="125"/>
      <c r="J1163" s="109" t="s">
        <v>1305</v>
      </c>
      <c r="K1163" s="111"/>
      <c r="L1163" s="109"/>
    </row>
    <row r="1164" spans="1:12" x14ac:dyDescent="0.25">
      <c r="A1164" s="128" t="s">
        <v>2417</v>
      </c>
      <c r="B1164" s="189">
        <f t="shared" si="45"/>
        <v>46282</v>
      </c>
      <c r="C1164" s="109">
        <v>4710</v>
      </c>
      <c r="D1164" s="118"/>
      <c r="E1164" s="109"/>
      <c r="F1164" s="125"/>
      <c r="G1164" s="125"/>
      <c r="H1164" s="109"/>
      <c r="I1164" s="125"/>
      <c r="J1164" s="109" t="s">
        <v>1305</v>
      </c>
      <c r="K1164" s="111"/>
      <c r="L1164" s="109"/>
    </row>
    <row r="1165" spans="1:12" x14ac:dyDescent="0.25">
      <c r="A1165" s="128" t="s">
        <v>2417</v>
      </c>
      <c r="B1165" s="189">
        <f t="shared" si="45"/>
        <v>46282</v>
      </c>
      <c r="C1165" s="109">
        <v>4711</v>
      </c>
      <c r="D1165" s="118"/>
      <c r="E1165" s="109"/>
      <c r="F1165" s="125"/>
      <c r="G1165" s="125"/>
      <c r="H1165" s="109"/>
      <c r="I1165" s="125"/>
      <c r="J1165" s="109" t="s">
        <v>1305</v>
      </c>
      <c r="K1165" s="111"/>
      <c r="L1165" s="109"/>
    </row>
    <row r="1166" spans="1:12" x14ac:dyDescent="0.25">
      <c r="A1166" s="128" t="s">
        <v>2417</v>
      </c>
      <c r="B1166" s="189">
        <f t="shared" si="45"/>
        <v>46282</v>
      </c>
      <c r="C1166" s="109">
        <v>4712</v>
      </c>
      <c r="D1166" s="118"/>
      <c r="E1166" s="109"/>
      <c r="F1166" s="125"/>
      <c r="G1166" s="125"/>
      <c r="H1166" s="109"/>
      <c r="I1166" s="125"/>
      <c r="J1166" s="109" t="s">
        <v>1305</v>
      </c>
      <c r="K1166" s="111"/>
      <c r="L1166" s="109"/>
    </row>
    <row r="1167" spans="1:12" x14ac:dyDescent="0.25">
      <c r="A1167" s="128" t="s">
        <v>2417</v>
      </c>
      <c r="B1167" s="189">
        <f t="shared" si="45"/>
        <v>46282</v>
      </c>
      <c r="C1167" s="109">
        <v>4713</v>
      </c>
      <c r="D1167" s="118"/>
      <c r="E1167" s="109"/>
      <c r="F1167" s="125"/>
      <c r="G1167" s="125"/>
      <c r="H1167" s="109"/>
      <c r="I1167" s="125"/>
      <c r="J1167" s="109" t="s">
        <v>1305</v>
      </c>
      <c r="K1167" s="111"/>
      <c r="L1167" s="109"/>
    </row>
    <row r="1168" spans="1:12" x14ac:dyDescent="0.25">
      <c r="A1168" s="128" t="s">
        <v>2417</v>
      </c>
      <c r="B1168" s="189">
        <f t="shared" si="45"/>
        <v>46282</v>
      </c>
      <c r="C1168" s="109">
        <v>4714</v>
      </c>
      <c r="D1168" s="118"/>
      <c r="E1168" s="109"/>
      <c r="F1168" s="125"/>
      <c r="G1168" s="125"/>
      <c r="H1168" s="109"/>
      <c r="I1168" s="125"/>
      <c r="J1168" s="109" t="s">
        <v>1305</v>
      </c>
      <c r="K1168" s="111"/>
      <c r="L1168" s="109"/>
    </row>
    <row r="1169" spans="1:12" x14ac:dyDescent="0.25">
      <c r="A1169" s="128" t="s">
        <v>2417</v>
      </c>
      <c r="B1169" s="189">
        <f t="shared" si="45"/>
        <v>46282</v>
      </c>
      <c r="C1169" s="109">
        <v>4715</v>
      </c>
      <c r="D1169" s="118"/>
      <c r="E1169" s="109"/>
      <c r="F1169" s="125"/>
      <c r="G1169" s="125"/>
      <c r="H1169" s="109"/>
      <c r="I1169" s="125"/>
      <c r="J1169" s="109" t="s">
        <v>1305</v>
      </c>
      <c r="K1169" s="111"/>
      <c r="L1169" s="109"/>
    </row>
    <row r="1170" spans="1:12" x14ac:dyDescent="0.25">
      <c r="A1170" s="128" t="s">
        <v>2417</v>
      </c>
      <c r="B1170" s="189">
        <f t="shared" si="45"/>
        <v>46282</v>
      </c>
      <c r="C1170" s="109">
        <v>4716</v>
      </c>
      <c r="D1170" s="118"/>
      <c r="E1170" s="109"/>
      <c r="F1170" s="125"/>
      <c r="G1170" s="125"/>
      <c r="H1170" s="109"/>
      <c r="I1170" s="125"/>
      <c r="J1170" s="109" t="s">
        <v>1305</v>
      </c>
      <c r="K1170" s="111"/>
      <c r="L1170" s="109"/>
    </row>
    <row r="1171" spans="1:12" x14ac:dyDescent="0.25">
      <c r="A1171" s="128" t="s">
        <v>2417</v>
      </c>
      <c r="B1171" s="189">
        <f t="shared" si="45"/>
        <v>46282</v>
      </c>
      <c r="C1171" s="109">
        <v>4717</v>
      </c>
      <c r="D1171" s="118"/>
      <c r="E1171" s="109"/>
      <c r="F1171" s="125"/>
      <c r="G1171" s="125"/>
      <c r="H1171" s="109"/>
      <c r="I1171" s="125"/>
      <c r="J1171" s="109" t="s">
        <v>1305</v>
      </c>
      <c r="K1171" s="111"/>
      <c r="L1171" s="109"/>
    </row>
    <row r="1172" spans="1:12" x14ac:dyDescent="0.25">
      <c r="A1172" s="128" t="s">
        <v>2417</v>
      </c>
      <c r="B1172" s="189">
        <f t="shared" si="45"/>
        <v>46282</v>
      </c>
      <c r="C1172" s="109">
        <v>4718</v>
      </c>
      <c r="D1172" s="118"/>
      <c r="E1172" s="109"/>
      <c r="F1172" s="125"/>
      <c r="G1172" s="125"/>
      <c r="H1172" s="109"/>
      <c r="I1172" s="125"/>
      <c r="J1172" s="109" t="s">
        <v>1305</v>
      </c>
      <c r="K1172" s="111"/>
      <c r="L1172" s="109"/>
    </row>
    <row r="1173" spans="1:12" x14ac:dyDescent="0.25">
      <c r="A1173" s="128" t="s">
        <v>2417</v>
      </c>
      <c r="B1173" s="189">
        <f t="shared" si="45"/>
        <v>46282</v>
      </c>
      <c r="C1173" s="109">
        <v>4719</v>
      </c>
      <c r="D1173" s="118"/>
      <c r="E1173" s="109"/>
      <c r="F1173" s="125"/>
      <c r="G1173" s="125"/>
      <c r="H1173" s="109"/>
      <c r="I1173" s="125"/>
      <c r="J1173" s="109" t="s">
        <v>1305</v>
      </c>
      <c r="K1173" s="111"/>
      <c r="L1173" s="109"/>
    </row>
    <row r="1174" spans="1:12" x14ac:dyDescent="0.25">
      <c r="A1174" s="128" t="s">
        <v>2417</v>
      </c>
      <c r="B1174" s="189">
        <f t="shared" si="45"/>
        <v>46282</v>
      </c>
      <c r="C1174" s="109">
        <v>4720</v>
      </c>
      <c r="D1174" s="118"/>
      <c r="E1174" s="109"/>
      <c r="F1174" s="125"/>
      <c r="G1174" s="125"/>
      <c r="H1174" s="109"/>
      <c r="I1174" s="125"/>
      <c r="J1174" s="109" t="s">
        <v>1305</v>
      </c>
      <c r="K1174" s="111"/>
      <c r="L1174" s="109"/>
    </row>
    <row r="1175" spans="1:12" x14ac:dyDescent="0.25">
      <c r="A1175" s="128" t="s">
        <v>2417</v>
      </c>
      <c r="B1175" s="189">
        <f t="shared" si="45"/>
        <v>46282</v>
      </c>
      <c r="C1175" s="109">
        <v>4721</v>
      </c>
      <c r="D1175" s="118"/>
      <c r="E1175" s="109"/>
      <c r="F1175" s="125"/>
      <c r="G1175" s="125"/>
      <c r="H1175" s="109"/>
      <c r="I1175" s="125"/>
      <c r="J1175" s="109" t="s">
        <v>1305</v>
      </c>
      <c r="K1175" s="111"/>
      <c r="L1175" s="109"/>
    </row>
    <row r="1176" spans="1:12" x14ac:dyDescent="0.25">
      <c r="A1176" s="128" t="s">
        <v>2417</v>
      </c>
      <c r="B1176" s="189">
        <f t="shared" si="45"/>
        <v>46282</v>
      </c>
      <c r="C1176" s="109">
        <v>4722</v>
      </c>
      <c r="D1176" s="118"/>
      <c r="E1176" s="109"/>
      <c r="F1176" s="125"/>
      <c r="G1176" s="125"/>
      <c r="H1176" s="109"/>
      <c r="I1176" s="125"/>
      <c r="J1176" s="109" t="s">
        <v>1305</v>
      </c>
      <c r="K1176" s="111"/>
      <c r="L1176" s="109"/>
    </row>
    <row r="1177" spans="1:12" x14ac:dyDescent="0.25">
      <c r="A1177" s="128" t="s">
        <v>2417</v>
      </c>
      <c r="B1177" s="189">
        <f t="shared" si="45"/>
        <v>46282</v>
      </c>
      <c r="C1177" s="109">
        <v>4723</v>
      </c>
      <c r="D1177" s="118"/>
      <c r="E1177" s="109"/>
      <c r="F1177" s="125"/>
      <c r="G1177" s="125"/>
      <c r="H1177" s="109"/>
      <c r="I1177" s="125"/>
      <c r="J1177" s="109" t="s">
        <v>1305</v>
      </c>
      <c r="K1177" s="111"/>
      <c r="L1177" s="109"/>
    </row>
    <row r="1178" spans="1:12" x14ac:dyDescent="0.25">
      <c r="A1178" s="128" t="s">
        <v>2417</v>
      </c>
      <c r="B1178" s="189">
        <f t="shared" si="45"/>
        <v>46282</v>
      </c>
      <c r="C1178" s="109">
        <v>4724</v>
      </c>
      <c r="D1178" s="118"/>
      <c r="E1178" s="109"/>
      <c r="F1178" s="125"/>
      <c r="G1178" s="125"/>
      <c r="H1178" s="109"/>
      <c r="I1178" s="125"/>
      <c r="J1178" s="109" t="s">
        <v>1305</v>
      </c>
      <c r="K1178" s="111"/>
      <c r="L1178" s="109"/>
    </row>
    <row r="1179" spans="1:12" x14ac:dyDescent="0.25">
      <c r="A1179" s="128" t="s">
        <v>2417</v>
      </c>
      <c r="B1179" s="189">
        <f t="shared" si="45"/>
        <v>46282</v>
      </c>
      <c r="C1179" s="109">
        <v>4725</v>
      </c>
      <c r="D1179" s="118"/>
      <c r="E1179" s="109"/>
      <c r="F1179" s="125"/>
      <c r="G1179" s="125"/>
      <c r="H1179" s="109"/>
      <c r="I1179" s="125"/>
      <c r="J1179" s="109" t="s">
        <v>1305</v>
      </c>
      <c r="K1179" s="111"/>
      <c r="L1179" s="109"/>
    </row>
    <row r="1180" spans="1:12" x14ac:dyDescent="0.25">
      <c r="A1180" s="128" t="s">
        <v>2417</v>
      </c>
      <c r="B1180" s="189">
        <f t="shared" si="45"/>
        <v>46282</v>
      </c>
      <c r="C1180" s="109">
        <v>4726</v>
      </c>
      <c r="D1180" s="118"/>
      <c r="E1180" s="109"/>
      <c r="F1180" s="125"/>
      <c r="G1180" s="125"/>
      <c r="H1180" s="109"/>
      <c r="I1180" s="125"/>
      <c r="J1180" s="109" t="s">
        <v>1305</v>
      </c>
      <c r="K1180" s="111"/>
      <c r="L1180" s="109"/>
    </row>
    <row r="1181" spans="1:12" x14ac:dyDescent="0.25">
      <c r="A1181" s="128" t="s">
        <v>2417</v>
      </c>
      <c r="B1181" s="189">
        <f t="shared" si="45"/>
        <v>46282</v>
      </c>
      <c r="C1181" s="109">
        <v>4727</v>
      </c>
      <c r="D1181" s="118"/>
      <c r="E1181" s="109"/>
      <c r="F1181" s="125"/>
      <c r="G1181" s="125"/>
      <c r="H1181" s="109"/>
      <c r="I1181" s="125"/>
      <c r="J1181" s="109" t="s">
        <v>1305</v>
      </c>
      <c r="K1181" s="111"/>
      <c r="L1181" s="109"/>
    </row>
    <row r="1182" spans="1:12" x14ac:dyDescent="0.25">
      <c r="A1182" s="128" t="s">
        <v>2417</v>
      </c>
      <c r="B1182" s="189">
        <f t="shared" si="45"/>
        <v>46282</v>
      </c>
      <c r="C1182" s="109">
        <v>4728</v>
      </c>
      <c r="D1182" s="118"/>
      <c r="E1182" s="109"/>
      <c r="F1182" s="125"/>
      <c r="G1182" s="125"/>
      <c r="H1182" s="109"/>
      <c r="I1182" s="125"/>
      <c r="J1182" s="109" t="s">
        <v>1305</v>
      </c>
      <c r="K1182" s="111"/>
      <c r="L1182" s="109"/>
    </row>
    <row r="1183" spans="1:12" x14ac:dyDescent="0.25">
      <c r="A1183" s="128" t="s">
        <v>2417</v>
      </c>
      <c r="B1183" s="189">
        <f t="shared" si="45"/>
        <v>46282</v>
      </c>
      <c r="C1183" s="109">
        <v>4729</v>
      </c>
      <c r="D1183" s="118"/>
      <c r="E1183" s="109"/>
      <c r="F1183" s="125"/>
      <c r="G1183" s="125"/>
      <c r="H1183" s="109"/>
      <c r="I1183" s="125"/>
      <c r="J1183" s="109" t="s">
        <v>1305</v>
      </c>
      <c r="K1183" s="111"/>
      <c r="L1183" s="109"/>
    </row>
    <row r="1184" spans="1:12" x14ac:dyDescent="0.25">
      <c r="A1184" s="128" t="s">
        <v>2417</v>
      </c>
      <c r="B1184" s="189">
        <f t="shared" si="45"/>
        <v>46282</v>
      </c>
      <c r="C1184" s="109">
        <v>4730</v>
      </c>
      <c r="D1184" s="118"/>
      <c r="E1184" s="109"/>
      <c r="F1184" s="125"/>
      <c r="G1184" s="125"/>
      <c r="H1184" s="109"/>
      <c r="I1184" s="125"/>
      <c r="J1184" s="109" t="s">
        <v>1305</v>
      </c>
      <c r="K1184" s="111"/>
      <c r="L1184" s="109"/>
    </row>
    <row r="1185" spans="1:12" x14ac:dyDescent="0.25">
      <c r="A1185" s="128" t="s">
        <v>2417</v>
      </c>
      <c r="B1185" s="189">
        <f t="shared" si="45"/>
        <v>46282</v>
      </c>
      <c r="C1185" s="109">
        <v>4731</v>
      </c>
      <c r="D1185" s="118"/>
      <c r="E1185" s="109"/>
      <c r="F1185" s="125"/>
      <c r="G1185" s="125"/>
      <c r="H1185" s="109"/>
      <c r="I1185" s="125"/>
      <c r="J1185" s="109" t="s">
        <v>1305</v>
      </c>
      <c r="K1185" s="111"/>
      <c r="L1185" s="109"/>
    </row>
    <row r="1186" spans="1:12" x14ac:dyDescent="0.25">
      <c r="A1186" s="128" t="s">
        <v>2417</v>
      </c>
      <c r="B1186" s="189">
        <f t="shared" si="45"/>
        <v>46282</v>
      </c>
      <c r="C1186" s="109">
        <v>4732</v>
      </c>
      <c r="D1186" s="118"/>
      <c r="E1186" s="109"/>
      <c r="F1186" s="125"/>
      <c r="G1186" s="125"/>
      <c r="H1186" s="109"/>
      <c r="I1186" s="125"/>
      <c r="J1186" s="109" t="s">
        <v>1305</v>
      </c>
      <c r="K1186" s="111"/>
      <c r="L1186" s="109"/>
    </row>
    <row r="1187" spans="1:12" x14ac:dyDescent="0.25">
      <c r="A1187" s="128" t="s">
        <v>2417</v>
      </c>
      <c r="B1187" s="189">
        <f t="shared" si="45"/>
        <v>46282</v>
      </c>
      <c r="C1187" s="109">
        <v>4733</v>
      </c>
      <c r="D1187" s="118"/>
      <c r="E1187" s="109"/>
      <c r="F1187" s="125"/>
      <c r="G1187" s="125"/>
      <c r="H1187" s="109"/>
      <c r="I1187" s="125"/>
      <c r="J1187" s="109" t="s">
        <v>1305</v>
      </c>
      <c r="K1187" s="111"/>
      <c r="L1187" s="109"/>
    </row>
    <row r="1188" spans="1:12" x14ac:dyDescent="0.25">
      <c r="A1188" s="128" t="s">
        <v>2417</v>
      </c>
      <c r="B1188" s="189">
        <f t="shared" si="45"/>
        <v>46282</v>
      </c>
      <c r="C1188" s="109">
        <v>4734</v>
      </c>
      <c r="D1188" s="118"/>
      <c r="E1188" s="109"/>
      <c r="F1188" s="125"/>
      <c r="G1188" s="125"/>
      <c r="H1188" s="109"/>
      <c r="I1188" s="125"/>
      <c r="J1188" s="109" t="s">
        <v>1305</v>
      </c>
      <c r="K1188" s="111"/>
      <c r="L1188" s="109"/>
    </row>
    <row r="1189" spans="1:12" x14ac:dyDescent="0.25">
      <c r="A1189" s="128" t="s">
        <v>2417</v>
      </c>
      <c r="B1189" s="189">
        <f t="shared" si="45"/>
        <v>46282</v>
      </c>
      <c r="C1189" s="109">
        <v>4735</v>
      </c>
      <c r="D1189" s="118"/>
      <c r="E1189" s="109"/>
      <c r="F1189" s="125"/>
      <c r="G1189" s="125"/>
      <c r="H1189" s="109"/>
      <c r="I1189" s="125"/>
      <c r="J1189" s="109" t="s">
        <v>1305</v>
      </c>
      <c r="K1189" s="111"/>
      <c r="L1189" s="109"/>
    </row>
    <row r="1190" spans="1:12" x14ac:dyDescent="0.25">
      <c r="A1190" s="128" t="s">
        <v>2417</v>
      </c>
      <c r="B1190" s="189">
        <f t="shared" si="45"/>
        <v>46282</v>
      </c>
      <c r="C1190" s="109">
        <v>4736</v>
      </c>
      <c r="D1190" s="118"/>
      <c r="E1190" s="109"/>
      <c r="F1190" s="125"/>
      <c r="G1190" s="125"/>
      <c r="H1190" s="109"/>
      <c r="I1190" s="125"/>
      <c r="J1190" s="109" t="s">
        <v>1305</v>
      </c>
      <c r="K1190" s="111"/>
      <c r="L1190" s="109"/>
    </row>
    <row r="1191" spans="1:12" x14ac:dyDescent="0.25">
      <c r="A1191" s="128" t="s">
        <v>2417</v>
      </c>
      <c r="B1191" s="189">
        <f t="shared" si="45"/>
        <v>46282</v>
      </c>
      <c r="C1191" s="109">
        <v>4737</v>
      </c>
      <c r="D1191" s="118"/>
      <c r="E1191" s="109"/>
      <c r="F1191" s="125"/>
      <c r="G1191" s="125"/>
      <c r="H1191" s="109"/>
      <c r="I1191" s="125"/>
      <c r="J1191" s="109" t="s">
        <v>1305</v>
      </c>
      <c r="K1191" s="111"/>
      <c r="L1191" s="109"/>
    </row>
    <row r="1192" spans="1:12" x14ac:dyDescent="0.25">
      <c r="A1192" s="128" t="s">
        <v>2417</v>
      </c>
      <c r="B1192" s="189">
        <f t="shared" si="45"/>
        <v>46282</v>
      </c>
      <c r="C1192" s="109">
        <v>4738</v>
      </c>
      <c r="D1192" s="118"/>
      <c r="E1192" s="109"/>
      <c r="F1192" s="125"/>
      <c r="G1192" s="125"/>
      <c r="H1192" s="109"/>
      <c r="I1192" s="125"/>
      <c r="J1192" s="109" t="s">
        <v>1305</v>
      </c>
      <c r="K1192" s="111"/>
      <c r="L1192" s="109"/>
    </row>
    <row r="1193" spans="1:12" x14ac:dyDescent="0.25">
      <c r="A1193" s="128" t="s">
        <v>2417</v>
      </c>
      <c r="B1193" s="189">
        <f t="shared" si="45"/>
        <v>46282</v>
      </c>
      <c r="C1193" s="109">
        <v>4739</v>
      </c>
      <c r="D1193" s="118"/>
      <c r="E1193" s="109"/>
      <c r="F1193" s="125"/>
      <c r="G1193" s="125"/>
      <c r="H1193" s="109"/>
      <c r="I1193" s="125"/>
      <c r="J1193" s="109" t="s">
        <v>1305</v>
      </c>
      <c r="K1193" s="111"/>
      <c r="L1193" s="109"/>
    </row>
    <row r="1194" spans="1:12" x14ac:dyDescent="0.25">
      <c r="A1194" s="128" t="s">
        <v>2417</v>
      </c>
      <c r="B1194" s="189">
        <f t="shared" si="45"/>
        <v>46282</v>
      </c>
      <c r="C1194" s="109">
        <v>4740</v>
      </c>
      <c r="D1194" s="118"/>
      <c r="E1194" s="109"/>
      <c r="F1194" s="125"/>
      <c r="G1194" s="125"/>
      <c r="H1194" s="109"/>
      <c r="I1194" s="125"/>
      <c r="J1194" s="109" t="s">
        <v>1305</v>
      </c>
      <c r="K1194" s="111"/>
      <c r="L1194" s="109"/>
    </row>
    <row r="1195" spans="1:12" x14ac:dyDescent="0.25">
      <c r="A1195" s="128" t="s">
        <v>2417</v>
      </c>
      <c r="B1195" s="189">
        <f t="shared" si="45"/>
        <v>46282</v>
      </c>
      <c r="C1195" s="109">
        <v>4741</v>
      </c>
      <c r="D1195" s="118"/>
      <c r="E1195" s="109"/>
      <c r="F1195" s="125"/>
      <c r="G1195" s="125"/>
      <c r="H1195" s="109"/>
      <c r="I1195" s="125"/>
      <c r="J1195" s="109" t="s">
        <v>1305</v>
      </c>
      <c r="K1195" s="111"/>
      <c r="L1195" s="109"/>
    </row>
    <row r="1196" spans="1:12" x14ac:dyDescent="0.25">
      <c r="A1196" s="128" t="s">
        <v>2417</v>
      </c>
      <c r="B1196" s="189">
        <f t="shared" si="45"/>
        <v>46282</v>
      </c>
      <c r="C1196" s="109">
        <v>4742</v>
      </c>
      <c r="D1196" s="118"/>
      <c r="E1196" s="109"/>
      <c r="F1196" s="125"/>
      <c r="G1196" s="125"/>
      <c r="H1196" s="109"/>
      <c r="I1196" s="125"/>
      <c r="J1196" s="109" t="s">
        <v>1305</v>
      </c>
      <c r="K1196" s="111"/>
      <c r="L1196" s="109"/>
    </row>
    <row r="1197" spans="1:12" x14ac:dyDescent="0.25">
      <c r="A1197" s="128" t="s">
        <v>2417</v>
      </c>
      <c r="B1197" s="189">
        <f t="shared" si="45"/>
        <v>46282</v>
      </c>
      <c r="C1197" s="109">
        <v>4743</v>
      </c>
      <c r="D1197" s="118"/>
      <c r="E1197" s="109"/>
      <c r="F1197" s="125"/>
      <c r="G1197" s="125"/>
      <c r="H1197" s="109"/>
      <c r="I1197" s="125"/>
      <c r="J1197" s="109" t="s">
        <v>1305</v>
      </c>
      <c r="K1197" s="111"/>
      <c r="L1197" s="109"/>
    </row>
    <row r="1198" spans="1:12" x14ac:dyDescent="0.25">
      <c r="A1198" s="128" t="s">
        <v>2417</v>
      </c>
      <c r="B1198" s="189">
        <f t="shared" si="45"/>
        <v>46282</v>
      </c>
      <c r="C1198" s="109">
        <v>4744</v>
      </c>
      <c r="D1198" s="118"/>
      <c r="E1198" s="109"/>
      <c r="F1198" s="125"/>
      <c r="G1198" s="125"/>
      <c r="H1198" s="109"/>
      <c r="I1198" s="125"/>
      <c r="J1198" s="109" t="s">
        <v>1305</v>
      </c>
      <c r="K1198" s="111"/>
      <c r="L1198" s="109"/>
    </row>
    <row r="1199" spans="1:12" x14ac:dyDescent="0.25">
      <c r="A1199" s="128" t="s">
        <v>2417</v>
      </c>
      <c r="B1199" s="189">
        <f t="shared" si="45"/>
        <v>46282</v>
      </c>
      <c r="C1199" s="109">
        <v>4745</v>
      </c>
      <c r="D1199" s="118"/>
      <c r="E1199" s="109"/>
      <c r="F1199" s="125"/>
      <c r="G1199" s="125"/>
      <c r="H1199" s="109"/>
      <c r="I1199" s="125"/>
      <c r="J1199" s="109" t="s">
        <v>1305</v>
      </c>
      <c r="K1199" s="111"/>
      <c r="L1199" s="109"/>
    </row>
    <row r="1200" spans="1:12" x14ac:dyDescent="0.25">
      <c r="A1200" s="128" t="s">
        <v>2417</v>
      </c>
      <c r="B1200" s="189">
        <f t="shared" si="45"/>
        <v>46282</v>
      </c>
      <c r="C1200" s="109">
        <v>4746</v>
      </c>
      <c r="D1200" s="118"/>
      <c r="E1200" s="109"/>
      <c r="F1200" s="125"/>
      <c r="G1200" s="125"/>
      <c r="H1200" s="109"/>
      <c r="I1200" s="125"/>
      <c r="J1200" s="109" t="s">
        <v>1305</v>
      </c>
      <c r="K1200" s="111"/>
      <c r="L1200" s="109"/>
    </row>
    <row r="1201" spans="1:12" x14ac:dyDescent="0.25">
      <c r="A1201" s="128" t="s">
        <v>2417</v>
      </c>
      <c r="B1201" s="189">
        <f t="shared" si="45"/>
        <v>46282</v>
      </c>
      <c r="C1201" s="109">
        <v>4747</v>
      </c>
      <c r="D1201" s="118"/>
      <c r="E1201" s="109"/>
      <c r="F1201" s="125"/>
      <c r="G1201" s="125"/>
      <c r="H1201" s="109"/>
      <c r="I1201" s="125"/>
      <c r="J1201" s="109" t="s">
        <v>1305</v>
      </c>
      <c r="K1201" s="111"/>
      <c r="L1201" s="109"/>
    </row>
    <row r="1202" spans="1:12" x14ac:dyDescent="0.25">
      <c r="A1202" s="128" t="s">
        <v>2417</v>
      </c>
      <c r="B1202" s="189">
        <f t="shared" si="45"/>
        <v>46282</v>
      </c>
      <c r="C1202" s="109">
        <v>4748</v>
      </c>
      <c r="D1202" s="118"/>
      <c r="E1202" s="109"/>
      <c r="F1202" s="125"/>
      <c r="G1202" s="125"/>
      <c r="H1202" s="109"/>
      <c r="I1202" s="125"/>
      <c r="J1202" s="109" t="s">
        <v>1305</v>
      </c>
      <c r="K1202" s="111"/>
      <c r="L1202" s="109"/>
    </row>
    <row r="1203" spans="1:12" x14ac:dyDescent="0.25">
      <c r="A1203" s="128" t="s">
        <v>2417</v>
      </c>
      <c r="B1203" s="189">
        <f t="shared" si="45"/>
        <v>46282</v>
      </c>
      <c r="C1203" s="109">
        <v>4749</v>
      </c>
      <c r="D1203" s="118"/>
      <c r="E1203" s="109"/>
      <c r="F1203" s="125"/>
      <c r="G1203" s="125"/>
      <c r="H1203" s="109"/>
      <c r="I1203" s="125"/>
      <c r="J1203" s="109" t="s">
        <v>1305</v>
      </c>
      <c r="K1203" s="111"/>
      <c r="L1203" s="109"/>
    </row>
    <row r="1204" spans="1:12" x14ac:dyDescent="0.25">
      <c r="A1204" s="128" t="s">
        <v>2417</v>
      </c>
      <c r="B1204" s="189">
        <f t="shared" si="45"/>
        <v>46282</v>
      </c>
      <c r="C1204" s="109">
        <v>4750</v>
      </c>
      <c r="D1204" s="118"/>
      <c r="E1204" s="109"/>
      <c r="F1204" s="125"/>
      <c r="G1204" s="125"/>
      <c r="H1204" s="109"/>
      <c r="I1204" s="125"/>
      <c r="J1204" s="109" t="s">
        <v>1305</v>
      </c>
      <c r="K1204" s="111"/>
      <c r="L1204" s="109"/>
    </row>
    <row r="1205" spans="1:12" x14ac:dyDescent="0.25">
      <c r="A1205" s="128" t="s">
        <v>2417</v>
      </c>
      <c r="B1205" s="189">
        <f t="shared" si="45"/>
        <v>46282</v>
      </c>
      <c r="C1205" s="109">
        <v>4751</v>
      </c>
      <c r="D1205" s="118"/>
      <c r="E1205" s="109"/>
      <c r="F1205" s="125"/>
      <c r="G1205" s="125"/>
      <c r="H1205" s="109"/>
      <c r="I1205" s="125"/>
      <c r="J1205" s="109" t="s">
        <v>1305</v>
      </c>
      <c r="K1205" s="111"/>
      <c r="L1205" s="109"/>
    </row>
    <row r="1206" spans="1:12" x14ac:dyDescent="0.25">
      <c r="A1206" s="128" t="s">
        <v>2417</v>
      </c>
      <c r="B1206" s="189">
        <f t="shared" si="45"/>
        <v>46282</v>
      </c>
      <c r="C1206" s="109">
        <v>4752</v>
      </c>
      <c r="D1206" s="118"/>
      <c r="E1206" s="109"/>
      <c r="F1206" s="125"/>
      <c r="G1206" s="125"/>
      <c r="H1206" s="109"/>
      <c r="I1206" s="125"/>
      <c r="J1206" s="109" t="s">
        <v>1305</v>
      </c>
      <c r="K1206" s="111"/>
      <c r="L1206" s="109"/>
    </row>
    <row r="1207" spans="1:12" x14ac:dyDescent="0.25">
      <c r="A1207" s="128" t="s">
        <v>2417</v>
      </c>
      <c r="B1207" s="189">
        <f t="shared" si="45"/>
        <v>46282</v>
      </c>
      <c r="C1207" s="109">
        <v>4753</v>
      </c>
      <c r="D1207" s="118"/>
      <c r="E1207" s="109"/>
      <c r="F1207" s="125"/>
      <c r="G1207" s="125"/>
      <c r="H1207" s="109"/>
      <c r="I1207" s="125"/>
      <c r="J1207" s="109" t="s">
        <v>1305</v>
      </c>
      <c r="K1207" s="111"/>
      <c r="L1207" s="109"/>
    </row>
    <row r="1208" spans="1:12" x14ac:dyDescent="0.25">
      <c r="A1208" s="128" t="s">
        <v>2417</v>
      </c>
      <c r="B1208" s="189">
        <f t="shared" si="45"/>
        <v>46282</v>
      </c>
      <c r="C1208" s="109">
        <v>4754</v>
      </c>
      <c r="D1208" s="118"/>
      <c r="E1208" s="109"/>
      <c r="F1208" s="125"/>
      <c r="G1208" s="125"/>
      <c r="H1208" s="109"/>
      <c r="I1208" s="125"/>
      <c r="J1208" s="109" t="s">
        <v>1305</v>
      </c>
      <c r="K1208" s="111"/>
      <c r="L1208" s="109"/>
    </row>
    <row r="1209" spans="1:12" x14ac:dyDescent="0.25">
      <c r="A1209" s="128" t="s">
        <v>2417</v>
      </c>
      <c r="B1209" s="189">
        <f t="shared" si="45"/>
        <v>46282</v>
      </c>
      <c r="C1209" s="109">
        <v>4755</v>
      </c>
      <c r="D1209" s="118"/>
      <c r="E1209" s="109"/>
      <c r="F1209" s="125"/>
      <c r="G1209" s="125"/>
      <c r="H1209" s="109"/>
      <c r="I1209" s="125"/>
      <c r="J1209" s="109" t="s">
        <v>1305</v>
      </c>
      <c r="K1209" s="111"/>
      <c r="L1209" s="109"/>
    </row>
    <row r="1210" spans="1:12" x14ac:dyDescent="0.25">
      <c r="A1210" s="128" t="s">
        <v>2417</v>
      </c>
      <c r="B1210" s="189">
        <f t="shared" si="45"/>
        <v>46282</v>
      </c>
      <c r="C1210" s="109">
        <v>4756</v>
      </c>
      <c r="D1210" s="118"/>
      <c r="E1210" s="109"/>
      <c r="F1210" s="125"/>
      <c r="G1210" s="125"/>
      <c r="H1210" s="109"/>
      <c r="I1210" s="125"/>
      <c r="J1210" s="109" t="s">
        <v>1305</v>
      </c>
      <c r="K1210" s="111"/>
      <c r="L1210" s="109"/>
    </row>
    <row r="1211" spans="1:12" x14ac:dyDescent="0.25">
      <c r="A1211" s="128" t="s">
        <v>2417</v>
      </c>
      <c r="B1211" s="189">
        <f t="shared" si="45"/>
        <v>46282</v>
      </c>
      <c r="C1211" s="109">
        <v>4757</v>
      </c>
      <c r="D1211" s="118"/>
      <c r="E1211" s="109"/>
      <c r="F1211" s="125"/>
      <c r="G1211" s="125"/>
      <c r="H1211" s="109"/>
      <c r="I1211" s="125"/>
      <c r="J1211" s="109" t="s">
        <v>1305</v>
      </c>
      <c r="K1211" s="111"/>
      <c r="L1211" s="109"/>
    </row>
    <row r="1212" spans="1:12" x14ac:dyDescent="0.25">
      <c r="A1212" s="128" t="s">
        <v>2417</v>
      </c>
      <c r="B1212" s="189">
        <f t="shared" si="45"/>
        <v>46282</v>
      </c>
      <c r="C1212" s="109">
        <v>4758</v>
      </c>
      <c r="D1212" s="118"/>
      <c r="E1212" s="109"/>
      <c r="F1212" s="125"/>
      <c r="G1212" s="125"/>
      <c r="H1212" s="109"/>
      <c r="I1212" s="125"/>
      <c r="J1212" s="109" t="s">
        <v>1305</v>
      </c>
      <c r="K1212" s="111"/>
      <c r="L1212" s="109"/>
    </row>
    <row r="1213" spans="1:12" x14ac:dyDescent="0.25">
      <c r="A1213" s="128" t="s">
        <v>2417</v>
      </c>
      <c r="B1213" s="189">
        <f t="shared" si="45"/>
        <v>46282</v>
      </c>
      <c r="C1213" s="109">
        <v>4759</v>
      </c>
      <c r="D1213" s="118"/>
      <c r="E1213" s="109"/>
      <c r="F1213" s="125"/>
      <c r="G1213" s="125"/>
      <c r="H1213" s="109"/>
      <c r="I1213" s="125"/>
      <c r="J1213" s="109" t="s">
        <v>1305</v>
      </c>
      <c r="K1213" s="111"/>
      <c r="L1213" s="109"/>
    </row>
    <row r="1214" spans="1:12" x14ac:dyDescent="0.25">
      <c r="A1214" s="128" t="s">
        <v>2417</v>
      </c>
      <c r="B1214" s="189">
        <f t="shared" si="45"/>
        <v>46282</v>
      </c>
      <c r="C1214" s="109">
        <v>4760</v>
      </c>
      <c r="D1214" s="118"/>
      <c r="E1214" s="109"/>
      <c r="F1214" s="125"/>
      <c r="G1214" s="125"/>
      <c r="H1214" s="109"/>
      <c r="I1214" s="125"/>
      <c r="J1214" s="109" t="s">
        <v>1305</v>
      </c>
      <c r="K1214" s="111"/>
      <c r="L1214" s="109"/>
    </row>
    <row r="1215" spans="1:12" x14ac:dyDescent="0.25">
      <c r="A1215" s="128" t="s">
        <v>2417</v>
      </c>
      <c r="B1215" s="189">
        <f t="shared" si="45"/>
        <v>46282</v>
      </c>
      <c r="C1215" s="109">
        <v>4761</v>
      </c>
      <c r="D1215" s="118"/>
      <c r="E1215" s="109"/>
      <c r="F1215" s="125"/>
      <c r="G1215" s="125"/>
      <c r="H1215" s="109"/>
      <c r="I1215" s="125"/>
      <c r="J1215" s="109" t="s">
        <v>1305</v>
      </c>
      <c r="K1215" s="111"/>
      <c r="L1215" s="109"/>
    </row>
    <row r="1216" spans="1:12" x14ac:dyDescent="0.25">
      <c r="A1216" s="128" t="s">
        <v>2417</v>
      </c>
      <c r="B1216" s="189">
        <f t="shared" si="45"/>
        <v>46282</v>
      </c>
      <c r="C1216" s="109">
        <v>4762</v>
      </c>
      <c r="D1216" s="118"/>
      <c r="E1216" s="109"/>
      <c r="F1216" s="125"/>
      <c r="G1216" s="125"/>
      <c r="H1216" s="109"/>
      <c r="I1216" s="125"/>
      <c r="J1216" s="109" t="s">
        <v>1305</v>
      </c>
      <c r="K1216" s="111"/>
      <c r="L1216" s="109"/>
    </row>
    <row r="1217" spans="1:12" x14ac:dyDescent="0.25">
      <c r="A1217" s="128" t="s">
        <v>2417</v>
      </c>
      <c r="B1217" s="189">
        <f t="shared" si="45"/>
        <v>46282</v>
      </c>
      <c r="C1217" s="109">
        <v>4763</v>
      </c>
      <c r="D1217" s="118"/>
      <c r="E1217" s="109"/>
      <c r="F1217" s="125"/>
      <c r="G1217" s="125"/>
      <c r="H1217" s="109"/>
      <c r="I1217" s="125"/>
      <c r="J1217" s="109" t="s">
        <v>1305</v>
      </c>
      <c r="K1217" s="111"/>
      <c r="L1217" s="109"/>
    </row>
    <row r="1218" spans="1:12" x14ac:dyDescent="0.25">
      <c r="A1218" s="128" t="s">
        <v>2417</v>
      </c>
      <c r="B1218" s="189">
        <f t="shared" si="45"/>
        <v>46282</v>
      </c>
      <c r="C1218" s="109">
        <v>4764</v>
      </c>
      <c r="D1218" s="118"/>
      <c r="E1218" s="109"/>
      <c r="F1218" s="125"/>
      <c r="G1218" s="125"/>
      <c r="H1218" s="109"/>
      <c r="I1218" s="125"/>
      <c r="J1218" s="109" t="s">
        <v>1305</v>
      </c>
      <c r="K1218" s="111"/>
      <c r="L1218" s="109"/>
    </row>
    <row r="1219" spans="1:12" x14ac:dyDescent="0.25">
      <c r="A1219" s="128" t="s">
        <v>2417</v>
      </c>
      <c r="B1219" s="189">
        <f t="shared" si="45"/>
        <v>46282</v>
      </c>
      <c r="C1219" s="109">
        <v>4765</v>
      </c>
      <c r="D1219" s="118"/>
      <c r="E1219" s="109"/>
      <c r="F1219" s="125"/>
      <c r="G1219" s="125"/>
      <c r="H1219" s="109"/>
      <c r="I1219" s="125"/>
      <c r="J1219" s="109" t="s">
        <v>1305</v>
      </c>
      <c r="K1219" s="111"/>
      <c r="L1219" s="109"/>
    </row>
    <row r="1220" spans="1:12" x14ac:dyDescent="0.25">
      <c r="A1220" s="128" t="s">
        <v>2417</v>
      </c>
      <c r="B1220" s="189">
        <f t="shared" si="45"/>
        <v>46282</v>
      </c>
      <c r="C1220" s="109">
        <v>4766</v>
      </c>
      <c r="D1220" s="118"/>
      <c r="E1220" s="109"/>
      <c r="F1220" s="125"/>
      <c r="G1220" s="125"/>
      <c r="H1220" s="109"/>
      <c r="I1220" s="125"/>
      <c r="J1220" s="109" t="s">
        <v>1305</v>
      </c>
      <c r="K1220" s="111"/>
      <c r="L1220" s="109"/>
    </row>
    <row r="1221" spans="1:12" x14ac:dyDescent="0.25">
      <c r="A1221" s="128" t="s">
        <v>2417</v>
      </c>
      <c r="B1221" s="189">
        <f t="shared" si="45"/>
        <v>46282</v>
      </c>
      <c r="C1221" s="109">
        <v>4767</v>
      </c>
      <c r="D1221" s="118"/>
      <c r="E1221" s="109"/>
      <c r="F1221" s="125"/>
      <c r="G1221" s="125"/>
      <c r="H1221" s="109"/>
      <c r="I1221" s="125"/>
      <c r="J1221" s="109" t="s">
        <v>1305</v>
      </c>
      <c r="K1221" s="111"/>
      <c r="L1221" s="109"/>
    </row>
    <row r="1222" spans="1:12" x14ac:dyDescent="0.25">
      <c r="A1222" s="128" t="s">
        <v>2417</v>
      </c>
      <c r="B1222" s="189">
        <f t="shared" si="45"/>
        <v>46282</v>
      </c>
      <c r="C1222" s="109">
        <v>4768</v>
      </c>
      <c r="D1222" s="118"/>
      <c r="E1222" s="109"/>
      <c r="F1222" s="125"/>
      <c r="G1222" s="125"/>
      <c r="H1222" s="109"/>
      <c r="I1222" s="125"/>
      <c r="J1222" s="109" t="s">
        <v>1305</v>
      </c>
      <c r="K1222" s="111"/>
      <c r="L1222" s="109"/>
    </row>
    <row r="1223" spans="1:12" x14ac:dyDescent="0.25">
      <c r="A1223" s="128" t="s">
        <v>2417</v>
      </c>
      <c r="B1223" s="189">
        <f t="shared" si="45"/>
        <v>46282</v>
      </c>
      <c r="C1223" s="109">
        <v>4769</v>
      </c>
      <c r="D1223" s="118"/>
      <c r="E1223" s="109"/>
      <c r="F1223" s="125"/>
      <c r="G1223" s="125"/>
      <c r="H1223" s="109"/>
      <c r="I1223" s="125"/>
      <c r="J1223" s="109" t="s">
        <v>1305</v>
      </c>
      <c r="K1223" s="111"/>
      <c r="L1223" s="109"/>
    </row>
    <row r="1224" spans="1:12" x14ac:dyDescent="0.25">
      <c r="A1224" s="128" t="s">
        <v>2417</v>
      </c>
      <c r="B1224" s="189">
        <f t="shared" si="45"/>
        <v>46282</v>
      </c>
      <c r="C1224" s="109">
        <v>4770</v>
      </c>
      <c r="D1224" s="118"/>
      <c r="E1224" s="109"/>
      <c r="F1224" s="125"/>
      <c r="G1224" s="125"/>
      <c r="H1224" s="109"/>
      <c r="I1224" s="125"/>
      <c r="J1224" s="109" t="s">
        <v>1305</v>
      </c>
      <c r="K1224" s="111"/>
      <c r="L1224" s="109"/>
    </row>
    <row r="1225" spans="1:12" x14ac:dyDescent="0.25">
      <c r="A1225" s="128" t="s">
        <v>2417</v>
      </c>
      <c r="B1225" s="189">
        <f t="shared" si="45"/>
        <v>46282</v>
      </c>
      <c r="C1225" s="109">
        <v>4771</v>
      </c>
      <c r="D1225" s="118"/>
      <c r="E1225" s="109"/>
      <c r="F1225" s="125"/>
      <c r="G1225" s="125"/>
      <c r="H1225" s="109"/>
      <c r="I1225" s="125"/>
      <c r="J1225" s="109" t="s">
        <v>1305</v>
      </c>
      <c r="K1225" s="111"/>
      <c r="L1225" s="109"/>
    </row>
    <row r="1226" spans="1:12" x14ac:dyDescent="0.25">
      <c r="A1226" s="128" t="s">
        <v>2417</v>
      </c>
      <c r="B1226" s="189">
        <f t="shared" si="45"/>
        <v>46282</v>
      </c>
      <c r="C1226" s="109">
        <v>4772</v>
      </c>
      <c r="D1226" s="118"/>
      <c r="E1226" s="109"/>
      <c r="F1226" s="125"/>
      <c r="G1226" s="125"/>
      <c r="H1226" s="109"/>
      <c r="I1226" s="125"/>
      <c r="J1226" s="109" t="s">
        <v>1305</v>
      </c>
      <c r="K1226" s="111"/>
      <c r="L1226" s="109"/>
    </row>
    <row r="1227" spans="1:12" x14ac:dyDescent="0.25">
      <c r="A1227" s="128" t="s">
        <v>2417</v>
      </c>
      <c r="B1227" s="189">
        <f t="shared" ref="B1227:B1259" si="46">IF(A1227="","",IF(ISNUMBER(A1227),IFERROR(VLOOKUP(TEXT(A1227,"yyyy/mm/dd"),BSAD,2,FALSE),""),IFERROR(VLOOKUP(A1227,BSAD,2,FALSE),"")))</f>
        <v>46282</v>
      </c>
      <c r="C1227" s="109">
        <v>4773</v>
      </c>
      <c r="D1227" s="118"/>
      <c r="E1227" s="109"/>
      <c r="F1227" s="125"/>
      <c r="G1227" s="125"/>
      <c r="H1227" s="109"/>
      <c r="I1227" s="125"/>
      <c r="J1227" s="109" t="s">
        <v>1305</v>
      </c>
      <c r="K1227" s="111"/>
      <c r="L1227" s="109"/>
    </row>
    <row r="1228" spans="1:12" x14ac:dyDescent="0.25">
      <c r="A1228" s="128" t="s">
        <v>2417</v>
      </c>
      <c r="B1228" s="189">
        <f t="shared" si="46"/>
        <v>46282</v>
      </c>
      <c r="C1228" s="109">
        <v>4774</v>
      </c>
      <c r="D1228" s="118"/>
      <c r="E1228" s="109"/>
      <c r="F1228" s="125"/>
      <c r="G1228" s="125"/>
      <c r="H1228" s="109"/>
      <c r="I1228" s="125"/>
      <c r="J1228" s="109" t="s">
        <v>1305</v>
      </c>
      <c r="K1228" s="111"/>
      <c r="L1228" s="109"/>
    </row>
    <row r="1229" spans="1:12" x14ac:dyDescent="0.25">
      <c r="A1229" s="128" t="s">
        <v>2417</v>
      </c>
      <c r="B1229" s="189">
        <f t="shared" si="46"/>
        <v>46282</v>
      </c>
      <c r="C1229" s="109">
        <v>4775</v>
      </c>
      <c r="D1229" s="118"/>
      <c r="E1229" s="109"/>
      <c r="F1229" s="125"/>
      <c r="G1229" s="125"/>
      <c r="H1229" s="109"/>
      <c r="I1229" s="125"/>
      <c r="J1229" s="109" t="s">
        <v>1305</v>
      </c>
      <c r="K1229" s="111"/>
      <c r="L1229" s="109"/>
    </row>
    <row r="1230" spans="1:12" x14ac:dyDescent="0.25">
      <c r="A1230" s="128" t="s">
        <v>2417</v>
      </c>
      <c r="B1230" s="189">
        <f t="shared" si="46"/>
        <v>46282</v>
      </c>
      <c r="C1230" s="109">
        <v>4776</v>
      </c>
      <c r="D1230" s="118"/>
      <c r="E1230" s="109"/>
      <c r="F1230" s="125"/>
      <c r="G1230" s="125"/>
      <c r="H1230" s="109"/>
      <c r="I1230" s="125"/>
      <c r="J1230" s="109" t="s">
        <v>1305</v>
      </c>
      <c r="K1230" s="111"/>
      <c r="L1230" s="109"/>
    </row>
    <row r="1231" spans="1:12" x14ac:dyDescent="0.25">
      <c r="A1231" s="128" t="s">
        <v>2417</v>
      </c>
      <c r="B1231" s="189">
        <f t="shared" si="46"/>
        <v>46282</v>
      </c>
      <c r="C1231" s="109">
        <v>4777</v>
      </c>
      <c r="D1231" s="118"/>
      <c r="E1231" s="109"/>
      <c r="F1231" s="125"/>
      <c r="G1231" s="125"/>
      <c r="H1231" s="109"/>
      <c r="I1231" s="125"/>
      <c r="J1231" s="109" t="s">
        <v>1305</v>
      </c>
      <c r="K1231" s="111"/>
      <c r="L1231" s="109"/>
    </row>
    <row r="1232" spans="1:12" x14ac:dyDescent="0.25">
      <c r="A1232" s="128" t="s">
        <v>2417</v>
      </c>
      <c r="B1232" s="189">
        <f t="shared" si="46"/>
        <v>46282</v>
      </c>
      <c r="C1232" s="109">
        <v>4778</v>
      </c>
      <c r="D1232" s="118"/>
      <c r="E1232" s="109"/>
      <c r="F1232" s="125"/>
      <c r="G1232" s="125"/>
      <c r="H1232" s="109"/>
      <c r="I1232" s="125"/>
      <c r="J1232" s="109" t="s">
        <v>1305</v>
      </c>
      <c r="K1232" s="111"/>
      <c r="L1232" s="109"/>
    </row>
    <row r="1233" spans="1:12" x14ac:dyDescent="0.25">
      <c r="A1233" s="128" t="s">
        <v>2417</v>
      </c>
      <c r="B1233" s="189">
        <f t="shared" si="46"/>
        <v>46282</v>
      </c>
      <c r="C1233" s="109">
        <v>4779</v>
      </c>
      <c r="D1233" s="118"/>
      <c r="E1233" s="109"/>
      <c r="F1233" s="125"/>
      <c r="G1233" s="125"/>
      <c r="H1233" s="109"/>
      <c r="I1233" s="125"/>
      <c r="J1233" s="109" t="s">
        <v>1305</v>
      </c>
      <c r="K1233" s="111"/>
      <c r="L1233" s="109"/>
    </row>
    <row r="1234" spans="1:12" x14ac:dyDescent="0.25">
      <c r="A1234" s="128" t="s">
        <v>2417</v>
      </c>
      <c r="B1234" s="189">
        <f t="shared" si="46"/>
        <v>46282</v>
      </c>
      <c r="C1234" s="109">
        <v>4780</v>
      </c>
      <c r="D1234" s="118"/>
      <c r="E1234" s="109"/>
      <c r="F1234" s="125"/>
      <c r="G1234" s="125"/>
      <c r="H1234" s="109"/>
      <c r="I1234" s="125"/>
      <c r="J1234" s="109" t="s">
        <v>1305</v>
      </c>
      <c r="K1234" s="111"/>
      <c r="L1234" s="109"/>
    </row>
    <row r="1235" spans="1:12" x14ac:dyDescent="0.25">
      <c r="A1235" s="128" t="s">
        <v>2417</v>
      </c>
      <c r="B1235" s="189">
        <f t="shared" si="46"/>
        <v>46282</v>
      </c>
      <c r="C1235" s="109">
        <v>4781</v>
      </c>
      <c r="D1235" s="118"/>
      <c r="E1235" s="109"/>
      <c r="F1235" s="125"/>
      <c r="G1235" s="125"/>
      <c r="H1235" s="109"/>
      <c r="I1235" s="125"/>
      <c r="J1235" s="109" t="s">
        <v>1305</v>
      </c>
      <c r="K1235" s="111"/>
      <c r="L1235" s="109"/>
    </row>
    <row r="1236" spans="1:12" x14ac:dyDescent="0.25">
      <c r="A1236" s="128" t="s">
        <v>2417</v>
      </c>
      <c r="B1236" s="189">
        <f t="shared" si="46"/>
        <v>46282</v>
      </c>
      <c r="C1236" s="109">
        <v>4782</v>
      </c>
      <c r="D1236" s="118"/>
      <c r="E1236" s="109"/>
      <c r="F1236" s="125"/>
      <c r="G1236" s="125"/>
      <c r="H1236" s="109"/>
      <c r="I1236" s="125"/>
      <c r="J1236" s="109" t="s">
        <v>1305</v>
      </c>
      <c r="K1236" s="111"/>
      <c r="L1236" s="109"/>
    </row>
    <row r="1237" spans="1:12" x14ac:dyDescent="0.25">
      <c r="A1237" s="128" t="s">
        <v>2417</v>
      </c>
      <c r="B1237" s="189">
        <f t="shared" si="46"/>
        <v>46282</v>
      </c>
      <c r="C1237" s="109">
        <v>4783</v>
      </c>
      <c r="D1237" s="118"/>
      <c r="E1237" s="109"/>
      <c r="F1237" s="125"/>
      <c r="G1237" s="125"/>
      <c r="H1237" s="109"/>
      <c r="I1237" s="125"/>
      <c r="J1237" s="109" t="s">
        <v>1305</v>
      </c>
      <c r="K1237" s="111"/>
      <c r="L1237" s="109"/>
    </row>
    <row r="1238" spans="1:12" x14ac:dyDescent="0.25">
      <c r="A1238" s="128" t="s">
        <v>2417</v>
      </c>
      <c r="B1238" s="189">
        <f t="shared" si="46"/>
        <v>46282</v>
      </c>
      <c r="C1238" s="109">
        <v>4784</v>
      </c>
      <c r="D1238" s="118"/>
      <c r="E1238" s="109"/>
      <c r="F1238" s="125"/>
      <c r="G1238" s="125"/>
      <c r="H1238" s="109"/>
      <c r="I1238" s="125"/>
      <c r="J1238" s="109" t="s">
        <v>1305</v>
      </c>
      <c r="K1238" s="111"/>
      <c r="L1238" s="109"/>
    </row>
    <row r="1239" spans="1:12" x14ac:dyDescent="0.25">
      <c r="A1239" s="128" t="s">
        <v>2417</v>
      </c>
      <c r="B1239" s="189">
        <f t="shared" si="46"/>
        <v>46282</v>
      </c>
      <c r="C1239" s="109">
        <v>4785</v>
      </c>
      <c r="D1239" s="118"/>
      <c r="E1239" s="109"/>
      <c r="F1239" s="125"/>
      <c r="G1239" s="125"/>
      <c r="H1239" s="109"/>
      <c r="I1239" s="125"/>
      <c r="J1239" s="109" t="s">
        <v>1305</v>
      </c>
      <c r="K1239" s="111"/>
      <c r="L1239" s="109"/>
    </row>
    <row r="1240" spans="1:12" x14ac:dyDescent="0.25">
      <c r="A1240" s="128" t="s">
        <v>2417</v>
      </c>
      <c r="B1240" s="189">
        <f t="shared" si="46"/>
        <v>46282</v>
      </c>
      <c r="C1240" s="109">
        <v>4786</v>
      </c>
      <c r="D1240" s="118"/>
      <c r="E1240" s="109"/>
      <c r="F1240" s="125"/>
      <c r="G1240" s="125"/>
      <c r="H1240" s="109"/>
      <c r="I1240" s="125"/>
      <c r="J1240" s="109" t="s">
        <v>1305</v>
      </c>
      <c r="K1240" s="111"/>
      <c r="L1240" s="109"/>
    </row>
    <row r="1241" spans="1:12" x14ac:dyDescent="0.25">
      <c r="A1241" s="128" t="s">
        <v>2417</v>
      </c>
      <c r="B1241" s="189">
        <f t="shared" si="46"/>
        <v>46282</v>
      </c>
      <c r="C1241" s="109">
        <v>4787</v>
      </c>
      <c r="D1241" s="118"/>
      <c r="E1241" s="109"/>
      <c r="F1241" s="125"/>
      <c r="G1241" s="125"/>
      <c r="H1241" s="109"/>
      <c r="I1241" s="125"/>
      <c r="J1241" s="109" t="s">
        <v>1305</v>
      </c>
      <c r="K1241" s="111"/>
      <c r="L1241" s="109"/>
    </row>
    <row r="1242" spans="1:12" x14ac:dyDescent="0.25">
      <c r="A1242" s="128" t="s">
        <v>2417</v>
      </c>
      <c r="B1242" s="189">
        <f t="shared" si="46"/>
        <v>46282</v>
      </c>
      <c r="C1242" s="109">
        <v>4788</v>
      </c>
      <c r="D1242" s="118"/>
      <c r="E1242" s="109"/>
      <c r="F1242" s="125"/>
      <c r="G1242" s="125"/>
      <c r="H1242" s="109"/>
      <c r="I1242" s="125"/>
      <c r="J1242" s="109" t="s">
        <v>1305</v>
      </c>
      <c r="K1242" s="111"/>
      <c r="L1242" s="109"/>
    </row>
    <row r="1243" spans="1:12" x14ac:dyDescent="0.25">
      <c r="A1243" s="128" t="s">
        <v>2417</v>
      </c>
      <c r="B1243" s="189">
        <f t="shared" si="46"/>
        <v>46282</v>
      </c>
      <c r="C1243" s="109">
        <v>4789</v>
      </c>
      <c r="D1243" s="118"/>
      <c r="E1243" s="109"/>
      <c r="F1243" s="125"/>
      <c r="G1243" s="125"/>
      <c r="H1243" s="109"/>
      <c r="I1243" s="125"/>
      <c r="J1243" s="109" t="s">
        <v>1305</v>
      </c>
      <c r="K1243" s="111"/>
      <c r="L1243" s="109"/>
    </row>
    <row r="1244" spans="1:12" x14ac:dyDescent="0.25">
      <c r="A1244" s="128" t="s">
        <v>2417</v>
      </c>
      <c r="B1244" s="189">
        <f t="shared" si="46"/>
        <v>46282</v>
      </c>
      <c r="C1244" s="109">
        <v>4790</v>
      </c>
      <c r="D1244" s="118"/>
      <c r="E1244" s="109"/>
      <c r="F1244" s="125"/>
      <c r="G1244" s="125"/>
      <c r="H1244" s="109"/>
      <c r="I1244" s="125"/>
      <c r="J1244" s="109" t="s">
        <v>1305</v>
      </c>
      <c r="K1244" s="111"/>
      <c r="L1244" s="109"/>
    </row>
    <row r="1245" spans="1:12" x14ac:dyDescent="0.25">
      <c r="A1245" s="128" t="s">
        <v>2417</v>
      </c>
      <c r="B1245" s="189">
        <f t="shared" si="46"/>
        <v>46282</v>
      </c>
      <c r="C1245" s="109">
        <v>4791</v>
      </c>
      <c r="D1245" s="118"/>
      <c r="E1245" s="109"/>
      <c r="F1245" s="125"/>
      <c r="G1245" s="125"/>
      <c r="H1245" s="109"/>
      <c r="I1245" s="125"/>
      <c r="J1245" s="109" t="s">
        <v>1305</v>
      </c>
      <c r="K1245" s="111"/>
      <c r="L1245" s="109"/>
    </row>
    <row r="1246" spans="1:12" x14ac:dyDescent="0.25">
      <c r="A1246" s="128" t="s">
        <v>2417</v>
      </c>
      <c r="B1246" s="189">
        <f t="shared" si="46"/>
        <v>46282</v>
      </c>
      <c r="C1246" s="109">
        <v>4792</v>
      </c>
      <c r="D1246" s="118"/>
      <c r="E1246" s="109"/>
      <c r="F1246" s="125"/>
      <c r="G1246" s="125"/>
      <c r="H1246" s="109"/>
      <c r="I1246" s="125"/>
      <c r="J1246" s="109" t="s">
        <v>1305</v>
      </c>
      <c r="K1246" s="111"/>
      <c r="L1246" s="109"/>
    </row>
    <row r="1247" spans="1:12" x14ac:dyDescent="0.25">
      <c r="A1247" s="128" t="s">
        <v>2417</v>
      </c>
      <c r="B1247" s="189">
        <f t="shared" si="46"/>
        <v>46282</v>
      </c>
      <c r="C1247" s="109">
        <v>4793</v>
      </c>
      <c r="D1247" s="118"/>
      <c r="E1247" s="109"/>
      <c r="F1247" s="125"/>
      <c r="G1247" s="125"/>
      <c r="H1247" s="109"/>
      <c r="I1247" s="125"/>
      <c r="J1247" s="109" t="s">
        <v>1305</v>
      </c>
      <c r="K1247" s="111"/>
      <c r="L1247" s="109"/>
    </row>
    <row r="1248" spans="1:12" x14ac:dyDescent="0.25">
      <c r="A1248" s="128" t="s">
        <v>2417</v>
      </c>
      <c r="B1248" s="189">
        <f t="shared" si="46"/>
        <v>46282</v>
      </c>
      <c r="C1248" s="109">
        <v>4794</v>
      </c>
      <c r="D1248" s="118"/>
      <c r="E1248" s="109"/>
      <c r="F1248" s="125"/>
      <c r="G1248" s="125"/>
      <c r="H1248" s="109"/>
      <c r="I1248" s="125"/>
      <c r="J1248" s="109" t="s">
        <v>1305</v>
      </c>
      <c r="K1248" s="111"/>
      <c r="L1248" s="109"/>
    </row>
    <row r="1249" spans="1:12" x14ac:dyDescent="0.25">
      <c r="A1249" s="128" t="s">
        <v>2417</v>
      </c>
      <c r="B1249" s="189">
        <f t="shared" si="46"/>
        <v>46282</v>
      </c>
      <c r="C1249" s="109">
        <v>4795</v>
      </c>
      <c r="D1249" s="118"/>
      <c r="E1249" s="109"/>
      <c r="F1249" s="125"/>
      <c r="G1249" s="125"/>
      <c r="H1249" s="109"/>
      <c r="I1249" s="125"/>
      <c r="J1249" s="109" t="s">
        <v>1305</v>
      </c>
      <c r="K1249" s="111"/>
      <c r="L1249" s="109"/>
    </row>
    <row r="1250" spans="1:12" x14ac:dyDescent="0.25">
      <c r="A1250" s="128" t="s">
        <v>2417</v>
      </c>
      <c r="B1250" s="189">
        <f t="shared" si="46"/>
        <v>46282</v>
      </c>
      <c r="C1250" s="109">
        <v>4796</v>
      </c>
      <c r="D1250" s="118"/>
      <c r="E1250" s="109"/>
      <c r="F1250" s="125"/>
      <c r="G1250" s="125"/>
      <c r="H1250" s="109"/>
      <c r="I1250" s="125"/>
      <c r="J1250" s="109" t="s">
        <v>1305</v>
      </c>
      <c r="K1250" s="111"/>
      <c r="L1250" s="109"/>
    </row>
    <row r="1251" spans="1:12" x14ac:dyDescent="0.25">
      <c r="A1251" s="128" t="s">
        <v>2417</v>
      </c>
      <c r="B1251" s="189">
        <f t="shared" si="46"/>
        <v>46282</v>
      </c>
      <c r="C1251" s="109">
        <v>4797</v>
      </c>
      <c r="D1251" s="118"/>
      <c r="E1251" s="109"/>
      <c r="F1251" s="125"/>
      <c r="G1251" s="125"/>
      <c r="H1251" s="109"/>
      <c r="I1251" s="125"/>
      <c r="J1251" s="109" t="s">
        <v>1305</v>
      </c>
      <c r="K1251" s="111"/>
      <c r="L1251" s="109"/>
    </row>
    <row r="1252" spans="1:12" x14ac:dyDescent="0.25">
      <c r="A1252" s="128" t="s">
        <v>2417</v>
      </c>
      <c r="B1252" s="189">
        <f t="shared" si="46"/>
        <v>46282</v>
      </c>
      <c r="C1252" s="109">
        <v>4798</v>
      </c>
      <c r="D1252" s="118"/>
      <c r="E1252" s="109"/>
      <c r="F1252" s="125"/>
      <c r="G1252" s="125"/>
      <c r="H1252" s="109"/>
      <c r="I1252" s="125"/>
      <c r="J1252" s="109" t="s">
        <v>1305</v>
      </c>
      <c r="K1252" s="111"/>
      <c r="L1252" s="109"/>
    </row>
    <row r="1253" spans="1:12" x14ac:dyDescent="0.25">
      <c r="A1253" s="128" t="s">
        <v>2417</v>
      </c>
      <c r="B1253" s="189">
        <f t="shared" si="46"/>
        <v>46282</v>
      </c>
      <c r="C1253" s="109">
        <v>4799</v>
      </c>
      <c r="D1253" s="118"/>
      <c r="E1253" s="109"/>
      <c r="F1253" s="125"/>
      <c r="G1253" s="125"/>
      <c r="H1253" s="109"/>
      <c r="I1253" s="125"/>
      <c r="J1253" s="109" t="s">
        <v>1305</v>
      </c>
      <c r="K1253" s="111"/>
      <c r="L1253" s="109"/>
    </row>
    <row r="1254" spans="1:12" x14ac:dyDescent="0.25">
      <c r="A1254" s="128" t="s">
        <v>2417</v>
      </c>
      <c r="B1254" s="189">
        <f t="shared" si="46"/>
        <v>46282</v>
      </c>
      <c r="C1254" s="109">
        <v>4800</v>
      </c>
      <c r="D1254" s="118"/>
      <c r="E1254" s="109"/>
      <c r="F1254" s="125"/>
      <c r="G1254" s="125"/>
      <c r="H1254" s="109"/>
      <c r="I1254" s="125"/>
      <c r="J1254" s="109" t="s">
        <v>1305</v>
      </c>
      <c r="K1254" s="111"/>
      <c r="L1254" s="109"/>
    </row>
    <row r="1255" spans="1:12" x14ac:dyDescent="0.25">
      <c r="A1255" s="128" t="s">
        <v>2417</v>
      </c>
      <c r="B1255" s="189">
        <f t="shared" si="46"/>
        <v>46282</v>
      </c>
      <c r="C1255" s="109">
        <v>4801</v>
      </c>
      <c r="D1255" s="118"/>
      <c r="E1255" s="109"/>
      <c r="F1255" s="125"/>
      <c r="G1255" s="125"/>
      <c r="H1255" s="109"/>
      <c r="I1255" s="125"/>
      <c r="J1255" s="109" t="s">
        <v>1305</v>
      </c>
      <c r="K1255" s="111"/>
      <c r="L1255" s="109"/>
    </row>
    <row r="1256" spans="1:12" x14ac:dyDescent="0.25">
      <c r="A1256" s="128" t="s">
        <v>2417</v>
      </c>
      <c r="B1256" s="189">
        <f t="shared" si="46"/>
        <v>46282</v>
      </c>
      <c r="C1256" s="109">
        <v>4802</v>
      </c>
      <c r="D1256" s="118"/>
      <c r="E1256" s="109"/>
      <c r="F1256" s="125"/>
      <c r="G1256" s="125"/>
      <c r="H1256" s="109"/>
      <c r="I1256" s="125"/>
      <c r="J1256" s="109" t="s">
        <v>1305</v>
      </c>
      <c r="K1256" s="111"/>
      <c r="L1256" s="109"/>
    </row>
    <row r="1257" spans="1:12" x14ac:dyDescent="0.25">
      <c r="A1257" s="128" t="s">
        <v>2417</v>
      </c>
      <c r="B1257" s="189">
        <f t="shared" si="46"/>
        <v>46282</v>
      </c>
      <c r="C1257" s="109">
        <v>4803</v>
      </c>
      <c r="D1257" s="118"/>
      <c r="E1257" s="109"/>
      <c r="F1257" s="125"/>
      <c r="G1257" s="125"/>
      <c r="H1257" s="109"/>
      <c r="I1257" s="125"/>
      <c r="J1257" s="109" t="s">
        <v>1305</v>
      </c>
      <c r="K1257" s="111"/>
      <c r="L1257" s="109"/>
    </row>
    <row r="1258" spans="1:12" x14ac:dyDescent="0.25">
      <c r="A1258" s="128" t="s">
        <v>2417</v>
      </c>
      <c r="B1258" s="189">
        <f t="shared" si="46"/>
        <v>46282</v>
      </c>
      <c r="C1258" s="109"/>
      <c r="D1258" s="118"/>
      <c r="E1258" s="109"/>
      <c r="F1258" s="125"/>
      <c r="G1258" s="125"/>
      <c r="H1258" s="109"/>
      <c r="I1258" s="125"/>
      <c r="J1258" s="109"/>
      <c r="K1258" s="111"/>
      <c r="L1258" s="109"/>
    </row>
    <row r="1259" spans="1:12" x14ac:dyDescent="0.25">
      <c r="A1259" s="128" t="s">
        <v>2417</v>
      </c>
      <c r="B1259" s="189">
        <f t="shared" si="46"/>
        <v>46282</v>
      </c>
      <c r="C1259" s="109"/>
      <c r="D1259" s="118"/>
      <c r="E1259" s="109"/>
      <c r="F1259" s="125"/>
      <c r="G1259" s="125"/>
      <c r="H1259" s="109"/>
      <c r="I1259" s="125"/>
      <c r="J1259" s="109"/>
      <c r="K1259" s="111"/>
      <c r="L1259" s="109"/>
    </row>
    <row r="1260" spans="1:12" ht="24" customHeight="1" x14ac:dyDescent="0.25">
      <c r="A1260" s="129" t="s">
        <v>1360</v>
      </c>
      <c r="B1260" s="190" t="str">
        <f t="shared" si="22"/>
        <v/>
      </c>
      <c r="C1260" s="129"/>
      <c r="D1260" s="130" t="s">
        <v>115</v>
      </c>
      <c r="E1260" s="129"/>
      <c r="F1260" s="131">
        <f>SUBTOTAL(9,F3:F978)</f>
        <v>0</v>
      </c>
      <c r="G1260" s="132">
        <f>SUBTOTAL(9,G3:G978)</f>
        <v>0</v>
      </c>
      <c r="H1260" s="133">
        <f>SUBTOTAL(9,H3:H990)</f>
        <v>2637055</v>
      </c>
      <c r="I1260" s="132">
        <f>SUBTOTAL(9,I3:I978)</f>
        <v>288920</v>
      </c>
      <c r="J1260" s="129"/>
      <c r="K1260" s="134">
        <f>SUBTOTAL(9,K3:K990)</f>
        <v>-2348135</v>
      </c>
      <c r="L1260" s="129"/>
    </row>
  </sheetData>
  <autoFilter ref="A2:L1259" xr:uid="{00000000-0009-0000-0000-000005000000}"/>
  <phoneticPr fontId="69" type="noConversion"/>
  <conditionalFormatting sqref="A3:J1259 L3:L1259">
    <cfRule type="expression" dxfId="15" priority="3">
      <formula>AND($A3&lt;&gt;"",MOD(ROW(),2)=0)</formula>
    </cfRule>
  </conditionalFormatting>
  <conditionalFormatting sqref="C1:C1048576">
    <cfRule type="duplicateValues" dxfId="14" priority="1"/>
  </conditionalFormatting>
  <dataValidations count="4">
    <dataValidation type="list" allowBlank="1" sqref="L1260 J3:J1260" xr:uid="{00000000-0002-0000-0500-000000000000}">
      <formula1>"Cash,Bank,Cheque,QR"</formula1>
    </dataValidation>
    <dataValidation allowBlank="1" sqref="L3:L1259" xr:uid="{00000000-0002-0000-0500-000001000000}"/>
    <dataValidation type="list" allowBlank="1" showInputMessage="1" showErrorMessage="1" sqref="F1:F709 F711:F1048576" xr:uid="{F838A374-F474-43C1-B5D8-C2D8AFB954E4}">
      <formula1>"Collection, Payment, Advance, Petty Cash"</formula1>
    </dataValidation>
    <dataValidation type="list" allowBlank="1" showInputMessage="1" showErrorMessage="1" sqref="F710" xr:uid="{E3AF3AED-412F-4085-BD9E-97CD163A72CE}">
      <formula1>"Collection, Payment, Advance, Petty Cash, ADVANCE RETURNED"</formula1>
    </dataValidation>
  </dataValidations>
  <printOptions horizontalCentered="1"/>
  <pageMargins left="0.75" right="0.75" top="1" bottom="1" header="0.5" footer="0.5"/>
  <pageSetup scale="72" fitToHeight="0" orientation="landscape" r:id="rId1"/>
  <headerFooter>
    <oddHeader>&amp;C&amp;"Calibri,Bold"&amp;12 &amp;K1F3864[Your Dairy Plant Name]</oddHeader>
    <oddFooter>&amp;LPrinted &amp;D&amp;RPage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62"/>
  <sheetViews>
    <sheetView zoomScale="90" zoomScaleNormal="90" workbookViewId="0">
      <pane ySplit="3" topLeftCell="A74" activePane="bottomLeft" state="frozen"/>
      <selection pane="bottomLeft" activeCell="G83" sqref="G83"/>
    </sheetView>
  </sheetViews>
  <sheetFormatPr defaultColWidth="8.85546875" defaultRowHeight="15" x14ac:dyDescent="0.25"/>
  <cols>
    <col min="1" max="2" width="14.42578125" customWidth="1"/>
    <col min="3" max="3" width="9.42578125" customWidth="1"/>
    <col min="4" max="4" width="8.42578125" customWidth="1"/>
    <col min="5" max="5" width="6" customWidth="1"/>
    <col min="6" max="6" width="6.42578125" customWidth="1"/>
    <col min="7" max="7" width="6.85546875" customWidth="1"/>
    <col min="8" max="8" width="6.7109375" customWidth="1"/>
    <col min="9" max="9" width="6.42578125" customWidth="1"/>
    <col min="10" max="10" width="5.42578125" customWidth="1"/>
    <col min="11" max="11" width="8.7109375" customWidth="1"/>
    <col min="12" max="12" width="9.85546875" bestFit="1" customWidth="1"/>
    <col min="13" max="13" width="11" customWidth="1"/>
    <col min="14" max="14" width="11.85546875" customWidth="1"/>
    <col min="15" max="15" width="13.7109375" customWidth="1"/>
    <col min="16" max="16" width="11.28515625" customWidth="1"/>
    <col min="17" max="17" width="11.140625" customWidth="1"/>
    <col min="18" max="18" width="8.42578125" customWidth="1"/>
  </cols>
  <sheetData>
    <row r="1" spans="1:18" ht="18.95" customHeight="1" x14ac:dyDescent="0.3">
      <c r="A1" s="282" t="s">
        <v>1361</v>
      </c>
      <c r="B1" s="266"/>
      <c r="C1" s="266"/>
      <c r="D1" s="266"/>
      <c r="E1" s="266"/>
      <c r="F1" s="266"/>
      <c r="G1" s="266"/>
    </row>
    <row r="2" spans="1:18" x14ac:dyDescent="0.25">
      <c r="A2" s="115"/>
      <c r="B2" s="115"/>
    </row>
    <row r="3" spans="1:18" x14ac:dyDescent="0.25">
      <c r="A3" s="141" t="s">
        <v>3</v>
      </c>
      <c r="B3" s="141" t="s">
        <v>4</v>
      </c>
      <c r="C3" s="142" t="s">
        <v>1362</v>
      </c>
      <c r="D3" s="142" t="s">
        <v>1363</v>
      </c>
      <c r="E3" s="142" t="s">
        <v>1364</v>
      </c>
      <c r="F3" s="142" t="s">
        <v>1365</v>
      </c>
      <c r="G3" s="142" t="s">
        <v>1366</v>
      </c>
      <c r="H3" s="142" t="s">
        <v>1367</v>
      </c>
      <c r="I3" s="142" t="s">
        <v>1368</v>
      </c>
      <c r="J3" s="142" t="s">
        <v>1369</v>
      </c>
      <c r="K3" s="142" t="s">
        <v>1370</v>
      </c>
      <c r="L3" s="142" t="s">
        <v>1371</v>
      </c>
      <c r="M3" s="142" t="s">
        <v>1372</v>
      </c>
      <c r="N3" s="141" t="s">
        <v>1373</v>
      </c>
      <c r="O3" s="141" t="s">
        <v>1374</v>
      </c>
      <c r="P3" s="141" t="s">
        <v>1375</v>
      </c>
      <c r="Q3" s="141"/>
      <c r="R3" s="141" t="s">
        <v>15</v>
      </c>
    </row>
    <row r="4" spans="1:18" x14ac:dyDescent="0.25">
      <c r="A4" s="140">
        <v>66916</v>
      </c>
      <c r="B4" s="191">
        <f t="shared" ref="B4:B35" si="0">IF(A4="","",IF(ISNUMBER(A4),IFERROR(VLOOKUP(TEXT(A4,"yyyy/mm/dd"),BSAD,2,FALSE),""),IFERROR(VLOOKUP(A4,BSAD,2,FALSE),"")))</f>
        <v>46203</v>
      </c>
      <c r="C4" s="139">
        <v>34</v>
      </c>
      <c r="D4" s="139"/>
      <c r="E4" s="139"/>
      <c r="F4" s="139"/>
      <c r="G4" s="139"/>
      <c r="H4" s="139"/>
      <c r="I4" s="139"/>
      <c r="J4" s="139"/>
      <c r="K4" s="139"/>
      <c r="L4" s="111"/>
      <c r="M4" s="111">
        <f t="shared" ref="M4:M35" si="1">C4*1000+D4*500+E4*100+F4*50+G4*20+H4*10+I4*5+J4*2+K4*1+L4</f>
        <v>34000</v>
      </c>
      <c r="N4" s="111">
        <f>SUMIFS(Collection!H:H,Collection!A:A,A4)-SUMIFS(Collection!I:I,Collection!A:A,A4)</f>
        <v>34000</v>
      </c>
      <c r="O4" s="143">
        <f t="shared" ref="O4:O35" si="2">M4-N4</f>
        <v>0</v>
      </c>
      <c r="P4" s="143"/>
      <c r="Q4" s="143"/>
      <c r="R4" s="143" t="s">
        <v>23</v>
      </c>
    </row>
    <row r="5" spans="1:18" x14ac:dyDescent="0.25">
      <c r="A5" s="140" t="s">
        <v>1315</v>
      </c>
      <c r="B5" s="191">
        <f t="shared" si="0"/>
        <v>46204</v>
      </c>
      <c r="C5" s="139">
        <v>36</v>
      </c>
      <c r="D5" s="139">
        <v>1</v>
      </c>
      <c r="E5" s="139">
        <v>4</v>
      </c>
      <c r="F5" s="139"/>
      <c r="G5" s="139">
        <v>1</v>
      </c>
      <c r="H5" s="139"/>
      <c r="I5" s="139"/>
      <c r="J5" s="139"/>
      <c r="K5" s="139"/>
      <c r="L5" s="111"/>
      <c r="M5" s="111">
        <f t="shared" si="1"/>
        <v>36920</v>
      </c>
      <c r="N5" s="111">
        <f>SUMIFS(Collection!H:H,Collection!A:A,A5)-SUMIFS(Collection!I:I,Collection!A:A,A5)</f>
        <v>36965</v>
      </c>
      <c r="O5" s="143">
        <f t="shared" si="2"/>
        <v>-45</v>
      </c>
      <c r="P5" s="143"/>
      <c r="Q5" s="143"/>
      <c r="R5" s="143" t="s">
        <v>23</v>
      </c>
    </row>
    <row r="6" spans="1:18" x14ac:dyDescent="0.25">
      <c r="A6" s="140" t="s">
        <v>16</v>
      </c>
      <c r="B6" s="191">
        <f t="shared" si="0"/>
        <v>46205</v>
      </c>
      <c r="C6" s="139">
        <v>6</v>
      </c>
      <c r="D6" s="139"/>
      <c r="E6" s="139">
        <v>3</v>
      </c>
      <c r="F6" s="139"/>
      <c r="G6" s="139">
        <v>3</v>
      </c>
      <c r="H6" s="139"/>
      <c r="I6" s="139">
        <v>1</v>
      </c>
      <c r="J6" s="139"/>
      <c r="K6" s="139"/>
      <c r="L6" s="111"/>
      <c r="M6" s="111">
        <f t="shared" si="1"/>
        <v>6365</v>
      </c>
      <c r="N6" s="111">
        <f>SUMIFS(Collection!H:H,Collection!A:A,A6)-SUMIFS(Collection!I:I,Collection!A:A,A6)</f>
        <v>6365</v>
      </c>
      <c r="O6" s="143">
        <f t="shared" si="2"/>
        <v>0</v>
      </c>
      <c r="P6" s="143"/>
      <c r="Q6" s="143"/>
      <c r="R6" s="143" t="s">
        <v>23</v>
      </c>
    </row>
    <row r="7" spans="1:18" x14ac:dyDescent="0.25">
      <c r="A7" s="140" t="s">
        <v>1317</v>
      </c>
      <c r="B7" s="191">
        <f t="shared" si="0"/>
        <v>46206</v>
      </c>
      <c r="C7" s="139">
        <v>24</v>
      </c>
      <c r="D7" s="139"/>
      <c r="E7" s="139">
        <v>4</v>
      </c>
      <c r="F7" s="139">
        <v>1</v>
      </c>
      <c r="G7" s="139">
        <v>2</v>
      </c>
      <c r="H7" s="139"/>
      <c r="I7" s="139"/>
      <c r="J7" s="139"/>
      <c r="K7" s="139"/>
      <c r="L7" s="111"/>
      <c r="M7" s="111">
        <f t="shared" si="1"/>
        <v>24490</v>
      </c>
      <c r="N7" s="111">
        <f>SUMIFS(Collection!H:H,Collection!A:A,A7)-SUMIFS(Collection!I:I,Collection!A:A,A7)</f>
        <v>24490</v>
      </c>
      <c r="O7" s="143">
        <f t="shared" si="2"/>
        <v>0</v>
      </c>
      <c r="P7" s="143"/>
      <c r="Q7" s="143"/>
      <c r="R7" s="143" t="s">
        <v>23</v>
      </c>
    </row>
    <row r="8" spans="1:18" x14ac:dyDescent="0.25">
      <c r="A8" s="140" t="s">
        <v>24</v>
      </c>
      <c r="B8" s="191">
        <f t="shared" si="0"/>
        <v>46207</v>
      </c>
      <c r="C8" s="139">
        <v>26</v>
      </c>
      <c r="D8" s="139">
        <v>1</v>
      </c>
      <c r="E8" s="139">
        <v>1</v>
      </c>
      <c r="F8" s="139">
        <v>1</v>
      </c>
      <c r="G8" s="139"/>
      <c r="H8" s="139"/>
      <c r="I8" s="139">
        <v>1</v>
      </c>
      <c r="J8" s="139"/>
      <c r="K8" s="139"/>
      <c r="L8" s="111"/>
      <c r="M8" s="111">
        <f t="shared" si="1"/>
        <v>26655</v>
      </c>
      <c r="N8" s="111">
        <f>SUMIFS(Collection!H:H,Collection!A:A,A8)-SUMIFS(Collection!I:I,Collection!A:A,A8)</f>
        <v>26335</v>
      </c>
      <c r="O8" s="143">
        <f t="shared" si="2"/>
        <v>320</v>
      </c>
      <c r="P8" s="156"/>
      <c r="Q8" s="156"/>
      <c r="R8" s="143" t="s">
        <v>23</v>
      </c>
    </row>
    <row r="9" spans="1:18" x14ac:dyDescent="0.25">
      <c r="A9" s="140" t="s">
        <v>26</v>
      </c>
      <c r="B9" s="191">
        <f t="shared" si="0"/>
        <v>46208</v>
      </c>
      <c r="C9" s="139">
        <v>27</v>
      </c>
      <c r="D9" s="139">
        <v>1</v>
      </c>
      <c r="E9" s="139">
        <v>3</v>
      </c>
      <c r="F9" s="139"/>
      <c r="G9" s="139"/>
      <c r="H9" s="139">
        <v>1</v>
      </c>
      <c r="I9" s="139"/>
      <c r="J9" s="139"/>
      <c r="K9" s="139"/>
      <c r="L9" s="111"/>
      <c r="M9" s="111">
        <f t="shared" si="1"/>
        <v>27810</v>
      </c>
      <c r="N9" s="111">
        <f>SUMIFS(Collection!H:H,Collection!A:A,A9)-SUMIFS(Collection!I:I,Collection!A:A,A9)</f>
        <v>27310</v>
      </c>
      <c r="O9" s="143">
        <f t="shared" si="2"/>
        <v>500</v>
      </c>
      <c r="P9" s="156"/>
      <c r="Q9" s="156"/>
      <c r="R9" s="143" t="s">
        <v>23</v>
      </c>
    </row>
    <row r="10" spans="1:18" x14ac:dyDescent="0.25">
      <c r="A10" s="140" t="s">
        <v>1292</v>
      </c>
      <c r="B10" s="191">
        <f t="shared" si="0"/>
        <v>46209</v>
      </c>
      <c r="C10" s="139">
        <v>9</v>
      </c>
      <c r="D10" s="139">
        <v>21</v>
      </c>
      <c r="E10" s="139">
        <v>55</v>
      </c>
      <c r="F10" s="139">
        <v>34</v>
      </c>
      <c r="G10" s="139">
        <v>10</v>
      </c>
      <c r="H10" s="139">
        <v>36</v>
      </c>
      <c r="I10" s="139">
        <v>70</v>
      </c>
      <c r="J10" s="139"/>
      <c r="K10" s="139"/>
      <c r="L10" s="111"/>
      <c r="M10" s="111">
        <f t="shared" si="1"/>
        <v>27610</v>
      </c>
      <c r="N10" s="111">
        <f>SUMIFS(Collection!H:H,Collection!A:A,A10)-SUMIFS(Collection!I:I,Collection!A:A,A10)</f>
        <v>27180</v>
      </c>
      <c r="O10" s="143">
        <f t="shared" si="2"/>
        <v>430</v>
      </c>
      <c r="P10" s="156">
        <v>66956</v>
      </c>
      <c r="Q10" s="156"/>
      <c r="R10" s="143" t="s">
        <v>1376</v>
      </c>
    </row>
    <row r="11" spans="1:18" x14ac:dyDescent="0.25">
      <c r="A11" s="140" t="s">
        <v>28</v>
      </c>
      <c r="B11" s="191">
        <f t="shared" si="0"/>
        <v>46210</v>
      </c>
      <c r="C11" s="139">
        <v>11</v>
      </c>
      <c r="D11" s="139">
        <v>14</v>
      </c>
      <c r="E11" s="139">
        <v>45</v>
      </c>
      <c r="F11" s="139">
        <v>42</v>
      </c>
      <c r="G11" s="139">
        <v>46</v>
      </c>
      <c r="H11" s="139">
        <v>20</v>
      </c>
      <c r="I11" s="139">
        <v>7</v>
      </c>
      <c r="J11" s="139"/>
      <c r="K11" s="139"/>
      <c r="L11" s="111">
        <v>320</v>
      </c>
      <c r="M11" s="111">
        <f t="shared" si="1"/>
        <v>26075</v>
      </c>
      <c r="N11" s="111">
        <f>SUMIFS(Collection!H:H,Collection!A:A,A11)-SUMIFS(Collection!I:I,Collection!A:A,A11)</f>
        <v>25760</v>
      </c>
      <c r="O11" s="143">
        <f t="shared" si="2"/>
        <v>315</v>
      </c>
      <c r="P11" s="156">
        <v>66956</v>
      </c>
      <c r="Q11" s="156"/>
      <c r="R11" s="143" t="s">
        <v>1376</v>
      </c>
    </row>
    <row r="12" spans="1:18" x14ac:dyDescent="0.25">
      <c r="A12" s="140" t="s">
        <v>31</v>
      </c>
      <c r="B12" s="191">
        <f t="shared" si="0"/>
        <v>46211</v>
      </c>
      <c r="C12" s="139">
        <v>5</v>
      </c>
      <c r="D12" s="139">
        <v>13</v>
      </c>
      <c r="E12" s="139">
        <v>70</v>
      </c>
      <c r="F12" s="139">
        <v>59</v>
      </c>
      <c r="G12" s="139">
        <v>57</v>
      </c>
      <c r="H12" s="139">
        <v>53</v>
      </c>
      <c r="I12" s="139">
        <v>9</v>
      </c>
      <c r="J12" s="139"/>
      <c r="K12" s="139"/>
      <c r="L12" s="111">
        <v>350</v>
      </c>
      <c r="M12" s="111">
        <f t="shared" si="1"/>
        <v>23515</v>
      </c>
      <c r="N12" s="111">
        <f>SUMIFS(Collection!H:H,Collection!A:A,A12)-SUMIFS(Collection!I:I,Collection!A:A,A12)</f>
        <v>24380</v>
      </c>
      <c r="O12" s="143">
        <f t="shared" si="2"/>
        <v>-865</v>
      </c>
      <c r="P12" s="156">
        <v>66956</v>
      </c>
      <c r="Q12" s="156"/>
      <c r="R12" s="143" t="s">
        <v>1376</v>
      </c>
    </row>
    <row r="13" spans="1:18" x14ac:dyDescent="0.25">
      <c r="A13" s="140" t="s">
        <v>33</v>
      </c>
      <c r="B13" s="191">
        <f t="shared" si="0"/>
        <v>46212</v>
      </c>
      <c r="C13" s="139">
        <v>12</v>
      </c>
      <c r="D13" s="139">
        <v>19</v>
      </c>
      <c r="E13" s="139">
        <v>54</v>
      </c>
      <c r="F13" s="139">
        <v>24</v>
      </c>
      <c r="G13" s="139">
        <v>26</v>
      </c>
      <c r="H13" s="139">
        <v>26</v>
      </c>
      <c r="I13" s="139">
        <v>2</v>
      </c>
      <c r="J13" s="139"/>
      <c r="K13" s="139"/>
      <c r="L13" s="111"/>
      <c r="M13" s="111">
        <f t="shared" si="1"/>
        <v>28890</v>
      </c>
      <c r="N13" s="111">
        <f>SUMIFS(Collection!H:H,Collection!A:A,A13)-SUMIFS(Collection!I:I,Collection!A:A,A13)</f>
        <v>28790</v>
      </c>
      <c r="O13" s="143">
        <f t="shared" si="2"/>
        <v>100</v>
      </c>
      <c r="P13" s="156">
        <v>66956</v>
      </c>
      <c r="Q13" s="156"/>
      <c r="R13" s="143" t="s">
        <v>1376</v>
      </c>
    </row>
    <row r="14" spans="1:18" x14ac:dyDescent="0.25">
      <c r="A14" s="140" t="s">
        <v>35</v>
      </c>
      <c r="B14" s="191">
        <f t="shared" si="0"/>
        <v>46213</v>
      </c>
      <c r="C14" s="139">
        <v>7</v>
      </c>
      <c r="D14" s="139">
        <v>17</v>
      </c>
      <c r="E14" s="139">
        <v>45</v>
      </c>
      <c r="F14" s="139">
        <v>38</v>
      </c>
      <c r="G14" s="139">
        <v>40</v>
      </c>
      <c r="H14" s="139">
        <v>18</v>
      </c>
      <c r="I14" s="139">
        <v>11</v>
      </c>
      <c r="J14" s="139"/>
      <c r="K14" s="139">
        <v>17600</v>
      </c>
      <c r="L14" s="111"/>
      <c r="M14" s="111">
        <f t="shared" si="1"/>
        <v>40535</v>
      </c>
      <c r="N14" s="111">
        <f>SUMIFS(Collection!H:H,Collection!A:A,A14)-SUMIFS(Collection!I:I,Collection!A:A,A14)</f>
        <v>40535</v>
      </c>
      <c r="O14" s="143">
        <f t="shared" si="2"/>
        <v>0</v>
      </c>
      <c r="P14" s="156">
        <v>66956</v>
      </c>
      <c r="Q14" s="156"/>
      <c r="R14" s="143" t="s">
        <v>1376</v>
      </c>
    </row>
    <row r="15" spans="1:18" x14ac:dyDescent="0.25">
      <c r="A15" s="140" t="s">
        <v>1318</v>
      </c>
      <c r="B15" s="191">
        <f t="shared" si="0"/>
        <v>46214</v>
      </c>
      <c r="C15" s="139">
        <v>8</v>
      </c>
      <c r="D15" s="139">
        <v>16</v>
      </c>
      <c r="E15" s="139">
        <v>41</v>
      </c>
      <c r="F15" s="139">
        <v>43</v>
      </c>
      <c r="G15" s="139">
        <v>10</v>
      </c>
      <c r="H15" s="139">
        <v>50</v>
      </c>
      <c r="I15" s="139">
        <v>4</v>
      </c>
      <c r="J15" s="139"/>
      <c r="K15" s="139"/>
      <c r="L15" s="111"/>
      <c r="M15" s="111">
        <f t="shared" si="1"/>
        <v>22970</v>
      </c>
      <c r="N15" s="111">
        <f>SUMIFS(Collection!H:H,Collection!A:A,A15)-SUMIFS(Collection!I:I,Collection!A:A,A15)</f>
        <v>22970</v>
      </c>
      <c r="O15" s="143">
        <f t="shared" si="2"/>
        <v>0</v>
      </c>
      <c r="P15" s="156">
        <v>66956</v>
      </c>
      <c r="Q15" s="156"/>
      <c r="R15" s="143" t="s">
        <v>1376</v>
      </c>
    </row>
    <row r="16" spans="1:18" x14ac:dyDescent="0.25">
      <c r="A16" s="140" t="s">
        <v>37</v>
      </c>
      <c r="B16" s="191">
        <f t="shared" si="0"/>
        <v>46215</v>
      </c>
      <c r="C16" s="139">
        <v>10</v>
      </c>
      <c r="D16" s="139">
        <v>7</v>
      </c>
      <c r="E16" s="139">
        <v>36</v>
      </c>
      <c r="F16" s="139">
        <v>29</v>
      </c>
      <c r="G16" s="139">
        <v>20</v>
      </c>
      <c r="H16" s="139">
        <v>3</v>
      </c>
      <c r="I16" s="139">
        <v>4</v>
      </c>
      <c r="J16" s="139"/>
      <c r="K16" s="139"/>
      <c r="L16" s="111"/>
      <c r="M16" s="111">
        <f t="shared" si="1"/>
        <v>19000</v>
      </c>
      <c r="N16" s="111">
        <f>SUMIFS(Collection!H:H,Collection!A:A,A16)-SUMIFS(Collection!I:I,Collection!A:A,A16)</f>
        <v>18610</v>
      </c>
      <c r="O16" s="143">
        <f t="shared" si="2"/>
        <v>390</v>
      </c>
      <c r="P16" s="156">
        <v>66956</v>
      </c>
      <c r="Q16" s="156"/>
      <c r="R16" s="143" t="s">
        <v>1376</v>
      </c>
    </row>
    <row r="17" spans="1:18" x14ac:dyDescent="0.25">
      <c r="A17" s="140" t="s">
        <v>1322</v>
      </c>
      <c r="B17" s="191">
        <f t="shared" si="0"/>
        <v>46216</v>
      </c>
      <c r="C17" s="139">
        <v>5</v>
      </c>
      <c r="D17" s="139">
        <v>13</v>
      </c>
      <c r="E17" s="139">
        <v>41</v>
      </c>
      <c r="F17" s="139">
        <v>70</v>
      </c>
      <c r="G17" s="139">
        <v>62</v>
      </c>
      <c r="H17" s="139">
        <v>94</v>
      </c>
      <c r="I17" s="139">
        <v>76</v>
      </c>
      <c r="J17" s="139"/>
      <c r="K17" s="139"/>
      <c r="L17" s="111"/>
      <c r="M17" s="111">
        <f t="shared" si="1"/>
        <v>21660</v>
      </c>
      <c r="N17" s="111">
        <f>SUMIFS(Collection!H:H,Collection!A:A,A17)-SUMIFS(Collection!I:I,Collection!A:A,A17)</f>
        <v>22215</v>
      </c>
      <c r="O17" s="143">
        <f t="shared" si="2"/>
        <v>-555</v>
      </c>
      <c r="P17" s="156">
        <v>66956</v>
      </c>
      <c r="Q17" s="156"/>
      <c r="R17" s="143" t="s">
        <v>1376</v>
      </c>
    </row>
    <row r="18" spans="1:18" x14ac:dyDescent="0.25">
      <c r="A18" s="140" t="s">
        <v>39</v>
      </c>
      <c r="B18" s="191">
        <f t="shared" si="0"/>
        <v>46217</v>
      </c>
      <c r="C18" s="139">
        <v>17</v>
      </c>
      <c r="D18" s="139">
        <v>22</v>
      </c>
      <c r="E18" s="139">
        <v>48</v>
      </c>
      <c r="F18" s="139">
        <v>63</v>
      </c>
      <c r="G18" s="139">
        <v>25</v>
      </c>
      <c r="H18" s="139">
        <v>17</v>
      </c>
      <c r="I18" s="139">
        <v>4</v>
      </c>
      <c r="J18" s="139"/>
      <c r="K18" s="139">
        <v>525</v>
      </c>
      <c r="L18" s="111"/>
      <c r="M18" s="111">
        <f t="shared" si="1"/>
        <v>37165</v>
      </c>
      <c r="N18" s="111">
        <f>SUMIFS(Collection!H:H,Collection!A:A,A18)-SUMIFS(Collection!I:I,Collection!A:A,A18)</f>
        <v>36990</v>
      </c>
      <c r="O18" s="143">
        <f t="shared" si="2"/>
        <v>175</v>
      </c>
      <c r="P18" s="156">
        <v>66956</v>
      </c>
      <c r="Q18" s="156"/>
      <c r="R18" s="143" t="s">
        <v>1376</v>
      </c>
    </row>
    <row r="19" spans="1:18" x14ac:dyDescent="0.25">
      <c r="A19" s="140" t="s">
        <v>41</v>
      </c>
      <c r="B19" s="191">
        <f t="shared" si="0"/>
        <v>46218</v>
      </c>
      <c r="C19" s="139">
        <v>7</v>
      </c>
      <c r="D19" s="139">
        <v>25</v>
      </c>
      <c r="E19" s="139">
        <v>40</v>
      </c>
      <c r="F19" s="139">
        <v>32</v>
      </c>
      <c r="G19" s="139">
        <v>31</v>
      </c>
      <c r="H19" s="139">
        <v>61</v>
      </c>
      <c r="I19" s="139">
        <v>7</v>
      </c>
      <c r="J19" s="139"/>
      <c r="K19" s="139"/>
      <c r="L19" s="111"/>
      <c r="M19" s="111">
        <f t="shared" si="1"/>
        <v>26365</v>
      </c>
      <c r="N19" s="111">
        <f>SUMIFS(Collection!H:H,Collection!A:A,A19)-SUMIFS(Collection!I:I,Collection!A:A,A19)</f>
        <v>26365</v>
      </c>
      <c r="O19" s="143">
        <f t="shared" si="2"/>
        <v>0</v>
      </c>
      <c r="P19" s="156">
        <v>66945</v>
      </c>
      <c r="Q19" s="156"/>
      <c r="R19" s="143" t="s">
        <v>1376</v>
      </c>
    </row>
    <row r="20" spans="1:18" x14ac:dyDescent="0.25">
      <c r="A20" s="140" t="s">
        <v>93</v>
      </c>
      <c r="B20" s="191">
        <f t="shared" si="0"/>
        <v>46219</v>
      </c>
      <c r="C20" s="139">
        <v>10</v>
      </c>
      <c r="D20" s="139">
        <v>12</v>
      </c>
      <c r="E20" s="139">
        <v>49</v>
      </c>
      <c r="F20" s="139">
        <v>55</v>
      </c>
      <c r="G20" s="139">
        <v>36</v>
      </c>
      <c r="H20" s="139">
        <v>41</v>
      </c>
      <c r="I20" s="139">
        <v>2</v>
      </c>
      <c r="J20" s="139"/>
      <c r="K20" s="139"/>
      <c r="L20" s="111">
        <v>1600</v>
      </c>
      <c r="M20" s="111">
        <f t="shared" si="1"/>
        <v>26390</v>
      </c>
      <c r="N20" s="111">
        <f>SUMIFS(Collection!H:H,Collection!A:A,A20)-SUMIFS(Collection!I:I,Collection!A:A,A20)</f>
        <v>26390</v>
      </c>
      <c r="O20" s="143">
        <f t="shared" si="2"/>
        <v>0</v>
      </c>
      <c r="P20" s="156">
        <v>66945</v>
      </c>
      <c r="Q20" s="156"/>
      <c r="R20" s="143" t="s">
        <v>1376</v>
      </c>
    </row>
    <row r="21" spans="1:18" x14ac:dyDescent="0.25">
      <c r="A21" s="140">
        <v>66932</v>
      </c>
      <c r="B21" s="191">
        <f t="shared" si="0"/>
        <v>46220</v>
      </c>
      <c r="C21" s="139">
        <v>31</v>
      </c>
      <c r="D21" s="139">
        <v>9</v>
      </c>
      <c r="E21" s="139">
        <v>58</v>
      </c>
      <c r="F21" s="139">
        <v>41</v>
      </c>
      <c r="G21" s="139">
        <v>16</v>
      </c>
      <c r="H21" s="139">
        <v>60</v>
      </c>
      <c r="I21" s="139">
        <v>42</v>
      </c>
      <c r="J21" s="139"/>
      <c r="K21" s="139"/>
      <c r="L21" s="111"/>
      <c r="M21" s="111">
        <f t="shared" si="1"/>
        <v>44480</v>
      </c>
      <c r="N21" s="111">
        <f>SUMIFS(Collection!H:H,Collection!A:A,A21)-SUMIFS(Collection!I:I,Collection!A:A,A21)</f>
        <v>44470</v>
      </c>
      <c r="O21" s="143">
        <f t="shared" si="2"/>
        <v>10</v>
      </c>
      <c r="P21" s="156">
        <v>66945</v>
      </c>
      <c r="Q21" s="156"/>
      <c r="R21" s="143" t="s">
        <v>1376</v>
      </c>
    </row>
    <row r="22" spans="1:18" x14ac:dyDescent="0.25">
      <c r="A22" s="140">
        <v>66933</v>
      </c>
      <c r="B22" s="191">
        <f t="shared" si="0"/>
        <v>46221</v>
      </c>
      <c r="C22" s="139">
        <v>50</v>
      </c>
      <c r="D22" s="139">
        <v>28</v>
      </c>
      <c r="E22" s="139">
        <v>111</v>
      </c>
      <c r="F22" s="139">
        <v>37</v>
      </c>
      <c r="G22" s="139">
        <v>2</v>
      </c>
      <c r="H22" s="139">
        <v>9</v>
      </c>
      <c r="I22" s="139">
        <v>2</v>
      </c>
      <c r="J22" s="139"/>
      <c r="K22" s="139"/>
      <c r="L22" s="111"/>
      <c r="M22" s="111">
        <f t="shared" si="1"/>
        <v>77090</v>
      </c>
      <c r="N22" s="111">
        <f>SUMIFS(Collection!H:H,Collection!A:A,A22)-SUMIFS(Collection!I:I,Collection!A:A,A22)</f>
        <v>77160</v>
      </c>
      <c r="O22" s="143">
        <f t="shared" si="2"/>
        <v>-70</v>
      </c>
      <c r="P22" s="156">
        <v>66945</v>
      </c>
      <c r="Q22" s="156"/>
      <c r="R22" s="143" t="s">
        <v>1376</v>
      </c>
    </row>
    <row r="23" spans="1:18" x14ac:dyDescent="0.25">
      <c r="A23" s="140">
        <v>66934</v>
      </c>
      <c r="B23" s="191">
        <f t="shared" si="0"/>
        <v>46222</v>
      </c>
      <c r="C23" s="139">
        <v>26</v>
      </c>
      <c r="D23" s="139">
        <v>16</v>
      </c>
      <c r="E23" s="139">
        <v>38</v>
      </c>
      <c r="F23" s="139">
        <v>40</v>
      </c>
      <c r="G23" s="139">
        <v>36</v>
      </c>
      <c r="H23" s="139">
        <v>36</v>
      </c>
      <c r="I23" s="139"/>
      <c r="J23" s="139"/>
      <c r="K23" s="139"/>
      <c r="L23" s="111"/>
      <c r="M23" s="111">
        <f t="shared" si="1"/>
        <v>40880</v>
      </c>
      <c r="N23" s="111">
        <f>SUMIFS(Collection!H:H,Collection!A:A,A23)-SUMIFS(Collection!I:I,Collection!A:A,A23)</f>
        <v>40850</v>
      </c>
      <c r="O23" s="143">
        <f t="shared" si="2"/>
        <v>30</v>
      </c>
      <c r="P23" s="156">
        <v>66945</v>
      </c>
      <c r="Q23" s="156"/>
      <c r="R23" s="143" t="s">
        <v>1376</v>
      </c>
    </row>
    <row r="24" spans="1:18" x14ac:dyDescent="0.25">
      <c r="A24" s="140">
        <v>66935</v>
      </c>
      <c r="B24" s="191">
        <f t="shared" si="0"/>
        <v>46223</v>
      </c>
      <c r="C24" s="139">
        <v>20</v>
      </c>
      <c r="D24" s="139">
        <v>23</v>
      </c>
      <c r="E24" s="139">
        <v>81</v>
      </c>
      <c r="F24" s="139">
        <v>11</v>
      </c>
      <c r="G24" s="139">
        <v>35</v>
      </c>
      <c r="H24" s="139">
        <v>53</v>
      </c>
      <c r="I24" s="139">
        <v>15</v>
      </c>
      <c r="J24" s="139"/>
      <c r="K24" s="139"/>
      <c r="L24" s="111">
        <v>2880</v>
      </c>
      <c r="M24" s="111">
        <f t="shared" si="1"/>
        <v>44335</v>
      </c>
      <c r="N24" s="111">
        <f>SUMIFS(Collection!H:H,Collection!A:A,A24)-SUMIFS(Collection!I:I,Collection!A:A,A24)</f>
        <v>44355</v>
      </c>
      <c r="O24" s="143">
        <f t="shared" si="2"/>
        <v>-20</v>
      </c>
      <c r="P24" s="156">
        <v>66945</v>
      </c>
      <c r="Q24" s="156"/>
      <c r="R24" s="143" t="s">
        <v>1376</v>
      </c>
    </row>
    <row r="25" spans="1:18" x14ac:dyDescent="0.25">
      <c r="A25" s="140">
        <v>66936</v>
      </c>
      <c r="B25" s="191">
        <f t="shared" si="0"/>
        <v>46224</v>
      </c>
      <c r="C25" s="139">
        <v>13</v>
      </c>
      <c r="D25" s="139">
        <v>13</v>
      </c>
      <c r="E25" s="139">
        <v>49</v>
      </c>
      <c r="F25" s="139">
        <v>31</v>
      </c>
      <c r="G25" s="139">
        <v>15</v>
      </c>
      <c r="H25" s="139"/>
      <c r="I25" s="139">
        <v>1</v>
      </c>
      <c r="J25" s="139"/>
      <c r="K25" s="139">
        <v>3100</v>
      </c>
      <c r="L25" s="111">
        <v>0</v>
      </c>
      <c r="M25" s="111">
        <f t="shared" si="1"/>
        <v>29355</v>
      </c>
      <c r="N25" s="111">
        <f>SUMIFS(Collection!H:H,Collection!A:A,A25)-SUMIFS(Collection!I:I,Collection!A:A,A25)</f>
        <v>29355</v>
      </c>
      <c r="O25" s="143">
        <f t="shared" si="2"/>
        <v>0</v>
      </c>
      <c r="P25" s="156">
        <v>66945</v>
      </c>
      <c r="Q25" s="156"/>
      <c r="R25" s="143" t="s">
        <v>1376</v>
      </c>
    </row>
    <row r="26" spans="1:18" x14ac:dyDescent="0.25">
      <c r="A26" s="140">
        <v>66937</v>
      </c>
      <c r="B26" s="191">
        <f t="shared" si="0"/>
        <v>46225</v>
      </c>
      <c r="C26" s="139">
        <v>12</v>
      </c>
      <c r="D26" s="139">
        <v>9</v>
      </c>
      <c r="E26" s="139">
        <v>56</v>
      </c>
      <c r="F26" s="139">
        <v>82</v>
      </c>
      <c r="G26" s="139">
        <v>2</v>
      </c>
      <c r="H26" s="139">
        <v>6</v>
      </c>
      <c r="I26" s="139">
        <v>1</v>
      </c>
      <c r="J26" s="139"/>
      <c r="K26" s="139"/>
      <c r="L26" s="111">
        <v>15</v>
      </c>
      <c r="M26" s="111">
        <f t="shared" si="1"/>
        <v>26320</v>
      </c>
      <c r="N26" s="111">
        <f>SUMIFS(Collection!H:H,Collection!A:A,A26)-SUMIFS(Collection!I:I,Collection!A:A,A26)</f>
        <v>26220</v>
      </c>
      <c r="O26" s="143">
        <f t="shared" si="2"/>
        <v>100</v>
      </c>
      <c r="P26" s="156">
        <v>66945</v>
      </c>
      <c r="Q26" s="156"/>
      <c r="R26" s="143" t="s">
        <v>1376</v>
      </c>
    </row>
    <row r="27" spans="1:18" x14ac:dyDescent="0.25">
      <c r="A27" s="140">
        <v>66938</v>
      </c>
      <c r="B27" s="191">
        <f t="shared" si="0"/>
        <v>46226</v>
      </c>
      <c r="C27" s="139">
        <v>28</v>
      </c>
      <c r="D27" s="139">
        <v>11</v>
      </c>
      <c r="E27" s="139">
        <v>34</v>
      </c>
      <c r="F27" s="139">
        <v>23</v>
      </c>
      <c r="G27" s="139">
        <v>23</v>
      </c>
      <c r="H27" s="139">
        <v>8</v>
      </c>
      <c r="I27" s="139">
        <v>2</v>
      </c>
      <c r="J27" s="139"/>
      <c r="K27" s="139">
        <v>1100</v>
      </c>
      <c r="L27" s="111"/>
      <c r="M27" s="111">
        <f t="shared" si="1"/>
        <v>39700</v>
      </c>
      <c r="N27" s="111">
        <f>SUMIFS(Collection!H:H,Collection!A:A,A27)-SUMIFS(Collection!I:I,Collection!A:A,A27)</f>
        <v>39135</v>
      </c>
      <c r="O27" s="143">
        <f t="shared" si="2"/>
        <v>565</v>
      </c>
      <c r="P27" s="156">
        <v>66963</v>
      </c>
      <c r="Q27" s="156"/>
      <c r="R27" s="143" t="s">
        <v>1377</v>
      </c>
    </row>
    <row r="28" spans="1:18" x14ac:dyDescent="0.25">
      <c r="A28" s="140">
        <v>66939</v>
      </c>
      <c r="B28" s="191">
        <f t="shared" si="0"/>
        <v>46227</v>
      </c>
      <c r="C28" s="139">
        <v>11</v>
      </c>
      <c r="D28" s="139">
        <v>15</v>
      </c>
      <c r="E28" s="139">
        <v>44</v>
      </c>
      <c r="F28" s="139">
        <v>36</v>
      </c>
      <c r="G28" s="139">
        <v>31</v>
      </c>
      <c r="H28" s="139">
        <v>15</v>
      </c>
      <c r="I28" s="139">
        <v>1</v>
      </c>
      <c r="J28" s="139"/>
      <c r="K28" s="139"/>
      <c r="L28" s="111"/>
      <c r="M28" s="111">
        <f t="shared" si="1"/>
        <v>25475</v>
      </c>
      <c r="N28" s="111">
        <f>SUMIFS(Collection!H:H,Collection!A:A,A28)-SUMIFS(Collection!I:I,Collection!A:A,A28)</f>
        <v>25455</v>
      </c>
      <c r="O28" s="143">
        <f t="shared" si="2"/>
        <v>20</v>
      </c>
      <c r="P28" s="156">
        <v>66963</v>
      </c>
      <c r="Q28" s="156"/>
      <c r="R28" s="143" t="s">
        <v>1377</v>
      </c>
    </row>
    <row r="29" spans="1:18" x14ac:dyDescent="0.25">
      <c r="A29" s="140">
        <v>66940</v>
      </c>
      <c r="B29" s="191">
        <f t="shared" si="0"/>
        <v>46228</v>
      </c>
      <c r="C29" s="139">
        <v>6</v>
      </c>
      <c r="D29" s="139">
        <v>13</v>
      </c>
      <c r="E29" s="139">
        <v>55</v>
      </c>
      <c r="F29" s="139">
        <v>9</v>
      </c>
      <c r="G29" s="139">
        <v>13</v>
      </c>
      <c r="H29" s="139">
        <v>4</v>
      </c>
      <c r="I29" s="139">
        <v>5</v>
      </c>
      <c r="J29" s="139"/>
      <c r="K29" s="139">
        <v>5000</v>
      </c>
      <c r="L29" s="111"/>
      <c r="M29" s="111">
        <f t="shared" si="1"/>
        <v>23775</v>
      </c>
      <c r="N29" s="111">
        <f>SUMIFS(Collection!H:H,Collection!A:A,A29)-SUMIFS(Collection!I:I,Collection!A:A,A29)</f>
        <v>23775</v>
      </c>
      <c r="O29" s="143">
        <f t="shared" si="2"/>
        <v>0</v>
      </c>
      <c r="P29" s="156">
        <v>66963</v>
      </c>
      <c r="Q29" s="156"/>
      <c r="R29" s="143" t="s">
        <v>1377</v>
      </c>
    </row>
    <row r="30" spans="1:18" x14ac:dyDescent="0.25">
      <c r="A30" s="140">
        <v>66941</v>
      </c>
      <c r="B30" s="191">
        <f t="shared" si="0"/>
        <v>46229</v>
      </c>
      <c r="C30" s="139">
        <v>18</v>
      </c>
      <c r="D30" s="139">
        <v>15</v>
      </c>
      <c r="E30" s="139">
        <v>66</v>
      </c>
      <c r="F30" s="139">
        <v>63</v>
      </c>
      <c r="G30" s="139">
        <v>15</v>
      </c>
      <c r="H30" s="139">
        <v>26</v>
      </c>
      <c r="I30" s="139">
        <v>7</v>
      </c>
      <c r="J30" s="139"/>
      <c r="K30" s="139"/>
      <c r="L30" s="111">
        <v>1280</v>
      </c>
      <c r="M30" s="111">
        <f t="shared" si="1"/>
        <v>37125</v>
      </c>
      <c r="N30" s="111">
        <f>SUMIFS(Collection!H:H,Collection!A:A,A30)-SUMIFS(Collection!I:I,Collection!A:A,A30)</f>
        <v>37075</v>
      </c>
      <c r="O30" s="143">
        <f t="shared" si="2"/>
        <v>50</v>
      </c>
      <c r="P30" s="156"/>
      <c r="Q30" s="156"/>
      <c r="R30" s="143" t="s">
        <v>1378</v>
      </c>
    </row>
    <row r="31" spans="1:18" x14ac:dyDescent="0.25">
      <c r="A31" s="140">
        <v>66942</v>
      </c>
      <c r="B31" s="191">
        <f t="shared" si="0"/>
        <v>46230</v>
      </c>
      <c r="C31" s="139">
        <v>2</v>
      </c>
      <c r="D31" s="139">
        <v>7</v>
      </c>
      <c r="E31" s="139">
        <v>40</v>
      </c>
      <c r="F31" s="139">
        <v>18</v>
      </c>
      <c r="G31" s="139">
        <v>31</v>
      </c>
      <c r="H31" s="139">
        <v>49</v>
      </c>
      <c r="I31" s="139">
        <v>39</v>
      </c>
      <c r="J31" s="139"/>
      <c r="K31" s="139">
        <f>7000</f>
        <v>7000</v>
      </c>
      <c r="L31" s="111">
        <v>80</v>
      </c>
      <c r="M31" s="111">
        <f t="shared" si="1"/>
        <v>18785</v>
      </c>
      <c r="N31" s="111">
        <f>SUMIFS(Collection!H:H,Collection!A:A,A31)-SUMIFS(Collection!I:I,Collection!A:A,A31)</f>
        <v>18785</v>
      </c>
      <c r="O31" s="143">
        <f t="shared" si="2"/>
        <v>0</v>
      </c>
      <c r="P31" s="156">
        <v>66959</v>
      </c>
      <c r="Q31" s="156"/>
      <c r="R31" s="143" t="s">
        <v>1376</v>
      </c>
    </row>
    <row r="32" spans="1:18" x14ac:dyDescent="0.25">
      <c r="A32" s="140">
        <v>66943</v>
      </c>
      <c r="B32" s="191">
        <f t="shared" si="0"/>
        <v>46231</v>
      </c>
      <c r="C32" s="139">
        <v>4</v>
      </c>
      <c r="D32" s="139">
        <v>8</v>
      </c>
      <c r="E32" s="139">
        <v>31</v>
      </c>
      <c r="F32" s="139">
        <v>59</v>
      </c>
      <c r="G32" s="139">
        <v>23</v>
      </c>
      <c r="H32" s="139">
        <v>10</v>
      </c>
      <c r="I32" s="139">
        <v>76</v>
      </c>
      <c r="J32" s="139"/>
      <c r="K32" s="139"/>
      <c r="L32" s="111">
        <v>80</v>
      </c>
      <c r="M32" s="111">
        <f t="shared" si="1"/>
        <v>15070</v>
      </c>
      <c r="N32" s="111">
        <f>SUMIFS(Collection!H:H,Collection!A:A,A32)-SUMIFS(Collection!I:I,Collection!A:A,A32)</f>
        <v>15070</v>
      </c>
      <c r="O32" s="143">
        <f t="shared" si="2"/>
        <v>0</v>
      </c>
      <c r="P32" s="156">
        <v>66959</v>
      </c>
      <c r="Q32" s="156"/>
      <c r="R32" s="143" t="s">
        <v>1376</v>
      </c>
    </row>
    <row r="33" spans="1:18" x14ac:dyDescent="0.25">
      <c r="A33" s="140">
        <v>66944</v>
      </c>
      <c r="B33" s="191">
        <f t="shared" si="0"/>
        <v>46232</v>
      </c>
      <c r="C33" s="139">
        <v>26</v>
      </c>
      <c r="D33" s="139">
        <v>18</v>
      </c>
      <c r="E33" s="139">
        <v>25</v>
      </c>
      <c r="F33" s="139">
        <v>17</v>
      </c>
      <c r="G33" s="139">
        <v>123</v>
      </c>
      <c r="H33" s="139">
        <v>91</v>
      </c>
      <c r="I33" s="139">
        <v>10</v>
      </c>
      <c r="J33" s="139"/>
      <c r="K33" s="139"/>
      <c r="L33" s="111"/>
      <c r="M33" s="111">
        <f t="shared" si="1"/>
        <v>41770</v>
      </c>
      <c r="N33" s="111">
        <f>SUMIFS(Collection!H:H,Collection!A:A,A33)-SUMIFS(Collection!I:I,Collection!A:A,A33)</f>
        <v>41770</v>
      </c>
      <c r="O33" s="143">
        <f t="shared" si="2"/>
        <v>0</v>
      </c>
      <c r="P33" s="156">
        <v>66959</v>
      </c>
      <c r="Q33" s="156"/>
      <c r="R33" s="143" t="s">
        <v>1376</v>
      </c>
    </row>
    <row r="34" spans="1:18" x14ac:dyDescent="0.25">
      <c r="A34" s="140">
        <v>66945</v>
      </c>
      <c r="B34" s="191">
        <f t="shared" si="0"/>
        <v>46233</v>
      </c>
      <c r="C34" s="139">
        <v>6</v>
      </c>
      <c r="D34" s="139"/>
      <c r="E34" s="139">
        <v>5</v>
      </c>
      <c r="F34" s="139">
        <v>4</v>
      </c>
      <c r="G34" s="139">
        <v>9</v>
      </c>
      <c r="H34" s="139">
        <v>9</v>
      </c>
      <c r="I34" s="139">
        <v>5</v>
      </c>
      <c r="J34" s="139"/>
      <c r="K34" s="139"/>
      <c r="L34" s="111">
        <v>160</v>
      </c>
      <c r="M34" s="111">
        <f t="shared" si="1"/>
        <v>7155</v>
      </c>
      <c r="N34" s="111">
        <f>SUMIFS(Collection!H:H,Collection!A:A,A34)-SUMIFS(Collection!I:I,Collection!A:A,A34)</f>
        <v>7155</v>
      </c>
      <c r="O34" s="143">
        <f t="shared" si="2"/>
        <v>0</v>
      </c>
      <c r="P34" s="156">
        <v>66959</v>
      </c>
      <c r="Q34" s="156"/>
      <c r="R34" s="143" t="s">
        <v>1376</v>
      </c>
    </row>
    <row r="35" spans="1:18" x14ac:dyDescent="0.25">
      <c r="A35" s="140">
        <v>66946</v>
      </c>
      <c r="B35" s="191">
        <f t="shared" si="0"/>
        <v>46234</v>
      </c>
      <c r="C35" s="139">
        <v>39</v>
      </c>
      <c r="D35" s="139">
        <v>15</v>
      </c>
      <c r="E35" s="139">
        <v>5</v>
      </c>
      <c r="F35" s="139">
        <v>1</v>
      </c>
      <c r="G35" s="139"/>
      <c r="H35" s="139">
        <v>3</v>
      </c>
      <c r="I35" s="139">
        <v>2</v>
      </c>
      <c r="J35" s="139"/>
      <c r="K35" s="139"/>
      <c r="L35" s="111"/>
      <c r="M35" s="111">
        <f t="shared" si="1"/>
        <v>47090</v>
      </c>
      <c r="N35" s="111">
        <f>SUMIFS(Collection!H:H,Collection!A:A,A35)-SUMIFS(Collection!I:I,Collection!A:A,A35)</f>
        <v>47090</v>
      </c>
      <c r="O35" s="143">
        <f t="shared" si="2"/>
        <v>0</v>
      </c>
      <c r="P35" s="156">
        <v>66959</v>
      </c>
      <c r="Q35" s="156"/>
      <c r="R35" s="143" t="s">
        <v>1376</v>
      </c>
    </row>
    <row r="36" spans="1:18" x14ac:dyDescent="0.25">
      <c r="A36" s="140">
        <v>66947</v>
      </c>
      <c r="B36" s="191">
        <f t="shared" ref="B36:B146" si="3">IF(A36="","",IF(ISNUMBER(A36),IFERROR(VLOOKUP(TEXT(A36,"yyyy/mm/dd"),BSAD,2,FALSE),""),IFERROR(VLOOKUP(A36,BSAD,2,FALSE),"")))</f>
        <v>46235</v>
      </c>
      <c r="C36" s="139">
        <v>3</v>
      </c>
      <c r="D36" s="139">
        <v>15</v>
      </c>
      <c r="E36" s="139">
        <v>76</v>
      </c>
      <c r="F36" s="139">
        <v>52</v>
      </c>
      <c r="G36" s="139">
        <v>143</v>
      </c>
      <c r="H36" s="139"/>
      <c r="I36" s="139">
        <v>7</v>
      </c>
      <c r="J36" s="139"/>
      <c r="K36" s="139">
        <f>10685</f>
        <v>10685</v>
      </c>
      <c r="L36" s="111">
        <v>800</v>
      </c>
      <c r="M36" s="111">
        <f t="shared" ref="M36:M74" si="4">C36*1000+D36*500+E36*100+F36*50+G36*20+H36*10+I36*5+J36*2+K36*1+L36</f>
        <v>35080</v>
      </c>
      <c r="N36" s="111">
        <f>SUMIFS(Collection!H:H,Collection!A:A,A36)-SUMIFS(Collection!I:I,Collection!A:A,A36)</f>
        <v>36155</v>
      </c>
      <c r="O36" s="143">
        <f t="shared" ref="O36:O138" si="5">M36-N36</f>
        <v>-1075</v>
      </c>
      <c r="P36" s="156">
        <v>66959</v>
      </c>
      <c r="Q36" s="156"/>
      <c r="R36" s="143" t="s">
        <v>1376</v>
      </c>
    </row>
    <row r="37" spans="1:18" x14ac:dyDescent="0.25">
      <c r="A37" s="140">
        <v>66948</v>
      </c>
      <c r="B37" s="191">
        <f t="shared" si="3"/>
        <v>46236</v>
      </c>
      <c r="C37" s="139">
        <v>20</v>
      </c>
      <c r="D37" s="139">
        <v>16</v>
      </c>
      <c r="E37" s="139">
        <v>46</v>
      </c>
      <c r="F37" s="139">
        <v>28</v>
      </c>
      <c r="G37" s="139">
        <v>61</v>
      </c>
      <c r="H37" s="139">
        <v>29</v>
      </c>
      <c r="I37" s="139"/>
      <c r="J37" s="139"/>
      <c r="K37" s="139"/>
      <c r="L37" s="111">
        <v>80</v>
      </c>
      <c r="M37" s="111">
        <f t="shared" si="4"/>
        <v>35590</v>
      </c>
      <c r="N37" s="111">
        <f>SUMIFS(Collection!H:H,Collection!A:A,A37)-SUMIFS(Collection!I:I,Collection!A:A,A37)</f>
        <v>36615</v>
      </c>
      <c r="O37" s="143">
        <f t="shared" si="5"/>
        <v>-1025</v>
      </c>
      <c r="P37" s="156">
        <v>66959</v>
      </c>
      <c r="Q37" s="156"/>
      <c r="R37" s="143" t="s">
        <v>1376</v>
      </c>
    </row>
    <row r="38" spans="1:18" x14ac:dyDescent="0.25">
      <c r="A38" s="140">
        <v>66949</v>
      </c>
      <c r="B38" s="191">
        <f t="shared" si="3"/>
        <v>46237</v>
      </c>
      <c r="C38" s="139">
        <v>0</v>
      </c>
      <c r="D38" s="139">
        <v>0</v>
      </c>
      <c r="E38" s="139">
        <v>3</v>
      </c>
      <c r="F38" s="139">
        <v>13</v>
      </c>
      <c r="G38" s="139">
        <v>37</v>
      </c>
      <c r="H38" s="139">
        <v>96</v>
      </c>
      <c r="I38" s="139">
        <v>25</v>
      </c>
      <c r="J38" s="139"/>
      <c r="K38" s="139"/>
      <c r="L38" s="111">
        <v>0</v>
      </c>
      <c r="M38" s="111">
        <f t="shared" si="4"/>
        <v>2775</v>
      </c>
      <c r="N38" s="111">
        <f>SUMIFS(Collection!H:H,Collection!A:A,A38)-SUMIFS(Collection!I:I,Collection!A:A,A38)</f>
        <v>2765</v>
      </c>
      <c r="O38" s="143">
        <f t="shared" si="5"/>
        <v>10</v>
      </c>
      <c r="P38" s="156"/>
      <c r="Q38" s="156"/>
      <c r="R38" s="143" t="s">
        <v>1378</v>
      </c>
    </row>
    <row r="39" spans="1:18" x14ac:dyDescent="0.25">
      <c r="A39" s="140">
        <v>66950</v>
      </c>
      <c r="B39" s="191">
        <f t="shared" si="3"/>
        <v>46238</v>
      </c>
      <c r="C39" s="139">
        <v>25</v>
      </c>
      <c r="D39" s="139">
        <v>56</v>
      </c>
      <c r="E39" s="139">
        <f>87+11</f>
        <v>98</v>
      </c>
      <c r="F39" s="139">
        <v>54</v>
      </c>
      <c r="G39" s="139">
        <v>40</v>
      </c>
      <c r="H39" s="139">
        <v>10</v>
      </c>
      <c r="I39" s="139">
        <v>3</v>
      </c>
      <c r="J39" s="139"/>
      <c r="K39" s="139"/>
      <c r="L39" s="111"/>
      <c r="M39" s="111">
        <f t="shared" si="4"/>
        <v>66415</v>
      </c>
      <c r="N39" s="111">
        <f>SUMIFS(Collection!H:H,Collection!A:A,A39)-SUMIFS(Collection!I:I,Collection!A:A,A39)</f>
        <v>66415</v>
      </c>
      <c r="O39" s="143">
        <f t="shared" si="5"/>
        <v>0</v>
      </c>
      <c r="P39" s="156">
        <v>66959</v>
      </c>
      <c r="Q39" s="156"/>
      <c r="R39" s="143" t="s">
        <v>1376</v>
      </c>
    </row>
    <row r="40" spans="1:18" x14ac:dyDescent="0.25">
      <c r="A40" s="140">
        <v>66951</v>
      </c>
      <c r="B40" s="191">
        <f t="shared" si="3"/>
        <v>46239</v>
      </c>
      <c r="C40" s="139">
        <v>13</v>
      </c>
      <c r="D40" s="139">
        <v>11</v>
      </c>
      <c r="E40" s="139">
        <v>38</v>
      </c>
      <c r="F40" s="139">
        <v>12</v>
      </c>
      <c r="G40" s="139">
        <v>14</v>
      </c>
      <c r="H40" s="139">
        <v>17</v>
      </c>
      <c r="I40" s="139">
        <v>9</v>
      </c>
      <c r="J40" s="139"/>
      <c r="K40" s="139"/>
      <c r="L40" s="111">
        <v>800</v>
      </c>
      <c r="M40" s="111">
        <f t="shared" si="4"/>
        <v>24195</v>
      </c>
      <c r="N40" s="111">
        <f>SUMIFS(Collection!H:H,Collection!A:A,A40)-SUMIFS(Collection!I:I,Collection!A:A,A40)</f>
        <v>24195</v>
      </c>
      <c r="O40" s="143">
        <f t="shared" si="5"/>
        <v>0</v>
      </c>
      <c r="P40" s="156">
        <v>66959</v>
      </c>
      <c r="Q40" s="156"/>
      <c r="R40" s="143" t="s">
        <v>1376</v>
      </c>
    </row>
    <row r="41" spans="1:18" x14ac:dyDescent="0.25">
      <c r="A41" s="140">
        <v>66952</v>
      </c>
      <c r="B41" s="191">
        <f t="shared" si="3"/>
        <v>46240</v>
      </c>
      <c r="C41" s="139">
        <v>16</v>
      </c>
      <c r="D41" s="139">
        <v>20</v>
      </c>
      <c r="E41" s="139">
        <v>26</v>
      </c>
      <c r="F41" s="139">
        <v>33</v>
      </c>
      <c r="G41" s="139">
        <v>10</v>
      </c>
      <c r="H41" s="139">
        <v>18</v>
      </c>
      <c r="I41" s="139">
        <v>4</v>
      </c>
      <c r="J41" s="139"/>
      <c r="K41" s="139"/>
      <c r="L41" s="111">
        <v>640</v>
      </c>
      <c r="M41" s="111">
        <f t="shared" si="4"/>
        <v>31290</v>
      </c>
      <c r="N41" s="111">
        <f>SUMIFS(Collection!H:H,Collection!A:A,A41)-SUMIFS(Collection!I:I,Collection!A:A,A41)</f>
        <v>31290</v>
      </c>
      <c r="O41" s="143">
        <f t="shared" si="5"/>
        <v>0</v>
      </c>
      <c r="P41" s="156">
        <v>66959</v>
      </c>
      <c r="Q41" s="156"/>
      <c r="R41" s="143" t="s">
        <v>1376</v>
      </c>
    </row>
    <row r="42" spans="1:18" x14ac:dyDescent="0.25">
      <c r="A42" s="140">
        <v>66953</v>
      </c>
      <c r="B42" s="191">
        <f t="shared" si="3"/>
        <v>46241</v>
      </c>
      <c r="C42" s="139">
        <v>20</v>
      </c>
      <c r="D42" s="139">
        <v>18</v>
      </c>
      <c r="E42" s="139">
        <v>31</v>
      </c>
      <c r="F42" s="139">
        <v>46</v>
      </c>
      <c r="G42" s="139">
        <v>21</v>
      </c>
      <c r="H42" s="139">
        <v>20</v>
      </c>
      <c r="I42" s="139">
        <v>1</v>
      </c>
      <c r="J42" s="139"/>
      <c r="K42" s="139"/>
      <c r="L42" s="111"/>
      <c r="M42" s="111">
        <f t="shared" si="4"/>
        <v>35025</v>
      </c>
      <c r="N42" s="111">
        <f>SUMIFS(Collection!H:H,Collection!A:A,A42)-SUMIFS(Collection!I:I,Collection!A:A,A42)</f>
        <v>35065</v>
      </c>
      <c r="O42" s="143">
        <f t="shared" si="5"/>
        <v>-40</v>
      </c>
      <c r="P42" s="156"/>
      <c r="Q42" s="156"/>
      <c r="R42" s="143" t="s">
        <v>1378</v>
      </c>
    </row>
    <row r="43" spans="1:18" x14ac:dyDescent="0.25">
      <c r="A43" s="140">
        <v>66954</v>
      </c>
      <c r="B43" s="191">
        <f t="shared" si="3"/>
        <v>46242</v>
      </c>
      <c r="C43" s="139">
        <v>11</v>
      </c>
      <c r="D43" s="139">
        <v>16</v>
      </c>
      <c r="E43" s="139">
        <v>56</v>
      </c>
      <c r="F43" s="139">
        <v>29</v>
      </c>
      <c r="G43" s="139">
        <v>13</v>
      </c>
      <c r="H43" s="139">
        <v>23</v>
      </c>
      <c r="I43" s="139">
        <v>10</v>
      </c>
      <c r="J43" s="139"/>
      <c r="K43" s="139"/>
      <c r="L43" s="111">
        <v>320</v>
      </c>
      <c r="M43" s="111">
        <f t="shared" si="4"/>
        <v>26910</v>
      </c>
      <c r="N43" s="111">
        <f>SUMIFS(Collection!H:H,Collection!A:A,A43)-SUMIFS(Collection!I:I,Collection!A:A,A43)</f>
        <v>26910</v>
      </c>
      <c r="O43" s="143">
        <f t="shared" si="5"/>
        <v>0</v>
      </c>
      <c r="P43" s="156">
        <v>66959</v>
      </c>
      <c r="Q43" s="156"/>
      <c r="R43" s="143" t="s">
        <v>1376</v>
      </c>
    </row>
    <row r="44" spans="1:18" x14ac:dyDescent="0.25">
      <c r="A44" s="140">
        <v>66955</v>
      </c>
      <c r="B44" s="191">
        <f t="shared" si="3"/>
        <v>46243</v>
      </c>
      <c r="C44" s="139">
        <v>9</v>
      </c>
      <c r="D44" s="139">
        <v>17</v>
      </c>
      <c r="E44" s="139">
        <v>66</v>
      </c>
      <c r="F44" s="139">
        <v>30</v>
      </c>
      <c r="G44" s="139">
        <v>10</v>
      </c>
      <c r="H44" s="139">
        <v>9</v>
      </c>
      <c r="I44" s="139">
        <v>2</v>
      </c>
      <c r="J44" s="139"/>
      <c r="K44" s="139"/>
      <c r="L44" s="111"/>
      <c r="M44" s="111">
        <f t="shared" si="4"/>
        <v>25900</v>
      </c>
      <c r="N44" s="111">
        <f>SUMIFS(Collection!H:H,Collection!A:A,A44)-SUMIFS(Collection!I:I,Collection!A:A,A44)</f>
        <v>25850</v>
      </c>
      <c r="O44" s="143">
        <f t="shared" si="5"/>
        <v>50</v>
      </c>
      <c r="P44" s="156">
        <v>66959</v>
      </c>
      <c r="Q44" s="156"/>
      <c r="R44" s="143" t="s">
        <v>1376</v>
      </c>
    </row>
    <row r="45" spans="1:18" x14ac:dyDescent="0.25">
      <c r="A45" s="140">
        <v>66956</v>
      </c>
      <c r="B45" s="191">
        <f t="shared" si="3"/>
        <v>46244</v>
      </c>
      <c r="C45" s="139">
        <v>8</v>
      </c>
      <c r="D45" s="139">
        <v>3</v>
      </c>
      <c r="E45" s="139">
        <v>27</v>
      </c>
      <c r="F45" s="139">
        <v>21</v>
      </c>
      <c r="G45" s="139">
        <v>8</v>
      </c>
      <c r="H45" s="139">
        <v>5</v>
      </c>
      <c r="I45" s="139">
        <v>3</v>
      </c>
      <c r="J45" s="139"/>
      <c r="K45" s="139"/>
      <c r="L45" s="111"/>
      <c r="M45" s="111">
        <f t="shared" si="4"/>
        <v>13475</v>
      </c>
      <c r="N45" s="111">
        <f>SUMIFS(Collection!H:H,Collection!A:A,A45)-SUMIFS(Collection!I:I,Collection!A:A,A45)</f>
        <v>13475</v>
      </c>
      <c r="O45" s="143">
        <f t="shared" si="5"/>
        <v>0</v>
      </c>
      <c r="P45" s="156">
        <v>66959</v>
      </c>
      <c r="Q45" s="156"/>
      <c r="R45" s="143" t="s">
        <v>1376</v>
      </c>
    </row>
    <row r="46" spans="1:18" x14ac:dyDescent="0.25">
      <c r="A46" s="140">
        <v>66957</v>
      </c>
      <c r="B46" s="191">
        <f t="shared" si="3"/>
        <v>46245</v>
      </c>
      <c r="C46" s="139">
        <v>18</v>
      </c>
      <c r="D46" s="139">
        <v>7</v>
      </c>
      <c r="E46" s="139">
        <v>31</v>
      </c>
      <c r="F46" s="139">
        <v>35</v>
      </c>
      <c r="G46" s="139">
        <v>8</v>
      </c>
      <c r="H46" s="139">
        <v>54</v>
      </c>
      <c r="I46" s="139">
        <v>4</v>
      </c>
      <c r="J46" s="139"/>
      <c r="K46" s="139"/>
      <c r="L46" s="111">
        <v>400</v>
      </c>
      <c r="M46" s="111">
        <f t="shared" si="4"/>
        <v>27470</v>
      </c>
      <c r="N46" s="111">
        <f>SUMIFS(Collection!H:H,Collection!A:A,A46)-SUMIFS(Collection!I:I,Collection!A:A,A46)</f>
        <v>27470</v>
      </c>
      <c r="O46" s="143">
        <f t="shared" si="5"/>
        <v>0</v>
      </c>
      <c r="P46" s="156">
        <v>66959</v>
      </c>
      <c r="Q46" s="156"/>
      <c r="R46" s="143" t="s">
        <v>1376</v>
      </c>
    </row>
    <row r="47" spans="1:18" x14ac:dyDescent="0.25">
      <c r="A47" s="140">
        <v>66958</v>
      </c>
      <c r="B47" s="191">
        <f t="shared" si="3"/>
        <v>46246</v>
      </c>
      <c r="C47" s="139">
        <v>6</v>
      </c>
      <c r="D47" s="139">
        <v>28</v>
      </c>
      <c r="E47" s="139">
        <v>49</v>
      </c>
      <c r="F47" s="139">
        <v>38</v>
      </c>
      <c r="G47" s="139">
        <v>13</v>
      </c>
      <c r="H47" s="139">
        <v>20</v>
      </c>
      <c r="I47" s="139">
        <v>59</v>
      </c>
      <c r="J47" s="139"/>
      <c r="K47" s="139">
        <v>10000</v>
      </c>
      <c r="L47" s="111"/>
      <c r="M47" s="111">
        <f t="shared" si="4"/>
        <v>37555</v>
      </c>
      <c r="N47" s="111">
        <f>SUMIFS(Collection!H:H,Collection!A:A,A47)-SUMIFS(Collection!I:I,Collection!A:A,A47)</f>
        <v>37555</v>
      </c>
      <c r="O47" s="143">
        <f t="shared" si="5"/>
        <v>0</v>
      </c>
      <c r="P47" s="156">
        <v>66959</v>
      </c>
      <c r="Q47" s="156" t="s">
        <v>1379</v>
      </c>
      <c r="R47" s="143" t="s">
        <v>1376</v>
      </c>
    </row>
    <row r="48" spans="1:18" x14ac:dyDescent="0.25">
      <c r="A48" s="140">
        <v>66959</v>
      </c>
      <c r="B48" s="191">
        <f t="shared" si="3"/>
        <v>46247</v>
      </c>
      <c r="C48" s="139">
        <v>7</v>
      </c>
      <c r="D48" s="139">
        <v>26</v>
      </c>
      <c r="E48" s="139">
        <v>26</v>
      </c>
      <c r="F48" s="139">
        <v>40</v>
      </c>
      <c r="G48" s="139">
        <v>22</v>
      </c>
      <c r="H48" s="139">
        <v>31</v>
      </c>
      <c r="I48" s="139">
        <v>37</v>
      </c>
      <c r="J48" s="139"/>
      <c r="K48" s="139"/>
      <c r="L48" s="111"/>
      <c r="M48" s="111">
        <f t="shared" si="4"/>
        <v>25535</v>
      </c>
      <c r="N48" s="111">
        <f>SUMIFS(Collection!H:H,Collection!A:A,A48)-SUMIFS(Collection!I:I,Collection!A:A,A48)</f>
        <v>25535</v>
      </c>
      <c r="O48" s="143">
        <f t="shared" si="5"/>
        <v>0</v>
      </c>
      <c r="P48" s="156">
        <v>66963</v>
      </c>
      <c r="Q48" s="156"/>
      <c r="R48" s="143" t="s">
        <v>1376</v>
      </c>
    </row>
    <row r="49" spans="1:18" x14ac:dyDescent="0.25">
      <c r="A49" s="140">
        <v>66960</v>
      </c>
      <c r="B49" s="191">
        <f t="shared" si="3"/>
        <v>46248</v>
      </c>
      <c r="C49" s="139">
        <v>20</v>
      </c>
      <c r="D49" s="139">
        <v>10</v>
      </c>
      <c r="E49" s="139">
        <v>55</v>
      </c>
      <c r="F49" s="139">
        <v>71</v>
      </c>
      <c r="G49" s="139">
        <v>6</v>
      </c>
      <c r="H49" s="139">
        <v>4</v>
      </c>
      <c r="I49" s="139">
        <v>3</v>
      </c>
      <c r="J49" s="139"/>
      <c r="K49" s="139"/>
      <c r="L49" s="111"/>
      <c r="M49" s="111">
        <f t="shared" si="4"/>
        <v>34225</v>
      </c>
      <c r="N49" s="111">
        <f>SUMIFS(Collection!H:H,Collection!A:A,A49)-SUMIFS(Collection!I:I,Collection!A:A,A49)</f>
        <v>34225</v>
      </c>
      <c r="O49" s="143">
        <f t="shared" si="5"/>
        <v>0</v>
      </c>
      <c r="P49" s="156">
        <v>66963</v>
      </c>
      <c r="Q49" s="156"/>
      <c r="R49" s="143" t="s">
        <v>1376</v>
      </c>
    </row>
    <row r="50" spans="1:18" x14ac:dyDescent="0.25">
      <c r="A50" s="140">
        <v>66961</v>
      </c>
      <c r="B50" s="191">
        <f t="shared" si="3"/>
        <v>46249</v>
      </c>
      <c r="C50" s="139">
        <v>12</v>
      </c>
      <c r="D50" s="139">
        <v>24</v>
      </c>
      <c r="E50" s="139">
        <v>78</v>
      </c>
      <c r="F50" s="139">
        <v>31</v>
      </c>
      <c r="G50" s="139">
        <v>24</v>
      </c>
      <c r="H50" s="139">
        <v>19</v>
      </c>
      <c r="I50" s="139">
        <v>2</v>
      </c>
      <c r="J50" s="139"/>
      <c r="K50" s="139"/>
      <c r="L50" s="111">
        <v>30</v>
      </c>
      <c r="M50" s="111">
        <f t="shared" si="4"/>
        <v>34060</v>
      </c>
      <c r="N50" s="111">
        <f>SUMIFS(Collection!H:H,Collection!A:A,A50)-SUMIFS(Collection!I:I,Collection!A:A,A50)</f>
        <v>34060</v>
      </c>
      <c r="O50" s="143">
        <f t="shared" si="5"/>
        <v>0</v>
      </c>
      <c r="P50" s="156">
        <v>66963</v>
      </c>
      <c r="Q50" s="156"/>
      <c r="R50" s="143" t="s">
        <v>1376</v>
      </c>
    </row>
    <row r="51" spans="1:18" x14ac:dyDescent="0.25">
      <c r="A51" s="140" t="s">
        <v>59</v>
      </c>
      <c r="B51" s="191">
        <f t="shared" si="3"/>
        <v>46250</v>
      </c>
      <c r="C51" s="139">
        <v>13</v>
      </c>
      <c r="D51" s="139">
        <v>18</v>
      </c>
      <c r="E51" s="139">
        <v>45</v>
      </c>
      <c r="F51" s="139">
        <v>19</v>
      </c>
      <c r="G51" s="139">
        <v>32</v>
      </c>
      <c r="H51" s="139">
        <v>47</v>
      </c>
      <c r="I51" s="139"/>
      <c r="J51" s="139"/>
      <c r="K51" s="139">
        <v>800</v>
      </c>
      <c r="L51" s="111">
        <f>320+160</f>
        <v>480</v>
      </c>
      <c r="M51" s="111">
        <f t="shared" si="4"/>
        <v>29840</v>
      </c>
      <c r="N51" s="111">
        <f>SUMIFS(Collection!H:H,Collection!A:A,A51)-SUMIFS(Collection!I:I,Collection!A:A,A51)</f>
        <v>29830</v>
      </c>
      <c r="O51" s="143">
        <f t="shared" si="5"/>
        <v>10</v>
      </c>
      <c r="P51" s="156">
        <v>66963</v>
      </c>
      <c r="Q51" s="156" t="s">
        <v>1380</v>
      </c>
      <c r="R51" s="143" t="s">
        <v>1376</v>
      </c>
    </row>
    <row r="52" spans="1:18" x14ac:dyDescent="0.25">
      <c r="A52" s="140">
        <v>66962</v>
      </c>
      <c r="B52" s="191">
        <f t="shared" si="3"/>
        <v>46251</v>
      </c>
      <c r="C52" s="139">
        <v>18</v>
      </c>
      <c r="D52" s="139">
        <v>14</v>
      </c>
      <c r="E52" s="139">
        <v>11</v>
      </c>
      <c r="F52" s="139">
        <v>5</v>
      </c>
      <c r="G52" s="139">
        <v>16</v>
      </c>
      <c r="H52" s="139">
        <v>14</v>
      </c>
      <c r="I52" s="139">
        <v>3</v>
      </c>
      <c r="J52" s="139"/>
      <c r="K52" s="139"/>
      <c r="L52" s="111">
        <v>320</v>
      </c>
      <c r="M52" s="111">
        <f t="shared" si="4"/>
        <v>27145</v>
      </c>
      <c r="N52" s="111">
        <f>SUMIFS(Collection!H:H,Collection!A:A,A52)-SUMIFS(Collection!I:I,Collection!A:A,A52)</f>
        <v>27145</v>
      </c>
      <c r="O52" s="143">
        <f t="shared" si="5"/>
        <v>0</v>
      </c>
      <c r="P52" s="156">
        <v>66966</v>
      </c>
      <c r="Q52" s="156"/>
      <c r="R52" s="143" t="s">
        <v>1377</v>
      </c>
    </row>
    <row r="53" spans="1:18" x14ac:dyDescent="0.25">
      <c r="A53" s="140">
        <v>66963</v>
      </c>
      <c r="B53" s="191">
        <f t="shared" si="3"/>
        <v>46252</v>
      </c>
      <c r="C53" s="139">
        <v>18</v>
      </c>
      <c r="D53" s="139">
        <v>17</v>
      </c>
      <c r="E53" s="139">
        <v>45</v>
      </c>
      <c r="F53" s="139">
        <v>7</v>
      </c>
      <c r="G53" s="139">
        <v>23</v>
      </c>
      <c r="H53" s="139">
        <v>27</v>
      </c>
      <c r="I53" s="139">
        <v>5</v>
      </c>
      <c r="J53" s="139"/>
      <c r="K53" s="139"/>
      <c r="L53" s="111"/>
      <c r="M53" s="111">
        <f t="shared" si="4"/>
        <v>32105</v>
      </c>
      <c r="N53" s="111">
        <f>SUMIFS(Collection!H:H,Collection!A:A,A53)-SUMIFS(Collection!I:I,Collection!A:A,A53)</f>
        <v>32105</v>
      </c>
      <c r="O53" s="143">
        <f t="shared" si="5"/>
        <v>0</v>
      </c>
      <c r="P53" s="156">
        <v>66966</v>
      </c>
      <c r="Q53" s="156"/>
      <c r="R53" s="143" t="s">
        <v>1377</v>
      </c>
    </row>
    <row r="54" spans="1:18" x14ac:dyDescent="0.25">
      <c r="A54" s="140">
        <v>66964</v>
      </c>
      <c r="B54" s="191">
        <f t="shared" si="3"/>
        <v>46253</v>
      </c>
      <c r="C54" s="139">
        <v>35</v>
      </c>
      <c r="D54" s="139">
        <v>15</v>
      </c>
      <c r="E54" s="139">
        <v>19</v>
      </c>
      <c r="F54" s="139">
        <v>74</v>
      </c>
      <c r="G54" s="139"/>
      <c r="H54" s="139">
        <v>1</v>
      </c>
      <c r="I54" s="139">
        <v>1</v>
      </c>
      <c r="J54" s="139"/>
      <c r="K54" s="139"/>
      <c r="L54" s="111"/>
      <c r="M54" s="111">
        <f t="shared" si="4"/>
        <v>48115</v>
      </c>
      <c r="N54" s="111">
        <f>SUMIFS(Collection!H:H,Collection!A:A,A54)-SUMIFS(Collection!I:I,Collection!A:A,A54)</f>
        <v>48065</v>
      </c>
      <c r="O54" s="143">
        <f t="shared" si="5"/>
        <v>50</v>
      </c>
      <c r="P54" s="156">
        <v>66966</v>
      </c>
      <c r="Q54" s="156"/>
      <c r="R54" s="143" t="s">
        <v>1377</v>
      </c>
    </row>
    <row r="55" spans="1:18" x14ac:dyDescent="0.25">
      <c r="A55" s="140">
        <v>66965</v>
      </c>
      <c r="B55" s="191">
        <f t="shared" si="3"/>
        <v>46254</v>
      </c>
      <c r="C55" s="139">
        <v>17</v>
      </c>
      <c r="D55" s="139">
        <v>12</v>
      </c>
      <c r="E55" s="139">
        <v>21</v>
      </c>
      <c r="F55" s="139">
        <f>82+85+2</f>
        <v>169</v>
      </c>
      <c r="G55" s="139">
        <v>44</v>
      </c>
      <c r="H55" s="139">
        <v>40</v>
      </c>
      <c r="I55" s="139">
        <v>9</v>
      </c>
      <c r="J55" s="139"/>
      <c r="K55" s="139"/>
      <c r="L55" s="111"/>
      <c r="M55" s="111">
        <f t="shared" si="4"/>
        <v>34875</v>
      </c>
      <c r="N55" s="111">
        <f>SUMIFS(Collection!H:H,Collection!A:A,A55)-SUMIFS(Collection!I:I,Collection!A:A,A55)</f>
        <v>34875</v>
      </c>
      <c r="O55" s="143">
        <f t="shared" si="5"/>
        <v>0</v>
      </c>
      <c r="P55" s="156">
        <v>66966</v>
      </c>
      <c r="Q55" s="156"/>
      <c r="R55" s="143" t="s">
        <v>1377</v>
      </c>
    </row>
    <row r="56" spans="1:18" x14ac:dyDescent="0.25">
      <c r="A56" s="140">
        <v>66966</v>
      </c>
      <c r="B56" s="191">
        <f t="shared" si="3"/>
        <v>46255</v>
      </c>
      <c r="C56" s="139">
        <v>31</v>
      </c>
      <c r="D56" s="139">
        <v>24</v>
      </c>
      <c r="E56" s="139">
        <v>46</v>
      </c>
      <c r="F56" s="139">
        <v>36</v>
      </c>
      <c r="G56" s="139">
        <v>4</v>
      </c>
      <c r="H56" s="139"/>
      <c r="I56" s="139">
        <v>2</v>
      </c>
      <c r="J56" s="139"/>
      <c r="K56" s="139"/>
      <c r="L56" s="111"/>
      <c r="M56" s="111">
        <f t="shared" si="4"/>
        <v>49490</v>
      </c>
      <c r="N56" s="111">
        <f>SUMIFS(Collection!H:H,Collection!A:A,A56)-SUMIFS(Collection!I:I,Collection!A:A,A56)</f>
        <v>49490</v>
      </c>
      <c r="O56" s="143">
        <f t="shared" si="5"/>
        <v>0</v>
      </c>
      <c r="P56" s="156">
        <v>66972</v>
      </c>
      <c r="Q56" s="156"/>
      <c r="R56" s="143" t="s">
        <v>1376</v>
      </c>
    </row>
    <row r="57" spans="1:18" x14ac:dyDescent="0.25">
      <c r="A57" s="140">
        <v>66967</v>
      </c>
      <c r="B57" s="191">
        <f t="shared" si="3"/>
        <v>46256</v>
      </c>
      <c r="C57" s="139"/>
      <c r="D57" s="139">
        <v>3</v>
      </c>
      <c r="E57" s="139">
        <v>43</v>
      </c>
      <c r="F57" s="139">
        <v>14</v>
      </c>
      <c r="G57" s="139">
        <v>22</v>
      </c>
      <c r="H57" s="139">
        <v>42</v>
      </c>
      <c r="I57" s="139">
        <v>1</v>
      </c>
      <c r="J57" s="139"/>
      <c r="K57" s="139"/>
      <c r="L57" s="111"/>
      <c r="M57" s="111">
        <f t="shared" si="4"/>
        <v>7365</v>
      </c>
      <c r="N57" s="111">
        <f>SUMIFS(Collection!H:H,Collection!A:A,A57)-SUMIFS(Collection!I:I,Collection!A:A,A57)</f>
        <v>7355</v>
      </c>
      <c r="O57" s="143">
        <f t="shared" si="5"/>
        <v>10</v>
      </c>
      <c r="P57" s="156">
        <v>66972</v>
      </c>
      <c r="Q57" s="156"/>
      <c r="R57" s="143" t="s">
        <v>1376</v>
      </c>
    </row>
    <row r="58" spans="1:18" x14ac:dyDescent="0.25">
      <c r="A58" s="140">
        <v>66968</v>
      </c>
      <c r="B58" s="191">
        <f t="shared" si="3"/>
        <v>46257</v>
      </c>
      <c r="C58" s="139">
        <v>30</v>
      </c>
      <c r="D58" s="139">
        <v>30</v>
      </c>
      <c r="E58" s="139">
        <v>12</v>
      </c>
      <c r="F58" s="139">
        <v>2</v>
      </c>
      <c r="G58" s="139">
        <v>22</v>
      </c>
      <c r="H58" s="139">
        <v>43</v>
      </c>
      <c r="I58" s="139">
        <v>62</v>
      </c>
      <c r="J58" s="139"/>
      <c r="K58" s="139"/>
      <c r="L58" s="111">
        <v>800</v>
      </c>
      <c r="M58" s="111">
        <f t="shared" si="4"/>
        <v>48280</v>
      </c>
      <c r="N58" s="111">
        <f>SUMIFS(Collection!H:H,Collection!A:A,A58)-SUMIFS(Collection!I:I,Collection!A:A,A58)</f>
        <v>48280</v>
      </c>
      <c r="O58" s="143">
        <f t="shared" si="5"/>
        <v>0</v>
      </c>
      <c r="P58" s="156">
        <v>66972</v>
      </c>
      <c r="Q58" s="156"/>
      <c r="R58" s="143" t="s">
        <v>1376</v>
      </c>
    </row>
    <row r="59" spans="1:18" x14ac:dyDescent="0.25">
      <c r="A59" s="140">
        <v>66969</v>
      </c>
      <c r="B59" s="191">
        <f t="shared" si="3"/>
        <v>46258</v>
      </c>
      <c r="C59" s="139">
        <v>3</v>
      </c>
      <c r="D59" s="139">
        <v>4</v>
      </c>
      <c r="E59" s="139">
        <v>48</v>
      </c>
      <c r="F59" s="139">
        <v>31</v>
      </c>
      <c r="G59" s="139">
        <v>0</v>
      </c>
      <c r="H59" s="139">
        <v>0</v>
      </c>
      <c r="I59" s="139">
        <v>6</v>
      </c>
      <c r="J59" s="139"/>
      <c r="K59" s="139"/>
      <c r="L59" s="111"/>
      <c r="M59" s="111">
        <f t="shared" si="4"/>
        <v>11380</v>
      </c>
      <c r="N59" s="111">
        <f>SUMIFS(Collection!H:H,Collection!A:A,A59)-SUMIFS(Collection!I:I,Collection!A:A,A59)</f>
        <v>11380</v>
      </c>
      <c r="O59" s="143">
        <f t="shared" si="5"/>
        <v>0</v>
      </c>
      <c r="P59" s="156">
        <v>66972</v>
      </c>
      <c r="Q59" s="156"/>
      <c r="R59" s="143" t="s">
        <v>1376</v>
      </c>
    </row>
    <row r="60" spans="1:18" x14ac:dyDescent="0.25">
      <c r="A60" s="140">
        <v>66970</v>
      </c>
      <c r="B60" s="191">
        <f t="shared" si="3"/>
        <v>46259</v>
      </c>
      <c r="C60" s="139">
        <v>0</v>
      </c>
      <c r="D60" s="139">
        <v>12</v>
      </c>
      <c r="E60" s="139">
        <v>43</v>
      </c>
      <c r="F60" s="139">
        <v>21</v>
      </c>
      <c r="G60" s="139">
        <v>58</v>
      </c>
      <c r="H60" s="139">
        <v>57</v>
      </c>
      <c r="I60" s="139">
        <v>23</v>
      </c>
      <c r="J60" s="139"/>
      <c r="K60" s="139">
        <v>13000</v>
      </c>
      <c r="L60" s="111">
        <v>4160</v>
      </c>
      <c r="M60" s="111">
        <f t="shared" si="4"/>
        <v>30355</v>
      </c>
      <c r="N60" s="111">
        <f>SUMIFS(Collection!H:H,Collection!A:A,A60)-SUMIFS(Collection!I:I,Collection!A:A,A60)</f>
        <v>30355</v>
      </c>
      <c r="O60" s="143">
        <f t="shared" si="5"/>
        <v>0</v>
      </c>
      <c r="P60" s="156">
        <v>66972</v>
      </c>
      <c r="Q60" s="156" t="s">
        <v>9017</v>
      </c>
      <c r="R60" s="143" t="s">
        <v>1376</v>
      </c>
    </row>
    <row r="61" spans="1:18" x14ac:dyDescent="0.25">
      <c r="A61" s="140">
        <v>66971</v>
      </c>
      <c r="B61" s="191">
        <f t="shared" si="3"/>
        <v>46260</v>
      </c>
      <c r="C61" s="139">
        <v>1</v>
      </c>
      <c r="D61" s="139">
        <v>17</v>
      </c>
      <c r="E61" s="139">
        <v>100</v>
      </c>
      <c r="F61" s="139">
        <v>189</v>
      </c>
      <c r="G61" s="139">
        <v>266</v>
      </c>
      <c r="H61" s="139">
        <v>27</v>
      </c>
      <c r="I61" s="139">
        <v>5</v>
      </c>
      <c r="J61" s="139"/>
      <c r="K61" s="139">
        <v>2400</v>
      </c>
      <c r="L61" s="111">
        <v>800</v>
      </c>
      <c r="M61" s="111">
        <f t="shared" si="4"/>
        <v>37765</v>
      </c>
      <c r="N61" s="111">
        <f>SUMIFS(Collection!H:H,Collection!A:A,A61)-SUMIFS(Collection!I:I,Collection!A:A,A61)</f>
        <v>37765</v>
      </c>
      <c r="O61" s="143">
        <f t="shared" si="5"/>
        <v>0</v>
      </c>
      <c r="P61" s="156">
        <v>66972</v>
      </c>
      <c r="Q61" s="156" t="s">
        <v>9009</v>
      </c>
      <c r="R61" s="143" t="s">
        <v>1376</v>
      </c>
    </row>
    <row r="62" spans="1:18" x14ac:dyDescent="0.25">
      <c r="A62" s="140">
        <v>66972</v>
      </c>
      <c r="B62" s="191">
        <f t="shared" si="3"/>
        <v>46261</v>
      </c>
      <c r="C62" s="139">
        <v>16</v>
      </c>
      <c r="D62" s="139">
        <v>37</v>
      </c>
      <c r="E62" s="139">
        <v>15</v>
      </c>
      <c r="F62" s="139">
        <v>41</v>
      </c>
      <c r="G62" s="139">
        <v>19</v>
      </c>
      <c r="H62" s="139">
        <v>3</v>
      </c>
      <c r="I62" s="139">
        <v>12</v>
      </c>
      <c r="J62" s="139"/>
      <c r="K62" s="139"/>
      <c r="L62" s="111">
        <v>10000</v>
      </c>
      <c r="M62" s="111">
        <f t="shared" si="4"/>
        <v>48520</v>
      </c>
      <c r="N62" s="111">
        <f>SUMIFS(Collection!H:H,Collection!A:A,A62)-SUMIFS(Collection!I:I,Collection!A:A,A62)</f>
        <v>48520</v>
      </c>
      <c r="O62" s="143">
        <f t="shared" si="5"/>
        <v>0</v>
      </c>
      <c r="P62" s="156">
        <v>66979</v>
      </c>
      <c r="Q62" s="156"/>
      <c r="R62" s="143"/>
    </row>
    <row r="63" spans="1:18" x14ac:dyDescent="0.25">
      <c r="A63" s="140">
        <v>66973</v>
      </c>
      <c r="B63" s="191">
        <f t="shared" si="3"/>
        <v>46262</v>
      </c>
      <c r="C63" s="139">
        <v>15</v>
      </c>
      <c r="D63" s="139">
        <v>5</v>
      </c>
      <c r="E63" s="139">
        <v>26</v>
      </c>
      <c r="F63" s="139">
        <v>34</v>
      </c>
      <c r="G63" s="139">
        <v>1</v>
      </c>
      <c r="H63" s="139">
        <v>3</v>
      </c>
      <c r="I63" s="139">
        <v>16</v>
      </c>
      <c r="J63" s="139"/>
      <c r="K63" s="139"/>
      <c r="L63" s="111"/>
      <c r="M63" s="111">
        <f t="shared" si="4"/>
        <v>21930</v>
      </c>
      <c r="N63" s="111">
        <f>SUMIFS(Collection!H:H,Collection!A:A,A63)-SUMIFS(Collection!I:I,Collection!A:A,A63)</f>
        <v>21925</v>
      </c>
      <c r="O63" s="143">
        <f t="shared" si="5"/>
        <v>5</v>
      </c>
      <c r="P63" s="156">
        <v>66979</v>
      </c>
      <c r="Q63" s="156"/>
      <c r="R63" s="143"/>
    </row>
    <row r="64" spans="1:18" x14ac:dyDescent="0.25">
      <c r="A64" s="140">
        <v>66974</v>
      </c>
      <c r="B64" s="191">
        <f t="shared" si="3"/>
        <v>46263</v>
      </c>
      <c r="C64" s="139">
        <v>7</v>
      </c>
      <c r="D64" s="139">
        <v>14</v>
      </c>
      <c r="E64" s="139">
        <v>63</v>
      </c>
      <c r="F64" s="139">
        <v>37</v>
      </c>
      <c r="G64" s="139">
        <v>39</v>
      </c>
      <c r="H64" s="139">
        <v>5</v>
      </c>
      <c r="I64" s="139">
        <v>5</v>
      </c>
      <c r="J64" s="139"/>
      <c r="K64" s="139"/>
      <c r="L64" s="111"/>
      <c r="M64" s="111">
        <f t="shared" si="4"/>
        <v>23005</v>
      </c>
      <c r="N64" s="111">
        <f>SUMIFS(Collection!H:H,Collection!A:A,A64)-SUMIFS(Collection!I:I,Collection!A:A,A64)</f>
        <v>22985</v>
      </c>
      <c r="O64" s="143">
        <f t="shared" si="5"/>
        <v>20</v>
      </c>
      <c r="P64" s="156">
        <v>66979</v>
      </c>
      <c r="Q64" s="156"/>
      <c r="R64" s="143"/>
    </row>
    <row r="65" spans="1:18" x14ac:dyDescent="0.25">
      <c r="A65" s="140">
        <v>66975</v>
      </c>
      <c r="B65" s="191">
        <f t="shared" si="3"/>
        <v>46264</v>
      </c>
      <c r="C65" s="139">
        <v>10</v>
      </c>
      <c r="D65" s="139">
        <v>10</v>
      </c>
      <c r="E65" s="139">
        <v>26</v>
      </c>
      <c r="F65" s="139">
        <v>51</v>
      </c>
      <c r="G65" s="139">
        <v>33</v>
      </c>
      <c r="H65" s="139">
        <v>10</v>
      </c>
      <c r="I65" s="139">
        <v>1</v>
      </c>
      <c r="J65" s="139"/>
      <c r="K65" s="139"/>
      <c r="L65" s="111"/>
      <c r="M65" s="111">
        <f t="shared" si="4"/>
        <v>20915</v>
      </c>
      <c r="N65" s="111">
        <f>SUMIFS(Collection!H:H,Collection!A:A,A65)-SUMIFS(Collection!I:I,Collection!A:A,A65)</f>
        <v>20915</v>
      </c>
      <c r="O65" s="143">
        <f t="shared" si="5"/>
        <v>0</v>
      </c>
      <c r="P65" s="156">
        <v>66979</v>
      </c>
      <c r="Q65" s="156"/>
      <c r="R65" s="143"/>
    </row>
    <row r="66" spans="1:18" x14ac:dyDescent="0.25">
      <c r="A66" s="140">
        <v>66976</v>
      </c>
      <c r="B66" s="191">
        <f t="shared" si="3"/>
        <v>46265</v>
      </c>
      <c r="C66" s="139">
        <v>47</v>
      </c>
      <c r="D66" s="139">
        <v>39</v>
      </c>
      <c r="E66" s="139">
        <v>34</v>
      </c>
      <c r="F66" s="139">
        <v>21</v>
      </c>
      <c r="G66" s="139">
        <v>1</v>
      </c>
      <c r="H66" s="139">
        <v>14</v>
      </c>
      <c r="I66" s="139">
        <v>5</v>
      </c>
      <c r="J66" s="139"/>
      <c r="K66" s="139"/>
      <c r="L66" s="111">
        <v>800</v>
      </c>
      <c r="M66" s="111">
        <f t="shared" si="4"/>
        <v>71935</v>
      </c>
      <c r="N66" s="111">
        <f>SUMIFS(Collection!H:H,Collection!A:A,A66)-SUMIFS(Collection!I:I,Collection!A:A,A66)</f>
        <v>71905</v>
      </c>
      <c r="O66" s="143">
        <f t="shared" si="5"/>
        <v>30</v>
      </c>
      <c r="P66" s="156">
        <v>66979</v>
      </c>
      <c r="Q66" s="156"/>
      <c r="R66" s="143"/>
    </row>
    <row r="67" spans="1:18" x14ac:dyDescent="0.25">
      <c r="A67" s="140">
        <v>66977</v>
      </c>
      <c r="B67" s="191">
        <f t="shared" si="3"/>
        <v>46266</v>
      </c>
      <c r="C67" s="139">
        <v>12</v>
      </c>
      <c r="D67" s="139">
        <v>14</v>
      </c>
      <c r="E67" s="139">
        <v>35</v>
      </c>
      <c r="F67" s="139">
        <v>43</v>
      </c>
      <c r="G67" s="139">
        <v>20</v>
      </c>
      <c r="H67" s="139">
        <v>37</v>
      </c>
      <c r="I67" s="139">
        <v>52</v>
      </c>
      <c r="J67" s="139"/>
      <c r="K67" s="139"/>
      <c r="L67" s="111"/>
      <c r="M67" s="111">
        <f t="shared" si="4"/>
        <v>25680</v>
      </c>
      <c r="N67" s="111">
        <f>SUMIFS(Collection!H:H,Collection!A:A,A67)-SUMIFS(Collection!I:I,Collection!A:A,A67)</f>
        <v>25585</v>
      </c>
      <c r="O67" s="143">
        <f t="shared" si="5"/>
        <v>95</v>
      </c>
      <c r="P67" s="156">
        <v>66979</v>
      </c>
      <c r="Q67" s="156"/>
      <c r="R67" s="143"/>
    </row>
    <row r="68" spans="1:18" x14ac:dyDescent="0.25">
      <c r="A68" s="140">
        <v>66978</v>
      </c>
      <c r="B68" s="191">
        <f t="shared" si="3"/>
        <v>46267</v>
      </c>
      <c r="C68" s="139"/>
      <c r="D68" s="139">
        <v>2</v>
      </c>
      <c r="E68" s="139">
        <v>65</v>
      </c>
      <c r="F68" s="139">
        <v>3</v>
      </c>
      <c r="G68" s="139">
        <v>6</v>
      </c>
      <c r="H68" s="139">
        <v>15</v>
      </c>
      <c r="I68" s="139">
        <v>4</v>
      </c>
      <c r="J68" s="139"/>
      <c r="K68" s="139"/>
      <c r="L68" s="111"/>
      <c r="M68" s="111">
        <f t="shared" si="4"/>
        <v>7940</v>
      </c>
      <c r="N68" s="111">
        <f>SUMIFS(Collection!H:H,Collection!A:A,A68)-SUMIFS(Collection!I:I,Collection!A:A,A68)</f>
        <v>7005</v>
      </c>
      <c r="O68" s="143">
        <f t="shared" si="5"/>
        <v>935</v>
      </c>
      <c r="P68" s="156">
        <v>66986</v>
      </c>
      <c r="Q68" s="156"/>
      <c r="R68" s="143"/>
    </row>
    <row r="69" spans="1:18" x14ac:dyDescent="0.25">
      <c r="A69" s="140">
        <v>66979</v>
      </c>
      <c r="B69" s="191">
        <f t="shared" si="3"/>
        <v>46268</v>
      </c>
      <c r="C69" s="139"/>
      <c r="D69" s="139"/>
      <c r="E69" s="139"/>
      <c r="F69" s="139">
        <v>11</v>
      </c>
      <c r="G69" s="139">
        <v>4</v>
      </c>
      <c r="H69" s="139">
        <v>7</v>
      </c>
      <c r="I69" s="139"/>
      <c r="J69" s="139"/>
      <c r="K69" s="139"/>
      <c r="L69" s="111"/>
      <c r="M69" s="111">
        <f t="shared" si="4"/>
        <v>700</v>
      </c>
      <c r="N69" s="111">
        <f>SUMIFS(Collection!H:H,Collection!A:A,A69)-SUMIFS(Collection!I:I,Collection!A:A,A69)</f>
        <v>700</v>
      </c>
      <c r="O69" s="143">
        <f t="shared" si="5"/>
        <v>0</v>
      </c>
      <c r="P69" s="156">
        <v>66986</v>
      </c>
      <c r="Q69" s="156"/>
      <c r="R69" s="143"/>
    </row>
    <row r="70" spans="1:18" x14ac:dyDescent="0.25">
      <c r="A70" s="140">
        <v>66980</v>
      </c>
      <c r="B70" s="191">
        <f t="shared" si="3"/>
        <v>46269</v>
      </c>
      <c r="C70" s="139">
        <v>13</v>
      </c>
      <c r="D70" s="139">
        <v>12</v>
      </c>
      <c r="E70" s="139">
        <v>50</v>
      </c>
      <c r="F70" s="139">
        <v>37</v>
      </c>
      <c r="G70" s="139">
        <v>14</v>
      </c>
      <c r="H70" s="139">
        <v>21</v>
      </c>
      <c r="I70" s="139">
        <v>9</v>
      </c>
      <c r="J70" s="139"/>
      <c r="K70" s="139"/>
      <c r="L70" s="111"/>
      <c r="M70" s="111">
        <f t="shared" si="4"/>
        <v>26385</v>
      </c>
      <c r="N70" s="111">
        <f>SUMIFS(Collection!H:H,Collection!A:A,A70)-SUMIFS(Collection!I:I,Collection!A:A,A70)</f>
        <v>26385</v>
      </c>
      <c r="O70" s="143">
        <f t="shared" si="5"/>
        <v>0</v>
      </c>
      <c r="P70" s="156">
        <v>66986</v>
      </c>
      <c r="Q70" s="156"/>
      <c r="R70" s="143"/>
    </row>
    <row r="71" spans="1:18" x14ac:dyDescent="0.25">
      <c r="A71" s="140">
        <v>66981</v>
      </c>
      <c r="B71" s="191">
        <f t="shared" si="3"/>
        <v>46270</v>
      </c>
      <c r="C71" s="139">
        <v>11</v>
      </c>
      <c r="D71" s="139">
        <v>21</v>
      </c>
      <c r="E71" s="139">
        <v>79</v>
      </c>
      <c r="F71" s="139">
        <v>64</v>
      </c>
      <c r="G71" s="139">
        <v>25</v>
      </c>
      <c r="H71" s="139">
        <v>28</v>
      </c>
      <c r="I71" s="139">
        <v>51</v>
      </c>
      <c r="J71" s="139"/>
      <c r="K71" s="139">
        <v>50</v>
      </c>
      <c r="L71" s="111"/>
      <c r="M71" s="111">
        <f t="shared" si="4"/>
        <v>33685</v>
      </c>
      <c r="N71" s="111">
        <f>SUMIFS(Collection!H:H,Collection!A:A,A71)-SUMIFS(Collection!I:I,Collection!A:A,A71)</f>
        <v>33670</v>
      </c>
      <c r="O71" s="143">
        <f t="shared" si="5"/>
        <v>15</v>
      </c>
      <c r="P71" s="156">
        <v>66986</v>
      </c>
      <c r="Q71" s="156"/>
      <c r="R71" s="143"/>
    </row>
    <row r="72" spans="1:18" x14ac:dyDescent="0.25">
      <c r="A72" s="140">
        <v>66982</v>
      </c>
      <c r="B72" s="191">
        <f t="shared" si="3"/>
        <v>46271</v>
      </c>
      <c r="C72" s="139">
        <v>8</v>
      </c>
      <c r="D72" s="139">
        <v>23</v>
      </c>
      <c r="E72" s="139">
        <v>46</v>
      </c>
      <c r="F72" s="139">
        <v>29</v>
      </c>
      <c r="G72" s="139">
        <v>16</v>
      </c>
      <c r="H72" s="139">
        <v>37</v>
      </c>
      <c r="I72" s="139">
        <v>4</v>
      </c>
      <c r="J72" s="139"/>
      <c r="K72" s="139"/>
      <c r="L72" s="111"/>
      <c r="M72" s="111">
        <f t="shared" si="4"/>
        <v>26260</v>
      </c>
      <c r="N72" s="111">
        <f>SUMIFS(Collection!H:H,Collection!A:A,A72)-SUMIFS(Collection!I:I,Collection!A:A,A72)</f>
        <v>26960</v>
      </c>
      <c r="O72" s="143">
        <f t="shared" si="5"/>
        <v>-700</v>
      </c>
      <c r="P72" s="156">
        <v>66986</v>
      </c>
      <c r="Q72" s="156"/>
      <c r="R72" s="143"/>
    </row>
    <row r="73" spans="1:18" x14ac:dyDescent="0.25">
      <c r="A73" s="140">
        <v>66983</v>
      </c>
      <c r="B73" s="191">
        <f t="shared" si="3"/>
        <v>46272</v>
      </c>
      <c r="C73" s="139">
        <v>8</v>
      </c>
      <c r="D73" s="139">
        <v>57</v>
      </c>
      <c r="E73" s="139">
        <v>39</v>
      </c>
      <c r="F73" s="139">
        <v>43</v>
      </c>
      <c r="G73" s="139">
        <v>15</v>
      </c>
      <c r="H73" s="139">
        <v>22</v>
      </c>
      <c r="I73" s="139">
        <v>72</v>
      </c>
      <c r="J73" s="139"/>
      <c r="K73" s="139">
        <f>30000+10000+2825</f>
        <v>42825</v>
      </c>
      <c r="L73" s="111"/>
      <c r="M73" s="111">
        <f t="shared" si="4"/>
        <v>86255</v>
      </c>
      <c r="N73" s="111">
        <f>SUMIFS(Collection!H:H,Collection!A:A,A73)-SUMIFS(Collection!I:I,Collection!A:A,A73)</f>
        <v>86255</v>
      </c>
      <c r="O73" s="143">
        <f t="shared" si="5"/>
        <v>0</v>
      </c>
      <c r="P73" s="156">
        <v>66986</v>
      </c>
      <c r="Q73" s="156"/>
      <c r="R73" s="143"/>
    </row>
    <row r="74" spans="1:18" x14ac:dyDescent="0.25">
      <c r="A74" s="140">
        <v>66984</v>
      </c>
      <c r="B74" s="191">
        <f t="shared" si="3"/>
        <v>46273</v>
      </c>
      <c r="C74" s="139">
        <v>13</v>
      </c>
      <c r="D74" s="139">
        <v>13</v>
      </c>
      <c r="E74" s="139">
        <v>42</v>
      </c>
      <c r="F74" s="139">
        <v>17</v>
      </c>
      <c r="G74" s="139">
        <v>17</v>
      </c>
      <c r="H74" s="139"/>
      <c r="I74" s="139">
        <v>5</v>
      </c>
      <c r="J74" s="139"/>
      <c r="K74" s="139"/>
      <c r="L74" s="111">
        <v>160</v>
      </c>
      <c r="M74" s="111">
        <f t="shared" si="4"/>
        <v>25075</v>
      </c>
      <c r="N74" s="111">
        <f>SUMIFS(Collection!H:H,Collection!A:A,A74)-SUMIFS(Collection!I:I,Collection!A:A,A74)</f>
        <v>24985</v>
      </c>
      <c r="O74" s="143">
        <f t="shared" si="5"/>
        <v>90</v>
      </c>
      <c r="P74" s="156">
        <v>66986</v>
      </c>
      <c r="Q74" s="156"/>
      <c r="R74" s="143"/>
    </row>
    <row r="75" spans="1:18" x14ac:dyDescent="0.25">
      <c r="A75" s="140">
        <v>66985</v>
      </c>
      <c r="B75" s="191">
        <f t="shared" si="3"/>
        <v>46274</v>
      </c>
      <c r="C75" s="139">
        <v>12</v>
      </c>
      <c r="D75" s="139">
        <v>15</v>
      </c>
      <c r="E75" s="139">
        <v>66</v>
      </c>
      <c r="F75" s="139">
        <v>58</v>
      </c>
      <c r="G75" s="139">
        <v>8</v>
      </c>
      <c r="H75" s="139">
        <v>115</v>
      </c>
      <c r="I75" s="139">
        <v>1</v>
      </c>
      <c r="J75" s="139"/>
      <c r="K75" s="139">
        <v>1100</v>
      </c>
      <c r="L75" s="111">
        <v>800</v>
      </c>
      <c r="M75" s="111">
        <f t="shared" ref="M75:M138" si="6">C75*1000+D75*500+E75*100+F75*50+G75*20+H75*10+I75*5+J75*2+K75*1+L75</f>
        <v>32215</v>
      </c>
      <c r="N75" s="111">
        <f>SUMIFS(Collection!H:H,Collection!A:A,A75)-SUMIFS(Collection!I:I,Collection!A:A,A75)</f>
        <v>31975</v>
      </c>
      <c r="O75" s="143">
        <f t="shared" si="5"/>
        <v>240</v>
      </c>
      <c r="P75" s="156">
        <v>66986</v>
      </c>
      <c r="Q75" s="156"/>
      <c r="R75" s="143"/>
    </row>
    <row r="76" spans="1:18" x14ac:dyDescent="0.25">
      <c r="A76" s="140">
        <v>66986</v>
      </c>
      <c r="B76" s="191">
        <f t="shared" si="3"/>
        <v>46275</v>
      </c>
      <c r="C76" s="139">
        <v>25</v>
      </c>
      <c r="D76" s="139">
        <v>14</v>
      </c>
      <c r="E76" s="139">
        <v>49</v>
      </c>
      <c r="F76" s="139">
        <v>26</v>
      </c>
      <c r="G76" s="139">
        <v>21</v>
      </c>
      <c r="H76" s="139">
        <v>40</v>
      </c>
      <c r="I76" s="139"/>
      <c r="J76" s="139"/>
      <c r="K76" s="139"/>
      <c r="L76" s="111"/>
      <c r="M76" s="111">
        <f t="shared" si="6"/>
        <v>39020</v>
      </c>
      <c r="N76" s="111">
        <f>SUMIFS(Collection!H:H,Collection!A:A,A76)-SUMIFS(Collection!I:I,Collection!A:A,A76)</f>
        <v>39030</v>
      </c>
      <c r="O76" s="143">
        <f t="shared" si="5"/>
        <v>-10</v>
      </c>
      <c r="P76" s="156">
        <v>66993</v>
      </c>
      <c r="Q76" s="156"/>
      <c r="R76" s="143"/>
    </row>
    <row r="77" spans="1:18" x14ac:dyDescent="0.25">
      <c r="A77" s="140">
        <v>66987</v>
      </c>
      <c r="B77" s="191">
        <f t="shared" si="3"/>
        <v>46276</v>
      </c>
      <c r="C77" s="139">
        <v>16</v>
      </c>
      <c r="D77" s="139">
        <v>21</v>
      </c>
      <c r="E77" s="139">
        <v>17</v>
      </c>
      <c r="F77" s="139">
        <v>17</v>
      </c>
      <c r="G77" s="139">
        <v>5</v>
      </c>
      <c r="H77" s="139">
        <v>2</v>
      </c>
      <c r="I77" s="139">
        <v>1</v>
      </c>
      <c r="J77" s="139"/>
      <c r="K77" s="139"/>
      <c r="L77" s="111">
        <v>800</v>
      </c>
      <c r="M77" s="111">
        <f t="shared" si="6"/>
        <v>29975</v>
      </c>
      <c r="N77" s="111">
        <f>SUMIFS(Collection!H:H,Collection!A:A,A77)-SUMIFS(Collection!I:I,Collection!A:A,A77)</f>
        <v>29975</v>
      </c>
      <c r="O77" s="143">
        <f t="shared" si="5"/>
        <v>0</v>
      </c>
      <c r="P77" s="156">
        <v>66993</v>
      </c>
      <c r="Q77" s="156"/>
      <c r="R77" s="143"/>
    </row>
    <row r="78" spans="1:18" x14ac:dyDescent="0.25">
      <c r="A78" s="140">
        <v>66988</v>
      </c>
      <c r="B78" s="191">
        <f t="shared" si="3"/>
        <v>46277</v>
      </c>
      <c r="C78" s="139">
        <v>26</v>
      </c>
      <c r="D78" s="139">
        <v>28</v>
      </c>
      <c r="E78" s="139">
        <v>71</v>
      </c>
      <c r="F78" s="139">
        <v>12</v>
      </c>
      <c r="G78" s="139">
        <v>4</v>
      </c>
      <c r="H78" s="139">
        <v>17</v>
      </c>
      <c r="I78" s="139">
        <v>1</v>
      </c>
      <c r="J78" s="139"/>
      <c r="K78" s="139">
        <v>1200</v>
      </c>
      <c r="L78" s="111">
        <v>800</v>
      </c>
      <c r="M78" s="111">
        <f t="shared" si="6"/>
        <v>49955</v>
      </c>
      <c r="N78" s="111">
        <f>SUMIFS(Collection!H:H,Collection!A:A,A78)-SUMIFS(Collection!I:I,Collection!A:A,A78)</f>
        <v>50015</v>
      </c>
      <c r="O78" s="143">
        <f t="shared" si="5"/>
        <v>-60</v>
      </c>
      <c r="P78" s="156">
        <v>66993</v>
      </c>
      <c r="Q78" s="156" t="s">
        <v>9457</v>
      </c>
      <c r="R78" s="143"/>
    </row>
    <row r="79" spans="1:18" x14ac:dyDescent="0.25">
      <c r="A79" s="140">
        <v>66989</v>
      </c>
      <c r="B79" s="191">
        <f t="shared" si="3"/>
        <v>46278</v>
      </c>
      <c r="C79" s="139">
        <v>29</v>
      </c>
      <c r="D79" s="139">
        <v>26</v>
      </c>
      <c r="E79" s="139">
        <v>17</v>
      </c>
      <c r="F79" s="139">
        <v>11</v>
      </c>
      <c r="G79" s="139">
        <v>13</v>
      </c>
      <c r="H79" s="139">
        <v>2</v>
      </c>
      <c r="I79" s="139">
        <v>3</v>
      </c>
      <c r="J79" s="139"/>
      <c r="K79" s="139"/>
      <c r="L79" s="111">
        <v>800</v>
      </c>
      <c r="M79" s="111">
        <f t="shared" si="6"/>
        <v>45345</v>
      </c>
      <c r="N79" s="111">
        <f>SUMIFS(Collection!H:H,Collection!A:A,A79)-SUMIFS(Collection!I:I,Collection!A:A,A79)</f>
        <v>45330</v>
      </c>
      <c r="O79" s="143">
        <f t="shared" si="5"/>
        <v>15</v>
      </c>
      <c r="P79" s="156">
        <v>66993</v>
      </c>
      <c r="Q79" s="156"/>
      <c r="R79" s="143"/>
    </row>
    <row r="80" spans="1:18" x14ac:dyDescent="0.25">
      <c r="A80" s="140">
        <v>66990</v>
      </c>
      <c r="B80" s="191">
        <f t="shared" si="3"/>
        <v>46279</v>
      </c>
      <c r="C80" s="139">
        <v>19</v>
      </c>
      <c r="D80" s="139">
        <v>31</v>
      </c>
      <c r="E80" s="139">
        <v>7</v>
      </c>
      <c r="F80" s="139">
        <v>10</v>
      </c>
      <c r="G80" s="139">
        <v>2</v>
      </c>
      <c r="H80" s="139">
        <v>1</v>
      </c>
      <c r="I80" s="139">
        <v>1</v>
      </c>
      <c r="J80" s="139"/>
      <c r="K80" s="139"/>
      <c r="L80" s="111">
        <v>800</v>
      </c>
      <c r="M80" s="111">
        <f t="shared" si="6"/>
        <v>36555</v>
      </c>
      <c r="N80" s="111">
        <f>SUMIFS(Collection!H:H,Collection!A:A,A80)-SUMIFS(Collection!I:I,Collection!A:A,A80)</f>
        <v>36475</v>
      </c>
      <c r="O80" s="143">
        <f t="shared" si="5"/>
        <v>80</v>
      </c>
      <c r="P80" s="156">
        <v>66993</v>
      </c>
      <c r="Q80" s="156"/>
      <c r="R80" s="143"/>
    </row>
    <row r="81" spans="1:18" x14ac:dyDescent="0.25">
      <c r="A81" s="140">
        <v>66991</v>
      </c>
      <c r="B81" s="191">
        <f t="shared" si="3"/>
        <v>46280</v>
      </c>
      <c r="C81" s="139">
        <v>15</v>
      </c>
      <c r="D81" s="139">
        <v>17</v>
      </c>
      <c r="E81" s="139">
        <v>56</v>
      </c>
      <c r="F81" s="139">
        <v>13</v>
      </c>
      <c r="G81" s="139">
        <v>4</v>
      </c>
      <c r="H81" s="139"/>
      <c r="I81" s="139">
        <v>2</v>
      </c>
      <c r="J81" s="139"/>
      <c r="K81" s="139"/>
      <c r="L81" s="111"/>
      <c r="M81" s="111">
        <f t="shared" si="6"/>
        <v>29840</v>
      </c>
      <c r="N81" s="111">
        <f>SUMIFS(Collection!H:H,Collection!A:A,A81)-SUMIFS(Collection!I:I,Collection!A:A,A81)</f>
        <v>29840</v>
      </c>
      <c r="O81" s="143">
        <f t="shared" si="5"/>
        <v>0</v>
      </c>
      <c r="P81" s="156">
        <v>66993</v>
      </c>
      <c r="Q81" s="156"/>
      <c r="R81" s="143"/>
    </row>
    <row r="82" spans="1:18" x14ac:dyDescent="0.25">
      <c r="A82" s="140">
        <v>66992</v>
      </c>
      <c r="B82" s="191">
        <f t="shared" si="3"/>
        <v>46281</v>
      </c>
      <c r="C82" s="139">
        <v>10</v>
      </c>
      <c r="D82" s="139">
        <v>17</v>
      </c>
      <c r="E82" s="139">
        <v>84</v>
      </c>
      <c r="F82" s="139">
        <v>79</v>
      </c>
      <c r="G82" s="139">
        <v>24</v>
      </c>
      <c r="H82" s="139">
        <v>11</v>
      </c>
      <c r="I82" s="139">
        <v>3</v>
      </c>
      <c r="J82" s="139"/>
      <c r="K82" s="139"/>
      <c r="L82" s="111"/>
      <c r="M82" s="111">
        <f t="shared" si="6"/>
        <v>31455</v>
      </c>
      <c r="N82" s="111">
        <f>SUMIFS(Collection!H:H,Collection!A:A,A82)-SUMIFS(Collection!I:I,Collection!A:A,A82)</f>
        <v>31455</v>
      </c>
      <c r="O82" s="143">
        <f t="shared" si="5"/>
        <v>0</v>
      </c>
      <c r="P82" s="156">
        <v>66993</v>
      </c>
      <c r="Q82" s="156"/>
      <c r="R82" s="143"/>
    </row>
    <row r="83" spans="1:18" x14ac:dyDescent="0.25">
      <c r="A83" s="140">
        <v>66993</v>
      </c>
      <c r="B83" s="191">
        <f t="shared" si="3"/>
        <v>46282</v>
      </c>
      <c r="C83" s="139">
        <v>28</v>
      </c>
      <c r="D83" s="139">
        <v>14</v>
      </c>
      <c r="E83" s="139">
        <v>45</v>
      </c>
      <c r="F83" s="139">
        <v>75</v>
      </c>
      <c r="G83" s="139">
        <v>20</v>
      </c>
      <c r="H83" s="139">
        <v>3</v>
      </c>
      <c r="I83" s="139">
        <v>15</v>
      </c>
      <c r="J83" s="139"/>
      <c r="K83" s="139"/>
      <c r="L83" s="111"/>
      <c r="M83" s="111">
        <f t="shared" si="6"/>
        <v>43755</v>
      </c>
      <c r="N83" s="111">
        <f>SUMIFS(Collection!H:H,Collection!A:A,A83)-SUMIFS(Collection!I:I,Collection!A:A,A83)</f>
        <v>43755</v>
      </c>
      <c r="O83" s="143">
        <f t="shared" si="5"/>
        <v>0</v>
      </c>
      <c r="P83" s="156"/>
      <c r="Q83" s="156"/>
      <c r="R83" s="143"/>
    </row>
    <row r="84" spans="1:18" x14ac:dyDescent="0.25">
      <c r="A84" s="140">
        <v>66994</v>
      </c>
      <c r="B84" s="191">
        <f t="shared" si="3"/>
        <v>46283</v>
      </c>
      <c r="C84" s="139"/>
      <c r="D84" s="139"/>
      <c r="E84" s="139"/>
      <c r="F84" s="139"/>
      <c r="G84" s="139"/>
      <c r="H84" s="139"/>
      <c r="I84" s="139"/>
      <c r="J84" s="139"/>
      <c r="K84" s="139"/>
      <c r="L84" s="111"/>
      <c r="M84" s="111">
        <f t="shared" si="6"/>
        <v>0</v>
      </c>
      <c r="N84" s="111">
        <f>SUMIFS(Collection!H:H,Collection!A:A,A84)-SUMIFS(Collection!I:I,Collection!A:A,A84)</f>
        <v>32965</v>
      </c>
      <c r="O84" s="143">
        <f t="shared" si="5"/>
        <v>-32965</v>
      </c>
      <c r="P84" s="156"/>
      <c r="Q84" s="156"/>
      <c r="R84" s="143"/>
    </row>
    <row r="85" spans="1:18" x14ac:dyDescent="0.25">
      <c r="A85" s="140">
        <v>66995</v>
      </c>
      <c r="B85" s="191">
        <f t="shared" si="3"/>
        <v>46284</v>
      </c>
      <c r="C85" s="139"/>
      <c r="D85" s="139"/>
      <c r="E85" s="139"/>
      <c r="F85" s="139"/>
      <c r="G85" s="139"/>
      <c r="H85" s="139"/>
      <c r="I85" s="139"/>
      <c r="J85" s="139"/>
      <c r="K85" s="139"/>
      <c r="L85" s="111"/>
      <c r="M85" s="111">
        <f t="shared" si="6"/>
        <v>0</v>
      </c>
      <c r="N85" s="111">
        <f>SUMIFS(Collection!H:H,Collection!A:A,A85)-SUMIFS(Collection!I:I,Collection!A:A,A85)</f>
        <v>0</v>
      </c>
      <c r="O85" s="143">
        <f t="shared" si="5"/>
        <v>0</v>
      </c>
      <c r="P85" s="156"/>
      <c r="Q85" s="156"/>
      <c r="R85" s="143"/>
    </row>
    <row r="86" spans="1:18" x14ac:dyDescent="0.25">
      <c r="A86" s="140">
        <v>66996</v>
      </c>
      <c r="B86" s="191">
        <f t="shared" si="3"/>
        <v>46285</v>
      </c>
      <c r="C86" s="139"/>
      <c r="D86" s="139"/>
      <c r="E86" s="139"/>
      <c r="F86" s="139"/>
      <c r="G86" s="139"/>
      <c r="H86" s="139"/>
      <c r="I86" s="139"/>
      <c r="J86" s="139"/>
      <c r="K86" s="139"/>
      <c r="L86" s="111"/>
      <c r="M86" s="111">
        <f t="shared" si="6"/>
        <v>0</v>
      </c>
      <c r="N86" s="111">
        <f>SUMIFS(Collection!H:H,Collection!A:A,A86)-SUMIFS(Collection!I:I,Collection!A:A,A86)</f>
        <v>0</v>
      </c>
      <c r="O86" s="143">
        <f t="shared" si="5"/>
        <v>0</v>
      </c>
      <c r="P86" s="156"/>
      <c r="Q86" s="156"/>
      <c r="R86" s="143"/>
    </row>
    <row r="87" spans="1:18" x14ac:dyDescent="0.25">
      <c r="A87" s="140">
        <v>66997</v>
      </c>
      <c r="B87" s="191">
        <f t="shared" ref="B87:B90" si="7">IF(A87="","",IF(ISNUMBER(A87),IFERROR(VLOOKUP(TEXT(A87,"yyyy/mm/dd"),BSAD,2,FALSE),""),IFERROR(VLOOKUP(A87,BSAD,2,FALSE),"")))</f>
        <v>46286</v>
      </c>
      <c r="C87" s="139"/>
      <c r="D87" s="139"/>
      <c r="E87" s="139"/>
      <c r="F87" s="139"/>
      <c r="G87" s="139"/>
      <c r="H87" s="139"/>
      <c r="I87" s="139"/>
      <c r="J87" s="139"/>
      <c r="K87" s="139"/>
      <c r="L87" s="111"/>
      <c r="M87" s="111">
        <f t="shared" ref="M87:M90" si="8">C87*1000+D87*500+E87*100+F87*50+G87*20+H87*10+I87*5+J87*2+K87*1+L87</f>
        <v>0</v>
      </c>
      <c r="N87" s="111">
        <f>SUMIFS(Collection!H:H,Collection!A:A,A87)-SUMIFS(Collection!I:I,Collection!A:A,A87)</f>
        <v>0</v>
      </c>
      <c r="O87" s="143">
        <f t="shared" ref="O87:O90" si="9">M87-N87</f>
        <v>0</v>
      </c>
      <c r="P87" s="156"/>
      <c r="Q87" s="156"/>
      <c r="R87" s="143"/>
    </row>
    <row r="88" spans="1:18" x14ac:dyDescent="0.25">
      <c r="A88" s="140">
        <v>66998</v>
      </c>
      <c r="B88" s="191">
        <f t="shared" si="7"/>
        <v>46287</v>
      </c>
      <c r="C88" s="139"/>
      <c r="D88" s="139"/>
      <c r="E88" s="139"/>
      <c r="F88" s="139"/>
      <c r="G88" s="139"/>
      <c r="H88" s="139"/>
      <c r="I88" s="139"/>
      <c r="J88" s="139"/>
      <c r="K88" s="139"/>
      <c r="L88" s="111"/>
      <c r="M88" s="111">
        <f t="shared" si="8"/>
        <v>0</v>
      </c>
      <c r="N88" s="111">
        <f>SUMIFS(Collection!H:H,Collection!A:A,A88)-SUMIFS(Collection!I:I,Collection!A:A,A88)</f>
        <v>0</v>
      </c>
      <c r="O88" s="143">
        <f t="shared" si="9"/>
        <v>0</v>
      </c>
      <c r="P88" s="156"/>
      <c r="Q88" s="156"/>
      <c r="R88" s="143"/>
    </row>
    <row r="89" spans="1:18" x14ac:dyDescent="0.25">
      <c r="A89" s="140">
        <v>66999</v>
      </c>
      <c r="B89" s="191">
        <f t="shared" si="7"/>
        <v>46288</v>
      </c>
      <c r="C89" s="139"/>
      <c r="D89" s="139"/>
      <c r="E89" s="139"/>
      <c r="F89" s="139"/>
      <c r="G89" s="139"/>
      <c r="H89" s="139"/>
      <c r="I89" s="139"/>
      <c r="J89" s="139"/>
      <c r="K89" s="139"/>
      <c r="L89" s="111"/>
      <c r="M89" s="111">
        <f t="shared" si="8"/>
        <v>0</v>
      </c>
      <c r="N89" s="111">
        <f>SUMIFS(Collection!H:H,Collection!A:A,A89)-SUMIFS(Collection!I:I,Collection!A:A,A89)</f>
        <v>0</v>
      </c>
      <c r="O89" s="143">
        <f t="shared" si="9"/>
        <v>0</v>
      </c>
      <c r="P89" s="156"/>
      <c r="Q89" s="156"/>
      <c r="R89" s="143"/>
    </row>
    <row r="90" spans="1:18" x14ac:dyDescent="0.25">
      <c r="A90" s="140">
        <v>67000</v>
      </c>
      <c r="B90" s="191">
        <f t="shared" si="7"/>
        <v>46289</v>
      </c>
      <c r="C90" s="139"/>
      <c r="D90" s="139"/>
      <c r="E90" s="139"/>
      <c r="F90" s="139"/>
      <c r="G90" s="139"/>
      <c r="H90" s="139"/>
      <c r="I90" s="139"/>
      <c r="J90" s="139"/>
      <c r="K90" s="139"/>
      <c r="L90" s="111"/>
      <c r="M90" s="111">
        <f t="shared" si="8"/>
        <v>0</v>
      </c>
      <c r="N90" s="111">
        <f>SUMIFS(Collection!H:H,Collection!A:A,A90)-SUMIFS(Collection!I:I,Collection!A:A,A90)</f>
        <v>0</v>
      </c>
      <c r="O90" s="143">
        <f t="shared" si="9"/>
        <v>0</v>
      </c>
      <c r="P90" s="156"/>
      <c r="Q90" s="156"/>
      <c r="R90" s="143"/>
    </row>
    <row r="91" spans="1:18" x14ac:dyDescent="0.25">
      <c r="A91" s="140">
        <v>67001</v>
      </c>
      <c r="B91" s="191">
        <f t="shared" si="3"/>
        <v>46290</v>
      </c>
      <c r="C91" s="139"/>
      <c r="D91" s="139"/>
      <c r="E91" s="139"/>
      <c r="F91" s="139"/>
      <c r="G91" s="139"/>
      <c r="H91" s="139"/>
      <c r="I91" s="139"/>
      <c r="J91" s="139"/>
      <c r="K91" s="139"/>
      <c r="L91" s="111"/>
      <c r="M91" s="111">
        <f t="shared" si="6"/>
        <v>0</v>
      </c>
      <c r="N91" s="111">
        <f>SUMIFS(Collection!H:H,Collection!A:A,A91)-SUMIFS(Collection!I:I,Collection!A:A,A91)</f>
        <v>0</v>
      </c>
      <c r="O91" s="143">
        <f t="shared" si="5"/>
        <v>0</v>
      </c>
      <c r="P91" s="156"/>
      <c r="Q91" s="156"/>
      <c r="R91" s="143"/>
    </row>
    <row r="92" spans="1:18" x14ac:dyDescent="0.25">
      <c r="A92" s="140">
        <v>67002</v>
      </c>
      <c r="B92" s="191">
        <f t="shared" si="3"/>
        <v>46291</v>
      </c>
      <c r="C92" s="139"/>
      <c r="D92" s="139"/>
      <c r="E92" s="139"/>
      <c r="F92" s="139"/>
      <c r="G92" s="139"/>
      <c r="H92" s="139"/>
      <c r="I92" s="139"/>
      <c r="J92" s="139"/>
      <c r="K92" s="139"/>
      <c r="L92" s="111"/>
      <c r="M92" s="111">
        <f t="shared" si="6"/>
        <v>0</v>
      </c>
      <c r="N92" s="111">
        <f>SUMIFS(Collection!H:H,Collection!A:A,A92)-SUMIFS(Collection!I:I,Collection!A:A,A92)</f>
        <v>0</v>
      </c>
      <c r="O92" s="143">
        <f t="shared" si="5"/>
        <v>0</v>
      </c>
      <c r="P92" s="156"/>
      <c r="Q92" s="156"/>
      <c r="R92" s="143"/>
    </row>
    <row r="93" spans="1:18" x14ac:dyDescent="0.25">
      <c r="A93" s="140">
        <v>67003</v>
      </c>
      <c r="B93" s="191">
        <f t="shared" si="3"/>
        <v>46292</v>
      </c>
      <c r="C93" s="139"/>
      <c r="D93" s="139"/>
      <c r="E93" s="139"/>
      <c r="F93" s="139"/>
      <c r="G93" s="139"/>
      <c r="H93" s="139"/>
      <c r="I93" s="139"/>
      <c r="J93" s="139"/>
      <c r="K93" s="139"/>
      <c r="L93" s="111"/>
      <c r="M93" s="111">
        <f t="shared" si="6"/>
        <v>0</v>
      </c>
      <c r="N93" s="111">
        <f>SUMIFS(Collection!H:H,Collection!A:A,A93)-SUMIFS(Collection!I:I,Collection!A:A,A93)</f>
        <v>0</v>
      </c>
      <c r="O93" s="143">
        <f t="shared" si="5"/>
        <v>0</v>
      </c>
      <c r="P93" s="156"/>
      <c r="Q93" s="156"/>
      <c r="R93" s="143"/>
    </row>
    <row r="94" spans="1:18" x14ac:dyDescent="0.25">
      <c r="A94" s="140">
        <v>67004</v>
      </c>
      <c r="B94" s="191">
        <f t="shared" si="3"/>
        <v>46293</v>
      </c>
      <c r="C94" s="139"/>
      <c r="D94" s="139"/>
      <c r="E94" s="139"/>
      <c r="F94" s="139"/>
      <c r="G94" s="139"/>
      <c r="H94" s="139"/>
      <c r="I94" s="139"/>
      <c r="J94" s="139"/>
      <c r="K94" s="139"/>
      <c r="L94" s="111"/>
      <c r="M94" s="111">
        <f t="shared" si="6"/>
        <v>0</v>
      </c>
      <c r="N94" s="111">
        <f>SUMIFS(Collection!H:H,Collection!A:A,A94)-SUMIFS(Collection!I:I,Collection!A:A,A94)</f>
        <v>0</v>
      </c>
      <c r="O94" s="143">
        <f t="shared" si="5"/>
        <v>0</v>
      </c>
      <c r="P94" s="156"/>
      <c r="Q94" s="156"/>
      <c r="R94" s="143"/>
    </row>
    <row r="95" spans="1:18" x14ac:dyDescent="0.25">
      <c r="A95" s="140">
        <v>67005</v>
      </c>
      <c r="B95" s="191">
        <f t="shared" ref="B95:B98" si="10">IF(A95="","",IF(ISNUMBER(A95),IFERROR(VLOOKUP(TEXT(A95,"yyyy/mm/dd"),BSAD,2,FALSE),""),IFERROR(VLOOKUP(A95,BSAD,2,FALSE),"")))</f>
        <v>46294</v>
      </c>
      <c r="C95" s="139"/>
      <c r="D95" s="139"/>
      <c r="E95" s="139"/>
      <c r="F95" s="139"/>
      <c r="G95" s="139"/>
      <c r="H95" s="139"/>
      <c r="I95" s="139"/>
      <c r="J95" s="139"/>
      <c r="K95" s="139"/>
      <c r="L95" s="111"/>
      <c r="M95" s="111">
        <f t="shared" ref="M95:M98" si="11">C95*1000+D95*500+E95*100+F95*50+G95*20+H95*10+I95*5+J95*2+K95*1+L95</f>
        <v>0</v>
      </c>
      <c r="N95" s="111">
        <f>SUMIFS(Collection!H:H,Collection!A:A,A95)-SUMIFS(Collection!I:I,Collection!A:A,A95)</f>
        <v>0</v>
      </c>
      <c r="O95" s="143">
        <f t="shared" ref="O95:O98" si="12">M95-N95</f>
        <v>0</v>
      </c>
      <c r="P95" s="156"/>
      <c r="Q95" s="156"/>
      <c r="R95" s="143"/>
    </row>
    <row r="96" spans="1:18" x14ac:dyDescent="0.25">
      <c r="A96" s="140">
        <v>67006</v>
      </c>
      <c r="B96" s="191">
        <f t="shared" si="10"/>
        <v>46295</v>
      </c>
      <c r="C96" s="139"/>
      <c r="D96" s="139"/>
      <c r="E96" s="139"/>
      <c r="F96" s="139"/>
      <c r="G96" s="139"/>
      <c r="H96" s="139"/>
      <c r="I96" s="139"/>
      <c r="J96" s="139"/>
      <c r="K96" s="139"/>
      <c r="L96" s="111"/>
      <c r="M96" s="111">
        <f t="shared" si="11"/>
        <v>0</v>
      </c>
      <c r="N96" s="111">
        <f>SUMIFS(Collection!H:H,Collection!A:A,A96)-SUMIFS(Collection!I:I,Collection!A:A,A96)</f>
        <v>0</v>
      </c>
      <c r="O96" s="143">
        <f t="shared" si="12"/>
        <v>0</v>
      </c>
      <c r="P96" s="156"/>
      <c r="Q96" s="156"/>
      <c r="R96" s="143"/>
    </row>
    <row r="97" spans="1:18" x14ac:dyDescent="0.25">
      <c r="A97" s="140">
        <v>67007</v>
      </c>
      <c r="B97" s="191">
        <f t="shared" si="10"/>
        <v>46296</v>
      </c>
      <c r="C97" s="139"/>
      <c r="D97" s="139"/>
      <c r="E97" s="139"/>
      <c r="F97" s="139"/>
      <c r="G97" s="139"/>
      <c r="H97" s="139"/>
      <c r="I97" s="139"/>
      <c r="J97" s="139"/>
      <c r="K97" s="139"/>
      <c r="L97" s="111"/>
      <c r="M97" s="111">
        <f t="shared" si="11"/>
        <v>0</v>
      </c>
      <c r="N97" s="111">
        <f>SUMIFS(Collection!H:H,Collection!A:A,A97)-SUMIFS(Collection!I:I,Collection!A:A,A97)</f>
        <v>0</v>
      </c>
      <c r="O97" s="143">
        <f t="shared" si="12"/>
        <v>0</v>
      </c>
      <c r="P97" s="156"/>
      <c r="Q97" s="156"/>
      <c r="R97" s="143"/>
    </row>
    <row r="98" spans="1:18" x14ac:dyDescent="0.25">
      <c r="A98" s="140">
        <v>67008</v>
      </c>
      <c r="B98" s="191">
        <f t="shared" si="10"/>
        <v>46297</v>
      </c>
      <c r="C98" s="139"/>
      <c r="D98" s="139"/>
      <c r="E98" s="139"/>
      <c r="F98" s="139"/>
      <c r="G98" s="139"/>
      <c r="H98" s="139"/>
      <c r="I98" s="139"/>
      <c r="J98" s="139"/>
      <c r="K98" s="139"/>
      <c r="L98" s="111"/>
      <c r="M98" s="111">
        <f t="shared" si="11"/>
        <v>0</v>
      </c>
      <c r="N98" s="111">
        <f>SUMIFS(Collection!H:H,Collection!A:A,A98)-SUMIFS(Collection!I:I,Collection!A:A,A98)</f>
        <v>0</v>
      </c>
      <c r="O98" s="143">
        <f t="shared" si="12"/>
        <v>0</v>
      </c>
      <c r="P98" s="156"/>
      <c r="Q98" s="156"/>
      <c r="R98" s="143"/>
    </row>
    <row r="99" spans="1:18" x14ac:dyDescent="0.25">
      <c r="A99" s="140">
        <v>67009</v>
      </c>
      <c r="B99" s="191">
        <f t="shared" si="3"/>
        <v>46298</v>
      </c>
      <c r="C99" s="139"/>
      <c r="D99" s="139"/>
      <c r="E99" s="139"/>
      <c r="F99" s="139"/>
      <c r="G99" s="139"/>
      <c r="H99" s="139"/>
      <c r="I99" s="139"/>
      <c r="J99" s="139"/>
      <c r="K99" s="139"/>
      <c r="L99" s="111"/>
      <c r="M99" s="111">
        <f t="shared" si="6"/>
        <v>0</v>
      </c>
      <c r="N99" s="111">
        <f>SUMIFS(Collection!H:H,Collection!A:A,A99)-SUMIFS(Collection!I:I,Collection!A:A,A99)</f>
        <v>0</v>
      </c>
      <c r="O99" s="143">
        <f t="shared" si="5"/>
        <v>0</v>
      </c>
      <c r="P99" s="156"/>
      <c r="Q99" s="156"/>
      <c r="R99" s="143"/>
    </row>
    <row r="100" spans="1:18" x14ac:dyDescent="0.25">
      <c r="A100" s="140">
        <v>67010</v>
      </c>
      <c r="B100" s="191">
        <f t="shared" si="3"/>
        <v>46299</v>
      </c>
      <c r="C100" s="139"/>
      <c r="D100" s="139"/>
      <c r="E100" s="139"/>
      <c r="F100" s="139"/>
      <c r="G100" s="139"/>
      <c r="H100" s="139"/>
      <c r="I100" s="139"/>
      <c r="J100" s="139"/>
      <c r="K100" s="139"/>
      <c r="L100" s="111"/>
      <c r="M100" s="111">
        <f t="shared" si="6"/>
        <v>0</v>
      </c>
      <c r="N100" s="111">
        <f>SUMIFS(Collection!H:H,Collection!A:A,A100)-SUMIFS(Collection!I:I,Collection!A:A,A100)</f>
        <v>0</v>
      </c>
      <c r="O100" s="143">
        <f t="shared" si="5"/>
        <v>0</v>
      </c>
      <c r="P100" s="156"/>
      <c r="Q100" s="156"/>
      <c r="R100" s="143"/>
    </row>
    <row r="101" spans="1:18" x14ac:dyDescent="0.25">
      <c r="A101" s="140">
        <v>67011</v>
      </c>
      <c r="B101" s="191">
        <f t="shared" si="3"/>
        <v>46300</v>
      </c>
      <c r="C101" s="139"/>
      <c r="D101" s="139"/>
      <c r="E101" s="139"/>
      <c r="F101" s="139"/>
      <c r="G101" s="139"/>
      <c r="H101" s="139"/>
      <c r="I101" s="139"/>
      <c r="J101" s="139"/>
      <c r="K101" s="139"/>
      <c r="L101" s="111"/>
      <c r="M101" s="111">
        <f t="shared" si="6"/>
        <v>0</v>
      </c>
      <c r="N101" s="111">
        <f>SUMIFS(Collection!H:H,Collection!A:A,A101)-SUMIFS(Collection!I:I,Collection!A:A,A101)</f>
        <v>0</v>
      </c>
      <c r="O101" s="143">
        <f t="shared" si="5"/>
        <v>0</v>
      </c>
      <c r="P101" s="156"/>
      <c r="Q101" s="156"/>
      <c r="R101" s="143"/>
    </row>
    <row r="102" spans="1:18" x14ac:dyDescent="0.25">
      <c r="A102" s="140">
        <v>67012</v>
      </c>
      <c r="B102" s="191">
        <f t="shared" si="3"/>
        <v>46301</v>
      </c>
      <c r="C102" s="139"/>
      <c r="D102" s="139"/>
      <c r="E102" s="139"/>
      <c r="F102" s="139"/>
      <c r="G102" s="139"/>
      <c r="H102" s="139"/>
      <c r="I102" s="139"/>
      <c r="J102" s="139"/>
      <c r="K102" s="139"/>
      <c r="L102" s="111"/>
      <c r="M102" s="111">
        <f t="shared" si="6"/>
        <v>0</v>
      </c>
      <c r="N102" s="111">
        <f>SUMIFS(Collection!H:H,Collection!A:A,A102)-SUMIFS(Collection!I:I,Collection!A:A,A102)</f>
        <v>0</v>
      </c>
      <c r="O102" s="143">
        <f t="shared" si="5"/>
        <v>0</v>
      </c>
      <c r="P102" s="156"/>
      <c r="Q102" s="156"/>
      <c r="R102" s="143"/>
    </row>
    <row r="103" spans="1:18" x14ac:dyDescent="0.25">
      <c r="A103" s="140">
        <v>67013</v>
      </c>
      <c r="B103" s="191">
        <f t="shared" ref="B103:B106" si="13">IF(A103="","",IF(ISNUMBER(A103),IFERROR(VLOOKUP(TEXT(A103,"yyyy/mm/dd"),BSAD,2,FALSE),""),IFERROR(VLOOKUP(A103,BSAD,2,FALSE),"")))</f>
        <v>46302</v>
      </c>
      <c r="C103" s="139"/>
      <c r="D103" s="139"/>
      <c r="E103" s="139"/>
      <c r="F103" s="139"/>
      <c r="G103" s="139"/>
      <c r="H103" s="139"/>
      <c r="I103" s="139"/>
      <c r="J103" s="139"/>
      <c r="K103" s="139"/>
      <c r="L103" s="111"/>
      <c r="M103" s="111">
        <f t="shared" ref="M103:M106" si="14">C103*1000+D103*500+E103*100+F103*50+G103*20+H103*10+I103*5+J103*2+K103*1+L103</f>
        <v>0</v>
      </c>
      <c r="N103" s="111">
        <f>SUMIFS(Collection!H:H,Collection!A:A,A103)-SUMIFS(Collection!I:I,Collection!A:A,A103)</f>
        <v>0</v>
      </c>
      <c r="O103" s="143">
        <f t="shared" ref="O103:O106" si="15">M103-N103</f>
        <v>0</v>
      </c>
      <c r="P103" s="156"/>
      <c r="Q103" s="156"/>
      <c r="R103" s="143"/>
    </row>
    <row r="104" spans="1:18" x14ac:dyDescent="0.25">
      <c r="A104" s="140">
        <v>67014</v>
      </c>
      <c r="B104" s="191">
        <f t="shared" si="13"/>
        <v>46303</v>
      </c>
      <c r="C104" s="139"/>
      <c r="D104" s="139"/>
      <c r="E104" s="139"/>
      <c r="F104" s="139"/>
      <c r="G104" s="139"/>
      <c r="H104" s="139"/>
      <c r="I104" s="139"/>
      <c r="J104" s="139"/>
      <c r="K104" s="139"/>
      <c r="L104" s="111"/>
      <c r="M104" s="111">
        <f t="shared" si="14"/>
        <v>0</v>
      </c>
      <c r="N104" s="111">
        <f>SUMIFS(Collection!H:H,Collection!A:A,A104)-SUMIFS(Collection!I:I,Collection!A:A,A104)</f>
        <v>0</v>
      </c>
      <c r="O104" s="143">
        <f t="shared" si="15"/>
        <v>0</v>
      </c>
      <c r="P104" s="156"/>
      <c r="Q104" s="156"/>
      <c r="R104" s="143"/>
    </row>
    <row r="105" spans="1:18" x14ac:dyDescent="0.25">
      <c r="A105" s="140">
        <v>67015</v>
      </c>
      <c r="B105" s="191">
        <f t="shared" si="13"/>
        <v>46304</v>
      </c>
      <c r="C105" s="139"/>
      <c r="D105" s="139"/>
      <c r="E105" s="139"/>
      <c r="F105" s="139"/>
      <c r="G105" s="139"/>
      <c r="H105" s="139"/>
      <c r="I105" s="139"/>
      <c r="J105" s="139"/>
      <c r="K105" s="139"/>
      <c r="L105" s="111"/>
      <c r="M105" s="111">
        <f t="shared" si="14"/>
        <v>0</v>
      </c>
      <c r="N105" s="111">
        <f>SUMIFS(Collection!H:H,Collection!A:A,A105)-SUMIFS(Collection!I:I,Collection!A:A,A105)</f>
        <v>0</v>
      </c>
      <c r="O105" s="143">
        <f t="shared" si="15"/>
        <v>0</v>
      </c>
      <c r="P105" s="156"/>
      <c r="Q105" s="156"/>
      <c r="R105" s="143"/>
    </row>
    <row r="106" spans="1:18" x14ac:dyDescent="0.25">
      <c r="A106" s="140">
        <v>67016</v>
      </c>
      <c r="B106" s="191">
        <f t="shared" si="13"/>
        <v>46305</v>
      </c>
      <c r="C106" s="139"/>
      <c r="D106" s="139"/>
      <c r="E106" s="139"/>
      <c r="F106" s="139"/>
      <c r="G106" s="139"/>
      <c r="H106" s="139"/>
      <c r="I106" s="139"/>
      <c r="J106" s="139"/>
      <c r="K106" s="139"/>
      <c r="L106" s="111"/>
      <c r="M106" s="111">
        <f t="shared" si="14"/>
        <v>0</v>
      </c>
      <c r="N106" s="111">
        <f>SUMIFS(Collection!H:H,Collection!A:A,A106)-SUMIFS(Collection!I:I,Collection!A:A,A106)</f>
        <v>0</v>
      </c>
      <c r="O106" s="143">
        <f t="shared" si="15"/>
        <v>0</v>
      </c>
      <c r="P106" s="156"/>
      <c r="Q106" s="156"/>
      <c r="R106" s="143"/>
    </row>
    <row r="107" spans="1:18" x14ac:dyDescent="0.25">
      <c r="A107" s="140">
        <v>67017</v>
      </c>
      <c r="B107" s="191">
        <f t="shared" si="3"/>
        <v>46306</v>
      </c>
      <c r="C107" s="139"/>
      <c r="D107" s="139"/>
      <c r="E107" s="139"/>
      <c r="F107" s="139"/>
      <c r="G107" s="139"/>
      <c r="H107" s="139"/>
      <c r="I107" s="139"/>
      <c r="J107" s="139"/>
      <c r="K107" s="139"/>
      <c r="L107" s="111"/>
      <c r="M107" s="111">
        <f t="shared" si="6"/>
        <v>0</v>
      </c>
      <c r="N107" s="111">
        <f>SUMIFS(Collection!H:H,Collection!A:A,A107)-SUMIFS(Collection!I:I,Collection!A:A,A107)</f>
        <v>0</v>
      </c>
      <c r="O107" s="143">
        <f t="shared" si="5"/>
        <v>0</v>
      </c>
      <c r="P107" s="156"/>
      <c r="Q107" s="156"/>
      <c r="R107" s="143"/>
    </row>
    <row r="108" spans="1:18" x14ac:dyDescent="0.25">
      <c r="A108" s="140">
        <v>67018</v>
      </c>
      <c r="B108" s="191">
        <f t="shared" si="3"/>
        <v>46307</v>
      </c>
      <c r="C108" s="139"/>
      <c r="D108" s="139"/>
      <c r="E108" s="139"/>
      <c r="F108" s="139"/>
      <c r="G108" s="139"/>
      <c r="H108" s="139"/>
      <c r="I108" s="139"/>
      <c r="J108" s="139"/>
      <c r="K108" s="139"/>
      <c r="L108" s="111"/>
      <c r="M108" s="111">
        <f t="shared" si="6"/>
        <v>0</v>
      </c>
      <c r="N108" s="111">
        <f>SUMIFS(Collection!H:H,Collection!A:A,A108)-SUMIFS(Collection!I:I,Collection!A:A,A108)</f>
        <v>0</v>
      </c>
      <c r="O108" s="143">
        <f t="shared" si="5"/>
        <v>0</v>
      </c>
      <c r="P108" s="156"/>
      <c r="Q108" s="156"/>
      <c r="R108" s="143"/>
    </row>
    <row r="109" spans="1:18" x14ac:dyDescent="0.25">
      <c r="A109" s="140">
        <v>67019</v>
      </c>
      <c r="B109" s="191">
        <f t="shared" si="3"/>
        <v>46308</v>
      </c>
      <c r="C109" s="139"/>
      <c r="D109" s="139"/>
      <c r="E109" s="139"/>
      <c r="F109" s="139"/>
      <c r="G109" s="139"/>
      <c r="H109" s="139"/>
      <c r="I109" s="139"/>
      <c r="J109" s="139"/>
      <c r="K109" s="139"/>
      <c r="L109" s="111"/>
      <c r="M109" s="111">
        <f t="shared" si="6"/>
        <v>0</v>
      </c>
      <c r="N109" s="111">
        <f>SUMIFS(Collection!H:H,Collection!A:A,A109)-SUMIFS(Collection!I:I,Collection!A:A,A109)</f>
        <v>0</v>
      </c>
      <c r="O109" s="143">
        <f t="shared" si="5"/>
        <v>0</v>
      </c>
      <c r="P109" s="156"/>
      <c r="Q109" s="156"/>
      <c r="R109" s="143"/>
    </row>
    <row r="110" spans="1:18" x14ac:dyDescent="0.25">
      <c r="A110" s="140">
        <v>67020</v>
      </c>
      <c r="B110" s="191">
        <f t="shared" si="3"/>
        <v>46309</v>
      </c>
      <c r="C110" s="139"/>
      <c r="D110" s="139"/>
      <c r="E110" s="139"/>
      <c r="F110" s="139"/>
      <c r="G110" s="139"/>
      <c r="H110" s="139"/>
      <c r="I110" s="139"/>
      <c r="J110" s="139"/>
      <c r="K110" s="139"/>
      <c r="L110" s="111"/>
      <c r="M110" s="111">
        <f t="shared" si="6"/>
        <v>0</v>
      </c>
      <c r="N110" s="111">
        <f>SUMIFS(Collection!H:H,Collection!A:A,A110)-SUMIFS(Collection!I:I,Collection!A:A,A110)</f>
        <v>0</v>
      </c>
      <c r="O110" s="143">
        <f t="shared" si="5"/>
        <v>0</v>
      </c>
      <c r="P110" s="156"/>
      <c r="Q110" s="156"/>
      <c r="R110" s="143"/>
    </row>
    <row r="111" spans="1:18" x14ac:dyDescent="0.25">
      <c r="A111" s="140">
        <v>67021</v>
      </c>
      <c r="B111" s="191">
        <f t="shared" ref="B111:B114" si="16">IF(A111="","",IF(ISNUMBER(A111),IFERROR(VLOOKUP(TEXT(A111,"yyyy/mm/dd"),BSAD,2,FALSE),""),IFERROR(VLOOKUP(A111,BSAD,2,FALSE),"")))</f>
        <v>46310</v>
      </c>
      <c r="C111" s="139"/>
      <c r="D111" s="139"/>
      <c r="E111" s="139"/>
      <c r="F111" s="139"/>
      <c r="G111" s="139"/>
      <c r="H111" s="139"/>
      <c r="I111" s="139"/>
      <c r="J111" s="139"/>
      <c r="K111" s="139"/>
      <c r="L111" s="111"/>
      <c r="M111" s="111">
        <f t="shared" ref="M111:M114" si="17">C111*1000+D111*500+E111*100+F111*50+G111*20+H111*10+I111*5+J111*2+K111*1+L111</f>
        <v>0</v>
      </c>
      <c r="N111" s="111">
        <f>SUMIFS(Collection!H:H,Collection!A:A,A111)-SUMIFS(Collection!I:I,Collection!A:A,A111)</f>
        <v>0</v>
      </c>
      <c r="O111" s="143">
        <f t="shared" ref="O111:O114" si="18">M111-N111</f>
        <v>0</v>
      </c>
      <c r="P111" s="156"/>
      <c r="Q111" s="156"/>
      <c r="R111" s="143"/>
    </row>
    <row r="112" spans="1:18" x14ac:dyDescent="0.25">
      <c r="A112" s="140">
        <v>67022</v>
      </c>
      <c r="B112" s="191">
        <f t="shared" si="16"/>
        <v>46311</v>
      </c>
      <c r="C112" s="139"/>
      <c r="D112" s="139"/>
      <c r="E112" s="139"/>
      <c r="F112" s="139"/>
      <c r="G112" s="139"/>
      <c r="H112" s="139"/>
      <c r="I112" s="139"/>
      <c r="J112" s="139"/>
      <c r="K112" s="139"/>
      <c r="L112" s="111"/>
      <c r="M112" s="111">
        <f t="shared" si="17"/>
        <v>0</v>
      </c>
      <c r="N112" s="111">
        <f>SUMIFS(Collection!H:H,Collection!A:A,A112)-SUMIFS(Collection!I:I,Collection!A:A,A112)</f>
        <v>0</v>
      </c>
      <c r="O112" s="143">
        <f t="shared" si="18"/>
        <v>0</v>
      </c>
      <c r="P112" s="156"/>
      <c r="Q112" s="156"/>
      <c r="R112" s="143"/>
    </row>
    <row r="113" spans="1:18" x14ac:dyDescent="0.25">
      <c r="A113" s="140">
        <v>67023</v>
      </c>
      <c r="B113" s="191">
        <f t="shared" si="16"/>
        <v>46313</v>
      </c>
      <c r="C113" s="139"/>
      <c r="D113" s="139"/>
      <c r="E113" s="139"/>
      <c r="F113" s="139"/>
      <c r="G113" s="139"/>
      <c r="H113" s="139"/>
      <c r="I113" s="139"/>
      <c r="J113" s="139"/>
      <c r="K113" s="139"/>
      <c r="L113" s="111"/>
      <c r="M113" s="111">
        <f t="shared" si="17"/>
        <v>0</v>
      </c>
      <c r="N113" s="111">
        <f>SUMIFS(Collection!H:H,Collection!A:A,A113)-SUMIFS(Collection!I:I,Collection!A:A,A113)</f>
        <v>0</v>
      </c>
      <c r="O113" s="143">
        <f t="shared" si="18"/>
        <v>0</v>
      </c>
      <c r="P113" s="156"/>
      <c r="Q113" s="156"/>
      <c r="R113" s="143"/>
    </row>
    <row r="114" spans="1:18" x14ac:dyDescent="0.25">
      <c r="A114" s="140">
        <v>67024</v>
      </c>
      <c r="B114" s="191">
        <f t="shared" si="16"/>
        <v>46314</v>
      </c>
      <c r="C114" s="139"/>
      <c r="D114" s="139"/>
      <c r="E114" s="139"/>
      <c r="F114" s="139"/>
      <c r="G114" s="139"/>
      <c r="H114" s="139"/>
      <c r="I114" s="139"/>
      <c r="J114" s="139"/>
      <c r="K114" s="139"/>
      <c r="L114" s="111"/>
      <c r="M114" s="111">
        <f t="shared" si="17"/>
        <v>0</v>
      </c>
      <c r="N114" s="111">
        <f>SUMIFS(Collection!H:H,Collection!A:A,A114)-SUMIFS(Collection!I:I,Collection!A:A,A114)</f>
        <v>0</v>
      </c>
      <c r="O114" s="143">
        <f t="shared" si="18"/>
        <v>0</v>
      </c>
      <c r="P114" s="156"/>
      <c r="Q114" s="156"/>
      <c r="R114" s="143"/>
    </row>
    <row r="115" spans="1:18" x14ac:dyDescent="0.25">
      <c r="A115" s="140">
        <v>67025</v>
      </c>
      <c r="B115" s="191">
        <f t="shared" si="3"/>
        <v>46315</v>
      </c>
      <c r="C115" s="139"/>
      <c r="D115" s="139"/>
      <c r="E115" s="139"/>
      <c r="F115" s="139"/>
      <c r="G115" s="139"/>
      <c r="H115" s="139"/>
      <c r="I115" s="139"/>
      <c r="J115" s="139"/>
      <c r="K115" s="139"/>
      <c r="L115" s="111"/>
      <c r="M115" s="111">
        <f t="shared" si="6"/>
        <v>0</v>
      </c>
      <c r="N115" s="111">
        <f>SUMIFS(Collection!H:H,Collection!A:A,A115)-SUMIFS(Collection!I:I,Collection!A:A,A115)</f>
        <v>0</v>
      </c>
      <c r="O115" s="143">
        <f t="shared" si="5"/>
        <v>0</v>
      </c>
      <c r="P115" s="156"/>
      <c r="Q115" s="156"/>
      <c r="R115" s="143"/>
    </row>
    <row r="116" spans="1:18" x14ac:dyDescent="0.25">
      <c r="A116" s="140">
        <v>67026</v>
      </c>
      <c r="B116" s="191">
        <f t="shared" si="3"/>
        <v>46316</v>
      </c>
      <c r="C116" s="139"/>
      <c r="D116" s="139"/>
      <c r="E116" s="139"/>
      <c r="F116" s="139"/>
      <c r="G116" s="139"/>
      <c r="H116" s="139"/>
      <c r="I116" s="139"/>
      <c r="J116" s="139"/>
      <c r="K116" s="139"/>
      <c r="L116" s="111"/>
      <c r="M116" s="111">
        <f t="shared" si="6"/>
        <v>0</v>
      </c>
      <c r="N116" s="111">
        <f>SUMIFS(Collection!H:H,Collection!A:A,A116)-SUMIFS(Collection!I:I,Collection!A:A,A116)</f>
        <v>0</v>
      </c>
      <c r="O116" s="143">
        <f t="shared" si="5"/>
        <v>0</v>
      </c>
      <c r="P116" s="156"/>
      <c r="Q116" s="156"/>
      <c r="R116" s="143"/>
    </row>
    <row r="117" spans="1:18" x14ac:dyDescent="0.25">
      <c r="A117" s="140">
        <v>67027</v>
      </c>
      <c r="B117" s="191">
        <f t="shared" si="3"/>
        <v>46317</v>
      </c>
      <c r="C117" s="139"/>
      <c r="D117" s="139"/>
      <c r="E117" s="139"/>
      <c r="F117" s="139"/>
      <c r="G117" s="139"/>
      <c r="H117" s="139"/>
      <c r="I117" s="139"/>
      <c r="J117" s="139"/>
      <c r="K117" s="139"/>
      <c r="L117" s="111"/>
      <c r="M117" s="111">
        <f t="shared" si="6"/>
        <v>0</v>
      </c>
      <c r="N117" s="111">
        <f>SUMIFS(Collection!H:H,Collection!A:A,A117)-SUMIFS(Collection!I:I,Collection!A:A,A117)</f>
        <v>0</v>
      </c>
      <c r="O117" s="143">
        <f t="shared" si="5"/>
        <v>0</v>
      </c>
      <c r="P117" s="156"/>
      <c r="Q117" s="156"/>
      <c r="R117" s="143"/>
    </row>
    <row r="118" spans="1:18" x14ac:dyDescent="0.25">
      <c r="A118" s="140">
        <v>67028</v>
      </c>
      <c r="B118" s="191">
        <f t="shared" si="3"/>
        <v>46318</v>
      </c>
      <c r="C118" s="139"/>
      <c r="D118" s="139"/>
      <c r="E118" s="139"/>
      <c r="F118" s="139"/>
      <c r="G118" s="139"/>
      <c r="H118" s="139"/>
      <c r="I118" s="139"/>
      <c r="J118" s="139"/>
      <c r="K118" s="139"/>
      <c r="L118" s="111"/>
      <c r="M118" s="111">
        <f t="shared" si="6"/>
        <v>0</v>
      </c>
      <c r="N118" s="111">
        <f>SUMIFS(Collection!H:H,Collection!A:A,A118)-SUMIFS(Collection!I:I,Collection!A:A,A118)</f>
        <v>0</v>
      </c>
      <c r="O118" s="143">
        <f t="shared" si="5"/>
        <v>0</v>
      </c>
      <c r="P118" s="156"/>
      <c r="Q118" s="156"/>
      <c r="R118" s="143"/>
    </row>
    <row r="119" spans="1:18" x14ac:dyDescent="0.25">
      <c r="A119" s="140">
        <v>67029</v>
      </c>
      <c r="B119" s="191">
        <f t="shared" ref="B119:B122" si="19">IF(A119="","",IF(ISNUMBER(A119),IFERROR(VLOOKUP(TEXT(A119,"yyyy/mm/dd"),BSAD,2,FALSE),""),IFERROR(VLOOKUP(A119,BSAD,2,FALSE),"")))</f>
        <v>46319</v>
      </c>
      <c r="C119" s="139"/>
      <c r="D119" s="139"/>
      <c r="E119" s="139"/>
      <c r="F119" s="139"/>
      <c r="G119" s="139"/>
      <c r="H119" s="139"/>
      <c r="I119" s="139"/>
      <c r="J119" s="139"/>
      <c r="K119" s="139"/>
      <c r="L119" s="111"/>
      <c r="M119" s="111">
        <f t="shared" ref="M119:M122" si="20">C119*1000+D119*500+E119*100+F119*50+G119*20+H119*10+I119*5+J119*2+K119*1+L119</f>
        <v>0</v>
      </c>
      <c r="N119" s="111">
        <f>SUMIFS(Collection!H:H,Collection!A:A,A119)-SUMIFS(Collection!I:I,Collection!A:A,A119)</f>
        <v>0</v>
      </c>
      <c r="O119" s="143">
        <f t="shared" ref="O119:O122" si="21">M119-N119</f>
        <v>0</v>
      </c>
      <c r="P119" s="156"/>
      <c r="Q119" s="156"/>
      <c r="R119" s="143"/>
    </row>
    <row r="120" spans="1:18" x14ac:dyDescent="0.25">
      <c r="A120" s="140">
        <v>67030</v>
      </c>
      <c r="B120" s="191">
        <f t="shared" si="19"/>
        <v>46320</v>
      </c>
      <c r="C120" s="139"/>
      <c r="D120" s="139"/>
      <c r="E120" s="139"/>
      <c r="F120" s="139"/>
      <c r="G120" s="139"/>
      <c r="H120" s="139"/>
      <c r="I120" s="139"/>
      <c r="J120" s="139"/>
      <c r="K120" s="139"/>
      <c r="L120" s="111"/>
      <c r="M120" s="111">
        <f t="shared" si="20"/>
        <v>0</v>
      </c>
      <c r="N120" s="111">
        <f>SUMIFS(Collection!H:H,Collection!A:A,A120)-SUMIFS(Collection!I:I,Collection!A:A,A120)</f>
        <v>0</v>
      </c>
      <c r="O120" s="143">
        <f t="shared" si="21"/>
        <v>0</v>
      </c>
      <c r="P120" s="156"/>
      <c r="Q120" s="156"/>
      <c r="R120" s="143"/>
    </row>
    <row r="121" spans="1:18" x14ac:dyDescent="0.25">
      <c r="A121" s="140">
        <v>67031</v>
      </c>
      <c r="B121" s="191">
        <f t="shared" si="19"/>
        <v>46321</v>
      </c>
      <c r="C121" s="139"/>
      <c r="D121" s="139"/>
      <c r="E121" s="139"/>
      <c r="F121" s="139"/>
      <c r="G121" s="139"/>
      <c r="H121" s="139"/>
      <c r="I121" s="139"/>
      <c r="J121" s="139"/>
      <c r="K121" s="139"/>
      <c r="L121" s="111"/>
      <c r="M121" s="111">
        <f t="shared" si="20"/>
        <v>0</v>
      </c>
      <c r="N121" s="111">
        <f>SUMIFS(Collection!H:H,Collection!A:A,A121)-SUMIFS(Collection!I:I,Collection!A:A,A121)</f>
        <v>0</v>
      </c>
      <c r="O121" s="143">
        <f t="shared" si="21"/>
        <v>0</v>
      </c>
      <c r="P121" s="156"/>
      <c r="Q121" s="156"/>
      <c r="R121" s="143"/>
    </row>
    <row r="122" spans="1:18" x14ac:dyDescent="0.25">
      <c r="A122" s="140">
        <v>67032</v>
      </c>
      <c r="B122" s="191">
        <f t="shared" si="19"/>
        <v>46322</v>
      </c>
      <c r="C122" s="139"/>
      <c r="D122" s="139"/>
      <c r="E122" s="139"/>
      <c r="F122" s="139"/>
      <c r="G122" s="139"/>
      <c r="H122" s="139"/>
      <c r="I122" s="139"/>
      <c r="J122" s="139"/>
      <c r="K122" s="139"/>
      <c r="L122" s="111"/>
      <c r="M122" s="111">
        <f t="shared" si="20"/>
        <v>0</v>
      </c>
      <c r="N122" s="111">
        <f>SUMIFS(Collection!H:H,Collection!A:A,A122)-SUMIFS(Collection!I:I,Collection!A:A,A122)</f>
        <v>0</v>
      </c>
      <c r="O122" s="143">
        <f t="shared" si="21"/>
        <v>0</v>
      </c>
      <c r="P122" s="156"/>
      <c r="Q122" s="156"/>
      <c r="R122" s="143"/>
    </row>
    <row r="123" spans="1:18" x14ac:dyDescent="0.25">
      <c r="A123" s="140">
        <v>67033</v>
      </c>
      <c r="B123" s="191">
        <f t="shared" si="3"/>
        <v>46323</v>
      </c>
      <c r="C123" s="139"/>
      <c r="D123" s="139"/>
      <c r="E123" s="139"/>
      <c r="F123" s="139"/>
      <c r="G123" s="139"/>
      <c r="H123" s="139"/>
      <c r="I123" s="139"/>
      <c r="J123" s="139"/>
      <c r="K123" s="139"/>
      <c r="L123" s="111"/>
      <c r="M123" s="111">
        <f t="shared" si="6"/>
        <v>0</v>
      </c>
      <c r="N123" s="111">
        <f>SUMIFS(Collection!H:H,Collection!A:A,A123)-SUMIFS(Collection!I:I,Collection!A:A,A123)</f>
        <v>0</v>
      </c>
      <c r="O123" s="143">
        <f t="shared" si="5"/>
        <v>0</v>
      </c>
      <c r="P123" s="156"/>
      <c r="Q123" s="156"/>
      <c r="R123" s="143"/>
    </row>
    <row r="124" spans="1:18" x14ac:dyDescent="0.25">
      <c r="A124" s="140">
        <v>67034</v>
      </c>
      <c r="B124" s="191">
        <f t="shared" si="3"/>
        <v>46324</v>
      </c>
      <c r="C124" s="139"/>
      <c r="D124" s="139"/>
      <c r="E124" s="139"/>
      <c r="F124" s="139"/>
      <c r="G124" s="139"/>
      <c r="H124" s="139"/>
      <c r="I124" s="139"/>
      <c r="J124" s="139"/>
      <c r="K124" s="139"/>
      <c r="L124" s="111"/>
      <c r="M124" s="111">
        <f t="shared" si="6"/>
        <v>0</v>
      </c>
      <c r="N124" s="111">
        <f>SUMIFS(Collection!H:H,Collection!A:A,A124)-SUMIFS(Collection!I:I,Collection!A:A,A124)</f>
        <v>0</v>
      </c>
      <c r="O124" s="143">
        <f t="shared" si="5"/>
        <v>0</v>
      </c>
      <c r="P124" s="156"/>
      <c r="Q124" s="156"/>
      <c r="R124" s="143"/>
    </row>
    <row r="125" spans="1:18" x14ac:dyDescent="0.25">
      <c r="A125" s="140">
        <v>67035</v>
      </c>
      <c r="B125" s="191">
        <f t="shared" si="3"/>
        <v>46325</v>
      </c>
      <c r="C125" s="139"/>
      <c r="D125" s="139"/>
      <c r="E125" s="139"/>
      <c r="F125" s="139"/>
      <c r="G125" s="139"/>
      <c r="H125" s="139"/>
      <c r="I125" s="139"/>
      <c r="J125" s="139"/>
      <c r="K125" s="139"/>
      <c r="L125" s="111"/>
      <c r="M125" s="111">
        <f t="shared" si="6"/>
        <v>0</v>
      </c>
      <c r="N125" s="111">
        <f>SUMIFS(Collection!H:H,Collection!A:A,A125)-SUMIFS(Collection!I:I,Collection!A:A,A125)</f>
        <v>0</v>
      </c>
      <c r="O125" s="143">
        <f t="shared" si="5"/>
        <v>0</v>
      </c>
      <c r="P125" s="156"/>
      <c r="Q125" s="156"/>
      <c r="R125" s="143"/>
    </row>
    <row r="126" spans="1:18" x14ac:dyDescent="0.25">
      <c r="A126" s="140">
        <v>67036</v>
      </c>
      <c r="B126" s="191">
        <f t="shared" si="3"/>
        <v>46326</v>
      </c>
      <c r="C126" s="139"/>
      <c r="D126" s="139"/>
      <c r="E126" s="139"/>
      <c r="F126" s="139"/>
      <c r="G126" s="139"/>
      <c r="H126" s="139"/>
      <c r="I126" s="139"/>
      <c r="J126" s="139"/>
      <c r="K126" s="139"/>
      <c r="L126" s="111"/>
      <c r="M126" s="111">
        <f t="shared" si="6"/>
        <v>0</v>
      </c>
      <c r="N126" s="111">
        <f>SUMIFS(Collection!H:H,Collection!A:A,A126)-SUMIFS(Collection!I:I,Collection!A:A,A126)</f>
        <v>0</v>
      </c>
      <c r="O126" s="143">
        <f t="shared" si="5"/>
        <v>0</v>
      </c>
      <c r="P126" s="156"/>
      <c r="Q126" s="156"/>
      <c r="R126" s="143"/>
    </row>
    <row r="127" spans="1:18" x14ac:dyDescent="0.25">
      <c r="A127" s="140">
        <v>67037</v>
      </c>
      <c r="B127" s="191">
        <f t="shared" ref="B127:B130" si="22">IF(A127="","",IF(ISNUMBER(A127),IFERROR(VLOOKUP(TEXT(A127,"yyyy/mm/dd"),BSAD,2,FALSE),""),IFERROR(VLOOKUP(A127,BSAD,2,FALSE),"")))</f>
        <v>46327</v>
      </c>
      <c r="C127" s="139"/>
      <c r="D127" s="139"/>
      <c r="E127" s="139"/>
      <c r="F127" s="139"/>
      <c r="G127" s="139"/>
      <c r="H127" s="139"/>
      <c r="I127" s="139"/>
      <c r="J127" s="139"/>
      <c r="K127" s="139"/>
      <c r="L127" s="111"/>
      <c r="M127" s="111">
        <f t="shared" ref="M127:M130" si="23">C127*1000+D127*500+E127*100+F127*50+G127*20+H127*10+I127*5+J127*2+K127*1+L127</f>
        <v>0</v>
      </c>
      <c r="N127" s="111">
        <f>SUMIFS(Collection!H:H,Collection!A:A,A127)-SUMIFS(Collection!I:I,Collection!A:A,A127)</f>
        <v>0</v>
      </c>
      <c r="O127" s="143">
        <f t="shared" ref="O127:O130" si="24">M127-N127</f>
        <v>0</v>
      </c>
      <c r="P127" s="156"/>
      <c r="Q127" s="156"/>
      <c r="R127" s="143"/>
    </row>
    <row r="128" spans="1:18" x14ac:dyDescent="0.25">
      <c r="A128" s="140">
        <v>67038</v>
      </c>
      <c r="B128" s="191">
        <f t="shared" si="22"/>
        <v>46328</v>
      </c>
      <c r="C128" s="139"/>
      <c r="D128" s="139"/>
      <c r="E128" s="139"/>
      <c r="F128" s="139"/>
      <c r="G128" s="139"/>
      <c r="H128" s="139"/>
      <c r="I128" s="139"/>
      <c r="J128" s="139"/>
      <c r="K128" s="139"/>
      <c r="L128" s="111"/>
      <c r="M128" s="111">
        <f t="shared" si="23"/>
        <v>0</v>
      </c>
      <c r="N128" s="111">
        <f>SUMIFS(Collection!H:H,Collection!A:A,A128)-SUMIFS(Collection!I:I,Collection!A:A,A128)</f>
        <v>0</v>
      </c>
      <c r="O128" s="143">
        <f t="shared" si="24"/>
        <v>0</v>
      </c>
      <c r="P128" s="156"/>
      <c r="Q128" s="156"/>
      <c r="R128" s="143"/>
    </row>
    <row r="129" spans="1:18" x14ac:dyDescent="0.25">
      <c r="A129" s="140">
        <v>67039</v>
      </c>
      <c r="B129" s="191">
        <f t="shared" si="22"/>
        <v>46329</v>
      </c>
      <c r="C129" s="139"/>
      <c r="D129" s="139"/>
      <c r="E129" s="139"/>
      <c r="F129" s="139"/>
      <c r="G129" s="139"/>
      <c r="H129" s="139"/>
      <c r="I129" s="139"/>
      <c r="J129" s="139"/>
      <c r="K129" s="139"/>
      <c r="L129" s="111"/>
      <c r="M129" s="111">
        <f t="shared" si="23"/>
        <v>0</v>
      </c>
      <c r="N129" s="111">
        <f>SUMIFS(Collection!H:H,Collection!A:A,A129)-SUMIFS(Collection!I:I,Collection!A:A,A129)</f>
        <v>0</v>
      </c>
      <c r="O129" s="143">
        <f t="shared" si="24"/>
        <v>0</v>
      </c>
      <c r="P129" s="156"/>
      <c r="Q129" s="156"/>
      <c r="R129" s="143"/>
    </row>
    <row r="130" spans="1:18" x14ac:dyDescent="0.25">
      <c r="A130" s="140">
        <v>67040</v>
      </c>
      <c r="B130" s="191">
        <f t="shared" si="22"/>
        <v>46330</v>
      </c>
      <c r="C130" s="139"/>
      <c r="D130" s="139"/>
      <c r="E130" s="139"/>
      <c r="F130" s="139"/>
      <c r="G130" s="139"/>
      <c r="H130" s="139"/>
      <c r="I130" s="139"/>
      <c r="J130" s="139"/>
      <c r="K130" s="139"/>
      <c r="L130" s="111"/>
      <c r="M130" s="111">
        <f t="shared" si="23"/>
        <v>0</v>
      </c>
      <c r="N130" s="111">
        <f>SUMIFS(Collection!H:H,Collection!A:A,A130)-SUMIFS(Collection!I:I,Collection!A:A,A130)</f>
        <v>0</v>
      </c>
      <c r="O130" s="143">
        <f t="shared" si="24"/>
        <v>0</v>
      </c>
      <c r="P130" s="156"/>
      <c r="Q130" s="156"/>
      <c r="R130" s="143"/>
    </row>
    <row r="131" spans="1:18" x14ac:dyDescent="0.25">
      <c r="A131" s="140">
        <v>67041</v>
      </c>
      <c r="B131" s="191">
        <f t="shared" si="3"/>
        <v>46331</v>
      </c>
      <c r="C131" s="139"/>
      <c r="D131" s="139"/>
      <c r="E131" s="139"/>
      <c r="F131" s="139"/>
      <c r="G131" s="139"/>
      <c r="H131" s="139"/>
      <c r="I131" s="139"/>
      <c r="J131" s="139"/>
      <c r="K131" s="139"/>
      <c r="L131" s="111"/>
      <c r="M131" s="111">
        <f t="shared" si="6"/>
        <v>0</v>
      </c>
      <c r="N131" s="111">
        <f>SUMIFS(Collection!H:H,Collection!A:A,A131)-SUMIFS(Collection!I:I,Collection!A:A,A131)</f>
        <v>0</v>
      </c>
      <c r="O131" s="143">
        <f t="shared" si="5"/>
        <v>0</v>
      </c>
      <c r="P131" s="156"/>
      <c r="Q131" s="156"/>
      <c r="R131" s="143"/>
    </row>
    <row r="132" spans="1:18" x14ac:dyDescent="0.25">
      <c r="A132" s="140">
        <v>67042</v>
      </c>
      <c r="B132" s="191">
        <f t="shared" ref="B132:B134" si="25">IF(A132="","",IF(ISNUMBER(A132),IFERROR(VLOOKUP(TEXT(A132,"yyyy/mm/dd"),BSAD,2,FALSE),""),IFERROR(VLOOKUP(A132,BSAD,2,FALSE),"")))</f>
        <v>46332</v>
      </c>
      <c r="C132" s="139"/>
      <c r="D132" s="139"/>
      <c r="E132" s="139"/>
      <c r="F132" s="139"/>
      <c r="G132" s="139"/>
      <c r="H132" s="139"/>
      <c r="I132" s="139"/>
      <c r="J132" s="139"/>
      <c r="K132" s="139"/>
      <c r="L132" s="111"/>
      <c r="M132" s="111">
        <f t="shared" ref="M132:M134" si="26">C132*1000+D132*500+E132*100+F132*50+G132*20+H132*10+I132*5+J132*2+K132*1+L132</f>
        <v>0</v>
      </c>
      <c r="N132" s="111">
        <f>SUMIFS(Collection!H:H,Collection!A:A,A132)-SUMIFS(Collection!I:I,Collection!A:A,A132)</f>
        <v>0</v>
      </c>
      <c r="O132" s="143">
        <f t="shared" ref="O132:O134" si="27">M132-N132</f>
        <v>0</v>
      </c>
      <c r="P132" s="156"/>
      <c r="Q132" s="156"/>
      <c r="R132" s="143"/>
    </row>
    <row r="133" spans="1:18" x14ac:dyDescent="0.25">
      <c r="A133" s="140">
        <v>67043</v>
      </c>
      <c r="B133" s="191">
        <f t="shared" si="25"/>
        <v>46333</v>
      </c>
      <c r="C133" s="139"/>
      <c r="D133" s="139"/>
      <c r="E133" s="139"/>
      <c r="F133" s="139"/>
      <c r="G133" s="139"/>
      <c r="H133" s="139"/>
      <c r="I133" s="139"/>
      <c r="J133" s="139"/>
      <c r="K133" s="139"/>
      <c r="L133" s="111"/>
      <c r="M133" s="111">
        <f t="shared" si="26"/>
        <v>0</v>
      </c>
      <c r="N133" s="111">
        <f>SUMIFS(Collection!H:H,Collection!A:A,A133)-SUMIFS(Collection!I:I,Collection!A:A,A133)</f>
        <v>0</v>
      </c>
      <c r="O133" s="143">
        <f t="shared" si="27"/>
        <v>0</v>
      </c>
      <c r="P133" s="156"/>
      <c r="Q133" s="156"/>
      <c r="R133" s="143"/>
    </row>
    <row r="134" spans="1:18" x14ac:dyDescent="0.25">
      <c r="A134" s="140">
        <v>67044</v>
      </c>
      <c r="B134" s="191">
        <f t="shared" si="25"/>
        <v>46334</v>
      </c>
      <c r="C134" s="139"/>
      <c r="D134" s="139"/>
      <c r="E134" s="139"/>
      <c r="F134" s="139"/>
      <c r="G134" s="139"/>
      <c r="H134" s="139"/>
      <c r="I134" s="139"/>
      <c r="J134" s="139"/>
      <c r="K134" s="139"/>
      <c r="L134" s="111"/>
      <c r="M134" s="111">
        <f t="shared" si="26"/>
        <v>0</v>
      </c>
      <c r="N134" s="111">
        <f>SUMIFS(Collection!H:H,Collection!A:A,A134)-SUMIFS(Collection!I:I,Collection!A:A,A134)</f>
        <v>0</v>
      </c>
      <c r="O134" s="143">
        <f t="shared" si="27"/>
        <v>0</v>
      </c>
      <c r="P134" s="156"/>
      <c r="Q134" s="156"/>
      <c r="R134" s="143"/>
    </row>
    <row r="135" spans="1:18" x14ac:dyDescent="0.25">
      <c r="A135" s="140">
        <v>67045</v>
      </c>
      <c r="B135" s="191">
        <f t="shared" ref="B135" si="28">IF(A135="","",IF(ISNUMBER(A135),IFERROR(VLOOKUP(TEXT(A135,"yyyy/mm/dd"),BSAD,2,FALSE),""),IFERROR(VLOOKUP(A135,BSAD,2,FALSE),"")))</f>
        <v>46335</v>
      </c>
      <c r="C135" s="139"/>
      <c r="D135" s="139"/>
      <c r="E135" s="139"/>
      <c r="F135" s="139"/>
      <c r="G135" s="139"/>
      <c r="H135" s="139"/>
      <c r="I135" s="139"/>
      <c r="J135" s="139"/>
      <c r="K135" s="139"/>
      <c r="L135" s="111"/>
      <c r="M135" s="111">
        <f t="shared" ref="M135" si="29">C135*1000+D135*500+E135*100+F135*50+G135*20+H135*10+I135*5+J135*2+K135*1+L135</f>
        <v>0</v>
      </c>
      <c r="N135" s="111">
        <f>SUMIFS(Collection!H:H,Collection!A:A,A135)-SUMIFS(Collection!I:I,Collection!A:A,A135)</f>
        <v>0</v>
      </c>
      <c r="O135" s="143">
        <f t="shared" ref="O135" si="30">M135-N135</f>
        <v>0</v>
      </c>
      <c r="P135" s="156"/>
      <c r="Q135" s="156"/>
      <c r="R135" s="143"/>
    </row>
    <row r="136" spans="1:18" x14ac:dyDescent="0.25">
      <c r="A136" s="140">
        <v>67046</v>
      </c>
      <c r="B136" s="191">
        <f t="shared" si="3"/>
        <v>46336</v>
      </c>
      <c r="C136" s="139"/>
      <c r="D136" s="139"/>
      <c r="E136" s="139"/>
      <c r="F136" s="139"/>
      <c r="G136" s="139"/>
      <c r="H136" s="139"/>
      <c r="I136" s="139"/>
      <c r="J136" s="139"/>
      <c r="K136" s="139"/>
      <c r="L136" s="111"/>
      <c r="M136" s="111">
        <f t="shared" si="6"/>
        <v>0</v>
      </c>
      <c r="N136" s="111">
        <f>SUMIFS(Collection!H:H,Collection!A:A,A136)-SUMIFS(Collection!I:I,Collection!A:A,A136)</f>
        <v>0</v>
      </c>
      <c r="O136" s="143">
        <f t="shared" si="5"/>
        <v>0</v>
      </c>
      <c r="P136" s="156"/>
      <c r="Q136" s="156"/>
      <c r="R136" s="143"/>
    </row>
    <row r="137" spans="1:18" x14ac:dyDescent="0.25">
      <c r="A137" s="140">
        <v>67047</v>
      </c>
      <c r="B137" s="191">
        <f t="shared" ref="B137" si="31">IF(A137="","",IF(ISNUMBER(A137),IFERROR(VLOOKUP(TEXT(A137,"yyyy/mm/dd"),BSAD,2,FALSE),""),IFERROR(VLOOKUP(A137,BSAD,2,FALSE),"")))</f>
        <v>46337</v>
      </c>
      <c r="C137" s="139"/>
      <c r="D137" s="139"/>
      <c r="E137" s="139"/>
      <c r="F137" s="139"/>
      <c r="G137" s="139"/>
      <c r="H137" s="139"/>
      <c r="I137" s="139"/>
      <c r="J137" s="139"/>
      <c r="K137" s="139"/>
      <c r="L137" s="111"/>
      <c r="M137" s="111">
        <f t="shared" ref="M137" si="32">C137*1000+D137*500+E137*100+F137*50+G137*20+H137*10+I137*5+J137*2+K137*1+L137</f>
        <v>0</v>
      </c>
      <c r="N137" s="111">
        <f>SUMIFS(Collection!H:H,Collection!A:A,A137)-SUMIFS(Collection!I:I,Collection!A:A,A137)</f>
        <v>0</v>
      </c>
      <c r="O137" s="143">
        <f t="shared" ref="O137" si="33">M137-N137</f>
        <v>0</v>
      </c>
      <c r="P137" s="156"/>
      <c r="Q137" s="156"/>
      <c r="R137" s="143"/>
    </row>
    <row r="138" spans="1:18" x14ac:dyDescent="0.25">
      <c r="A138" s="140">
        <v>67048</v>
      </c>
      <c r="B138" s="191">
        <f t="shared" si="3"/>
        <v>46338</v>
      </c>
      <c r="C138" s="139"/>
      <c r="D138" s="139"/>
      <c r="E138" s="139"/>
      <c r="F138" s="139"/>
      <c r="G138" s="139"/>
      <c r="H138" s="139"/>
      <c r="I138" s="139"/>
      <c r="J138" s="139"/>
      <c r="K138" s="139"/>
      <c r="L138" s="111"/>
      <c r="M138" s="111">
        <f t="shared" si="6"/>
        <v>0</v>
      </c>
      <c r="N138" s="111">
        <f>SUMIFS(Collection!H:H,Collection!A:A,A138)-SUMIFS(Collection!I:I,Collection!A:A,A138)</f>
        <v>0</v>
      </c>
      <c r="O138" s="143">
        <f t="shared" si="5"/>
        <v>0</v>
      </c>
      <c r="P138" s="156"/>
      <c r="Q138" s="156"/>
      <c r="R138" s="143"/>
    </row>
    <row r="139" spans="1:18" x14ac:dyDescent="0.25">
      <c r="A139" s="141"/>
      <c r="B139" s="192" t="str">
        <f t="shared" si="3"/>
        <v/>
      </c>
      <c r="C139" s="142">
        <f t="shared" ref="C139:P139" si="34">SUBTOTAL(9,C4:C138)</f>
        <v>1240</v>
      </c>
      <c r="D139" s="142">
        <f t="shared" si="34"/>
        <v>1245</v>
      </c>
      <c r="E139" s="142">
        <f t="shared" si="34"/>
        <v>3308</v>
      </c>
      <c r="F139" s="142">
        <f t="shared" si="34"/>
        <v>2795</v>
      </c>
      <c r="G139" s="142">
        <f t="shared" si="34"/>
        <v>1971</v>
      </c>
      <c r="H139" s="142">
        <f t="shared" si="34"/>
        <v>1845</v>
      </c>
      <c r="I139" s="142">
        <f t="shared" si="34"/>
        <v>955</v>
      </c>
      <c r="J139" s="142">
        <f t="shared" si="34"/>
        <v>0</v>
      </c>
      <c r="K139" s="142">
        <f t="shared" si="34"/>
        <v>116385</v>
      </c>
      <c r="L139" s="142">
        <f t="shared" si="34"/>
        <v>31355</v>
      </c>
      <c r="M139" s="142">
        <f t="shared" si="34"/>
        <v>2543435</v>
      </c>
      <c r="N139" s="142">
        <f t="shared" si="34"/>
        <v>2576205</v>
      </c>
      <c r="O139" s="142">
        <f t="shared" si="34"/>
        <v>-32770</v>
      </c>
      <c r="P139" s="142">
        <f t="shared" si="34"/>
        <v>4687699</v>
      </c>
      <c r="Q139" s="142"/>
      <c r="R139" s="142">
        <f>SUBTOTAL(9,R4:R138)</f>
        <v>0</v>
      </c>
    </row>
    <row r="140" spans="1:18" x14ac:dyDescent="0.25">
      <c r="A140" s="115"/>
      <c r="B140" s="193" t="str">
        <f t="shared" si="3"/>
        <v/>
      </c>
    </row>
    <row r="141" spans="1:18" x14ac:dyDescent="0.25">
      <c r="A141" s="115"/>
      <c r="B141" s="193" t="str">
        <f t="shared" si="3"/>
        <v/>
      </c>
    </row>
    <row r="142" spans="1:18" x14ac:dyDescent="0.25">
      <c r="A142" s="115"/>
      <c r="B142" s="193" t="str">
        <f t="shared" si="3"/>
        <v/>
      </c>
    </row>
    <row r="143" spans="1:18" x14ac:dyDescent="0.25">
      <c r="A143" s="115"/>
      <c r="B143" s="193" t="str">
        <f t="shared" si="3"/>
        <v/>
      </c>
    </row>
    <row r="144" spans="1:18" x14ac:dyDescent="0.25">
      <c r="A144" s="115"/>
      <c r="B144" s="193" t="str">
        <f t="shared" si="3"/>
        <v/>
      </c>
    </row>
    <row r="145" spans="1:2" x14ac:dyDescent="0.25">
      <c r="A145" s="115"/>
      <c r="B145" s="193" t="str">
        <f t="shared" si="3"/>
        <v/>
      </c>
    </row>
    <row r="146" spans="1:2" x14ac:dyDescent="0.25">
      <c r="A146" s="115"/>
      <c r="B146" s="193" t="str">
        <f t="shared" si="3"/>
        <v/>
      </c>
    </row>
    <row r="147" spans="1:2" x14ac:dyDescent="0.25">
      <c r="A147" s="115"/>
      <c r="B147" s="193" t="str">
        <f t="shared" ref="B147:B162" si="35">IF(A147="","",IF(ISNUMBER(A147),IFERROR(VLOOKUP(TEXT(A147,"yyyy/mm/dd"),BSAD,2,FALSE),""),IFERROR(VLOOKUP(A147,BSAD,2,FALSE),"")))</f>
        <v/>
      </c>
    </row>
    <row r="148" spans="1:2" x14ac:dyDescent="0.25">
      <c r="A148" s="115"/>
      <c r="B148" s="193" t="str">
        <f t="shared" si="35"/>
        <v/>
      </c>
    </row>
    <row r="149" spans="1:2" x14ac:dyDescent="0.25">
      <c r="A149" s="115"/>
      <c r="B149" s="193" t="str">
        <f t="shared" si="35"/>
        <v/>
      </c>
    </row>
    <row r="150" spans="1:2" x14ac:dyDescent="0.25">
      <c r="A150" s="115"/>
      <c r="B150" s="193" t="str">
        <f t="shared" si="35"/>
        <v/>
      </c>
    </row>
    <row r="151" spans="1:2" x14ac:dyDescent="0.25">
      <c r="A151" s="115"/>
      <c r="B151" s="193" t="str">
        <f t="shared" si="35"/>
        <v/>
      </c>
    </row>
    <row r="152" spans="1:2" x14ac:dyDescent="0.25">
      <c r="A152" s="115"/>
      <c r="B152" s="193" t="str">
        <f t="shared" si="35"/>
        <v/>
      </c>
    </row>
    <row r="153" spans="1:2" x14ac:dyDescent="0.25">
      <c r="A153" s="115"/>
      <c r="B153" s="193" t="str">
        <f t="shared" si="35"/>
        <v/>
      </c>
    </row>
    <row r="154" spans="1:2" x14ac:dyDescent="0.25">
      <c r="A154" s="115"/>
      <c r="B154" s="193" t="str">
        <f t="shared" si="35"/>
        <v/>
      </c>
    </row>
    <row r="155" spans="1:2" x14ac:dyDescent="0.25">
      <c r="A155" s="115"/>
      <c r="B155" s="193" t="str">
        <f t="shared" si="35"/>
        <v/>
      </c>
    </row>
    <row r="156" spans="1:2" x14ac:dyDescent="0.25">
      <c r="A156" s="115"/>
      <c r="B156" s="193" t="str">
        <f t="shared" si="35"/>
        <v/>
      </c>
    </row>
    <row r="157" spans="1:2" x14ac:dyDescent="0.25">
      <c r="A157" s="115"/>
      <c r="B157" s="193" t="str">
        <f t="shared" si="35"/>
        <v/>
      </c>
    </row>
    <row r="158" spans="1:2" x14ac:dyDescent="0.25">
      <c r="A158" s="115"/>
      <c r="B158" s="193" t="str">
        <f t="shared" si="35"/>
        <v/>
      </c>
    </row>
    <row r="159" spans="1:2" x14ac:dyDescent="0.25">
      <c r="A159" s="115"/>
      <c r="B159" s="193" t="str">
        <f t="shared" si="35"/>
        <v/>
      </c>
    </row>
    <row r="160" spans="1:2" x14ac:dyDescent="0.25">
      <c r="A160" s="115"/>
      <c r="B160" s="193" t="str">
        <f t="shared" si="35"/>
        <v/>
      </c>
    </row>
    <row r="161" spans="1:2" x14ac:dyDescent="0.25">
      <c r="A161" s="115"/>
      <c r="B161" s="193" t="str">
        <f t="shared" si="35"/>
        <v/>
      </c>
    </row>
    <row r="162" spans="1:2" x14ac:dyDescent="0.25">
      <c r="A162" s="115"/>
      <c r="B162" s="193" t="str">
        <f t="shared" si="35"/>
        <v/>
      </c>
    </row>
  </sheetData>
  <autoFilter ref="A3:R162" xr:uid="{00000000-0009-0000-0000-000006000000}"/>
  <mergeCells count="1">
    <mergeCell ref="A1:G1"/>
  </mergeCells>
  <pageMargins left="0.5" right="0.25" top="1" bottom="1" header="0.5" footer="0.5"/>
  <pageSetup paperSize="9" scale="81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7B12-54B8-4271-8DF1-07DF123B8DBF}">
  <sheetPr>
    <tabColor rgb="FF2E5496"/>
    <pageSetUpPr fitToPage="1"/>
  </sheetPr>
  <dimension ref="A1:M161"/>
  <sheetViews>
    <sheetView showGridLines="0" zoomScale="90" zoomScaleNormal="90" workbookViewId="0">
      <pane ySplit="2" topLeftCell="A133" activePane="bottomLeft" state="frozen"/>
      <selection pane="bottomLeft" activeCell="J146" sqref="J146"/>
    </sheetView>
  </sheetViews>
  <sheetFormatPr defaultColWidth="8.85546875" defaultRowHeight="15" x14ac:dyDescent="0.25"/>
  <cols>
    <col min="1" max="1" width="11.42578125" bestFit="1" customWidth="1"/>
    <col min="2" max="2" width="11.42578125" customWidth="1"/>
    <col min="3" max="3" width="9.7109375" bestFit="1" customWidth="1"/>
    <col min="4" max="4" width="26.85546875" bestFit="1" customWidth="1"/>
    <col min="5" max="5" width="10.85546875" bestFit="1" customWidth="1"/>
    <col min="6" max="6" width="24.5703125" customWidth="1"/>
    <col min="7" max="8" width="13.140625" bestFit="1" customWidth="1"/>
    <col min="9" max="9" width="14.7109375" style="123" bestFit="1" customWidth="1"/>
    <col min="10" max="10" width="13.85546875" customWidth="1"/>
    <col min="12" max="12" width="14.42578125" customWidth="1"/>
    <col min="13" max="13" width="24.7109375" customWidth="1"/>
  </cols>
  <sheetData>
    <row r="1" spans="1:13" ht="32.1" customHeight="1" x14ac:dyDescent="0.25">
      <c r="A1" s="145" t="s">
        <v>8953</v>
      </c>
      <c r="B1" s="145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19"/>
    </row>
    <row r="2" spans="1:13" ht="27.95" customHeight="1" x14ac:dyDescent="0.25">
      <c r="A2" s="112" t="s">
        <v>3</v>
      </c>
      <c r="B2" s="112" t="s">
        <v>4</v>
      </c>
      <c r="C2" s="112" t="s">
        <v>1295</v>
      </c>
      <c r="D2" s="117" t="s">
        <v>1296</v>
      </c>
      <c r="E2" s="112" t="s">
        <v>1297</v>
      </c>
      <c r="F2" s="112" t="s">
        <v>9</v>
      </c>
      <c r="G2" s="112" t="s">
        <v>110</v>
      </c>
      <c r="H2" s="112" t="s">
        <v>1298</v>
      </c>
      <c r="I2" s="112" t="s">
        <v>1299</v>
      </c>
      <c r="J2" s="112" t="s">
        <v>1300</v>
      </c>
      <c r="K2" s="112" t="s">
        <v>13</v>
      </c>
      <c r="L2" s="124" t="s">
        <v>1301</v>
      </c>
      <c r="M2" s="112" t="s">
        <v>1302</v>
      </c>
    </row>
    <row r="3" spans="1:13" x14ac:dyDescent="0.25">
      <c r="A3" s="127" t="s">
        <v>92</v>
      </c>
      <c r="B3" s="189">
        <f t="shared" ref="B3" si="0">IF(A3="","",IF(ISNUMBER(A3),IFERROR(VLOOKUP(TEXT(A3,"yyyy/mm/dd"),BSAD,2,FALSE),""),IFERROR(VLOOKUP(A3,BSAD,2,FALSE),"")))</f>
        <v>46203</v>
      </c>
      <c r="C3" s="122"/>
      <c r="D3" s="110" t="s">
        <v>8954</v>
      </c>
      <c r="E3" s="109"/>
      <c r="F3" s="109"/>
      <c r="G3" s="125" t="s">
        <v>1304</v>
      </c>
      <c r="H3" s="125"/>
      <c r="I3" s="126">
        <v>117920</v>
      </c>
      <c r="J3" s="125"/>
      <c r="K3" s="109" t="s">
        <v>1305</v>
      </c>
      <c r="L3" s="111">
        <f>IF($D3="","",N($H3)+$I3-$J3)</f>
        <v>117920</v>
      </c>
      <c r="M3" s="109"/>
    </row>
    <row r="4" spans="1:13" x14ac:dyDescent="0.25">
      <c r="A4" s="127" t="s">
        <v>92</v>
      </c>
      <c r="B4" s="189">
        <f t="shared" ref="B4:B6" si="1">IF(A4="","",IF(ISNUMBER(A4),IFERROR(VLOOKUP(TEXT(A4,"yyyy/mm/dd"),BSAD,2,FALSE),""),IFERROR(VLOOKUP(A4,BSAD,2,FALSE),"")))</f>
        <v>46203</v>
      </c>
      <c r="C4" s="122"/>
      <c r="D4" s="110" t="s">
        <v>1270</v>
      </c>
      <c r="E4" s="109"/>
      <c r="F4" s="109" t="s">
        <v>9532</v>
      </c>
      <c r="G4" s="125" t="s">
        <v>1314</v>
      </c>
      <c r="H4" s="125"/>
      <c r="I4" s="126"/>
      <c r="J4" s="125">
        <v>190</v>
      </c>
      <c r="K4" s="109" t="s">
        <v>1305</v>
      </c>
      <c r="L4" s="111">
        <f t="shared" ref="L4:L68" si="2">IF($D4="","",N(L3)+$I4-$J4)</f>
        <v>117730</v>
      </c>
      <c r="M4" s="109"/>
    </row>
    <row r="5" spans="1:13" x14ac:dyDescent="0.25">
      <c r="A5" s="110" t="s">
        <v>16</v>
      </c>
      <c r="B5" s="189">
        <f t="shared" si="1"/>
        <v>46205</v>
      </c>
      <c r="C5" s="122"/>
      <c r="D5" s="110" t="s">
        <v>1403</v>
      </c>
      <c r="E5" s="109"/>
      <c r="F5" s="109" t="s">
        <v>8965</v>
      </c>
      <c r="G5" s="125" t="s">
        <v>1314</v>
      </c>
      <c r="H5" s="125"/>
      <c r="I5" s="126"/>
      <c r="J5" s="125">
        <v>13000</v>
      </c>
      <c r="K5" s="109" t="s">
        <v>1305</v>
      </c>
      <c r="L5" s="111">
        <f t="shared" si="2"/>
        <v>104730</v>
      </c>
      <c r="M5" s="109"/>
    </row>
    <row r="6" spans="1:13" x14ac:dyDescent="0.25">
      <c r="A6" s="110" t="s">
        <v>24</v>
      </c>
      <c r="B6" s="189">
        <f t="shared" si="1"/>
        <v>46207</v>
      </c>
      <c r="C6" s="122"/>
      <c r="D6" s="110" t="s">
        <v>1403</v>
      </c>
      <c r="E6" s="109"/>
      <c r="F6" s="109" t="s">
        <v>8965</v>
      </c>
      <c r="G6" s="125" t="s">
        <v>1314</v>
      </c>
      <c r="H6" s="125"/>
      <c r="I6" s="126"/>
      <c r="J6" s="125">
        <v>500</v>
      </c>
      <c r="K6" s="109" t="s">
        <v>1305</v>
      </c>
      <c r="L6" s="111">
        <f t="shared" si="2"/>
        <v>104230</v>
      </c>
      <c r="M6" s="109"/>
    </row>
    <row r="7" spans="1:13" x14ac:dyDescent="0.25">
      <c r="A7" s="110" t="s">
        <v>26</v>
      </c>
      <c r="B7" s="189">
        <f t="shared" ref="B7:B9" si="3">IF(A7="","",IF(ISNUMBER(A7),IFERROR(VLOOKUP(TEXT(A7,"yyyy/mm/dd"),BSAD,2,FALSE),""),IFERROR(VLOOKUP(A7,BSAD,2,FALSE),"")))</f>
        <v>46208</v>
      </c>
      <c r="C7" s="122"/>
      <c r="D7" s="110" t="s">
        <v>1403</v>
      </c>
      <c r="E7" s="109"/>
      <c r="F7" s="109" t="s">
        <v>8965</v>
      </c>
      <c r="G7" s="125" t="s">
        <v>1314</v>
      </c>
      <c r="H7" s="125"/>
      <c r="I7" s="126"/>
      <c r="J7" s="125">
        <v>500</v>
      </c>
      <c r="K7" s="109" t="s">
        <v>1305</v>
      </c>
      <c r="L7" s="111">
        <f t="shared" si="2"/>
        <v>103730</v>
      </c>
      <c r="M7" s="109"/>
    </row>
    <row r="8" spans="1:13" x14ac:dyDescent="0.25">
      <c r="A8" s="110" t="s">
        <v>28</v>
      </c>
      <c r="B8" s="189">
        <f t="shared" si="3"/>
        <v>46210</v>
      </c>
      <c r="C8" s="122"/>
      <c r="D8" s="110" t="s">
        <v>1403</v>
      </c>
      <c r="E8" s="109"/>
      <c r="F8" s="109" t="s">
        <v>8966</v>
      </c>
      <c r="G8" s="125" t="s">
        <v>1314</v>
      </c>
      <c r="H8" s="125"/>
      <c r="I8" s="126"/>
      <c r="J8" s="125">
        <v>1000</v>
      </c>
      <c r="K8" s="109" t="s">
        <v>1305</v>
      </c>
      <c r="L8" s="111">
        <f t="shared" si="2"/>
        <v>102730</v>
      </c>
      <c r="M8" s="109"/>
    </row>
    <row r="9" spans="1:13" x14ac:dyDescent="0.25">
      <c r="A9" s="110" t="s">
        <v>31</v>
      </c>
      <c r="B9" s="189">
        <f t="shared" si="3"/>
        <v>46211</v>
      </c>
      <c r="C9" s="122"/>
      <c r="D9" s="110" t="s">
        <v>1403</v>
      </c>
      <c r="E9" s="109"/>
      <c r="F9" s="109" t="s">
        <v>8966</v>
      </c>
      <c r="G9" s="125" t="s">
        <v>1314</v>
      </c>
      <c r="H9" s="125"/>
      <c r="I9" s="126"/>
      <c r="J9" s="125">
        <v>1000</v>
      </c>
      <c r="K9" s="109" t="s">
        <v>1305</v>
      </c>
      <c r="L9" s="111">
        <f t="shared" si="2"/>
        <v>101730</v>
      </c>
      <c r="M9" s="109"/>
    </row>
    <row r="10" spans="1:13" x14ac:dyDescent="0.25">
      <c r="A10" s="110" t="s">
        <v>33</v>
      </c>
      <c r="B10" s="189">
        <f t="shared" ref="B10:B15" si="4">IF(A10="","",IF(ISNUMBER(A10),IFERROR(VLOOKUP(TEXT(A10,"yyyy/mm/dd"),BSAD,2,FALSE),""),IFERROR(VLOOKUP(A10,BSAD,2,FALSE),"")))</f>
        <v>46212</v>
      </c>
      <c r="C10" s="122"/>
      <c r="D10" s="110" t="s">
        <v>1403</v>
      </c>
      <c r="E10" s="109"/>
      <c r="F10" s="109" t="s">
        <v>8966</v>
      </c>
      <c r="G10" s="125" t="s">
        <v>1314</v>
      </c>
      <c r="H10" s="125"/>
      <c r="I10" s="126"/>
      <c r="J10" s="125">
        <v>2000</v>
      </c>
      <c r="K10" s="109" t="s">
        <v>1305</v>
      </c>
      <c r="L10" s="111">
        <f t="shared" si="2"/>
        <v>99730</v>
      </c>
      <c r="M10" s="109"/>
    </row>
    <row r="11" spans="1:13" x14ac:dyDescent="0.25">
      <c r="A11" s="110" t="s">
        <v>35</v>
      </c>
      <c r="B11" s="189">
        <f t="shared" si="4"/>
        <v>46213</v>
      </c>
      <c r="C11" s="122"/>
      <c r="D11" s="110" t="s">
        <v>1403</v>
      </c>
      <c r="E11" s="109"/>
      <c r="F11" s="109" t="s">
        <v>8966</v>
      </c>
      <c r="G11" s="125" t="s">
        <v>1314</v>
      </c>
      <c r="H11" s="125"/>
      <c r="I11" s="126"/>
      <c r="J11" s="125">
        <v>1000</v>
      </c>
      <c r="K11" s="109" t="s">
        <v>1305</v>
      </c>
      <c r="L11" s="111">
        <f t="shared" si="2"/>
        <v>98730</v>
      </c>
      <c r="M11" s="109"/>
    </row>
    <row r="12" spans="1:13" x14ac:dyDescent="0.25">
      <c r="A12" s="110" t="s">
        <v>1318</v>
      </c>
      <c r="B12" s="189">
        <f t="shared" ref="B12" si="5">IF(A12="","",IF(ISNUMBER(A12),IFERROR(VLOOKUP(TEXT(A12,"yyyy/mm/dd"),BSAD,2,FALSE),""),IFERROR(VLOOKUP(A12,BSAD,2,FALSE),"")))</f>
        <v>46214</v>
      </c>
      <c r="C12" s="122"/>
      <c r="D12" s="110" t="s">
        <v>1319</v>
      </c>
      <c r="E12" s="109"/>
      <c r="F12" s="109" t="s">
        <v>1321</v>
      </c>
      <c r="G12" s="125" t="s">
        <v>1320</v>
      </c>
      <c r="H12" s="125"/>
      <c r="I12" s="126"/>
      <c r="J12" s="125">
        <v>5000</v>
      </c>
      <c r="K12" s="109" t="s">
        <v>1305</v>
      </c>
      <c r="L12" s="111">
        <f t="shared" si="2"/>
        <v>93730</v>
      </c>
      <c r="M12" s="109"/>
    </row>
    <row r="13" spans="1:13" x14ac:dyDescent="0.25">
      <c r="A13" s="156">
        <v>66925</v>
      </c>
      <c r="B13" s="189">
        <f t="shared" si="4"/>
        <v>46212</v>
      </c>
      <c r="C13" s="122"/>
      <c r="D13" s="110" t="s">
        <v>1270</v>
      </c>
      <c r="E13" s="109"/>
      <c r="F13" s="109" t="s">
        <v>9461</v>
      </c>
      <c r="G13" s="125" t="s">
        <v>1314</v>
      </c>
      <c r="H13" s="125"/>
      <c r="I13" s="126"/>
      <c r="J13" s="125">
        <v>350</v>
      </c>
      <c r="K13" s="109" t="s">
        <v>1305</v>
      </c>
      <c r="L13" s="111">
        <f t="shared" si="2"/>
        <v>93380</v>
      </c>
      <c r="M13" s="109"/>
    </row>
    <row r="14" spans="1:13" x14ac:dyDescent="0.25">
      <c r="A14" s="127" t="s">
        <v>37</v>
      </c>
      <c r="B14" s="189">
        <f t="shared" si="4"/>
        <v>46215</v>
      </c>
      <c r="C14" s="122"/>
      <c r="D14" s="110" t="s">
        <v>1403</v>
      </c>
      <c r="E14" s="109"/>
      <c r="F14" s="109" t="s">
        <v>8966</v>
      </c>
      <c r="G14" s="125" t="s">
        <v>1314</v>
      </c>
      <c r="H14" s="125"/>
      <c r="I14" s="126"/>
      <c r="J14" s="125">
        <v>1000</v>
      </c>
      <c r="K14" s="109" t="s">
        <v>1305</v>
      </c>
      <c r="L14" s="111">
        <f t="shared" si="2"/>
        <v>92380</v>
      </c>
      <c r="M14" s="109"/>
    </row>
    <row r="15" spans="1:13" x14ac:dyDescent="0.25">
      <c r="A15" s="110" t="s">
        <v>1322</v>
      </c>
      <c r="B15" s="189">
        <f t="shared" si="4"/>
        <v>46216</v>
      </c>
      <c r="C15" s="122"/>
      <c r="D15" s="110" t="s">
        <v>1323</v>
      </c>
      <c r="E15" s="109"/>
      <c r="F15" s="109" t="s">
        <v>8966</v>
      </c>
      <c r="G15" s="125" t="s">
        <v>1314</v>
      </c>
      <c r="H15" s="125"/>
      <c r="I15" s="126"/>
      <c r="J15" s="125">
        <v>1725</v>
      </c>
      <c r="K15" s="109" t="s">
        <v>1305</v>
      </c>
      <c r="L15" s="111">
        <f t="shared" si="2"/>
        <v>90655</v>
      </c>
      <c r="M15" s="109"/>
    </row>
    <row r="16" spans="1:13" x14ac:dyDescent="0.25">
      <c r="A16" s="110" t="s">
        <v>39</v>
      </c>
      <c r="B16" s="189">
        <f t="shared" ref="B16:B19" si="6">IF(A16="","",IF(ISNUMBER(A16),IFERROR(VLOOKUP(TEXT(A16,"yyyy/mm/dd"),BSAD,2,FALSE),""),IFERROR(VLOOKUP(A16,BSAD,2,FALSE),"")))</f>
        <v>46217</v>
      </c>
      <c r="C16" s="122"/>
      <c r="D16" s="110" t="s">
        <v>1403</v>
      </c>
      <c r="E16" s="109"/>
      <c r="F16" s="109" t="s">
        <v>8966</v>
      </c>
      <c r="G16" s="125" t="s">
        <v>1314</v>
      </c>
      <c r="H16" s="125"/>
      <c r="I16" s="126"/>
      <c r="J16" s="125">
        <v>1000</v>
      </c>
      <c r="K16" s="109" t="s">
        <v>1305</v>
      </c>
      <c r="L16" s="111">
        <f t="shared" si="2"/>
        <v>89655</v>
      </c>
      <c r="M16" s="109"/>
    </row>
    <row r="17" spans="1:13" x14ac:dyDescent="0.25">
      <c r="A17" s="110" t="s">
        <v>41</v>
      </c>
      <c r="B17" s="189">
        <f t="shared" si="6"/>
        <v>46218</v>
      </c>
      <c r="C17" s="122"/>
      <c r="D17" s="110" t="s">
        <v>1403</v>
      </c>
      <c r="E17" s="109"/>
      <c r="F17" s="109" t="s">
        <v>8966</v>
      </c>
      <c r="G17" s="125" t="s">
        <v>1314</v>
      </c>
      <c r="H17" s="125"/>
      <c r="I17" s="126"/>
      <c r="J17" s="125">
        <v>500</v>
      </c>
      <c r="K17" s="109" t="s">
        <v>1305</v>
      </c>
      <c r="L17" s="111">
        <f t="shared" si="2"/>
        <v>89155</v>
      </c>
      <c r="M17" s="109"/>
    </row>
    <row r="18" spans="1:13" x14ac:dyDescent="0.25">
      <c r="A18" s="110" t="s">
        <v>45</v>
      </c>
      <c r="B18" s="189">
        <f t="shared" si="6"/>
        <v>46220</v>
      </c>
      <c r="C18" s="122"/>
      <c r="D18" s="110" t="s">
        <v>1403</v>
      </c>
      <c r="E18" s="109"/>
      <c r="F18" s="109" t="s">
        <v>8966</v>
      </c>
      <c r="G18" s="125" t="s">
        <v>1314</v>
      </c>
      <c r="H18" s="125"/>
      <c r="I18" s="126"/>
      <c r="J18" s="125">
        <v>500</v>
      </c>
      <c r="K18" s="109" t="s">
        <v>1305</v>
      </c>
      <c r="L18" s="111">
        <f t="shared" si="2"/>
        <v>88655</v>
      </c>
      <c r="M18" s="109"/>
    </row>
    <row r="19" spans="1:13" x14ac:dyDescent="0.25">
      <c r="A19" s="110" t="s">
        <v>47</v>
      </c>
      <c r="B19" s="189">
        <f t="shared" si="6"/>
        <v>46221</v>
      </c>
      <c r="C19" s="122"/>
      <c r="D19" s="110" t="s">
        <v>1403</v>
      </c>
      <c r="E19" s="109"/>
      <c r="F19" s="109" t="s">
        <v>8966</v>
      </c>
      <c r="G19" s="125" t="s">
        <v>1314</v>
      </c>
      <c r="H19" s="125"/>
      <c r="I19" s="126"/>
      <c r="J19" s="125">
        <v>1000</v>
      </c>
      <c r="K19" s="109" t="s">
        <v>1305</v>
      </c>
      <c r="L19" s="111">
        <f t="shared" si="2"/>
        <v>87655</v>
      </c>
      <c r="M19" s="109"/>
    </row>
    <row r="20" spans="1:13" x14ac:dyDescent="0.25">
      <c r="A20" s="110" t="s">
        <v>1327</v>
      </c>
      <c r="B20" s="189">
        <f t="shared" ref="B20:B23" si="7">IF(A20="","",IF(ISNUMBER(A20),IFERROR(VLOOKUP(TEXT(A20,"yyyy/mm/dd"),BSAD,2,FALSE),""),IFERROR(VLOOKUP(A20,BSAD,2,FALSE),"")))</f>
        <v>46222</v>
      </c>
      <c r="C20" s="122"/>
      <c r="D20" s="110" t="s">
        <v>1319</v>
      </c>
      <c r="E20" s="109"/>
      <c r="F20" s="109" t="s">
        <v>1328</v>
      </c>
      <c r="G20" s="125" t="s">
        <v>1320</v>
      </c>
      <c r="H20" s="125"/>
      <c r="I20" s="126"/>
      <c r="J20" s="125">
        <v>2000</v>
      </c>
      <c r="K20" s="109" t="s">
        <v>1305</v>
      </c>
      <c r="L20" s="111">
        <f t="shared" si="2"/>
        <v>85655</v>
      </c>
      <c r="M20" s="109"/>
    </row>
    <row r="21" spans="1:13" ht="25.5" customHeight="1" x14ac:dyDescent="0.25">
      <c r="A21" s="110" t="s">
        <v>1327</v>
      </c>
      <c r="B21" s="189">
        <f t="shared" si="7"/>
        <v>46222</v>
      </c>
      <c r="C21" s="122"/>
      <c r="D21" s="110" t="s">
        <v>1319</v>
      </c>
      <c r="E21" s="109"/>
      <c r="F21" s="109" t="s">
        <v>1329</v>
      </c>
      <c r="G21" s="125" t="s">
        <v>1320</v>
      </c>
      <c r="H21" s="125"/>
      <c r="I21" s="126"/>
      <c r="J21" s="125">
        <f>400+250+260</f>
        <v>910</v>
      </c>
      <c r="K21" s="109" t="s">
        <v>1305</v>
      </c>
      <c r="L21" s="111">
        <f t="shared" si="2"/>
        <v>84745</v>
      </c>
      <c r="M21" s="109"/>
    </row>
    <row r="22" spans="1:13" x14ac:dyDescent="0.25">
      <c r="A22" s="110" t="s">
        <v>49</v>
      </c>
      <c r="B22" s="189">
        <f t="shared" si="7"/>
        <v>46224</v>
      </c>
      <c r="C22" s="122"/>
      <c r="D22" s="110" t="s">
        <v>1403</v>
      </c>
      <c r="E22" s="109"/>
      <c r="F22" s="109" t="s">
        <v>8966</v>
      </c>
      <c r="G22" s="125" t="s">
        <v>1314</v>
      </c>
      <c r="H22" s="125"/>
      <c r="I22" s="126"/>
      <c r="J22" s="125">
        <v>1000</v>
      </c>
      <c r="K22" s="109" t="s">
        <v>1305</v>
      </c>
      <c r="L22" s="111">
        <f t="shared" si="2"/>
        <v>83745</v>
      </c>
      <c r="M22" s="109"/>
    </row>
    <row r="23" spans="1:13" x14ac:dyDescent="0.25">
      <c r="A23" s="110" t="s">
        <v>1333</v>
      </c>
      <c r="B23" s="189">
        <f t="shared" si="7"/>
        <v>46225</v>
      </c>
      <c r="C23" s="122"/>
      <c r="D23" s="110" t="s">
        <v>1319</v>
      </c>
      <c r="E23" s="109"/>
      <c r="F23" s="109" t="s">
        <v>1334</v>
      </c>
      <c r="G23" s="125" t="s">
        <v>1320</v>
      </c>
      <c r="H23" s="125"/>
      <c r="I23" s="126"/>
      <c r="J23" s="125">
        <v>200</v>
      </c>
      <c r="K23" s="109" t="s">
        <v>1305</v>
      </c>
      <c r="L23" s="111">
        <f t="shared" si="2"/>
        <v>83545</v>
      </c>
      <c r="M23" s="109"/>
    </row>
    <row r="24" spans="1:13" x14ac:dyDescent="0.25">
      <c r="A24" s="127" t="s">
        <v>1335</v>
      </c>
      <c r="B24" s="189">
        <f t="shared" ref="B24:B35" si="8">IF(A24="","",IF(ISNUMBER(A24),IFERROR(VLOOKUP(TEXT(A24,"yyyy/mm/dd"),BSAD,2,FALSE),""),IFERROR(VLOOKUP(A24,BSAD,2,FALSE),"")))</f>
        <v>46226</v>
      </c>
      <c r="C24" s="122"/>
      <c r="D24" s="110" t="s">
        <v>1270</v>
      </c>
      <c r="E24" s="109"/>
      <c r="F24" s="109" t="s">
        <v>9532</v>
      </c>
      <c r="G24" s="125" t="s">
        <v>1314</v>
      </c>
      <c r="H24" s="125"/>
      <c r="I24" s="126"/>
      <c r="J24" s="125">
        <v>3490</v>
      </c>
      <c r="K24" s="109" t="s">
        <v>1305</v>
      </c>
      <c r="L24" s="111">
        <f t="shared" si="2"/>
        <v>80055</v>
      </c>
      <c r="M24" s="109"/>
    </row>
    <row r="25" spans="1:13" ht="30" customHeight="1" x14ac:dyDescent="0.25">
      <c r="A25" s="127" t="s">
        <v>1335</v>
      </c>
      <c r="B25" s="189">
        <f t="shared" ref="B25" si="9">IF(A25="","",IF(ISNUMBER(A25),IFERROR(VLOOKUP(TEXT(A25,"yyyy/mm/dd"),BSAD,2,FALSE),""),IFERROR(VLOOKUP(A25,BSAD,2,FALSE),"")))</f>
        <v>46226</v>
      </c>
      <c r="C25" s="122"/>
      <c r="D25" s="110" t="s">
        <v>1270</v>
      </c>
      <c r="E25" s="109"/>
      <c r="F25" s="109" t="s">
        <v>9412</v>
      </c>
      <c r="G25" s="125" t="s">
        <v>1314</v>
      </c>
      <c r="H25" s="125"/>
      <c r="I25" s="126"/>
      <c r="J25" s="125">
        <v>600</v>
      </c>
      <c r="K25" s="109" t="s">
        <v>1305</v>
      </c>
      <c r="L25" s="111">
        <f t="shared" si="2"/>
        <v>79455</v>
      </c>
      <c r="M25" s="109"/>
    </row>
    <row r="26" spans="1:13" ht="30" customHeight="1" x14ac:dyDescent="0.25">
      <c r="A26" s="127" t="s">
        <v>1335</v>
      </c>
      <c r="B26" s="189">
        <f t="shared" si="8"/>
        <v>46226</v>
      </c>
      <c r="C26" s="122"/>
      <c r="D26" s="110" t="s">
        <v>1319</v>
      </c>
      <c r="E26" s="109"/>
      <c r="F26" s="109" t="s">
        <v>9411</v>
      </c>
      <c r="G26" s="125" t="s">
        <v>1320</v>
      </c>
      <c r="H26" s="125"/>
      <c r="I26" s="126"/>
      <c r="J26" s="125">
        <f>500+200+400</f>
        <v>1100</v>
      </c>
      <c r="K26" s="109" t="s">
        <v>1305</v>
      </c>
      <c r="L26" s="111">
        <f t="shared" si="2"/>
        <v>78355</v>
      </c>
      <c r="M26" s="109"/>
    </row>
    <row r="27" spans="1:13" x14ac:dyDescent="0.25">
      <c r="A27" s="110" t="s">
        <v>1338</v>
      </c>
      <c r="B27" s="189">
        <f t="shared" si="8"/>
        <v>46227</v>
      </c>
      <c r="C27" s="122"/>
      <c r="D27" s="110" t="s">
        <v>1270</v>
      </c>
      <c r="E27" s="109"/>
      <c r="F27" s="109" t="s">
        <v>9532</v>
      </c>
      <c r="G27" s="125" t="s">
        <v>1314</v>
      </c>
      <c r="H27" s="125"/>
      <c r="I27" s="126"/>
      <c r="J27" s="125">
        <v>3400</v>
      </c>
      <c r="K27" s="109" t="s">
        <v>1305</v>
      </c>
      <c r="L27" s="111">
        <f t="shared" si="2"/>
        <v>74955</v>
      </c>
      <c r="M27" s="109"/>
    </row>
    <row r="28" spans="1:13" ht="25.5" customHeight="1" x14ac:dyDescent="0.25">
      <c r="A28" s="127" t="s">
        <v>1340</v>
      </c>
      <c r="B28" s="189">
        <f t="shared" si="8"/>
        <v>46228</v>
      </c>
      <c r="C28" s="122"/>
      <c r="D28" s="110" t="s">
        <v>1319</v>
      </c>
      <c r="E28" s="109" t="s">
        <v>8962</v>
      </c>
      <c r="F28" s="109" t="s">
        <v>1342</v>
      </c>
      <c r="G28" s="125" t="s">
        <v>1320</v>
      </c>
      <c r="H28" s="125"/>
      <c r="I28" s="126"/>
      <c r="J28" s="125">
        <v>5000</v>
      </c>
      <c r="K28" s="109" t="s">
        <v>1305</v>
      </c>
      <c r="L28" s="111">
        <f t="shared" si="2"/>
        <v>69955</v>
      </c>
      <c r="M28" s="109"/>
    </row>
    <row r="29" spans="1:13" x14ac:dyDescent="0.25">
      <c r="A29" s="127" t="s">
        <v>1340</v>
      </c>
      <c r="B29" s="189">
        <f t="shared" si="8"/>
        <v>46228</v>
      </c>
      <c r="C29" s="122"/>
      <c r="D29" s="110" t="s">
        <v>1319</v>
      </c>
      <c r="E29" s="109" t="s">
        <v>8962</v>
      </c>
      <c r="F29" s="109" t="s">
        <v>1343</v>
      </c>
      <c r="G29" s="125" t="s">
        <v>1320</v>
      </c>
      <c r="H29" s="125"/>
      <c r="I29" s="126"/>
      <c r="J29" s="125">
        <v>7500</v>
      </c>
      <c r="K29" s="109" t="s">
        <v>1305</v>
      </c>
      <c r="L29" s="111">
        <f t="shared" si="2"/>
        <v>62455</v>
      </c>
      <c r="M29" s="109"/>
    </row>
    <row r="30" spans="1:13" x14ac:dyDescent="0.25">
      <c r="A30" s="128" t="s">
        <v>656</v>
      </c>
      <c r="B30" s="189">
        <f t="shared" si="8"/>
        <v>46230</v>
      </c>
      <c r="C30" s="122"/>
      <c r="D30" s="118" t="s">
        <v>8949</v>
      </c>
      <c r="E30" s="109"/>
      <c r="F30" s="109" t="s">
        <v>9248</v>
      </c>
      <c r="G30" s="125" t="s">
        <v>1320</v>
      </c>
      <c r="H30" s="125"/>
      <c r="I30" s="109"/>
      <c r="J30" s="125">
        <v>3500</v>
      </c>
      <c r="K30" s="109" t="s">
        <v>1305</v>
      </c>
      <c r="L30" s="111">
        <f t="shared" si="2"/>
        <v>58955</v>
      </c>
      <c r="M30" s="109"/>
    </row>
    <row r="31" spans="1:13" x14ac:dyDescent="0.25">
      <c r="A31" s="128" t="s">
        <v>656</v>
      </c>
      <c r="B31" s="189">
        <f t="shared" ref="B31" si="10">IF(A31="","",IF(ISNUMBER(A31),IFERROR(VLOOKUP(TEXT(A31,"yyyy/mm/dd"),BSAD,2,FALSE),""),IFERROR(VLOOKUP(A31,BSAD,2,FALSE),"")))</f>
        <v>46230</v>
      </c>
      <c r="C31" s="122"/>
      <c r="D31" s="118" t="s">
        <v>1270</v>
      </c>
      <c r="E31" s="109"/>
      <c r="F31" s="109" t="s">
        <v>9248</v>
      </c>
      <c r="G31" s="125" t="s">
        <v>1314</v>
      </c>
      <c r="H31" s="125"/>
      <c r="I31" s="109"/>
      <c r="J31" s="125">
        <v>2000</v>
      </c>
      <c r="K31" s="109" t="s">
        <v>1305</v>
      </c>
      <c r="L31" s="111">
        <f t="shared" si="2"/>
        <v>56955</v>
      </c>
      <c r="M31" s="109"/>
    </row>
    <row r="32" spans="1:13" x14ac:dyDescent="0.25">
      <c r="A32" s="128" t="s">
        <v>656</v>
      </c>
      <c r="B32" s="189">
        <f t="shared" si="8"/>
        <v>46230</v>
      </c>
      <c r="C32" s="122"/>
      <c r="D32" s="118" t="s">
        <v>1270</v>
      </c>
      <c r="E32" s="109"/>
      <c r="F32" s="109" t="s">
        <v>9248</v>
      </c>
      <c r="G32" s="125" t="s">
        <v>1314</v>
      </c>
      <c r="H32" s="125"/>
      <c r="I32" s="109"/>
      <c r="J32" s="125">
        <v>5000</v>
      </c>
      <c r="K32" s="109" t="s">
        <v>1305</v>
      </c>
      <c r="L32" s="111">
        <f t="shared" si="2"/>
        <v>51955</v>
      </c>
      <c r="M32" s="109"/>
    </row>
    <row r="33" spans="1:13" x14ac:dyDescent="0.25">
      <c r="A33" s="128" t="s">
        <v>656</v>
      </c>
      <c r="B33" s="189">
        <f t="shared" si="8"/>
        <v>46230</v>
      </c>
      <c r="C33" s="122"/>
      <c r="D33" s="118" t="s">
        <v>1117</v>
      </c>
      <c r="E33" s="109"/>
      <c r="F33" s="109"/>
      <c r="G33" s="125" t="s">
        <v>1320</v>
      </c>
      <c r="H33" s="125"/>
      <c r="I33" s="109"/>
      <c r="J33" s="125">
        <v>7105</v>
      </c>
      <c r="K33" s="109" t="s">
        <v>1305</v>
      </c>
      <c r="L33" s="111">
        <f t="shared" si="2"/>
        <v>44850</v>
      </c>
      <c r="M33" s="109"/>
    </row>
    <row r="34" spans="1:13" x14ac:dyDescent="0.25">
      <c r="A34" s="128" t="s">
        <v>656</v>
      </c>
      <c r="B34" s="189">
        <f t="shared" si="8"/>
        <v>46230</v>
      </c>
      <c r="C34" s="122"/>
      <c r="D34" s="118" t="s">
        <v>1319</v>
      </c>
      <c r="E34" s="109"/>
      <c r="F34" s="109"/>
      <c r="G34" s="125" t="s">
        <v>1320</v>
      </c>
      <c r="H34" s="125"/>
      <c r="I34" s="109"/>
      <c r="J34" s="125">
        <v>540</v>
      </c>
      <c r="K34" s="109" t="s">
        <v>1305</v>
      </c>
      <c r="L34" s="111">
        <f t="shared" si="2"/>
        <v>44310</v>
      </c>
      <c r="M34" s="109"/>
    </row>
    <row r="35" spans="1:13" x14ac:dyDescent="0.25">
      <c r="A35" s="128" t="s">
        <v>656</v>
      </c>
      <c r="B35" s="189">
        <f t="shared" si="8"/>
        <v>46230</v>
      </c>
      <c r="C35" s="122"/>
      <c r="D35" s="118" t="s">
        <v>1270</v>
      </c>
      <c r="E35" s="109"/>
      <c r="F35" s="109" t="s">
        <v>1351</v>
      </c>
      <c r="G35" s="125" t="s">
        <v>1314</v>
      </c>
      <c r="H35" s="125"/>
      <c r="I35" s="109"/>
      <c r="J35" s="125">
        <v>900</v>
      </c>
      <c r="K35" s="109" t="s">
        <v>1305</v>
      </c>
      <c r="L35" s="111">
        <f t="shared" si="2"/>
        <v>43410</v>
      </c>
      <c r="M35" s="109"/>
    </row>
    <row r="36" spans="1:13" x14ac:dyDescent="0.25">
      <c r="A36" s="128" t="s">
        <v>51</v>
      </c>
      <c r="B36" s="189">
        <f t="shared" ref="B36:B42" si="11">IF(A36="","",IF(ISNUMBER(A36),IFERROR(VLOOKUP(TEXT(A36,"yyyy/mm/dd"),BSAD,2,FALSE),""),IFERROR(VLOOKUP(A36,BSAD,2,FALSE),"")))</f>
        <v>46231</v>
      </c>
      <c r="C36" s="122"/>
      <c r="D36" s="118" t="s">
        <v>1403</v>
      </c>
      <c r="E36" s="109"/>
      <c r="F36" s="109" t="s">
        <v>8966</v>
      </c>
      <c r="G36" s="125" t="s">
        <v>1314</v>
      </c>
      <c r="H36" s="125"/>
      <c r="I36" s="109"/>
      <c r="J36" s="125">
        <v>1000</v>
      </c>
      <c r="K36" s="109" t="s">
        <v>1305</v>
      </c>
      <c r="L36" s="111">
        <f t="shared" si="2"/>
        <v>42410</v>
      </c>
      <c r="M36" s="109"/>
    </row>
    <row r="37" spans="1:13" x14ac:dyDescent="0.25">
      <c r="A37" s="128" t="s">
        <v>51</v>
      </c>
      <c r="B37" s="189">
        <f t="shared" si="11"/>
        <v>46231</v>
      </c>
      <c r="C37" s="122"/>
      <c r="D37" s="118" t="s">
        <v>1319</v>
      </c>
      <c r="E37" s="109"/>
      <c r="F37" s="109"/>
      <c r="G37" s="125" t="s">
        <v>1320</v>
      </c>
      <c r="H37" s="125"/>
      <c r="I37" s="109"/>
      <c r="J37" s="125">
        <f>200+240</f>
        <v>440</v>
      </c>
      <c r="K37" s="109" t="s">
        <v>1305</v>
      </c>
      <c r="L37" s="111">
        <f t="shared" si="2"/>
        <v>41970</v>
      </c>
      <c r="M37" s="109"/>
    </row>
    <row r="38" spans="1:13" x14ac:dyDescent="0.25">
      <c r="A38" s="128" t="s">
        <v>51</v>
      </c>
      <c r="B38" s="189">
        <f t="shared" si="11"/>
        <v>46231</v>
      </c>
      <c r="C38" s="122"/>
      <c r="D38" s="118" t="s">
        <v>1252</v>
      </c>
      <c r="E38" s="109"/>
      <c r="F38" s="109"/>
      <c r="G38" s="125" t="s">
        <v>1320</v>
      </c>
      <c r="H38" s="125"/>
      <c r="I38" s="109"/>
      <c r="J38" s="125">
        <v>8410</v>
      </c>
      <c r="K38" s="109" t="s">
        <v>1305</v>
      </c>
      <c r="L38" s="111">
        <f t="shared" si="2"/>
        <v>33560</v>
      </c>
      <c r="M38" s="109"/>
    </row>
    <row r="39" spans="1:13" x14ac:dyDescent="0.25">
      <c r="A39" s="128" t="s">
        <v>715</v>
      </c>
      <c r="B39" s="189">
        <f t="shared" ref="B39" si="12">IF(A39="","",IF(ISNUMBER(A39),IFERROR(VLOOKUP(TEXT(A39,"yyyy/mm/dd"),BSAD,2,FALSE),""),IFERROR(VLOOKUP(A39,BSAD,2,FALSE),"")))</f>
        <v>46233</v>
      </c>
      <c r="C39" s="122"/>
      <c r="D39" s="118" t="s">
        <v>1319</v>
      </c>
      <c r="E39" s="109"/>
      <c r="F39" s="109" t="s">
        <v>9410</v>
      </c>
      <c r="G39" s="125" t="s">
        <v>1320</v>
      </c>
      <c r="H39" s="125"/>
      <c r="I39" s="109"/>
      <c r="J39" s="125">
        <f>18000</f>
        <v>18000</v>
      </c>
      <c r="K39" s="109" t="s">
        <v>1305</v>
      </c>
      <c r="L39" s="111">
        <f t="shared" si="2"/>
        <v>15560</v>
      </c>
      <c r="M39" s="109"/>
    </row>
    <row r="40" spans="1:13" x14ac:dyDescent="0.25">
      <c r="A40" s="128" t="s">
        <v>715</v>
      </c>
      <c r="B40" s="189">
        <f t="shared" si="11"/>
        <v>46233</v>
      </c>
      <c r="C40" s="122"/>
      <c r="D40" s="118" t="s">
        <v>1270</v>
      </c>
      <c r="E40" s="109"/>
      <c r="F40" s="109" t="s">
        <v>1351</v>
      </c>
      <c r="G40" s="125" t="s">
        <v>1314</v>
      </c>
      <c r="H40" s="125"/>
      <c r="I40" s="109"/>
      <c r="J40" s="125">
        <v>1800</v>
      </c>
      <c r="K40" s="109" t="s">
        <v>1305</v>
      </c>
      <c r="L40" s="111">
        <f t="shared" si="2"/>
        <v>13760</v>
      </c>
      <c r="M40" s="109"/>
    </row>
    <row r="41" spans="1:13" x14ac:dyDescent="0.25">
      <c r="A41" s="128" t="s">
        <v>53</v>
      </c>
      <c r="B41" s="189">
        <f t="shared" si="11"/>
        <v>46235</v>
      </c>
      <c r="C41" s="122"/>
      <c r="D41" s="118" t="s">
        <v>1403</v>
      </c>
      <c r="E41" s="109"/>
      <c r="F41" s="109" t="s">
        <v>8966</v>
      </c>
      <c r="G41" s="125" t="s">
        <v>1314</v>
      </c>
      <c r="H41" s="125"/>
      <c r="I41" s="109"/>
      <c r="J41" s="125">
        <v>500</v>
      </c>
      <c r="K41" s="109" t="s">
        <v>1305</v>
      </c>
      <c r="L41" s="111">
        <f t="shared" si="2"/>
        <v>13260</v>
      </c>
      <c r="M41" s="109"/>
    </row>
    <row r="42" spans="1:13" x14ac:dyDescent="0.25">
      <c r="A42" s="128" t="s">
        <v>53</v>
      </c>
      <c r="B42" s="189">
        <f t="shared" si="11"/>
        <v>46235</v>
      </c>
      <c r="C42" s="122"/>
      <c r="D42" s="118" t="s">
        <v>1319</v>
      </c>
      <c r="E42" s="109"/>
      <c r="F42" s="109" t="s">
        <v>1347</v>
      </c>
      <c r="G42" s="125" t="s">
        <v>1320</v>
      </c>
      <c r="H42" s="125"/>
      <c r="I42" s="109"/>
      <c r="J42" s="125">
        <v>400</v>
      </c>
      <c r="K42" s="109" t="s">
        <v>1305</v>
      </c>
      <c r="L42" s="111">
        <f t="shared" si="2"/>
        <v>12860</v>
      </c>
      <c r="M42" s="109"/>
    </row>
    <row r="43" spans="1:13" x14ac:dyDescent="0.25">
      <c r="A43" s="128" t="s">
        <v>772</v>
      </c>
      <c r="B43" s="189">
        <f t="shared" ref="B43:B50" si="13">IF(A43="","",IF(ISNUMBER(A43),IFERROR(VLOOKUP(TEXT(A43,"yyyy/mm/dd"),BSAD,2,FALSE),""),IFERROR(VLOOKUP(A43,BSAD,2,FALSE),"")))</f>
        <v>46236</v>
      </c>
      <c r="C43" s="122"/>
      <c r="D43" s="118" t="s">
        <v>1319</v>
      </c>
      <c r="E43" s="109"/>
      <c r="F43" s="109" t="s">
        <v>1348</v>
      </c>
      <c r="G43" s="125" t="s">
        <v>1320</v>
      </c>
      <c r="H43" s="125"/>
      <c r="I43" s="109"/>
      <c r="J43" s="125">
        <v>300</v>
      </c>
      <c r="K43" s="109" t="s">
        <v>1305</v>
      </c>
      <c r="L43" s="111">
        <f t="shared" si="2"/>
        <v>12560</v>
      </c>
      <c r="M43" s="109"/>
    </row>
    <row r="44" spans="1:13" x14ac:dyDescent="0.25">
      <c r="A44" s="128" t="s">
        <v>772</v>
      </c>
      <c r="B44" s="189">
        <f t="shared" si="13"/>
        <v>46236</v>
      </c>
      <c r="C44" s="122"/>
      <c r="D44" s="118" t="s">
        <v>1319</v>
      </c>
      <c r="E44" s="109"/>
      <c r="F44" s="109" t="s">
        <v>1349</v>
      </c>
      <c r="G44" s="125" t="s">
        <v>1320</v>
      </c>
      <c r="H44" s="125"/>
      <c r="I44" s="109"/>
      <c r="J44" s="125">
        <v>800</v>
      </c>
      <c r="K44" s="109" t="s">
        <v>1305</v>
      </c>
      <c r="L44" s="111">
        <f t="shared" si="2"/>
        <v>11760</v>
      </c>
      <c r="M44" s="109"/>
    </row>
    <row r="45" spans="1:13" x14ac:dyDescent="0.25">
      <c r="A45" s="128" t="s">
        <v>772</v>
      </c>
      <c r="B45" s="189">
        <f t="shared" si="13"/>
        <v>46236</v>
      </c>
      <c r="C45" s="122"/>
      <c r="D45" s="118" t="s">
        <v>1319</v>
      </c>
      <c r="E45" s="109"/>
      <c r="F45" s="109" t="s">
        <v>1347</v>
      </c>
      <c r="G45" s="125" t="s">
        <v>1320</v>
      </c>
      <c r="H45" s="125"/>
      <c r="I45" s="109"/>
      <c r="J45" s="125">
        <v>200</v>
      </c>
      <c r="K45" s="109" t="s">
        <v>1305</v>
      </c>
      <c r="L45" s="111">
        <f t="shared" si="2"/>
        <v>11560</v>
      </c>
      <c r="M45" s="109"/>
    </row>
    <row r="46" spans="1:13" x14ac:dyDescent="0.25">
      <c r="A46" s="128" t="s">
        <v>55</v>
      </c>
      <c r="B46" s="189">
        <f t="shared" si="13"/>
        <v>46237</v>
      </c>
      <c r="C46" s="122">
        <v>4100</v>
      </c>
      <c r="D46" s="118" t="s">
        <v>455</v>
      </c>
      <c r="E46" s="109"/>
      <c r="F46" s="109"/>
      <c r="G46" s="125"/>
      <c r="H46" s="125"/>
      <c r="I46" s="109"/>
      <c r="J46" s="125"/>
      <c r="K46" s="109" t="s">
        <v>1305</v>
      </c>
      <c r="L46" s="111">
        <f t="shared" si="2"/>
        <v>11560</v>
      </c>
      <c r="M46" s="109"/>
    </row>
    <row r="47" spans="1:13" x14ac:dyDescent="0.25">
      <c r="A47" s="128" t="s">
        <v>55</v>
      </c>
      <c r="B47" s="189">
        <f t="shared" si="13"/>
        <v>46237</v>
      </c>
      <c r="C47" s="122"/>
      <c r="D47" s="118" t="s">
        <v>1403</v>
      </c>
      <c r="E47" s="109"/>
      <c r="F47" s="109" t="s">
        <v>8966</v>
      </c>
      <c r="G47" s="125" t="s">
        <v>1314</v>
      </c>
      <c r="H47" s="125"/>
      <c r="I47" s="109"/>
      <c r="J47" s="125">
        <v>14000</v>
      </c>
      <c r="K47" s="109" t="s">
        <v>1305</v>
      </c>
      <c r="L47" s="111">
        <f t="shared" si="2"/>
        <v>-2440</v>
      </c>
      <c r="M47" s="109"/>
    </row>
    <row r="48" spans="1:13" x14ac:dyDescent="0.25">
      <c r="A48" s="128" t="s">
        <v>55</v>
      </c>
      <c r="B48" s="189">
        <f t="shared" si="13"/>
        <v>46237</v>
      </c>
      <c r="C48" s="109"/>
      <c r="D48" s="118" t="s">
        <v>1319</v>
      </c>
      <c r="E48" s="109"/>
      <c r="F48" s="109" t="s">
        <v>1350</v>
      </c>
      <c r="G48" s="125" t="s">
        <v>1320</v>
      </c>
      <c r="H48" s="125"/>
      <c r="I48" s="109"/>
      <c r="J48" s="125">
        <f>700+200</f>
        <v>900</v>
      </c>
      <c r="K48" s="109" t="s">
        <v>1305</v>
      </c>
      <c r="L48" s="111">
        <f t="shared" si="2"/>
        <v>-3340</v>
      </c>
      <c r="M48" s="109"/>
    </row>
    <row r="49" spans="1:13" x14ac:dyDescent="0.25">
      <c r="A49" s="128" t="s">
        <v>55</v>
      </c>
      <c r="B49" s="189">
        <f t="shared" si="13"/>
        <v>46237</v>
      </c>
      <c r="C49" s="109"/>
      <c r="D49" s="118" t="s">
        <v>1270</v>
      </c>
      <c r="E49" s="109"/>
      <c r="F49" s="109" t="s">
        <v>1351</v>
      </c>
      <c r="G49" s="125" t="s">
        <v>1314</v>
      </c>
      <c r="H49" s="125"/>
      <c r="I49" s="109"/>
      <c r="J49" s="125">
        <v>2700</v>
      </c>
      <c r="K49" s="109" t="s">
        <v>1305</v>
      </c>
      <c r="L49" s="111">
        <f t="shared" si="2"/>
        <v>-6040</v>
      </c>
      <c r="M49" s="109"/>
    </row>
    <row r="50" spans="1:13" x14ac:dyDescent="0.25">
      <c r="A50" s="128" t="s">
        <v>57</v>
      </c>
      <c r="B50" s="189">
        <f t="shared" si="13"/>
        <v>46238</v>
      </c>
      <c r="C50" s="109"/>
      <c r="D50" s="118" t="s">
        <v>1403</v>
      </c>
      <c r="E50" s="109"/>
      <c r="F50" s="109" t="s">
        <v>8966</v>
      </c>
      <c r="G50" s="125" t="s">
        <v>1314</v>
      </c>
      <c r="H50" s="125"/>
      <c r="I50" s="109"/>
      <c r="J50" s="125">
        <v>1000</v>
      </c>
      <c r="K50" s="109" t="s">
        <v>1305</v>
      </c>
      <c r="L50" s="111">
        <f t="shared" si="2"/>
        <v>-7040</v>
      </c>
      <c r="M50" s="109"/>
    </row>
    <row r="51" spans="1:13" x14ac:dyDescent="0.25">
      <c r="A51" s="128" t="s">
        <v>62</v>
      </c>
      <c r="B51" s="189">
        <f t="shared" ref="B51:B57" si="14">IF(A51="","",IF(ISNUMBER(A51),IFERROR(VLOOKUP(TEXT(A51,"yyyy/mm/dd"),BSAD,2,FALSE),""),IFERROR(VLOOKUP(A51,BSAD,2,FALSE),"")))</f>
        <v>46241</v>
      </c>
      <c r="C51" s="109"/>
      <c r="D51" s="118" t="s">
        <v>1403</v>
      </c>
      <c r="E51" s="109"/>
      <c r="F51" s="109" t="s">
        <v>8966</v>
      </c>
      <c r="G51" s="125" t="s">
        <v>1314</v>
      </c>
      <c r="H51" s="125"/>
      <c r="I51" s="109"/>
      <c r="J51" s="125">
        <v>1400</v>
      </c>
      <c r="K51" s="109" t="s">
        <v>1305</v>
      </c>
      <c r="L51" s="111">
        <f t="shared" si="2"/>
        <v>-8440</v>
      </c>
      <c r="M51" s="109"/>
    </row>
    <row r="52" spans="1:13" x14ac:dyDescent="0.25">
      <c r="A52" s="128" t="s">
        <v>64</v>
      </c>
      <c r="B52" s="189">
        <f t="shared" si="14"/>
        <v>46243</v>
      </c>
      <c r="C52" s="109"/>
      <c r="D52" s="118" t="s">
        <v>1403</v>
      </c>
      <c r="E52" s="109"/>
      <c r="F52" s="109" t="s">
        <v>8966</v>
      </c>
      <c r="G52" s="125" t="s">
        <v>1314</v>
      </c>
      <c r="H52" s="125"/>
      <c r="I52" s="109"/>
      <c r="J52" s="125">
        <v>500</v>
      </c>
      <c r="K52" s="109" t="s">
        <v>1305</v>
      </c>
      <c r="L52" s="111">
        <f t="shared" si="2"/>
        <v>-8940</v>
      </c>
      <c r="M52" s="109"/>
    </row>
    <row r="53" spans="1:13" x14ac:dyDescent="0.25">
      <c r="A53" s="128" t="s">
        <v>64</v>
      </c>
      <c r="B53" s="189">
        <f t="shared" si="14"/>
        <v>46243</v>
      </c>
      <c r="C53" s="109"/>
      <c r="D53" s="118" t="s">
        <v>1319</v>
      </c>
      <c r="E53" s="109"/>
      <c r="F53" s="109" t="s">
        <v>1352</v>
      </c>
      <c r="G53" s="125" t="s">
        <v>1320</v>
      </c>
      <c r="H53" s="125"/>
      <c r="I53" s="109"/>
      <c r="J53" s="125">
        <v>50</v>
      </c>
      <c r="K53" s="109" t="s">
        <v>1305</v>
      </c>
      <c r="L53" s="111">
        <f t="shared" si="2"/>
        <v>-8990</v>
      </c>
      <c r="M53" s="109"/>
    </row>
    <row r="54" spans="1:13" x14ac:dyDescent="0.25">
      <c r="A54" s="128" t="s">
        <v>64</v>
      </c>
      <c r="B54" s="189">
        <f t="shared" si="14"/>
        <v>46243</v>
      </c>
      <c r="C54" s="109"/>
      <c r="D54" s="118" t="s">
        <v>1319</v>
      </c>
      <c r="E54" s="109"/>
      <c r="F54" s="109" t="s">
        <v>1353</v>
      </c>
      <c r="G54" s="125" t="s">
        <v>1320</v>
      </c>
      <c r="H54" s="125"/>
      <c r="I54" s="109"/>
      <c r="J54" s="125">
        <v>500</v>
      </c>
      <c r="K54" s="109" t="s">
        <v>1305</v>
      </c>
      <c r="L54" s="111">
        <f t="shared" si="2"/>
        <v>-9490</v>
      </c>
      <c r="M54" s="109"/>
    </row>
    <row r="55" spans="1:13" x14ac:dyDescent="0.25">
      <c r="A55" s="128" t="s">
        <v>927</v>
      </c>
      <c r="B55" s="189">
        <f t="shared" si="14"/>
        <v>46244</v>
      </c>
      <c r="C55" s="109"/>
      <c r="D55" s="118" t="s">
        <v>1319</v>
      </c>
      <c r="E55" s="109"/>
      <c r="F55" s="109" t="s">
        <v>1354</v>
      </c>
      <c r="G55" s="125" t="s">
        <v>1320</v>
      </c>
      <c r="H55" s="125"/>
      <c r="I55" s="109"/>
      <c r="J55" s="125">
        <v>300</v>
      </c>
      <c r="K55" s="109" t="s">
        <v>1305</v>
      </c>
      <c r="L55" s="111">
        <f t="shared" si="2"/>
        <v>-9790</v>
      </c>
      <c r="M55" s="109"/>
    </row>
    <row r="56" spans="1:13" x14ac:dyDescent="0.25">
      <c r="A56" s="128" t="s">
        <v>927</v>
      </c>
      <c r="B56" s="189">
        <f t="shared" si="14"/>
        <v>46244</v>
      </c>
      <c r="C56" s="109"/>
      <c r="D56" s="118" t="s">
        <v>1319</v>
      </c>
      <c r="E56" s="109"/>
      <c r="F56" s="109" t="s">
        <v>1353</v>
      </c>
      <c r="G56" s="125" t="s">
        <v>1320</v>
      </c>
      <c r="H56" s="125"/>
      <c r="I56" s="109"/>
      <c r="J56" s="125">
        <v>500</v>
      </c>
      <c r="K56" s="109" t="s">
        <v>1305</v>
      </c>
      <c r="L56" s="111">
        <f t="shared" si="2"/>
        <v>-10290</v>
      </c>
      <c r="M56" s="109"/>
    </row>
    <row r="57" spans="1:13" x14ac:dyDescent="0.25">
      <c r="A57" s="128" t="s">
        <v>927</v>
      </c>
      <c r="B57" s="189">
        <f t="shared" si="14"/>
        <v>46244</v>
      </c>
      <c r="C57" s="109"/>
      <c r="D57" s="118" t="s">
        <v>1319</v>
      </c>
      <c r="E57" s="109"/>
      <c r="F57" s="109" t="s">
        <v>1355</v>
      </c>
      <c r="G57" s="125" t="s">
        <v>1320</v>
      </c>
      <c r="H57" s="125"/>
      <c r="I57" s="109"/>
      <c r="J57" s="125">
        <v>600</v>
      </c>
      <c r="K57" s="109" t="s">
        <v>1305</v>
      </c>
      <c r="L57" s="111">
        <f t="shared" si="2"/>
        <v>-10890</v>
      </c>
      <c r="M57" s="109"/>
    </row>
    <row r="58" spans="1:13" x14ac:dyDescent="0.25">
      <c r="A58" s="128" t="s">
        <v>66</v>
      </c>
      <c r="B58" s="189">
        <f t="shared" ref="B58:B60" si="15">IF(A58="","",IF(ISNUMBER(A58),IFERROR(VLOOKUP(TEXT(A58,"yyyy/mm/dd"),BSAD,2,FALSE),""),IFERROR(VLOOKUP(A58,BSAD,2,FALSE),"")))</f>
        <v>46247</v>
      </c>
      <c r="C58" s="109"/>
      <c r="D58" s="118" t="s">
        <v>1403</v>
      </c>
      <c r="E58" s="109"/>
      <c r="F58" s="109" t="s">
        <v>8966</v>
      </c>
      <c r="G58" s="125" t="s">
        <v>1314</v>
      </c>
      <c r="H58" s="125"/>
      <c r="I58" s="109"/>
      <c r="J58" s="125">
        <v>1000</v>
      </c>
      <c r="K58" s="109" t="s">
        <v>1305</v>
      </c>
      <c r="L58" s="111">
        <f t="shared" si="2"/>
        <v>-11890</v>
      </c>
      <c r="M58" s="109"/>
    </row>
    <row r="59" spans="1:13" x14ac:dyDescent="0.25">
      <c r="A59" s="128" t="s">
        <v>66</v>
      </c>
      <c r="B59" s="189">
        <f t="shared" si="15"/>
        <v>46247</v>
      </c>
      <c r="C59" s="109"/>
      <c r="D59" s="118" t="s">
        <v>1319</v>
      </c>
      <c r="E59" s="109"/>
      <c r="F59" s="109" t="s">
        <v>1355</v>
      </c>
      <c r="G59" s="125" t="s">
        <v>1320</v>
      </c>
      <c r="H59" s="125"/>
      <c r="I59" s="109"/>
      <c r="J59" s="125">
        <v>500</v>
      </c>
      <c r="K59" s="109" t="s">
        <v>1305</v>
      </c>
      <c r="L59" s="111">
        <f t="shared" si="2"/>
        <v>-12390</v>
      </c>
      <c r="M59" s="109"/>
    </row>
    <row r="60" spans="1:13" x14ac:dyDescent="0.25">
      <c r="A60" s="128" t="s">
        <v>68</v>
      </c>
      <c r="B60" s="189">
        <f t="shared" si="15"/>
        <v>46248</v>
      </c>
      <c r="C60" s="109"/>
      <c r="D60" s="118" t="s">
        <v>1403</v>
      </c>
      <c r="E60" s="109"/>
      <c r="F60" s="109" t="s">
        <v>8966</v>
      </c>
      <c r="G60" s="125" t="s">
        <v>1314</v>
      </c>
      <c r="H60" s="125"/>
      <c r="I60" s="109"/>
      <c r="J60" s="125">
        <v>1000</v>
      </c>
      <c r="K60" s="109" t="s">
        <v>1305</v>
      </c>
      <c r="L60" s="111">
        <f t="shared" si="2"/>
        <v>-13390</v>
      </c>
      <c r="M60" s="109"/>
    </row>
    <row r="61" spans="1:13" x14ac:dyDescent="0.25">
      <c r="A61" s="128" t="s">
        <v>59</v>
      </c>
      <c r="B61" s="189">
        <f t="shared" ref="B61:B67" si="16">IF(A61="","",IF(ISNUMBER(A61),IFERROR(VLOOKUP(TEXT(A61,"yyyy/mm/dd"),BSAD,2,FALSE),""),IFERROR(VLOOKUP(A61,BSAD,2,FALSE),"")))</f>
        <v>46250</v>
      </c>
      <c r="C61" s="109"/>
      <c r="D61" s="118" t="s">
        <v>1403</v>
      </c>
      <c r="E61" s="109"/>
      <c r="F61" s="109" t="s">
        <v>8966</v>
      </c>
      <c r="G61" s="125" t="s">
        <v>1314</v>
      </c>
      <c r="H61" s="125"/>
      <c r="I61" s="109"/>
      <c r="J61" s="125">
        <v>1000</v>
      </c>
      <c r="K61" s="109" t="s">
        <v>1305</v>
      </c>
      <c r="L61" s="111">
        <f t="shared" si="2"/>
        <v>-14390</v>
      </c>
      <c r="M61" s="109"/>
    </row>
    <row r="62" spans="1:13" x14ac:dyDescent="0.25">
      <c r="A62" s="128" t="s">
        <v>59</v>
      </c>
      <c r="B62" s="189">
        <f t="shared" si="16"/>
        <v>46250</v>
      </c>
      <c r="C62" s="109"/>
      <c r="D62" s="118" t="s">
        <v>1319</v>
      </c>
      <c r="E62" s="109"/>
      <c r="F62" s="109" t="s">
        <v>1357</v>
      </c>
      <c r="G62" s="125" t="s">
        <v>1320</v>
      </c>
      <c r="H62" s="125"/>
      <c r="I62" s="109"/>
      <c r="J62" s="125">
        <v>200</v>
      </c>
      <c r="K62" s="109" t="s">
        <v>1305</v>
      </c>
      <c r="L62" s="111">
        <f t="shared" si="2"/>
        <v>-14590</v>
      </c>
      <c r="M62" s="109"/>
    </row>
    <row r="63" spans="1:13" x14ac:dyDescent="0.25">
      <c r="A63" s="128" t="s">
        <v>1055</v>
      </c>
      <c r="B63" s="189">
        <f t="shared" si="16"/>
        <v>46251</v>
      </c>
      <c r="C63" s="109"/>
      <c r="D63" s="118" t="s">
        <v>1319</v>
      </c>
      <c r="E63" s="109"/>
      <c r="F63" s="109" t="s">
        <v>1358</v>
      </c>
      <c r="G63" s="125" t="s">
        <v>1320</v>
      </c>
      <c r="H63" s="125"/>
      <c r="I63" s="109"/>
      <c r="J63" s="125">
        <v>500</v>
      </c>
      <c r="K63" s="109" t="s">
        <v>1305</v>
      </c>
      <c r="L63" s="111">
        <f t="shared" si="2"/>
        <v>-15090</v>
      </c>
      <c r="M63" s="109"/>
    </row>
    <row r="64" spans="1:13" x14ac:dyDescent="0.25">
      <c r="A64" s="128" t="s">
        <v>1070</v>
      </c>
      <c r="B64" s="189">
        <f t="shared" si="16"/>
        <v>46252</v>
      </c>
      <c r="C64" s="109"/>
      <c r="D64" s="118" t="s">
        <v>1319</v>
      </c>
      <c r="E64" s="109"/>
      <c r="F64" s="109" t="s">
        <v>1355</v>
      </c>
      <c r="G64" s="125" t="s">
        <v>1320</v>
      </c>
      <c r="H64" s="125"/>
      <c r="I64" s="109"/>
      <c r="J64" s="125">
        <v>500</v>
      </c>
      <c r="K64" s="109" t="s">
        <v>1305</v>
      </c>
      <c r="L64" s="111">
        <f t="shared" si="2"/>
        <v>-15590</v>
      </c>
      <c r="M64" s="109"/>
    </row>
    <row r="65" spans="1:13" x14ac:dyDescent="0.25">
      <c r="A65" s="128" t="s">
        <v>1070</v>
      </c>
      <c r="B65" s="189">
        <f t="shared" si="16"/>
        <v>46252</v>
      </c>
      <c r="C65" s="109"/>
      <c r="D65" s="118" t="s">
        <v>1319</v>
      </c>
      <c r="E65" s="109"/>
      <c r="F65" s="109" t="s">
        <v>1359</v>
      </c>
      <c r="G65" s="125" t="s">
        <v>1320</v>
      </c>
      <c r="H65" s="125"/>
      <c r="I65" s="109"/>
      <c r="J65" s="125">
        <v>2160</v>
      </c>
      <c r="K65" s="109" t="s">
        <v>1305</v>
      </c>
      <c r="L65" s="111">
        <f t="shared" si="2"/>
        <v>-17750</v>
      </c>
      <c r="M65" s="109"/>
    </row>
    <row r="66" spans="1:13" x14ac:dyDescent="0.25">
      <c r="A66" s="128" t="s">
        <v>1070</v>
      </c>
      <c r="B66" s="189">
        <f t="shared" si="16"/>
        <v>46252</v>
      </c>
      <c r="C66" s="109"/>
      <c r="D66" s="118" t="s">
        <v>1403</v>
      </c>
      <c r="E66" s="109"/>
      <c r="F66" s="109" t="s">
        <v>8966</v>
      </c>
      <c r="G66" s="125" t="s">
        <v>1314</v>
      </c>
      <c r="H66" s="125"/>
      <c r="I66" s="109"/>
      <c r="J66" s="125">
        <v>1000</v>
      </c>
      <c r="K66" s="109" t="s">
        <v>1305</v>
      </c>
      <c r="L66" s="111">
        <f t="shared" si="2"/>
        <v>-18750</v>
      </c>
      <c r="M66" s="109"/>
    </row>
    <row r="67" spans="1:13" x14ac:dyDescent="0.25">
      <c r="A67" s="128" t="s">
        <v>1293</v>
      </c>
      <c r="B67" s="189">
        <f t="shared" si="16"/>
        <v>46253</v>
      </c>
      <c r="C67" s="109"/>
      <c r="D67" s="118" t="s">
        <v>1403</v>
      </c>
      <c r="E67" s="109"/>
      <c r="F67" s="109" t="s">
        <v>8966</v>
      </c>
      <c r="G67" s="125" t="s">
        <v>1314</v>
      </c>
      <c r="H67" s="125"/>
      <c r="I67" s="109"/>
      <c r="J67" s="125">
        <v>1000</v>
      </c>
      <c r="K67" s="109" t="s">
        <v>1305</v>
      </c>
      <c r="L67" s="111">
        <f t="shared" si="2"/>
        <v>-19750</v>
      </c>
      <c r="M67" s="109"/>
    </row>
    <row r="68" spans="1:13" x14ac:dyDescent="0.25">
      <c r="A68" s="128" t="s">
        <v>2390</v>
      </c>
      <c r="B68" s="189">
        <f t="shared" ref="B68:B161" si="17">IF(A68="","",IF(ISNUMBER(A68),IFERROR(VLOOKUP(TEXT(A68,"yyyy/mm/dd"),BSAD,2,FALSE),""),IFERROR(VLOOKUP(A68,BSAD,2,FALSE),"")))</f>
        <v>46255</v>
      </c>
      <c r="C68" s="109"/>
      <c r="D68" s="118" t="s">
        <v>1403</v>
      </c>
      <c r="E68" s="109"/>
      <c r="F68" s="109" t="s">
        <v>8966</v>
      </c>
      <c r="G68" s="125" t="s">
        <v>1314</v>
      </c>
      <c r="H68" s="125"/>
      <c r="I68" s="109"/>
      <c r="J68" s="125">
        <v>1000</v>
      </c>
      <c r="K68" s="109" t="s">
        <v>1305</v>
      </c>
      <c r="L68" s="111">
        <f t="shared" si="2"/>
        <v>-20750</v>
      </c>
      <c r="M68" s="109"/>
    </row>
    <row r="69" spans="1:13" x14ac:dyDescent="0.25">
      <c r="A69" s="128" t="s">
        <v>2390</v>
      </c>
      <c r="B69" s="189">
        <f t="shared" si="17"/>
        <v>46255</v>
      </c>
      <c r="C69" s="109"/>
      <c r="D69" s="118" t="s">
        <v>8955</v>
      </c>
      <c r="E69" s="109"/>
      <c r="F69" s="109"/>
      <c r="G69" s="125" t="s">
        <v>1304</v>
      </c>
      <c r="H69" s="125"/>
      <c r="I69" s="109">
        <v>12000</v>
      </c>
      <c r="J69" s="125"/>
      <c r="K69" s="109" t="s">
        <v>1305</v>
      </c>
      <c r="L69" s="111">
        <f t="shared" ref="L69:L132" si="18">IF($D69="","",N(L68)+$I69-$J69)</f>
        <v>-8750</v>
      </c>
      <c r="M69" s="109"/>
    </row>
    <row r="70" spans="1:13" x14ac:dyDescent="0.25">
      <c r="A70" s="128" t="s">
        <v>2390</v>
      </c>
      <c r="B70" s="189">
        <f t="shared" si="17"/>
        <v>46255</v>
      </c>
      <c r="C70" s="109"/>
      <c r="D70" s="118" t="s">
        <v>1319</v>
      </c>
      <c r="E70" s="109"/>
      <c r="F70" s="109" t="s">
        <v>8956</v>
      </c>
      <c r="G70" s="125" t="s">
        <v>1320</v>
      </c>
      <c r="H70" s="125"/>
      <c r="I70" s="109"/>
      <c r="J70" s="125">
        <v>12000</v>
      </c>
      <c r="K70" s="109" t="s">
        <v>1305</v>
      </c>
      <c r="L70" s="111">
        <f t="shared" si="18"/>
        <v>-20750</v>
      </c>
      <c r="M70" s="109"/>
    </row>
    <row r="71" spans="1:13" x14ac:dyDescent="0.25">
      <c r="A71" s="128" t="s">
        <v>2390</v>
      </c>
      <c r="B71" s="189">
        <f t="shared" si="17"/>
        <v>46255</v>
      </c>
      <c r="C71" s="109"/>
      <c r="D71" s="110" t="s">
        <v>8954</v>
      </c>
      <c r="E71" s="109"/>
      <c r="F71" s="109"/>
      <c r="G71" s="125" t="s">
        <v>1304</v>
      </c>
      <c r="H71" s="125"/>
      <c r="I71" s="109">
        <v>50000</v>
      </c>
      <c r="J71" s="125"/>
      <c r="K71" s="109" t="s">
        <v>1305</v>
      </c>
      <c r="L71" s="111">
        <f t="shared" si="18"/>
        <v>29250</v>
      </c>
      <c r="M71" s="109"/>
    </row>
    <row r="72" spans="1:13" x14ac:dyDescent="0.25">
      <c r="A72" s="128" t="s">
        <v>2390</v>
      </c>
      <c r="B72" s="189">
        <f t="shared" si="17"/>
        <v>46255</v>
      </c>
      <c r="C72" s="109"/>
      <c r="D72" s="118" t="s">
        <v>1270</v>
      </c>
      <c r="E72" s="109"/>
      <c r="F72" s="109" t="s">
        <v>9532</v>
      </c>
      <c r="G72" s="125" t="s">
        <v>1314</v>
      </c>
      <c r="H72" s="125"/>
      <c r="I72" s="109"/>
      <c r="J72" s="125">
        <v>50000</v>
      </c>
      <c r="K72" s="109" t="s">
        <v>1305</v>
      </c>
      <c r="L72" s="111">
        <f t="shared" si="18"/>
        <v>-20750</v>
      </c>
      <c r="M72" s="109"/>
    </row>
    <row r="73" spans="1:13" x14ac:dyDescent="0.25">
      <c r="A73" s="128" t="s">
        <v>2390</v>
      </c>
      <c r="B73" s="189">
        <f t="shared" si="17"/>
        <v>46255</v>
      </c>
      <c r="C73" s="109"/>
      <c r="D73" s="110" t="s">
        <v>8954</v>
      </c>
      <c r="E73" s="109"/>
      <c r="F73" s="109"/>
      <c r="G73" s="125" t="s">
        <v>1304</v>
      </c>
      <c r="H73" s="125"/>
      <c r="I73" s="109">
        <v>169240</v>
      </c>
      <c r="J73" s="125"/>
      <c r="K73" s="109" t="s">
        <v>1305</v>
      </c>
      <c r="L73" s="111">
        <f t="shared" si="18"/>
        <v>148490</v>
      </c>
      <c r="M73" s="109"/>
    </row>
    <row r="74" spans="1:13" x14ac:dyDescent="0.25">
      <c r="A74" s="128" t="s">
        <v>2390</v>
      </c>
      <c r="B74" s="189">
        <f t="shared" si="17"/>
        <v>46255</v>
      </c>
      <c r="C74" s="109"/>
      <c r="D74" s="118" t="s">
        <v>1319</v>
      </c>
      <c r="E74" s="109"/>
      <c r="F74" s="109" t="s">
        <v>8957</v>
      </c>
      <c r="G74" s="125" t="s">
        <v>1304</v>
      </c>
      <c r="H74" s="125"/>
      <c r="I74" s="109"/>
      <c r="J74" s="125">
        <v>15375</v>
      </c>
      <c r="K74" s="109" t="s">
        <v>1305</v>
      </c>
      <c r="L74" s="111">
        <f t="shared" si="18"/>
        <v>133115</v>
      </c>
      <c r="M74" s="109"/>
    </row>
    <row r="75" spans="1:13" x14ac:dyDescent="0.25">
      <c r="A75" s="128" t="s">
        <v>2390</v>
      </c>
      <c r="B75" s="189">
        <f t="shared" si="17"/>
        <v>46255</v>
      </c>
      <c r="C75" s="109"/>
      <c r="D75" s="118" t="s">
        <v>1270</v>
      </c>
      <c r="E75" s="109"/>
      <c r="F75" s="109" t="s">
        <v>9532</v>
      </c>
      <c r="G75" s="125" t="s">
        <v>1314</v>
      </c>
      <c r="H75" s="125"/>
      <c r="I75" s="109"/>
      <c r="J75" s="125">
        <f>I73-J74-14000</f>
        <v>139865</v>
      </c>
      <c r="K75" s="109" t="s">
        <v>1305</v>
      </c>
      <c r="L75" s="111">
        <f t="shared" si="18"/>
        <v>-6750</v>
      </c>
      <c r="M75" s="109"/>
    </row>
    <row r="76" spans="1:13" x14ac:dyDescent="0.25">
      <c r="A76" s="128" t="s">
        <v>2390</v>
      </c>
      <c r="B76" s="189">
        <f t="shared" si="17"/>
        <v>46255</v>
      </c>
      <c r="C76" s="109"/>
      <c r="D76" s="110" t="s">
        <v>8954</v>
      </c>
      <c r="E76" s="109"/>
      <c r="F76" s="109"/>
      <c r="G76" s="125" t="s">
        <v>1304</v>
      </c>
      <c r="H76" s="125"/>
      <c r="I76" s="109">
        <v>33000</v>
      </c>
      <c r="J76" s="125"/>
      <c r="K76" s="109" t="s">
        <v>1305</v>
      </c>
      <c r="L76" s="111">
        <f t="shared" si="18"/>
        <v>26250</v>
      </c>
      <c r="M76" s="109"/>
    </row>
    <row r="77" spans="1:13" x14ac:dyDescent="0.25">
      <c r="A77" s="128" t="s">
        <v>2391</v>
      </c>
      <c r="B77" s="189">
        <f t="shared" si="17"/>
        <v>46256</v>
      </c>
      <c r="C77" s="109"/>
      <c r="D77" s="110" t="s">
        <v>8954</v>
      </c>
      <c r="E77" s="109"/>
      <c r="F77" s="109"/>
      <c r="G77" s="125" t="s">
        <v>1304</v>
      </c>
      <c r="H77" s="125"/>
      <c r="I77" s="109">
        <v>20000</v>
      </c>
      <c r="J77" s="125"/>
      <c r="K77" s="109" t="s">
        <v>1305</v>
      </c>
      <c r="L77" s="111">
        <f t="shared" si="18"/>
        <v>46250</v>
      </c>
      <c r="M77" s="109"/>
    </row>
    <row r="78" spans="1:13" x14ac:dyDescent="0.25">
      <c r="A78" s="128" t="s">
        <v>2391</v>
      </c>
      <c r="B78" s="189">
        <f t="shared" si="17"/>
        <v>46256</v>
      </c>
      <c r="C78" s="109"/>
      <c r="D78" s="118" t="s">
        <v>1319</v>
      </c>
      <c r="E78" s="109"/>
      <c r="F78" s="109" t="s">
        <v>8960</v>
      </c>
      <c r="G78" s="125" t="s">
        <v>1320</v>
      </c>
      <c r="H78" s="125"/>
      <c r="I78" s="109"/>
      <c r="J78" s="125">
        <v>1000</v>
      </c>
      <c r="K78" s="109" t="s">
        <v>1305</v>
      </c>
      <c r="L78" s="111">
        <f t="shared" si="18"/>
        <v>45250</v>
      </c>
      <c r="M78" s="109"/>
    </row>
    <row r="79" spans="1:13" x14ac:dyDescent="0.25">
      <c r="A79" s="128" t="s">
        <v>2391</v>
      </c>
      <c r="B79" s="189">
        <f t="shared" si="17"/>
        <v>46256</v>
      </c>
      <c r="C79" s="109"/>
      <c r="D79" s="118" t="s">
        <v>1403</v>
      </c>
      <c r="E79" s="109"/>
      <c r="F79" s="109" t="s">
        <v>8966</v>
      </c>
      <c r="G79" s="125" t="s">
        <v>1314</v>
      </c>
      <c r="H79" s="125"/>
      <c r="I79" s="109"/>
      <c r="J79" s="125">
        <v>1000</v>
      </c>
      <c r="K79" s="109" t="s">
        <v>1305</v>
      </c>
      <c r="L79" s="111">
        <f t="shared" si="18"/>
        <v>44250</v>
      </c>
      <c r="M79" s="109"/>
    </row>
    <row r="80" spans="1:13" ht="25.5" x14ac:dyDescent="0.25">
      <c r="A80" s="128" t="s">
        <v>2391</v>
      </c>
      <c r="B80" s="189">
        <f t="shared" si="17"/>
        <v>46256</v>
      </c>
      <c r="C80" s="109"/>
      <c r="D80" s="118" t="s">
        <v>1319</v>
      </c>
      <c r="E80" s="109" t="s">
        <v>8962</v>
      </c>
      <c r="F80" s="109" t="s">
        <v>8961</v>
      </c>
      <c r="G80" s="125" t="s">
        <v>1320</v>
      </c>
      <c r="H80" s="125"/>
      <c r="I80" s="109"/>
      <c r="J80" s="125">
        <v>33000</v>
      </c>
      <c r="K80" s="109" t="s">
        <v>1305</v>
      </c>
      <c r="L80" s="111">
        <f t="shared" si="18"/>
        <v>11250</v>
      </c>
      <c r="M80" s="109"/>
    </row>
    <row r="81" spans="1:13" x14ac:dyDescent="0.25">
      <c r="A81" s="128" t="s">
        <v>2392</v>
      </c>
      <c r="B81" s="189">
        <f t="shared" si="17"/>
        <v>46257</v>
      </c>
      <c r="C81" s="109"/>
      <c r="D81" s="118" t="s">
        <v>1270</v>
      </c>
      <c r="E81" s="109" t="s">
        <v>1354</v>
      </c>
      <c r="F81" s="109" t="s">
        <v>8968</v>
      </c>
      <c r="G81" s="125" t="s">
        <v>1314</v>
      </c>
      <c r="H81" s="125"/>
      <c r="I81" s="109"/>
      <c r="J81" s="125">
        <v>840</v>
      </c>
      <c r="K81" s="109" t="s">
        <v>1305</v>
      </c>
      <c r="L81" s="111">
        <f t="shared" si="18"/>
        <v>10410</v>
      </c>
      <c r="M81" s="109"/>
    </row>
    <row r="82" spans="1:13" x14ac:dyDescent="0.25">
      <c r="A82" s="128" t="s">
        <v>2392</v>
      </c>
      <c r="B82" s="189">
        <f t="shared" si="17"/>
        <v>46257</v>
      </c>
      <c r="C82" s="109"/>
      <c r="D82" s="118" t="s">
        <v>1270</v>
      </c>
      <c r="E82" s="109"/>
      <c r="F82" s="109" t="s">
        <v>8969</v>
      </c>
      <c r="G82" s="125" t="s">
        <v>1314</v>
      </c>
      <c r="H82" s="125"/>
      <c r="I82" s="109"/>
      <c r="J82" s="125">
        <v>500</v>
      </c>
      <c r="K82" s="109" t="s">
        <v>1305</v>
      </c>
      <c r="L82" s="111">
        <f t="shared" si="18"/>
        <v>9910</v>
      </c>
      <c r="M82" s="109"/>
    </row>
    <row r="83" spans="1:13" x14ac:dyDescent="0.25">
      <c r="A83" s="128" t="s">
        <v>2392</v>
      </c>
      <c r="B83" s="189">
        <f t="shared" si="17"/>
        <v>46257</v>
      </c>
      <c r="C83" s="109"/>
      <c r="D83" s="118" t="s">
        <v>1403</v>
      </c>
      <c r="E83" s="109"/>
      <c r="F83" s="109" t="s">
        <v>8966</v>
      </c>
      <c r="G83" s="125" t="s">
        <v>1314</v>
      </c>
      <c r="H83" s="125"/>
      <c r="I83" s="109"/>
      <c r="J83" s="125">
        <v>500</v>
      </c>
      <c r="K83" s="109" t="s">
        <v>1305</v>
      </c>
      <c r="L83" s="111">
        <f t="shared" si="18"/>
        <v>9410</v>
      </c>
      <c r="M83" s="109"/>
    </row>
    <row r="84" spans="1:13" x14ac:dyDescent="0.25">
      <c r="A84" s="128" t="s">
        <v>2393</v>
      </c>
      <c r="B84" s="189">
        <f t="shared" si="17"/>
        <v>46258</v>
      </c>
      <c r="C84" s="109"/>
      <c r="D84" s="118" t="s">
        <v>1319</v>
      </c>
      <c r="E84" s="109"/>
      <c r="F84" s="109" t="s">
        <v>8970</v>
      </c>
      <c r="G84" s="125" t="s">
        <v>1320</v>
      </c>
      <c r="H84" s="125"/>
      <c r="I84" s="109"/>
      <c r="J84" s="125">
        <v>1080</v>
      </c>
      <c r="K84" s="109" t="s">
        <v>1305</v>
      </c>
      <c r="L84" s="111">
        <f t="shared" si="18"/>
        <v>8330</v>
      </c>
      <c r="M84" s="109"/>
    </row>
    <row r="85" spans="1:13" x14ac:dyDescent="0.25">
      <c r="A85" s="128" t="s">
        <v>2393</v>
      </c>
      <c r="B85" s="189">
        <f t="shared" si="17"/>
        <v>46258</v>
      </c>
      <c r="C85" s="109"/>
      <c r="D85" s="118" t="s">
        <v>1270</v>
      </c>
      <c r="E85" s="109"/>
      <c r="F85" s="109" t="s">
        <v>8971</v>
      </c>
      <c r="G85" s="125" t="s">
        <v>1314</v>
      </c>
      <c r="H85" s="125"/>
      <c r="I85" s="109"/>
      <c r="J85" s="125">
        <v>500</v>
      </c>
      <c r="K85" s="109" t="s">
        <v>1305</v>
      </c>
      <c r="L85" s="111">
        <f t="shared" si="18"/>
        <v>7830</v>
      </c>
      <c r="M85" s="109"/>
    </row>
    <row r="86" spans="1:13" x14ac:dyDescent="0.25">
      <c r="A86" s="128" t="s">
        <v>2393</v>
      </c>
      <c r="B86" s="189">
        <f t="shared" si="17"/>
        <v>46258</v>
      </c>
      <c r="C86" s="109"/>
      <c r="D86" s="110" t="s">
        <v>8954</v>
      </c>
      <c r="E86" s="109"/>
      <c r="F86" s="109"/>
      <c r="G86" s="125" t="s">
        <v>1304</v>
      </c>
      <c r="H86" s="125"/>
      <c r="I86" s="109">
        <v>20000</v>
      </c>
      <c r="J86" s="125"/>
      <c r="K86" s="109" t="s">
        <v>1305</v>
      </c>
      <c r="L86" s="111">
        <f t="shared" si="18"/>
        <v>27830</v>
      </c>
      <c r="M86" s="109"/>
    </row>
    <row r="87" spans="1:13" ht="25.5" x14ac:dyDescent="0.25">
      <c r="A87" s="128" t="s">
        <v>2393</v>
      </c>
      <c r="B87" s="189">
        <f t="shared" si="17"/>
        <v>46258</v>
      </c>
      <c r="C87" s="109"/>
      <c r="D87" s="118" t="s">
        <v>1411</v>
      </c>
      <c r="E87" s="109"/>
      <c r="F87" s="109" t="s">
        <v>8967</v>
      </c>
      <c r="G87" s="125" t="s">
        <v>1304</v>
      </c>
      <c r="H87" s="125"/>
      <c r="I87" s="109">
        <v>550</v>
      </c>
      <c r="J87" s="125"/>
      <c r="K87" s="109" t="s">
        <v>1305</v>
      </c>
      <c r="L87" s="111">
        <f t="shared" si="18"/>
        <v>28380</v>
      </c>
      <c r="M87" s="109"/>
    </row>
    <row r="88" spans="1:13" ht="25.5" x14ac:dyDescent="0.25">
      <c r="A88" s="128" t="s">
        <v>2393</v>
      </c>
      <c r="B88" s="189">
        <f t="shared" si="17"/>
        <v>46258</v>
      </c>
      <c r="C88" s="109"/>
      <c r="D88" s="118" t="s">
        <v>1323</v>
      </c>
      <c r="E88" s="109"/>
      <c r="F88" s="109" t="s">
        <v>8967</v>
      </c>
      <c r="G88" s="125" t="s">
        <v>1304</v>
      </c>
      <c r="H88" s="125"/>
      <c r="I88" s="109">
        <v>2750</v>
      </c>
      <c r="J88" s="125"/>
      <c r="K88" s="109" t="s">
        <v>1305</v>
      </c>
      <c r="L88" s="111">
        <f t="shared" si="18"/>
        <v>31130</v>
      </c>
      <c r="M88" s="109"/>
    </row>
    <row r="89" spans="1:13" ht="25.5" x14ac:dyDescent="0.25">
      <c r="A89" s="128" t="s">
        <v>2393</v>
      </c>
      <c r="B89" s="189">
        <f t="shared" si="17"/>
        <v>46258</v>
      </c>
      <c r="C89" s="109"/>
      <c r="D89" s="118" t="s">
        <v>1319</v>
      </c>
      <c r="E89" s="109" t="s">
        <v>8962</v>
      </c>
      <c r="F89" s="109" t="s">
        <v>8972</v>
      </c>
      <c r="G89" s="125" t="s">
        <v>1320</v>
      </c>
      <c r="H89" s="125"/>
      <c r="I89" s="109"/>
      <c r="J89" s="125">
        <v>10000</v>
      </c>
      <c r="K89" s="109" t="s">
        <v>1305</v>
      </c>
      <c r="L89" s="111">
        <f t="shared" si="18"/>
        <v>21130</v>
      </c>
      <c r="M89" s="109"/>
    </row>
    <row r="90" spans="1:13" ht="25.5" x14ac:dyDescent="0.25">
      <c r="A90" s="128" t="s">
        <v>2393</v>
      </c>
      <c r="B90" s="189">
        <f t="shared" si="17"/>
        <v>46258</v>
      </c>
      <c r="C90" s="109"/>
      <c r="D90" s="118" t="s">
        <v>1319</v>
      </c>
      <c r="E90" s="109" t="s">
        <v>8962</v>
      </c>
      <c r="F90" s="109" t="s">
        <v>8973</v>
      </c>
      <c r="G90" s="125" t="s">
        <v>1320</v>
      </c>
      <c r="H90" s="125"/>
      <c r="I90" s="109"/>
      <c r="J90" s="125">
        <v>15000</v>
      </c>
      <c r="K90" s="109" t="s">
        <v>1305</v>
      </c>
      <c r="L90" s="111">
        <f t="shared" si="18"/>
        <v>6130</v>
      </c>
      <c r="M90" s="109"/>
    </row>
    <row r="91" spans="1:13" x14ac:dyDescent="0.25">
      <c r="A91" s="128" t="s">
        <v>2393</v>
      </c>
      <c r="B91" s="189">
        <f t="shared" si="17"/>
        <v>46258</v>
      </c>
      <c r="C91" s="109"/>
      <c r="D91" s="118" t="s">
        <v>1319</v>
      </c>
      <c r="E91" s="109"/>
      <c r="F91" s="109" t="s">
        <v>8976</v>
      </c>
      <c r="G91" s="125" t="s">
        <v>1320</v>
      </c>
      <c r="H91" s="125"/>
      <c r="I91" s="109"/>
      <c r="J91" s="125">
        <v>720</v>
      </c>
      <c r="K91" s="109" t="s">
        <v>1305</v>
      </c>
      <c r="L91" s="111">
        <f t="shared" si="18"/>
        <v>5410</v>
      </c>
      <c r="M91" s="109"/>
    </row>
    <row r="92" spans="1:13" x14ac:dyDescent="0.25">
      <c r="A92" s="128" t="s">
        <v>2393</v>
      </c>
      <c r="B92" s="189">
        <f t="shared" si="17"/>
        <v>46258</v>
      </c>
      <c r="C92" s="109"/>
      <c r="D92" s="4" t="s">
        <v>1270</v>
      </c>
      <c r="E92" s="109"/>
      <c r="F92" s="109" t="s">
        <v>8975</v>
      </c>
      <c r="G92" s="125" t="s">
        <v>1314</v>
      </c>
      <c r="H92" s="125"/>
      <c r="I92" s="109"/>
      <c r="J92" s="125">
        <v>680</v>
      </c>
      <c r="K92" s="109" t="s">
        <v>1305</v>
      </c>
      <c r="L92" s="111">
        <f t="shared" si="18"/>
        <v>4730</v>
      </c>
      <c r="M92" s="109"/>
    </row>
    <row r="93" spans="1:13" x14ac:dyDescent="0.25">
      <c r="A93" s="128" t="s">
        <v>2394</v>
      </c>
      <c r="B93" s="189">
        <f t="shared" si="17"/>
        <v>46259</v>
      </c>
      <c r="C93" s="109"/>
      <c r="D93" s="118" t="s">
        <v>1403</v>
      </c>
      <c r="E93" s="109"/>
      <c r="F93" s="109" t="s">
        <v>8966</v>
      </c>
      <c r="G93" s="125" t="s">
        <v>1320</v>
      </c>
      <c r="H93" s="125"/>
      <c r="I93" s="109"/>
      <c r="J93" s="125">
        <v>1000</v>
      </c>
      <c r="K93" s="109" t="s">
        <v>1305</v>
      </c>
      <c r="L93" s="111">
        <f t="shared" si="18"/>
        <v>3730</v>
      </c>
      <c r="M93" s="109"/>
    </row>
    <row r="94" spans="1:13" x14ac:dyDescent="0.25">
      <c r="A94" s="128" t="s">
        <v>2395</v>
      </c>
      <c r="B94" s="189">
        <f t="shared" si="17"/>
        <v>46260</v>
      </c>
      <c r="C94" s="109"/>
      <c r="D94" s="110" t="s">
        <v>8954</v>
      </c>
      <c r="E94" s="109"/>
      <c r="F94" s="109"/>
      <c r="G94" s="125" t="s">
        <v>1304</v>
      </c>
      <c r="H94" s="125"/>
      <c r="I94" s="109">
        <v>10000</v>
      </c>
      <c r="J94" s="125"/>
      <c r="K94" s="109" t="s">
        <v>1305</v>
      </c>
      <c r="L94" s="111">
        <f t="shared" si="18"/>
        <v>13730</v>
      </c>
      <c r="M94" s="109"/>
    </row>
    <row r="95" spans="1:13" x14ac:dyDescent="0.25">
      <c r="A95" s="128" t="s">
        <v>2395</v>
      </c>
      <c r="B95" s="189">
        <f t="shared" si="17"/>
        <v>46260</v>
      </c>
      <c r="C95" s="109"/>
      <c r="D95" s="118" t="s">
        <v>1270</v>
      </c>
      <c r="E95" s="109"/>
      <c r="F95" s="109" t="s">
        <v>8969</v>
      </c>
      <c r="G95" s="125" t="s">
        <v>1314</v>
      </c>
      <c r="H95" s="125"/>
      <c r="I95" s="109"/>
      <c r="J95" s="125">
        <v>7000</v>
      </c>
      <c r="K95" s="109" t="s">
        <v>1305</v>
      </c>
      <c r="L95" s="111">
        <f t="shared" si="18"/>
        <v>6730</v>
      </c>
      <c r="M95" s="109"/>
    </row>
    <row r="96" spans="1:13" x14ac:dyDescent="0.25">
      <c r="A96" s="128" t="s">
        <v>2396</v>
      </c>
      <c r="B96" s="189">
        <f t="shared" si="17"/>
        <v>46261</v>
      </c>
      <c r="C96" s="109"/>
      <c r="D96" s="110" t="s">
        <v>8954</v>
      </c>
      <c r="E96" s="109"/>
      <c r="F96" s="109"/>
      <c r="G96" s="125" t="s">
        <v>1304</v>
      </c>
      <c r="H96" s="125"/>
      <c r="I96" s="109">
        <v>17000</v>
      </c>
      <c r="J96" s="125"/>
      <c r="K96" s="109" t="s">
        <v>1305</v>
      </c>
      <c r="L96" s="111">
        <f t="shared" si="18"/>
        <v>23730</v>
      </c>
      <c r="M96" s="109"/>
    </row>
    <row r="97" spans="1:13" x14ac:dyDescent="0.25">
      <c r="A97" s="128" t="s">
        <v>2396</v>
      </c>
      <c r="B97" s="189">
        <f t="shared" si="17"/>
        <v>46261</v>
      </c>
      <c r="C97" s="109"/>
      <c r="D97" s="118" t="s">
        <v>1270</v>
      </c>
      <c r="E97" s="109"/>
      <c r="F97" s="109" t="s">
        <v>1351</v>
      </c>
      <c r="G97" s="125" t="s">
        <v>1314</v>
      </c>
      <c r="H97" s="125"/>
      <c r="I97" s="109"/>
      <c r="J97" s="125">
        <v>900</v>
      </c>
      <c r="K97" s="109" t="s">
        <v>1305</v>
      </c>
      <c r="L97" s="111">
        <f t="shared" si="18"/>
        <v>22830</v>
      </c>
      <c r="M97" s="109"/>
    </row>
    <row r="98" spans="1:13" x14ac:dyDescent="0.25">
      <c r="A98" s="128" t="s">
        <v>2396</v>
      </c>
      <c r="B98" s="189">
        <f t="shared" si="17"/>
        <v>46261</v>
      </c>
      <c r="C98" s="109">
        <v>4326</v>
      </c>
      <c r="D98" s="118" t="s">
        <v>1319</v>
      </c>
      <c r="E98" s="109"/>
      <c r="F98" s="109" t="s">
        <v>1355</v>
      </c>
      <c r="G98" s="125" t="s">
        <v>1320</v>
      </c>
      <c r="H98" s="125"/>
      <c r="I98" s="109"/>
      <c r="J98" s="125">
        <v>700</v>
      </c>
      <c r="K98" s="109" t="s">
        <v>1305</v>
      </c>
      <c r="L98" s="111">
        <f t="shared" si="18"/>
        <v>22130</v>
      </c>
      <c r="M98" s="109"/>
    </row>
    <row r="99" spans="1:13" x14ac:dyDescent="0.25">
      <c r="A99" s="128" t="s">
        <v>2396</v>
      </c>
      <c r="B99" s="189">
        <f t="shared" si="17"/>
        <v>46261</v>
      </c>
      <c r="C99" s="109">
        <v>4327</v>
      </c>
      <c r="D99" s="118" t="s">
        <v>1091</v>
      </c>
      <c r="E99" s="109"/>
      <c r="F99" s="109"/>
      <c r="G99" s="125" t="s">
        <v>1320</v>
      </c>
      <c r="H99" s="125"/>
      <c r="I99" s="109"/>
      <c r="J99" s="125">
        <v>15000</v>
      </c>
      <c r="K99" s="109" t="s">
        <v>1305</v>
      </c>
      <c r="L99" s="111">
        <f t="shared" si="18"/>
        <v>7130</v>
      </c>
      <c r="M99" s="109"/>
    </row>
    <row r="100" spans="1:13" x14ac:dyDescent="0.25">
      <c r="A100" s="128" t="s">
        <v>2397</v>
      </c>
      <c r="B100" s="189">
        <f t="shared" si="17"/>
        <v>46262</v>
      </c>
      <c r="C100" s="109">
        <v>4328</v>
      </c>
      <c r="D100" s="118" t="s">
        <v>1319</v>
      </c>
      <c r="E100" s="109"/>
      <c r="F100" s="109" t="s">
        <v>9124</v>
      </c>
      <c r="G100" s="125" t="s">
        <v>1320</v>
      </c>
      <c r="H100" s="125"/>
      <c r="I100" s="109"/>
      <c r="J100" s="125">
        <v>280</v>
      </c>
      <c r="K100" s="109" t="s">
        <v>1305</v>
      </c>
      <c r="L100" s="111">
        <f t="shared" si="18"/>
        <v>6850</v>
      </c>
      <c r="M100" s="109"/>
    </row>
    <row r="101" spans="1:13" x14ac:dyDescent="0.25">
      <c r="A101" s="128" t="s">
        <v>2397</v>
      </c>
      <c r="B101" s="189">
        <f t="shared" si="17"/>
        <v>46262</v>
      </c>
      <c r="C101" s="109">
        <v>4329</v>
      </c>
      <c r="D101" s="118" t="s">
        <v>1319</v>
      </c>
      <c r="E101" s="109"/>
      <c r="F101" s="109" t="s">
        <v>9125</v>
      </c>
      <c r="G101" s="125" t="s">
        <v>1320</v>
      </c>
      <c r="H101" s="125"/>
      <c r="I101" s="109"/>
      <c r="J101" s="125">
        <v>271</v>
      </c>
      <c r="K101" s="109" t="s">
        <v>1305</v>
      </c>
      <c r="L101" s="111">
        <f t="shared" si="18"/>
        <v>6579</v>
      </c>
      <c r="M101" s="109"/>
    </row>
    <row r="102" spans="1:13" x14ac:dyDescent="0.25">
      <c r="A102" s="128" t="s">
        <v>2397</v>
      </c>
      <c r="B102" s="189">
        <f t="shared" si="17"/>
        <v>46262</v>
      </c>
      <c r="C102" s="109">
        <v>4330</v>
      </c>
      <c r="D102" s="118" t="s">
        <v>1319</v>
      </c>
      <c r="E102" s="109"/>
      <c r="F102" s="109" t="s">
        <v>9126</v>
      </c>
      <c r="G102" s="125" t="s">
        <v>1320</v>
      </c>
      <c r="H102" s="125"/>
      <c r="I102" s="109"/>
      <c r="J102" s="125">
        <v>400</v>
      </c>
      <c r="K102" s="109" t="s">
        <v>1305</v>
      </c>
      <c r="L102" s="111">
        <f t="shared" si="18"/>
        <v>6179</v>
      </c>
      <c r="M102" s="109"/>
    </row>
    <row r="103" spans="1:13" x14ac:dyDescent="0.25">
      <c r="A103" s="128" t="s">
        <v>2397</v>
      </c>
      <c r="B103" s="189">
        <f t="shared" si="17"/>
        <v>46262</v>
      </c>
      <c r="C103" s="109"/>
      <c r="D103" s="118" t="s">
        <v>1403</v>
      </c>
      <c r="E103" s="109"/>
      <c r="F103" s="109" t="s">
        <v>8966</v>
      </c>
      <c r="G103" s="125" t="s">
        <v>1314</v>
      </c>
      <c r="H103" s="125"/>
      <c r="I103" s="109"/>
      <c r="J103" s="125">
        <v>1000</v>
      </c>
      <c r="K103" s="109" t="s">
        <v>1305</v>
      </c>
      <c r="L103" s="111">
        <f t="shared" si="18"/>
        <v>5179</v>
      </c>
      <c r="M103" s="109"/>
    </row>
    <row r="104" spans="1:13" s="64" customFormat="1" x14ac:dyDescent="0.25">
      <c r="A104" s="128" t="s">
        <v>2398</v>
      </c>
      <c r="B104" s="189">
        <f t="shared" si="17"/>
        <v>46263</v>
      </c>
      <c r="C104" s="109"/>
      <c r="D104" s="110" t="s">
        <v>8954</v>
      </c>
      <c r="E104" s="109"/>
      <c r="F104" s="109"/>
      <c r="G104" s="125" t="s">
        <v>1304</v>
      </c>
      <c r="H104" s="125"/>
      <c r="I104" s="109">
        <v>12000</v>
      </c>
      <c r="J104" s="245"/>
      <c r="K104" s="109" t="s">
        <v>1305</v>
      </c>
      <c r="L104" s="111">
        <f t="shared" si="18"/>
        <v>17179</v>
      </c>
      <c r="M104" s="237"/>
    </row>
    <row r="105" spans="1:13" s="64" customFormat="1" x14ac:dyDescent="0.25">
      <c r="A105" s="128" t="s">
        <v>2398</v>
      </c>
      <c r="B105" s="189">
        <f t="shared" si="17"/>
        <v>46263</v>
      </c>
      <c r="C105" s="237"/>
      <c r="D105" s="244" t="s">
        <v>1403</v>
      </c>
      <c r="E105" s="237"/>
      <c r="F105" s="109" t="s">
        <v>8966</v>
      </c>
      <c r="G105" s="245" t="s">
        <v>1314</v>
      </c>
      <c r="H105" s="245"/>
      <c r="I105" s="237"/>
      <c r="J105" s="245">
        <v>1000</v>
      </c>
      <c r="K105" s="109" t="s">
        <v>1305</v>
      </c>
      <c r="L105" s="111">
        <f t="shared" si="18"/>
        <v>16179</v>
      </c>
      <c r="M105" s="237"/>
    </row>
    <row r="106" spans="1:13" x14ac:dyDescent="0.25">
      <c r="A106" s="128" t="s">
        <v>2398</v>
      </c>
      <c r="B106" s="189">
        <f t="shared" si="17"/>
        <v>46263</v>
      </c>
      <c r="C106" s="109"/>
      <c r="D106" s="118" t="s">
        <v>1319</v>
      </c>
      <c r="E106" s="109"/>
      <c r="F106" s="109" t="s">
        <v>1355</v>
      </c>
      <c r="G106" s="125" t="s">
        <v>1320</v>
      </c>
      <c r="H106" s="125"/>
      <c r="I106" s="109"/>
      <c r="J106" s="125">
        <v>500</v>
      </c>
      <c r="K106" s="109" t="s">
        <v>1305</v>
      </c>
      <c r="L106" s="111">
        <f t="shared" si="18"/>
        <v>15679</v>
      </c>
      <c r="M106" s="109"/>
    </row>
    <row r="107" spans="1:13" x14ac:dyDescent="0.25">
      <c r="A107" s="128" t="s">
        <v>2399</v>
      </c>
      <c r="B107" s="189">
        <f t="shared" si="17"/>
        <v>46264</v>
      </c>
      <c r="C107" s="109"/>
      <c r="D107" s="118" t="s">
        <v>1319</v>
      </c>
      <c r="E107" s="109"/>
      <c r="F107" s="109" t="s">
        <v>9133</v>
      </c>
      <c r="G107" s="125" t="s">
        <v>1320</v>
      </c>
      <c r="H107" s="125"/>
      <c r="I107" s="109"/>
      <c r="J107" s="125">
        <v>1800</v>
      </c>
      <c r="K107" s="109" t="s">
        <v>1305</v>
      </c>
      <c r="L107" s="111">
        <f t="shared" si="18"/>
        <v>13879</v>
      </c>
      <c r="M107" s="109"/>
    </row>
    <row r="108" spans="1:13" s="64" customFormat="1" x14ac:dyDescent="0.25">
      <c r="A108" s="128" t="s">
        <v>2399</v>
      </c>
      <c r="B108" s="189">
        <f t="shared" si="17"/>
        <v>46264</v>
      </c>
      <c r="C108" s="237"/>
      <c r="D108" s="118" t="s">
        <v>1319</v>
      </c>
      <c r="E108" s="237"/>
      <c r="F108" s="237" t="s">
        <v>1355</v>
      </c>
      <c r="G108" s="245" t="s">
        <v>1320</v>
      </c>
      <c r="H108" s="245"/>
      <c r="I108" s="237"/>
      <c r="J108" s="245">
        <v>700</v>
      </c>
      <c r="K108" s="109" t="s">
        <v>1305</v>
      </c>
      <c r="L108" s="111">
        <f t="shared" si="18"/>
        <v>13179</v>
      </c>
      <c r="M108" s="237"/>
    </row>
    <row r="109" spans="1:13" x14ac:dyDescent="0.25">
      <c r="A109" s="128" t="s">
        <v>2400</v>
      </c>
      <c r="B109" s="189">
        <f t="shared" si="17"/>
        <v>46265</v>
      </c>
      <c r="C109" s="109"/>
      <c r="D109" s="118" t="s">
        <v>1403</v>
      </c>
      <c r="E109" s="109"/>
      <c r="F109" s="109" t="s">
        <v>8966</v>
      </c>
      <c r="G109" s="125" t="s">
        <v>1314</v>
      </c>
      <c r="H109" s="125"/>
      <c r="I109" s="109"/>
      <c r="J109" s="125">
        <v>1000</v>
      </c>
      <c r="K109" s="109" t="s">
        <v>1305</v>
      </c>
      <c r="L109" s="111">
        <f t="shared" si="18"/>
        <v>12179</v>
      </c>
      <c r="M109" s="109"/>
    </row>
    <row r="110" spans="1:13" ht="25.5" x14ac:dyDescent="0.25">
      <c r="A110" s="128" t="s">
        <v>2400</v>
      </c>
      <c r="B110" s="189">
        <f t="shared" si="17"/>
        <v>46265</v>
      </c>
      <c r="C110" s="109"/>
      <c r="D110" s="118" t="s">
        <v>1270</v>
      </c>
      <c r="E110" s="109"/>
      <c r="F110" s="109" t="s">
        <v>9131</v>
      </c>
      <c r="G110" s="125" t="s">
        <v>1314</v>
      </c>
      <c r="H110" s="125"/>
      <c r="I110" s="109"/>
      <c r="J110" s="125">
        <v>5500</v>
      </c>
      <c r="K110" s="109" t="s">
        <v>1305</v>
      </c>
      <c r="L110" s="111">
        <f t="shared" si="18"/>
        <v>6679</v>
      </c>
      <c r="M110" s="109"/>
    </row>
    <row r="111" spans="1:13" s="64" customFormat="1" x14ac:dyDescent="0.25">
      <c r="A111" s="128" t="s">
        <v>2403</v>
      </c>
      <c r="B111" s="189">
        <f t="shared" si="17"/>
        <v>46268</v>
      </c>
      <c r="C111" s="237"/>
      <c r="D111" s="110" t="s">
        <v>8954</v>
      </c>
      <c r="E111" s="237"/>
      <c r="F111" s="237"/>
      <c r="G111" s="245" t="s">
        <v>1304</v>
      </c>
      <c r="H111" s="245"/>
      <c r="I111" s="237">
        <v>12000</v>
      </c>
      <c r="J111" s="245"/>
      <c r="K111" s="109" t="s">
        <v>1305</v>
      </c>
      <c r="L111" s="111">
        <f t="shared" si="18"/>
        <v>18679</v>
      </c>
      <c r="M111" s="237"/>
    </row>
    <row r="112" spans="1:13" s="64" customFormat="1" x14ac:dyDescent="0.25">
      <c r="A112" s="128" t="s">
        <v>2402</v>
      </c>
      <c r="B112" s="189">
        <f t="shared" si="17"/>
        <v>46267</v>
      </c>
      <c r="C112" s="237"/>
      <c r="D112" s="244" t="s">
        <v>1270</v>
      </c>
      <c r="E112" s="237"/>
      <c r="F112" s="237" t="s">
        <v>1351</v>
      </c>
      <c r="G112" s="245" t="s">
        <v>1314</v>
      </c>
      <c r="H112" s="245"/>
      <c r="I112" s="237"/>
      <c r="J112" s="245">
        <v>1800</v>
      </c>
      <c r="K112" s="109"/>
      <c r="L112" s="111">
        <f t="shared" si="18"/>
        <v>16879</v>
      </c>
      <c r="M112" s="237"/>
    </row>
    <row r="113" spans="1:13" s="64" customFormat="1" x14ac:dyDescent="0.25">
      <c r="A113" s="128" t="s">
        <v>2402</v>
      </c>
      <c r="B113" s="189">
        <f t="shared" si="17"/>
        <v>46267</v>
      </c>
      <c r="C113" s="237"/>
      <c r="D113" s="244" t="s">
        <v>1319</v>
      </c>
      <c r="E113" s="237"/>
      <c r="F113" s="237" t="s">
        <v>9249</v>
      </c>
      <c r="G113" s="245" t="s">
        <v>1320</v>
      </c>
      <c r="H113" s="245"/>
      <c r="I113" s="237"/>
      <c r="J113" s="245">
        <v>2060</v>
      </c>
      <c r="K113" s="109"/>
      <c r="L113" s="111">
        <f t="shared" si="18"/>
        <v>14819</v>
      </c>
      <c r="M113" s="237"/>
    </row>
    <row r="114" spans="1:13" s="64" customFormat="1" x14ac:dyDescent="0.25">
      <c r="A114" s="128" t="s">
        <v>2402</v>
      </c>
      <c r="B114" s="189">
        <f t="shared" si="17"/>
        <v>46267</v>
      </c>
      <c r="C114" s="237"/>
      <c r="D114" s="244" t="s">
        <v>1319</v>
      </c>
      <c r="E114" s="237"/>
      <c r="F114" s="237" t="s">
        <v>1355</v>
      </c>
      <c r="G114" s="245" t="s">
        <v>1320</v>
      </c>
      <c r="H114" s="245"/>
      <c r="I114" s="237"/>
      <c r="J114" s="245">
        <v>700</v>
      </c>
      <c r="K114" s="109"/>
      <c r="L114" s="111">
        <f t="shared" si="18"/>
        <v>14119</v>
      </c>
      <c r="M114" s="237"/>
    </row>
    <row r="115" spans="1:13" ht="25.5" x14ac:dyDescent="0.25">
      <c r="A115" s="128" t="s">
        <v>2402</v>
      </c>
      <c r="B115" s="189">
        <f t="shared" si="17"/>
        <v>46267</v>
      </c>
      <c r="C115" s="109"/>
      <c r="D115" s="244" t="s">
        <v>1270</v>
      </c>
      <c r="E115" s="109"/>
      <c r="F115" s="109" t="s">
        <v>9132</v>
      </c>
      <c r="G115" s="125" t="s">
        <v>1314</v>
      </c>
      <c r="H115" s="125"/>
      <c r="I115" s="109"/>
      <c r="J115" s="125">
        <v>1500</v>
      </c>
      <c r="K115" s="109" t="s">
        <v>1305</v>
      </c>
      <c r="L115" s="111">
        <f t="shared" si="18"/>
        <v>12619</v>
      </c>
      <c r="M115" s="109"/>
    </row>
    <row r="116" spans="1:13" ht="25.5" x14ac:dyDescent="0.25">
      <c r="A116" s="128" t="s">
        <v>2402</v>
      </c>
      <c r="B116" s="189">
        <f t="shared" si="17"/>
        <v>46267</v>
      </c>
      <c r="C116" s="109"/>
      <c r="D116" s="244" t="s">
        <v>1319</v>
      </c>
      <c r="E116" s="109"/>
      <c r="F116" s="109" t="s">
        <v>9134</v>
      </c>
      <c r="G116" s="125" t="s">
        <v>1320</v>
      </c>
      <c r="H116" s="125"/>
      <c r="I116" s="109"/>
      <c r="J116" s="125">
        <v>700</v>
      </c>
      <c r="K116" s="109" t="s">
        <v>1305</v>
      </c>
      <c r="L116" s="111">
        <f t="shared" si="18"/>
        <v>11919</v>
      </c>
      <c r="M116" s="109"/>
    </row>
    <row r="117" spans="1:13" ht="25.5" x14ac:dyDescent="0.25">
      <c r="A117" s="128" t="s">
        <v>2402</v>
      </c>
      <c r="B117" s="189">
        <f t="shared" ref="B117" si="19">IF(A117="","",IF(ISNUMBER(A117),IFERROR(VLOOKUP(TEXT(A117,"yyyy/mm/dd"),BSAD,2,FALSE),""),IFERROR(VLOOKUP(A117,BSAD,2,FALSE),"")))</f>
        <v>46267</v>
      </c>
      <c r="C117" s="109"/>
      <c r="D117" s="244" t="s">
        <v>1270</v>
      </c>
      <c r="E117" s="109"/>
      <c r="F117" s="109" t="s">
        <v>9135</v>
      </c>
      <c r="G117" s="125" t="s">
        <v>1314</v>
      </c>
      <c r="H117" s="125"/>
      <c r="I117" s="109"/>
      <c r="J117" s="125">
        <v>400</v>
      </c>
      <c r="K117" s="109"/>
      <c r="L117" s="111">
        <f t="shared" si="18"/>
        <v>11519</v>
      </c>
      <c r="M117" s="109"/>
    </row>
    <row r="118" spans="1:13" ht="25.5" x14ac:dyDescent="0.25">
      <c r="A118" s="128" t="s">
        <v>2402</v>
      </c>
      <c r="B118" s="189">
        <f t="shared" si="17"/>
        <v>46267</v>
      </c>
      <c r="C118" s="109"/>
      <c r="D118" s="244" t="s">
        <v>1270</v>
      </c>
      <c r="E118" s="109"/>
      <c r="F118" s="109" t="s">
        <v>9250</v>
      </c>
      <c r="G118" s="125" t="s">
        <v>1314</v>
      </c>
      <c r="H118" s="125"/>
      <c r="I118" s="109"/>
      <c r="J118" s="125">
        <v>2000</v>
      </c>
      <c r="K118" s="109"/>
      <c r="L118" s="111">
        <f t="shared" si="18"/>
        <v>9519</v>
      </c>
      <c r="M118" s="109"/>
    </row>
    <row r="119" spans="1:13" x14ac:dyDescent="0.25">
      <c r="A119" s="128" t="s">
        <v>2400</v>
      </c>
      <c r="B119" s="189">
        <f t="shared" si="17"/>
        <v>46265</v>
      </c>
      <c r="C119" s="109"/>
      <c r="D119" s="244" t="s">
        <v>1319</v>
      </c>
      <c r="E119" s="109"/>
      <c r="F119" s="109" t="s">
        <v>9136</v>
      </c>
      <c r="G119" s="125" t="s">
        <v>1320</v>
      </c>
      <c r="H119" s="125"/>
      <c r="I119" s="109"/>
      <c r="J119" s="125">
        <v>100</v>
      </c>
      <c r="K119" s="109"/>
      <c r="L119" s="111">
        <f t="shared" si="18"/>
        <v>9419</v>
      </c>
      <c r="M119" s="109"/>
    </row>
    <row r="120" spans="1:13" x14ac:dyDescent="0.25">
      <c r="A120" s="128" t="s">
        <v>2400</v>
      </c>
      <c r="B120" s="189">
        <f t="shared" si="17"/>
        <v>46265</v>
      </c>
      <c r="C120" s="109"/>
      <c r="D120" s="244" t="s">
        <v>1319</v>
      </c>
      <c r="E120" s="109"/>
      <c r="F120" s="109" t="s">
        <v>9137</v>
      </c>
      <c r="G120" s="125" t="s">
        <v>1320</v>
      </c>
      <c r="H120" s="125"/>
      <c r="I120" s="109"/>
      <c r="J120" s="125">
        <v>2960</v>
      </c>
      <c r="K120" s="109"/>
      <c r="L120" s="111">
        <f t="shared" si="18"/>
        <v>6459</v>
      </c>
      <c r="M120" s="109"/>
    </row>
    <row r="121" spans="1:13" x14ac:dyDescent="0.25">
      <c r="A121" s="128" t="s">
        <v>2400</v>
      </c>
      <c r="B121" s="189">
        <f t="shared" si="17"/>
        <v>46265</v>
      </c>
      <c r="C121" s="109"/>
      <c r="D121" s="244" t="s">
        <v>1319</v>
      </c>
      <c r="E121" s="109"/>
      <c r="F121" s="109" t="s">
        <v>9138</v>
      </c>
      <c r="G121" s="125" t="s">
        <v>1320</v>
      </c>
      <c r="H121" s="125"/>
      <c r="I121" s="109"/>
      <c r="J121" s="125">
        <v>555</v>
      </c>
      <c r="K121" s="109"/>
      <c r="L121" s="111">
        <f t="shared" si="18"/>
        <v>5904</v>
      </c>
      <c r="M121" s="109"/>
    </row>
    <row r="122" spans="1:13" x14ac:dyDescent="0.25">
      <c r="A122" s="128" t="s">
        <v>2401</v>
      </c>
      <c r="B122" s="189">
        <f t="shared" si="17"/>
        <v>46266</v>
      </c>
      <c r="C122" s="109"/>
      <c r="D122" s="244" t="s">
        <v>1319</v>
      </c>
      <c r="E122" s="109"/>
      <c r="F122" s="109" t="s">
        <v>9138</v>
      </c>
      <c r="G122" s="125" t="s">
        <v>1320</v>
      </c>
      <c r="H122" s="125"/>
      <c r="I122" s="109"/>
      <c r="J122" s="125">
        <v>980</v>
      </c>
      <c r="K122" s="109"/>
      <c r="L122" s="111">
        <f t="shared" si="18"/>
        <v>4924</v>
      </c>
      <c r="M122" s="109"/>
    </row>
    <row r="123" spans="1:13" ht="25.5" x14ac:dyDescent="0.25">
      <c r="A123" s="128" t="s">
        <v>2403</v>
      </c>
      <c r="B123" s="189">
        <f t="shared" si="17"/>
        <v>46268</v>
      </c>
      <c r="C123" s="109"/>
      <c r="D123" s="244" t="s">
        <v>1319</v>
      </c>
      <c r="E123" s="109"/>
      <c r="F123" s="109" t="s">
        <v>9139</v>
      </c>
      <c r="G123" s="125" t="s">
        <v>1320</v>
      </c>
      <c r="H123" s="125"/>
      <c r="I123" s="109"/>
      <c r="J123" s="125">
        <v>3900</v>
      </c>
      <c r="K123" s="109"/>
      <c r="L123" s="111">
        <f t="shared" si="18"/>
        <v>1024</v>
      </c>
      <c r="M123" s="109"/>
    </row>
    <row r="124" spans="1:13" x14ac:dyDescent="0.25">
      <c r="A124" s="128" t="s">
        <v>2403</v>
      </c>
      <c r="B124" s="189">
        <f t="shared" si="17"/>
        <v>46268</v>
      </c>
      <c r="C124" s="109"/>
      <c r="D124" s="244" t="s">
        <v>1403</v>
      </c>
      <c r="E124" s="109"/>
      <c r="F124" s="109" t="s">
        <v>8966</v>
      </c>
      <c r="G124" s="125" t="s">
        <v>1314</v>
      </c>
      <c r="H124" s="125"/>
      <c r="I124" s="109"/>
      <c r="J124" s="125">
        <v>13000</v>
      </c>
      <c r="K124" s="109"/>
      <c r="L124" s="111">
        <f t="shared" si="18"/>
        <v>-11976</v>
      </c>
      <c r="M124" s="109"/>
    </row>
    <row r="125" spans="1:13" x14ac:dyDescent="0.25">
      <c r="A125" s="128" t="s">
        <v>2403</v>
      </c>
      <c r="B125" s="189">
        <f t="shared" si="17"/>
        <v>46268</v>
      </c>
      <c r="C125" s="109"/>
      <c r="D125" s="110" t="s">
        <v>8954</v>
      </c>
      <c r="E125" s="237"/>
      <c r="F125" s="237"/>
      <c r="G125" s="245" t="s">
        <v>1304</v>
      </c>
      <c r="H125" s="245"/>
      <c r="I125" s="237">
        <v>13000</v>
      </c>
      <c r="J125" s="125"/>
      <c r="K125" s="109"/>
      <c r="L125" s="111">
        <f t="shared" si="18"/>
        <v>1024</v>
      </c>
      <c r="M125" s="109"/>
    </row>
    <row r="126" spans="1:13" x14ac:dyDescent="0.25">
      <c r="A126" s="128" t="s">
        <v>2403</v>
      </c>
      <c r="B126" s="189">
        <f t="shared" si="17"/>
        <v>46268</v>
      </c>
      <c r="C126" s="109"/>
      <c r="D126" s="244" t="s">
        <v>1319</v>
      </c>
      <c r="E126" s="109"/>
      <c r="F126" s="109" t="s">
        <v>9251</v>
      </c>
      <c r="G126" s="125" t="s">
        <v>1320</v>
      </c>
      <c r="H126" s="125"/>
      <c r="I126" s="109"/>
      <c r="J126" s="125">
        <v>1000</v>
      </c>
      <c r="K126" s="109"/>
      <c r="L126" s="111">
        <f t="shared" si="18"/>
        <v>24</v>
      </c>
      <c r="M126" s="109"/>
    </row>
    <row r="127" spans="1:13" x14ac:dyDescent="0.25">
      <c r="A127" s="128" t="s">
        <v>2403</v>
      </c>
      <c r="B127" s="189">
        <f t="shared" si="17"/>
        <v>46268</v>
      </c>
      <c r="C127" s="109"/>
      <c r="D127" s="244" t="s">
        <v>1319</v>
      </c>
      <c r="E127" s="109"/>
      <c r="F127" s="109" t="s">
        <v>9252</v>
      </c>
      <c r="G127" s="125" t="s">
        <v>1320</v>
      </c>
      <c r="H127" s="125"/>
      <c r="I127" s="109"/>
      <c r="J127" s="125">
        <v>450</v>
      </c>
      <c r="K127" s="109"/>
      <c r="L127" s="111">
        <f t="shared" si="18"/>
        <v>-426</v>
      </c>
      <c r="M127" s="109"/>
    </row>
    <row r="128" spans="1:13" x14ac:dyDescent="0.25">
      <c r="A128" s="128" t="s">
        <v>2408</v>
      </c>
      <c r="B128" s="189">
        <f t="shared" si="17"/>
        <v>46273</v>
      </c>
      <c r="C128" s="109"/>
      <c r="D128" s="244" t="s">
        <v>1319</v>
      </c>
      <c r="E128" s="109"/>
      <c r="F128" s="109" t="s">
        <v>9138</v>
      </c>
      <c r="G128" s="125" t="s">
        <v>1320</v>
      </c>
      <c r="H128" s="125"/>
      <c r="I128" s="109"/>
      <c r="J128" s="125">
        <v>714</v>
      </c>
      <c r="K128" s="109"/>
      <c r="L128" s="111">
        <f t="shared" si="18"/>
        <v>-1140</v>
      </c>
      <c r="M128" s="109"/>
    </row>
    <row r="129" spans="1:13" x14ac:dyDescent="0.25">
      <c r="A129" s="128" t="s">
        <v>2409</v>
      </c>
      <c r="B129" s="189">
        <f t="shared" si="17"/>
        <v>46274</v>
      </c>
      <c r="C129" s="109"/>
      <c r="D129" s="244" t="s">
        <v>1319</v>
      </c>
      <c r="E129" s="109"/>
      <c r="F129" s="109" t="s">
        <v>9253</v>
      </c>
      <c r="G129" s="125" t="s">
        <v>1320</v>
      </c>
      <c r="H129" s="125"/>
      <c r="I129" s="109"/>
      <c r="J129" s="125">
        <v>370</v>
      </c>
      <c r="K129" s="109"/>
      <c r="L129" s="111">
        <f t="shared" si="18"/>
        <v>-1510</v>
      </c>
      <c r="M129" s="109"/>
    </row>
    <row r="130" spans="1:13" x14ac:dyDescent="0.25">
      <c r="A130" s="128" t="s">
        <v>2407</v>
      </c>
      <c r="B130" s="189">
        <f t="shared" si="17"/>
        <v>46272</v>
      </c>
      <c r="C130" s="109"/>
      <c r="D130" s="244" t="s">
        <v>1403</v>
      </c>
      <c r="E130" s="109"/>
      <c r="F130" s="109" t="s">
        <v>8966</v>
      </c>
      <c r="G130" s="125" t="s">
        <v>1314</v>
      </c>
      <c r="H130" s="125"/>
      <c r="I130" s="109"/>
      <c r="J130" s="125">
        <v>1500</v>
      </c>
      <c r="K130" s="109"/>
      <c r="L130" s="111">
        <f t="shared" si="18"/>
        <v>-3010</v>
      </c>
      <c r="M130" s="109"/>
    </row>
    <row r="131" spans="1:13" x14ac:dyDescent="0.25">
      <c r="A131" s="128" t="s">
        <v>2408</v>
      </c>
      <c r="B131" s="189">
        <f t="shared" si="17"/>
        <v>46273</v>
      </c>
      <c r="C131" s="109"/>
      <c r="D131" s="244" t="s">
        <v>1403</v>
      </c>
      <c r="E131" s="109"/>
      <c r="F131" s="109" t="s">
        <v>8966</v>
      </c>
      <c r="G131" s="125" t="s">
        <v>1314</v>
      </c>
      <c r="H131" s="125"/>
      <c r="I131" s="109"/>
      <c r="J131" s="125">
        <v>1000</v>
      </c>
      <c r="K131" s="109"/>
      <c r="L131" s="111">
        <f t="shared" si="18"/>
        <v>-4010</v>
      </c>
      <c r="M131" s="109"/>
    </row>
    <row r="132" spans="1:13" x14ac:dyDescent="0.25">
      <c r="A132" s="128" t="s">
        <v>2408</v>
      </c>
      <c r="B132" s="189">
        <f t="shared" si="17"/>
        <v>46273</v>
      </c>
      <c r="C132" s="109"/>
      <c r="D132" s="244" t="s">
        <v>1319</v>
      </c>
      <c r="E132" s="109"/>
      <c r="F132" s="109" t="s">
        <v>1351</v>
      </c>
      <c r="G132" s="125" t="s">
        <v>1314</v>
      </c>
      <c r="H132" s="125"/>
      <c r="I132" s="109"/>
      <c r="J132" s="125">
        <v>1800</v>
      </c>
      <c r="K132" s="109"/>
      <c r="L132" s="111">
        <f t="shared" si="18"/>
        <v>-5810</v>
      </c>
      <c r="M132" s="109"/>
    </row>
    <row r="133" spans="1:13" x14ac:dyDescent="0.25">
      <c r="A133" s="128" t="s">
        <v>2409</v>
      </c>
      <c r="B133" s="189">
        <f t="shared" si="17"/>
        <v>46274</v>
      </c>
      <c r="C133" s="109"/>
      <c r="D133" s="110" t="s">
        <v>8954</v>
      </c>
      <c r="E133" s="237"/>
      <c r="F133" s="237"/>
      <c r="G133" s="245" t="s">
        <v>1304</v>
      </c>
      <c r="H133" s="245"/>
      <c r="I133" s="237">
        <v>10000</v>
      </c>
      <c r="J133" s="125"/>
      <c r="K133" s="109"/>
      <c r="L133" s="111">
        <f t="shared" ref="L133:L160" si="20">IF($D133="","",N(L132)+$I133-$J133)</f>
        <v>4190</v>
      </c>
      <c r="M133" s="109"/>
    </row>
    <row r="134" spans="1:13" x14ac:dyDescent="0.25">
      <c r="A134" s="128" t="s">
        <v>2411</v>
      </c>
      <c r="B134" s="189">
        <f t="shared" si="17"/>
        <v>46276</v>
      </c>
      <c r="C134" s="109"/>
      <c r="D134" s="110" t="s">
        <v>8954</v>
      </c>
      <c r="E134" s="237"/>
      <c r="F134" s="237"/>
      <c r="G134" s="245" t="s">
        <v>1304</v>
      </c>
      <c r="H134" s="245"/>
      <c r="I134" s="237">
        <v>10000</v>
      </c>
      <c r="J134" s="125"/>
      <c r="K134" s="109"/>
      <c r="L134" s="111">
        <f t="shared" si="20"/>
        <v>14190</v>
      </c>
      <c r="M134" s="109"/>
    </row>
    <row r="135" spans="1:13" x14ac:dyDescent="0.25">
      <c r="A135" s="128" t="s">
        <v>2411</v>
      </c>
      <c r="B135" s="189">
        <f t="shared" si="17"/>
        <v>46276</v>
      </c>
      <c r="C135" s="109"/>
      <c r="D135" s="244" t="s">
        <v>1403</v>
      </c>
      <c r="E135" s="109"/>
      <c r="F135" s="109" t="s">
        <v>8966</v>
      </c>
      <c r="G135" s="125" t="s">
        <v>1314</v>
      </c>
      <c r="H135" s="125"/>
      <c r="I135" s="109"/>
      <c r="J135" s="125">
        <v>1000</v>
      </c>
      <c r="K135" s="109"/>
      <c r="L135" s="111">
        <f t="shared" si="20"/>
        <v>13190</v>
      </c>
      <c r="M135" s="109"/>
    </row>
    <row r="136" spans="1:13" x14ac:dyDescent="0.25">
      <c r="A136" s="128" t="s">
        <v>2411</v>
      </c>
      <c r="B136" s="189">
        <f t="shared" si="17"/>
        <v>46276</v>
      </c>
      <c r="C136" s="109"/>
      <c r="D136" s="110" t="s">
        <v>1319</v>
      </c>
      <c r="E136" s="237"/>
      <c r="F136" s="237" t="s">
        <v>9407</v>
      </c>
      <c r="G136" s="245" t="s">
        <v>1320</v>
      </c>
      <c r="H136" s="245"/>
      <c r="I136" s="237"/>
      <c r="J136" s="125">
        <v>600</v>
      </c>
      <c r="K136" s="109"/>
      <c r="L136" s="111">
        <f t="shared" si="20"/>
        <v>12590</v>
      </c>
      <c r="M136" s="109"/>
    </row>
    <row r="137" spans="1:13" x14ac:dyDescent="0.25">
      <c r="A137" s="128" t="s">
        <v>2411</v>
      </c>
      <c r="B137" s="189">
        <f t="shared" si="17"/>
        <v>46276</v>
      </c>
      <c r="C137" s="109"/>
      <c r="D137" s="110" t="s">
        <v>1319</v>
      </c>
      <c r="E137" s="237"/>
      <c r="F137" s="237" t="s">
        <v>9408</v>
      </c>
      <c r="G137" s="245" t="s">
        <v>1320</v>
      </c>
      <c r="H137" s="245"/>
      <c r="I137" s="237"/>
      <c r="J137" s="125">
        <v>600</v>
      </c>
      <c r="K137" s="109"/>
      <c r="L137" s="111">
        <f t="shared" si="20"/>
        <v>11990</v>
      </c>
      <c r="M137" s="109"/>
    </row>
    <row r="138" spans="1:13" x14ac:dyDescent="0.25">
      <c r="A138" s="128" t="s">
        <v>2411</v>
      </c>
      <c r="B138" s="189">
        <f t="shared" si="17"/>
        <v>46276</v>
      </c>
      <c r="C138" s="109"/>
      <c r="D138" s="110" t="s">
        <v>1319</v>
      </c>
      <c r="E138" s="237"/>
      <c r="F138" s="237" t="s">
        <v>9409</v>
      </c>
      <c r="G138" s="245" t="s">
        <v>1320</v>
      </c>
      <c r="H138" s="245"/>
      <c r="I138" s="237"/>
      <c r="J138" s="125">
        <v>600</v>
      </c>
      <c r="K138" s="109"/>
      <c r="L138" s="111">
        <f t="shared" si="20"/>
        <v>11390</v>
      </c>
      <c r="M138" s="109"/>
    </row>
    <row r="139" spans="1:13" x14ac:dyDescent="0.25">
      <c r="A139" s="128" t="s">
        <v>2411</v>
      </c>
      <c r="B139" s="189">
        <f t="shared" si="17"/>
        <v>46276</v>
      </c>
      <c r="C139" s="109"/>
      <c r="D139" s="110" t="s">
        <v>1319</v>
      </c>
      <c r="E139" s="237"/>
      <c r="F139" s="237" t="s">
        <v>9460</v>
      </c>
      <c r="G139" s="245" t="s">
        <v>1320</v>
      </c>
      <c r="H139" s="245"/>
      <c r="I139" s="237"/>
      <c r="J139" s="125">
        <v>3000</v>
      </c>
      <c r="K139" s="109"/>
      <c r="L139" s="111">
        <f t="shared" si="20"/>
        <v>8390</v>
      </c>
      <c r="M139" s="109"/>
    </row>
    <row r="140" spans="1:13" x14ac:dyDescent="0.25">
      <c r="A140" s="128" t="s">
        <v>2411</v>
      </c>
      <c r="B140" s="189">
        <f t="shared" ref="B140" si="21">IF(A140="","",IF(ISNUMBER(A140),IFERROR(VLOOKUP(TEXT(A140,"yyyy/mm/dd"),BSAD,2,FALSE),""),IFERROR(VLOOKUP(A140,BSAD,2,FALSE),"")))</f>
        <v>46276</v>
      </c>
      <c r="C140" s="109"/>
      <c r="D140" s="110" t="s">
        <v>1319</v>
      </c>
      <c r="E140" s="237"/>
      <c r="F140" s="237" t="s">
        <v>9507</v>
      </c>
      <c r="G140" s="245" t="s">
        <v>1320</v>
      </c>
      <c r="H140" s="245"/>
      <c r="I140" s="237"/>
      <c r="J140" s="125">
        <v>300</v>
      </c>
      <c r="K140" s="109"/>
      <c r="L140" s="111">
        <f t="shared" si="20"/>
        <v>8090</v>
      </c>
      <c r="M140" s="109"/>
    </row>
    <row r="141" spans="1:13" x14ac:dyDescent="0.25">
      <c r="A141" s="128" t="s">
        <v>2411</v>
      </c>
      <c r="B141" s="189">
        <f t="shared" si="17"/>
        <v>46276</v>
      </c>
      <c r="C141" s="109"/>
      <c r="D141" s="110" t="s">
        <v>1403</v>
      </c>
      <c r="E141" s="237"/>
      <c r="F141" s="237" t="s">
        <v>8966</v>
      </c>
      <c r="G141" s="245" t="s">
        <v>1320</v>
      </c>
      <c r="H141" s="245"/>
      <c r="I141" s="237"/>
      <c r="J141" s="125">
        <v>700</v>
      </c>
      <c r="K141" s="109"/>
      <c r="L141" s="111">
        <f t="shared" si="20"/>
        <v>7390</v>
      </c>
      <c r="M141" s="109"/>
    </row>
    <row r="142" spans="1:13" ht="25.5" x14ac:dyDescent="0.25">
      <c r="A142" s="128" t="s">
        <v>2412</v>
      </c>
      <c r="B142" s="189">
        <f t="shared" si="17"/>
        <v>46277</v>
      </c>
      <c r="C142" s="109"/>
      <c r="D142" s="118" t="s">
        <v>1270</v>
      </c>
      <c r="E142" s="109"/>
      <c r="F142" s="109" t="s">
        <v>9462</v>
      </c>
      <c r="G142" s="125" t="s">
        <v>1314</v>
      </c>
      <c r="H142" s="125"/>
      <c r="I142" s="109"/>
      <c r="J142" s="125">
        <v>11300</v>
      </c>
      <c r="K142" s="109" t="s">
        <v>1305</v>
      </c>
      <c r="L142" s="111">
        <f t="shared" si="20"/>
        <v>-3910</v>
      </c>
      <c r="M142" s="109"/>
    </row>
    <row r="143" spans="1:13" s="64" customFormat="1" ht="25.5" x14ac:dyDescent="0.25">
      <c r="A143" s="243" t="s">
        <v>2400</v>
      </c>
      <c r="B143" s="235">
        <f t="shared" ref="B143" si="22">IF(A143="","",IF(ISNUMBER(A143),IFERROR(VLOOKUP(TEXT(A143,"yyyy/mm/dd"),BSAD,2,FALSE),""),IFERROR(VLOOKUP(A143,BSAD,2,FALSE),"")))</f>
        <v>46265</v>
      </c>
      <c r="C143" s="237"/>
      <c r="D143" s="244" t="s">
        <v>1270</v>
      </c>
      <c r="E143" s="237"/>
      <c r="F143" s="237" t="s">
        <v>9463</v>
      </c>
      <c r="G143" s="245" t="s">
        <v>1314</v>
      </c>
      <c r="H143" s="245"/>
      <c r="I143" s="237"/>
      <c r="J143" s="245">
        <v>1800</v>
      </c>
      <c r="K143" s="109" t="s">
        <v>1305</v>
      </c>
      <c r="L143" s="111">
        <f t="shared" si="20"/>
        <v>-5710</v>
      </c>
      <c r="M143" s="237"/>
    </row>
    <row r="144" spans="1:13" x14ac:dyDescent="0.25">
      <c r="A144" s="128" t="s">
        <v>2416</v>
      </c>
      <c r="B144" s="189">
        <f t="shared" si="17"/>
        <v>46281</v>
      </c>
      <c r="C144" s="109"/>
      <c r="D144" s="118" t="s">
        <v>1319</v>
      </c>
      <c r="E144" s="109"/>
      <c r="F144" s="109" t="s">
        <v>9407</v>
      </c>
      <c r="G144" s="125" t="s">
        <v>1320</v>
      </c>
      <c r="H144" s="125"/>
      <c r="I144" s="109"/>
      <c r="J144" s="125">
        <v>700</v>
      </c>
      <c r="K144" s="109" t="s">
        <v>1305</v>
      </c>
      <c r="L144" s="111">
        <f t="shared" si="20"/>
        <v>-6410</v>
      </c>
      <c r="M144" s="109"/>
    </row>
    <row r="145" spans="1:13" x14ac:dyDescent="0.25">
      <c r="A145" s="128" t="s">
        <v>2419</v>
      </c>
      <c r="B145" s="189">
        <f t="shared" si="17"/>
        <v>46284</v>
      </c>
      <c r="C145" s="109"/>
      <c r="D145" s="118" t="s">
        <v>1270</v>
      </c>
      <c r="E145" s="109"/>
      <c r="F145" s="109" t="s">
        <v>9559</v>
      </c>
      <c r="G145" s="125" t="s">
        <v>1320</v>
      </c>
      <c r="H145" s="125"/>
      <c r="I145" s="109"/>
      <c r="J145" s="125">
        <v>10000</v>
      </c>
      <c r="K145" s="109" t="s">
        <v>1305</v>
      </c>
      <c r="L145" s="111">
        <f t="shared" si="20"/>
        <v>-16410</v>
      </c>
      <c r="M145" s="109"/>
    </row>
    <row r="146" spans="1:13" x14ac:dyDescent="0.25">
      <c r="A146" s="128"/>
      <c r="B146" s="189" t="str">
        <f t="shared" si="17"/>
        <v/>
      </c>
      <c r="C146" s="109"/>
      <c r="D146" s="118"/>
      <c r="E146" s="109"/>
      <c r="F146" s="109"/>
      <c r="G146" s="125"/>
      <c r="H146" s="125"/>
      <c r="I146" s="109"/>
      <c r="J146" s="125"/>
      <c r="K146" s="109" t="s">
        <v>1305</v>
      </c>
      <c r="L146" s="111" t="str">
        <f t="shared" si="20"/>
        <v/>
      </c>
      <c r="M146" s="109"/>
    </row>
    <row r="147" spans="1:13" x14ac:dyDescent="0.25">
      <c r="A147" s="128"/>
      <c r="B147" s="189" t="str">
        <f t="shared" si="17"/>
        <v/>
      </c>
      <c r="C147" s="109"/>
      <c r="D147" s="118"/>
      <c r="E147" s="109"/>
      <c r="F147" s="109"/>
      <c r="G147" s="125"/>
      <c r="H147" s="125"/>
      <c r="I147" s="109"/>
      <c r="J147" s="125"/>
      <c r="K147" s="109" t="s">
        <v>1305</v>
      </c>
      <c r="L147" s="111" t="str">
        <f t="shared" si="20"/>
        <v/>
      </c>
      <c r="M147" s="109"/>
    </row>
    <row r="148" spans="1:13" x14ac:dyDescent="0.25">
      <c r="A148" s="128"/>
      <c r="B148" s="189" t="str">
        <f t="shared" si="17"/>
        <v/>
      </c>
      <c r="C148" s="109"/>
      <c r="D148" s="118"/>
      <c r="E148" s="109"/>
      <c r="F148" s="109"/>
      <c r="G148" s="125"/>
      <c r="H148" s="125"/>
      <c r="I148" s="109"/>
      <c r="J148" s="125"/>
      <c r="K148" s="109" t="s">
        <v>1305</v>
      </c>
      <c r="L148" s="111" t="str">
        <f t="shared" si="20"/>
        <v/>
      </c>
      <c r="M148" s="109"/>
    </row>
    <row r="149" spans="1:13" x14ac:dyDescent="0.25">
      <c r="A149" s="128"/>
      <c r="B149" s="189" t="str">
        <f t="shared" si="17"/>
        <v/>
      </c>
      <c r="C149" s="109"/>
      <c r="D149" s="118"/>
      <c r="E149" s="109"/>
      <c r="F149" s="109"/>
      <c r="G149" s="125"/>
      <c r="H149" s="125"/>
      <c r="I149" s="109"/>
      <c r="J149" s="125"/>
      <c r="K149" s="109" t="s">
        <v>1305</v>
      </c>
      <c r="L149" s="111" t="str">
        <f t="shared" si="20"/>
        <v/>
      </c>
      <c r="M149" s="109"/>
    </row>
    <row r="150" spans="1:13" x14ac:dyDescent="0.25">
      <c r="A150" s="128"/>
      <c r="B150" s="189" t="str">
        <f t="shared" si="17"/>
        <v/>
      </c>
      <c r="C150" s="109"/>
      <c r="D150" s="118"/>
      <c r="E150" s="109"/>
      <c r="F150" s="109"/>
      <c r="G150" s="125"/>
      <c r="H150" s="125"/>
      <c r="I150" s="109"/>
      <c r="J150" s="125"/>
      <c r="K150" s="109" t="s">
        <v>1305</v>
      </c>
      <c r="L150" s="111" t="str">
        <f t="shared" si="20"/>
        <v/>
      </c>
      <c r="M150" s="109">
        <f>3000+1800+3000</f>
        <v>7800</v>
      </c>
    </row>
    <row r="151" spans="1:13" x14ac:dyDescent="0.25">
      <c r="A151" s="128"/>
      <c r="B151" s="189" t="str">
        <f t="shared" si="17"/>
        <v/>
      </c>
      <c r="C151" s="109"/>
      <c r="D151" s="118"/>
      <c r="E151" s="109"/>
      <c r="F151" s="109"/>
      <c r="G151" s="125"/>
      <c r="H151" s="125"/>
      <c r="I151" s="109"/>
      <c r="J151" s="125"/>
      <c r="K151" s="109" t="s">
        <v>1305</v>
      </c>
      <c r="L151" s="111" t="str">
        <f t="shared" si="20"/>
        <v/>
      </c>
      <c r="M151" s="109"/>
    </row>
    <row r="152" spans="1:13" x14ac:dyDescent="0.25">
      <c r="A152" s="128"/>
      <c r="B152" s="189" t="str">
        <f t="shared" si="17"/>
        <v/>
      </c>
      <c r="C152" s="109"/>
      <c r="D152" s="118"/>
      <c r="E152" s="109"/>
      <c r="F152" s="109"/>
      <c r="G152" s="125"/>
      <c r="H152" s="125"/>
      <c r="I152" s="109"/>
      <c r="J152" s="125"/>
      <c r="K152" s="109" t="s">
        <v>1305</v>
      </c>
      <c r="L152" s="111" t="str">
        <f t="shared" si="20"/>
        <v/>
      </c>
      <c r="M152" s="109"/>
    </row>
    <row r="153" spans="1:13" x14ac:dyDescent="0.25">
      <c r="A153" s="128"/>
      <c r="B153" s="189" t="str">
        <f t="shared" si="17"/>
        <v/>
      </c>
      <c r="C153" s="109"/>
      <c r="D153" s="118"/>
      <c r="E153" s="109"/>
      <c r="F153" s="109"/>
      <c r="G153" s="125"/>
      <c r="H153" s="125"/>
      <c r="I153" s="109"/>
      <c r="J153" s="125"/>
      <c r="K153" s="109" t="s">
        <v>1305</v>
      </c>
      <c r="L153" s="111" t="str">
        <f t="shared" si="20"/>
        <v/>
      </c>
      <c r="M153" s="109"/>
    </row>
    <row r="154" spans="1:13" x14ac:dyDescent="0.25">
      <c r="A154" s="128"/>
      <c r="B154" s="189" t="str">
        <f t="shared" si="17"/>
        <v/>
      </c>
      <c r="C154" s="109"/>
      <c r="D154" s="118"/>
      <c r="E154" s="109"/>
      <c r="F154" s="109"/>
      <c r="G154" s="125"/>
      <c r="H154" s="125"/>
      <c r="I154" s="109"/>
      <c r="J154" s="125"/>
      <c r="K154" s="109" t="s">
        <v>1305</v>
      </c>
      <c r="L154" s="111" t="str">
        <f t="shared" si="20"/>
        <v/>
      </c>
      <c r="M154" s="109"/>
    </row>
    <row r="155" spans="1:13" x14ac:dyDescent="0.25">
      <c r="A155" s="128"/>
      <c r="B155" s="189" t="str">
        <f t="shared" si="17"/>
        <v/>
      </c>
      <c r="C155" s="109"/>
      <c r="D155" s="118"/>
      <c r="E155" s="109"/>
      <c r="F155" s="109"/>
      <c r="G155" s="125"/>
      <c r="H155" s="125"/>
      <c r="I155" s="109"/>
      <c r="J155" s="125"/>
      <c r="K155" s="109" t="s">
        <v>1305</v>
      </c>
      <c r="L155" s="111" t="str">
        <f t="shared" si="20"/>
        <v/>
      </c>
      <c r="M155" s="109"/>
    </row>
    <row r="156" spans="1:13" x14ac:dyDescent="0.25">
      <c r="A156" s="128"/>
      <c r="B156" s="189" t="str">
        <f t="shared" si="17"/>
        <v/>
      </c>
      <c r="C156" s="109"/>
      <c r="D156" s="118"/>
      <c r="E156" s="109"/>
      <c r="F156" s="109"/>
      <c r="G156" s="125"/>
      <c r="H156" s="125"/>
      <c r="I156" s="109"/>
      <c r="J156" s="125"/>
      <c r="K156" s="109" t="s">
        <v>1305</v>
      </c>
      <c r="L156" s="111" t="str">
        <f t="shared" si="20"/>
        <v/>
      </c>
      <c r="M156" s="109"/>
    </row>
    <row r="157" spans="1:13" x14ac:dyDescent="0.25">
      <c r="A157" s="128"/>
      <c r="B157" s="189" t="str">
        <f t="shared" si="17"/>
        <v/>
      </c>
      <c r="C157" s="109"/>
      <c r="D157" s="118"/>
      <c r="E157" s="109"/>
      <c r="F157" s="109"/>
      <c r="G157" s="125"/>
      <c r="H157" s="125"/>
      <c r="I157" s="109"/>
      <c r="J157" s="125"/>
      <c r="K157" s="109" t="s">
        <v>1305</v>
      </c>
      <c r="L157" s="111" t="str">
        <f t="shared" si="20"/>
        <v/>
      </c>
      <c r="M157" s="109"/>
    </row>
    <row r="158" spans="1:13" x14ac:dyDescent="0.25">
      <c r="A158" s="128"/>
      <c r="B158" s="189" t="str">
        <f t="shared" si="17"/>
        <v/>
      </c>
      <c r="C158" s="109"/>
      <c r="D158" s="118"/>
      <c r="E158" s="109"/>
      <c r="F158" s="109"/>
      <c r="G158" s="125"/>
      <c r="H158" s="125"/>
      <c r="I158" s="109"/>
      <c r="J158" s="125"/>
      <c r="K158" s="109" t="s">
        <v>1305</v>
      </c>
      <c r="L158" s="111" t="str">
        <f t="shared" si="20"/>
        <v/>
      </c>
      <c r="M158" s="109"/>
    </row>
    <row r="159" spans="1:13" x14ac:dyDescent="0.25">
      <c r="A159" s="128"/>
      <c r="B159" s="189" t="str">
        <f t="shared" si="17"/>
        <v/>
      </c>
      <c r="C159" s="109"/>
      <c r="D159" s="118"/>
      <c r="E159" s="109"/>
      <c r="F159" s="109"/>
      <c r="G159" s="125"/>
      <c r="H159" s="125"/>
      <c r="I159" s="109"/>
      <c r="J159" s="125"/>
      <c r="K159" s="109" t="s">
        <v>1305</v>
      </c>
      <c r="L159" s="111" t="str">
        <f t="shared" si="20"/>
        <v/>
      </c>
      <c r="M159" s="109"/>
    </row>
    <row r="160" spans="1:13" x14ac:dyDescent="0.25">
      <c r="A160" s="128"/>
      <c r="B160" s="189" t="str">
        <f t="shared" si="17"/>
        <v/>
      </c>
      <c r="C160" s="109"/>
      <c r="D160" s="118"/>
      <c r="E160" s="109"/>
      <c r="F160" s="109"/>
      <c r="G160" s="125"/>
      <c r="H160" s="125"/>
      <c r="I160" s="109"/>
      <c r="J160" s="125"/>
      <c r="K160" s="109" t="s">
        <v>1305</v>
      </c>
      <c r="L160" s="111" t="str">
        <f t="shared" si="20"/>
        <v/>
      </c>
      <c r="M160" s="109"/>
    </row>
    <row r="161" spans="1:13" ht="24" customHeight="1" x14ac:dyDescent="0.25">
      <c r="A161" s="129" t="s">
        <v>1360</v>
      </c>
      <c r="B161" s="190" t="str">
        <f t="shared" si="17"/>
        <v/>
      </c>
      <c r="C161" s="129"/>
      <c r="D161" s="130" t="s">
        <v>115</v>
      </c>
      <c r="E161" s="129"/>
      <c r="F161" s="129"/>
      <c r="G161" s="131">
        <f>SUBTOTAL(9,G4:G160)</f>
        <v>0</v>
      </c>
      <c r="H161" s="132">
        <f>SUBTOTAL(9,H4:H160)</f>
        <v>0</v>
      </c>
      <c r="I161" s="133">
        <f>SUBTOTAL(9,I3:I160)</f>
        <v>509460</v>
      </c>
      <c r="J161" s="133">
        <f>SUBTOTAL(9,J3:J160)</f>
        <v>525870</v>
      </c>
      <c r="K161" s="129"/>
      <c r="L161" s="134"/>
      <c r="M161" s="129"/>
    </row>
  </sheetData>
  <autoFilter ref="A2:M160" xr:uid="{00000000-0009-0000-0000-000005000000}"/>
  <conditionalFormatting sqref="M3:M160 A3:K160">
    <cfRule type="expression" dxfId="13" priority="1">
      <formula>AND($A3&lt;&gt;"",MOD(ROW(),2)=0)</formula>
    </cfRule>
  </conditionalFormatting>
  <conditionalFormatting sqref="C1:C1048576">
    <cfRule type="duplicateValues" dxfId="12" priority="2"/>
  </conditionalFormatting>
  <dataValidations count="3">
    <dataValidation type="list" allowBlank="1" sqref="M161 K3:K161" xr:uid="{5F741A8D-4525-4A01-AD8C-E0C61520BE6C}">
      <formula1>"Cash,Bank,Cheque,QR"</formula1>
    </dataValidation>
    <dataValidation allowBlank="1" sqref="F3:F68 M3:M160" xr:uid="{7A910F6E-ECD1-4204-985C-81258BD4C07D}"/>
    <dataValidation type="list" allowBlank="1" showInputMessage="1" showErrorMessage="1" sqref="G2:G161" xr:uid="{CBD111A1-27A8-46FF-83E9-2575849BF311}">
      <formula1>"Collection, Payment, Advance"</formula1>
    </dataValidation>
  </dataValidations>
  <printOptions horizontalCentered="1"/>
  <pageMargins left="0.75" right="0.75" top="1" bottom="1" header="0.5" footer="0.5"/>
  <pageSetup scale="72" fitToHeight="0" orientation="landscape"/>
  <headerFooter>
    <oddHeader>&amp;C&amp;"Calibri,Bold"&amp;12 &amp;K1F3864[Your Dairy Plant Name]</oddHeader>
    <oddFooter>&amp;LPrinted &amp;D&amp;RPage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55A11"/>
    <pageSetUpPr fitToPage="1"/>
  </sheetPr>
  <dimension ref="A1:I498"/>
  <sheetViews>
    <sheetView showGridLines="0" workbookViewId="0">
      <pane ySplit="2" topLeftCell="A3" activePane="bottomLeft" state="frozen"/>
      <selection pane="bottomLeft" activeCell="A8" sqref="A8"/>
    </sheetView>
  </sheetViews>
  <sheetFormatPr defaultColWidth="8.85546875" defaultRowHeight="15" x14ac:dyDescent="0.25"/>
  <cols>
    <col min="1" max="1" width="24" customWidth="1"/>
    <col min="3" max="3" width="21.85546875" customWidth="1"/>
    <col min="4" max="4" width="26" customWidth="1"/>
    <col min="5" max="5" width="16" bestFit="1" customWidth="1"/>
    <col min="6" max="6" width="13.42578125" bestFit="1" customWidth="1"/>
    <col min="7" max="7" width="15.28515625" customWidth="1"/>
    <col min="8" max="8" width="15.7109375" bestFit="1" customWidth="1"/>
    <col min="9" max="9" width="14.7109375" customWidth="1"/>
  </cols>
  <sheetData>
    <row r="1" spans="1:9" ht="32.1" customHeight="1" x14ac:dyDescent="0.25">
      <c r="A1" s="264" t="s">
        <v>1394</v>
      </c>
      <c r="B1" s="266"/>
      <c r="C1" s="266"/>
      <c r="D1" s="266"/>
      <c r="E1" s="266"/>
      <c r="F1" s="266"/>
      <c r="G1" s="266"/>
      <c r="H1" s="266"/>
      <c r="I1" s="266"/>
    </row>
    <row r="2" spans="1:9" ht="27.95" customHeight="1" x14ac:dyDescent="0.25">
      <c r="A2" s="3" t="s">
        <v>109</v>
      </c>
      <c r="B2" s="3" t="s">
        <v>110</v>
      </c>
      <c r="C2" s="3" t="s">
        <v>1395</v>
      </c>
      <c r="D2" s="3" t="s">
        <v>1396</v>
      </c>
      <c r="E2" s="3" t="s">
        <v>1387</v>
      </c>
      <c r="F2" s="3" t="s">
        <v>1397</v>
      </c>
      <c r="G2" s="3" t="s">
        <v>1398</v>
      </c>
      <c r="H2" s="3" t="s">
        <v>1399</v>
      </c>
      <c r="I2" s="3" t="s">
        <v>82</v>
      </c>
    </row>
    <row r="3" spans="1:9" x14ac:dyDescent="0.25">
      <c r="A3" s="4" t="s">
        <v>8924</v>
      </c>
      <c r="B3" s="4" t="s">
        <v>1400</v>
      </c>
      <c r="C3" s="4">
        <v>9849591243</v>
      </c>
      <c r="D3" s="4"/>
      <c r="E3" s="5">
        <v>0</v>
      </c>
      <c r="F3" s="5">
        <f>IF($A3="","",SUMIF(Party_Ledger!$C:$C,$A3,Party_Ledger!$G:$G))</f>
        <v>36125</v>
      </c>
      <c r="G3" s="5">
        <f>IF($A3="","",SUMIF(Party_Ledger!$C:$C,$A3,Party_Ledger!$H:$H))</f>
        <v>5950</v>
      </c>
      <c r="H3" s="5">
        <f t="shared" ref="H3:H34" si="0">IF($A3="","",$E3+$F3-$G3)</f>
        <v>30175</v>
      </c>
      <c r="I3" s="4" t="str">
        <f t="shared" ref="I3:I34" si="1">IF($A3="","",IF(ROUND($H3,0)=0,"Settled",IF($H3&gt;0,"Outstanding","Advance")))</f>
        <v>Outstanding</v>
      </c>
    </row>
    <row r="4" spans="1:9" x14ac:dyDescent="0.25">
      <c r="A4" s="4" t="s">
        <v>8923</v>
      </c>
      <c r="B4" s="4" t="s">
        <v>1400</v>
      </c>
      <c r="C4" s="4">
        <v>9847452503</v>
      </c>
      <c r="D4" s="4"/>
      <c r="E4" s="5">
        <v>0</v>
      </c>
      <c r="F4" s="5">
        <f>IF($A4="","",SUMIF(Party_Ledger!$C:$C,$A4,Party_Ledger!$G:$G))</f>
        <v>47175</v>
      </c>
      <c r="G4" s="5">
        <f>IF($A4="","",SUMIF(Party_Ledger!$C:$C,$A4,Party_Ledger!$H:$H))</f>
        <v>17000</v>
      </c>
      <c r="H4" s="5">
        <f t="shared" si="0"/>
        <v>30175</v>
      </c>
      <c r="I4" s="4" t="str">
        <f t="shared" si="1"/>
        <v>Outstanding</v>
      </c>
    </row>
    <row r="5" spans="1:9" x14ac:dyDescent="0.25">
      <c r="A5" s="4" t="s">
        <v>1308</v>
      </c>
      <c r="B5" s="4" t="s">
        <v>1400</v>
      </c>
      <c r="C5" s="4">
        <v>9867120713</v>
      </c>
      <c r="D5" s="4"/>
      <c r="E5" s="5">
        <v>0</v>
      </c>
      <c r="F5" s="5">
        <f>IF($A5="","",SUMIF(Party_Ledger!$C:$C,$A5,Party_Ledger!$G:$G))</f>
        <v>830623</v>
      </c>
      <c r="G5" s="5">
        <f>IF($A5="","",SUMIF(Party_Ledger!$C:$C,$A5,Party_Ledger!$H:$H))</f>
        <v>511950</v>
      </c>
      <c r="H5" s="5">
        <f t="shared" si="0"/>
        <v>318673</v>
      </c>
      <c r="I5" s="4" t="str">
        <f t="shared" si="1"/>
        <v>Outstanding</v>
      </c>
    </row>
    <row r="6" spans="1:9" x14ac:dyDescent="0.25">
      <c r="A6" s="4" t="s">
        <v>1309</v>
      </c>
      <c r="B6" s="4" t="s">
        <v>1400</v>
      </c>
      <c r="C6" s="4"/>
      <c r="D6" s="4"/>
      <c r="E6" s="5">
        <v>0</v>
      </c>
      <c r="F6" s="5">
        <f>IF($A6="","",SUMIF(Party_Ledger!$C:$C,$A6,Party_Ledger!$G:$G))</f>
        <v>22185</v>
      </c>
      <c r="G6" s="5">
        <f>IF($A6="","",SUMIF(Party_Ledger!$C:$C,$A6,Party_Ledger!$H:$H))</f>
        <v>17485</v>
      </c>
      <c r="H6" s="5">
        <f t="shared" si="0"/>
        <v>4700</v>
      </c>
      <c r="I6" s="4" t="str">
        <f t="shared" si="1"/>
        <v>Outstanding</v>
      </c>
    </row>
    <row r="7" spans="1:9" x14ac:dyDescent="0.25">
      <c r="A7" s="4" t="s">
        <v>1416</v>
      </c>
      <c r="B7" s="4" t="s">
        <v>1400</v>
      </c>
      <c r="C7" s="4"/>
      <c r="D7" s="4"/>
      <c r="E7" s="5">
        <v>0</v>
      </c>
      <c r="F7" s="5">
        <f>IF($A7="","",SUMIF(Party_Ledger!$C:$C,$A7,Party_Ledger!$G:$G))</f>
        <v>11950</v>
      </c>
      <c r="G7" s="5">
        <f>IF($A7="","",SUMIF(Party_Ledger!$C:$C,$A7,Party_Ledger!$H:$H))</f>
        <v>0</v>
      </c>
      <c r="H7" s="5">
        <f t="shared" si="0"/>
        <v>11950</v>
      </c>
      <c r="I7" s="4" t="str">
        <f t="shared" si="1"/>
        <v>Outstanding</v>
      </c>
    </row>
    <row r="8" spans="1:9" x14ac:dyDescent="0.25">
      <c r="A8" s="4" t="s">
        <v>9272</v>
      </c>
      <c r="B8" s="4" t="s">
        <v>1400</v>
      </c>
      <c r="C8" s="4"/>
      <c r="D8" s="4"/>
      <c r="E8" s="5"/>
      <c r="F8" s="5">
        <f>IF($A8="","",SUMIF(Party_Ledger!$C:$C,$A8,Party_Ledger!$G:$G))</f>
        <v>4510</v>
      </c>
      <c r="G8" s="5">
        <f>IF($A8="","",SUMIF(Party_Ledger!$C:$C,$A8,Party_Ledger!$H:$H))</f>
        <v>0</v>
      </c>
      <c r="H8" s="5">
        <f t="shared" si="0"/>
        <v>4510</v>
      </c>
      <c r="I8" s="4" t="str">
        <f t="shared" si="1"/>
        <v>Outstanding</v>
      </c>
    </row>
    <row r="9" spans="1:9" x14ac:dyDescent="0.25">
      <c r="A9" s="4" t="s">
        <v>1091</v>
      </c>
      <c r="B9" s="4" t="s">
        <v>1406</v>
      </c>
      <c r="C9" s="4"/>
      <c r="D9" s="4"/>
      <c r="E9" s="5">
        <v>0</v>
      </c>
      <c r="F9" s="5">
        <f>IF($A9="","",SUMIF(Party_Ledger!$C:$C,$A9,Party_Ledger!$G:$G))</f>
        <v>474131.13</v>
      </c>
      <c r="G9" s="5">
        <f>IF($A9="","",SUMIF(Party_Ledger!$C:$C,$A9,Party_Ledger!$H:$H))</f>
        <v>693965.22499999998</v>
      </c>
      <c r="H9" s="5">
        <f t="shared" si="0"/>
        <v>-219834.09499999997</v>
      </c>
      <c r="I9" s="4" t="str">
        <f t="shared" si="1"/>
        <v>Advance</v>
      </c>
    </row>
    <row r="10" spans="1:9" x14ac:dyDescent="0.25">
      <c r="A10" s="4" t="s">
        <v>8835</v>
      </c>
      <c r="B10" s="4" t="s">
        <v>1400</v>
      </c>
      <c r="C10" s="4"/>
      <c r="D10" s="4"/>
      <c r="E10" s="5">
        <v>0</v>
      </c>
      <c r="F10" s="5">
        <f>IF($A10="","",SUMIF(Party_Ledger!$C:$C,$A10,Party_Ledger!$G:$G))</f>
        <v>26410</v>
      </c>
      <c r="G10" s="5">
        <f>IF($A10="","",SUMIF(Party_Ledger!$C:$C,$A10,Party_Ledger!$H:$H))</f>
        <v>16350</v>
      </c>
      <c r="H10" s="5">
        <f t="shared" si="0"/>
        <v>10060</v>
      </c>
      <c r="I10" s="4" t="str">
        <f t="shared" si="1"/>
        <v>Outstanding</v>
      </c>
    </row>
    <row r="11" spans="1:9" x14ac:dyDescent="0.25">
      <c r="A11" s="4" t="s">
        <v>263</v>
      </c>
      <c r="B11" s="4" t="s">
        <v>1400</v>
      </c>
      <c r="C11" s="4"/>
      <c r="D11" s="4"/>
      <c r="E11" s="5">
        <v>0</v>
      </c>
      <c r="F11" s="5">
        <f>IF($A11="","",SUMIF(Party_Ledger!$C:$C,$A11,Party_Ledger!$G:$G))</f>
        <v>2200</v>
      </c>
      <c r="G11" s="5">
        <f>IF($A11="","",SUMIF(Party_Ledger!$C:$C,$A11,Party_Ledger!$H:$H))</f>
        <v>2200</v>
      </c>
      <c r="H11" s="5">
        <f t="shared" si="0"/>
        <v>0</v>
      </c>
      <c r="I11" s="4" t="str">
        <f t="shared" si="1"/>
        <v>Settled</v>
      </c>
    </row>
    <row r="12" spans="1:9" x14ac:dyDescent="0.25">
      <c r="A12" s="4" t="s">
        <v>1107</v>
      </c>
      <c r="B12" s="4" t="s">
        <v>1406</v>
      </c>
      <c r="C12" s="4"/>
      <c r="D12" s="4"/>
      <c r="E12" s="5">
        <v>0</v>
      </c>
      <c r="F12" s="5">
        <f>IF($A12="","",SUMIF(Party_Ledger!$C:$C,$A12,Party_Ledger!$G:$G))</f>
        <v>310000</v>
      </c>
      <c r="G12" s="5">
        <f>IF($A12="","",SUMIF(Party_Ledger!$C:$C,$A12,Party_Ledger!$H:$H))</f>
        <v>218800</v>
      </c>
      <c r="H12" s="5">
        <f t="shared" si="0"/>
        <v>91200</v>
      </c>
      <c r="I12" s="4" t="str">
        <f t="shared" si="1"/>
        <v>Outstanding</v>
      </c>
    </row>
    <row r="13" spans="1:9" x14ac:dyDescent="0.25">
      <c r="A13" s="4" t="s">
        <v>141</v>
      </c>
      <c r="B13" s="4" t="s">
        <v>1400</v>
      </c>
      <c r="C13" s="4">
        <v>9847247236</v>
      </c>
      <c r="D13" s="4"/>
      <c r="E13" s="5">
        <v>0</v>
      </c>
      <c r="F13" s="5">
        <f>IF($A13="","",SUMIF(Party_Ledger!$C:$C,$A13,Party_Ledger!$G:$G))</f>
        <v>225172</v>
      </c>
      <c r="G13" s="5">
        <f>IF($A13="","",SUMIF(Party_Ledger!$C:$C,$A13,Party_Ledger!$H:$H))</f>
        <v>90000</v>
      </c>
      <c r="H13" s="5">
        <f t="shared" si="0"/>
        <v>135172</v>
      </c>
      <c r="I13" s="4" t="str">
        <f t="shared" si="1"/>
        <v>Outstanding</v>
      </c>
    </row>
    <row r="14" spans="1:9" x14ac:dyDescent="0.25">
      <c r="A14" s="4" t="s">
        <v>1402</v>
      </c>
      <c r="B14" s="4" t="s">
        <v>1400</v>
      </c>
      <c r="C14" s="4"/>
      <c r="D14" s="4"/>
      <c r="E14" s="5">
        <v>0</v>
      </c>
      <c r="F14" s="5">
        <f>IF($A14="","",SUMIF(Party_Ledger!$C:$C,$A14,Party_Ledger!$G:$G))</f>
        <v>1100</v>
      </c>
      <c r="G14" s="5">
        <f>IF($A14="","",SUMIF(Party_Ledger!$C:$C,$A14,Party_Ledger!$H:$H))</f>
        <v>1100</v>
      </c>
      <c r="H14" s="5">
        <f t="shared" si="0"/>
        <v>0</v>
      </c>
      <c r="I14" s="4" t="str">
        <f t="shared" si="1"/>
        <v>Settled</v>
      </c>
    </row>
    <row r="15" spans="1:9" x14ac:dyDescent="0.25">
      <c r="A15" s="4" t="s">
        <v>1312</v>
      </c>
      <c r="B15" s="4" t="s">
        <v>1400</v>
      </c>
      <c r="C15" s="4"/>
      <c r="D15" s="4"/>
      <c r="E15" s="5">
        <v>0</v>
      </c>
      <c r="F15" s="5">
        <f>IF($A15="","",SUMIF(Party_Ledger!$C:$C,$A15,Party_Ledger!$G:$G))</f>
        <v>40195</v>
      </c>
      <c r="G15" s="5">
        <f>IF($A15="","",SUMIF(Party_Ledger!$C:$C,$A15,Party_Ledger!$H:$H))</f>
        <v>30005</v>
      </c>
      <c r="H15" s="5">
        <f t="shared" si="0"/>
        <v>10190</v>
      </c>
      <c r="I15" s="4" t="str">
        <f t="shared" si="1"/>
        <v>Outstanding</v>
      </c>
    </row>
    <row r="16" spans="1:9" x14ac:dyDescent="0.25">
      <c r="A16" s="4" t="s">
        <v>1418</v>
      </c>
      <c r="B16" s="4" t="s">
        <v>1406</v>
      </c>
      <c r="C16" s="4"/>
      <c r="D16" s="4"/>
      <c r="E16" s="5">
        <v>0</v>
      </c>
      <c r="F16" s="5">
        <f>IF($A16="","",SUMIF(Party_Ledger!$C:$C,$A16,Party_Ledger!$G:$G))</f>
        <v>0</v>
      </c>
      <c r="G16" s="5">
        <f>IF($A16="","",SUMIF(Party_Ledger!$C:$C,$A16,Party_Ledger!$H:$H))</f>
        <v>0</v>
      </c>
      <c r="H16" s="5">
        <f t="shared" si="0"/>
        <v>0</v>
      </c>
      <c r="I16" s="4" t="str">
        <f t="shared" si="1"/>
        <v>Settled</v>
      </c>
    </row>
    <row r="17" spans="1:9" x14ac:dyDescent="0.25">
      <c r="A17" s="4" t="s">
        <v>1323</v>
      </c>
      <c r="B17" s="4" t="s">
        <v>1404</v>
      </c>
      <c r="C17" s="4" t="s">
        <v>1409</v>
      </c>
      <c r="D17" s="4" t="s">
        <v>1410</v>
      </c>
      <c r="E17" s="5"/>
      <c r="F17" s="5">
        <f>IF($A17="","",SUMIF(Party_Ledger!$C:$C,$A17,Party_Ledger!$G:$G))</f>
        <v>4475</v>
      </c>
      <c r="G17" s="5">
        <f>IF($A17="","",SUMIF(Party_Ledger!$C:$C,$A17,Party_Ledger!$H:$H))</f>
        <v>4475</v>
      </c>
      <c r="H17" s="5">
        <f t="shared" si="0"/>
        <v>0</v>
      </c>
      <c r="I17" s="4" t="str">
        <f t="shared" si="1"/>
        <v>Settled</v>
      </c>
    </row>
    <row r="18" spans="1:9" x14ac:dyDescent="0.25">
      <c r="A18" s="4" t="s">
        <v>1419</v>
      </c>
      <c r="B18" s="4" t="s">
        <v>1406</v>
      </c>
      <c r="C18" s="4"/>
      <c r="D18" s="4"/>
      <c r="E18" s="5">
        <v>0</v>
      </c>
      <c r="F18" s="5">
        <f>IF($A18="","",SUMIF(Party_Ledger!$C:$C,$A18,Party_Ledger!$G:$G))</f>
        <v>0</v>
      </c>
      <c r="G18" s="5">
        <f>IF($A18="","",SUMIF(Party_Ledger!$C:$C,$A18,Party_Ledger!$H:$H))</f>
        <v>0</v>
      </c>
      <c r="H18" s="5">
        <f t="shared" si="0"/>
        <v>0</v>
      </c>
      <c r="I18" s="4" t="str">
        <f t="shared" si="1"/>
        <v>Settled</v>
      </c>
    </row>
    <row r="19" spans="1:9" x14ac:dyDescent="0.25">
      <c r="A19" s="4" t="s">
        <v>168</v>
      </c>
      <c r="B19" s="4" t="s">
        <v>1400</v>
      </c>
      <c r="C19" s="4"/>
      <c r="D19" s="4"/>
      <c r="E19" s="5">
        <v>0</v>
      </c>
      <c r="F19" s="5">
        <f>IF($A19="","",SUMIF(Party_Ledger!$C:$C,$A19,Party_Ledger!$G:$G))</f>
        <v>18700</v>
      </c>
      <c r="G19" s="5">
        <f>IF($A19="","",SUMIF(Party_Ledger!$C:$C,$A19,Party_Ledger!$H:$H))</f>
        <v>18700</v>
      </c>
      <c r="H19" s="5">
        <f t="shared" si="0"/>
        <v>0</v>
      </c>
      <c r="I19" s="4" t="str">
        <f t="shared" si="1"/>
        <v>Settled</v>
      </c>
    </row>
    <row r="20" spans="1:9" x14ac:dyDescent="0.25">
      <c r="A20" s="4" t="s">
        <v>151</v>
      </c>
      <c r="B20" s="4" t="s">
        <v>1400</v>
      </c>
      <c r="C20" s="4">
        <v>9847092249</v>
      </c>
      <c r="D20" s="4"/>
      <c r="E20" s="5">
        <v>0</v>
      </c>
      <c r="F20" s="5">
        <f>IF($A20="","",SUMIF(Party_Ledger!$C:$C,$A20,Party_Ledger!$G:$G))</f>
        <v>52587</v>
      </c>
      <c r="G20" s="5">
        <f>IF($A20="","",SUMIF(Party_Ledger!$C:$C,$A20,Party_Ledger!$H:$H))</f>
        <v>18000</v>
      </c>
      <c r="H20" s="5">
        <f t="shared" si="0"/>
        <v>34587</v>
      </c>
      <c r="I20" s="4" t="str">
        <f t="shared" si="1"/>
        <v>Outstanding</v>
      </c>
    </row>
    <row r="21" spans="1:9" x14ac:dyDescent="0.25">
      <c r="A21" s="4" t="s">
        <v>1313</v>
      </c>
      <c r="B21" s="4" t="s">
        <v>1400</v>
      </c>
      <c r="C21" s="4">
        <v>9847233712</v>
      </c>
      <c r="D21" s="4"/>
      <c r="E21" s="5">
        <v>0</v>
      </c>
      <c r="F21" s="5">
        <f>IF($A21="","",SUMIF(Party_Ledger!$C:$C,$A21,Party_Ledger!$G:$G))</f>
        <v>109225</v>
      </c>
      <c r="G21" s="5">
        <f>IF($A21="","",SUMIF(Party_Ledger!$C:$C,$A21,Party_Ledger!$H:$H))</f>
        <v>89675</v>
      </c>
      <c r="H21" s="5">
        <f t="shared" si="0"/>
        <v>19550</v>
      </c>
      <c r="I21" s="4" t="str">
        <f t="shared" si="1"/>
        <v>Outstanding</v>
      </c>
    </row>
    <row r="22" spans="1:9" x14ac:dyDescent="0.25">
      <c r="A22" s="4" t="s">
        <v>344</v>
      </c>
      <c r="B22" s="4" t="s">
        <v>1400</v>
      </c>
      <c r="C22" s="4">
        <v>9701737955</v>
      </c>
      <c r="D22" s="4"/>
      <c r="E22" s="5">
        <v>0</v>
      </c>
      <c r="F22" s="5">
        <f>IF($A22="","",SUMIF(Party_Ledger!$C:$C,$A22,Party_Ledger!$G:$G))</f>
        <v>1270</v>
      </c>
      <c r="G22" s="5">
        <f>IF($A22="","",SUMIF(Party_Ledger!$C:$C,$A22,Party_Ledger!$H:$H))</f>
        <v>0</v>
      </c>
      <c r="H22" s="5">
        <f t="shared" si="0"/>
        <v>1270</v>
      </c>
      <c r="I22" s="4" t="str">
        <f t="shared" si="1"/>
        <v>Outstanding</v>
      </c>
    </row>
    <row r="23" spans="1:9" x14ac:dyDescent="0.25">
      <c r="A23" s="4" t="s">
        <v>739</v>
      </c>
      <c r="B23" s="4" t="s">
        <v>1400</v>
      </c>
      <c r="C23" s="4"/>
      <c r="D23" s="4"/>
      <c r="E23" s="5"/>
      <c r="F23" s="5">
        <f>IF($A23="","",SUMIF(Party_Ledger!$C:$C,$A23,Party_Ledger!$G:$G))</f>
        <v>21485</v>
      </c>
      <c r="G23" s="5">
        <f>IF($A23="","",SUMIF(Party_Ledger!$C:$C,$A23,Party_Ledger!$H:$H))</f>
        <v>13510</v>
      </c>
      <c r="H23" s="5">
        <f t="shared" si="0"/>
        <v>7975</v>
      </c>
      <c r="I23" s="4" t="str">
        <f t="shared" si="1"/>
        <v>Outstanding</v>
      </c>
    </row>
    <row r="24" spans="1:9" x14ac:dyDescent="0.25">
      <c r="A24" s="4" t="s">
        <v>8949</v>
      </c>
      <c r="B24" s="4" t="s">
        <v>1400</v>
      </c>
      <c r="C24" s="4"/>
      <c r="D24" s="4"/>
      <c r="E24" s="5"/>
      <c r="F24" s="5">
        <f>IF($A24="","",SUMIF(Party_Ledger!$C:$C,$A24,Party_Ledger!$G:$G))</f>
        <v>3500</v>
      </c>
      <c r="G24" s="5">
        <f>IF($A24="","",SUMIF(Party_Ledger!$C:$C,$A24,Party_Ledger!$H:$H))</f>
        <v>400000</v>
      </c>
      <c r="H24" s="5">
        <f t="shared" si="0"/>
        <v>-396500</v>
      </c>
      <c r="I24" s="4" t="str">
        <f t="shared" si="1"/>
        <v>Advance</v>
      </c>
    </row>
    <row r="25" spans="1:9" x14ac:dyDescent="0.25">
      <c r="A25" s="4" t="s">
        <v>9108</v>
      </c>
      <c r="B25" s="4" t="s">
        <v>1400</v>
      </c>
      <c r="C25" s="4"/>
      <c r="D25" s="4"/>
      <c r="E25" s="5"/>
      <c r="F25" s="5">
        <f>IF($A25="","",SUMIF(Party_Ledger!$C:$C,$A25,Party_Ledger!$G:$G))</f>
        <v>43430</v>
      </c>
      <c r="G25" s="5">
        <f>IF($A25="","",SUMIF(Party_Ledger!$C:$C,$A25,Party_Ledger!$H:$H))</f>
        <v>14350</v>
      </c>
      <c r="H25" s="5">
        <f t="shared" si="0"/>
        <v>29080</v>
      </c>
      <c r="I25" s="4" t="str">
        <f t="shared" si="1"/>
        <v>Outstanding</v>
      </c>
    </row>
    <row r="26" spans="1:9" x14ac:dyDescent="0.25">
      <c r="A26" s="4" t="s">
        <v>9108</v>
      </c>
      <c r="B26" s="4" t="s">
        <v>1400</v>
      </c>
      <c r="C26" s="4"/>
      <c r="D26" s="4"/>
      <c r="E26" s="5"/>
      <c r="F26" s="5">
        <f>IF($A26="","",SUMIF(Party_Ledger!$C:$C,$A26,Party_Ledger!$G:$G))</f>
        <v>43430</v>
      </c>
      <c r="G26" s="5">
        <f>IF($A26="","",SUMIF(Party_Ledger!$C:$C,$A26,Party_Ledger!$H:$H))</f>
        <v>14350</v>
      </c>
      <c r="H26" s="5">
        <f t="shared" si="0"/>
        <v>29080</v>
      </c>
      <c r="I26" s="4" t="str">
        <f t="shared" si="1"/>
        <v>Outstanding</v>
      </c>
    </row>
    <row r="27" spans="1:9" x14ac:dyDescent="0.25">
      <c r="A27" s="4" t="s">
        <v>139</v>
      </c>
      <c r="B27" s="4" t="s">
        <v>1400</v>
      </c>
      <c r="C27" s="4">
        <v>9847049479</v>
      </c>
      <c r="D27" s="4"/>
      <c r="E27" s="5">
        <v>0</v>
      </c>
      <c r="F27" s="5">
        <f>IF($A27="","",SUMIF(Party_Ledger!$C:$C,$A27,Party_Ledger!$G:$G))</f>
        <v>26380</v>
      </c>
      <c r="G27" s="5">
        <f>IF($A27="","",SUMIF(Party_Ledger!$C:$C,$A27,Party_Ledger!$H:$H))</f>
        <v>0</v>
      </c>
      <c r="H27" s="5">
        <f t="shared" si="0"/>
        <v>26380</v>
      </c>
      <c r="I27" s="4" t="str">
        <f t="shared" si="1"/>
        <v>Outstanding</v>
      </c>
    </row>
    <row r="28" spans="1:9" x14ac:dyDescent="0.25">
      <c r="A28" s="4" t="s">
        <v>1326</v>
      </c>
      <c r="B28" s="4" t="s">
        <v>1400</v>
      </c>
      <c r="C28" s="4">
        <v>9847120474</v>
      </c>
      <c r="D28" s="4"/>
      <c r="E28" s="5">
        <v>0</v>
      </c>
      <c r="F28" s="5">
        <f>IF($A28="","",SUMIF(Party_Ledger!$C:$C,$A28,Party_Ledger!$G:$G))</f>
        <v>79428</v>
      </c>
      <c r="G28" s="5">
        <f>IF($A28="","",SUMIF(Party_Ledger!$C:$C,$A28,Party_Ledger!$H:$H))</f>
        <v>62100</v>
      </c>
      <c r="H28" s="5">
        <f t="shared" si="0"/>
        <v>17328</v>
      </c>
      <c r="I28" s="4" t="str">
        <f t="shared" si="1"/>
        <v>Outstanding</v>
      </c>
    </row>
    <row r="29" spans="1:9" x14ac:dyDescent="0.25">
      <c r="A29" s="4" t="s">
        <v>247</v>
      </c>
      <c r="B29" s="4" t="s">
        <v>1400</v>
      </c>
      <c r="C29" s="4"/>
      <c r="D29" s="4"/>
      <c r="E29" s="5">
        <v>0</v>
      </c>
      <c r="F29" s="5">
        <f>IF($A29="","",SUMIF(Party_Ledger!$C:$C,$A29,Party_Ledger!$G:$G))</f>
        <v>5000</v>
      </c>
      <c r="G29" s="5">
        <f>IF($A29="","",SUMIF(Party_Ledger!$C:$C,$A29,Party_Ledger!$H:$H))</f>
        <v>5000</v>
      </c>
      <c r="H29" s="5">
        <f t="shared" si="0"/>
        <v>0</v>
      </c>
      <c r="I29" s="4" t="str">
        <f t="shared" si="1"/>
        <v>Settled</v>
      </c>
    </row>
    <row r="30" spans="1:9" ht="25.5" customHeight="1" x14ac:dyDescent="0.25">
      <c r="A30" s="4" t="s">
        <v>8867</v>
      </c>
      <c r="B30" s="4" t="s">
        <v>1400</v>
      </c>
      <c r="C30" s="4"/>
      <c r="D30" s="4"/>
      <c r="E30" s="5"/>
      <c r="F30" s="5">
        <f>IF($A30="","",SUMIF(Party_Ledger!$C:$C,$A30,Party_Ledger!$G:$G))</f>
        <v>655</v>
      </c>
      <c r="G30" s="5">
        <f>IF($A30="","",SUMIF(Party_Ledger!$C:$C,$A30,Party_Ledger!$H:$H))</f>
        <v>0</v>
      </c>
      <c r="H30" s="5">
        <f t="shared" si="0"/>
        <v>655</v>
      </c>
      <c r="I30" s="4" t="str">
        <f t="shared" si="1"/>
        <v>Outstanding</v>
      </c>
    </row>
    <row r="31" spans="1:9" x14ac:dyDescent="0.25">
      <c r="A31" s="4" t="s">
        <v>210</v>
      </c>
      <c r="B31" s="4" t="s">
        <v>1400</v>
      </c>
      <c r="C31" s="4"/>
      <c r="D31" s="4"/>
      <c r="E31" s="5">
        <v>0</v>
      </c>
      <c r="F31" s="5">
        <f>IF($A31="","",SUMIF(Party_Ledger!$C:$C,$A31,Party_Ledger!$G:$G))</f>
        <v>6821.5</v>
      </c>
      <c r="G31" s="5">
        <f>IF($A31="","",SUMIF(Party_Ledger!$C:$C,$A31,Party_Ledger!$H:$H))</f>
        <v>0</v>
      </c>
      <c r="H31" s="5">
        <f t="shared" si="0"/>
        <v>6821.5</v>
      </c>
      <c r="I31" s="4" t="str">
        <f t="shared" si="1"/>
        <v>Outstanding</v>
      </c>
    </row>
    <row r="32" spans="1:9" x14ac:dyDescent="0.25">
      <c r="A32" s="4" t="s">
        <v>153</v>
      </c>
      <c r="B32" s="4" t="s">
        <v>1400</v>
      </c>
      <c r="C32" s="4"/>
      <c r="D32" s="4"/>
      <c r="E32" s="5">
        <v>0</v>
      </c>
      <c r="F32" s="5">
        <f>IF($A32="","",SUMIF(Party_Ledger!$C:$C,$A32,Party_Ledger!$G:$G))</f>
        <v>129835.7675</v>
      </c>
      <c r="G32" s="5">
        <f>IF($A32="","",SUMIF(Party_Ledger!$C:$C,$A32,Party_Ledger!$H:$H))</f>
        <v>124345</v>
      </c>
      <c r="H32" s="5">
        <f t="shared" si="0"/>
        <v>5490.7675000000017</v>
      </c>
      <c r="I32" s="4" t="str">
        <f t="shared" si="1"/>
        <v>Outstanding</v>
      </c>
    </row>
    <row r="33" spans="1:9" x14ac:dyDescent="0.25">
      <c r="A33" s="4" t="s">
        <v>1408</v>
      </c>
      <c r="B33" s="4" t="s">
        <v>1406</v>
      </c>
      <c r="C33" s="4">
        <v>9857089624</v>
      </c>
      <c r="D33" s="4"/>
      <c r="E33" s="5">
        <v>0</v>
      </c>
      <c r="F33" s="5">
        <f>IF($A33="","",SUMIF(Party_Ledger!$C:$C,$A33,Party_Ledger!$G:$G))</f>
        <v>0</v>
      </c>
      <c r="G33" s="5">
        <f>IF($A33="","",SUMIF(Party_Ledger!$C:$C,$A33,Party_Ledger!$H:$H))</f>
        <v>278851</v>
      </c>
      <c r="H33" s="5">
        <f t="shared" si="0"/>
        <v>-278851</v>
      </c>
      <c r="I33" s="4" t="str">
        <f t="shared" si="1"/>
        <v>Advance</v>
      </c>
    </row>
    <row r="34" spans="1:9" x14ac:dyDescent="0.25">
      <c r="A34" s="4" t="s">
        <v>134</v>
      </c>
      <c r="B34" s="4" t="s">
        <v>1400</v>
      </c>
      <c r="C34" s="4">
        <v>9842824036</v>
      </c>
      <c r="D34" s="4"/>
      <c r="E34" s="5">
        <v>0</v>
      </c>
      <c r="F34" s="5">
        <f>IF($A34="","",SUMIF(Party_Ledger!$C:$C,$A34,Party_Ledger!$G:$G))</f>
        <v>51850</v>
      </c>
      <c r="G34" s="5">
        <f>IF($A34="","",SUMIF(Party_Ledger!$C:$C,$A34,Party_Ledger!$H:$H))</f>
        <v>39325</v>
      </c>
      <c r="H34" s="5">
        <f t="shared" si="0"/>
        <v>12525</v>
      </c>
      <c r="I34" s="4" t="str">
        <f t="shared" si="1"/>
        <v>Outstanding</v>
      </c>
    </row>
    <row r="35" spans="1:9" x14ac:dyDescent="0.25">
      <c r="A35" s="4" t="s">
        <v>318</v>
      </c>
      <c r="B35" s="4" t="s">
        <v>1400</v>
      </c>
      <c r="C35" s="4"/>
      <c r="D35" s="4"/>
      <c r="E35" s="5">
        <v>0</v>
      </c>
      <c r="F35" s="5">
        <f>IF($A35="","",SUMIF(Party_Ledger!$C:$C,$A35,Party_Ledger!$G:$G))</f>
        <v>2200</v>
      </c>
      <c r="G35" s="5">
        <f>IF($A35="","",SUMIF(Party_Ledger!$C:$C,$A35,Party_Ledger!$H:$H))</f>
        <v>0</v>
      </c>
      <c r="H35" s="5">
        <f t="shared" ref="H35:H66" si="2">IF($A35="","",$E35+$F35-$G35)</f>
        <v>2200</v>
      </c>
      <c r="I35" s="4" t="str">
        <f t="shared" ref="I35:I66" si="3">IF($A35="","",IF(ROUND($H35,0)=0,"Settled",IF($H35&gt;0,"Outstanding","Advance")))</f>
        <v>Outstanding</v>
      </c>
    </row>
    <row r="36" spans="1:9" x14ac:dyDescent="0.25">
      <c r="A36" s="4" t="s">
        <v>1117</v>
      </c>
      <c r="B36" s="4" t="s">
        <v>1406</v>
      </c>
      <c r="C36" s="4"/>
      <c r="D36" s="4"/>
      <c r="E36" s="5">
        <v>0</v>
      </c>
      <c r="F36" s="5">
        <f>IF($A36="","",SUMIF(Party_Ledger!$C:$C,$A36,Party_Ledger!$G:$G))</f>
        <v>7105</v>
      </c>
      <c r="G36" s="5">
        <f>IF($A36="","",SUMIF(Party_Ledger!$C:$C,$A36,Party_Ledger!$H:$H))</f>
        <v>16552.993474999999</v>
      </c>
      <c r="H36" s="5">
        <f t="shared" si="2"/>
        <v>-9447.9934749999993</v>
      </c>
      <c r="I36" s="4" t="str">
        <f t="shared" si="3"/>
        <v>Advance</v>
      </c>
    </row>
    <row r="37" spans="1:9" x14ac:dyDescent="0.25">
      <c r="A37" s="4" t="s">
        <v>1407</v>
      </c>
      <c r="B37" s="4" t="s">
        <v>1406</v>
      </c>
      <c r="C37" s="4">
        <v>9847035629</v>
      </c>
      <c r="D37" s="4"/>
      <c r="E37" s="5">
        <v>0</v>
      </c>
      <c r="F37" s="5">
        <f>IF($A37="","",SUMIF(Party_Ledger!$C:$C,$A37,Party_Ledger!$G:$G))</f>
        <v>530623</v>
      </c>
      <c r="G37" s="5">
        <f>IF($A37="","",SUMIF(Party_Ledger!$C:$C,$A37,Party_Ledger!$H:$H))</f>
        <v>715343.64570000034</v>
      </c>
      <c r="H37" s="5">
        <f t="shared" si="2"/>
        <v>-184720.64570000034</v>
      </c>
      <c r="I37" s="4" t="str">
        <f t="shared" si="3"/>
        <v>Advance</v>
      </c>
    </row>
    <row r="38" spans="1:9" x14ac:dyDescent="0.25">
      <c r="A38" s="4" t="s">
        <v>1417</v>
      </c>
      <c r="B38" s="4" t="s">
        <v>1406</v>
      </c>
      <c r="C38" s="4"/>
      <c r="D38" s="4"/>
      <c r="E38" s="5">
        <v>0</v>
      </c>
      <c r="F38" s="5">
        <f>IF($A38="","",SUMIF(Party_Ledger!$C:$C,$A38,Party_Ledger!$G:$G))</f>
        <v>143036</v>
      </c>
      <c r="G38" s="5">
        <f>IF($A38="","",SUMIF(Party_Ledger!$C:$C,$A38,Party_Ledger!$H:$H))</f>
        <v>143028</v>
      </c>
      <c r="H38" s="5">
        <f t="shared" si="2"/>
        <v>8</v>
      </c>
      <c r="I38" s="4" t="str">
        <f t="shared" si="3"/>
        <v>Outstanding</v>
      </c>
    </row>
    <row r="39" spans="1:9" x14ac:dyDescent="0.25">
      <c r="A39" s="4" t="s">
        <v>1403</v>
      </c>
      <c r="B39" s="4" t="s">
        <v>1404</v>
      </c>
      <c r="C39" s="4"/>
      <c r="D39" s="4"/>
      <c r="E39" s="5">
        <v>0</v>
      </c>
      <c r="F39" s="5">
        <f>IF($A39="","",SUMIF(Party_Ledger!$C:$C,$A39,Party_Ledger!$G:$G))</f>
        <v>80827.5</v>
      </c>
      <c r="G39" s="5">
        <f>IF($A39="","",SUMIF(Party_Ledger!$C:$C,$A39,Party_Ledger!$H:$H))</f>
        <v>33000</v>
      </c>
      <c r="H39" s="5">
        <f t="shared" si="2"/>
        <v>47827.5</v>
      </c>
      <c r="I39" s="4" t="str">
        <f t="shared" si="3"/>
        <v>Outstanding</v>
      </c>
    </row>
    <row r="40" spans="1:9" x14ac:dyDescent="0.25">
      <c r="A40" s="4" t="s">
        <v>674</v>
      </c>
      <c r="B40" s="4" t="s">
        <v>1406</v>
      </c>
      <c r="C40" s="4">
        <v>9861840104</v>
      </c>
      <c r="D40" s="4"/>
      <c r="E40" s="5">
        <v>0</v>
      </c>
      <c r="F40" s="5">
        <f>IF($A40="","",SUMIF(Party_Ledger!$C:$C,$A40,Party_Ledger!$G:$G))</f>
        <v>185303</v>
      </c>
      <c r="G40" s="5">
        <f>IF($A40="","",SUMIF(Party_Ledger!$C:$C,$A40,Party_Ledger!$H:$H))</f>
        <v>81302.061499999982</v>
      </c>
      <c r="H40" s="5">
        <f t="shared" si="2"/>
        <v>104000.93850000002</v>
      </c>
      <c r="I40" s="4" t="str">
        <f t="shared" si="3"/>
        <v>Outstanding</v>
      </c>
    </row>
    <row r="41" spans="1:9" x14ac:dyDescent="0.25">
      <c r="A41" s="4" t="s">
        <v>196</v>
      </c>
      <c r="B41" s="4" t="s">
        <v>1400</v>
      </c>
      <c r="C41" s="4"/>
      <c r="D41" s="4"/>
      <c r="E41" s="5">
        <v>0</v>
      </c>
      <c r="F41" s="5">
        <f>IF($A41="","",SUMIF(Party_Ledger!$C:$C,$A41,Party_Ledger!$G:$G))</f>
        <v>805</v>
      </c>
      <c r="G41" s="5">
        <f>IF($A41="","",SUMIF(Party_Ledger!$C:$C,$A41,Party_Ledger!$H:$H))</f>
        <v>805</v>
      </c>
      <c r="H41" s="5">
        <f t="shared" si="2"/>
        <v>0</v>
      </c>
      <c r="I41" s="4" t="str">
        <f t="shared" si="3"/>
        <v>Settled</v>
      </c>
    </row>
    <row r="42" spans="1:9" x14ac:dyDescent="0.25">
      <c r="A42" s="4" t="s">
        <v>8920</v>
      </c>
      <c r="B42" s="4" t="s">
        <v>1400</v>
      </c>
      <c r="C42" s="4"/>
      <c r="D42" s="4"/>
      <c r="E42" s="5"/>
      <c r="F42" s="5">
        <f>IF($A42="","",SUMIF(Party_Ledger!$C:$C,$A42,Party_Ledger!$G:$G))</f>
        <v>170</v>
      </c>
      <c r="G42" s="5">
        <f>IF($A42="","",SUMIF(Party_Ledger!$C:$C,$A42,Party_Ledger!$H:$H))</f>
        <v>170</v>
      </c>
      <c r="H42" s="5">
        <f t="shared" si="2"/>
        <v>0</v>
      </c>
      <c r="I42" s="4" t="str">
        <f t="shared" si="3"/>
        <v>Settled</v>
      </c>
    </row>
    <row r="43" spans="1:9" x14ac:dyDescent="0.25">
      <c r="A43" s="4" t="s">
        <v>610</v>
      </c>
      <c r="B43" s="4" t="s">
        <v>1400</v>
      </c>
      <c r="C43" s="4">
        <v>9708520795</v>
      </c>
      <c r="D43" s="4"/>
      <c r="E43" s="5">
        <v>0</v>
      </c>
      <c r="F43" s="5">
        <f>IF($A43="","",SUMIF(Party_Ledger!$C:$C,$A43,Party_Ledger!$G:$G))</f>
        <v>115050</v>
      </c>
      <c r="G43" s="5">
        <f>IF($A43="","",SUMIF(Party_Ledger!$C:$C,$A43,Party_Ledger!$H:$H))</f>
        <v>38400</v>
      </c>
      <c r="H43" s="5">
        <f t="shared" si="2"/>
        <v>76650</v>
      </c>
      <c r="I43" s="4" t="str">
        <f t="shared" si="3"/>
        <v>Outstanding</v>
      </c>
    </row>
    <row r="44" spans="1:9" x14ac:dyDescent="0.25">
      <c r="A44" s="4" t="s">
        <v>265</v>
      </c>
      <c r="B44" s="4" t="s">
        <v>1400</v>
      </c>
      <c r="C44" s="4"/>
      <c r="D44" s="4"/>
      <c r="E44" s="5">
        <v>0</v>
      </c>
      <c r="F44" s="5">
        <f>IF($A44="","",SUMIF(Party_Ledger!$C:$C,$A44,Party_Ledger!$G:$G))</f>
        <v>12190</v>
      </c>
      <c r="G44" s="5">
        <f>IF($A44="","",SUMIF(Party_Ledger!$C:$C,$A44,Party_Ledger!$H:$H))</f>
        <v>11590</v>
      </c>
      <c r="H44" s="5">
        <f t="shared" si="2"/>
        <v>600</v>
      </c>
      <c r="I44" s="4" t="str">
        <f t="shared" si="3"/>
        <v>Outstanding</v>
      </c>
    </row>
    <row r="45" spans="1:9" x14ac:dyDescent="0.25">
      <c r="A45" s="4" t="s">
        <v>1250</v>
      </c>
      <c r="B45" s="4" t="s">
        <v>1406</v>
      </c>
      <c r="C45" s="4"/>
      <c r="D45" s="4"/>
      <c r="E45" s="5">
        <v>0</v>
      </c>
      <c r="F45" s="5">
        <f>IF($A45="","",SUMIF(Party_Ledger!$C:$C,$A45,Party_Ledger!$G:$G))</f>
        <v>187608</v>
      </c>
      <c r="G45" s="5">
        <f>IF($A45="","",SUMIF(Party_Ledger!$C:$C,$A45,Party_Ledger!$H:$H))</f>
        <v>213742.5</v>
      </c>
      <c r="H45" s="5">
        <f t="shared" si="2"/>
        <v>-26134.5</v>
      </c>
      <c r="I45" s="4" t="str">
        <f t="shared" si="3"/>
        <v>Advance</v>
      </c>
    </row>
    <row r="46" spans="1:9" x14ac:dyDescent="0.25">
      <c r="A46" s="4" t="s">
        <v>145</v>
      </c>
      <c r="B46" s="4" t="s">
        <v>1400</v>
      </c>
      <c r="C46" s="4">
        <v>9861742983</v>
      </c>
      <c r="D46" s="4"/>
      <c r="E46" s="5">
        <v>0</v>
      </c>
      <c r="F46" s="5">
        <f>IF($A46="","",SUMIF(Party_Ledger!$C:$C,$A46,Party_Ledger!$G:$G))</f>
        <v>262407.5</v>
      </c>
      <c r="G46" s="5">
        <f>IF($A46="","",SUMIF(Party_Ledger!$C:$C,$A46,Party_Ledger!$H:$H))</f>
        <v>214275</v>
      </c>
      <c r="H46" s="5">
        <f t="shared" si="2"/>
        <v>48132.5</v>
      </c>
      <c r="I46" s="4" t="str">
        <f t="shared" si="3"/>
        <v>Outstanding</v>
      </c>
    </row>
    <row r="47" spans="1:9" x14ac:dyDescent="0.25">
      <c r="A47" s="4" t="s">
        <v>1307</v>
      </c>
      <c r="B47" s="4" t="s">
        <v>1400</v>
      </c>
      <c r="C47" s="4">
        <v>9867234006</v>
      </c>
      <c r="D47" s="4"/>
      <c r="E47" s="5">
        <v>0</v>
      </c>
      <c r="F47" s="5">
        <f>IF($A47="","",SUMIF(Party_Ledger!$C:$C,$A47,Party_Ledger!$G:$G))</f>
        <v>157250</v>
      </c>
      <c r="G47" s="5">
        <f>IF($A47="","",SUMIF(Party_Ledger!$C:$C,$A47,Party_Ledger!$H:$H))</f>
        <v>130475</v>
      </c>
      <c r="H47" s="5">
        <f t="shared" si="2"/>
        <v>26775</v>
      </c>
      <c r="I47" s="4" t="str">
        <f t="shared" si="3"/>
        <v>Outstanding</v>
      </c>
    </row>
    <row r="48" spans="1:9" x14ac:dyDescent="0.25">
      <c r="A48" s="4" t="s">
        <v>1252</v>
      </c>
      <c r="B48" s="4" t="s">
        <v>1400</v>
      </c>
      <c r="C48" s="4"/>
      <c r="D48" s="4"/>
      <c r="E48" s="5">
        <v>0</v>
      </c>
      <c r="F48" s="5">
        <f>IF($A48="","",SUMIF(Party_Ledger!$C:$C,$A48,Party_Ledger!$G:$G))</f>
        <v>10090</v>
      </c>
      <c r="G48" s="5">
        <f>IF($A48="","",SUMIF(Party_Ledger!$C:$C,$A48,Party_Ledger!$H:$H))</f>
        <v>10080.482800000002</v>
      </c>
      <c r="H48" s="5">
        <f t="shared" si="2"/>
        <v>9.5171999999984109</v>
      </c>
      <c r="I48" s="4" t="str">
        <f t="shared" si="3"/>
        <v>Outstanding</v>
      </c>
    </row>
    <row r="49" spans="1:9" x14ac:dyDescent="0.25">
      <c r="A49" s="4" t="s">
        <v>1252</v>
      </c>
      <c r="B49" s="4" t="s">
        <v>1406</v>
      </c>
      <c r="C49" s="4"/>
      <c r="D49" s="4"/>
      <c r="E49" s="5">
        <v>0</v>
      </c>
      <c r="F49" s="5">
        <f>IF($A49="","",SUMIF(Party_Ledger!$C:$C,$A49,Party_Ledger!$G:$G))</f>
        <v>10090</v>
      </c>
      <c r="G49" s="5">
        <f>IF($A49="","",SUMIF(Party_Ledger!$C:$C,$A49,Party_Ledger!$H:$H))</f>
        <v>10080.482800000002</v>
      </c>
      <c r="H49" s="5">
        <f t="shared" si="2"/>
        <v>9.5171999999984109</v>
      </c>
      <c r="I49" s="4" t="str">
        <f t="shared" si="3"/>
        <v>Outstanding</v>
      </c>
    </row>
    <row r="50" spans="1:9" x14ac:dyDescent="0.25">
      <c r="A50" s="4" t="s">
        <v>1420</v>
      </c>
      <c r="B50" s="4" t="s">
        <v>1406</v>
      </c>
      <c r="C50" s="4"/>
      <c r="D50" s="4"/>
      <c r="E50" s="5">
        <v>0</v>
      </c>
      <c r="F50" s="5">
        <f>IF($A50="","",SUMIF(Party_Ledger!$C:$C,$A50,Party_Ledger!$G:$G))</f>
        <v>0</v>
      </c>
      <c r="G50" s="5">
        <f>IF($A50="","",SUMIF(Party_Ledger!$C:$C,$A50,Party_Ledger!$H:$H))</f>
        <v>0</v>
      </c>
      <c r="H50" s="5">
        <f t="shared" si="2"/>
        <v>0</v>
      </c>
      <c r="I50" s="4" t="str">
        <f t="shared" si="3"/>
        <v>Settled</v>
      </c>
    </row>
    <row r="51" spans="1:9" ht="25.5" x14ac:dyDescent="0.25">
      <c r="A51" s="4" t="s">
        <v>8948</v>
      </c>
      <c r="B51" s="4" t="s">
        <v>1400</v>
      </c>
      <c r="C51" s="4"/>
      <c r="D51" s="4"/>
      <c r="E51" s="5"/>
      <c r="F51" s="5">
        <f>IF($A51="","",SUMIF(Party_Ledger!$C:$C,$A51,Party_Ledger!$G:$G))</f>
        <v>0</v>
      </c>
      <c r="G51" s="5">
        <f>IF($A51="","",SUMIF(Party_Ledger!$C:$C,$A51,Party_Ledger!$H:$H))</f>
        <v>11932</v>
      </c>
      <c r="H51" s="5">
        <f t="shared" si="2"/>
        <v>-11932</v>
      </c>
      <c r="I51" s="4" t="str">
        <f t="shared" si="3"/>
        <v>Advance</v>
      </c>
    </row>
    <row r="52" spans="1:9" x14ac:dyDescent="0.25">
      <c r="A52" s="4" t="s">
        <v>9130</v>
      </c>
      <c r="B52" s="4" t="s">
        <v>1406</v>
      </c>
      <c r="C52" s="4"/>
      <c r="D52" s="4"/>
      <c r="E52" s="5"/>
      <c r="F52" s="5">
        <f>IF($A52="","",SUMIF(Party_Ledger!$C:$C,$A52,Party_Ledger!$G:$G))</f>
        <v>2400</v>
      </c>
      <c r="G52" s="5">
        <f>IF($A52="","",SUMIF(Party_Ledger!$C:$C,$A52,Party_Ledger!$H:$H))</f>
        <v>4999.3845499999998</v>
      </c>
      <c r="H52" s="5">
        <f t="shared" si="2"/>
        <v>-2599.3845499999998</v>
      </c>
      <c r="I52" s="4" t="str">
        <f t="shared" si="3"/>
        <v>Advance</v>
      </c>
    </row>
    <row r="53" spans="1:9" x14ac:dyDescent="0.25">
      <c r="A53" s="4" t="s">
        <v>1270</v>
      </c>
      <c r="B53" s="4" t="s">
        <v>1406</v>
      </c>
      <c r="C53" s="4"/>
      <c r="D53" s="4"/>
      <c r="E53" s="5">
        <v>0</v>
      </c>
      <c r="F53" s="5">
        <f>IF($A53="","",SUMIF(Party_Ledger!$C:$C,$A53,Party_Ledger!$G:$G))</f>
        <v>370835</v>
      </c>
      <c r="G53" s="5">
        <f>IF($A53="","",SUMIF(Party_Ledger!$C:$C,$A53,Party_Ledger!$H:$H))</f>
        <v>106685</v>
      </c>
      <c r="H53" s="5">
        <f t="shared" si="2"/>
        <v>264150</v>
      </c>
      <c r="I53" s="4" t="str">
        <f t="shared" si="3"/>
        <v>Outstanding</v>
      </c>
    </row>
    <row r="54" spans="1:9" x14ac:dyDescent="0.25">
      <c r="A54" s="4" t="s">
        <v>1311</v>
      </c>
      <c r="B54" s="4" t="s">
        <v>1400</v>
      </c>
      <c r="C54" s="4"/>
      <c r="D54" s="4"/>
      <c r="E54" s="5">
        <v>0</v>
      </c>
      <c r="F54" s="5">
        <f>IF($A54="","",SUMIF(Party_Ledger!$C:$C,$A54,Party_Ledger!$G:$G))</f>
        <v>53295</v>
      </c>
      <c r="G54" s="5">
        <f>IF($A54="","",SUMIF(Party_Ledger!$C:$C,$A54,Party_Ledger!$H:$H))</f>
        <v>43095</v>
      </c>
      <c r="H54" s="5">
        <f t="shared" si="2"/>
        <v>10200</v>
      </c>
      <c r="I54" s="4" t="str">
        <f t="shared" si="3"/>
        <v>Outstanding</v>
      </c>
    </row>
    <row r="55" spans="1:9" x14ac:dyDescent="0.25">
      <c r="A55" s="4" t="s">
        <v>1276</v>
      </c>
      <c r="B55" s="4" t="s">
        <v>1406</v>
      </c>
      <c r="C55" s="4">
        <v>9867363826</v>
      </c>
      <c r="D55" s="4"/>
      <c r="E55" s="5">
        <v>0</v>
      </c>
      <c r="F55" s="5">
        <f>IF($A55="","",SUMIF(Party_Ledger!$C:$C,$A55,Party_Ledger!$G:$G))</f>
        <v>351720</v>
      </c>
      <c r="G55" s="5">
        <f>IF($A55="","",SUMIF(Party_Ledger!$C:$C,$A55,Party_Ledger!$H:$H))</f>
        <v>351720</v>
      </c>
      <c r="H55" s="5">
        <f t="shared" si="2"/>
        <v>0</v>
      </c>
      <c r="I55" s="4" t="str">
        <f t="shared" si="3"/>
        <v>Settled</v>
      </c>
    </row>
    <row r="56" spans="1:9" x14ac:dyDescent="0.25">
      <c r="A56" s="4" t="s">
        <v>1411</v>
      </c>
      <c r="B56" s="4" t="s">
        <v>1404</v>
      </c>
      <c r="C56" s="4" t="s">
        <v>1412</v>
      </c>
      <c r="D56" s="4" t="s">
        <v>1413</v>
      </c>
      <c r="E56" s="5"/>
      <c r="F56" s="5">
        <f>IF($A56="","",SUMIF(Party_Ledger!$C:$C,$A56,Party_Ledger!$G:$G))</f>
        <v>550</v>
      </c>
      <c r="G56" s="5">
        <f>IF($A56="","",SUMIF(Party_Ledger!$C:$C,$A56,Party_Ledger!$H:$H))</f>
        <v>550</v>
      </c>
      <c r="H56" s="5">
        <f t="shared" si="2"/>
        <v>0</v>
      </c>
      <c r="I56" s="4" t="str">
        <f t="shared" si="3"/>
        <v>Settled</v>
      </c>
    </row>
    <row r="57" spans="1:9" x14ac:dyDescent="0.25">
      <c r="A57" s="4" t="s">
        <v>1341</v>
      </c>
      <c r="B57" s="4" t="s">
        <v>1400</v>
      </c>
      <c r="C57" s="4"/>
      <c r="D57" s="4"/>
      <c r="E57" s="5">
        <v>0</v>
      </c>
      <c r="F57" s="5">
        <f>IF($A57="","",SUMIF(Party_Ledger!$C:$C,$A57,Party_Ledger!$G:$G))</f>
        <v>10710</v>
      </c>
      <c r="G57" s="5">
        <f>IF($A57="","",SUMIF(Party_Ledger!$C:$C,$A57,Party_Ledger!$H:$H))</f>
        <v>20000</v>
      </c>
      <c r="H57" s="5">
        <f t="shared" si="2"/>
        <v>-9290</v>
      </c>
      <c r="I57" s="4" t="str">
        <f t="shared" si="3"/>
        <v>Advance</v>
      </c>
    </row>
    <row r="58" spans="1:9" ht="25.5" x14ac:dyDescent="0.25">
      <c r="A58" s="4" t="s">
        <v>147</v>
      </c>
      <c r="B58" s="4" t="s">
        <v>1400</v>
      </c>
      <c r="C58" s="4" t="s">
        <v>1405</v>
      </c>
      <c r="D58" s="4"/>
      <c r="E58" s="5">
        <v>0</v>
      </c>
      <c r="F58" s="5">
        <f>IF($A58="","",SUMIF(Party_Ledger!$C:$C,$A58,Party_Ledger!$G:$G))</f>
        <v>244773</v>
      </c>
      <c r="G58" s="5">
        <f>IF($A58="","",SUMIF(Party_Ledger!$C:$C,$A58,Party_Ledger!$H:$H))</f>
        <v>137840</v>
      </c>
      <c r="H58" s="5">
        <f t="shared" si="2"/>
        <v>106933</v>
      </c>
      <c r="I58" s="4" t="str">
        <f t="shared" si="3"/>
        <v>Outstanding</v>
      </c>
    </row>
    <row r="59" spans="1:9" x14ac:dyDescent="0.25">
      <c r="A59" s="4" t="s">
        <v>9505</v>
      </c>
      <c r="B59" s="4" t="s">
        <v>1406</v>
      </c>
      <c r="C59" s="4"/>
      <c r="D59" s="4"/>
      <c r="E59" s="5"/>
      <c r="F59" s="5">
        <f>IF($A59="","",SUMIF(Party_Ledger!$C:$C,$A59,Party_Ledger!$G:$G))</f>
        <v>20000</v>
      </c>
      <c r="G59" s="5">
        <f>IF($A59="","",SUMIF(Party_Ledger!$C:$C,$A59,Party_Ledger!$H:$H))</f>
        <v>20000</v>
      </c>
      <c r="H59" s="5">
        <f t="shared" si="2"/>
        <v>0</v>
      </c>
      <c r="I59" s="4" t="str">
        <f t="shared" si="3"/>
        <v>Settled</v>
      </c>
    </row>
    <row r="60" spans="1:9" ht="25.5" x14ac:dyDescent="0.25">
      <c r="A60" s="4" t="s">
        <v>9486</v>
      </c>
      <c r="B60" s="4" t="s">
        <v>1406</v>
      </c>
      <c r="C60" s="4"/>
      <c r="D60" s="4"/>
      <c r="E60" s="5"/>
      <c r="F60" s="5">
        <f>IF($A60="","",SUMIF(Party_Ledger!$C:$C,$A60,Party_Ledger!$G:$G))</f>
        <v>6720</v>
      </c>
      <c r="G60" s="5">
        <f>IF($A60="","",SUMIF(Party_Ledger!$C:$C,$A60,Party_Ledger!$H:$H))</f>
        <v>33200</v>
      </c>
      <c r="H60" s="5">
        <f t="shared" si="2"/>
        <v>-26480</v>
      </c>
      <c r="I60" s="4" t="str">
        <f t="shared" si="3"/>
        <v>Advance</v>
      </c>
    </row>
    <row r="61" spans="1:9" x14ac:dyDescent="0.25">
      <c r="A61" s="148" t="s">
        <v>534</v>
      </c>
      <c r="B61" s="4" t="s">
        <v>1400</v>
      </c>
      <c r="C61" s="4"/>
      <c r="D61" s="4"/>
      <c r="E61" s="5"/>
      <c r="F61" s="5">
        <f>IF($A61="","",SUMIF(Party_Ledger!$C:$C,$A61,Party_Ledger!$G:$G))</f>
        <v>3640</v>
      </c>
      <c r="G61" s="5">
        <f>IF($A61="","",SUMIF(Party_Ledger!$C:$C,$A61,Party_Ledger!$H:$H))</f>
        <v>1530</v>
      </c>
      <c r="H61" s="5">
        <f t="shared" si="2"/>
        <v>2110</v>
      </c>
      <c r="I61" s="4" t="str">
        <f t="shared" si="3"/>
        <v>Outstanding</v>
      </c>
    </row>
    <row r="62" spans="1:9" x14ac:dyDescent="0.25">
      <c r="A62" s="4" t="s">
        <v>1306</v>
      </c>
      <c r="B62" s="4" t="s">
        <v>1400</v>
      </c>
      <c r="C62" s="4">
        <v>9847143117</v>
      </c>
      <c r="D62" s="4"/>
      <c r="E62" s="5">
        <v>0</v>
      </c>
      <c r="F62" s="5">
        <f>IF($A62="","",SUMIF(Party_Ledger!$C:$C,$A62,Party_Ledger!$G:$G))</f>
        <v>283175</v>
      </c>
      <c r="G62" s="5">
        <f>IF($A62="","",SUMIF(Party_Ledger!$C:$C,$A62,Party_Ledger!$H:$H))</f>
        <v>232900</v>
      </c>
      <c r="H62" s="5">
        <f t="shared" si="2"/>
        <v>50275</v>
      </c>
      <c r="I62" s="4" t="str">
        <f t="shared" si="3"/>
        <v>Outstanding</v>
      </c>
    </row>
    <row r="63" spans="1:9" x14ac:dyDescent="0.25">
      <c r="A63" s="4" t="s">
        <v>1303</v>
      </c>
      <c r="B63" s="4" t="s">
        <v>1400</v>
      </c>
      <c r="C63" s="4">
        <v>9765317368</v>
      </c>
      <c r="D63" s="4"/>
      <c r="E63" s="5">
        <v>0</v>
      </c>
      <c r="F63" s="5">
        <f>IF($A63="","",SUMIF(Party_Ledger!$C:$C,$A63,Party_Ledger!$G:$G))</f>
        <v>379370</v>
      </c>
      <c r="G63" s="5">
        <f>IF($A63="","",SUMIF(Party_Ledger!$C:$C,$A63,Party_Ledger!$H:$H))</f>
        <v>317190</v>
      </c>
      <c r="H63" s="5">
        <f t="shared" si="2"/>
        <v>62180</v>
      </c>
      <c r="I63" s="4" t="str">
        <f t="shared" si="3"/>
        <v>Outstanding</v>
      </c>
    </row>
    <row r="64" spans="1:9" x14ac:dyDescent="0.25">
      <c r="A64" s="4" t="s">
        <v>260</v>
      </c>
      <c r="B64" s="4" t="s">
        <v>1400</v>
      </c>
      <c r="C64" s="4"/>
      <c r="D64" s="4"/>
      <c r="E64" s="5">
        <v>0</v>
      </c>
      <c r="F64" s="5">
        <f>IF($A64="","",SUMIF(Party_Ledger!$C:$C,$A64,Party_Ledger!$G:$G))</f>
        <v>27500</v>
      </c>
      <c r="G64" s="5">
        <f>IF($A64="","",SUMIF(Party_Ledger!$C:$C,$A64,Party_Ledger!$H:$H))</f>
        <v>16500</v>
      </c>
      <c r="H64" s="5">
        <f t="shared" si="2"/>
        <v>11000</v>
      </c>
      <c r="I64" s="4" t="str">
        <f t="shared" si="3"/>
        <v>Outstanding</v>
      </c>
    </row>
    <row r="65" spans="1:9" x14ac:dyDescent="0.25">
      <c r="A65" s="4" t="s">
        <v>8883</v>
      </c>
      <c r="B65" s="4" t="s">
        <v>1400</v>
      </c>
      <c r="C65" s="4"/>
      <c r="D65" s="4"/>
      <c r="E65" s="5"/>
      <c r="F65" s="5">
        <f>IF($A65="","",SUMIF(Party_Ledger!$C:$C,$A65,Party_Ledger!$G:$G))</f>
        <v>24650</v>
      </c>
      <c r="G65" s="5">
        <f>IF($A65="","",SUMIF(Party_Ledger!$C:$C,$A65,Party_Ledger!$H:$H))</f>
        <v>5100</v>
      </c>
      <c r="H65" s="5">
        <f t="shared" si="2"/>
        <v>19550</v>
      </c>
      <c r="I65" s="4" t="str">
        <f t="shared" si="3"/>
        <v>Outstanding</v>
      </c>
    </row>
    <row r="66" spans="1:9" x14ac:dyDescent="0.25">
      <c r="A66" s="4" t="s">
        <v>324</v>
      </c>
      <c r="B66" s="4" t="s">
        <v>1400</v>
      </c>
      <c r="C66" s="4">
        <v>9748703475</v>
      </c>
      <c r="D66" s="4"/>
      <c r="E66" s="5">
        <v>0</v>
      </c>
      <c r="F66" s="5">
        <f>IF($A66="","",SUMIF(Party_Ledger!$C:$C,$A66,Party_Ledger!$G:$G))</f>
        <v>92022</v>
      </c>
      <c r="G66" s="5">
        <f>IF($A66="","",SUMIF(Party_Ledger!$C:$C,$A66,Party_Ledger!$H:$H))</f>
        <v>0</v>
      </c>
      <c r="H66" s="5">
        <f t="shared" si="2"/>
        <v>92022</v>
      </c>
      <c r="I66" s="4" t="str">
        <f t="shared" si="3"/>
        <v>Outstanding</v>
      </c>
    </row>
    <row r="67" spans="1:9" x14ac:dyDescent="0.25">
      <c r="A67" s="4" t="s">
        <v>9127</v>
      </c>
      <c r="B67" s="4" t="s">
        <v>1400</v>
      </c>
      <c r="C67" s="4"/>
      <c r="D67" s="4"/>
      <c r="E67" s="5"/>
      <c r="F67" s="5">
        <f>IF($A67="","",SUMIF(Party_Ledger!$C:$C,$A67,Party_Ledger!$G:$G))</f>
        <v>6850</v>
      </c>
      <c r="G67" s="5">
        <f>IF($A67="","",SUMIF(Party_Ledger!$C:$C,$A67,Party_Ledger!$H:$H))</f>
        <v>5650</v>
      </c>
      <c r="H67" s="5">
        <f t="shared" ref="H67:H84" si="4">IF($A67="","",$E67+$F67-$G67)</f>
        <v>1200</v>
      </c>
      <c r="I67" s="4" t="str">
        <f t="shared" ref="I67:I84" si="5">IF($A67="","",IF(ROUND($H67,0)=0,"Settled",IF($H67&gt;0,"Outstanding","Advance")))</f>
        <v>Outstanding</v>
      </c>
    </row>
    <row r="68" spans="1:9" x14ac:dyDescent="0.25">
      <c r="A68" s="4" t="s">
        <v>1310</v>
      </c>
      <c r="B68" s="4" t="s">
        <v>1400</v>
      </c>
      <c r="C68" s="4"/>
      <c r="D68" s="4"/>
      <c r="E68" s="5">
        <v>0</v>
      </c>
      <c r="F68" s="5">
        <f>IF($A68="","",SUMIF(Party_Ledger!$C:$C,$A68,Party_Ledger!$G:$G))</f>
        <v>76500</v>
      </c>
      <c r="G68" s="5">
        <f>IF($A68="","",SUMIF(Party_Ledger!$C:$C,$A68,Party_Ledger!$H:$H))</f>
        <v>66470</v>
      </c>
      <c r="H68" s="5">
        <f t="shared" si="4"/>
        <v>10030</v>
      </c>
      <c r="I68" s="4" t="str">
        <f t="shared" si="5"/>
        <v>Outstanding</v>
      </c>
    </row>
    <row r="69" spans="1:9" x14ac:dyDescent="0.25">
      <c r="A69" s="4"/>
      <c r="B69" s="4"/>
      <c r="C69" s="4"/>
      <c r="D69" s="4"/>
      <c r="E69" s="5"/>
      <c r="F69" s="5" t="str">
        <f>IF($A69="","",SUMIF(Party_Ledger!$C:$C,$A69,Party_Ledger!$G:$G))</f>
        <v/>
      </c>
      <c r="G69" s="5" t="str">
        <f>IF($A69="","",SUMIF(Party_Ledger!$C:$C,$A69,Party_Ledger!$H:$H))</f>
        <v/>
      </c>
      <c r="H69" s="5" t="str">
        <f t="shared" si="4"/>
        <v/>
      </c>
      <c r="I69" s="4" t="str">
        <f t="shared" si="5"/>
        <v/>
      </c>
    </row>
    <row r="70" spans="1:9" x14ac:dyDescent="0.25">
      <c r="A70" s="4"/>
      <c r="B70" s="4"/>
      <c r="C70" s="4"/>
      <c r="D70" s="4"/>
      <c r="E70" s="5"/>
      <c r="F70" s="5" t="str">
        <f>IF($A70="","",SUMIF(Party_Ledger!$C:$C,$A70,Party_Ledger!$G:$G))</f>
        <v/>
      </c>
      <c r="G70" s="5" t="str">
        <f>IF($A70="","",SUMIF(Party_Ledger!$C:$C,$A70,Party_Ledger!$H:$H))</f>
        <v/>
      </c>
      <c r="H70" s="5" t="str">
        <f t="shared" si="4"/>
        <v/>
      </c>
      <c r="I70" s="4" t="str">
        <f t="shared" si="5"/>
        <v/>
      </c>
    </row>
    <row r="71" spans="1:9" x14ac:dyDescent="0.25">
      <c r="A71" s="4"/>
      <c r="B71" s="4"/>
      <c r="C71" s="4"/>
      <c r="D71" s="4"/>
      <c r="E71" s="5"/>
      <c r="F71" s="5" t="str">
        <f>IF($A71="","",SUMIF(Party_Ledger!$C:$C,$A71,Party_Ledger!$G:$G))</f>
        <v/>
      </c>
      <c r="G71" s="5" t="str">
        <f>IF($A71="","",SUMIF(Party_Ledger!$C:$C,$A71,Party_Ledger!$H:$H))</f>
        <v/>
      </c>
      <c r="H71" s="5" t="str">
        <f t="shared" si="4"/>
        <v/>
      </c>
      <c r="I71" s="4" t="str">
        <f t="shared" si="5"/>
        <v/>
      </c>
    </row>
    <row r="72" spans="1:9" x14ac:dyDescent="0.25">
      <c r="A72" s="4"/>
      <c r="B72" s="4"/>
      <c r="C72" s="4"/>
      <c r="D72" s="4"/>
      <c r="E72" s="5"/>
      <c r="F72" s="5" t="str">
        <f>IF($A72="","",SUMIF(Party_Ledger!$C:$C,$A72,Party_Ledger!$G:$G))</f>
        <v/>
      </c>
      <c r="G72" s="5" t="str">
        <f>IF($A72="","",SUMIF(Party_Ledger!$C:$C,$A72,Party_Ledger!$H:$H))</f>
        <v/>
      </c>
      <c r="H72" s="5" t="str">
        <f t="shared" si="4"/>
        <v/>
      </c>
      <c r="I72" s="4" t="str">
        <f t="shared" si="5"/>
        <v/>
      </c>
    </row>
    <row r="73" spans="1:9" x14ac:dyDescent="0.25">
      <c r="A73" s="4"/>
      <c r="B73" s="4"/>
      <c r="C73" s="4"/>
      <c r="D73" s="4"/>
      <c r="E73" s="5"/>
      <c r="F73" s="5" t="str">
        <f>IF($A73="","",SUMIF(Party_Ledger!$C:$C,$A73,Party_Ledger!$G:$G))</f>
        <v/>
      </c>
      <c r="G73" s="5" t="str">
        <f>IF($A73="","",SUMIF(Party_Ledger!$C:$C,$A73,Party_Ledger!$H:$H))</f>
        <v/>
      </c>
      <c r="H73" s="5" t="str">
        <f t="shared" si="4"/>
        <v/>
      </c>
      <c r="I73" s="4" t="str">
        <f t="shared" si="5"/>
        <v/>
      </c>
    </row>
    <row r="74" spans="1:9" x14ac:dyDescent="0.25">
      <c r="A74" s="4"/>
      <c r="B74" s="4"/>
      <c r="C74" s="4"/>
      <c r="D74" s="4"/>
      <c r="E74" s="5"/>
      <c r="F74" s="5" t="str">
        <f>IF($A74="","",SUMIF(Party_Ledger!$C:$C,$A74,Party_Ledger!$G:$G))</f>
        <v/>
      </c>
      <c r="G74" s="5" t="str">
        <f>IF($A74="","",SUMIF(Party_Ledger!$C:$C,$A74,Party_Ledger!$H:$H))</f>
        <v/>
      </c>
      <c r="H74" s="5" t="str">
        <f t="shared" si="4"/>
        <v/>
      </c>
      <c r="I74" s="4" t="str">
        <f t="shared" si="5"/>
        <v/>
      </c>
    </row>
    <row r="75" spans="1:9" x14ac:dyDescent="0.25">
      <c r="A75" s="4"/>
      <c r="B75" s="4"/>
      <c r="C75" s="4"/>
      <c r="D75" s="4"/>
      <c r="E75" s="5"/>
      <c r="F75" s="5" t="str">
        <f>IF($A75="","",SUMIF(Party_Ledger!$C:$C,$A75,Party_Ledger!$G:$G))</f>
        <v/>
      </c>
      <c r="G75" s="5" t="str">
        <f>IF($A75="","",SUMIF(Party_Ledger!$C:$C,$A75,Party_Ledger!$H:$H))</f>
        <v/>
      </c>
      <c r="H75" s="5" t="str">
        <f t="shared" si="4"/>
        <v/>
      </c>
      <c r="I75" s="4" t="str">
        <f t="shared" si="5"/>
        <v/>
      </c>
    </row>
    <row r="76" spans="1:9" x14ac:dyDescent="0.25">
      <c r="A76" s="4"/>
      <c r="B76" s="4"/>
      <c r="C76" s="4"/>
      <c r="D76" s="4"/>
      <c r="E76" s="5"/>
      <c r="F76" s="5" t="str">
        <f>IF($A76="","",SUMIF(Party_Ledger!$C:$C,$A76,Party_Ledger!$G:$G))</f>
        <v/>
      </c>
      <c r="G76" s="5" t="str">
        <f>IF($A76="","",SUMIF(Party_Ledger!$C:$C,$A76,Party_Ledger!$H:$H))</f>
        <v/>
      </c>
      <c r="H76" s="5" t="str">
        <f t="shared" si="4"/>
        <v/>
      </c>
      <c r="I76" s="4" t="str">
        <f t="shared" si="5"/>
        <v/>
      </c>
    </row>
    <row r="77" spans="1:9" x14ac:dyDescent="0.25">
      <c r="A77" s="4"/>
      <c r="B77" s="4"/>
      <c r="C77" s="4"/>
      <c r="D77" s="4"/>
      <c r="E77" s="5"/>
      <c r="F77" s="5" t="str">
        <f>IF($A77="","",SUMIF(Party_Ledger!$C:$C,$A77,Party_Ledger!$G:$G))</f>
        <v/>
      </c>
      <c r="G77" s="5" t="str">
        <f>IF($A77="","",SUMIF(Party_Ledger!$C:$C,$A77,Party_Ledger!$H:$H))</f>
        <v/>
      </c>
      <c r="H77" s="5" t="str">
        <f t="shared" si="4"/>
        <v/>
      </c>
      <c r="I77" s="4" t="str">
        <f t="shared" si="5"/>
        <v/>
      </c>
    </row>
    <row r="78" spans="1:9" x14ac:dyDescent="0.25">
      <c r="A78" s="4"/>
      <c r="B78" s="4"/>
      <c r="C78" s="4"/>
      <c r="D78" s="4"/>
      <c r="E78" s="5"/>
      <c r="F78" s="5" t="str">
        <f>IF($A78="","",SUMIF(Party_Ledger!$C:$C,$A78,Party_Ledger!$G:$G))</f>
        <v/>
      </c>
      <c r="G78" s="5" t="str">
        <f>IF($A78="","",SUMIF(Party_Ledger!$C:$C,$A78,Party_Ledger!$H:$H))</f>
        <v/>
      </c>
      <c r="H78" s="5" t="str">
        <f t="shared" si="4"/>
        <v/>
      </c>
      <c r="I78" s="4" t="str">
        <f t="shared" si="5"/>
        <v/>
      </c>
    </row>
    <row r="79" spans="1:9" x14ac:dyDescent="0.25">
      <c r="A79" s="4"/>
      <c r="B79" s="4"/>
      <c r="C79" s="4"/>
      <c r="D79" s="4"/>
      <c r="E79" s="5"/>
      <c r="F79" s="5" t="str">
        <f>IF($A79="","",SUMIF(Party_Ledger!$C:$C,$A79,Party_Ledger!$G:$G))</f>
        <v/>
      </c>
      <c r="G79" s="5" t="str">
        <f>IF($A79="","",SUMIF(Party_Ledger!$C:$C,$A79,Party_Ledger!$H:$H))</f>
        <v/>
      </c>
      <c r="H79" s="5" t="str">
        <f t="shared" si="4"/>
        <v/>
      </c>
      <c r="I79" s="4" t="str">
        <f t="shared" si="5"/>
        <v/>
      </c>
    </row>
    <row r="80" spans="1:9" x14ac:dyDescent="0.25">
      <c r="A80" s="4"/>
      <c r="B80" s="4"/>
      <c r="C80" s="4"/>
      <c r="D80" s="4"/>
      <c r="E80" s="5"/>
      <c r="F80" s="5" t="str">
        <f>IF($A80="","",SUMIF(Party_Ledger!$C:$C,$A80,Party_Ledger!$G:$G))</f>
        <v/>
      </c>
      <c r="G80" s="5" t="str">
        <f>IF($A80="","",SUMIF(Party_Ledger!$C:$C,$A80,Party_Ledger!$H:$H))</f>
        <v/>
      </c>
      <c r="H80" s="5" t="str">
        <f t="shared" si="4"/>
        <v/>
      </c>
      <c r="I80" s="4" t="str">
        <f t="shared" si="5"/>
        <v/>
      </c>
    </row>
    <row r="81" spans="1:9" x14ac:dyDescent="0.25">
      <c r="A81" s="4"/>
      <c r="B81" s="4"/>
      <c r="C81" s="4"/>
      <c r="D81" s="4"/>
      <c r="E81" s="5"/>
      <c r="F81" s="5" t="str">
        <f>IF($A81="","",SUMIF(Party_Ledger!$C:$C,$A81,Party_Ledger!$G:$G))</f>
        <v/>
      </c>
      <c r="G81" s="5" t="str">
        <f>IF($A81="","",SUMIF(Party_Ledger!$C:$C,$A81,Party_Ledger!$H:$H))</f>
        <v/>
      </c>
      <c r="H81" s="5" t="str">
        <f t="shared" si="4"/>
        <v/>
      </c>
      <c r="I81" s="4" t="str">
        <f t="shared" si="5"/>
        <v/>
      </c>
    </row>
    <row r="82" spans="1:9" x14ac:dyDescent="0.25">
      <c r="A82" s="4"/>
      <c r="B82" s="4"/>
      <c r="C82" s="4"/>
      <c r="D82" s="4"/>
      <c r="E82" s="5"/>
      <c r="F82" s="5" t="str">
        <f>IF($A82="","",SUMIF(Party_Ledger!$C:$C,$A82,Party_Ledger!$G:$G))</f>
        <v/>
      </c>
      <c r="G82" s="5" t="str">
        <f>IF($A82="","",SUMIF(Party_Ledger!$C:$C,$A82,Party_Ledger!$H:$H))</f>
        <v/>
      </c>
      <c r="H82" s="5" t="str">
        <f t="shared" si="4"/>
        <v/>
      </c>
      <c r="I82" s="4" t="str">
        <f t="shared" si="5"/>
        <v/>
      </c>
    </row>
    <row r="83" spans="1:9" x14ac:dyDescent="0.25">
      <c r="A83" s="4"/>
      <c r="B83" s="4"/>
      <c r="C83" s="4"/>
      <c r="D83" s="4"/>
      <c r="E83" s="5"/>
      <c r="F83" s="5" t="str">
        <f>IF($A83="","",SUMIF(Party_Ledger!$C:$C,$A83,Party_Ledger!$G:$G))</f>
        <v/>
      </c>
      <c r="G83" s="5" t="str">
        <f>IF($A83="","",SUMIF(Party_Ledger!$C:$C,$A83,Party_Ledger!$H:$H))</f>
        <v/>
      </c>
      <c r="H83" s="5" t="str">
        <f t="shared" si="4"/>
        <v/>
      </c>
      <c r="I83" s="4" t="str">
        <f t="shared" si="5"/>
        <v/>
      </c>
    </row>
    <row r="84" spans="1:9" x14ac:dyDescent="0.25">
      <c r="A84" s="4"/>
      <c r="B84" s="4"/>
      <c r="C84" s="4"/>
      <c r="D84" s="4"/>
      <c r="E84" s="5"/>
      <c r="F84" s="5" t="str">
        <f>IF($A84="","",SUMIF(Party_Ledger!$C:$C,$A84,Party_Ledger!$G:$G))</f>
        <v/>
      </c>
      <c r="G84" s="5" t="str">
        <f>IF($A84="","",SUMIF(Party_Ledger!$C:$C,$A84,Party_Ledger!$H:$H))</f>
        <v/>
      </c>
      <c r="H84" s="5" t="str">
        <f t="shared" si="4"/>
        <v/>
      </c>
      <c r="I84" s="4" t="str">
        <f t="shared" si="5"/>
        <v/>
      </c>
    </row>
    <row r="85" spans="1:9" x14ac:dyDescent="0.25">
      <c r="A85" s="4"/>
      <c r="B85" s="4"/>
      <c r="C85" s="4"/>
      <c r="D85" s="4"/>
      <c r="E85" s="5"/>
      <c r="F85" s="5" t="str">
        <f>IF($A85="","",SUMIF(Party_Ledger!$C:$C,$A85,Party_Ledger!$G:$G))</f>
        <v/>
      </c>
      <c r="G85" s="5" t="str">
        <f>IF($A85="","",SUMIF(Party_Ledger!$C:$C,$A85,Party_Ledger!$H:$H))</f>
        <v/>
      </c>
      <c r="H85" s="5" t="str">
        <f t="shared" ref="H85:H126" si="6">IF($A85="","",$E85+$F85-$G85)</f>
        <v/>
      </c>
      <c r="I85" s="4" t="str">
        <f t="shared" ref="I85:I126" si="7">IF($A85="","",IF(ROUND($H85,0)=0,"Settled",IF($H85&gt;0,"Outstanding","Advance")))</f>
        <v/>
      </c>
    </row>
    <row r="86" spans="1:9" x14ac:dyDescent="0.25">
      <c r="A86" s="4"/>
      <c r="B86" s="4"/>
      <c r="C86" s="4"/>
      <c r="D86" s="4"/>
      <c r="E86" s="5"/>
      <c r="F86" s="5" t="str">
        <f>IF($A86="","",SUMIF(Party_Ledger!$C:$C,$A86,Party_Ledger!$G:$G))</f>
        <v/>
      </c>
      <c r="G86" s="5" t="str">
        <f>IF($A86="","",SUMIF(Party_Ledger!$C:$C,$A86,Party_Ledger!$H:$H))</f>
        <v/>
      </c>
      <c r="H86" s="5" t="str">
        <f t="shared" si="6"/>
        <v/>
      </c>
      <c r="I86" s="4" t="str">
        <f t="shared" si="7"/>
        <v/>
      </c>
    </row>
    <row r="87" spans="1:9" x14ac:dyDescent="0.25">
      <c r="A87" s="4"/>
      <c r="B87" s="4"/>
      <c r="C87" s="4"/>
      <c r="D87" s="4"/>
      <c r="E87" s="5"/>
      <c r="F87" s="5" t="str">
        <f>IF($A87="","",SUMIF(Party_Ledger!$C:$C,$A87,Party_Ledger!$G:$G))</f>
        <v/>
      </c>
      <c r="G87" s="5" t="str">
        <f>IF($A87="","",SUMIF(Party_Ledger!$C:$C,$A87,Party_Ledger!$H:$H))</f>
        <v/>
      </c>
      <c r="H87" s="5" t="str">
        <f t="shared" si="6"/>
        <v/>
      </c>
      <c r="I87" s="4" t="str">
        <f t="shared" si="7"/>
        <v/>
      </c>
    </row>
    <row r="88" spans="1:9" x14ac:dyDescent="0.25">
      <c r="A88" s="4"/>
      <c r="B88" s="4"/>
      <c r="C88" s="4"/>
      <c r="D88" s="4"/>
      <c r="E88" s="5"/>
      <c r="F88" s="5" t="str">
        <f>IF($A88="","",SUMIF(Party_Ledger!$C:$C,$A88,Party_Ledger!$G:$G))</f>
        <v/>
      </c>
      <c r="G88" s="5" t="str">
        <f>IF($A88="","",SUMIF(Party_Ledger!$C:$C,$A88,Party_Ledger!$H:$H))</f>
        <v/>
      </c>
      <c r="H88" s="5" t="str">
        <f t="shared" si="6"/>
        <v/>
      </c>
      <c r="I88" s="4" t="str">
        <f t="shared" si="7"/>
        <v/>
      </c>
    </row>
    <row r="89" spans="1:9" x14ac:dyDescent="0.25">
      <c r="A89" s="4"/>
      <c r="B89" s="4"/>
      <c r="C89" s="4"/>
      <c r="D89" s="4"/>
      <c r="E89" s="5"/>
      <c r="F89" s="5" t="str">
        <f>IF($A89="","",SUMIF(Party_Ledger!$C:$C,$A89,Party_Ledger!$G:$G))</f>
        <v/>
      </c>
      <c r="G89" s="5" t="str">
        <f>IF($A89="","",SUMIF(Party_Ledger!$C:$C,$A89,Party_Ledger!$H:$H))</f>
        <v/>
      </c>
      <c r="H89" s="5" t="str">
        <f t="shared" si="6"/>
        <v/>
      </c>
      <c r="I89" s="4" t="str">
        <f t="shared" si="7"/>
        <v/>
      </c>
    </row>
    <row r="90" spans="1:9" x14ac:dyDescent="0.25">
      <c r="A90" s="4"/>
      <c r="B90" s="4"/>
      <c r="C90" s="4"/>
      <c r="D90" s="4"/>
      <c r="E90" s="5"/>
      <c r="F90" s="5" t="str">
        <f>IF($A90="","",SUMIF(Party_Ledger!$C:$C,$A90,Party_Ledger!$G:$G))</f>
        <v/>
      </c>
      <c r="G90" s="5" t="str">
        <f>IF($A90="","",SUMIF(Party_Ledger!$C:$C,$A90,Party_Ledger!$H:$H))</f>
        <v/>
      </c>
      <c r="H90" s="5" t="str">
        <f t="shared" si="6"/>
        <v/>
      </c>
      <c r="I90" s="4" t="str">
        <f t="shared" si="7"/>
        <v/>
      </c>
    </row>
    <row r="91" spans="1:9" x14ac:dyDescent="0.25">
      <c r="A91" s="4"/>
      <c r="B91" s="4"/>
      <c r="C91" s="4"/>
      <c r="D91" s="4"/>
      <c r="E91" s="5"/>
      <c r="F91" s="5" t="str">
        <f>IF($A91="","",SUMIF(Party_Ledger!$C:$C,$A91,Party_Ledger!$G:$G))</f>
        <v/>
      </c>
      <c r="G91" s="5" t="str">
        <f>IF($A91="","",SUMIF(Party_Ledger!$C:$C,$A91,Party_Ledger!$H:$H))</f>
        <v/>
      </c>
      <c r="H91" s="5" t="str">
        <f t="shared" si="6"/>
        <v/>
      </c>
      <c r="I91" s="4" t="str">
        <f t="shared" si="7"/>
        <v/>
      </c>
    </row>
    <row r="92" spans="1:9" x14ac:dyDescent="0.25">
      <c r="A92" s="4"/>
      <c r="B92" s="4"/>
      <c r="C92" s="4"/>
      <c r="D92" s="4"/>
      <c r="E92" s="5"/>
      <c r="F92" s="5" t="str">
        <f>IF($A92="","",SUMIF(Party_Ledger!$C:$C,$A92,Party_Ledger!$G:$G))</f>
        <v/>
      </c>
      <c r="G92" s="5" t="str">
        <f>IF($A92="","",SUMIF(Party_Ledger!$C:$C,$A92,Party_Ledger!$H:$H))</f>
        <v/>
      </c>
      <c r="H92" s="5" t="str">
        <f t="shared" si="6"/>
        <v/>
      </c>
      <c r="I92" s="4" t="str">
        <f t="shared" si="7"/>
        <v/>
      </c>
    </row>
    <row r="93" spans="1:9" x14ac:dyDescent="0.25">
      <c r="A93" s="4"/>
      <c r="B93" s="4"/>
      <c r="C93" s="4"/>
      <c r="D93" s="4"/>
      <c r="E93" s="5"/>
      <c r="F93" s="5" t="str">
        <f>IF($A93="","",SUMIF(Party_Ledger!$C:$C,$A93,Party_Ledger!$G:$G))</f>
        <v/>
      </c>
      <c r="G93" s="5" t="str">
        <f>IF($A93="","",SUMIF(Party_Ledger!$C:$C,$A93,Party_Ledger!$H:$H))</f>
        <v/>
      </c>
      <c r="H93" s="5" t="str">
        <f t="shared" si="6"/>
        <v/>
      </c>
      <c r="I93" s="4" t="str">
        <f t="shared" si="7"/>
        <v/>
      </c>
    </row>
    <row r="94" spans="1:9" x14ac:dyDescent="0.25">
      <c r="A94" s="4"/>
      <c r="B94" s="4"/>
      <c r="C94" s="4"/>
      <c r="D94" s="4"/>
      <c r="E94" s="5"/>
      <c r="F94" s="5" t="str">
        <f>IF($A94="","",SUMIF(Party_Ledger!$C:$C,$A94,Party_Ledger!$G:$G))</f>
        <v/>
      </c>
      <c r="G94" s="5" t="str">
        <f>IF($A94="","",SUMIF(Party_Ledger!$C:$C,$A94,Party_Ledger!$H:$H))</f>
        <v/>
      </c>
      <c r="H94" s="5" t="str">
        <f t="shared" si="6"/>
        <v/>
      </c>
      <c r="I94" s="4" t="str">
        <f t="shared" si="7"/>
        <v/>
      </c>
    </row>
    <row r="95" spans="1:9" x14ac:dyDescent="0.25">
      <c r="A95" s="4"/>
      <c r="B95" s="4"/>
      <c r="C95" s="4"/>
      <c r="D95" s="4"/>
      <c r="E95" s="5"/>
      <c r="F95" s="5" t="str">
        <f>IF($A95="","",SUMIF(Party_Ledger!$C:$C,$A95,Party_Ledger!$G:$G))</f>
        <v/>
      </c>
      <c r="G95" s="5" t="str">
        <f>IF($A95="","",SUMIF(Party_Ledger!$C:$C,$A95,Party_Ledger!$H:$H))</f>
        <v/>
      </c>
      <c r="H95" s="5" t="str">
        <f t="shared" si="6"/>
        <v/>
      </c>
      <c r="I95" s="4" t="str">
        <f t="shared" si="7"/>
        <v/>
      </c>
    </row>
    <row r="96" spans="1:9" x14ac:dyDescent="0.25">
      <c r="A96" s="4"/>
      <c r="B96" s="4"/>
      <c r="C96" s="4"/>
      <c r="D96" s="4"/>
      <c r="E96" s="5"/>
      <c r="F96" s="5" t="str">
        <f>IF($A96="","",SUMIF(Party_Ledger!$C:$C,$A96,Party_Ledger!$G:$G))</f>
        <v/>
      </c>
      <c r="G96" s="5" t="str">
        <f>IF($A96="","",SUMIF(Party_Ledger!$C:$C,$A96,Party_Ledger!$H:$H))</f>
        <v/>
      </c>
      <c r="H96" s="5" t="str">
        <f t="shared" si="6"/>
        <v/>
      </c>
      <c r="I96" s="4" t="str">
        <f t="shared" si="7"/>
        <v/>
      </c>
    </row>
    <row r="97" spans="1:9" x14ac:dyDescent="0.25">
      <c r="A97" s="4"/>
      <c r="B97" s="4"/>
      <c r="C97" s="4"/>
      <c r="D97" s="4"/>
      <c r="E97" s="5"/>
      <c r="F97" s="5" t="str">
        <f>IF($A97="","",SUMIF(Party_Ledger!$C:$C,$A97,Party_Ledger!$G:$G))</f>
        <v/>
      </c>
      <c r="G97" s="5" t="str">
        <f>IF($A97="","",SUMIF(Party_Ledger!$C:$C,$A97,Party_Ledger!$H:$H))</f>
        <v/>
      </c>
      <c r="H97" s="5" t="str">
        <f t="shared" si="6"/>
        <v/>
      </c>
      <c r="I97" s="4" t="str">
        <f t="shared" si="7"/>
        <v/>
      </c>
    </row>
    <row r="98" spans="1:9" x14ac:dyDescent="0.25">
      <c r="A98" s="4"/>
      <c r="B98" s="4"/>
      <c r="C98" s="4"/>
      <c r="D98" s="4"/>
      <c r="E98" s="5"/>
      <c r="F98" s="5" t="str">
        <f>IF($A98="","",SUMIF(Party_Ledger!$C:$C,$A98,Party_Ledger!$G:$G))</f>
        <v/>
      </c>
      <c r="G98" s="5" t="str">
        <f>IF($A98="","",SUMIF(Party_Ledger!$C:$C,$A98,Party_Ledger!$H:$H))</f>
        <v/>
      </c>
      <c r="H98" s="5" t="str">
        <f t="shared" si="6"/>
        <v/>
      </c>
      <c r="I98" s="4" t="str">
        <f t="shared" si="7"/>
        <v/>
      </c>
    </row>
    <row r="99" spans="1:9" x14ac:dyDescent="0.25">
      <c r="A99" s="4"/>
      <c r="B99" s="4"/>
      <c r="C99" s="4"/>
      <c r="D99" s="4"/>
      <c r="E99" s="5"/>
      <c r="F99" s="5" t="str">
        <f>IF($A99="","",SUMIF(Party_Ledger!$C:$C,$A99,Party_Ledger!$G:$G))</f>
        <v/>
      </c>
      <c r="G99" s="5" t="str">
        <f>IF($A99="","",SUMIF(Party_Ledger!$C:$C,$A99,Party_Ledger!$H:$H))</f>
        <v/>
      </c>
      <c r="H99" s="5" t="str">
        <f t="shared" si="6"/>
        <v/>
      </c>
      <c r="I99" s="4" t="str">
        <f t="shared" si="7"/>
        <v/>
      </c>
    </row>
    <row r="100" spans="1:9" x14ac:dyDescent="0.25">
      <c r="A100" s="4"/>
      <c r="B100" s="4"/>
      <c r="C100" s="4"/>
      <c r="D100" s="4"/>
      <c r="E100" s="5"/>
      <c r="F100" s="5" t="str">
        <f>IF($A100="","",SUMIF(Party_Ledger!$C:$C,$A100,Party_Ledger!$G:$G))</f>
        <v/>
      </c>
      <c r="G100" s="5" t="str">
        <f>IF($A100="","",SUMIF(Party_Ledger!$C:$C,$A100,Party_Ledger!$H:$H))</f>
        <v/>
      </c>
      <c r="H100" s="5" t="str">
        <f t="shared" si="6"/>
        <v/>
      </c>
      <c r="I100" s="4" t="str">
        <f t="shared" si="7"/>
        <v/>
      </c>
    </row>
    <row r="101" spans="1:9" x14ac:dyDescent="0.25">
      <c r="A101" s="4"/>
      <c r="B101" s="4"/>
      <c r="C101" s="4"/>
      <c r="D101" s="4"/>
      <c r="E101" s="5"/>
      <c r="F101" s="5" t="str">
        <f>IF($A101="","",SUMIF(Party_Ledger!$C:$C,$A101,Party_Ledger!$G:$G))</f>
        <v/>
      </c>
      <c r="G101" s="5" t="str">
        <f>IF($A101="","",SUMIF(Party_Ledger!$C:$C,$A101,Party_Ledger!$H:$H))</f>
        <v/>
      </c>
      <c r="H101" s="5" t="str">
        <f t="shared" si="6"/>
        <v/>
      </c>
      <c r="I101" s="4" t="str">
        <f t="shared" si="7"/>
        <v/>
      </c>
    </row>
    <row r="102" spans="1:9" x14ac:dyDescent="0.25">
      <c r="A102" s="4"/>
      <c r="B102" s="4"/>
      <c r="C102" s="4"/>
      <c r="D102" s="4"/>
      <c r="E102" s="5"/>
      <c r="F102" s="5" t="str">
        <f>IF($A102="","",SUMIF(Party_Ledger!$C:$C,$A102,Party_Ledger!$G:$G))</f>
        <v/>
      </c>
      <c r="G102" s="5" t="str">
        <f>IF($A102="","",SUMIF(Party_Ledger!$C:$C,$A102,Party_Ledger!$H:$H))</f>
        <v/>
      </c>
      <c r="H102" s="5" t="str">
        <f t="shared" si="6"/>
        <v/>
      </c>
      <c r="I102" s="4" t="str">
        <f t="shared" si="7"/>
        <v/>
      </c>
    </row>
    <row r="103" spans="1:9" x14ac:dyDescent="0.25">
      <c r="A103" s="4"/>
      <c r="B103" s="4"/>
      <c r="C103" s="4"/>
      <c r="D103" s="4"/>
      <c r="E103" s="5"/>
      <c r="F103" s="5" t="str">
        <f>IF($A103="","",SUMIF(Party_Ledger!$C:$C,$A103,Party_Ledger!$G:$G))</f>
        <v/>
      </c>
      <c r="G103" s="5" t="str">
        <f>IF($A103="","",SUMIF(Party_Ledger!$C:$C,$A103,Party_Ledger!$H:$H))</f>
        <v/>
      </c>
      <c r="H103" s="5" t="str">
        <f t="shared" si="6"/>
        <v/>
      </c>
      <c r="I103" s="4" t="str">
        <f t="shared" si="7"/>
        <v/>
      </c>
    </row>
    <row r="104" spans="1:9" x14ac:dyDescent="0.25">
      <c r="A104" s="4"/>
      <c r="B104" s="4"/>
      <c r="C104" s="4"/>
      <c r="D104" s="4"/>
      <c r="E104" s="5"/>
      <c r="F104" s="5" t="str">
        <f>IF($A104="","",SUMIF(Party_Ledger!$C:$C,$A104,Party_Ledger!$G:$G))</f>
        <v/>
      </c>
      <c r="G104" s="5" t="str">
        <f>IF($A104="","",SUMIF(Party_Ledger!$C:$C,$A104,Party_Ledger!$H:$H))</f>
        <v/>
      </c>
      <c r="H104" s="5" t="str">
        <f t="shared" si="6"/>
        <v/>
      </c>
      <c r="I104" s="4" t="str">
        <f t="shared" si="7"/>
        <v/>
      </c>
    </row>
    <row r="105" spans="1:9" x14ac:dyDescent="0.25">
      <c r="A105" s="4"/>
      <c r="B105" s="4"/>
      <c r="C105" s="4"/>
      <c r="D105" s="4"/>
      <c r="E105" s="5"/>
      <c r="F105" s="5" t="str">
        <f>IF($A105="","",SUMIF(Party_Ledger!$C:$C,$A105,Party_Ledger!$G:$G))</f>
        <v/>
      </c>
      <c r="G105" s="5" t="str">
        <f>IF($A105="","",SUMIF(Party_Ledger!$C:$C,$A105,Party_Ledger!$H:$H))</f>
        <v/>
      </c>
      <c r="H105" s="5" t="str">
        <f t="shared" si="6"/>
        <v/>
      </c>
      <c r="I105" s="4" t="str">
        <f t="shared" si="7"/>
        <v/>
      </c>
    </row>
    <row r="106" spans="1:9" x14ac:dyDescent="0.25">
      <c r="A106" s="4"/>
      <c r="B106" s="4"/>
      <c r="C106" s="4"/>
      <c r="D106" s="4"/>
      <c r="E106" s="5"/>
      <c r="F106" s="5" t="str">
        <f>IF($A106="","",SUMIF(Party_Ledger!$C:$C,$A106,Party_Ledger!$G:$G))</f>
        <v/>
      </c>
      <c r="G106" s="5" t="str">
        <f>IF($A106="","",SUMIF(Party_Ledger!$C:$C,$A106,Party_Ledger!$H:$H))</f>
        <v/>
      </c>
      <c r="H106" s="5" t="str">
        <f t="shared" si="6"/>
        <v/>
      </c>
      <c r="I106" s="4" t="str">
        <f t="shared" si="7"/>
        <v/>
      </c>
    </row>
    <row r="107" spans="1:9" x14ac:dyDescent="0.25">
      <c r="A107" s="4"/>
      <c r="B107" s="4"/>
      <c r="C107" s="4"/>
      <c r="D107" s="4"/>
      <c r="E107" s="5"/>
      <c r="F107" s="5" t="str">
        <f>IF($A107="","",SUMIF(Party_Ledger!$C:$C,$A107,Party_Ledger!$G:$G))</f>
        <v/>
      </c>
      <c r="G107" s="5" t="str">
        <f>IF($A107="","",SUMIF(Party_Ledger!$C:$C,$A107,Party_Ledger!$H:$H))</f>
        <v/>
      </c>
      <c r="H107" s="5" t="str">
        <f t="shared" si="6"/>
        <v/>
      </c>
      <c r="I107" s="4" t="str">
        <f t="shared" si="7"/>
        <v/>
      </c>
    </row>
    <row r="108" spans="1:9" x14ac:dyDescent="0.25">
      <c r="A108" s="4"/>
      <c r="B108" s="4"/>
      <c r="C108" s="4"/>
      <c r="D108" s="4"/>
      <c r="E108" s="5"/>
      <c r="F108" s="5" t="str">
        <f>IF($A108="","",SUMIF(Party_Ledger!$C:$C,$A108,Party_Ledger!$G:$G))</f>
        <v/>
      </c>
      <c r="G108" s="5" t="str">
        <f>IF($A108="","",SUMIF(Party_Ledger!$C:$C,$A108,Party_Ledger!$H:$H))</f>
        <v/>
      </c>
      <c r="H108" s="5" t="str">
        <f t="shared" si="6"/>
        <v/>
      </c>
      <c r="I108" s="4" t="str">
        <f t="shared" si="7"/>
        <v/>
      </c>
    </row>
    <row r="109" spans="1:9" x14ac:dyDescent="0.25">
      <c r="A109" s="4"/>
      <c r="B109" s="4"/>
      <c r="C109" s="4"/>
      <c r="D109" s="4"/>
      <c r="E109" s="5"/>
      <c r="F109" s="5" t="str">
        <f>IF($A109="","",SUMIF(Party_Ledger!$C:$C,$A109,Party_Ledger!$G:$G))</f>
        <v/>
      </c>
      <c r="G109" s="5" t="str">
        <f>IF($A109="","",SUMIF(Party_Ledger!$C:$C,$A109,Party_Ledger!$H:$H))</f>
        <v/>
      </c>
      <c r="H109" s="5" t="str">
        <f t="shared" si="6"/>
        <v/>
      </c>
      <c r="I109" s="4" t="str">
        <f t="shared" si="7"/>
        <v/>
      </c>
    </row>
    <row r="110" spans="1:9" x14ac:dyDescent="0.25">
      <c r="A110" s="4"/>
      <c r="B110" s="4"/>
      <c r="C110" s="4"/>
      <c r="D110" s="4"/>
      <c r="E110" s="5"/>
      <c r="F110" s="5" t="str">
        <f>IF($A110="","",SUMIF(Party_Ledger!$C:$C,$A110,Party_Ledger!$G:$G))</f>
        <v/>
      </c>
      <c r="G110" s="5" t="str">
        <f>IF($A110="","",SUMIF(Party_Ledger!$C:$C,$A110,Party_Ledger!$H:$H))</f>
        <v/>
      </c>
      <c r="H110" s="5" t="str">
        <f t="shared" si="6"/>
        <v/>
      </c>
      <c r="I110" s="4" t="str">
        <f t="shared" si="7"/>
        <v/>
      </c>
    </row>
    <row r="111" spans="1:9" x14ac:dyDescent="0.25">
      <c r="A111" s="4"/>
      <c r="B111" s="4"/>
      <c r="C111" s="4"/>
      <c r="D111" s="4"/>
      <c r="E111" s="5"/>
      <c r="F111" s="5" t="str">
        <f>IF($A111="","",SUMIF(Party_Ledger!$C:$C,$A111,Party_Ledger!$G:$G))</f>
        <v/>
      </c>
      <c r="G111" s="5" t="str">
        <f>IF($A111="","",SUMIF(Party_Ledger!$C:$C,$A111,Party_Ledger!$H:$H))</f>
        <v/>
      </c>
      <c r="H111" s="5" t="str">
        <f t="shared" si="6"/>
        <v/>
      </c>
      <c r="I111" s="4" t="str">
        <f t="shared" si="7"/>
        <v/>
      </c>
    </row>
    <row r="112" spans="1:9" x14ac:dyDescent="0.25">
      <c r="A112" s="4"/>
      <c r="B112" s="4"/>
      <c r="C112" s="4"/>
      <c r="D112" s="4"/>
      <c r="E112" s="5"/>
      <c r="F112" s="5" t="str">
        <f>IF($A112="","",SUMIF(Party_Ledger!$C:$C,$A112,Party_Ledger!$G:$G))</f>
        <v/>
      </c>
      <c r="G112" s="5" t="str">
        <f>IF($A112="","",SUMIF(Party_Ledger!$C:$C,$A112,Party_Ledger!$H:$H))</f>
        <v/>
      </c>
      <c r="H112" s="5" t="str">
        <f t="shared" si="6"/>
        <v/>
      </c>
      <c r="I112" s="4" t="str">
        <f t="shared" si="7"/>
        <v/>
      </c>
    </row>
    <row r="113" spans="1:9" x14ac:dyDescent="0.25">
      <c r="A113" s="4"/>
      <c r="B113" s="4"/>
      <c r="C113" s="4"/>
      <c r="D113" s="4"/>
      <c r="E113" s="5"/>
      <c r="F113" s="5" t="str">
        <f>IF($A113="","",SUMIF(Party_Ledger!$C:$C,$A113,Party_Ledger!$G:$G))</f>
        <v/>
      </c>
      <c r="G113" s="5" t="str">
        <f>IF($A113="","",SUMIF(Party_Ledger!$C:$C,$A113,Party_Ledger!$H:$H))</f>
        <v/>
      </c>
      <c r="H113" s="5" t="str">
        <f t="shared" si="6"/>
        <v/>
      </c>
      <c r="I113" s="4" t="str">
        <f t="shared" si="7"/>
        <v/>
      </c>
    </row>
    <row r="114" spans="1:9" x14ac:dyDescent="0.25">
      <c r="A114" s="4"/>
      <c r="B114" s="4"/>
      <c r="C114" s="4"/>
      <c r="D114" s="4"/>
      <c r="E114" s="5"/>
      <c r="F114" s="5" t="str">
        <f>IF($A114="","",SUMIF(Party_Ledger!$C:$C,$A114,Party_Ledger!$G:$G))</f>
        <v/>
      </c>
      <c r="G114" s="5" t="str">
        <f>IF($A114="","",SUMIF(Party_Ledger!$C:$C,$A114,Party_Ledger!$H:$H))</f>
        <v/>
      </c>
      <c r="H114" s="5" t="str">
        <f t="shared" si="6"/>
        <v/>
      </c>
      <c r="I114" s="4" t="str">
        <f t="shared" si="7"/>
        <v/>
      </c>
    </row>
    <row r="115" spans="1:9" x14ac:dyDescent="0.25">
      <c r="A115" s="4"/>
      <c r="B115" s="4"/>
      <c r="C115" s="4"/>
      <c r="D115" s="4"/>
      <c r="E115" s="5"/>
      <c r="F115" s="5" t="str">
        <f>IF($A115="","",SUMIF(Party_Ledger!$C:$C,$A115,Party_Ledger!$G:$G))</f>
        <v/>
      </c>
      <c r="G115" s="5" t="str">
        <f>IF($A115="","",SUMIF(Party_Ledger!$C:$C,$A115,Party_Ledger!$H:$H))</f>
        <v/>
      </c>
      <c r="H115" s="5" t="str">
        <f t="shared" si="6"/>
        <v/>
      </c>
      <c r="I115" s="4" t="str">
        <f t="shared" si="7"/>
        <v/>
      </c>
    </row>
    <row r="116" spans="1:9" x14ac:dyDescent="0.25">
      <c r="A116" s="4"/>
      <c r="B116" s="4"/>
      <c r="C116" s="4"/>
      <c r="D116" s="4"/>
      <c r="E116" s="5"/>
      <c r="F116" s="5" t="str">
        <f>IF($A116="","",SUMIF(Party_Ledger!$C:$C,$A116,Party_Ledger!$G:$G))</f>
        <v/>
      </c>
      <c r="G116" s="5" t="str">
        <f>IF($A116="","",SUMIF(Party_Ledger!$C:$C,$A116,Party_Ledger!$H:$H))</f>
        <v/>
      </c>
      <c r="H116" s="5" t="str">
        <f t="shared" si="6"/>
        <v/>
      </c>
      <c r="I116" s="4" t="str">
        <f t="shared" si="7"/>
        <v/>
      </c>
    </row>
    <row r="117" spans="1:9" x14ac:dyDescent="0.25">
      <c r="A117" s="4"/>
      <c r="B117" s="4"/>
      <c r="C117" s="4"/>
      <c r="D117" s="4"/>
      <c r="E117" s="5"/>
      <c r="F117" s="5" t="str">
        <f>IF($A117="","",SUMIF(Party_Ledger!$C:$C,$A117,Party_Ledger!$G:$G))</f>
        <v/>
      </c>
      <c r="G117" s="5" t="str">
        <f>IF($A117="","",SUMIF(Party_Ledger!$C:$C,$A117,Party_Ledger!$H:$H))</f>
        <v/>
      </c>
      <c r="H117" s="5" t="str">
        <f t="shared" si="6"/>
        <v/>
      </c>
      <c r="I117" s="4" t="str">
        <f t="shared" si="7"/>
        <v/>
      </c>
    </row>
    <row r="118" spans="1:9" x14ac:dyDescent="0.25">
      <c r="A118" s="4"/>
      <c r="B118" s="4"/>
      <c r="C118" s="4"/>
      <c r="D118" s="4"/>
      <c r="E118" s="5"/>
      <c r="F118" s="5" t="str">
        <f>IF($A118="","",SUMIF(Party_Ledger!$C:$C,$A118,Party_Ledger!$G:$G))</f>
        <v/>
      </c>
      <c r="G118" s="5" t="str">
        <f>IF($A118="","",SUMIF(Party_Ledger!$C:$C,$A118,Party_Ledger!$H:$H))</f>
        <v/>
      </c>
      <c r="H118" s="5" t="str">
        <f t="shared" si="6"/>
        <v/>
      </c>
      <c r="I118" s="4" t="str">
        <f t="shared" si="7"/>
        <v/>
      </c>
    </row>
    <row r="119" spans="1:9" x14ac:dyDescent="0.25">
      <c r="A119" s="4"/>
      <c r="B119" s="4"/>
      <c r="C119" s="4"/>
      <c r="D119" s="4"/>
      <c r="E119" s="5"/>
      <c r="F119" s="5" t="str">
        <f>IF($A119="","",SUMIF(Party_Ledger!$C:$C,$A119,Party_Ledger!$G:$G))</f>
        <v/>
      </c>
      <c r="G119" s="5" t="str">
        <f>IF($A119="","",SUMIF(Party_Ledger!$C:$C,$A119,Party_Ledger!$H:$H))</f>
        <v/>
      </c>
      <c r="H119" s="5" t="str">
        <f t="shared" si="6"/>
        <v/>
      </c>
      <c r="I119" s="4" t="str">
        <f t="shared" si="7"/>
        <v/>
      </c>
    </row>
    <row r="120" spans="1:9" x14ac:dyDescent="0.25">
      <c r="A120" s="4"/>
      <c r="B120" s="4"/>
      <c r="C120" s="4"/>
      <c r="D120" s="4"/>
      <c r="E120" s="5"/>
      <c r="F120" s="5" t="str">
        <f>IF($A120="","",SUMIF(Party_Ledger!$C:$C,$A120,Party_Ledger!$G:$G))</f>
        <v/>
      </c>
      <c r="G120" s="5" t="str">
        <f>IF($A120="","",SUMIF(Party_Ledger!$C:$C,$A120,Party_Ledger!$H:$H))</f>
        <v/>
      </c>
      <c r="H120" s="5" t="str">
        <f t="shared" si="6"/>
        <v/>
      </c>
      <c r="I120" s="4" t="str">
        <f t="shared" si="7"/>
        <v/>
      </c>
    </row>
    <row r="121" spans="1:9" x14ac:dyDescent="0.25">
      <c r="A121" s="4"/>
      <c r="B121" s="4"/>
      <c r="C121" s="4"/>
      <c r="D121" s="4"/>
      <c r="E121" s="5"/>
      <c r="F121" s="5" t="str">
        <f>IF($A121="","",SUMIF(Party_Ledger!$C:$C,$A121,Party_Ledger!$G:$G))</f>
        <v/>
      </c>
      <c r="G121" s="5" t="str">
        <f>IF($A121="","",SUMIF(Party_Ledger!$C:$C,$A121,Party_Ledger!$H:$H))</f>
        <v/>
      </c>
      <c r="H121" s="5" t="str">
        <f t="shared" si="6"/>
        <v/>
      </c>
      <c r="I121" s="4" t="str">
        <f t="shared" si="7"/>
        <v/>
      </c>
    </row>
    <row r="122" spans="1:9" x14ac:dyDescent="0.25">
      <c r="A122" s="4"/>
      <c r="B122" s="4"/>
      <c r="C122" s="4"/>
      <c r="D122" s="4"/>
      <c r="E122" s="5"/>
      <c r="F122" s="5" t="str">
        <f>IF($A122="","",SUMIF(Party_Ledger!$C:$C,$A122,Party_Ledger!$G:$G))</f>
        <v/>
      </c>
      <c r="G122" s="5" t="str">
        <f>IF($A122="","",SUMIF(Party_Ledger!$C:$C,$A122,Party_Ledger!$H:$H))</f>
        <v/>
      </c>
      <c r="H122" s="5" t="str">
        <f t="shared" si="6"/>
        <v/>
      </c>
      <c r="I122" s="4" t="str">
        <f t="shared" si="7"/>
        <v/>
      </c>
    </row>
    <row r="123" spans="1:9" x14ac:dyDescent="0.25">
      <c r="A123" s="4"/>
      <c r="B123" s="4"/>
      <c r="C123" s="4"/>
      <c r="D123" s="4"/>
      <c r="E123" s="5"/>
      <c r="F123" s="5" t="str">
        <f>IF($A123="","",SUMIF(Party_Ledger!$C:$C,$A123,Party_Ledger!$G:$G))</f>
        <v/>
      </c>
      <c r="G123" s="5" t="str">
        <f>IF($A123="","",SUMIF(Party_Ledger!$C:$C,$A123,Party_Ledger!$H:$H))</f>
        <v/>
      </c>
      <c r="H123" s="5" t="str">
        <f t="shared" si="6"/>
        <v/>
      </c>
      <c r="I123" s="4" t="str">
        <f t="shared" si="7"/>
        <v/>
      </c>
    </row>
    <row r="124" spans="1:9" x14ac:dyDescent="0.25">
      <c r="A124" s="4"/>
      <c r="B124" s="4"/>
      <c r="C124" s="4"/>
      <c r="D124" s="4"/>
      <c r="E124" s="5"/>
      <c r="F124" s="5" t="str">
        <f>IF($A124="","",SUMIF(Party_Ledger!$C:$C,$A124,Party_Ledger!$G:$G))</f>
        <v/>
      </c>
      <c r="G124" s="5" t="str">
        <f>IF($A124="","",SUMIF(Party_Ledger!$C:$C,$A124,Party_Ledger!$H:$H))</f>
        <v/>
      </c>
      <c r="H124" s="5" t="str">
        <f t="shared" si="6"/>
        <v/>
      </c>
      <c r="I124" s="4" t="str">
        <f t="shared" si="7"/>
        <v/>
      </c>
    </row>
    <row r="125" spans="1:9" x14ac:dyDescent="0.25">
      <c r="A125" s="4"/>
      <c r="B125" s="4"/>
      <c r="C125" s="4"/>
      <c r="D125" s="4"/>
      <c r="E125" s="5"/>
      <c r="F125" s="5" t="str">
        <f>IF($A125="","",SUMIF(Party_Ledger!$C:$C,$A125,Party_Ledger!$G:$G))</f>
        <v/>
      </c>
      <c r="G125" s="5" t="str">
        <f>IF($A125="","",SUMIF(Party_Ledger!$C:$C,$A125,Party_Ledger!$H:$H))</f>
        <v/>
      </c>
      <c r="H125" s="5" t="str">
        <f t="shared" si="6"/>
        <v/>
      </c>
      <c r="I125" s="4" t="str">
        <f t="shared" si="7"/>
        <v/>
      </c>
    </row>
    <row r="126" spans="1:9" x14ac:dyDescent="0.25">
      <c r="A126" s="4"/>
      <c r="B126" s="4"/>
      <c r="C126" s="4"/>
      <c r="D126" s="4"/>
      <c r="E126" s="5"/>
      <c r="F126" s="5" t="str">
        <f>IF($A126="","",SUMIF(Party_Ledger!$C:$C,$A126,Party_Ledger!$G:$G))</f>
        <v/>
      </c>
      <c r="G126" s="5" t="str">
        <f>IF($A126="","",SUMIF(Party_Ledger!$C:$C,$A126,Party_Ledger!$H:$H))</f>
        <v/>
      </c>
      <c r="H126" s="5" t="str">
        <f t="shared" si="6"/>
        <v/>
      </c>
      <c r="I126" s="4" t="str">
        <f t="shared" si="7"/>
        <v/>
      </c>
    </row>
    <row r="127" spans="1:9" x14ac:dyDescent="0.25">
      <c r="A127" s="4"/>
      <c r="B127" s="4"/>
      <c r="C127" s="4"/>
      <c r="D127" s="4"/>
      <c r="E127" s="5"/>
      <c r="F127" s="5" t="str">
        <f>IF($A127="","",SUMIF(Party_Ledger!$C:$C,$A127,Party_Ledger!$G:$G))</f>
        <v/>
      </c>
      <c r="G127" s="5" t="str">
        <f>IF($A127="","",SUMIF(Party_Ledger!$C:$C,$A127,Party_Ledger!$H:$H))</f>
        <v/>
      </c>
      <c r="H127" s="5" t="str">
        <f t="shared" ref="H127:H190" si="8">IF($A127="","",$E127+$F127-$G127)</f>
        <v/>
      </c>
      <c r="I127" s="4" t="str">
        <f t="shared" ref="I127:I190" si="9">IF($A127="","",IF(ROUND($H127,0)=0,"Settled",IF($H127&gt;0,"Outstanding","Advance")))</f>
        <v/>
      </c>
    </row>
    <row r="128" spans="1:9" x14ac:dyDescent="0.25">
      <c r="A128" s="4"/>
      <c r="B128" s="4"/>
      <c r="C128" s="4"/>
      <c r="D128" s="4"/>
      <c r="E128" s="5"/>
      <c r="F128" s="5" t="str">
        <f>IF($A128="","",SUMIF(Party_Ledger!$C:$C,$A128,Party_Ledger!$G:$G))</f>
        <v/>
      </c>
      <c r="G128" s="5" t="str">
        <f>IF($A128="","",SUMIF(Party_Ledger!$C:$C,$A128,Party_Ledger!$H:$H))</f>
        <v/>
      </c>
      <c r="H128" s="5" t="str">
        <f t="shared" si="8"/>
        <v/>
      </c>
      <c r="I128" s="4" t="str">
        <f t="shared" si="9"/>
        <v/>
      </c>
    </row>
    <row r="129" spans="1:9" x14ac:dyDescent="0.25">
      <c r="A129" s="4"/>
      <c r="B129" s="4"/>
      <c r="C129" s="4"/>
      <c r="D129" s="4"/>
      <c r="E129" s="5"/>
      <c r="F129" s="5" t="str">
        <f>IF($A129="","",SUMIF(Party_Ledger!$C:$C,$A129,Party_Ledger!$G:$G))</f>
        <v/>
      </c>
      <c r="G129" s="5" t="str">
        <f>IF($A129="","",SUMIF(Party_Ledger!$C:$C,$A129,Party_Ledger!$H:$H))</f>
        <v/>
      </c>
      <c r="H129" s="5" t="str">
        <f t="shared" si="8"/>
        <v/>
      </c>
      <c r="I129" s="4" t="str">
        <f t="shared" si="9"/>
        <v/>
      </c>
    </row>
    <row r="130" spans="1:9" x14ac:dyDescent="0.25">
      <c r="A130" s="4"/>
      <c r="B130" s="4"/>
      <c r="C130" s="4"/>
      <c r="D130" s="4"/>
      <c r="E130" s="5"/>
      <c r="F130" s="5" t="str">
        <f>IF($A130="","",SUMIF(Party_Ledger!$C:$C,$A130,Party_Ledger!$G:$G))</f>
        <v/>
      </c>
      <c r="G130" s="5" t="str">
        <f>IF($A130="","",SUMIF(Party_Ledger!$C:$C,$A130,Party_Ledger!$H:$H))</f>
        <v/>
      </c>
      <c r="H130" s="5" t="str">
        <f t="shared" si="8"/>
        <v/>
      </c>
      <c r="I130" s="4" t="str">
        <f t="shared" si="9"/>
        <v/>
      </c>
    </row>
    <row r="131" spans="1:9" x14ac:dyDescent="0.25">
      <c r="A131" s="4"/>
      <c r="B131" s="4"/>
      <c r="C131" s="4"/>
      <c r="D131" s="4"/>
      <c r="E131" s="5"/>
      <c r="F131" s="5" t="str">
        <f>IF($A131="","",SUMIF(Party_Ledger!$C:$C,$A131,Party_Ledger!$G:$G))</f>
        <v/>
      </c>
      <c r="G131" s="5" t="str">
        <f>IF($A131="","",SUMIF(Party_Ledger!$C:$C,$A131,Party_Ledger!$H:$H))</f>
        <v/>
      </c>
      <c r="H131" s="5" t="str">
        <f t="shared" si="8"/>
        <v/>
      </c>
      <c r="I131" s="4" t="str">
        <f t="shared" si="9"/>
        <v/>
      </c>
    </row>
    <row r="132" spans="1:9" x14ac:dyDescent="0.25">
      <c r="A132" s="4"/>
      <c r="B132" s="4"/>
      <c r="C132" s="4"/>
      <c r="D132" s="4"/>
      <c r="E132" s="5"/>
      <c r="F132" s="5" t="str">
        <f>IF($A132="","",SUMIF(Party_Ledger!$C:$C,$A132,Party_Ledger!$G:$G))</f>
        <v/>
      </c>
      <c r="G132" s="5" t="str">
        <f>IF($A132="","",SUMIF(Party_Ledger!$C:$C,$A132,Party_Ledger!$H:$H))</f>
        <v/>
      </c>
      <c r="H132" s="5" t="str">
        <f t="shared" si="8"/>
        <v/>
      </c>
      <c r="I132" s="4" t="str">
        <f t="shared" si="9"/>
        <v/>
      </c>
    </row>
    <row r="133" spans="1:9" x14ac:dyDescent="0.25">
      <c r="A133" s="4"/>
      <c r="B133" s="4"/>
      <c r="C133" s="4"/>
      <c r="D133" s="4"/>
      <c r="E133" s="5"/>
      <c r="F133" s="5" t="str">
        <f>IF($A133="","",SUMIF(Party_Ledger!$C:$C,$A133,Party_Ledger!$G:$G))</f>
        <v/>
      </c>
      <c r="G133" s="5" t="str">
        <f>IF($A133="","",SUMIF(Party_Ledger!$C:$C,$A133,Party_Ledger!$H:$H))</f>
        <v/>
      </c>
      <c r="H133" s="5" t="str">
        <f t="shared" si="8"/>
        <v/>
      </c>
      <c r="I133" s="4" t="str">
        <f t="shared" si="9"/>
        <v/>
      </c>
    </row>
    <row r="134" spans="1:9" x14ac:dyDescent="0.25">
      <c r="A134" s="4"/>
      <c r="B134" s="4"/>
      <c r="C134" s="4"/>
      <c r="D134" s="4"/>
      <c r="E134" s="5"/>
      <c r="F134" s="5" t="str">
        <f>IF($A134="","",SUMIF(Party_Ledger!$C:$C,$A134,Party_Ledger!$G:$G))</f>
        <v/>
      </c>
      <c r="G134" s="5" t="str">
        <f>IF($A134="","",SUMIF(Party_Ledger!$C:$C,$A134,Party_Ledger!$H:$H))</f>
        <v/>
      </c>
      <c r="H134" s="5" t="str">
        <f t="shared" si="8"/>
        <v/>
      </c>
      <c r="I134" s="4" t="str">
        <f t="shared" si="9"/>
        <v/>
      </c>
    </row>
    <row r="135" spans="1:9" x14ac:dyDescent="0.25">
      <c r="A135" s="4"/>
      <c r="B135" s="4"/>
      <c r="C135" s="4"/>
      <c r="D135" s="4"/>
      <c r="E135" s="5"/>
      <c r="F135" s="5" t="str">
        <f>IF($A135="","",SUMIF(Party_Ledger!$C:$C,$A135,Party_Ledger!$G:$G))</f>
        <v/>
      </c>
      <c r="G135" s="5" t="str">
        <f>IF($A135="","",SUMIF(Party_Ledger!$C:$C,$A135,Party_Ledger!$H:$H))</f>
        <v/>
      </c>
      <c r="H135" s="5" t="str">
        <f t="shared" si="8"/>
        <v/>
      </c>
      <c r="I135" s="4" t="str">
        <f t="shared" si="9"/>
        <v/>
      </c>
    </row>
    <row r="136" spans="1:9" x14ac:dyDescent="0.25">
      <c r="A136" s="4"/>
      <c r="B136" s="4"/>
      <c r="C136" s="4"/>
      <c r="D136" s="4"/>
      <c r="E136" s="5"/>
      <c r="F136" s="5" t="str">
        <f>IF($A136="","",SUMIF(Party_Ledger!$C:$C,$A136,Party_Ledger!$G:$G))</f>
        <v/>
      </c>
      <c r="G136" s="5" t="str">
        <f>IF($A136="","",SUMIF(Party_Ledger!$C:$C,$A136,Party_Ledger!$H:$H))</f>
        <v/>
      </c>
      <c r="H136" s="5" t="str">
        <f t="shared" si="8"/>
        <v/>
      </c>
      <c r="I136" s="4" t="str">
        <f t="shared" si="9"/>
        <v/>
      </c>
    </row>
    <row r="137" spans="1:9" x14ac:dyDescent="0.25">
      <c r="A137" s="4"/>
      <c r="B137" s="4"/>
      <c r="C137" s="4"/>
      <c r="D137" s="4"/>
      <c r="E137" s="5"/>
      <c r="F137" s="5" t="str">
        <f>IF($A137="","",SUMIF(Party_Ledger!$C:$C,$A137,Party_Ledger!$G:$G))</f>
        <v/>
      </c>
      <c r="G137" s="5" t="str">
        <f>IF($A137="","",SUMIF(Party_Ledger!$C:$C,$A137,Party_Ledger!$H:$H))</f>
        <v/>
      </c>
      <c r="H137" s="5" t="str">
        <f t="shared" si="8"/>
        <v/>
      </c>
      <c r="I137" s="4" t="str">
        <f t="shared" si="9"/>
        <v/>
      </c>
    </row>
    <row r="138" spans="1:9" x14ac:dyDescent="0.25">
      <c r="A138" s="4"/>
      <c r="B138" s="4"/>
      <c r="C138" s="4"/>
      <c r="D138" s="4"/>
      <c r="E138" s="5"/>
      <c r="F138" s="5" t="str">
        <f>IF($A138="","",SUMIF(Party_Ledger!$C:$C,$A138,Party_Ledger!$G:$G))</f>
        <v/>
      </c>
      <c r="G138" s="5" t="str">
        <f>IF($A138="","",SUMIF(Party_Ledger!$C:$C,$A138,Party_Ledger!$H:$H))</f>
        <v/>
      </c>
      <c r="H138" s="5" t="str">
        <f t="shared" si="8"/>
        <v/>
      </c>
      <c r="I138" s="4" t="str">
        <f t="shared" si="9"/>
        <v/>
      </c>
    </row>
    <row r="139" spans="1:9" x14ac:dyDescent="0.25">
      <c r="A139" s="4"/>
      <c r="B139" s="4"/>
      <c r="C139" s="4"/>
      <c r="D139" s="4"/>
      <c r="E139" s="5"/>
      <c r="F139" s="5" t="str">
        <f>IF($A139="","",SUMIF(Party_Ledger!$C:$C,$A139,Party_Ledger!$G:$G))</f>
        <v/>
      </c>
      <c r="G139" s="5" t="str">
        <f>IF($A139="","",SUMIF(Party_Ledger!$C:$C,$A139,Party_Ledger!$H:$H))</f>
        <v/>
      </c>
      <c r="H139" s="5" t="str">
        <f t="shared" si="8"/>
        <v/>
      </c>
      <c r="I139" s="4" t="str">
        <f t="shared" si="9"/>
        <v/>
      </c>
    </row>
    <row r="140" spans="1:9" x14ac:dyDescent="0.25">
      <c r="A140" s="4"/>
      <c r="B140" s="4"/>
      <c r="C140" s="4"/>
      <c r="D140" s="4"/>
      <c r="E140" s="5"/>
      <c r="F140" s="5" t="str">
        <f>IF($A140="","",SUMIF(Party_Ledger!$C:$C,$A140,Party_Ledger!$G:$G))</f>
        <v/>
      </c>
      <c r="G140" s="5" t="str">
        <f>IF($A140="","",SUMIF(Party_Ledger!$C:$C,$A140,Party_Ledger!$H:$H))</f>
        <v/>
      </c>
      <c r="H140" s="5" t="str">
        <f t="shared" si="8"/>
        <v/>
      </c>
      <c r="I140" s="4" t="str">
        <f t="shared" si="9"/>
        <v/>
      </c>
    </row>
    <row r="141" spans="1:9" x14ac:dyDescent="0.25">
      <c r="A141" s="4"/>
      <c r="B141" s="4"/>
      <c r="C141" s="4"/>
      <c r="D141" s="4"/>
      <c r="E141" s="5"/>
      <c r="F141" s="5" t="str">
        <f>IF($A141="","",SUMIF(Party_Ledger!$C:$C,$A141,Party_Ledger!$G:$G))</f>
        <v/>
      </c>
      <c r="G141" s="5" t="str">
        <f>IF($A141="","",SUMIF(Party_Ledger!$C:$C,$A141,Party_Ledger!$H:$H))</f>
        <v/>
      </c>
      <c r="H141" s="5" t="str">
        <f t="shared" si="8"/>
        <v/>
      </c>
      <c r="I141" s="4" t="str">
        <f t="shared" si="9"/>
        <v/>
      </c>
    </row>
    <row r="142" spans="1:9" x14ac:dyDescent="0.25">
      <c r="A142" s="4"/>
      <c r="B142" s="4"/>
      <c r="C142" s="4"/>
      <c r="D142" s="4"/>
      <c r="E142" s="5"/>
      <c r="F142" s="5" t="str">
        <f>IF($A142="","",SUMIF(Party_Ledger!$C:$C,$A142,Party_Ledger!$G:$G))</f>
        <v/>
      </c>
      <c r="G142" s="5" t="str">
        <f>IF($A142="","",SUMIF(Party_Ledger!$C:$C,$A142,Party_Ledger!$H:$H))</f>
        <v/>
      </c>
      <c r="H142" s="5" t="str">
        <f t="shared" si="8"/>
        <v/>
      </c>
      <c r="I142" s="4" t="str">
        <f t="shared" si="9"/>
        <v/>
      </c>
    </row>
    <row r="143" spans="1:9" x14ac:dyDescent="0.25">
      <c r="A143" s="4"/>
      <c r="B143" s="4"/>
      <c r="C143" s="4"/>
      <c r="D143" s="4"/>
      <c r="E143" s="5"/>
      <c r="F143" s="5" t="str">
        <f>IF($A143="","",SUMIF(Party_Ledger!$C:$C,$A143,Party_Ledger!$G:$G))</f>
        <v/>
      </c>
      <c r="G143" s="5" t="str">
        <f>IF($A143="","",SUMIF(Party_Ledger!$C:$C,$A143,Party_Ledger!$H:$H))</f>
        <v/>
      </c>
      <c r="H143" s="5" t="str">
        <f t="shared" si="8"/>
        <v/>
      </c>
      <c r="I143" s="4" t="str">
        <f t="shared" si="9"/>
        <v/>
      </c>
    </row>
    <row r="144" spans="1:9" x14ac:dyDescent="0.25">
      <c r="A144" s="4"/>
      <c r="B144" s="4"/>
      <c r="C144" s="4"/>
      <c r="D144" s="4"/>
      <c r="E144" s="5"/>
      <c r="F144" s="5" t="str">
        <f>IF($A144="","",SUMIF(Party_Ledger!$C:$C,$A144,Party_Ledger!$G:$G))</f>
        <v/>
      </c>
      <c r="G144" s="5" t="str">
        <f>IF($A144="","",SUMIF(Party_Ledger!$C:$C,$A144,Party_Ledger!$H:$H))</f>
        <v/>
      </c>
      <c r="H144" s="5" t="str">
        <f t="shared" si="8"/>
        <v/>
      </c>
      <c r="I144" s="4" t="str">
        <f t="shared" si="9"/>
        <v/>
      </c>
    </row>
    <row r="145" spans="1:9" x14ac:dyDescent="0.25">
      <c r="A145" s="4"/>
      <c r="B145" s="4"/>
      <c r="C145" s="4"/>
      <c r="D145" s="4"/>
      <c r="E145" s="5"/>
      <c r="F145" s="5" t="str">
        <f>IF($A145="","",SUMIF(Party_Ledger!$C:$C,$A145,Party_Ledger!$G:$G))</f>
        <v/>
      </c>
      <c r="G145" s="5" t="str">
        <f>IF($A145="","",SUMIF(Party_Ledger!$C:$C,$A145,Party_Ledger!$H:$H))</f>
        <v/>
      </c>
      <c r="H145" s="5" t="str">
        <f t="shared" si="8"/>
        <v/>
      </c>
      <c r="I145" s="4" t="str">
        <f t="shared" si="9"/>
        <v/>
      </c>
    </row>
    <row r="146" spans="1:9" x14ac:dyDescent="0.25">
      <c r="A146" s="4"/>
      <c r="B146" s="4"/>
      <c r="C146" s="4"/>
      <c r="D146" s="4"/>
      <c r="E146" s="5"/>
      <c r="F146" s="5" t="str">
        <f>IF($A146="","",SUMIF(Party_Ledger!$C:$C,$A146,Party_Ledger!$G:$G))</f>
        <v/>
      </c>
      <c r="G146" s="5" t="str">
        <f>IF($A146="","",SUMIF(Party_Ledger!$C:$C,$A146,Party_Ledger!$H:$H))</f>
        <v/>
      </c>
      <c r="H146" s="5" t="str">
        <f t="shared" si="8"/>
        <v/>
      </c>
      <c r="I146" s="4" t="str">
        <f t="shared" si="9"/>
        <v/>
      </c>
    </row>
    <row r="147" spans="1:9" x14ac:dyDescent="0.25">
      <c r="A147" s="4"/>
      <c r="B147" s="4"/>
      <c r="C147" s="4"/>
      <c r="D147" s="4"/>
      <c r="E147" s="5"/>
      <c r="F147" s="5" t="str">
        <f>IF($A147="","",SUMIF(Party_Ledger!$C:$C,$A147,Party_Ledger!$G:$G))</f>
        <v/>
      </c>
      <c r="G147" s="5" t="str">
        <f>IF($A147="","",SUMIF(Party_Ledger!$C:$C,$A147,Party_Ledger!$H:$H))</f>
        <v/>
      </c>
      <c r="H147" s="5" t="str">
        <f t="shared" si="8"/>
        <v/>
      </c>
      <c r="I147" s="4" t="str">
        <f t="shared" si="9"/>
        <v/>
      </c>
    </row>
    <row r="148" spans="1:9" x14ac:dyDescent="0.25">
      <c r="A148" s="4"/>
      <c r="B148" s="4"/>
      <c r="C148" s="4"/>
      <c r="D148" s="4"/>
      <c r="E148" s="5"/>
      <c r="F148" s="5" t="str">
        <f>IF($A148="","",SUMIF(Party_Ledger!$C:$C,$A148,Party_Ledger!$G:$G))</f>
        <v/>
      </c>
      <c r="G148" s="5" t="str">
        <f>IF($A148="","",SUMIF(Party_Ledger!$C:$C,$A148,Party_Ledger!$H:$H))</f>
        <v/>
      </c>
      <c r="H148" s="5" t="str">
        <f t="shared" si="8"/>
        <v/>
      </c>
      <c r="I148" s="4" t="str">
        <f t="shared" si="9"/>
        <v/>
      </c>
    </row>
    <row r="149" spans="1:9" x14ac:dyDescent="0.25">
      <c r="A149" s="4"/>
      <c r="B149" s="4"/>
      <c r="C149" s="4"/>
      <c r="D149" s="4"/>
      <c r="E149" s="5"/>
      <c r="F149" s="5" t="str">
        <f>IF($A149="","",SUMIF(Party_Ledger!$C:$C,$A149,Party_Ledger!$G:$G))</f>
        <v/>
      </c>
      <c r="G149" s="5" t="str">
        <f>IF($A149="","",SUMIF(Party_Ledger!$C:$C,$A149,Party_Ledger!$H:$H))</f>
        <v/>
      </c>
      <c r="H149" s="5" t="str">
        <f t="shared" si="8"/>
        <v/>
      </c>
      <c r="I149" s="4" t="str">
        <f t="shared" si="9"/>
        <v/>
      </c>
    </row>
    <row r="150" spans="1:9" x14ac:dyDescent="0.25">
      <c r="A150" s="4"/>
      <c r="B150" s="4"/>
      <c r="C150" s="4"/>
      <c r="D150" s="4"/>
      <c r="E150" s="5"/>
      <c r="F150" s="5" t="str">
        <f>IF($A150="","",SUMIF(Party_Ledger!$C:$C,$A150,Party_Ledger!$G:$G))</f>
        <v/>
      </c>
      <c r="G150" s="5" t="str">
        <f>IF($A150="","",SUMIF(Party_Ledger!$C:$C,$A150,Party_Ledger!$H:$H))</f>
        <v/>
      </c>
      <c r="H150" s="5" t="str">
        <f t="shared" si="8"/>
        <v/>
      </c>
      <c r="I150" s="4" t="str">
        <f t="shared" si="9"/>
        <v/>
      </c>
    </row>
    <row r="151" spans="1:9" x14ac:dyDescent="0.25">
      <c r="A151" s="4"/>
      <c r="B151" s="4"/>
      <c r="C151" s="4"/>
      <c r="D151" s="4"/>
      <c r="E151" s="5"/>
      <c r="F151" s="5" t="str">
        <f>IF($A151="","",SUMIF(Party_Ledger!$C:$C,$A151,Party_Ledger!$G:$G))</f>
        <v/>
      </c>
      <c r="G151" s="5" t="str">
        <f>IF($A151="","",SUMIF(Party_Ledger!$C:$C,$A151,Party_Ledger!$H:$H))</f>
        <v/>
      </c>
      <c r="H151" s="5" t="str">
        <f t="shared" si="8"/>
        <v/>
      </c>
      <c r="I151" s="4" t="str">
        <f t="shared" si="9"/>
        <v/>
      </c>
    </row>
    <row r="152" spans="1:9" x14ac:dyDescent="0.25">
      <c r="A152" s="4"/>
      <c r="B152" s="4"/>
      <c r="C152" s="4"/>
      <c r="D152" s="4"/>
      <c r="E152" s="5"/>
      <c r="F152" s="5" t="str">
        <f>IF($A152="","",SUMIF(Party_Ledger!$C:$C,$A152,Party_Ledger!$G:$G))</f>
        <v/>
      </c>
      <c r="G152" s="5" t="str">
        <f>IF($A152="","",SUMIF(Party_Ledger!$C:$C,$A152,Party_Ledger!$H:$H))</f>
        <v/>
      </c>
      <c r="H152" s="5" t="str">
        <f t="shared" si="8"/>
        <v/>
      </c>
      <c r="I152" s="4" t="str">
        <f t="shared" si="9"/>
        <v/>
      </c>
    </row>
    <row r="153" spans="1:9" x14ac:dyDescent="0.25">
      <c r="A153" s="4"/>
      <c r="B153" s="4"/>
      <c r="C153" s="4"/>
      <c r="D153" s="4"/>
      <c r="E153" s="5"/>
      <c r="F153" s="5" t="str">
        <f>IF($A153="","",SUMIF(Party_Ledger!$C:$C,$A153,Party_Ledger!$G:$G))</f>
        <v/>
      </c>
      <c r="G153" s="5" t="str">
        <f>IF($A153="","",SUMIF(Party_Ledger!$C:$C,$A153,Party_Ledger!$H:$H))</f>
        <v/>
      </c>
      <c r="H153" s="5" t="str">
        <f t="shared" si="8"/>
        <v/>
      </c>
      <c r="I153" s="4" t="str">
        <f t="shared" si="9"/>
        <v/>
      </c>
    </row>
    <row r="154" spans="1:9" x14ac:dyDescent="0.25">
      <c r="A154" s="4"/>
      <c r="B154" s="4"/>
      <c r="C154" s="4"/>
      <c r="D154" s="4"/>
      <c r="E154" s="5"/>
      <c r="F154" s="5" t="str">
        <f>IF($A154="","",SUMIF(Party_Ledger!$C:$C,$A154,Party_Ledger!$G:$G))</f>
        <v/>
      </c>
      <c r="G154" s="5" t="str">
        <f>IF($A154="","",SUMIF(Party_Ledger!$C:$C,$A154,Party_Ledger!$H:$H))</f>
        <v/>
      </c>
      <c r="H154" s="5" t="str">
        <f t="shared" si="8"/>
        <v/>
      </c>
      <c r="I154" s="4" t="str">
        <f t="shared" si="9"/>
        <v/>
      </c>
    </row>
    <row r="155" spans="1:9" x14ac:dyDescent="0.25">
      <c r="A155" s="4"/>
      <c r="B155" s="4"/>
      <c r="C155" s="4"/>
      <c r="D155" s="4"/>
      <c r="E155" s="5"/>
      <c r="F155" s="5" t="str">
        <f>IF($A155="","",SUMIF(Party_Ledger!$C:$C,$A155,Party_Ledger!$G:$G))</f>
        <v/>
      </c>
      <c r="G155" s="5" t="str">
        <f>IF($A155="","",SUMIF(Party_Ledger!$C:$C,$A155,Party_Ledger!$H:$H))</f>
        <v/>
      </c>
      <c r="H155" s="5" t="str">
        <f t="shared" si="8"/>
        <v/>
      </c>
      <c r="I155" s="4" t="str">
        <f t="shared" si="9"/>
        <v/>
      </c>
    </row>
    <row r="156" spans="1:9" x14ac:dyDescent="0.25">
      <c r="A156" s="4"/>
      <c r="B156" s="4"/>
      <c r="C156" s="4"/>
      <c r="D156" s="4"/>
      <c r="E156" s="5"/>
      <c r="F156" s="5" t="str">
        <f>IF($A156="","",SUMIF(Party_Ledger!$C:$C,$A156,Party_Ledger!$G:$G))</f>
        <v/>
      </c>
      <c r="G156" s="5" t="str">
        <f>IF($A156="","",SUMIF(Party_Ledger!$C:$C,$A156,Party_Ledger!$H:$H))</f>
        <v/>
      </c>
      <c r="H156" s="5" t="str">
        <f t="shared" si="8"/>
        <v/>
      </c>
      <c r="I156" s="4" t="str">
        <f t="shared" si="9"/>
        <v/>
      </c>
    </row>
    <row r="157" spans="1:9" x14ac:dyDescent="0.25">
      <c r="A157" s="4"/>
      <c r="B157" s="4"/>
      <c r="C157" s="4"/>
      <c r="D157" s="4"/>
      <c r="E157" s="5"/>
      <c r="F157" s="5" t="str">
        <f>IF($A157="","",SUMIF(Party_Ledger!$C:$C,$A157,Party_Ledger!$G:$G))</f>
        <v/>
      </c>
      <c r="G157" s="5" t="str">
        <f>IF($A157="","",SUMIF(Party_Ledger!$C:$C,$A157,Party_Ledger!$H:$H))</f>
        <v/>
      </c>
      <c r="H157" s="5" t="str">
        <f t="shared" si="8"/>
        <v/>
      </c>
      <c r="I157" s="4" t="str">
        <f t="shared" si="9"/>
        <v/>
      </c>
    </row>
    <row r="158" spans="1:9" x14ac:dyDescent="0.25">
      <c r="A158" s="4"/>
      <c r="B158" s="4"/>
      <c r="C158" s="4"/>
      <c r="D158" s="4"/>
      <c r="E158" s="5"/>
      <c r="F158" s="5" t="str">
        <f>IF($A158="","",SUMIF(Party_Ledger!$C:$C,$A158,Party_Ledger!$G:$G))</f>
        <v/>
      </c>
      <c r="G158" s="5" t="str">
        <f>IF($A158="","",SUMIF(Party_Ledger!$C:$C,$A158,Party_Ledger!$H:$H))</f>
        <v/>
      </c>
      <c r="H158" s="5" t="str">
        <f t="shared" si="8"/>
        <v/>
      </c>
      <c r="I158" s="4" t="str">
        <f t="shared" si="9"/>
        <v/>
      </c>
    </row>
    <row r="159" spans="1:9" x14ac:dyDescent="0.25">
      <c r="A159" s="4"/>
      <c r="B159" s="4"/>
      <c r="C159" s="4"/>
      <c r="D159" s="4"/>
      <c r="E159" s="5"/>
      <c r="F159" s="5" t="str">
        <f>IF($A159="","",SUMIF(Party_Ledger!$C:$C,$A159,Party_Ledger!$G:$G))</f>
        <v/>
      </c>
      <c r="G159" s="5" t="str">
        <f>IF($A159="","",SUMIF(Party_Ledger!$C:$C,$A159,Party_Ledger!$H:$H))</f>
        <v/>
      </c>
      <c r="H159" s="5" t="str">
        <f t="shared" si="8"/>
        <v/>
      </c>
      <c r="I159" s="4" t="str">
        <f t="shared" si="9"/>
        <v/>
      </c>
    </row>
    <row r="160" spans="1:9" x14ac:dyDescent="0.25">
      <c r="A160" s="4"/>
      <c r="B160" s="4"/>
      <c r="C160" s="4"/>
      <c r="D160" s="4"/>
      <c r="E160" s="5"/>
      <c r="F160" s="5" t="str">
        <f>IF($A160="","",SUMIF(Party_Ledger!$C:$C,$A160,Party_Ledger!$G:$G))</f>
        <v/>
      </c>
      <c r="G160" s="5" t="str">
        <f>IF($A160="","",SUMIF(Party_Ledger!$C:$C,$A160,Party_Ledger!$H:$H))</f>
        <v/>
      </c>
      <c r="H160" s="5" t="str">
        <f t="shared" si="8"/>
        <v/>
      </c>
      <c r="I160" s="4" t="str">
        <f t="shared" si="9"/>
        <v/>
      </c>
    </row>
    <row r="161" spans="1:9" x14ac:dyDescent="0.25">
      <c r="A161" s="4"/>
      <c r="B161" s="4"/>
      <c r="C161" s="4"/>
      <c r="D161" s="4"/>
      <c r="E161" s="5"/>
      <c r="F161" s="5" t="str">
        <f>IF($A161="","",SUMIF(Party_Ledger!$C:$C,$A161,Party_Ledger!$G:$G))</f>
        <v/>
      </c>
      <c r="G161" s="5" t="str">
        <f>IF($A161="","",SUMIF(Party_Ledger!$C:$C,$A161,Party_Ledger!$H:$H))</f>
        <v/>
      </c>
      <c r="H161" s="5" t="str">
        <f t="shared" si="8"/>
        <v/>
      </c>
      <c r="I161" s="4" t="str">
        <f t="shared" si="9"/>
        <v/>
      </c>
    </row>
    <row r="162" spans="1:9" x14ac:dyDescent="0.25">
      <c r="A162" s="4"/>
      <c r="B162" s="4"/>
      <c r="C162" s="4"/>
      <c r="D162" s="4"/>
      <c r="E162" s="5"/>
      <c r="F162" s="5" t="str">
        <f>IF($A162="","",SUMIF(Party_Ledger!$C:$C,$A162,Party_Ledger!$G:$G))</f>
        <v/>
      </c>
      <c r="G162" s="5" t="str">
        <f>IF($A162="","",SUMIF(Party_Ledger!$C:$C,$A162,Party_Ledger!$H:$H))</f>
        <v/>
      </c>
      <c r="H162" s="5" t="str">
        <f t="shared" si="8"/>
        <v/>
      </c>
      <c r="I162" s="4" t="str">
        <f t="shared" si="9"/>
        <v/>
      </c>
    </row>
    <row r="163" spans="1:9" x14ac:dyDescent="0.25">
      <c r="A163" s="4"/>
      <c r="B163" s="4"/>
      <c r="C163" s="4"/>
      <c r="D163" s="4"/>
      <c r="E163" s="5"/>
      <c r="F163" s="5" t="str">
        <f>IF($A163="","",SUMIF(Party_Ledger!$C:$C,$A163,Party_Ledger!$G:$G))</f>
        <v/>
      </c>
      <c r="G163" s="5" t="str">
        <f>IF($A163="","",SUMIF(Party_Ledger!$C:$C,$A163,Party_Ledger!$H:$H))</f>
        <v/>
      </c>
      <c r="H163" s="5" t="str">
        <f t="shared" si="8"/>
        <v/>
      </c>
      <c r="I163" s="4" t="str">
        <f t="shared" si="9"/>
        <v/>
      </c>
    </row>
    <row r="164" spans="1:9" x14ac:dyDescent="0.25">
      <c r="A164" s="4"/>
      <c r="B164" s="4"/>
      <c r="C164" s="4"/>
      <c r="D164" s="4"/>
      <c r="E164" s="5"/>
      <c r="F164" s="5" t="str">
        <f>IF($A164="","",SUMIF(Party_Ledger!$C:$C,$A164,Party_Ledger!$G:$G))</f>
        <v/>
      </c>
      <c r="G164" s="5" t="str">
        <f>IF($A164="","",SUMIF(Party_Ledger!$C:$C,$A164,Party_Ledger!$H:$H))</f>
        <v/>
      </c>
      <c r="H164" s="5" t="str">
        <f t="shared" si="8"/>
        <v/>
      </c>
      <c r="I164" s="4" t="str">
        <f t="shared" si="9"/>
        <v/>
      </c>
    </row>
    <row r="165" spans="1:9" x14ac:dyDescent="0.25">
      <c r="A165" s="4"/>
      <c r="B165" s="4"/>
      <c r="C165" s="4"/>
      <c r="D165" s="4"/>
      <c r="E165" s="5"/>
      <c r="F165" s="5" t="str">
        <f>IF($A165="","",SUMIF(Party_Ledger!$C:$C,$A165,Party_Ledger!$G:$G))</f>
        <v/>
      </c>
      <c r="G165" s="5" t="str">
        <f>IF($A165="","",SUMIF(Party_Ledger!$C:$C,$A165,Party_Ledger!$H:$H))</f>
        <v/>
      </c>
      <c r="H165" s="5" t="str">
        <f t="shared" si="8"/>
        <v/>
      </c>
      <c r="I165" s="4" t="str">
        <f t="shared" si="9"/>
        <v/>
      </c>
    </row>
    <row r="166" spans="1:9" x14ac:dyDescent="0.25">
      <c r="A166" s="4"/>
      <c r="B166" s="4"/>
      <c r="C166" s="4"/>
      <c r="D166" s="4"/>
      <c r="E166" s="5"/>
      <c r="F166" s="5" t="str">
        <f>IF($A166="","",SUMIF(Party_Ledger!$C:$C,$A166,Party_Ledger!$G:$G))</f>
        <v/>
      </c>
      <c r="G166" s="5" t="str">
        <f>IF($A166="","",SUMIF(Party_Ledger!$C:$C,$A166,Party_Ledger!$H:$H))</f>
        <v/>
      </c>
      <c r="H166" s="5" t="str">
        <f t="shared" si="8"/>
        <v/>
      </c>
      <c r="I166" s="4" t="str">
        <f t="shared" si="9"/>
        <v/>
      </c>
    </row>
    <row r="167" spans="1:9" x14ac:dyDescent="0.25">
      <c r="A167" s="4"/>
      <c r="B167" s="4"/>
      <c r="C167" s="4"/>
      <c r="D167" s="4"/>
      <c r="E167" s="5"/>
      <c r="F167" s="5" t="str">
        <f>IF($A167="","",SUMIF(Party_Ledger!$C:$C,$A167,Party_Ledger!$G:$G))</f>
        <v/>
      </c>
      <c r="G167" s="5" t="str">
        <f>IF($A167="","",SUMIF(Party_Ledger!$C:$C,$A167,Party_Ledger!$H:$H))</f>
        <v/>
      </c>
      <c r="H167" s="5" t="str">
        <f t="shared" si="8"/>
        <v/>
      </c>
      <c r="I167" s="4" t="str">
        <f t="shared" si="9"/>
        <v/>
      </c>
    </row>
    <row r="168" spans="1:9" x14ac:dyDescent="0.25">
      <c r="A168" s="4"/>
      <c r="B168" s="4"/>
      <c r="C168" s="4"/>
      <c r="D168" s="4"/>
      <c r="E168" s="5"/>
      <c r="F168" s="5" t="str">
        <f>IF($A168="","",SUMIF(Party_Ledger!$C:$C,$A168,Party_Ledger!$G:$G))</f>
        <v/>
      </c>
      <c r="G168" s="5" t="str">
        <f>IF($A168="","",SUMIF(Party_Ledger!$C:$C,$A168,Party_Ledger!$H:$H))</f>
        <v/>
      </c>
      <c r="H168" s="5" t="str">
        <f t="shared" si="8"/>
        <v/>
      </c>
      <c r="I168" s="4" t="str">
        <f t="shared" si="9"/>
        <v/>
      </c>
    </row>
    <row r="169" spans="1:9" x14ac:dyDescent="0.25">
      <c r="A169" s="4"/>
      <c r="B169" s="4"/>
      <c r="C169" s="4"/>
      <c r="D169" s="4"/>
      <c r="E169" s="5"/>
      <c r="F169" s="5" t="str">
        <f>IF($A169="","",SUMIF(Party_Ledger!$C:$C,$A169,Party_Ledger!$G:$G))</f>
        <v/>
      </c>
      <c r="G169" s="5" t="str">
        <f>IF($A169="","",SUMIF(Party_Ledger!$C:$C,$A169,Party_Ledger!$H:$H))</f>
        <v/>
      </c>
      <c r="H169" s="5" t="str">
        <f t="shared" si="8"/>
        <v/>
      </c>
      <c r="I169" s="4" t="str">
        <f t="shared" si="9"/>
        <v/>
      </c>
    </row>
    <row r="170" spans="1:9" x14ac:dyDescent="0.25">
      <c r="A170" s="4"/>
      <c r="B170" s="4"/>
      <c r="C170" s="4"/>
      <c r="D170" s="4"/>
      <c r="E170" s="5"/>
      <c r="F170" s="5" t="str">
        <f>IF($A170="","",SUMIF(Party_Ledger!$C:$C,$A170,Party_Ledger!$G:$G))</f>
        <v/>
      </c>
      <c r="G170" s="5" t="str">
        <f>IF($A170="","",SUMIF(Party_Ledger!$C:$C,$A170,Party_Ledger!$H:$H))</f>
        <v/>
      </c>
      <c r="H170" s="5" t="str">
        <f t="shared" si="8"/>
        <v/>
      </c>
      <c r="I170" s="4" t="str">
        <f t="shared" si="9"/>
        <v/>
      </c>
    </row>
    <row r="171" spans="1:9" x14ac:dyDescent="0.25">
      <c r="A171" s="4"/>
      <c r="B171" s="4"/>
      <c r="C171" s="4"/>
      <c r="D171" s="4"/>
      <c r="E171" s="5"/>
      <c r="F171" s="5" t="str">
        <f>IF($A171="","",SUMIF(Party_Ledger!$C:$C,$A171,Party_Ledger!$G:$G))</f>
        <v/>
      </c>
      <c r="G171" s="5" t="str">
        <f>IF($A171="","",SUMIF(Party_Ledger!$C:$C,$A171,Party_Ledger!$H:$H))</f>
        <v/>
      </c>
      <c r="H171" s="5" t="str">
        <f t="shared" si="8"/>
        <v/>
      </c>
      <c r="I171" s="4" t="str">
        <f t="shared" si="9"/>
        <v/>
      </c>
    </row>
    <row r="172" spans="1:9" x14ac:dyDescent="0.25">
      <c r="A172" s="4"/>
      <c r="B172" s="4"/>
      <c r="C172" s="4"/>
      <c r="D172" s="4"/>
      <c r="E172" s="5"/>
      <c r="F172" s="5" t="str">
        <f>IF($A172="","",SUMIF(Party_Ledger!$C:$C,$A172,Party_Ledger!$G:$G))</f>
        <v/>
      </c>
      <c r="G172" s="5" t="str">
        <f>IF($A172="","",SUMIF(Party_Ledger!$C:$C,$A172,Party_Ledger!$H:$H))</f>
        <v/>
      </c>
      <c r="H172" s="5" t="str">
        <f t="shared" si="8"/>
        <v/>
      </c>
      <c r="I172" s="4" t="str">
        <f t="shared" si="9"/>
        <v/>
      </c>
    </row>
    <row r="173" spans="1:9" x14ac:dyDescent="0.25">
      <c r="A173" s="4"/>
      <c r="B173" s="4"/>
      <c r="C173" s="4"/>
      <c r="D173" s="4"/>
      <c r="E173" s="5"/>
      <c r="F173" s="5" t="str">
        <f>IF($A173="","",SUMIF(Party_Ledger!$C:$C,$A173,Party_Ledger!$G:$G))</f>
        <v/>
      </c>
      <c r="G173" s="5" t="str">
        <f>IF($A173="","",SUMIF(Party_Ledger!$C:$C,$A173,Party_Ledger!$H:$H))</f>
        <v/>
      </c>
      <c r="H173" s="5" t="str">
        <f t="shared" si="8"/>
        <v/>
      </c>
      <c r="I173" s="4" t="str">
        <f t="shared" si="9"/>
        <v/>
      </c>
    </row>
    <row r="174" spans="1:9" x14ac:dyDescent="0.25">
      <c r="A174" s="4"/>
      <c r="B174" s="4"/>
      <c r="C174" s="4"/>
      <c r="D174" s="4"/>
      <c r="E174" s="5"/>
      <c r="F174" s="5" t="str">
        <f>IF($A174="","",SUMIF(Party_Ledger!$C:$C,$A174,Party_Ledger!$G:$G))</f>
        <v/>
      </c>
      <c r="G174" s="5" t="str">
        <f>IF($A174="","",SUMIF(Party_Ledger!$C:$C,$A174,Party_Ledger!$H:$H))</f>
        <v/>
      </c>
      <c r="H174" s="5" t="str">
        <f t="shared" si="8"/>
        <v/>
      </c>
      <c r="I174" s="4" t="str">
        <f t="shared" si="9"/>
        <v/>
      </c>
    </row>
    <row r="175" spans="1:9" x14ac:dyDescent="0.25">
      <c r="A175" s="4"/>
      <c r="B175" s="4"/>
      <c r="C175" s="4"/>
      <c r="D175" s="4"/>
      <c r="E175" s="5"/>
      <c r="F175" s="5" t="str">
        <f>IF($A175="","",SUMIF(Party_Ledger!$C:$C,$A175,Party_Ledger!$G:$G))</f>
        <v/>
      </c>
      <c r="G175" s="5" t="str">
        <f>IF($A175="","",SUMIF(Party_Ledger!$C:$C,$A175,Party_Ledger!$H:$H))</f>
        <v/>
      </c>
      <c r="H175" s="5" t="str">
        <f t="shared" si="8"/>
        <v/>
      </c>
      <c r="I175" s="4" t="str">
        <f t="shared" si="9"/>
        <v/>
      </c>
    </row>
    <row r="176" spans="1:9" x14ac:dyDescent="0.25">
      <c r="A176" s="4"/>
      <c r="B176" s="4"/>
      <c r="C176" s="4"/>
      <c r="D176" s="4"/>
      <c r="E176" s="5"/>
      <c r="F176" s="5" t="str">
        <f>IF($A176="","",SUMIF(Party_Ledger!$C:$C,$A176,Party_Ledger!$G:$G))</f>
        <v/>
      </c>
      <c r="G176" s="5" t="str">
        <f>IF($A176="","",SUMIF(Party_Ledger!$C:$C,$A176,Party_Ledger!$H:$H))</f>
        <v/>
      </c>
      <c r="H176" s="5" t="str">
        <f t="shared" si="8"/>
        <v/>
      </c>
      <c r="I176" s="4" t="str">
        <f t="shared" si="9"/>
        <v/>
      </c>
    </row>
    <row r="177" spans="1:9" x14ac:dyDescent="0.25">
      <c r="A177" s="4"/>
      <c r="B177" s="4"/>
      <c r="C177" s="4"/>
      <c r="D177" s="4"/>
      <c r="E177" s="5"/>
      <c r="F177" s="5" t="str">
        <f>IF($A177="","",SUMIF(Party_Ledger!$C:$C,$A177,Party_Ledger!$G:$G))</f>
        <v/>
      </c>
      <c r="G177" s="5" t="str">
        <f>IF($A177="","",SUMIF(Party_Ledger!$C:$C,$A177,Party_Ledger!$H:$H))</f>
        <v/>
      </c>
      <c r="H177" s="5" t="str">
        <f t="shared" si="8"/>
        <v/>
      </c>
      <c r="I177" s="4" t="str">
        <f t="shared" si="9"/>
        <v/>
      </c>
    </row>
    <row r="178" spans="1:9" x14ac:dyDescent="0.25">
      <c r="A178" s="4"/>
      <c r="B178" s="4"/>
      <c r="C178" s="4"/>
      <c r="D178" s="4"/>
      <c r="E178" s="5"/>
      <c r="F178" s="5" t="str">
        <f>IF($A178="","",SUMIF(Party_Ledger!$C:$C,$A178,Party_Ledger!$G:$G))</f>
        <v/>
      </c>
      <c r="G178" s="5" t="str">
        <f>IF($A178="","",SUMIF(Party_Ledger!$C:$C,$A178,Party_Ledger!$H:$H))</f>
        <v/>
      </c>
      <c r="H178" s="5" t="str">
        <f t="shared" si="8"/>
        <v/>
      </c>
      <c r="I178" s="4" t="str">
        <f t="shared" si="9"/>
        <v/>
      </c>
    </row>
    <row r="179" spans="1:9" x14ac:dyDescent="0.25">
      <c r="A179" s="4"/>
      <c r="B179" s="4"/>
      <c r="C179" s="4"/>
      <c r="D179" s="4"/>
      <c r="E179" s="5"/>
      <c r="F179" s="5" t="str">
        <f>IF($A179="","",SUMIF(Party_Ledger!$C:$C,$A179,Party_Ledger!$G:$G))</f>
        <v/>
      </c>
      <c r="G179" s="5" t="str">
        <f>IF($A179="","",SUMIF(Party_Ledger!$C:$C,$A179,Party_Ledger!$H:$H))</f>
        <v/>
      </c>
      <c r="H179" s="5" t="str">
        <f t="shared" si="8"/>
        <v/>
      </c>
      <c r="I179" s="4" t="str">
        <f t="shared" si="9"/>
        <v/>
      </c>
    </row>
    <row r="180" spans="1:9" x14ac:dyDescent="0.25">
      <c r="A180" s="4"/>
      <c r="B180" s="4"/>
      <c r="C180" s="4"/>
      <c r="D180" s="4"/>
      <c r="E180" s="5"/>
      <c r="F180" s="5" t="str">
        <f>IF($A180="","",SUMIF(Party_Ledger!$C:$C,$A180,Party_Ledger!$G:$G))</f>
        <v/>
      </c>
      <c r="G180" s="5" t="str">
        <f>IF($A180="","",SUMIF(Party_Ledger!$C:$C,$A180,Party_Ledger!$H:$H))</f>
        <v/>
      </c>
      <c r="H180" s="5" t="str">
        <f t="shared" si="8"/>
        <v/>
      </c>
      <c r="I180" s="4" t="str">
        <f t="shared" si="9"/>
        <v/>
      </c>
    </row>
    <row r="181" spans="1:9" x14ac:dyDescent="0.25">
      <c r="A181" s="4"/>
      <c r="B181" s="4"/>
      <c r="C181" s="4"/>
      <c r="D181" s="4"/>
      <c r="E181" s="5"/>
      <c r="F181" s="5" t="str">
        <f>IF($A181="","",SUMIF(Party_Ledger!$C:$C,$A181,Party_Ledger!$G:$G))</f>
        <v/>
      </c>
      <c r="G181" s="5" t="str">
        <f>IF($A181="","",SUMIF(Party_Ledger!$C:$C,$A181,Party_Ledger!$H:$H))</f>
        <v/>
      </c>
      <c r="H181" s="5" t="str">
        <f t="shared" si="8"/>
        <v/>
      </c>
      <c r="I181" s="4" t="str">
        <f t="shared" si="9"/>
        <v/>
      </c>
    </row>
    <row r="182" spans="1:9" x14ac:dyDescent="0.25">
      <c r="A182" s="4"/>
      <c r="B182" s="4"/>
      <c r="C182" s="4"/>
      <c r="D182" s="4"/>
      <c r="E182" s="5"/>
      <c r="F182" s="5" t="str">
        <f>IF($A182="","",SUMIF(Party_Ledger!$C:$C,$A182,Party_Ledger!$G:$G))</f>
        <v/>
      </c>
      <c r="G182" s="5" t="str">
        <f>IF($A182="","",SUMIF(Party_Ledger!$C:$C,$A182,Party_Ledger!$H:$H))</f>
        <v/>
      </c>
      <c r="H182" s="5" t="str">
        <f t="shared" si="8"/>
        <v/>
      </c>
      <c r="I182" s="4" t="str">
        <f t="shared" si="9"/>
        <v/>
      </c>
    </row>
    <row r="183" spans="1:9" x14ac:dyDescent="0.25">
      <c r="A183" s="4"/>
      <c r="B183" s="4"/>
      <c r="C183" s="4"/>
      <c r="D183" s="4"/>
      <c r="E183" s="5"/>
      <c r="F183" s="5" t="str">
        <f>IF($A183="","",SUMIF(Party_Ledger!$C:$C,$A183,Party_Ledger!$G:$G))</f>
        <v/>
      </c>
      <c r="G183" s="5" t="str">
        <f>IF($A183="","",SUMIF(Party_Ledger!$C:$C,$A183,Party_Ledger!$H:$H))</f>
        <v/>
      </c>
      <c r="H183" s="5" t="str">
        <f t="shared" si="8"/>
        <v/>
      </c>
      <c r="I183" s="4" t="str">
        <f t="shared" si="9"/>
        <v/>
      </c>
    </row>
    <row r="184" spans="1:9" x14ac:dyDescent="0.25">
      <c r="A184" s="4"/>
      <c r="B184" s="4"/>
      <c r="C184" s="4"/>
      <c r="D184" s="4"/>
      <c r="E184" s="5"/>
      <c r="F184" s="5" t="str">
        <f>IF($A184="","",SUMIF(Party_Ledger!$C:$C,$A184,Party_Ledger!$G:$G))</f>
        <v/>
      </c>
      <c r="G184" s="5" t="str">
        <f>IF($A184="","",SUMIF(Party_Ledger!$C:$C,$A184,Party_Ledger!$H:$H))</f>
        <v/>
      </c>
      <c r="H184" s="5" t="str">
        <f t="shared" si="8"/>
        <v/>
      </c>
      <c r="I184" s="4" t="str">
        <f t="shared" si="9"/>
        <v/>
      </c>
    </row>
    <row r="185" spans="1:9" x14ac:dyDescent="0.25">
      <c r="A185" s="4"/>
      <c r="B185" s="4"/>
      <c r="C185" s="4"/>
      <c r="D185" s="4"/>
      <c r="E185" s="5"/>
      <c r="F185" s="5" t="str">
        <f>IF($A185="","",SUMIF(Party_Ledger!$C:$C,$A185,Party_Ledger!$G:$G))</f>
        <v/>
      </c>
      <c r="G185" s="5" t="str">
        <f>IF($A185="","",SUMIF(Party_Ledger!$C:$C,$A185,Party_Ledger!$H:$H))</f>
        <v/>
      </c>
      <c r="H185" s="5" t="str">
        <f t="shared" si="8"/>
        <v/>
      </c>
      <c r="I185" s="4" t="str">
        <f t="shared" si="9"/>
        <v/>
      </c>
    </row>
    <row r="186" spans="1:9" x14ac:dyDescent="0.25">
      <c r="A186" s="4"/>
      <c r="B186" s="4"/>
      <c r="C186" s="4"/>
      <c r="D186" s="4"/>
      <c r="E186" s="5"/>
      <c r="F186" s="5" t="str">
        <f>IF($A186="","",SUMIF(Party_Ledger!$C:$C,$A186,Party_Ledger!$G:$G))</f>
        <v/>
      </c>
      <c r="G186" s="5" t="str">
        <f>IF($A186="","",SUMIF(Party_Ledger!$C:$C,$A186,Party_Ledger!$H:$H))</f>
        <v/>
      </c>
      <c r="H186" s="5" t="str">
        <f t="shared" si="8"/>
        <v/>
      </c>
      <c r="I186" s="4" t="str">
        <f t="shared" si="9"/>
        <v/>
      </c>
    </row>
    <row r="187" spans="1:9" x14ac:dyDescent="0.25">
      <c r="A187" s="4"/>
      <c r="B187" s="4"/>
      <c r="C187" s="4"/>
      <c r="D187" s="4"/>
      <c r="E187" s="5"/>
      <c r="F187" s="5" t="str">
        <f>IF($A187="","",SUMIF(Party_Ledger!$C:$C,$A187,Party_Ledger!$G:$G))</f>
        <v/>
      </c>
      <c r="G187" s="5" t="str">
        <f>IF($A187="","",SUMIF(Party_Ledger!$C:$C,$A187,Party_Ledger!$H:$H))</f>
        <v/>
      </c>
      <c r="H187" s="5" t="str">
        <f t="shared" si="8"/>
        <v/>
      </c>
      <c r="I187" s="4" t="str">
        <f t="shared" si="9"/>
        <v/>
      </c>
    </row>
    <row r="188" spans="1:9" x14ac:dyDescent="0.25">
      <c r="A188" s="4"/>
      <c r="B188" s="4"/>
      <c r="C188" s="4"/>
      <c r="D188" s="4"/>
      <c r="E188" s="5"/>
      <c r="F188" s="5" t="str">
        <f>IF($A188="","",SUMIF(Party_Ledger!$C:$C,$A188,Party_Ledger!$G:$G))</f>
        <v/>
      </c>
      <c r="G188" s="5" t="str">
        <f>IF($A188="","",SUMIF(Party_Ledger!$C:$C,$A188,Party_Ledger!$H:$H))</f>
        <v/>
      </c>
      <c r="H188" s="5" t="str">
        <f t="shared" si="8"/>
        <v/>
      </c>
      <c r="I188" s="4" t="str">
        <f t="shared" si="9"/>
        <v/>
      </c>
    </row>
    <row r="189" spans="1:9" x14ac:dyDescent="0.25">
      <c r="A189" s="4"/>
      <c r="B189" s="4"/>
      <c r="C189" s="4"/>
      <c r="D189" s="4"/>
      <c r="E189" s="5"/>
      <c r="F189" s="5" t="str">
        <f>IF($A189="","",SUMIF(Party_Ledger!$C:$C,$A189,Party_Ledger!$G:$G))</f>
        <v/>
      </c>
      <c r="G189" s="5" t="str">
        <f>IF($A189="","",SUMIF(Party_Ledger!$C:$C,$A189,Party_Ledger!$H:$H))</f>
        <v/>
      </c>
      <c r="H189" s="5" t="str">
        <f t="shared" si="8"/>
        <v/>
      </c>
      <c r="I189" s="4" t="str">
        <f t="shared" si="9"/>
        <v/>
      </c>
    </row>
    <row r="190" spans="1:9" x14ac:dyDescent="0.25">
      <c r="A190" s="4"/>
      <c r="B190" s="4"/>
      <c r="C190" s="4"/>
      <c r="D190" s="4"/>
      <c r="E190" s="5"/>
      <c r="F190" s="5" t="str">
        <f>IF($A190="","",SUMIF(Party_Ledger!$C:$C,$A190,Party_Ledger!$G:$G))</f>
        <v/>
      </c>
      <c r="G190" s="5" t="str">
        <f>IF($A190="","",SUMIF(Party_Ledger!$C:$C,$A190,Party_Ledger!$H:$H))</f>
        <v/>
      </c>
      <c r="H190" s="5" t="str">
        <f t="shared" si="8"/>
        <v/>
      </c>
      <c r="I190" s="4" t="str">
        <f t="shared" si="9"/>
        <v/>
      </c>
    </row>
    <row r="191" spans="1:9" x14ac:dyDescent="0.25">
      <c r="A191" s="4"/>
      <c r="B191" s="4"/>
      <c r="C191" s="4"/>
      <c r="D191" s="4"/>
      <c r="E191" s="5"/>
      <c r="F191" s="5" t="str">
        <f>IF($A191="","",SUMIF(Party_Ledger!$C:$C,$A191,Party_Ledger!$G:$G))</f>
        <v/>
      </c>
      <c r="G191" s="5" t="str">
        <f>IF($A191="","",SUMIF(Party_Ledger!$C:$C,$A191,Party_Ledger!$H:$H))</f>
        <v/>
      </c>
      <c r="H191" s="5" t="str">
        <f t="shared" ref="H191:H254" si="10">IF($A191="","",$E191+$F191-$G191)</f>
        <v/>
      </c>
      <c r="I191" s="4" t="str">
        <f t="shared" ref="I191:I254" si="11">IF($A191="","",IF(ROUND($H191,0)=0,"Settled",IF($H191&gt;0,"Outstanding","Advance")))</f>
        <v/>
      </c>
    </row>
    <row r="192" spans="1:9" x14ac:dyDescent="0.25">
      <c r="A192" s="4"/>
      <c r="B192" s="4"/>
      <c r="C192" s="4"/>
      <c r="D192" s="4"/>
      <c r="E192" s="5"/>
      <c r="F192" s="5" t="str">
        <f>IF($A192="","",SUMIF(Party_Ledger!$C:$C,$A192,Party_Ledger!$G:$G))</f>
        <v/>
      </c>
      <c r="G192" s="5" t="str">
        <f>IF($A192="","",SUMIF(Party_Ledger!$C:$C,$A192,Party_Ledger!$H:$H))</f>
        <v/>
      </c>
      <c r="H192" s="5" t="str">
        <f t="shared" si="10"/>
        <v/>
      </c>
      <c r="I192" s="4" t="str">
        <f t="shared" si="11"/>
        <v/>
      </c>
    </row>
    <row r="193" spans="1:9" x14ac:dyDescent="0.25">
      <c r="A193" s="4"/>
      <c r="B193" s="4"/>
      <c r="C193" s="4"/>
      <c r="D193" s="4"/>
      <c r="E193" s="5"/>
      <c r="F193" s="5" t="str">
        <f>IF($A193="","",SUMIF(Party_Ledger!$C:$C,$A193,Party_Ledger!$G:$G))</f>
        <v/>
      </c>
      <c r="G193" s="5" t="str">
        <f>IF($A193="","",SUMIF(Party_Ledger!$C:$C,$A193,Party_Ledger!$H:$H))</f>
        <v/>
      </c>
      <c r="H193" s="5" t="str">
        <f t="shared" si="10"/>
        <v/>
      </c>
      <c r="I193" s="4" t="str">
        <f t="shared" si="11"/>
        <v/>
      </c>
    </row>
    <row r="194" spans="1:9" x14ac:dyDescent="0.25">
      <c r="A194" s="4"/>
      <c r="B194" s="4"/>
      <c r="C194" s="4"/>
      <c r="D194" s="4"/>
      <c r="E194" s="5"/>
      <c r="F194" s="5" t="str">
        <f>IF($A194="","",SUMIF(Party_Ledger!$C:$C,$A194,Party_Ledger!$G:$G))</f>
        <v/>
      </c>
      <c r="G194" s="5" t="str">
        <f>IF($A194="","",SUMIF(Party_Ledger!$C:$C,$A194,Party_Ledger!$H:$H))</f>
        <v/>
      </c>
      <c r="H194" s="5" t="str">
        <f t="shared" si="10"/>
        <v/>
      </c>
      <c r="I194" s="4" t="str">
        <f t="shared" si="11"/>
        <v/>
      </c>
    </row>
    <row r="195" spans="1:9" x14ac:dyDescent="0.25">
      <c r="A195" s="4"/>
      <c r="B195" s="4"/>
      <c r="C195" s="4"/>
      <c r="D195" s="4"/>
      <c r="E195" s="5"/>
      <c r="F195" s="5" t="str">
        <f>IF($A195="","",SUMIF(Party_Ledger!$C:$C,$A195,Party_Ledger!$G:$G))</f>
        <v/>
      </c>
      <c r="G195" s="5" t="str">
        <f>IF($A195="","",SUMIF(Party_Ledger!$C:$C,$A195,Party_Ledger!$H:$H))</f>
        <v/>
      </c>
      <c r="H195" s="5" t="str">
        <f t="shared" si="10"/>
        <v/>
      </c>
      <c r="I195" s="4" t="str">
        <f t="shared" si="11"/>
        <v/>
      </c>
    </row>
    <row r="196" spans="1:9" x14ac:dyDescent="0.25">
      <c r="A196" s="4"/>
      <c r="B196" s="4"/>
      <c r="C196" s="4"/>
      <c r="D196" s="4"/>
      <c r="E196" s="5"/>
      <c r="F196" s="5" t="str">
        <f>IF($A196="","",SUMIF(Party_Ledger!$C:$C,$A196,Party_Ledger!$G:$G))</f>
        <v/>
      </c>
      <c r="G196" s="5" t="str">
        <f>IF($A196="","",SUMIF(Party_Ledger!$C:$C,$A196,Party_Ledger!$H:$H))</f>
        <v/>
      </c>
      <c r="H196" s="5" t="str">
        <f t="shared" si="10"/>
        <v/>
      </c>
      <c r="I196" s="4" t="str">
        <f t="shared" si="11"/>
        <v/>
      </c>
    </row>
    <row r="197" spans="1:9" x14ac:dyDescent="0.25">
      <c r="A197" s="4"/>
      <c r="B197" s="4"/>
      <c r="C197" s="4"/>
      <c r="D197" s="4"/>
      <c r="E197" s="5"/>
      <c r="F197" s="5" t="str">
        <f>IF($A197="","",SUMIF(Party_Ledger!$C:$C,$A197,Party_Ledger!$G:$G))</f>
        <v/>
      </c>
      <c r="G197" s="5" t="str">
        <f>IF($A197="","",SUMIF(Party_Ledger!$C:$C,$A197,Party_Ledger!$H:$H))</f>
        <v/>
      </c>
      <c r="H197" s="5" t="str">
        <f t="shared" si="10"/>
        <v/>
      </c>
      <c r="I197" s="4" t="str">
        <f t="shared" si="11"/>
        <v/>
      </c>
    </row>
    <row r="198" spans="1:9" x14ac:dyDescent="0.25">
      <c r="A198" s="4"/>
      <c r="B198" s="4"/>
      <c r="C198" s="4"/>
      <c r="D198" s="4"/>
      <c r="E198" s="5"/>
      <c r="F198" s="5" t="str">
        <f>IF($A198="","",SUMIF(Party_Ledger!$C:$C,$A198,Party_Ledger!$G:$G))</f>
        <v/>
      </c>
      <c r="G198" s="5" t="str">
        <f>IF($A198="","",SUMIF(Party_Ledger!$C:$C,$A198,Party_Ledger!$H:$H))</f>
        <v/>
      </c>
      <c r="H198" s="5" t="str">
        <f t="shared" si="10"/>
        <v/>
      </c>
      <c r="I198" s="4" t="str">
        <f t="shared" si="11"/>
        <v/>
      </c>
    </row>
    <row r="199" spans="1:9" x14ac:dyDescent="0.25">
      <c r="A199" s="4"/>
      <c r="B199" s="4"/>
      <c r="C199" s="4"/>
      <c r="D199" s="4"/>
      <c r="E199" s="5"/>
      <c r="F199" s="5" t="str">
        <f>IF($A199="","",SUMIF(Party_Ledger!$C:$C,$A199,Party_Ledger!$G:$G))</f>
        <v/>
      </c>
      <c r="G199" s="5" t="str">
        <f>IF($A199="","",SUMIF(Party_Ledger!$C:$C,$A199,Party_Ledger!$H:$H))</f>
        <v/>
      </c>
      <c r="H199" s="5" t="str">
        <f t="shared" si="10"/>
        <v/>
      </c>
      <c r="I199" s="4" t="str">
        <f t="shared" si="11"/>
        <v/>
      </c>
    </row>
    <row r="200" spans="1:9" x14ac:dyDescent="0.25">
      <c r="A200" s="4"/>
      <c r="B200" s="4"/>
      <c r="C200" s="4"/>
      <c r="D200" s="4"/>
      <c r="E200" s="5"/>
      <c r="F200" s="5" t="str">
        <f>IF($A200="","",SUMIF(Party_Ledger!$C:$C,$A200,Party_Ledger!$G:$G))</f>
        <v/>
      </c>
      <c r="G200" s="5" t="str">
        <f>IF($A200="","",SUMIF(Party_Ledger!$C:$C,$A200,Party_Ledger!$H:$H))</f>
        <v/>
      </c>
      <c r="H200" s="5" t="str">
        <f t="shared" si="10"/>
        <v/>
      </c>
      <c r="I200" s="4" t="str">
        <f t="shared" si="11"/>
        <v/>
      </c>
    </row>
    <row r="201" spans="1:9" x14ac:dyDescent="0.25">
      <c r="A201" s="4"/>
      <c r="B201" s="4"/>
      <c r="C201" s="4"/>
      <c r="D201" s="4"/>
      <c r="E201" s="5"/>
      <c r="F201" s="5" t="str">
        <f>IF($A201="","",SUMIF(Party_Ledger!$C:$C,$A201,Party_Ledger!$G:$G))</f>
        <v/>
      </c>
      <c r="G201" s="5" t="str">
        <f>IF($A201="","",SUMIF(Party_Ledger!$C:$C,$A201,Party_Ledger!$H:$H))</f>
        <v/>
      </c>
      <c r="H201" s="5" t="str">
        <f t="shared" si="10"/>
        <v/>
      </c>
      <c r="I201" s="4" t="str">
        <f t="shared" si="11"/>
        <v/>
      </c>
    </row>
    <row r="202" spans="1:9" x14ac:dyDescent="0.25">
      <c r="A202" s="4"/>
      <c r="B202" s="4"/>
      <c r="C202" s="4"/>
      <c r="D202" s="4"/>
      <c r="E202" s="5"/>
      <c r="F202" s="5" t="str">
        <f>IF($A202="","",SUMIF(Party_Ledger!$C:$C,$A202,Party_Ledger!$G:$G))</f>
        <v/>
      </c>
      <c r="G202" s="5" t="str">
        <f>IF($A202="","",SUMIF(Party_Ledger!$C:$C,$A202,Party_Ledger!$H:$H))</f>
        <v/>
      </c>
      <c r="H202" s="5" t="str">
        <f t="shared" si="10"/>
        <v/>
      </c>
      <c r="I202" s="4" t="str">
        <f t="shared" si="11"/>
        <v/>
      </c>
    </row>
    <row r="203" spans="1:9" x14ac:dyDescent="0.25">
      <c r="A203" s="4"/>
      <c r="B203" s="4"/>
      <c r="C203" s="4"/>
      <c r="D203" s="4"/>
      <c r="E203" s="5"/>
      <c r="F203" s="5" t="str">
        <f>IF($A203="","",SUMIF(Party_Ledger!$C:$C,$A203,Party_Ledger!$G:$G))</f>
        <v/>
      </c>
      <c r="G203" s="5" t="str">
        <f>IF($A203="","",SUMIF(Party_Ledger!$C:$C,$A203,Party_Ledger!$H:$H))</f>
        <v/>
      </c>
      <c r="H203" s="5" t="str">
        <f t="shared" si="10"/>
        <v/>
      </c>
      <c r="I203" s="4" t="str">
        <f t="shared" si="11"/>
        <v/>
      </c>
    </row>
    <row r="204" spans="1:9" x14ac:dyDescent="0.25">
      <c r="A204" s="4"/>
      <c r="B204" s="4"/>
      <c r="C204" s="4"/>
      <c r="D204" s="4"/>
      <c r="E204" s="5"/>
      <c r="F204" s="5" t="str">
        <f>IF($A204="","",SUMIF(Party_Ledger!$C:$C,$A204,Party_Ledger!$G:$G))</f>
        <v/>
      </c>
      <c r="G204" s="5" t="str">
        <f>IF($A204="","",SUMIF(Party_Ledger!$C:$C,$A204,Party_Ledger!$H:$H))</f>
        <v/>
      </c>
      <c r="H204" s="5" t="str">
        <f t="shared" si="10"/>
        <v/>
      </c>
      <c r="I204" s="4" t="str">
        <f t="shared" si="11"/>
        <v/>
      </c>
    </row>
    <row r="205" spans="1:9" x14ac:dyDescent="0.25">
      <c r="A205" s="4"/>
      <c r="B205" s="4"/>
      <c r="C205" s="4"/>
      <c r="D205" s="4"/>
      <c r="E205" s="5"/>
      <c r="F205" s="5" t="str">
        <f>IF($A205="","",SUMIF(Party_Ledger!$C:$C,$A205,Party_Ledger!$G:$G))</f>
        <v/>
      </c>
      <c r="G205" s="5" t="str">
        <f>IF($A205="","",SUMIF(Party_Ledger!$C:$C,$A205,Party_Ledger!$H:$H))</f>
        <v/>
      </c>
      <c r="H205" s="5" t="str">
        <f t="shared" si="10"/>
        <v/>
      </c>
      <c r="I205" s="4" t="str">
        <f t="shared" si="11"/>
        <v/>
      </c>
    </row>
    <row r="206" spans="1:9" x14ac:dyDescent="0.25">
      <c r="A206" s="4"/>
      <c r="B206" s="4"/>
      <c r="C206" s="4"/>
      <c r="D206" s="4"/>
      <c r="E206" s="5"/>
      <c r="F206" s="5" t="str">
        <f>IF($A206="","",SUMIF(Party_Ledger!$C:$C,$A206,Party_Ledger!$G:$G))</f>
        <v/>
      </c>
      <c r="G206" s="5" t="str">
        <f>IF($A206="","",SUMIF(Party_Ledger!$C:$C,$A206,Party_Ledger!$H:$H))</f>
        <v/>
      </c>
      <c r="H206" s="5" t="str">
        <f t="shared" si="10"/>
        <v/>
      </c>
      <c r="I206" s="4" t="str">
        <f t="shared" si="11"/>
        <v/>
      </c>
    </row>
    <row r="207" spans="1:9" x14ac:dyDescent="0.25">
      <c r="A207" s="4"/>
      <c r="B207" s="4"/>
      <c r="C207" s="4"/>
      <c r="D207" s="4"/>
      <c r="E207" s="5"/>
      <c r="F207" s="5" t="str">
        <f>IF($A207="","",SUMIF(Party_Ledger!$C:$C,$A207,Party_Ledger!$G:$G))</f>
        <v/>
      </c>
      <c r="G207" s="5" t="str">
        <f>IF($A207="","",SUMIF(Party_Ledger!$C:$C,$A207,Party_Ledger!$H:$H))</f>
        <v/>
      </c>
      <c r="H207" s="5" t="str">
        <f t="shared" si="10"/>
        <v/>
      </c>
      <c r="I207" s="4" t="str">
        <f t="shared" si="11"/>
        <v/>
      </c>
    </row>
    <row r="208" spans="1:9" x14ac:dyDescent="0.25">
      <c r="A208" s="4"/>
      <c r="B208" s="4"/>
      <c r="C208" s="4"/>
      <c r="D208" s="4"/>
      <c r="E208" s="5"/>
      <c r="F208" s="5" t="str">
        <f>IF($A208="","",SUMIF(Party_Ledger!$C:$C,$A208,Party_Ledger!$G:$G))</f>
        <v/>
      </c>
      <c r="G208" s="5" t="str">
        <f>IF($A208="","",SUMIF(Party_Ledger!$C:$C,$A208,Party_Ledger!$H:$H))</f>
        <v/>
      </c>
      <c r="H208" s="5" t="str">
        <f t="shared" si="10"/>
        <v/>
      </c>
      <c r="I208" s="4" t="str">
        <f t="shared" si="11"/>
        <v/>
      </c>
    </row>
    <row r="209" spans="1:9" x14ac:dyDescent="0.25">
      <c r="A209" s="4"/>
      <c r="B209" s="4"/>
      <c r="C209" s="4"/>
      <c r="D209" s="4"/>
      <c r="E209" s="5"/>
      <c r="F209" s="5" t="str">
        <f>IF($A209="","",SUMIF(Party_Ledger!$C:$C,$A209,Party_Ledger!$G:$G))</f>
        <v/>
      </c>
      <c r="G209" s="5" t="str">
        <f>IF($A209="","",SUMIF(Party_Ledger!$C:$C,$A209,Party_Ledger!$H:$H))</f>
        <v/>
      </c>
      <c r="H209" s="5" t="str">
        <f t="shared" si="10"/>
        <v/>
      </c>
      <c r="I209" s="4" t="str">
        <f t="shared" si="11"/>
        <v/>
      </c>
    </row>
    <row r="210" spans="1:9" x14ac:dyDescent="0.25">
      <c r="A210" s="4"/>
      <c r="B210" s="4"/>
      <c r="C210" s="4"/>
      <c r="D210" s="4"/>
      <c r="E210" s="5"/>
      <c r="F210" s="5" t="str">
        <f>IF($A210="","",SUMIF(Party_Ledger!$C:$C,$A210,Party_Ledger!$G:$G))</f>
        <v/>
      </c>
      <c r="G210" s="5" t="str">
        <f>IF($A210="","",SUMIF(Party_Ledger!$C:$C,$A210,Party_Ledger!$H:$H))</f>
        <v/>
      </c>
      <c r="H210" s="5" t="str">
        <f t="shared" si="10"/>
        <v/>
      </c>
      <c r="I210" s="4" t="str">
        <f t="shared" si="11"/>
        <v/>
      </c>
    </row>
    <row r="211" spans="1:9" x14ac:dyDescent="0.25">
      <c r="A211" s="4"/>
      <c r="B211" s="4"/>
      <c r="C211" s="4"/>
      <c r="D211" s="4"/>
      <c r="E211" s="5"/>
      <c r="F211" s="5" t="str">
        <f>IF($A211="","",SUMIF(Party_Ledger!$C:$C,$A211,Party_Ledger!$G:$G))</f>
        <v/>
      </c>
      <c r="G211" s="5" t="str">
        <f>IF($A211="","",SUMIF(Party_Ledger!$C:$C,$A211,Party_Ledger!$H:$H))</f>
        <v/>
      </c>
      <c r="H211" s="5" t="str">
        <f t="shared" si="10"/>
        <v/>
      </c>
      <c r="I211" s="4" t="str">
        <f t="shared" si="11"/>
        <v/>
      </c>
    </row>
    <row r="212" spans="1:9" x14ac:dyDescent="0.25">
      <c r="A212" s="4"/>
      <c r="B212" s="4"/>
      <c r="C212" s="4"/>
      <c r="D212" s="4"/>
      <c r="E212" s="5"/>
      <c r="F212" s="5" t="str">
        <f>IF($A212="","",SUMIF(Party_Ledger!$C:$C,$A212,Party_Ledger!$G:$G))</f>
        <v/>
      </c>
      <c r="G212" s="5" t="str">
        <f>IF($A212="","",SUMIF(Party_Ledger!$C:$C,$A212,Party_Ledger!$H:$H))</f>
        <v/>
      </c>
      <c r="H212" s="5" t="str">
        <f t="shared" si="10"/>
        <v/>
      </c>
      <c r="I212" s="4" t="str">
        <f t="shared" si="11"/>
        <v/>
      </c>
    </row>
    <row r="213" spans="1:9" x14ac:dyDescent="0.25">
      <c r="A213" s="4"/>
      <c r="B213" s="4"/>
      <c r="C213" s="4"/>
      <c r="D213" s="4"/>
      <c r="E213" s="5"/>
      <c r="F213" s="5" t="str">
        <f>IF($A213="","",SUMIF(Party_Ledger!$C:$C,$A213,Party_Ledger!$G:$G))</f>
        <v/>
      </c>
      <c r="G213" s="5" t="str">
        <f>IF($A213="","",SUMIF(Party_Ledger!$C:$C,$A213,Party_Ledger!$H:$H))</f>
        <v/>
      </c>
      <c r="H213" s="5" t="str">
        <f t="shared" si="10"/>
        <v/>
      </c>
      <c r="I213" s="4" t="str">
        <f t="shared" si="11"/>
        <v/>
      </c>
    </row>
    <row r="214" spans="1:9" x14ac:dyDescent="0.25">
      <c r="A214" s="4"/>
      <c r="B214" s="4"/>
      <c r="C214" s="4"/>
      <c r="D214" s="4"/>
      <c r="E214" s="5"/>
      <c r="F214" s="5" t="str">
        <f>IF($A214="","",SUMIF(Party_Ledger!$C:$C,$A214,Party_Ledger!$G:$G))</f>
        <v/>
      </c>
      <c r="G214" s="5" t="str">
        <f>IF($A214="","",SUMIF(Party_Ledger!$C:$C,$A214,Party_Ledger!$H:$H))</f>
        <v/>
      </c>
      <c r="H214" s="5" t="str">
        <f t="shared" si="10"/>
        <v/>
      </c>
      <c r="I214" s="4" t="str">
        <f t="shared" si="11"/>
        <v/>
      </c>
    </row>
    <row r="215" spans="1:9" x14ac:dyDescent="0.25">
      <c r="A215" s="4"/>
      <c r="B215" s="4"/>
      <c r="C215" s="4"/>
      <c r="D215" s="4"/>
      <c r="E215" s="5"/>
      <c r="F215" s="5" t="str">
        <f>IF($A215="","",SUMIF(Party_Ledger!$C:$C,$A215,Party_Ledger!$G:$G))</f>
        <v/>
      </c>
      <c r="G215" s="5" t="str">
        <f>IF($A215="","",SUMIF(Party_Ledger!$C:$C,$A215,Party_Ledger!$H:$H))</f>
        <v/>
      </c>
      <c r="H215" s="5" t="str">
        <f t="shared" si="10"/>
        <v/>
      </c>
      <c r="I215" s="4" t="str">
        <f t="shared" si="11"/>
        <v/>
      </c>
    </row>
    <row r="216" spans="1:9" x14ac:dyDescent="0.25">
      <c r="A216" s="4"/>
      <c r="B216" s="4"/>
      <c r="C216" s="4"/>
      <c r="D216" s="4"/>
      <c r="E216" s="5"/>
      <c r="F216" s="5" t="str">
        <f>IF($A216="","",SUMIF(Party_Ledger!$C:$C,$A216,Party_Ledger!$G:$G))</f>
        <v/>
      </c>
      <c r="G216" s="5" t="str">
        <f>IF($A216="","",SUMIF(Party_Ledger!$C:$C,$A216,Party_Ledger!$H:$H))</f>
        <v/>
      </c>
      <c r="H216" s="5" t="str">
        <f t="shared" si="10"/>
        <v/>
      </c>
      <c r="I216" s="4" t="str">
        <f t="shared" si="11"/>
        <v/>
      </c>
    </row>
    <row r="217" spans="1:9" x14ac:dyDescent="0.25">
      <c r="A217" s="4"/>
      <c r="B217" s="4"/>
      <c r="C217" s="4"/>
      <c r="D217" s="4"/>
      <c r="E217" s="5"/>
      <c r="F217" s="5" t="str">
        <f>IF($A217="","",SUMIF(Party_Ledger!$C:$C,$A217,Party_Ledger!$G:$G))</f>
        <v/>
      </c>
      <c r="G217" s="5" t="str">
        <f>IF($A217="","",SUMIF(Party_Ledger!$C:$C,$A217,Party_Ledger!$H:$H))</f>
        <v/>
      </c>
      <c r="H217" s="5" t="str">
        <f t="shared" si="10"/>
        <v/>
      </c>
      <c r="I217" s="4" t="str">
        <f t="shared" si="11"/>
        <v/>
      </c>
    </row>
    <row r="218" spans="1:9" x14ac:dyDescent="0.25">
      <c r="A218" s="4"/>
      <c r="B218" s="4"/>
      <c r="C218" s="4"/>
      <c r="D218" s="4"/>
      <c r="E218" s="5"/>
      <c r="F218" s="5" t="str">
        <f>IF($A218="","",SUMIF(Party_Ledger!$C:$C,$A218,Party_Ledger!$G:$G))</f>
        <v/>
      </c>
      <c r="G218" s="5" t="str">
        <f>IF($A218="","",SUMIF(Party_Ledger!$C:$C,$A218,Party_Ledger!$H:$H))</f>
        <v/>
      </c>
      <c r="H218" s="5" t="str">
        <f t="shared" si="10"/>
        <v/>
      </c>
      <c r="I218" s="4" t="str">
        <f t="shared" si="11"/>
        <v/>
      </c>
    </row>
    <row r="219" spans="1:9" x14ac:dyDescent="0.25">
      <c r="A219" s="4"/>
      <c r="B219" s="4"/>
      <c r="C219" s="4"/>
      <c r="D219" s="4"/>
      <c r="E219" s="5"/>
      <c r="F219" s="5" t="str">
        <f>IF($A219="","",SUMIF(Party_Ledger!$C:$C,$A219,Party_Ledger!$G:$G))</f>
        <v/>
      </c>
      <c r="G219" s="5" t="str">
        <f>IF($A219="","",SUMIF(Party_Ledger!$C:$C,$A219,Party_Ledger!$H:$H))</f>
        <v/>
      </c>
      <c r="H219" s="5" t="str">
        <f t="shared" si="10"/>
        <v/>
      </c>
      <c r="I219" s="4" t="str">
        <f t="shared" si="11"/>
        <v/>
      </c>
    </row>
    <row r="220" spans="1:9" x14ac:dyDescent="0.25">
      <c r="A220" s="4"/>
      <c r="B220" s="4"/>
      <c r="C220" s="4"/>
      <c r="D220" s="4"/>
      <c r="E220" s="5"/>
      <c r="F220" s="5" t="str">
        <f>IF($A220="","",SUMIF(Party_Ledger!$C:$C,$A220,Party_Ledger!$G:$G))</f>
        <v/>
      </c>
      <c r="G220" s="5" t="str">
        <f>IF($A220="","",SUMIF(Party_Ledger!$C:$C,$A220,Party_Ledger!$H:$H))</f>
        <v/>
      </c>
      <c r="H220" s="5" t="str">
        <f t="shared" si="10"/>
        <v/>
      </c>
      <c r="I220" s="4" t="str">
        <f t="shared" si="11"/>
        <v/>
      </c>
    </row>
    <row r="221" spans="1:9" x14ac:dyDescent="0.25">
      <c r="A221" s="4"/>
      <c r="B221" s="4"/>
      <c r="C221" s="4"/>
      <c r="D221" s="4"/>
      <c r="E221" s="5"/>
      <c r="F221" s="5" t="str">
        <f>IF($A221="","",SUMIF(Party_Ledger!$C:$C,$A221,Party_Ledger!$G:$G))</f>
        <v/>
      </c>
      <c r="G221" s="5" t="str">
        <f>IF($A221="","",SUMIF(Party_Ledger!$C:$C,$A221,Party_Ledger!$H:$H))</f>
        <v/>
      </c>
      <c r="H221" s="5" t="str">
        <f t="shared" si="10"/>
        <v/>
      </c>
      <c r="I221" s="4" t="str">
        <f t="shared" si="11"/>
        <v/>
      </c>
    </row>
    <row r="222" spans="1:9" x14ac:dyDescent="0.25">
      <c r="A222" s="4"/>
      <c r="B222" s="4"/>
      <c r="C222" s="4"/>
      <c r="D222" s="4"/>
      <c r="E222" s="5"/>
      <c r="F222" s="5" t="str">
        <f>IF($A222="","",SUMIF(Party_Ledger!$C:$C,$A222,Party_Ledger!$G:$G))</f>
        <v/>
      </c>
      <c r="G222" s="5" t="str">
        <f>IF($A222="","",SUMIF(Party_Ledger!$C:$C,$A222,Party_Ledger!$H:$H))</f>
        <v/>
      </c>
      <c r="H222" s="5" t="str">
        <f t="shared" si="10"/>
        <v/>
      </c>
      <c r="I222" s="4" t="str">
        <f t="shared" si="11"/>
        <v/>
      </c>
    </row>
    <row r="223" spans="1:9" x14ac:dyDescent="0.25">
      <c r="A223" s="4"/>
      <c r="B223" s="4"/>
      <c r="C223" s="4"/>
      <c r="D223" s="4"/>
      <c r="E223" s="5"/>
      <c r="F223" s="5" t="str">
        <f>IF($A223="","",SUMIF(Party_Ledger!$C:$C,$A223,Party_Ledger!$G:$G))</f>
        <v/>
      </c>
      <c r="G223" s="5" t="str">
        <f>IF($A223="","",SUMIF(Party_Ledger!$C:$C,$A223,Party_Ledger!$H:$H))</f>
        <v/>
      </c>
      <c r="H223" s="5" t="str">
        <f t="shared" si="10"/>
        <v/>
      </c>
      <c r="I223" s="4" t="str">
        <f t="shared" si="11"/>
        <v/>
      </c>
    </row>
    <row r="224" spans="1:9" x14ac:dyDescent="0.25">
      <c r="A224" s="4"/>
      <c r="B224" s="4"/>
      <c r="C224" s="4"/>
      <c r="D224" s="4"/>
      <c r="E224" s="5"/>
      <c r="F224" s="5" t="str">
        <f>IF($A224="","",SUMIF(Party_Ledger!$C:$C,$A224,Party_Ledger!$G:$G))</f>
        <v/>
      </c>
      <c r="G224" s="5" t="str">
        <f>IF($A224="","",SUMIF(Party_Ledger!$C:$C,$A224,Party_Ledger!$H:$H))</f>
        <v/>
      </c>
      <c r="H224" s="5" t="str">
        <f t="shared" si="10"/>
        <v/>
      </c>
      <c r="I224" s="4" t="str">
        <f t="shared" si="11"/>
        <v/>
      </c>
    </row>
    <row r="225" spans="1:9" x14ac:dyDescent="0.25">
      <c r="A225" s="4"/>
      <c r="B225" s="4"/>
      <c r="C225" s="4"/>
      <c r="D225" s="4"/>
      <c r="E225" s="5"/>
      <c r="F225" s="5" t="str">
        <f>IF($A225="","",SUMIF(Party_Ledger!$C:$C,$A225,Party_Ledger!$G:$G))</f>
        <v/>
      </c>
      <c r="G225" s="5" t="str">
        <f>IF($A225="","",SUMIF(Party_Ledger!$C:$C,$A225,Party_Ledger!$H:$H))</f>
        <v/>
      </c>
      <c r="H225" s="5" t="str">
        <f t="shared" si="10"/>
        <v/>
      </c>
      <c r="I225" s="4" t="str">
        <f t="shared" si="11"/>
        <v/>
      </c>
    </row>
    <row r="226" spans="1:9" x14ac:dyDescent="0.25">
      <c r="A226" s="4"/>
      <c r="B226" s="4"/>
      <c r="C226" s="4"/>
      <c r="D226" s="4"/>
      <c r="E226" s="5"/>
      <c r="F226" s="5" t="str">
        <f>IF($A226="","",SUMIF(Party_Ledger!$C:$C,$A226,Party_Ledger!$G:$G))</f>
        <v/>
      </c>
      <c r="G226" s="5" t="str">
        <f>IF($A226="","",SUMIF(Party_Ledger!$C:$C,$A226,Party_Ledger!$H:$H))</f>
        <v/>
      </c>
      <c r="H226" s="5" t="str">
        <f t="shared" si="10"/>
        <v/>
      </c>
      <c r="I226" s="4" t="str">
        <f t="shared" si="11"/>
        <v/>
      </c>
    </row>
    <row r="227" spans="1:9" x14ac:dyDescent="0.25">
      <c r="A227" s="4"/>
      <c r="B227" s="4"/>
      <c r="C227" s="4"/>
      <c r="D227" s="4"/>
      <c r="E227" s="5"/>
      <c r="F227" s="5" t="str">
        <f>IF($A227="","",SUMIF(Party_Ledger!$C:$C,$A227,Party_Ledger!$G:$G))</f>
        <v/>
      </c>
      <c r="G227" s="5" t="str">
        <f>IF($A227="","",SUMIF(Party_Ledger!$C:$C,$A227,Party_Ledger!$H:$H))</f>
        <v/>
      </c>
      <c r="H227" s="5" t="str">
        <f t="shared" si="10"/>
        <v/>
      </c>
      <c r="I227" s="4" t="str">
        <f t="shared" si="11"/>
        <v/>
      </c>
    </row>
    <row r="228" spans="1:9" x14ac:dyDescent="0.25">
      <c r="A228" s="4"/>
      <c r="B228" s="4"/>
      <c r="C228" s="4"/>
      <c r="D228" s="4"/>
      <c r="E228" s="5"/>
      <c r="F228" s="5" t="str">
        <f>IF($A228="","",SUMIF(Party_Ledger!$C:$C,$A228,Party_Ledger!$G:$G))</f>
        <v/>
      </c>
      <c r="G228" s="5" t="str">
        <f>IF($A228="","",SUMIF(Party_Ledger!$C:$C,$A228,Party_Ledger!$H:$H))</f>
        <v/>
      </c>
      <c r="H228" s="5" t="str">
        <f t="shared" si="10"/>
        <v/>
      </c>
      <c r="I228" s="4" t="str">
        <f t="shared" si="11"/>
        <v/>
      </c>
    </row>
    <row r="229" spans="1:9" x14ac:dyDescent="0.25">
      <c r="A229" s="4"/>
      <c r="B229" s="4"/>
      <c r="C229" s="4"/>
      <c r="D229" s="4"/>
      <c r="E229" s="5"/>
      <c r="F229" s="5" t="str">
        <f>IF($A229="","",SUMIF(Party_Ledger!$C:$C,$A229,Party_Ledger!$G:$G))</f>
        <v/>
      </c>
      <c r="G229" s="5" t="str">
        <f>IF($A229="","",SUMIF(Party_Ledger!$C:$C,$A229,Party_Ledger!$H:$H))</f>
        <v/>
      </c>
      <c r="H229" s="5" t="str">
        <f t="shared" si="10"/>
        <v/>
      </c>
      <c r="I229" s="4" t="str">
        <f t="shared" si="11"/>
        <v/>
      </c>
    </row>
    <row r="230" spans="1:9" x14ac:dyDescent="0.25">
      <c r="A230" s="4"/>
      <c r="B230" s="4"/>
      <c r="C230" s="4"/>
      <c r="D230" s="4"/>
      <c r="E230" s="5"/>
      <c r="F230" s="5" t="str">
        <f>IF($A230="","",SUMIF(Party_Ledger!$C:$C,$A230,Party_Ledger!$G:$G))</f>
        <v/>
      </c>
      <c r="G230" s="5" t="str">
        <f>IF($A230="","",SUMIF(Party_Ledger!$C:$C,$A230,Party_Ledger!$H:$H))</f>
        <v/>
      </c>
      <c r="H230" s="5" t="str">
        <f t="shared" si="10"/>
        <v/>
      </c>
      <c r="I230" s="4" t="str">
        <f t="shared" si="11"/>
        <v/>
      </c>
    </row>
    <row r="231" spans="1:9" x14ac:dyDescent="0.25">
      <c r="A231" s="4"/>
      <c r="B231" s="4"/>
      <c r="C231" s="4"/>
      <c r="D231" s="4"/>
      <c r="E231" s="5"/>
      <c r="F231" s="5" t="str">
        <f>IF($A231="","",SUMIF(Party_Ledger!$C:$C,$A231,Party_Ledger!$G:$G))</f>
        <v/>
      </c>
      <c r="G231" s="5" t="str">
        <f>IF($A231="","",SUMIF(Party_Ledger!$C:$C,$A231,Party_Ledger!$H:$H))</f>
        <v/>
      </c>
      <c r="H231" s="5" t="str">
        <f t="shared" si="10"/>
        <v/>
      </c>
      <c r="I231" s="4" t="str">
        <f t="shared" si="11"/>
        <v/>
      </c>
    </row>
    <row r="232" spans="1:9" x14ac:dyDescent="0.25">
      <c r="A232" s="4"/>
      <c r="B232" s="4"/>
      <c r="C232" s="4"/>
      <c r="D232" s="4"/>
      <c r="E232" s="5"/>
      <c r="F232" s="5" t="str">
        <f>IF($A232="","",SUMIF(Party_Ledger!$C:$C,$A232,Party_Ledger!$G:$G))</f>
        <v/>
      </c>
      <c r="G232" s="5" t="str">
        <f>IF($A232="","",SUMIF(Party_Ledger!$C:$C,$A232,Party_Ledger!$H:$H))</f>
        <v/>
      </c>
      <c r="H232" s="5" t="str">
        <f t="shared" si="10"/>
        <v/>
      </c>
      <c r="I232" s="4" t="str">
        <f t="shared" si="11"/>
        <v/>
      </c>
    </row>
    <row r="233" spans="1:9" x14ac:dyDescent="0.25">
      <c r="A233" s="4"/>
      <c r="B233" s="4"/>
      <c r="C233" s="4"/>
      <c r="D233" s="4"/>
      <c r="E233" s="5"/>
      <c r="F233" s="5" t="str">
        <f>IF($A233="","",SUMIF(Party_Ledger!$C:$C,$A233,Party_Ledger!$G:$G))</f>
        <v/>
      </c>
      <c r="G233" s="5" t="str">
        <f>IF($A233="","",SUMIF(Party_Ledger!$C:$C,$A233,Party_Ledger!$H:$H))</f>
        <v/>
      </c>
      <c r="H233" s="5" t="str">
        <f t="shared" si="10"/>
        <v/>
      </c>
      <c r="I233" s="4" t="str">
        <f t="shared" si="11"/>
        <v/>
      </c>
    </row>
    <row r="234" spans="1:9" x14ac:dyDescent="0.25">
      <c r="A234" s="4"/>
      <c r="B234" s="4"/>
      <c r="C234" s="4"/>
      <c r="D234" s="4"/>
      <c r="E234" s="5"/>
      <c r="F234" s="5" t="str">
        <f>IF($A234="","",SUMIF(Party_Ledger!$C:$C,$A234,Party_Ledger!$G:$G))</f>
        <v/>
      </c>
      <c r="G234" s="5" t="str">
        <f>IF($A234="","",SUMIF(Party_Ledger!$C:$C,$A234,Party_Ledger!$H:$H))</f>
        <v/>
      </c>
      <c r="H234" s="5" t="str">
        <f t="shared" si="10"/>
        <v/>
      </c>
      <c r="I234" s="4" t="str">
        <f t="shared" si="11"/>
        <v/>
      </c>
    </row>
    <row r="235" spans="1:9" x14ac:dyDescent="0.25">
      <c r="A235" s="4"/>
      <c r="B235" s="4"/>
      <c r="C235" s="4"/>
      <c r="D235" s="4"/>
      <c r="E235" s="5"/>
      <c r="F235" s="5" t="str">
        <f>IF($A235="","",SUMIF(Party_Ledger!$C:$C,$A235,Party_Ledger!$G:$G))</f>
        <v/>
      </c>
      <c r="G235" s="5" t="str">
        <f>IF($A235="","",SUMIF(Party_Ledger!$C:$C,$A235,Party_Ledger!$H:$H))</f>
        <v/>
      </c>
      <c r="H235" s="5" t="str">
        <f t="shared" si="10"/>
        <v/>
      </c>
      <c r="I235" s="4" t="str">
        <f t="shared" si="11"/>
        <v/>
      </c>
    </row>
    <row r="236" spans="1:9" x14ac:dyDescent="0.25">
      <c r="A236" s="4"/>
      <c r="B236" s="4"/>
      <c r="C236" s="4"/>
      <c r="D236" s="4"/>
      <c r="E236" s="5"/>
      <c r="F236" s="5" t="str">
        <f>IF($A236="","",SUMIF(Party_Ledger!$C:$C,$A236,Party_Ledger!$G:$G))</f>
        <v/>
      </c>
      <c r="G236" s="5" t="str">
        <f>IF($A236="","",SUMIF(Party_Ledger!$C:$C,$A236,Party_Ledger!$H:$H))</f>
        <v/>
      </c>
      <c r="H236" s="5" t="str">
        <f t="shared" si="10"/>
        <v/>
      </c>
      <c r="I236" s="4" t="str">
        <f t="shared" si="11"/>
        <v/>
      </c>
    </row>
    <row r="237" spans="1:9" x14ac:dyDescent="0.25">
      <c r="A237" s="4"/>
      <c r="B237" s="4"/>
      <c r="C237" s="4"/>
      <c r="D237" s="4"/>
      <c r="E237" s="5"/>
      <c r="F237" s="5" t="str">
        <f>IF($A237="","",SUMIF(Party_Ledger!$C:$C,$A237,Party_Ledger!$G:$G))</f>
        <v/>
      </c>
      <c r="G237" s="5" t="str">
        <f>IF($A237="","",SUMIF(Party_Ledger!$C:$C,$A237,Party_Ledger!$H:$H))</f>
        <v/>
      </c>
      <c r="H237" s="5" t="str">
        <f t="shared" si="10"/>
        <v/>
      </c>
      <c r="I237" s="4" t="str">
        <f t="shared" si="11"/>
        <v/>
      </c>
    </row>
    <row r="238" spans="1:9" x14ac:dyDescent="0.25">
      <c r="A238" s="4"/>
      <c r="B238" s="4"/>
      <c r="C238" s="4"/>
      <c r="D238" s="4"/>
      <c r="E238" s="5"/>
      <c r="F238" s="5" t="str">
        <f>IF($A238="","",SUMIF(Party_Ledger!$C:$C,$A238,Party_Ledger!$G:$G))</f>
        <v/>
      </c>
      <c r="G238" s="5" t="str">
        <f>IF($A238="","",SUMIF(Party_Ledger!$C:$C,$A238,Party_Ledger!$H:$H))</f>
        <v/>
      </c>
      <c r="H238" s="5" t="str">
        <f t="shared" si="10"/>
        <v/>
      </c>
      <c r="I238" s="4" t="str">
        <f t="shared" si="11"/>
        <v/>
      </c>
    </row>
    <row r="239" spans="1:9" x14ac:dyDescent="0.25">
      <c r="A239" s="4"/>
      <c r="B239" s="4"/>
      <c r="C239" s="4"/>
      <c r="D239" s="4"/>
      <c r="E239" s="5"/>
      <c r="F239" s="5" t="str">
        <f>IF($A239="","",SUMIF(Party_Ledger!$C:$C,$A239,Party_Ledger!$G:$G))</f>
        <v/>
      </c>
      <c r="G239" s="5" t="str">
        <f>IF($A239="","",SUMIF(Party_Ledger!$C:$C,$A239,Party_Ledger!$H:$H))</f>
        <v/>
      </c>
      <c r="H239" s="5" t="str">
        <f t="shared" si="10"/>
        <v/>
      </c>
      <c r="I239" s="4" t="str">
        <f t="shared" si="11"/>
        <v/>
      </c>
    </row>
    <row r="240" spans="1:9" x14ac:dyDescent="0.25">
      <c r="A240" s="4"/>
      <c r="B240" s="4"/>
      <c r="C240" s="4"/>
      <c r="D240" s="4"/>
      <c r="E240" s="5"/>
      <c r="F240" s="5" t="str">
        <f>IF($A240="","",SUMIF(Party_Ledger!$C:$C,$A240,Party_Ledger!$G:$G))</f>
        <v/>
      </c>
      <c r="G240" s="5" t="str">
        <f>IF($A240="","",SUMIF(Party_Ledger!$C:$C,$A240,Party_Ledger!$H:$H))</f>
        <v/>
      </c>
      <c r="H240" s="5" t="str">
        <f t="shared" si="10"/>
        <v/>
      </c>
      <c r="I240" s="4" t="str">
        <f t="shared" si="11"/>
        <v/>
      </c>
    </row>
    <row r="241" spans="1:9" x14ac:dyDescent="0.25">
      <c r="A241" s="4"/>
      <c r="B241" s="4"/>
      <c r="C241" s="4"/>
      <c r="D241" s="4"/>
      <c r="E241" s="5"/>
      <c r="F241" s="5" t="str">
        <f>IF($A241="","",SUMIF(Party_Ledger!$C:$C,$A241,Party_Ledger!$G:$G))</f>
        <v/>
      </c>
      <c r="G241" s="5" t="str">
        <f>IF($A241="","",SUMIF(Party_Ledger!$C:$C,$A241,Party_Ledger!$H:$H))</f>
        <v/>
      </c>
      <c r="H241" s="5" t="str">
        <f t="shared" si="10"/>
        <v/>
      </c>
      <c r="I241" s="4" t="str">
        <f t="shared" si="11"/>
        <v/>
      </c>
    </row>
    <row r="242" spans="1:9" x14ac:dyDescent="0.25">
      <c r="A242" s="4"/>
      <c r="B242" s="4"/>
      <c r="C242" s="4"/>
      <c r="D242" s="4"/>
      <c r="E242" s="5"/>
      <c r="F242" s="5" t="str">
        <f>IF($A242="","",SUMIF(Party_Ledger!$C:$C,$A242,Party_Ledger!$G:$G))</f>
        <v/>
      </c>
      <c r="G242" s="5" t="str">
        <f>IF($A242="","",SUMIF(Party_Ledger!$C:$C,$A242,Party_Ledger!$H:$H))</f>
        <v/>
      </c>
      <c r="H242" s="5" t="str">
        <f t="shared" si="10"/>
        <v/>
      </c>
      <c r="I242" s="4" t="str">
        <f t="shared" si="11"/>
        <v/>
      </c>
    </row>
    <row r="243" spans="1:9" x14ac:dyDescent="0.25">
      <c r="A243" s="4"/>
      <c r="B243" s="4"/>
      <c r="C243" s="4"/>
      <c r="D243" s="4"/>
      <c r="E243" s="5"/>
      <c r="F243" s="5" t="str">
        <f>IF($A243="","",SUMIF(Party_Ledger!$C:$C,$A243,Party_Ledger!$G:$G))</f>
        <v/>
      </c>
      <c r="G243" s="5" t="str">
        <f>IF($A243="","",SUMIF(Party_Ledger!$C:$C,$A243,Party_Ledger!$H:$H))</f>
        <v/>
      </c>
      <c r="H243" s="5" t="str">
        <f t="shared" si="10"/>
        <v/>
      </c>
      <c r="I243" s="4" t="str">
        <f t="shared" si="11"/>
        <v/>
      </c>
    </row>
    <row r="244" spans="1:9" x14ac:dyDescent="0.25">
      <c r="A244" s="4"/>
      <c r="B244" s="4"/>
      <c r="C244" s="4"/>
      <c r="D244" s="4"/>
      <c r="E244" s="5"/>
      <c r="F244" s="5" t="str">
        <f>IF($A244="","",SUMIF(Party_Ledger!$C:$C,$A244,Party_Ledger!$G:$G))</f>
        <v/>
      </c>
      <c r="G244" s="5" t="str">
        <f>IF($A244="","",SUMIF(Party_Ledger!$C:$C,$A244,Party_Ledger!$H:$H))</f>
        <v/>
      </c>
      <c r="H244" s="5" t="str">
        <f t="shared" si="10"/>
        <v/>
      </c>
      <c r="I244" s="4" t="str">
        <f t="shared" si="11"/>
        <v/>
      </c>
    </row>
    <row r="245" spans="1:9" x14ac:dyDescent="0.25">
      <c r="A245" s="4"/>
      <c r="B245" s="4"/>
      <c r="C245" s="4"/>
      <c r="D245" s="4"/>
      <c r="E245" s="5"/>
      <c r="F245" s="5" t="str">
        <f>IF($A245="","",SUMIF(Party_Ledger!$C:$C,$A245,Party_Ledger!$G:$G))</f>
        <v/>
      </c>
      <c r="G245" s="5" t="str">
        <f>IF($A245="","",SUMIF(Party_Ledger!$C:$C,$A245,Party_Ledger!$H:$H))</f>
        <v/>
      </c>
      <c r="H245" s="5" t="str">
        <f t="shared" si="10"/>
        <v/>
      </c>
      <c r="I245" s="4" t="str">
        <f t="shared" si="11"/>
        <v/>
      </c>
    </row>
    <row r="246" spans="1:9" x14ac:dyDescent="0.25">
      <c r="A246" s="4"/>
      <c r="B246" s="4"/>
      <c r="C246" s="4"/>
      <c r="D246" s="4"/>
      <c r="E246" s="5"/>
      <c r="F246" s="5" t="str">
        <f>IF($A246="","",SUMIF(Party_Ledger!$C:$C,$A246,Party_Ledger!$G:$G))</f>
        <v/>
      </c>
      <c r="G246" s="5" t="str">
        <f>IF($A246="","",SUMIF(Party_Ledger!$C:$C,$A246,Party_Ledger!$H:$H))</f>
        <v/>
      </c>
      <c r="H246" s="5" t="str">
        <f t="shared" si="10"/>
        <v/>
      </c>
      <c r="I246" s="4" t="str">
        <f t="shared" si="11"/>
        <v/>
      </c>
    </row>
    <row r="247" spans="1:9" x14ac:dyDescent="0.25">
      <c r="A247" s="4"/>
      <c r="B247" s="4"/>
      <c r="C247" s="4"/>
      <c r="D247" s="4"/>
      <c r="E247" s="5"/>
      <c r="F247" s="5" t="str">
        <f>IF($A247="","",SUMIF(Party_Ledger!$C:$C,$A247,Party_Ledger!$G:$G))</f>
        <v/>
      </c>
      <c r="G247" s="5" t="str">
        <f>IF($A247="","",SUMIF(Party_Ledger!$C:$C,$A247,Party_Ledger!$H:$H))</f>
        <v/>
      </c>
      <c r="H247" s="5" t="str">
        <f t="shared" si="10"/>
        <v/>
      </c>
      <c r="I247" s="4" t="str">
        <f t="shared" si="11"/>
        <v/>
      </c>
    </row>
    <row r="248" spans="1:9" x14ac:dyDescent="0.25">
      <c r="A248" s="4"/>
      <c r="B248" s="4"/>
      <c r="C248" s="4"/>
      <c r="D248" s="4"/>
      <c r="E248" s="5"/>
      <c r="F248" s="5" t="str">
        <f>IF($A248="","",SUMIF(Party_Ledger!$C:$C,$A248,Party_Ledger!$G:$G))</f>
        <v/>
      </c>
      <c r="G248" s="5" t="str">
        <f>IF($A248="","",SUMIF(Party_Ledger!$C:$C,$A248,Party_Ledger!$H:$H))</f>
        <v/>
      </c>
      <c r="H248" s="5" t="str">
        <f t="shared" si="10"/>
        <v/>
      </c>
      <c r="I248" s="4" t="str">
        <f t="shared" si="11"/>
        <v/>
      </c>
    </row>
    <row r="249" spans="1:9" x14ac:dyDescent="0.25">
      <c r="A249" s="4"/>
      <c r="B249" s="4"/>
      <c r="C249" s="4"/>
      <c r="D249" s="4"/>
      <c r="E249" s="5"/>
      <c r="F249" s="5" t="str">
        <f>IF($A249="","",SUMIF(Party_Ledger!$C:$C,$A249,Party_Ledger!$G:$G))</f>
        <v/>
      </c>
      <c r="G249" s="5" t="str">
        <f>IF($A249="","",SUMIF(Party_Ledger!$C:$C,$A249,Party_Ledger!$H:$H))</f>
        <v/>
      </c>
      <c r="H249" s="5" t="str">
        <f t="shared" si="10"/>
        <v/>
      </c>
      <c r="I249" s="4" t="str">
        <f t="shared" si="11"/>
        <v/>
      </c>
    </row>
    <row r="250" spans="1:9" x14ac:dyDescent="0.25">
      <c r="A250" s="4"/>
      <c r="B250" s="4"/>
      <c r="C250" s="4"/>
      <c r="D250" s="4"/>
      <c r="E250" s="5"/>
      <c r="F250" s="5" t="str">
        <f>IF($A250="","",SUMIF(Party_Ledger!$C:$C,$A250,Party_Ledger!$G:$G))</f>
        <v/>
      </c>
      <c r="G250" s="5" t="str">
        <f>IF($A250="","",SUMIF(Party_Ledger!$C:$C,$A250,Party_Ledger!$H:$H))</f>
        <v/>
      </c>
      <c r="H250" s="5" t="str">
        <f t="shared" si="10"/>
        <v/>
      </c>
      <c r="I250" s="4" t="str">
        <f t="shared" si="11"/>
        <v/>
      </c>
    </row>
    <row r="251" spans="1:9" x14ac:dyDescent="0.25">
      <c r="A251" s="4"/>
      <c r="B251" s="4"/>
      <c r="C251" s="4"/>
      <c r="D251" s="4"/>
      <c r="E251" s="5"/>
      <c r="F251" s="5" t="str">
        <f>IF($A251="","",SUMIF(Party_Ledger!$C:$C,$A251,Party_Ledger!$G:$G))</f>
        <v/>
      </c>
      <c r="G251" s="5" t="str">
        <f>IF($A251="","",SUMIF(Party_Ledger!$C:$C,$A251,Party_Ledger!$H:$H))</f>
        <v/>
      </c>
      <c r="H251" s="5" t="str">
        <f t="shared" si="10"/>
        <v/>
      </c>
      <c r="I251" s="4" t="str">
        <f t="shared" si="11"/>
        <v/>
      </c>
    </row>
    <row r="252" spans="1:9" x14ac:dyDescent="0.25">
      <c r="A252" s="4"/>
      <c r="B252" s="4"/>
      <c r="C252" s="4"/>
      <c r="D252" s="4"/>
      <c r="E252" s="5"/>
      <c r="F252" s="5" t="str">
        <f>IF($A252="","",SUMIF(Party_Ledger!$C:$C,$A252,Party_Ledger!$G:$G))</f>
        <v/>
      </c>
      <c r="G252" s="5" t="str">
        <f>IF($A252="","",SUMIF(Party_Ledger!$C:$C,$A252,Party_Ledger!$H:$H))</f>
        <v/>
      </c>
      <c r="H252" s="5" t="str">
        <f t="shared" si="10"/>
        <v/>
      </c>
      <c r="I252" s="4" t="str">
        <f t="shared" si="11"/>
        <v/>
      </c>
    </row>
    <row r="253" spans="1:9" x14ac:dyDescent="0.25">
      <c r="A253" s="4"/>
      <c r="B253" s="4"/>
      <c r="C253" s="4"/>
      <c r="D253" s="4"/>
      <c r="E253" s="5"/>
      <c r="F253" s="5" t="str">
        <f>IF($A253="","",SUMIF(Party_Ledger!$C:$C,$A253,Party_Ledger!$G:$G))</f>
        <v/>
      </c>
      <c r="G253" s="5" t="str">
        <f>IF($A253="","",SUMIF(Party_Ledger!$C:$C,$A253,Party_Ledger!$H:$H))</f>
        <v/>
      </c>
      <c r="H253" s="5" t="str">
        <f t="shared" si="10"/>
        <v/>
      </c>
      <c r="I253" s="4" t="str">
        <f t="shared" si="11"/>
        <v/>
      </c>
    </row>
    <row r="254" spans="1:9" x14ac:dyDescent="0.25">
      <c r="A254" s="4"/>
      <c r="B254" s="4"/>
      <c r="C254" s="4"/>
      <c r="D254" s="4"/>
      <c r="E254" s="5"/>
      <c r="F254" s="5" t="str">
        <f>IF($A254="","",SUMIF(Party_Ledger!$C:$C,$A254,Party_Ledger!$G:$G))</f>
        <v/>
      </c>
      <c r="G254" s="5" t="str">
        <f>IF($A254="","",SUMIF(Party_Ledger!$C:$C,$A254,Party_Ledger!$H:$H))</f>
        <v/>
      </c>
      <c r="H254" s="5" t="str">
        <f t="shared" si="10"/>
        <v/>
      </c>
      <c r="I254" s="4" t="str">
        <f t="shared" si="11"/>
        <v/>
      </c>
    </row>
    <row r="255" spans="1:9" x14ac:dyDescent="0.25">
      <c r="A255" s="4"/>
      <c r="B255" s="4"/>
      <c r="C255" s="4"/>
      <c r="D255" s="4"/>
      <c r="E255" s="5"/>
      <c r="F255" s="5" t="str">
        <f>IF($A255="","",SUMIF(Party_Ledger!$C:$C,$A255,Party_Ledger!$G:$G))</f>
        <v/>
      </c>
      <c r="G255" s="5" t="str">
        <f>IF($A255="","",SUMIF(Party_Ledger!$C:$C,$A255,Party_Ledger!$H:$H))</f>
        <v/>
      </c>
      <c r="H255" s="5" t="str">
        <f t="shared" ref="H255:H318" si="12">IF($A255="","",$E255+$F255-$G255)</f>
        <v/>
      </c>
      <c r="I255" s="4" t="str">
        <f t="shared" ref="I255:I318" si="13">IF($A255="","",IF(ROUND($H255,0)=0,"Settled",IF($H255&gt;0,"Outstanding","Advance")))</f>
        <v/>
      </c>
    </row>
    <row r="256" spans="1:9" x14ac:dyDescent="0.25">
      <c r="A256" s="4"/>
      <c r="B256" s="4"/>
      <c r="C256" s="4"/>
      <c r="D256" s="4"/>
      <c r="E256" s="5"/>
      <c r="F256" s="5" t="str">
        <f>IF($A256="","",SUMIF(Party_Ledger!$C:$C,$A256,Party_Ledger!$G:$G))</f>
        <v/>
      </c>
      <c r="G256" s="5" t="str">
        <f>IF($A256="","",SUMIF(Party_Ledger!$C:$C,$A256,Party_Ledger!$H:$H))</f>
        <v/>
      </c>
      <c r="H256" s="5" t="str">
        <f t="shared" si="12"/>
        <v/>
      </c>
      <c r="I256" s="4" t="str">
        <f t="shared" si="13"/>
        <v/>
      </c>
    </row>
    <row r="257" spans="1:9" x14ac:dyDescent="0.25">
      <c r="A257" s="4"/>
      <c r="B257" s="4"/>
      <c r="C257" s="4"/>
      <c r="D257" s="4"/>
      <c r="E257" s="5"/>
      <c r="F257" s="5" t="str">
        <f>IF($A257="","",SUMIF(Party_Ledger!$C:$C,$A257,Party_Ledger!$G:$G))</f>
        <v/>
      </c>
      <c r="G257" s="5" t="str">
        <f>IF($A257="","",SUMIF(Party_Ledger!$C:$C,$A257,Party_Ledger!$H:$H))</f>
        <v/>
      </c>
      <c r="H257" s="5" t="str">
        <f t="shared" si="12"/>
        <v/>
      </c>
      <c r="I257" s="4" t="str">
        <f t="shared" si="13"/>
        <v/>
      </c>
    </row>
    <row r="258" spans="1:9" x14ac:dyDescent="0.25">
      <c r="A258" s="4"/>
      <c r="B258" s="4"/>
      <c r="C258" s="4"/>
      <c r="D258" s="4"/>
      <c r="E258" s="5"/>
      <c r="F258" s="5" t="str">
        <f>IF($A258="","",SUMIF(Party_Ledger!$C:$C,$A258,Party_Ledger!$G:$G))</f>
        <v/>
      </c>
      <c r="G258" s="5" t="str">
        <f>IF($A258="","",SUMIF(Party_Ledger!$C:$C,$A258,Party_Ledger!$H:$H))</f>
        <v/>
      </c>
      <c r="H258" s="5" t="str">
        <f t="shared" si="12"/>
        <v/>
      </c>
      <c r="I258" s="4" t="str">
        <f t="shared" si="13"/>
        <v/>
      </c>
    </row>
    <row r="259" spans="1:9" x14ac:dyDescent="0.25">
      <c r="A259" s="4"/>
      <c r="B259" s="4"/>
      <c r="C259" s="4"/>
      <c r="D259" s="4"/>
      <c r="E259" s="5"/>
      <c r="F259" s="5" t="str">
        <f>IF($A259="","",SUMIF(Party_Ledger!$C:$C,$A259,Party_Ledger!$G:$G))</f>
        <v/>
      </c>
      <c r="G259" s="5" t="str">
        <f>IF($A259="","",SUMIF(Party_Ledger!$C:$C,$A259,Party_Ledger!$H:$H))</f>
        <v/>
      </c>
      <c r="H259" s="5" t="str">
        <f t="shared" si="12"/>
        <v/>
      </c>
      <c r="I259" s="4" t="str">
        <f t="shared" si="13"/>
        <v/>
      </c>
    </row>
    <row r="260" spans="1:9" x14ac:dyDescent="0.25">
      <c r="A260" s="4"/>
      <c r="B260" s="4"/>
      <c r="C260" s="4"/>
      <c r="D260" s="4"/>
      <c r="E260" s="5"/>
      <c r="F260" s="5" t="str">
        <f>IF($A260="","",SUMIF(Party_Ledger!$C:$C,$A260,Party_Ledger!$G:$G))</f>
        <v/>
      </c>
      <c r="G260" s="5" t="str">
        <f>IF($A260="","",SUMIF(Party_Ledger!$C:$C,$A260,Party_Ledger!$H:$H))</f>
        <v/>
      </c>
      <c r="H260" s="5" t="str">
        <f t="shared" si="12"/>
        <v/>
      </c>
      <c r="I260" s="4" t="str">
        <f t="shared" si="13"/>
        <v/>
      </c>
    </row>
    <row r="261" spans="1:9" x14ac:dyDescent="0.25">
      <c r="A261" s="4"/>
      <c r="B261" s="4"/>
      <c r="C261" s="4"/>
      <c r="D261" s="4"/>
      <c r="E261" s="5"/>
      <c r="F261" s="5" t="str">
        <f>IF($A261="","",SUMIF(Party_Ledger!$C:$C,$A261,Party_Ledger!$G:$G))</f>
        <v/>
      </c>
      <c r="G261" s="5" t="str">
        <f>IF($A261="","",SUMIF(Party_Ledger!$C:$C,$A261,Party_Ledger!$H:$H))</f>
        <v/>
      </c>
      <c r="H261" s="5" t="str">
        <f t="shared" si="12"/>
        <v/>
      </c>
      <c r="I261" s="4" t="str">
        <f t="shared" si="13"/>
        <v/>
      </c>
    </row>
    <row r="262" spans="1:9" x14ac:dyDescent="0.25">
      <c r="A262" s="4"/>
      <c r="B262" s="4"/>
      <c r="C262" s="4"/>
      <c r="D262" s="4"/>
      <c r="E262" s="5"/>
      <c r="F262" s="5" t="str">
        <f>IF($A262="","",SUMIF(Party_Ledger!$C:$C,$A262,Party_Ledger!$G:$G))</f>
        <v/>
      </c>
      <c r="G262" s="5" t="str">
        <f>IF($A262="","",SUMIF(Party_Ledger!$C:$C,$A262,Party_Ledger!$H:$H))</f>
        <v/>
      </c>
      <c r="H262" s="5" t="str">
        <f t="shared" si="12"/>
        <v/>
      </c>
      <c r="I262" s="4" t="str">
        <f t="shared" si="13"/>
        <v/>
      </c>
    </row>
    <row r="263" spans="1:9" x14ac:dyDescent="0.25">
      <c r="A263" s="4"/>
      <c r="B263" s="4"/>
      <c r="C263" s="4"/>
      <c r="D263" s="4"/>
      <c r="E263" s="5"/>
      <c r="F263" s="5" t="str">
        <f>IF($A263="","",SUMIF(Party_Ledger!$C:$C,$A263,Party_Ledger!$G:$G))</f>
        <v/>
      </c>
      <c r="G263" s="5" t="str">
        <f>IF($A263="","",SUMIF(Party_Ledger!$C:$C,$A263,Party_Ledger!$H:$H))</f>
        <v/>
      </c>
      <c r="H263" s="5" t="str">
        <f t="shared" si="12"/>
        <v/>
      </c>
      <c r="I263" s="4" t="str">
        <f t="shared" si="13"/>
        <v/>
      </c>
    </row>
    <row r="264" spans="1:9" x14ac:dyDescent="0.25">
      <c r="A264" s="4"/>
      <c r="B264" s="4"/>
      <c r="C264" s="4"/>
      <c r="D264" s="4"/>
      <c r="E264" s="5"/>
      <c r="F264" s="5" t="str">
        <f>IF($A264="","",SUMIF(Party_Ledger!$C:$C,$A264,Party_Ledger!$G:$G))</f>
        <v/>
      </c>
      <c r="G264" s="5" t="str">
        <f>IF($A264="","",SUMIF(Party_Ledger!$C:$C,$A264,Party_Ledger!$H:$H))</f>
        <v/>
      </c>
      <c r="H264" s="5" t="str">
        <f t="shared" si="12"/>
        <v/>
      </c>
      <c r="I264" s="4" t="str">
        <f t="shared" si="13"/>
        <v/>
      </c>
    </row>
    <row r="265" spans="1:9" x14ac:dyDescent="0.25">
      <c r="A265" s="4"/>
      <c r="B265" s="4"/>
      <c r="C265" s="4"/>
      <c r="D265" s="4"/>
      <c r="E265" s="5"/>
      <c r="F265" s="5" t="str">
        <f>IF($A265="","",SUMIF(Party_Ledger!$C:$C,$A265,Party_Ledger!$G:$G))</f>
        <v/>
      </c>
      <c r="G265" s="5" t="str">
        <f>IF($A265="","",SUMIF(Party_Ledger!$C:$C,$A265,Party_Ledger!$H:$H))</f>
        <v/>
      </c>
      <c r="H265" s="5" t="str">
        <f t="shared" si="12"/>
        <v/>
      </c>
      <c r="I265" s="4" t="str">
        <f t="shared" si="13"/>
        <v/>
      </c>
    </row>
    <row r="266" spans="1:9" x14ac:dyDescent="0.25">
      <c r="A266" s="4"/>
      <c r="B266" s="4"/>
      <c r="C266" s="4"/>
      <c r="D266" s="4"/>
      <c r="E266" s="5"/>
      <c r="F266" s="5" t="str">
        <f>IF($A266="","",SUMIF(Party_Ledger!$C:$C,$A266,Party_Ledger!$G:$G))</f>
        <v/>
      </c>
      <c r="G266" s="5" t="str">
        <f>IF($A266="","",SUMIF(Party_Ledger!$C:$C,$A266,Party_Ledger!$H:$H))</f>
        <v/>
      </c>
      <c r="H266" s="5" t="str">
        <f t="shared" si="12"/>
        <v/>
      </c>
      <c r="I266" s="4" t="str">
        <f t="shared" si="13"/>
        <v/>
      </c>
    </row>
    <row r="267" spans="1:9" x14ac:dyDescent="0.25">
      <c r="A267" s="4"/>
      <c r="B267" s="4"/>
      <c r="C267" s="4"/>
      <c r="D267" s="4"/>
      <c r="E267" s="5"/>
      <c r="F267" s="5" t="str">
        <f>IF($A267="","",SUMIF(Party_Ledger!$C:$C,$A267,Party_Ledger!$G:$G))</f>
        <v/>
      </c>
      <c r="G267" s="5" t="str">
        <f>IF($A267="","",SUMIF(Party_Ledger!$C:$C,$A267,Party_Ledger!$H:$H))</f>
        <v/>
      </c>
      <c r="H267" s="5" t="str">
        <f t="shared" si="12"/>
        <v/>
      </c>
      <c r="I267" s="4" t="str">
        <f t="shared" si="13"/>
        <v/>
      </c>
    </row>
    <row r="268" spans="1:9" x14ac:dyDescent="0.25">
      <c r="A268" s="4"/>
      <c r="B268" s="4"/>
      <c r="C268" s="4"/>
      <c r="D268" s="4"/>
      <c r="E268" s="5"/>
      <c r="F268" s="5" t="str">
        <f>IF($A268="","",SUMIF(Party_Ledger!$C:$C,$A268,Party_Ledger!$G:$G))</f>
        <v/>
      </c>
      <c r="G268" s="5" t="str">
        <f>IF($A268="","",SUMIF(Party_Ledger!$C:$C,$A268,Party_Ledger!$H:$H))</f>
        <v/>
      </c>
      <c r="H268" s="5" t="str">
        <f t="shared" si="12"/>
        <v/>
      </c>
      <c r="I268" s="4" t="str">
        <f t="shared" si="13"/>
        <v/>
      </c>
    </row>
    <row r="269" spans="1:9" x14ac:dyDescent="0.25">
      <c r="A269" s="4"/>
      <c r="B269" s="4"/>
      <c r="C269" s="4"/>
      <c r="D269" s="4"/>
      <c r="E269" s="5"/>
      <c r="F269" s="5" t="str">
        <f>IF($A269="","",SUMIF(Party_Ledger!$C:$C,$A269,Party_Ledger!$G:$G))</f>
        <v/>
      </c>
      <c r="G269" s="5" t="str">
        <f>IF($A269="","",SUMIF(Party_Ledger!$C:$C,$A269,Party_Ledger!$H:$H))</f>
        <v/>
      </c>
      <c r="H269" s="5" t="str">
        <f t="shared" si="12"/>
        <v/>
      </c>
      <c r="I269" s="4" t="str">
        <f t="shared" si="13"/>
        <v/>
      </c>
    </row>
    <row r="270" spans="1:9" x14ac:dyDescent="0.25">
      <c r="A270" s="4"/>
      <c r="B270" s="4"/>
      <c r="C270" s="4"/>
      <c r="D270" s="4"/>
      <c r="E270" s="5"/>
      <c r="F270" s="5" t="str">
        <f>IF($A270="","",SUMIF(Party_Ledger!$C:$C,$A270,Party_Ledger!$G:$G))</f>
        <v/>
      </c>
      <c r="G270" s="5" t="str">
        <f>IF($A270="","",SUMIF(Party_Ledger!$C:$C,$A270,Party_Ledger!$H:$H))</f>
        <v/>
      </c>
      <c r="H270" s="5" t="str">
        <f t="shared" si="12"/>
        <v/>
      </c>
      <c r="I270" s="4" t="str">
        <f t="shared" si="13"/>
        <v/>
      </c>
    </row>
    <row r="271" spans="1:9" x14ac:dyDescent="0.25">
      <c r="A271" s="4"/>
      <c r="B271" s="4"/>
      <c r="C271" s="4"/>
      <c r="D271" s="4"/>
      <c r="E271" s="5"/>
      <c r="F271" s="5" t="str">
        <f>IF($A271="","",SUMIF(Party_Ledger!$C:$C,$A271,Party_Ledger!$G:$G))</f>
        <v/>
      </c>
      <c r="G271" s="5" t="str">
        <f>IF($A271="","",SUMIF(Party_Ledger!$C:$C,$A271,Party_Ledger!$H:$H))</f>
        <v/>
      </c>
      <c r="H271" s="5" t="str">
        <f t="shared" si="12"/>
        <v/>
      </c>
      <c r="I271" s="4" t="str">
        <f t="shared" si="13"/>
        <v/>
      </c>
    </row>
    <row r="272" spans="1:9" x14ac:dyDescent="0.25">
      <c r="A272" s="4"/>
      <c r="B272" s="4"/>
      <c r="C272" s="4"/>
      <c r="D272" s="4"/>
      <c r="E272" s="5"/>
      <c r="F272" s="5" t="str">
        <f>IF($A272="","",SUMIF(Party_Ledger!$C:$C,$A272,Party_Ledger!$G:$G))</f>
        <v/>
      </c>
      <c r="G272" s="5" t="str">
        <f>IF($A272="","",SUMIF(Party_Ledger!$C:$C,$A272,Party_Ledger!$H:$H))</f>
        <v/>
      </c>
      <c r="H272" s="5" t="str">
        <f t="shared" si="12"/>
        <v/>
      </c>
      <c r="I272" s="4" t="str">
        <f t="shared" si="13"/>
        <v/>
      </c>
    </row>
    <row r="273" spans="1:9" x14ac:dyDescent="0.25">
      <c r="A273" s="4"/>
      <c r="B273" s="4"/>
      <c r="C273" s="4"/>
      <c r="D273" s="4"/>
      <c r="E273" s="5"/>
      <c r="F273" s="5" t="str">
        <f>IF($A273="","",SUMIF(Party_Ledger!$C:$C,$A273,Party_Ledger!$G:$G))</f>
        <v/>
      </c>
      <c r="G273" s="5" t="str">
        <f>IF($A273="","",SUMIF(Party_Ledger!$C:$C,$A273,Party_Ledger!$H:$H))</f>
        <v/>
      </c>
      <c r="H273" s="5" t="str">
        <f t="shared" si="12"/>
        <v/>
      </c>
      <c r="I273" s="4" t="str">
        <f t="shared" si="13"/>
        <v/>
      </c>
    </row>
    <row r="274" spans="1:9" x14ac:dyDescent="0.25">
      <c r="A274" s="4"/>
      <c r="B274" s="4"/>
      <c r="C274" s="4"/>
      <c r="D274" s="4"/>
      <c r="E274" s="5"/>
      <c r="F274" s="5" t="str">
        <f>IF($A274="","",SUMIF(Party_Ledger!$C:$C,$A274,Party_Ledger!$G:$G))</f>
        <v/>
      </c>
      <c r="G274" s="5" t="str">
        <f>IF($A274="","",SUMIF(Party_Ledger!$C:$C,$A274,Party_Ledger!$H:$H))</f>
        <v/>
      </c>
      <c r="H274" s="5" t="str">
        <f t="shared" si="12"/>
        <v/>
      </c>
      <c r="I274" s="4" t="str">
        <f t="shared" si="13"/>
        <v/>
      </c>
    </row>
    <row r="275" spans="1:9" x14ac:dyDescent="0.25">
      <c r="A275" s="4"/>
      <c r="B275" s="4"/>
      <c r="C275" s="4"/>
      <c r="D275" s="4"/>
      <c r="E275" s="5"/>
      <c r="F275" s="5" t="str">
        <f>IF($A275="","",SUMIF(Party_Ledger!$C:$C,$A275,Party_Ledger!$G:$G))</f>
        <v/>
      </c>
      <c r="G275" s="5" t="str">
        <f>IF($A275="","",SUMIF(Party_Ledger!$C:$C,$A275,Party_Ledger!$H:$H))</f>
        <v/>
      </c>
      <c r="H275" s="5" t="str">
        <f t="shared" si="12"/>
        <v/>
      </c>
      <c r="I275" s="4" t="str">
        <f t="shared" si="13"/>
        <v/>
      </c>
    </row>
    <row r="276" spans="1:9" x14ac:dyDescent="0.25">
      <c r="A276" s="4"/>
      <c r="B276" s="4"/>
      <c r="C276" s="4"/>
      <c r="D276" s="4"/>
      <c r="E276" s="5"/>
      <c r="F276" s="5" t="str">
        <f>IF($A276="","",SUMIF(Party_Ledger!$C:$C,$A276,Party_Ledger!$G:$G))</f>
        <v/>
      </c>
      <c r="G276" s="5" t="str">
        <f>IF($A276="","",SUMIF(Party_Ledger!$C:$C,$A276,Party_Ledger!$H:$H))</f>
        <v/>
      </c>
      <c r="H276" s="5" t="str">
        <f t="shared" si="12"/>
        <v/>
      </c>
      <c r="I276" s="4" t="str">
        <f t="shared" si="13"/>
        <v/>
      </c>
    </row>
    <row r="277" spans="1:9" x14ac:dyDescent="0.25">
      <c r="A277" s="4"/>
      <c r="B277" s="4"/>
      <c r="C277" s="4"/>
      <c r="D277" s="4"/>
      <c r="E277" s="5"/>
      <c r="F277" s="5" t="str">
        <f>IF($A277="","",SUMIF(Party_Ledger!$C:$C,$A277,Party_Ledger!$G:$G))</f>
        <v/>
      </c>
      <c r="G277" s="5" t="str">
        <f>IF($A277="","",SUMIF(Party_Ledger!$C:$C,$A277,Party_Ledger!$H:$H))</f>
        <v/>
      </c>
      <c r="H277" s="5" t="str">
        <f t="shared" si="12"/>
        <v/>
      </c>
      <c r="I277" s="4" t="str">
        <f t="shared" si="13"/>
        <v/>
      </c>
    </row>
    <row r="278" spans="1:9" x14ac:dyDescent="0.25">
      <c r="A278" s="4"/>
      <c r="B278" s="4"/>
      <c r="C278" s="4"/>
      <c r="D278" s="4"/>
      <c r="E278" s="5"/>
      <c r="F278" s="5" t="str">
        <f>IF($A278="","",SUMIF(Party_Ledger!$C:$C,$A278,Party_Ledger!$G:$G))</f>
        <v/>
      </c>
      <c r="G278" s="5" t="str">
        <f>IF($A278="","",SUMIF(Party_Ledger!$C:$C,$A278,Party_Ledger!$H:$H))</f>
        <v/>
      </c>
      <c r="H278" s="5" t="str">
        <f t="shared" si="12"/>
        <v/>
      </c>
      <c r="I278" s="4" t="str">
        <f t="shared" si="13"/>
        <v/>
      </c>
    </row>
    <row r="279" spans="1:9" x14ac:dyDescent="0.25">
      <c r="A279" s="4"/>
      <c r="B279" s="4"/>
      <c r="C279" s="4"/>
      <c r="D279" s="4"/>
      <c r="E279" s="5"/>
      <c r="F279" s="5" t="str">
        <f>IF($A279="","",SUMIF(Party_Ledger!$C:$C,$A279,Party_Ledger!$G:$G))</f>
        <v/>
      </c>
      <c r="G279" s="5" t="str">
        <f>IF($A279="","",SUMIF(Party_Ledger!$C:$C,$A279,Party_Ledger!$H:$H))</f>
        <v/>
      </c>
      <c r="H279" s="5" t="str">
        <f t="shared" si="12"/>
        <v/>
      </c>
      <c r="I279" s="4" t="str">
        <f t="shared" si="13"/>
        <v/>
      </c>
    </row>
    <row r="280" spans="1:9" x14ac:dyDescent="0.25">
      <c r="A280" s="4"/>
      <c r="B280" s="4"/>
      <c r="C280" s="4"/>
      <c r="D280" s="4"/>
      <c r="E280" s="5"/>
      <c r="F280" s="5" t="str">
        <f>IF($A280="","",SUMIF(Party_Ledger!$C:$C,$A280,Party_Ledger!$G:$G))</f>
        <v/>
      </c>
      <c r="G280" s="5" t="str">
        <f>IF($A280="","",SUMIF(Party_Ledger!$C:$C,$A280,Party_Ledger!$H:$H))</f>
        <v/>
      </c>
      <c r="H280" s="5" t="str">
        <f t="shared" si="12"/>
        <v/>
      </c>
      <c r="I280" s="4" t="str">
        <f t="shared" si="13"/>
        <v/>
      </c>
    </row>
    <row r="281" spans="1:9" x14ac:dyDescent="0.25">
      <c r="A281" s="4"/>
      <c r="B281" s="4"/>
      <c r="C281" s="4"/>
      <c r="D281" s="4"/>
      <c r="E281" s="5"/>
      <c r="F281" s="5" t="str">
        <f>IF($A281="","",SUMIF(Party_Ledger!$C:$C,$A281,Party_Ledger!$G:$G))</f>
        <v/>
      </c>
      <c r="G281" s="5" t="str">
        <f>IF($A281="","",SUMIF(Party_Ledger!$C:$C,$A281,Party_Ledger!$H:$H))</f>
        <v/>
      </c>
      <c r="H281" s="5" t="str">
        <f t="shared" si="12"/>
        <v/>
      </c>
      <c r="I281" s="4" t="str">
        <f t="shared" si="13"/>
        <v/>
      </c>
    </row>
    <row r="282" spans="1:9" x14ac:dyDescent="0.25">
      <c r="A282" s="4"/>
      <c r="B282" s="4"/>
      <c r="C282" s="4"/>
      <c r="D282" s="4"/>
      <c r="E282" s="5"/>
      <c r="F282" s="5" t="str">
        <f>IF($A282="","",SUMIF(Party_Ledger!$C:$C,$A282,Party_Ledger!$G:$G))</f>
        <v/>
      </c>
      <c r="G282" s="5" t="str">
        <f>IF($A282="","",SUMIF(Party_Ledger!$C:$C,$A282,Party_Ledger!$H:$H))</f>
        <v/>
      </c>
      <c r="H282" s="5" t="str">
        <f t="shared" si="12"/>
        <v/>
      </c>
      <c r="I282" s="4" t="str">
        <f t="shared" si="13"/>
        <v/>
      </c>
    </row>
    <row r="283" spans="1:9" x14ac:dyDescent="0.25">
      <c r="A283" s="4"/>
      <c r="B283" s="4"/>
      <c r="C283" s="4"/>
      <c r="D283" s="4"/>
      <c r="E283" s="5"/>
      <c r="F283" s="5" t="str">
        <f>IF($A283="","",SUMIF(Party_Ledger!$C:$C,$A283,Party_Ledger!$G:$G))</f>
        <v/>
      </c>
      <c r="G283" s="5" t="str">
        <f>IF($A283="","",SUMIF(Party_Ledger!$C:$C,$A283,Party_Ledger!$H:$H))</f>
        <v/>
      </c>
      <c r="H283" s="5" t="str">
        <f t="shared" si="12"/>
        <v/>
      </c>
      <c r="I283" s="4" t="str">
        <f t="shared" si="13"/>
        <v/>
      </c>
    </row>
    <row r="284" spans="1:9" x14ac:dyDescent="0.25">
      <c r="A284" s="4"/>
      <c r="B284" s="4"/>
      <c r="C284" s="4"/>
      <c r="D284" s="4"/>
      <c r="E284" s="5"/>
      <c r="F284" s="5" t="str">
        <f>IF($A284="","",SUMIF(Party_Ledger!$C:$C,$A284,Party_Ledger!$G:$G))</f>
        <v/>
      </c>
      <c r="G284" s="5" t="str">
        <f>IF($A284="","",SUMIF(Party_Ledger!$C:$C,$A284,Party_Ledger!$H:$H))</f>
        <v/>
      </c>
      <c r="H284" s="5" t="str">
        <f t="shared" si="12"/>
        <v/>
      </c>
      <c r="I284" s="4" t="str">
        <f t="shared" si="13"/>
        <v/>
      </c>
    </row>
    <row r="285" spans="1:9" x14ac:dyDescent="0.25">
      <c r="A285" s="4"/>
      <c r="B285" s="4"/>
      <c r="C285" s="4"/>
      <c r="D285" s="4"/>
      <c r="E285" s="5"/>
      <c r="F285" s="5" t="str">
        <f>IF($A285="","",SUMIF(Party_Ledger!$C:$C,$A285,Party_Ledger!$G:$G))</f>
        <v/>
      </c>
      <c r="G285" s="5" t="str">
        <f>IF($A285="","",SUMIF(Party_Ledger!$C:$C,$A285,Party_Ledger!$H:$H))</f>
        <v/>
      </c>
      <c r="H285" s="5" t="str">
        <f t="shared" si="12"/>
        <v/>
      </c>
      <c r="I285" s="4" t="str">
        <f t="shared" si="13"/>
        <v/>
      </c>
    </row>
    <row r="286" spans="1:9" x14ac:dyDescent="0.25">
      <c r="A286" s="4"/>
      <c r="B286" s="4"/>
      <c r="C286" s="4"/>
      <c r="D286" s="4"/>
      <c r="E286" s="5"/>
      <c r="F286" s="5" t="str">
        <f>IF($A286="","",SUMIF(Party_Ledger!$C:$C,$A286,Party_Ledger!$G:$G))</f>
        <v/>
      </c>
      <c r="G286" s="5" t="str">
        <f>IF($A286="","",SUMIF(Party_Ledger!$C:$C,$A286,Party_Ledger!$H:$H))</f>
        <v/>
      </c>
      <c r="H286" s="5" t="str">
        <f t="shared" si="12"/>
        <v/>
      </c>
      <c r="I286" s="4" t="str">
        <f t="shared" si="13"/>
        <v/>
      </c>
    </row>
    <row r="287" spans="1:9" x14ac:dyDescent="0.25">
      <c r="A287" s="4"/>
      <c r="B287" s="4"/>
      <c r="C287" s="4"/>
      <c r="D287" s="4"/>
      <c r="E287" s="5"/>
      <c r="F287" s="5" t="str">
        <f>IF($A287="","",SUMIF(Party_Ledger!$C:$C,$A287,Party_Ledger!$G:$G))</f>
        <v/>
      </c>
      <c r="G287" s="5" t="str">
        <f>IF($A287="","",SUMIF(Party_Ledger!$C:$C,$A287,Party_Ledger!$H:$H))</f>
        <v/>
      </c>
      <c r="H287" s="5" t="str">
        <f t="shared" si="12"/>
        <v/>
      </c>
      <c r="I287" s="4" t="str">
        <f t="shared" si="13"/>
        <v/>
      </c>
    </row>
    <row r="288" spans="1:9" x14ac:dyDescent="0.25">
      <c r="A288" s="4"/>
      <c r="B288" s="4"/>
      <c r="C288" s="4"/>
      <c r="D288" s="4"/>
      <c r="E288" s="5"/>
      <c r="F288" s="5" t="str">
        <f>IF($A288="","",SUMIF(Party_Ledger!$C:$C,$A288,Party_Ledger!$G:$G))</f>
        <v/>
      </c>
      <c r="G288" s="5" t="str">
        <f>IF($A288="","",SUMIF(Party_Ledger!$C:$C,$A288,Party_Ledger!$H:$H))</f>
        <v/>
      </c>
      <c r="H288" s="5" t="str">
        <f t="shared" si="12"/>
        <v/>
      </c>
      <c r="I288" s="4" t="str">
        <f t="shared" si="13"/>
        <v/>
      </c>
    </row>
    <row r="289" spans="1:9" x14ac:dyDescent="0.25">
      <c r="A289" s="4"/>
      <c r="B289" s="4"/>
      <c r="C289" s="4"/>
      <c r="D289" s="4"/>
      <c r="E289" s="5"/>
      <c r="F289" s="5" t="str">
        <f>IF($A289="","",SUMIF(Party_Ledger!$C:$C,$A289,Party_Ledger!$G:$G))</f>
        <v/>
      </c>
      <c r="G289" s="5" t="str">
        <f>IF($A289="","",SUMIF(Party_Ledger!$C:$C,$A289,Party_Ledger!$H:$H))</f>
        <v/>
      </c>
      <c r="H289" s="5" t="str">
        <f t="shared" si="12"/>
        <v/>
      </c>
      <c r="I289" s="4" t="str">
        <f t="shared" si="13"/>
        <v/>
      </c>
    </row>
    <row r="290" spans="1:9" x14ac:dyDescent="0.25">
      <c r="A290" s="4"/>
      <c r="B290" s="4"/>
      <c r="C290" s="4"/>
      <c r="D290" s="4"/>
      <c r="E290" s="5"/>
      <c r="F290" s="5" t="str">
        <f>IF($A290="","",SUMIF(Party_Ledger!$C:$C,$A290,Party_Ledger!$G:$G))</f>
        <v/>
      </c>
      <c r="G290" s="5" t="str">
        <f>IF($A290="","",SUMIF(Party_Ledger!$C:$C,$A290,Party_Ledger!$H:$H))</f>
        <v/>
      </c>
      <c r="H290" s="5" t="str">
        <f t="shared" si="12"/>
        <v/>
      </c>
      <c r="I290" s="4" t="str">
        <f t="shared" si="13"/>
        <v/>
      </c>
    </row>
    <row r="291" spans="1:9" x14ac:dyDescent="0.25">
      <c r="A291" s="4"/>
      <c r="B291" s="4"/>
      <c r="C291" s="4"/>
      <c r="D291" s="4"/>
      <c r="E291" s="5"/>
      <c r="F291" s="5" t="str">
        <f>IF($A291="","",SUMIF(Party_Ledger!$C:$C,$A291,Party_Ledger!$G:$G))</f>
        <v/>
      </c>
      <c r="G291" s="5" t="str">
        <f>IF($A291="","",SUMIF(Party_Ledger!$C:$C,$A291,Party_Ledger!$H:$H))</f>
        <v/>
      </c>
      <c r="H291" s="5" t="str">
        <f t="shared" si="12"/>
        <v/>
      </c>
      <c r="I291" s="4" t="str">
        <f t="shared" si="13"/>
        <v/>
      </c>
    </row>
    <row r="292" spans="1:9" x14ac:dyDescent="0.25">
      <c r="A292" s="4"/>
      <c r="B292" s="4"/>
      <c r="C292" s="4"/>
      <c r="D292" s="4"/>
      <c r="E292" s="5"/>
      <c r="F292" s="5" t="str">
        <f>IF($A292="","",SUMIF(Party_Ledger!$C:$C,$A292,Party_Ledger!$G:$G))</f>
        <v/>
      </c>
      <c r="G292" s="5" t="str">
        <f>IF($A292="","",SUMIF(Party_Ledger!$C:$C,$A292,Party_Ledger!$H:$H))</f>
        <v/>
      </c>
      <c r="H292" s="5" t="str">
        <f t="shared" si="12"/>
        <v/>
      </c>
      <c r="I292" s="4" t="str">
        <f t="shared" si="13"/>
        <v/>
      </c>
    </row>
    <row r="293" spans="1:9" x14ac:dyDescent="0.25">
      <c r="A293" s="4"/>
      <c r="B293" s="4"/>
      <c r="C293" s="4"/>
      <c r="D293" s="4"/>
      <c r="E293" s="5"/>
      <c r="F293" s="5" t="str">
        <f>IF($A293="","",SUMIF(Party_Ledger!$C:$C,$A293,Party_Ledger!$G:$G))</f>
        <v/>
      </c>
      <c r="G293" s="5" t="str">
        <f>IF($A293="","",SUMIF(Party_Ledger!$C:$C,$A293,Party_Ledger!$H:$H))</f>
        <v/>
      </c>
      <c r="H293" s="5" t="str">
        <f t="shared" si="12"/>
        <v/>
      </c>
      <c r="I293" s="4" t="str">
        <f t="shared" si="13"/>
        <v/>
      </c>
    </row>
    <row r="294" spans="1:9" x14ac:dyDescent="0.25">
      <c r="A294" s="4"/>
      <c r="B294" s="4"/>
      <c r="C294" s="4"/>
      <c r="D294" s="4"/>
      <c r="E294" s="5"/>
      <c r="F294" s="5" t="str">
        <f>IF($A294="","",SUMIF(Party_Ledger!$C:$C,$A294,Party_Ledger!$G:$G))</f>
        <v/>
      </c>
      <c r="G294" s="5" t="str">
        <f>IF($A294="","",SUMIF(Party_Ledger!$C:$C,$A294,Party_Ledger!$H:$H))</f>
        <v/>
      </c>
      <c r="H294" s="5" t="str">
        <f t="shared" si="12"/>
        <v/>
      </c>
      <c r="I294" s="4" t="str">
        <f t="shared" si="13"/>
        <v/>
      </c>
    </row>
    <row r="295" spans="1:9" x14ac:dyDescent="0.25">
      <c r="A295" s="4"/>
      <c r="B295" s="4"/>
      <c r="C295" s="4"/>
      <c r="D295" s="4"/>
      <c r="E295" s="5"/>
      <c r="F295" s="5" t="str">
        <f>IF($A295="","",SUMIF(Party_Ledger!$C:$C,$A295,Party_Ledger!$G:$G))</f>
        <v/>
      </c>
      <c r="G295" s="5" t="str">
        <f>IF($A295="","",SUMIF(Party_Ledger!$C:$C,$A295,Party_Ledger!$H:$H))</f>
        <v/>
      </c>
      <c r="H295" s="5" t="str">
        <f t="shared" si="12"/>
        <v/>
      </c>
      <c r="I295" s="4" t="str">
        <f t="shared" si="13"/>
        <v/>
      </c>
    </row>
    <row r="296" spans="1:9" x14ac:dyDescent="0.25">
      <c r="A296" s="4"/>
      <c r="B296" s="4"/>
      <c r="C296" s="4"/>
      <c r="D296" s="4"/>
      <c r="E296" s="5"/>
      <c r="F296" s="5" t="str">
        <f>IF($A296="","",SUMIF(Party_Ledger!$C:$C,$A296,Party_Ledger!$G:$G))</f>
        <v/>
      </c>
      <c r="G296" s="5" t="str">
        <f>IF($A296="","",SUMIF(Party_Ledger!$C:$C,$A296,Party_Ledger!$H:$H))</f>
        <v/>
      </c>
      <c r="H296" s="5" t="str">
        <f t="shared" si="12"/>
        <v/>
      </c>
      <c r="I296" s="4" t="str">
        <f t="shared" si="13"/>
        <v/>
      </c>
    </row>
    <row r="297" spans="1:9" x14ac:dyDescent="0.25">
      <c r="A297" s="4"/>
      <c r="B297" s="4"/>
      <c r="C297" s="4"/>
      <c r="D297" s="4"/>
      <c r="E297" s="5"/>
      <c r="F297" s="5" t="str">
        <f>IF($A297="","",SUMIF(Party_Ledger!$C:$C,$A297,Party_Ledger!$G:$G))</f>
        <v/>
      </c>
      <c r="G297" s="5" t="str">
        <f>IF($A297="","",SUMIF(Party_Ledger!$C:$C,$A297,Party_Ledger!$H:$H))</f>
        <v/>
      </c>
      <c r="H297" s="5" t="str">
        <f t="shared" si="12"/>
        <v/>
      </c>
      <c r="I297" s="4" t="str">
        <f t="shared" si="13"/>
        <v/>
      </c>
    </row>
    <row r="298" spans="1:9" x14ac:dyDescent="0.25">
      <c r="A298" s="4"/>
      <c r="B298" s="4"/>
      <c r="C298" s="4"/>
      <c r="D298" s="4"/>
      <c r="E298" s="5"/>
      <c r="F298" s="5" t="str">
        <f>IF($A298="","",SUMIF(Party_Ledger!$C:$C,$A298,Party_Ledger!$G:$G))</f>
        <v/>
      </c>
      <c r="G298" s="5" t="str">
        <f>IF($A298="","",SUMIF(Party_Ledger!$C:$C,$A298,Party_Ledger!$H:$H))</f>
        <v/>
      </c>
      <c r="H298" s="5" t="str">
        <f t="shared" si="12"/>
        <v/>
      </c>
      <c r="I298" s="4" t="str">
        <f t="shared" si="13"/>
        <v/>
      </c>
    </row>
    <row r="299" spans="1:9" x14ac:dyDescent="0.25">
      <c r="A299" s="4"/>
      <c r="B299" s="4"/>
      <c r="C299" s="4"/>
      <c r="D299" s="4"/>
      <c r="E299" s="5"/>
      <c r="F299" s="5" t="str">
        <f>IF($A299="","",SUMIF(Party_Ledger!$C:$C,$A299,Party_Ledger!$G:$G))</f>
        <v/>
      </c>
      <c r="G299" s="5" t="str">
        <f>IF($A299="","",SUMIF(Party_Ledger!$C:$C,$A299,Party_Ledger!$H:$H))</f>
        <v/>
      </c>
      <c r="H299" s="5" t="str">
        <f t="shared" si="12"/>
        <v/>
      </c>
      <c r="I299" s="4" t="str">
        <f t="shared" si="13"/>
        <v/>
      </c>
    </row>
    <row r="300" spans="1:9" x14ac:dyDescent="0.25">
      <c r="A300" s="4"/>
      <c r="B300" s="4"/>
      <c r="C300" s="4"/>
      <c r="D300" s="4"/>
      <c r="E300" s="5"/>
      <c r="F300" s="5" t="str">
        <f>IF($A300="","",SUMIF(Party_Ledger!$C:$C,$A300,Party_Ledger!$G:$G))</f>
        <v/>
      </c>
      <c r="G300" s="5" t="str">
        <f>IF($A300="","",SUMIF(Party_Ledger!$C:$C,$A300,Party_Ledger!$H:$H))</f>
        <v/>
      </c>
      <c r="H300" s="5" t="str">
        <f t="shared" si="12"/>
        <v/>
      </c>
      <c r="I300" s="4" t="str">
        <f t="shared" si="13"/>
        <v/>
      </c>
    </row>
    <row r="301" spans="1:9" x14ac:dyDescent="0.25">
      <c r="A301" s="4"/>
      <c r="B301" s="4"/>
      <c r="C301" s="4"/>
      <c r="D301" s="4"/>
      <c r="E301" s="5"/>
      <c r="F301" s="5" t="str">
        <f>IF($A301="","",SUMIF(Party_Ledger!$C:$C,$A301,Party_Ledger!$G:$G))</f>
        <v/>
      </c>
      <c r="G301" s="5" t="str">
        <f>IF($A301="","",SUMIF(Party_Ledger!$C:$C,$A301,Party_Ledger!$H:$H))</f>
        <v/>
      </c>
      <c r="H301" s="5" t="str">
        <f t="shared" si="12"/>
        <v/>
      </c>
      <c r="I301" s="4" t="str">
        <f t="shared" si="13"/>
        <v/>
      </c>
    </row>
    <row r="302" spans="1:9" x14ac:dyDescent="0.25">
      <c r="A302" s="4"/>
      <c r="B302" s="4"/>
      <c r="C302" s="4"/>
      <c r="D302" s="4"/>
      <c r="E302" s="5"/>
      <c r="F302" s="5" t="str">
        <f>IF($A302="","",SUMIF(Party_Ledger!$C:$C,$A302,Party_Ledger!$G:$G))</f>
        <v/>
      </c>
      <c r="G302" s="5" t="str">
        <f>IF($A302="","",SUMIF(Party_Ledger!$C:$C,$A302,Party_Ledger!$H:$H))</f>
        <v/>
      </c>
      <c r="H302" s="5" t="str">
        <f t="shared" si="12"/>
        <v/>
      </c>
      <c r="I302" s="4" t="str">
        <f t="shared" si="13"/>
        <v/>
      </c>
    </row>
    <row r="303" spans="1:9" x14ac:dyDescent="0.25">
      <c r="A303" s="4"/>
      <c r="B303" s="4"/>
      <c r="C303" s="4"/>
      <c r="D303" s="4"/>
      <c r="E303" s="5"/>
      <c r="F303" s="5" t="str">
        <f>IF($A303="","",SUMIF(Party_Ledger!$C:$C,$A303,Party_Ledger!$G:$G))</f>
        <v/>
      </c>
      <c r="G303" s="5" t="str">
        <f>IF($A303="","",SUMIF(Party_Ledger!$C:$C,$A303,Party_Ledger!$H:$H))</f>
        <v/>
      </c>
      <c r="H303" s="5" t="str">
        <f t="shared" si="12"/>
        <v/>
      </c>
      <c r="I303" s="4" t="str">
        <f t="shared" si="13"/>
        <v/>
      </c>
    </row>
    <row r="304" spans="1:9" x14ac:dyDescent="0.25">
      <c r="A304" s="4"/>
      <c r="B304" s="4"/>
      <c r="C304" s="4"/>
      <c r="D304" s="4"/>
      <c r="E304" s="5"/>
      <c r="F304" s="5" t="str">
        <f>IF($A304="","",SUMIF(Party_Ledger!$C:$C,$A304,Party_Ledger!$G:$G))</f>
        <v/>
      </c>
      <c r="G304" s="5" t="str">
        <f>IF($A304="","",SUMIF(Party_Ledger!$C:$C,$A304,Party_Ledger!$H:$H))</f>
        <v/>
      </c>
      <c r="H304" s="5" t="str">
        <f t="shared" si="12"/>
        <v/>
      </c>
      <c r="I304" s="4" t="str">
        <f t="shared" si="13"/>
        <v/>
      </c>
    </row>
    <row r="305" spans="1:9" x14ac:dyDescent="0.25">
      <c r="A305" s="4"/>
      <c r="B305" s="4"/>
      <c r="C305" s="4"/>
      <c r="D305" s="4"/>
      <c r="E305" s="5"/>
      <c r="F305" s="5" t="str">
        <f>IF($A305="","",SUMIF(Party_Ledger!$C:$C,$A305,Party_Ledger!$G:$G))</f>
        <v/>
      </c>
      <c r="G305" s="5" t="str">
        <f>IF($A305="","",SUMIF(Party_Ledger!$C:$C,$A305,Party_Ledger!$H:$H))</f>
        <v/>
      </c>
      <c r="H305" s="5" t="str">
        <f t="shared" si="12"/>
        <v/>
      </c>
      <c r="I305" s="4" t="str">
        <f t="shared" si="13"/>
        <v/>
      </c>
    </row>
    <row r="306" spans="1:9" x14ac:dyDescent="0.25">
      <c r="A306" s="4"/>
      <c r="B306" s="4"/>
      <c r="C306" s="4"/>
      <c r="D306" s="4"/>
      <c r="E306" s="5"/>
      <c r="F306" s="5" t="str">
        <f>IF($A306="","",SUMIF(Party_Ledger!$C:$C,$A306,Party_Ledger!$G:$G))</f>
        <v/>
      </c>
      <c r="G306" s="5" t="str">
        <f>IF($A306="","",SUMIF(Party_Ledger!$C:$C,$A306,Party_Ledger!$H:$H))</f>
        <v/>
      </c>
      <c r="H306" s="5" t="str">
        <f t="shared" si="12"/>
        <v/>
      </c>
      <c r="I306" s="4" t="str">
        <f t="shared" si="13"/>
        <v/>
      </c>
    </row>
    <row r="307" spans="1:9" x14ac:dyDescent="0.25">
      <c r="A307" s="4"/>
      <c r="B307" s="4"/>
      <c r="C307" s="4"/>
      <c r="D307" s="4"/>
      <c r="E307" s="5"/>
      <c r="F307" s="5" t="str">
        <f>IF($A307="","",SUMIF(Party_Ledger!$C:$C,$A307,Party_Ledger!$G:$G))</f>
        <v/>
      </c>
      <c r="G307" s="5" t="str">
        <f>IF($A307="","",SUMIF(Party_Ledger!$C:$C,$A307,Party_Ledger!$H:$H))</f>
        <v/>
      </c>
      <c r="H307" s="5" t="str">
        <f t="shared" si="12"/>
        <v/>
      </c>
      <c r="I307" s="4" t="str">
        <f t="shared" si="13"/>
        <v/>
      </c>
    </row>
    <row r="308" spans="1:9" x14ac:dyDescent="0.25">
      <c r="A308" s="4"/>
      <c r="B308" s="4"/>
      <c r="C308" s="4"/>
      <c r="D308" s="4"/>
      <c r="E308" s="5"/>
      <c r="F308" s="5" t="str">
        <f>IF($A308="","",SUMIF(Party_Ledger!$C:$C,$A308,Party_Ledger!$G:$G))</f>
        <v/>
      </c>
      <c r="G308" s="5" t="str">
        <f>IF($A308="","",SUMIF(Party_Ledger!$C:$C,$A308,Party_Ledger!$H:$H))</f>
        <v/>
      </c>
      <c r="H308" s="5" t="str">
        <f t="shared" si="12"/>
        <v/>
      </c>
      <c r="I308" s="4" t="str">
        <f t="shared" si="13"/>
        <v/>
      </c>
    </row>
    <row r="309" spans="1:9" x14ac:dyDescent="0.25">
      <c r="A309" s="4"/>
      <c r="B309" s="4"/>
      <c r="C309" s="4"/>
      <c r="D309" s="4"/>
      <c r="E309" s="5"/>
      <c r="F309" s="5" t="str">
        <f>IF($A309="","",SUMIF(Party_Ledger!$C:$C,$A309,Party_Ledger!$G:$G))</f>
        <v/>
      </c>
      <c r="G309" s="5" t="str">
        <f>IF($A309="","",SUMIF(Party_Ledger!$C:$C,$A309,Party_Ledger!$H:$H))</f>
        <v/>
      </c>
      <c r="H309" s="5" t="str">
        <f t="shared" si="12"/>
        <v/>
      </c>
      <c r="I309" s="4" t="str">
        <f t="shared" si="13"/>
        <v/>
      </c>
    </row>
    <row r="310" spans="1:9" x14ac:dyDescent="0.25">
      <c r="A310" s="4"/>
      <c r="B310" s="4"/>
      <c r="C310" s="4"/>
      <c r="D310" s="4"/>
      <c r="E310" s="5"/>
      <c r="F310" s="5" t="str">
        <f>IF($A310="","",SUMIF(Party_Ledger!$C:$C,$A310,Party_Ledger!$G:$G))</f>
        <v/>
      </c>
      <c r="G310" s="5" t="str">
        <f>IF($A310="","",SUMIF(Party_Ledger!$C:$C,$A310,Party_Ledger!$H:$H))</f>
        <v/>
      </c>
      <c r="H310" s="5" t="str">
        <f t="shared" si="12"/>
        <v/>
      </c>
      <c r="I310" s="4" t="str">
        <f t="shared" si="13"/>
        <v/>
      </c>
    </row>
    <row r="311" spans="1:9" x14ac:dyDescent="0.25">
      <c r="A311" s="4"/>
      <c r="B311" s="4"/>
      <c r="C311" s="4"/>
      <c r="D311" s="4"/>
      <c r="E311" s="5"/>
      <c r="F311" s="5" t="str">
        <f>IF($A311="","",SUMIF(Party_Ledger!$C:$C,$A311,Party_Ledger!$G:$G))</f>
        <v/>
      </c>
      <c r="G311" s="5" t="str">
        <f>IF($A311="","",SUMIF(Party_Ledger!$C:$C,$A311,Party_Ledger!$H:$H))</f>
        <v/>
      </c>
      <c r="H311" s="5" t="str">
        <f t="shared" si="12"/>
        <v/>
      </c>
      <c r="I311" s="4" t="str">
        <f t="shared" si="13"/>
        <v/>
      </c>
    </row>
    <row r="312" spans="1:9" x14ac:dyDescent="0.25">
      <c r="A312" s="4"/>
      <c r="B312" s="4"/>
      <c r="C312" s="4"/>
      <c r="D312" s="4"/>
      <c r="E312" s="5"/>
      <c r="F312" s="5" t="str">
        <f>IF($A312="","",SUMIF(Party_Ledger!$C:$C,$A312,Party_Ledger!$G:$G))</f>
        <v/>
      </c>
      <c r="G312" s="5" t="str">
        <f>IF($A312="","",SUMIF(Party_Ledger!$C:$C,$A312,Party_Ledger!$H:$H))</f>
        <v/>
      </c>
      <c r="H312" s="5" t="str">
        <f t="shared" si="12"/>
        <v/>
      </c>
      <c r="I312" s="4" t="str">
        <f t="shared" si="13"/>
        <v/>
      </c>
    </row>
    <row r="313" spans="1:9" x14ac:dyDescent="0.25">
      <c r="A313" s="4"/>
      <c r="B313" s="4"/>
      <c r="C313" s="4"/>
      <c r="D313" s="4"/>
      <c r="E313" s="5"/>
      <c r="F313" s="5" t="str">
        <f>IF($A313="","",SUMIF(Party_Ledger!$C:$C,$A313,Party_Ledger!$G:$G))</f>
        <v/>
      </c>
      <c r="G313" s="5" t="str">
        <f>IF($A313="","",SUMIF(Party_Ledger!$C:$C,$A313,Party_Ledger!$H:$H))</f>
        <v/>
      </c>
      <c r="H313" s="5" t="str">
        <f t="shared" si="12"/>
        <v/>
      </c>
      <c r="I313" s="4" t="str">
        <f t="shared" si="13"/>
        <v/>
      </c>
    </row>
    <row r="314" spans="1:9" x14ac:dyDescent="0.25">
      <c r="A314" s="4"/>
      <c r="B314" s="4"/>
      <c r="C314" s="4"/>
      <c r="D314" s="4"/>
      <c r="E314" s="5"/>
      <c r="F314" s="5" t="str">
        <f>IF($A314="","",SUMIF(Party_Ledger!$C:$C,$A314,Party_Ledger!$G:$G))</f>
        <v/>
      </c>
      <c r="G314" s="5" t="str">
        <f>IF($A314="","",SUMIF(Party_Ledger!$C:$C,$A314,Party_Ledger!$H:$H))</f>
        <v/>
      </c>
      <c r="H314" s="5" t="str">
        <f t="shared" si="12"/>
        <v/>
      </c>
      <c r="I314" s="4" t="str">
        <f t="shared" si="13"/>
        <v/>
      </c>
    </row>
    <row r="315" spans="1:9" x14ac:dyDescent="0.25">
      <c r="A315" s="4"/>
      <c r="B315" s="4"/>
      <c r="C315" s="4"/>
      <c r="D315" s="4"/>
      <c r="E315" s="5"/>
      <c r="F315" s="5" t="str">
        <f>IF($A315="","",SUMIF(Party_Ledger!$C:$C,$A315,Party_Ledger!$G:$G))</f>
        <v/>
      </c>
      <c r="G315" s="5" t="str">
        <f>IF($A315="","",SUMIF(Party_Ledger!$C:$C,$A315,Party_Ledger!$H:$H))</f>
        <v/>
      </c>
      <c r="H315" s="5" t="str">
        <f t="shared" si="12"/>
        <v/>
      </c>
      <c r="I315" s="4" t="str">
        <f t="shared" si="13"/>
        <v/>
      </c>
    </row>
    <row r="316" spans="1:9" x14ac:dyDescent="0.25">
      <c r="A316" s="4"/>
      <c r="B316" s="4"/>
      <c r="C316" s="4"/>
      <c r="D316" s="4"/>
      <c r="E316" s="5"/>
      <c r="F316" s="5" t="str">
        <f>IF($A316="","",SUMIF(Party_Ledger!$C:$C,$A316,Party_Ledger!$G:$G))</f>
        <v/>
      </c>
      <c r="G316" s="5" t="str">
        <f>IF($A316="","",SUMIF(Party_Ledger!$C:$C,$A316,Party_Ledger!$H:$H))</f>
        <v/>
      </c>
      <c r="H316" s="5" t="str">
        <f t="shared" si="12"/>
        <v/>
      </c>
      <c r="I316" s="4" t="str">
        <f t="shared" si="13"/>
        <v/>
      </c>
    </row>
    <row r="317" spans="1:9" x14ac:dyDescent="0.25">
      <c r="A317" s="4"/>
      <c r="B317" s="4"/>
      <c r="C317" s="4"/>
      <c r="D317" s="4"/>
      <c r="E317" s="5"/>
      <c r="F317" s="5" t="str">
        <f>IF($A317="","",SUMIF(Party_Ledger!$C:$C,$A317,Party_Ledger!$G:$G))</f>
        <v/>
      </c>
      <c r="G317" s="5" t="str">
        <f>IF($A317="","",SUMIF(Party_Ledger!$C:$C,$A317,Party_Ledger!$H:$H))</f>
        <v/>
      </c>
      <c r="H317" s="5" t="str">
        <f t="shared" si="12"/>
        <v/>
      </c>
      <c r="I317" s="4" t="str">
        <f t="shared" si="13"/>
        <v/>
      </c>
    </row>
    <row r="318" spans="1:9" x14ac:dyDescent="0.25">
      <c r="A318" s="4"/>
      <c r="B318" s="4"/>
      <c r="C318" s="4"/>
      <c r="D318" s="4"/>
      <c r="E318" s="5"/>
      <c r="F318" s="5" t="str">
        <f>IF($A318="","",SUMIF(Party_Ledger!$C:$C,$A318,Party_Ledger!$G:$G))</f>
        <v/>
      </c>
      <c r="G318" s="5" t="str">
        <f>IF($A318="","",SUMIF(Party_Ledger!$C:$C,$A318,Party_Ledger!$H:$H))</f>
        <v/>
      </c>
      <c r="H318" s="5" t="str">
        <f t="shared" si="12"/>
        <v/>
      </c>
      <c r="I318" s="4" t="str">
        <f t="shared" si="13"/>
        <v/>
      </c>
    </row>
    <row r="319" spans="1:9" x14ac:dyDescent="0.25">
      <c r="A319" s="4"/>
      <c r="B319" s="4"/>
      <c r="C319" s="4"/>
      <c r="D319" s="4"/>
      <c r="E319" s="5"/>
      <c r="F319" s="5" t="str">
        <f>IF($A319="","",SUMIF(Party_Ledger!$C:$C,$A319,Party_Ledger!$G:$G))</f>
        <v/>
      </c>
      <c r="G319" s="5" t="str">
        <f>IF($A319="","",SUMIF(Party_Ledger!$C:$C,$A319,Party_Ledger!$H:$H))</f>
        <v/>
      </c>
      <c r="H319" s="5" t="str">
        <f t="shared" ref="H319:H382" si="14">IF($A319="","",$E319+$F319-$G319)</f>
        <v/>
      </c>
      <c r="I319" s="4" t="str">
        <f t="shared" ref="I319:I382" si="15">IF($A319="","",IF(ROUND($H319,0)=0,"Settled",IF($H319&gt;0,"Outstanding","Advance")))</f>
        <v/>
      </c>
    </row>
    <row r="320" spans="1:9" x14ac:dyDescent="0.25">
      <c r="A320" s="4"/>
      <c r="B320" s="4"/>
      <c r="C320" s="4"/>
      <c r="D320" s="4"/>
      <c r="E320" s="5"/>
      <c r="F320" s="5" t="str">
        <f>IF($A320="","",SUMIF(Party_Ledger!$C:$C,$A320,Party_Ledger!$G:$G))</f>
        <v/>
      </c>
      <c r="G320" s="5" t="str">
        <f>IF($A320="","",SUMIF(Party_Ledger!$C:$C,$A320,Party_Ledger!$H:$H))</f>
        <v/>
      </c>
      <c r="H320" s="5" t="str">
        <f t="shared" si="14"/>
        <v/>
      </c>
      <c r="I320" s="4" t="str">
        <f t="shared" si="15"/>
        <v/>
      </c>
    </row>
    <row r="321" spans="1:9" x14ac:dyDescent="0.25">
      <c r="A321" s="4"/>
      <c r="B321" s="4"/>
      <c r="C321" s="4"/>
      <c r="D321" s="4"/>
      <c r="E321" s="5"/>
      <c r="F321" s="5" t="str">
        <f>IF($A321="","",SUMIF(Party_Ledger!$C:$C,$A321,Party_Ledger!$G:$G))</f>
        <v/>
      </c>
      <c r="G321" s="5" t="str">
        <f>IF($A321="","",SUMIF(Party_Ledger!$C:$C,$A321,Party_Ledger!$H:$H))</f>
        <v/>
      </c>
      <c r="H321" s="5" t="str">
        <f t="shared" si="14"/>
        <v/>
      </c>
      <c r="I321" s="4" t="str">
        <f t="shared" si="15"/>
        <v/>
      </c>
    </row>
    <row r="322" spans="1:9" x14ac:dyDescent="0.25">
      <c r="A322" s="4"/>
      <c r="B322" s="4"/>
      <c r="C322" s="4"/>
      <c r="D322" s="4"/>
      <c r="E322" s="5"/>
      <c r="F322" s="5" t="str">
        <f>IF($A322="","",SUMIF(Party_Ledger!$C:$C,$A322,Party_Ledger!$G:$G))</f>
        <v/>
      </c>
      <c r="G322" s="5" t="str">
        <f>IF($A322="","",SUMIF(Party_Ledger!$C:$C,$A322,Party_Ledger!$H:$H))</f>
        <v/>
      </c>
      <c r="H322" s="5" t="str">
        <f t="shared" si="14"/>
        <v/>
      </c>
      <c r="I322" s="4" t="str">
        <f t="shared" si="15"/>
        <v/>
      </c>
    </row>
    <row r="323" spans="1:9" x14ac:dyDescent="0.25">
      <c r="A323" s="4"/>
      <c r="B323" s="4"/>
      <c r="C323" s="4"/>
      <c r="D323" s="4"/>
      <c r="E323" s="5"/>
      <c r="F323" s="5" t="str">
        <f>IF($A323="","",SUMIF(Party_Ledger!$C:$C,$A323,Party_Ledger!$G:$G))</f>
        <v/>
      </c>
      <c r="G323" s="5" t="str">
        <f>IF($A323="","",SUMIF(Party_Ledger!$C:$C,$A323,Party_Ledger!$H:$H))</f>
        <v/>
      </c>
      <c r="H323" s="5" t="str">
        <f t="shared" si="14"/>
        <v/>
      </c>
      <c r="I323" s="4" t="str">
        <f t="shared" si="15"/>
        <v/>
      </c>
    </row>
    <row r="324" spans="1:9" x14ac:dyDescent="0.25">
      <c r="A324" s="4"/>
      <c r="B324" s="4"/>
      <c r="C324" s="4"/>
      <c r="D324" s="4"/>
      <c r="E324" s="5"/>
      <c r="F324" s="5" t="str">
        <f>IF($A324="","",SUMIF(Party_Ledger!$C:$C,$A324,Party_Ledger!$G:$G))</f>
        <v/>
      </c>
      <c r="G324" s="5" t="str">
        <f>IF($A324="","",SUMIF(Party_Ledger!$C:$C,$A324,Party_Ledger!$H:$H))</f>
        <v/>
      </c>
      <c r="H324" s="5" t="str">
        <f t="shared" si="14"/>
        <v/>
      </c>
      <c r="I324" s="4" t="str">
        <f t="shared" si="15"/>
        <v/>
      </c>
    </row>
    <row r="325" spans="1:9" x14ac:dyDescent="0.25">
      <c r="A325" s="4"/>
      <c r="B325" s="4"/>
      <c r="C325" s="4"/>
      <c r="D325" s="4"/>
      <c r="E325" s="5"/>
      <c r="F325" s="5" t="str">
        <f>IF($A325="","",SUMIF(Party_Ledger!$C:$C,$A325,Party_Ledger!$G:$G))</f>
        <v/>
      </c>
      <c r="G325" s="5" t="str">
        <f>IF($A325="","",SUMIF(Party_Ledger!$C:$C,$A325,Party_Ledger!$H:$H))</f>
        <v/>
      </c>
      <c r="H325" s="5" t="str">
        <f t="shared" si="14"/>
        <v/>
      </c>
      <c r="I325" s="4" t="str">
        <f t="shared" si="15"/>
        <v/>
      </c>
    </row>
    <row r="326" spans="1:9" x14ac:dyDescent="0.25">
      <c r="A326" s="4"/>
      <c r="B326" s="4"/>
      <c r="C326" s="4"/>
      <c r="D326" s="4"/>
      <c r="E326" s="5"/>
      <c r="F326" s="5" t="str">
        <f>IF($A326="","",SUMIF(Party_Ledger!$C:$C,$A326,Party_Ledger!$G:$G))</f>
        <v/>
      </c>
      <c r="G326" s="5" t="str">
        <f>IF($A326="","",SUMIF(Party_Ledger!$C:$C,$A326,Party_Ledger!$H:$H))</f>
        <v/>
      </c>
      <c r="H326" s="5" t="str">
        <f t="shared" si="14"/>
        <v/>
      </c>
      <c r="I326" s="4" t="str">
        <f t="shared" si="15"/>
        <v/>
      </c>
    </row>
    <row r="327" spans="1:9" x14ac:dyDescent="0.25">
      <c r="A327" s="4"/>
      <c r="B327" s="4"/>
      <c r="C327" s="4"/>
      <c r="D327" s="4"/>
      <c r="E327" s="5"/>
      <c r="F327" s="5" t="str">
        <f>IF($A327="","",SUMIF(Party_Ledger!$C:$C,$A327,Party_Ledger!$G:$G))</f>
        <v/>
      </c>
      <c r="G327" s="5" t="str">
        <f>IF($A327="","",SUMIF(Party_Ledger!$C:$C,$A327,Party_Ledger!$H:$H))</f>
        <v/>
      </c>
      <c r="H327" s="5" t="str">
        <f t="shared" si="14"/>
        <v/>
      </c>
      <c r="I327" s="4" t="str">
        <f t="shared" si="15"/>
        <v/>
      </c>
    </row>
    <row r="328" spans="1:9" x14ac:dyDescent="0.25">
      <c r="A328" s="4"/>
      <c r="B328" s="4"/>
      <c r="C328" s="4"/>
      <c r="D328" s="4"/>
      <c r="E328" s="5"/>
      <c r="F328" s="5" t="str">
        <f>IF($A328="","",SUMIF(Party_Ledger!$C:$C,$A328,Party_Ledger!$G:$G))</f>
        <v/>
      </c>
      <c r="G328" s="5" t="str">
        <f>IF($A328="","",SUMIF(Party_Ledger!$C:$C,$A328,Party_Ledger!$H:$H))</f>
        <v/>
      </c>
      <c r="H328" s="5" t="str">
        <f t="shared" si="14"/>
        <v/>
      </c>
      <c r="I328" s="4" t="str">
        <f t="shared" si="15"/>
        <v/>
      </c>
    </row>
    <row r="329" spans="1:9" x14ac:dyDescent="0.25">
      <c r="A329" s="4"/>
      <c r="B329" s="4"/>
      <c r="C329" s="4"/>
      <c r="D329" s="4"/>
      <c r="E329" s="5"/>
      <c r="F329" s="5" t="str">
        <f>IF($A329="","",SUMIF(Party_Ledger!$C:$C,$A329,Party_Ledger!$G:$G))</f>
        <v/>
      </c>
      <c r="G329" s="5" t="str">
        <f>IF($A329="","",SUMIF(Party_Ledger!$C:$C,$A329,Party_Ledger!$H:$H))</f>
        <v/>
      </c>
      <c r="H329" s="5" t="str">
        <f t="shared" si="14"/>
        <v/>
      </c>
      <c r="I329" s="4" t="str">
        <f t="shared" si="15"/>
        <v/>
      </c>
    </row>
    <row r="330" spans="1:9" x14ac:dyDescent="0.25">
      <c r="A330" s="4"/>
      <c r="B330" s="4"/>
      <c r="C330" s="4"/>
      <c r="D330" s="4"/>
      <c r="E330" s="5"/>
      <c r="F330" s="5" t="str">
        <f>IF($A330="","",SUMIF(Party_Ledger!$C:$C,$A330,Party_Ledger!$G:$G))</f>
        <v/>
      </c>
      <c r="G330" s="5" t="str">
        <f>IF($A330="","",SUMIF(Party_Ledger!$C:$C,$A330,Party_Ledger!$H:$H))</f>
        <v/>
      </c>
      <c r="H330" s="5" t="str">
        <f t="shared" si="14"/>
        <v/>
      </c>
      <c r="I330" s="4" t="str">
        <f t="shared" si="15"/>
        <v/>
      </c>
    </row>
    <row r="331" spans="1:9" x14ac:dyDescent="0.25">
      <c r="A331" s="4"/>
      <c r="B331" s="4"/>
      <c r="C331" s="4"/>
      <c r="D331" s="4"/>
      <c r="E331" s="5"/>
      <c r="F331" s="5" t="str">
        <f>IF($A331="","",SUMIF(Party_Ledger!$C:$C,$A331,Party_Ledger!$G:$G))</f>
        <v/>
      </c>
      <c r="G331" s="5" t="str">
        <f>IF($A331="","",SUMIF(Party_Ledger!$C:$C,$A331,Party_Ledger!$H:$H))</f>
        <v/>
      </c>
      <c r="H331" s="5" t="str">
        <f t="shared" si="14"/>
        <v/>
      </c>
      <c r="I331" s="4" t="str">
        <f t="shared" si="15"/>
        <v/>
      </c>
    </row>
    <row r="332" spans="1:9" x14ac:dyDescent="0.25">
      <c r="A332" s="4"/>
      <c r="B332" s="4"/>
      <c r="C332" s="4"/>
      <c r="D332" s="4"/>
      <c r="E332" s="5"/>
      <c r="F332" s="5" t="str">
        <f>IF($A332="","",SUMIF(Party_Ledger!$C:$C,$A332,Party_Ledger!$G:$G))</f>
        <v/>
      </c>
      <c r="G332" s="5" t="str">
        <f>IF($A332="","",SUMIF(Party_Ledger!$C:$C,$A332,Party_Ledger!$H:$H))</f>
        <v/>
      </c>
      <c r="H332" s="5" t="str">
        <f t="shared" si="14"/>
        <v/>
      </c>
      <c r="I332" s="4" t="str">
        <f t="shared" si="15"/>
        <v/>
      </c>
    </row>
    <row r="333" spans="1:9" x14ac:dyDescent="0.25">
      <c r="A333" s="4"/>
      <c r="B333" s="4"/>
      <c r="C333" s="4"/>
      <c r="D333" s="4"/>
      <c r="E333" s="5"/>
      <c r="F333" s="5" t="str">
        <f>IF($A333="","",SUMIF(Party_Ledger!$C:$C,$A333,Party_Ledger!$G:$G))</f>
        <v/>
      </c>
      <c r="G333" s="5" t="str">
        <f>IF($A333="","",SUMIF(Party_Ledger!$C:$C,$A333,Party_Ledger!$H:$H))</f>
        <v/>
      </c>
      <c r="H333" s="5" t="str">
        <f t="shared" si="14"/>
        <v/>
      </c>
      <c r="I333" s="4" t="str">
        <f t="shared" si="15"/>
        <v/>
      </c>
    </row>
    <row r="334" spans="1:9" x14ac:dyDescent="0.25">
      <c r="A334" s="4"/>
      <c r="B334" s="4"/>
      <c r="C334" s="4"/>
      <c r="D334" s="4"/>
      <c r="E334" s="5"/>
      <c r="F334" s="5" t="str">
        <f>IF($A334="","",SUMIF(Party_Ledger!$C:$C,$A334,Party_Ledger!$G:$G))</f>
        <v/>
      </c>
      <c r="G334" s="5" t="str">
        <f>IF($A334="","",SUMIF(Party_Ledger!$C:$C,$A334,Party_Ledger!$H:$H))</f>
        <v/>
      </c>
      <c r="H334" s="5" t="str">
        <f t="shared" si="14"/>
        <v/>
      </c>
      <c r="I334" s="4" t="str">
        <f t="shared" si="15"/>
        <v/>
      </c>
    </row>
    <row r="335" spans="1:9" x14ac:dyDescent="0.25">
      <c r="A335" s="4"/>
      <c r="B335" s="4"/>
      <c r="C335" s="4"/>
      <c r="D335" s="4"/>
      <c r="E335" s="5"/>
      <c r="F335" s="5" t="str">
        <f>IF($A335="","",SUMIF(Party_Ledger!$C:$C,$A335,Party_Ledger!$G:$G))</f>
        <v/>
      </c>
      <c r="G335" s="5" t="str">
        <f>IF($A335="","",SUMIF(Party_Ledger!$C:$C,$A335,Party_Ledger!$H:$H))</f>
        <v/>
      </c>
      <c r="H335" s="5" t="str">
        <f t="shared" si="14"/>
        <v/>
      </c>
      <c r="I335" s="4" t="str">
        <f t="shared" si="15"/>
        <v/>
      </c>
    </row>
    <row r="336" spans="1:9" x14ac:dyDescent="0.25">
      <c r="A336" s="4"/>
      <c r="B336" s="4"/>
      <c r="C336" s="4"/>
      <c r="D336" s="4"/>
      <c r="E336" s="5"/>
      <c r="F336" s="5" t="str">
        <f>IF($A336="","",SUMIF(Party_Ledger!$C:$C,$A336,Party_Ledger!$G:$G))</f>
        <v/>
      </c>
      <c r="G336" s="5" t="str">
        <f>IF($A336="","",SUMIF(Party_Ledger!$C:$C,$A336,Party_Ledger!$H:$H))</f>
        <v/>
      </c>
      <c r="H336" s="5" t="str">
        <f t="shared" si="14"/>
        <v/>
      </c>
      <c r="I336" s="4" t="str">
        <f t="shared" si="15"/>
        <v/>
      </c>
    </row>
    <row r="337" spans="1:9" x14ac:dyDescent="0.25">
      <c r="A337" s="4"/>
      <c r="B337" s="4"/>
      <c r="C337" s="4"/>
      <c r="D337" s="4"/>
      <c r="E337" s="5"/>
      <c r="F337" s="5" t="str">
        <f>IF($A337="","",SUMIF(Party_Ledger!$C:$C,$A337,Party_Ledger!$G:$G))</f>
        <v/>
      </c>
      <c r="G337" s="5" t="str">
        <f>IF($A337="","",SUMIF(Party_Ledger!$C:$C,$A337,Party_Ledger!$H:$H))</f>
        <v/>
      </c>
      <c r="H337" s="5" t="str">
        <f t="shared" si="14"/>
        <v/>
      </c>
      <c r="I337" s="4" t="str">
        <f t="shared" si="15"/>
        <v/>
      </c>
    </row>
    <row r="338" spans="1:9" x14ac:dyDescent="0.25">
      <c r="A338" s="4"/>
      <c r="B338" s="4"/>
      <c r="C338" s="4"/>
      <c r="D338" s="4"/>
      <c r="E338" s="5"/>
      <c r="F338" s="5" t="str">
        <f>IF($A338="","",SUMIF(Party_Ledger!$C:$C,$A338,Party_Ledger!$G:$G))</f>
        <v/>
      </c>
      <c r="G338" s="5" t="str">
        <f>IF($A338="","",SUMIF(Party_Ledger!$C:$C,$A338,Party_Ledger!$H:$H))</f>
        <v/>
      </c>
      <c r="H338" s="5" t="str">
        <f t="shared" si="14"/>
        <v/>
      </c>
      <c r="I338" s="4" t="str">
        <f t="shared" si="15"/>
        <v/>
      </c>
    </row>
    <row r="339" spans="1:9" x14ac:dyDescent="0.25">
      <c r="A339" s="4"/>
      <c r="B339" s="4"/>
      <c r="C339" s="4"/>
      <c r="D339" s="4"/>
      <c r="E339" s="5"/>
      <c r="F339" s="5" t="str">
        <f>IF($A339="","",SUMIF(Party_Ledger!$C:$C,$A339,Party_Ledger!$G:$G))</f>
        <v/>
      </c>
      <c r="G339" s="5" t="str">
        <f>IF($A339="","",SUMIF(Party_Ledger!$C:$C,$A339,Party_Ledger!$H:$H))</f>
        <v/>
      </c>
      <c r="H339" s="5" t="str">
        <f t="shared" si="14"/>
        <v/>
      </c>
      <c r="I339" s="4" t="str">
        <f t="shared" si="15"/>
        <v/>
      </c>
    </row>
    <row r="340" spans="1:9" x14ac:dyDescent="0.25">
      <c r="A340" s="4"/>
      <c r="B340" s="4"/>
      <c r="C340" s="4"/>
      <c r="D340" s="4"/>
      <c r="E340" s="5"/>
      <c r="F340" s="5" t="str">
        <f>IF($A340="","",SUMIF(Party_Ledger!$C:$C,$A340,Party_Ledger!$G:$G))</f>
        <v/>
      </c>
      <c r="G340" s="5" t="str">
        <f>IF($A340="","",SUMIF(Party_Ledger!$C:$C,$A340,Party_Ledger!$H:$H))</f>
        <v/>
      </c>
      <c r="H340" s="5" t="str">
        <f t="shared" si="14"/>
        <v/>
      </c>
      <c r="I340" s="4" t="str">
        <f t="shared" si="15"/>
        <v/>
      </c>
    </row>
    <row r="341" spans="1:9" x14ac:dyDescent="0.25">
      <c r="A341" s="4"/>
      <c r="B341" s="4"/>
      <c r="C341" s="4"/>
      <c r="D341" s="4"/>
      <c r="E341" s="5"/>
      <c r="F341" s="5" t="str">
        <f>IF($A341="","",SUMIF(Party_Ledger!$C:$C,$A341,Party_Ledger!$G:$G))</f>
        <v/>
      </c>
      <c r="G341" s="5" t="str">
        <f>IF($A341="","",SUMIF(Party_Ledger!$C:$C,$A341,Party_Ledger!$H:$H))</f>
        <v/>
      </c>
      <c r="H341" s="5" t="str">
        <f t="shared" si="14"/>
        <v/>
      </c>
      <c r="I341" s="4" t="str">
        <f t="shared" si="15"/>
        <v/>
      </c>
    </row>
    <row r="342" spans="1:9" x14ac:dyDescent="0.25">
      <c r="A342" s="4"/>
      <c r="B342" s="4"/>
      <c r="C342" s="4"/>
      <c r="D342" s="4"/>
      <c r="E342" s="5"/>
      <c r="F342" s="5" t="str">
        <f>IF($A342="","",SUMIF(Party_Ledger!$C:$C,$A342,Party_Ledger!$G:$G))</f>
        <v/>
      </c>
      <c r="G342" s="5" t="str">
        <f>IF($A342="","",SUMIF(Party_Ledger!$C:$C,$A342,Party_Ledger!$H:$H))</f>
        <v/>
      </c>
      <c r="H342" s="5" t="str">
        <f t="shared" si="14"/>
        <v/>
      </c>
      <c r="I342" s="4" t="str">
        <f t="shared" si="15"/>
        <v/>
      </c>
    </row>
    <row r="343" spans="1:9" x14ac:dyDescent="0.25">
      <c r="A343" s="4"/>
      <c r="B343" s="4"/>
      <c r="C343" s="4"/>
      <c r="D343" s="4"/>
      <c r="E343" s="5"/>
      <c r="F343" s="5" t="str">
        <f>IF($A343="","",SUMIF(Party_Ledger!$C:$C,$A343,Party_Ledger!$G:$G))</f>
        <v/>
      </c>
      <c r="G343" s="5" t="str">
        <f>IF($A343="","",SUMIF(Party_Ledger!$C:$C,$A343,Party_Ledger!$H:$H))</f>
        <v/>
      </c>
      <c r="H343" s="5" t="str">
        <f t="shared" si="14"/>
        <v/>
      </c>
      <c r="I343" s="4" t="str">
        <f t="shared" si="15"/>
        <v/>
      </c>
    </row>
    <row r="344" spans="1:9" x14ac:dyDescent="0.25">
      <c r="A344" s="4"/>
      <c r="B344" s="4"/>
      <c r="C344" s="4"/>
      <c r="D344" s="4"/>
      <c r="E344" s="5"/>
      <c r="F344" s="5" t="str">
        <f>IF($A344="","",SUMIF(Party_Ledger!$C:$C,$A344,Party_Ledger!$G:$G))</f>
        <v/>
      </c>
      <c r="G344" s="5" t="str">
        <f>IF($A344="","",SUMIF(Party_Ledger!$C:$C,$A344,Party_Ledger!$H:$H))</f>
        <v/>
      </c>
      <c r="H344" s="5" t="str">
        <f t="shared" si="14"/>
        <v/>
      </c>
      <c r="I344" s="4" t="str">
        <f t="shared" si="15"/>
        <v/>
      </c>
    </row>
    <row r="345" spans="1:9" x14ac:dyDescent="0.25">
      <c r="A345" s="4"/>
      <c r="B345" s="4"/>
      <c r="C345" s="4"/>
      <c r="D345" s="4"/>
      <c r="E345" s="5"/>
      <c r="F345" s="5" t="str">
        <f>IF($A345="","",SUMIF(Party_Ledger!$C:$C,$A345,Party_Ledger!$G:$G))</f>
        <v/>
      </c>
      <c r="G345" s="5" t="str">
        <f>IF($A345="","",SUMIF(Party_Ledger!$C:$C,$A345,Party_Ledger!$H:$H))</f>
        <v/>
      </c>
      <c r="H345" s="5" t="str">
        <f t="shared" si="14"/>
        <v/>
      </c>
      <c r="I345" s="4" t="str">
        <f t="shared" si="15"/>
        <v/>
      </c>
    </row>
    <row r="346" spans="1:9" x14ac:dyDescent="0.25">
      <c r="A346" s="4"/>
      <c r="B346" s="4"/>
      <c r="C346" s="4"/>
      <c r="D346" s="4"/>
      <c r="E346" s="5"/>
      <c r="F346" s="5" t="str">
        <f>IF($A346="","",SUMIF(Party_Ledger!$C:$C,$A346,Party_Ledger!$G:$G))</f>
        <v/>
      </c>
      <c r="G346" s="5" t="str">
        <f>IF($A346="","",SUMIF(Party_Ledger!$C:$C,$A346,Party_Ledger!$H:$H))</f>
        <v/>
      </c>
      <c r="H346" s="5" t="str">
        <f t="shared" si="14"/>
        <v/>
      </c>
      <c r="I346" s="4" t="str">
        <f t="shared" si="15"/>
        <v/>
      </c>
    </row>
    <row r="347" spans="1:9" x14ac:dyDescent="0.25">
      <c r="A347" s="4"/>
      <c r="B347" s="4"/>
      <c r="C347" s="4"/>
      <c r="D347" s="4"/>
      <c r="E347" s="5"/>
      <c r="F347" s="5" t="str">
        <f>IF($A347="","",SUMIF(Party_Ledger!$C:$C,$A347,Party_Ledger!$G:$G))</f>
        <v/>
      </c>
      <c r="G347" s="5" t="str">
        <f>IF($A347="","",SUMIF(Party_Ledger!$C:$C,$A347,Party_Ledger!$H:$H))</f>
        <v/>
      </c>
      <c r="H347" s="5" t="str">
        <f t="shared" si="14"/>
        <v/>
      </c>
      <c r="I347" s="4" t="str">
        <f t="shared" si="15"/>
        <v/>
      </c>
    </row>
    <row r="348" spans="1:9" x14ac:dyDescent="0.25">
      <c r="A348" s="4"/>
      <c r="B348" s="4"/>
      <c r="C348" s="4"/>
      <c r="D348" s="4"/>
      <c r="E348" s="5"/>
      <c r="F348" s="5" t="str">
        <f>IF($A348="","",SUMIF(Party_Ledger!$C:$C,$A348,Party_Ledger!$G:$G))</f>
        <v/>
      </c>
      <c r="G348" s="5" t="str">
        <f>IF($A348="","",SUMIF(Party_Ledger!$C:$C,$A348,Party_Ledger!$H:$H))</f>
        <v/>
      </c>
      <c r="H348" s="5" t="str">
        <f t="shared" si="14"/>
        <v/>
      </c>
      <c r="I348" s="4" t="str">
        <f t="shared" si="15"/>
        <v/>
      </c>
    </row>
    <row r="349" spans="1:9" x14ac:dyDescent="0.25">
      <c r="A349" s="4"/>
      <c r="B349" s="4"/>
      <c r="C349" s="4"/>
      <c r="D349" s="4"/>
      <c r="E349" s="5"/>
      <c r="F349" s="5" t="str">
        <f>IF($A349="","",SUMIF(Party_Ledger!$C:$C,$A349,Party_Ledger!$G:$G))</f>
        <v/>
      </c>
      <c r="G349" s="5" t="str">
        <f>IF($A349="","",SUMIF(Party_Ledger!$C:$C,$A349,Party_Ledger!$H:$H))</f>
        <v/>
      </c>
      <c r="H349" s="5" t="str">
        <f t="shared" si="14"/>
        <v/>
      </c>
      <c r="I349" s="4" t="str">
        <f t="shared" si="15"/>
        <v/>
      </c>
    </row>
    <row r="350" spans="1:9" x14ac:dyDescent="0.25">
      <c r="A350" s="4"/>
      <c r="B350" s="4"/>
      <c r="C350" s="4"/>
      <c r="D350" s="4"/>
      <c r="E350" s="5"/>
      <c r="F350" s="5" t="str">
        <f>IF($A350="","",SUMIF(Party_Ledger!$C:$C,$A350,Party_Ledger!$G:$G))</f>
        <v/>
      </c>
      <c r="G350" s="5" t="str">
        <f>IF($A350="","",SUMIF(Party_Ledger!$C:$C,$A350,Party_Ledger!$H:$H))</f>
        <v/>
      </c>
      <c r="H350" s="5" t="str">
        <f t="shared" si="14"/>
        <v/>
      </c>
      <c r="I350" s="4" t="str">
        <f t="shared" si="15"/>
        <v/>
      </c>
    </row>
    <row r="351" spans="1:9" x14ac:dyDescent="0.25">
      <c r="A351" s="4"/>
      <c r="B351" s="4"/>
      <c r="C351" s="4"/>
      <c r="D351" s="4"/>
      <c r="E351" s="5"/>
      <c r="F351" s="5" t="str">
        <f>IF($A351="","",SUMIF(Party_Ledger!$C:$C,$A351,Party_Ledger!$G:$G))</f>
        <v/>
      </c>
      <c r="G351" s="5" t="str">
        <f>IF($A351="","",SUMIF(Party_Ledger!$C:$C,$A351,Party_Ledger!$H:$H))</f>
        <v/>
      </c>
      <c r="H351" s="5" t="str">
        <f t="shared" si="14"/>
        <v/>
      </c>
      <c r="I351" s="4" t="str">
        <f t="shared" si="15"/>
        <v/>
      </c>
    </row>
    <row r="352" spans="1:9" x14ac:dyDescent="0.25">
      <c r="A352" s="4"/>
      <c r="B352" s="4"/>
      <c r="C352" s="4"/>
      <c r="D352" s="4"/>
      <c r="E352" s="5"/>
      <c r="F352" s="5" t="str">
        <f>IF($A352="","",SUMIF(Party_Ledger!$C:$C,$A352,Party_Ledger!$G:$G))</f>
        <v/>
      </c>
      <c r="G352" s="5" t="str">
        <f>IF($A352="","",SUMIF(Party_Ledger!$C:$C,$A352,Party_Ledger!$H:$H))</f>
        <v/>
      </c>
      <c r="H352" s="5" t="str">
        <f t="shared" si="14"/>
        <v/>
      </c>
      <c r="I352" s="4" t="str">
        <f t="shared" si="15"/>
        <v/>
      </c>
    </row>
    <row r="353" spans="1:9" x14ac:dyDescent="0.25">
      <c r="A353" s="4"/>
      <c r="B353" s="4"/>
      <c r="C353" s="4"/>
      <c r="D353" s="4"/>
      <c r="E353" s="5"/>
      <c r="F353" s="5" t="str">
        <f>IF($A353="","",SUMIF(Party_Ledger!$C:$C,$A353,Party_Ledger!$G:$G))</f>
        <v/>
      </c>
      <c r="G353" s="5" t="str">
        <f>IF($A353="","",SUMIF(Party_Ledger!$C:$C,$A353,Party_Ledger!$H:$H))</f>
        <v/>
      </c>
      <c r="H353" s="5" t="str">
        <f t="shared" si="14"/>
        <v/>
      </c>
      <c r="I353" s="4" t="str">
        <f t="shared" si="15"/>
        <v/>
      </c>
    </row>
    <row r="354" spans="1:9" x14ac:dyDescent="0.25">
      <c r="A354" s="4"/>
      <c r="B354" s="4"/>
      <c r="C354" s="4"/>
      <c r="D354" s="4"/>
      <c r="E354" s="5"/>
      <c r="F354" s="5" t="str">
        <f>IF($A354="","",SUMIF(Party_Ledger!$C:$C,$A354,Party_Ledger!$G:$G))</f>
        <v/>
      </c>
      <c r="G354" s="5" t="str">
        <f>IF($A354="","",SUMIF(Party_Ledger!$C:$C,$A354,Party_Ledger!$H:$H))</f>
        <v/>
      </c>
      <c r="H354" s="5" t="str">
        <f t="shared" si="14"/>
        <v/>
      </c>
      <c r="I354" s="4" t="str">
        <f t="shared" si="15"/>
        <v/>
      </c>
    </row>
    <row r="355" spans="1:9" x14ac:dyDescent="0.25">
      <c r="A355" s="4"/>
      <c r="B355" s="4"/>
      <c r="C355" s="4"/>
      <c r="D355" s="4"/>
      <c r="E355" s="5"/>
      <c r="F355" s="5" t="str">
        <f>IF($A355="","",SUMIF(Party_Ledger!$C:$C,$A355,Party_Ledger!$G:$G))</f>
        <v/>
      </c>
      <c r="G355" s="5" t="str">
        <f>IF($A355="","",SUMIF(Party_Ledger!$C:$C,$A355,Party_Ledger!$H:$H))</f>
        <v/>
      </c>
      <c r="H355" s="5" t="str">
        <f t="shared" si="14"/>
        <v/>
      </c>
      <c r="I355" s="4" t="str">
        <f t="shared" si="15"/>
        <v/>
      </c>
    </row>
    <row r="356" spans="1:9" x14ac:dyDescent="0.25">
      <c r="A356" s="4"/>
      <c r="B356" s="4"/>
      <c r="C356" s="4"/>
      <c r="D356" s="4"/>
      <c r="E356" s="5"/>
      <c r="F356" s="5" t="str">
        <f>IF($A356="","",SUMIF(Party_Ledger!$C:$C,$A356,Party_Ledger!$G:$G))</f>
        <v/>
      </c>
      <c r="G356" s="5" t="str">
        <f>IF($A356="","",SUMIF(Party_Ledger!$C:$C,$A356,Party_Ledger!$H:$H))</f>
        <v/>
      </c>
      <c r="H356" s="5" t="str">
        <f t="shared" si="14"/>
        <v/>
      </c>
      <c r="I356" s="4" t="str">
        <f t="shared" si="15"/>
        <v/>
      </c>
    </row>
    <row r="357" spans="1:9" x14ac:dyDescent="0.25">
      <c r="A357" s="4"/>
      <c r="B357" s="4"/>
      <c r="C357" s="4"/>
      <c r="D357" s="4"/>
      <c r="E357" s="5"/>
      <c r="F357" s="5" t="str">
        <f>IF($A357="","",SUMIF(Party_Ledger!$C:$C,$A357,Party_Ledger!$G:$G))</f>
        <v/>
      </c>
      <c r="G357" s="5" t="str">
        <f>IF($A357="","",SUMIF(Party_Ledger!$C:$C,$A357,Party_Ledger!$H:$H))</f>
        <v/>
      </c>
      <c r="H357" s="5" t="str">
        <f t="shared" si="14"/>
        <v/>
      </c>
      <c r="I357" s="4" t="str">
        <f t="shared" si="15"/>
        <v/>
      </c>
    </row>
    <row r="358" spans="1:9" x14ac:dyDescent="0.25">
      <c r="A358" s="4"/>
      <c r="B358" s="4"/>
      <c r="C358" s="4"/>
      <c r="D358" s="4"/>
      <c r="E358" s="5"/>
      <c r="F358" s="5" t="str">
        <f>IF($A358="","",SUMIF(Party_Ledger!$C:$C,$A358,Party_Ledger!$G:$G))</f>
        <v/>
      </c>
      <c r="G358" s="5" t="str">
        <f>IF($A358="","",SUMIF(Party_Ledger!$C:$C,$A358,Party_Ledger!$H:$H))</f>
        <v/>
      </c>
      <c r="H358" s="5" t="str">
        <f t="shared" si="14"/>
        <v/>
      </c>
      <c r="I358" s="4" t="str">
        <f t="shared" si="15"/>
        <v/>
      </c>
    </row>
    <row r="359" spans="1:9" x14ac:dyDescent="0.25">
      <c r="A359" s="4"/>
      <c r="B359" s="4"/>
      <c r="C359" s="4"/>
      <c r="D359" s="4"/>
      <c r="E359" s="5"/>
      <c r="F359" s="5" t="str">
        <f>IF($A359="","",SUMIF(Party_Ledger!$C:$C,$A359,Party_Ledger!$G:$G))</f>
        <v/>
      </c>
      <c r="G359" s="5" t="str">
        <f>IF($A359="","",SUMIF(Party_Ledger!$C:$C,$A359,Party_Ledger!$H:$H))</f>
        <v/>
      </c>
      <c r="H359" s="5" t="str">
        <f t="shared" si="14"/>
        <v/>
      </c>
      <c r="I359" s="4" t="str">
        <f t="shared" si="15"/>
        <v/>
      </c>
    </row>
    <row r="360" spans="1:9" x14ac:dyDescent="0.25">
      <c r="A360" s="4"/>
      <c r="B360" s="4"/>
      <c r="C360" s="4"/>
      <c r="D360" s="4"/>
      <c r="E360" s="5"/>
      <c r="F360" s="5" t="str">
        <f>IF($A360="","",SUMIF(Party_Ledger!$C:$C,$A360,Party_Ledger!$G:$G))</f>
        <v/>
      </c>
      <c r="G360" s="5" t="str">
        <f>IF($A360="","",SUMIF(Party_Ledger!$C:$C,$A360,Party_Ledger!$H:$H))</f>
        <v/>
      </c>
      <c r="H360" s="5" t="str">
        <f t="shared" si="14"/>
        <v/>
      </c>
      <c r="I360" s="4" t="str">
        <f t="shared" si="15"/>
        <v/>
      </c>
    </row>
    <row r="361" spans="1:9" x14ac:dyDescent="0.25">
      <c r="A361" s="4"/>
      <c r="B361" s="4"/>
      <c r="C361" s="4"/>
      <c r="D361" s="4"/>
      <c r="E361" s="5"/>
      <c r="F361" s="5" t="str">
        <f>IF($A361="","",SUMIF(Party_Ledger!$C:$C,$A361,Party_Ledger!$G:$G))</f>
        <v/>
      </c>
      <c r="G361" s="5" t="str">
        <f>IF($A361="","",SUMIF(Party_Ledger!$C:$C,$A361,Party_Ledger!$H:$H))</f>
        <v/>
      </c>
      <c r="H361" s="5" t="str">
        <f t="shared" si="14"/>
        <v/>
      </c>
      <c r="I361" s="4" t="str">
        <f t="shared" si="15"/>
        <v/>
      </c>
    </row>
    <row r="362" spans="1:9" x14ac:dyDescent="0.25">
      <c r="A362" s="4"/>
      <c r="B362" s="4"/>
      <c r="C362" s="4"/>
      <c r="D362" s="4"/>
      <c r="E362" s="5"/>
      <c r="F362" s="5" t="str">
        <f>IF($A362="","",SUMIF(Party_Ledger!$C:$C,$A362,Party_Ledger!$G:$G))</f>
        <v/>
      </c>
      <c r="G362" s="5" t="str">
        <f>IF($A362="","",SUMIF(Party_Ledger!$C:$C,$A362,Party_Ledger!$H:$H))</f>
        <v/>
      </c>
      <c r="H362" s="5" t="str">
        <f t="shared" si="14"/>
        <v/>
      </c>
      <c r="I362" s="4" t="str">
        <f t="shared" si="15"/>
        <v/>
      </c>
    </row>
    <row r="363" spans="1:9" x14ac:dyDescent="0.25">
      <c r="A363" s="4"/>
      <c r="B363" s="4"/>
      <c r="C363" s="4"/>
      <c r="D363" s="4"/>
      <c r="E363" s="5"/>
      <c r="F363" s="5" t="str">
        <f>IF($A363="","",SUMIF(Party_Ledger!$C:$C,$A363,Party_Ledger!$G:$G))</f>
        <v/>
      </c>
      <c r="G363" s="5" t="str">
        <f>IF($A363="","",SUMIF(Party_Ledger!$C:$C,$A363,Party_Ledger!$H:$H))</f>
        <v/>
      </c>
      <c r="H363" s="5" t="str">
        <f t="shared" si="14"/>
        <v/>
      </c>
      <c r="I363" s="4" t="str">
        <f t="shared" si="15"/>
        <v/>
      </c>
    </row>
    <row r="364" spans="1:9" x14ac:dyDescent="0.25">
      <c r="A364" s="4"/>
      <c r="B364" s="4"/>
      <c r="C364" s="4"/>
      <c r="D364" s="4"/>
      <c r="E364" s="5"/>
      <c r="F364" s="5" t="str">
        <f>IF($A364="","",SUMIF(Party_Ledger!$C:$C,$A364,Party_Ledger!$G:$G))</f>
        <v/>
      </c>
      <c r="G364" s="5" t="str">
        <f>IF($A364="","",SUMIF(Party_Ledger!$C:$C,$A364,Party_Ledger!$H:$H))</f>
        <v/>
      </c>
      <c r="H364" s="5" t="str">
        <f t="shared" si="14"/>
        <v/>
      </c>
      <c r="I364" s="4" t="str">
        <f t="shared" si="15"/>
        <v/>
      </c>
    </row>
    <row r="365" spans="1:9" x14ac:dyDescent="0.25">
      <c r="A365" s="4"/>
      <c r="B365" s="4"/>
      <c r="C365" s="4"/>
      <c r="D365" s="4"/>
      <c r="E365" s="5"/>
      <c r="F365" s="5" t="str">
        <f>IF($A365="","",SUMIF(Party_Ledger!$C:$C,$A365,Party_Ledger!$G:$G))</f>
        <v/>
      </c>
      <c r="G365" s="5" t="str">
        <f>IF($A365="","",SUMIF(Party_Ledger!$C:$C,$A365,Party_Ledger!$H:$H))</f>
        <v/>
      </c>
      <c r="H365" s="5" t="str">
        <f t="shared" si="14"/>
        <v/>
      </c>
      <c r="I365" s="4" t="str">
        <f t="shared" si="15"/>
        <v/>
      </c>
    </row>
    <row r="366" spans="1:9" x14ac:dyDescent="0.25">
      <c r="A366" s="4"/>
      <c r="B366" s="4"/>
      <c r="C366" s="4"/>
      <c r="D366" s="4"/>
      <c r="E366" s="5"/>
      <c r="F366" s="5" t="str">
        <f>IF($A366="","",SUMIF(Party_Ledger!$C:$C,$A366,Party_Ledger!$G:$G))</f>
        <v/>
      </c>
      <c r="G366" s="5" t="str">
        <f>IF($A366="","",SUMIF(Party_Ledger!$C:$C,$A366,Party_Ledger!$H:$H))</f>
        <v/>
      </c>
      <c r="H366" s="5" t="str">
        <f t="shared" si="14"/>
        <v/>
      </c>
      <c r="I366" s="4" t="str">
        <f t="shared" si="15"/>
        <v/>
      </c>
    </row>
    <row r="367" spans="1:9" x14ac:dyDescent="0.25">
      <c r="A367" s="4"/>
      <c r="B367" s="4"/>
      <c r="C367" s="4"/>
      <c r="D367" s="4"/>
      <c r="E367" s="5"/>
      <c r="F367" s="5" t="str">
        <f>IF($A367="","",SUMIF(Party_Ledger!$C:$C,$A367,Party_Ledger!$G:$G))</f>
        <v/>
      </c>
      <c r="G367" s="5" t="str">
        <f>IF($A367="","",SUMIF(Party_Ledger!$C:$C,$A367,Party_Ledger!$H:$H))</f>
        <v/>
      </c>
      <c r="H367" s="5" t="str">
        <f t="shared" si="14"/>
        <v/>
      </c>
      <c r="I367" s="4" t="str">
        <f t="shared" si="15"/>
        <v/>
      </c>
    </row>
    <row r="368" spans="1:9" x14ac:dyDescent="0.25">
      <c r="A368" s="4"/>
      <c r="B368" s="4"/>
      <c r="C368" s="4"/>
      <c r="D368" s="4"/>
      <c r="E368" s="5"/>
      <c r="F368" s="5" t="str">
        <f>IF($A368="","",SUMIF(Party_Ledger!$C:$C,$A368,Party_Ledger!$G:$G))</f>
        <v/>
      </c>
      <c r="G368" s="5" t="str">
        <f>IF($A368="","",SUMIF(Party_Ledger!$C:$C,$A368,Party_Ledger!$H:$H))</f>
        <v/>
      </c>
      <c r="H368" s="5" t="str">
        <f t="shared" si="14"/>
        <v/>
      </c>
      <c r="I368" s="4" t="str">
        <f t="shared" si="15"/>
        <v/>
      </c>
    </row>
    <row r="369" spans="1:9" x14ac:dyDescent="0.25">
      <c r="A369" s="4"/>
      <c r="B369" s="4"/>
      <c r="C369" s="4"/>
      <c r="D369" s="4"/>
      <c r="E369" s="5"/>
      <c r="F369" s="5" t="str">
        <f>IF($A369="","",SUMIF(Party_Ledger!$C:$C,$A369,Party_Ledger!$G:$G))</f>
        <v/>
      </c>
      <c r="G369" s="5" t="str">
        <f>IF($A369="","",SUMIF(Party_Ledger!$C:$C,$A369,Party_Ledger!$H:$H))</f>
        <v/>
      </c>
      <c r="H369" s="5" t="str">
        <f t="shared" si="14"/>
        <v/>
      </c>
      <c r="I369" s="4" t="str">
        <f t="shared" si="15"/>
        <v/>
      </c>
    </row>
    <row r="370" spans="1:9" x14ac:dyDescent="0.25">
      <c r="A370" s="4"/>
      <c r="B370" s="4"/>
      <c r="C370" s="4"/>
      <c r="D370" s="4"/>
      <c r="E370" s="5"/>
      <c r="F370" s="5" t="str">
        <f>IF($A370="","",SUMIF(Party_Ledger!$C:$C,$A370,Party_Ledger!$G:$G))</f>
        <v/>
      </c>
      <c r="G370" s="5" t="str">
        <f>IF($A370="","",SUMIF(Party_Ledger!$C:$C,$A370,Party_Ledger!$H:$H))</f>
        <v/>
      </c>
      <c r="H370" s="5" t="str">
        <f t="shared" si="14"/>
        <v/>
      </c>
      <c r="I370" s="4" t="str">
        <f t="shared" si="15"/>
        <v/>
      </c>
    </row>
    <row r="371" spans="1:9" x14ac:dyDescent="0.25">
      <c r="A371" s="4"/>
      <c r="B371" s="4"/>
      <c r="C371" s="4"/>
      <c r="D371" s="4"/>
      <c r="E371" s="5"/>
      <c r="F371" s="5" t="str">
        <f>IF($A371="","",SUMIF(Party_Ledger!$C:$C,$A371,Party_Ledger!$G:$G))</f>
        <v/>
      </c>
      <c r="G371" s="5" t="str">
        <f>IF($A371="","",SUMIF(Party_Ledger!$C:$C,$A371,Party_Ledger!$H:$H))</f>
        <v/>
      </c>
      <c r="H371" s="5" t="str">
        <f t="shared" si="14"/>
        <v/>
      </c>
      <c r="I371" s="4" t="str">
        <f t="shared" si="15"/>
        <v/>
      </c>
    </row>
    <row r="372" spans="1:9" x14ac:dyDescent="0.25">
      <c r="A372" s="4"/>
      <c r="B372" s="4"/>
      <c r="C372" s="4"/>
      <c r="D372" s="4"/>
      <c r="E372" s="5"/>
      <c r="F372" s="5" t="str">
        <f>IF($A372="","",SUMIF(Party_Ledger!$C:$C,$A372,Party_Ledger!$G:$G))</f>
        <v/>
      </c>
      <c r="G372" s="5" t="str">
        <f>IF($A372="","",SUMIF(Party_Ledger!$C:$C,$A372,Party_Ledger!$H:$H))</f>
        <v/>
      </c>
      <c r="H372" s="5" t="str">
        <f t="shared" si="14"/>
        <v/>
      </c>
      <c r="I372" s="4" t="str">
        <f t="shared" si="15"/>
        <v/>
      </c>
    </row>
    <row r="373" spans="1:9" x14ac:dyDescent="0.25">
      <c r="A373" s="4"/>
      <c r="B373" s="4"/>
      <c r="C373" s="4"/>
      <c r="D373" s="4"/>
      <c r="E373" s="5"/>
      <c r="F373" s="5" t="str">
        <f>IF($A373="","",SUMIF(Party_Ledger!$C:$C,$A373,Party_Ledger!$G:$G))</f>
        <v/>
      </c>
      <c r="G373" s="5" t="str">
        <f>IF($A373="","",SUMIF(Party_Ledger!$C:$C,$A373,Party_Ledger!$H:$H))</f>
        <v/>
      </c>
      <c r="H373" s="5" t="str">
        <f t="shared" si="14"/>
        <v/>
      </c>
      <c r="I373" s="4" t="str">
        <f t="shared" si="15"/>
        <v/>
      </c>
    </row>
    <row r="374" spans="1:9" x14ac:dyDescent="0.25">
      <c r="A374" s="4"/>
      <c r="B374" s="4"/>
      <c r="C374" s="4"/>
      <c r="D374" s="4"/>
      <c r="E374" s="5"/>
      <c r="F374" s="5" t="str">
        <f>IF($A374="","",SUMIF(Party_Ledger!$C:$C,$A374,Party_Ledger!$G:$G))</f>
        <v/>
      </c>
      <c r="G374" s="5" t="str">
        <f>IF($A374="","",SUMIF(Party_Ledger!$C:$C,$A374,Party_Ledger!$H:$H))</f>
        <v/>
      </c>
      <c r="H374" s="5" t="str">
        <f t="shared" si="14"/>
        <v/>
      </c>
      <c r="I374" s="4" t="str">
        <f t="shared" si="15"/>
        <v/>
      </c>
    </row>
    <row r="375" spans="1:9" x14ac:dyDescent="0.25">
      <c r="A375" s="4"/>
      <c r="B375" s="4"/>
      <c r="C375" s="4"/>
      <c r="D375" s="4"/>
      <c r="E375" s="5"/>
      <c r="F375" s="5" t="str">
        <f>IF($A375="","",SUMIF(Party_Ledger!$C:$C,$A375,Party_Ledger!$G:$G))</f>
        <v/>
      </c>
      <c r="G375" s="5" t="str">
        <f>IF($A375="","",SUMIF(Party_Ledger!$C:$C,$A375,Party_Ledger!$H:$H))</f>
        <v/>
      </c>
      <c r="H375" s="5" t="str">
        <f t="shared" si="14"/>
        <v/>
      </c>
      <c r="I375" s="4" t="str">
        <f t="shared" si="15"/>
        <v/>
      </c>
    </row>
    <row r="376" spans="1:9" x14ac:dyDescent="0.25">
      <c r="A376" s="4"/>
      <c r="B376" s="4"/>
      <c r="C376" s="4"/>
      <c r="D376" s="4"/>
      <c r="E376" s="5"/>
      <c r="F376" s="5" t="str">
        <f>IF($A376="","",SUMIF(Party_Ledger!$C:$C,$A376,Party_Ledger!$G:$G))</f>
        <v/>
      </c>
      <c r="G376" s="5" t="str">
        <f>IF($A376="","",SUMIF(Party_Ledger!$C:$C,$A376,Party_Ledger!$H:$H))</f>
        <v/>
      </c>
      <c r="H376" s="5" t="str">
        <f t="shared" si="14"/>
        <v/>
      </c>
      <c r="I376" s="4" t="str">
        <f t="shared" si="15"/>
        <v/>
      </c>
    </row>
    <row r="377" spans="1:9" x14ac:dyDescent="0.25">
      <c r="A377" s="4"/>
      <c r="B377" s="4"/>
      <c r="C377" s="4"/>
      <c r="D377" s="4"/>
      <c r="E377" s="5"/>
      <c r="F377" s="5" t="str">
        <f>IF($A377="","",SUMIF(Party_Ledger!$C:$C,$A377,Party_Ledger!$G:$G))</f>
        <v/>
      </c>
      <c r="G377" s="5" t="str">
        <f>IF($A377="","",SUMIF(Party_Ledger!$C:$C,$A377,Party_Ledger!$H:$H))</f>
        <v/>
      </c>
      <c r="H377" s="5" t="str">
        <f t="shared" si="14"/>
        <v/>
      </c>
      <c r="I377" s="4" t="str">
        <f t="shared" si="15"/>
        <v/>
      </c>
    </row>
    <row r="378" spans="1:9" x14ac:dyDescent="0.25">
      <c r="A378" s="4"/>
      <c r="B378" s="4"/>
      <c r="C378" s="4"/>
      <c r="D378" s="4"/>
      <c r="E378" s="5"/>
      <c r="F378" s="5" t="str">
        <f>IF($A378="","",SUMIF(Party_Ledger!$C:$C,$A378,Party_Ledger!$G:$G))</f>
        <v/>
      </c>
      <c r="G378" s="5" t="str">
        <f>IF($A378="","",SUMIF(Party_Ledger!$C:$C,$A378,Party_Ledger!$H:$H))</f>
        <v/>
      </c>
      <c r="H378" s="5" t="str">
        <f t="shared" si="14"/>
        <v/>
      </c>
      <c r="I378" s="4" t="str">
        <f t="shared" si="15"/>
        <v/>
      </c>
    </row>
    <row r="379" spans="1:9" x14ac:dyDescent="0.25">
      <c r="A379" s="4"/>
      <c r="B379" s="4"/>
      <c r="C379" s="4"/>
      <c r="D379" s="4"/>
      <c r="E379" s="5"/>
      <c r="F379" s="5" t="str">
        <f>IF($A379="","",SUMIF(Party_Ledger!$C:$C,$A379,Party_Ledger!$G:$G))</f>
        <v/>
      </c>
      <c r="G379" s="5" t="str">
        <f>IF($A379="","",SUMIF(Party_Ledger!$C:$C,$A379,Party_Ledger!$H:$H))</f>
        <v/>
      </c>
      <c r="H379" s="5" t="str">
        <f t="shared" si="14"/>
        <v/>
      </c>
      <c r="I379" s="4" t="str">
        <f t="shared" si="15"/>
        <v/>
      </c>
    </row>
    <row r="380" spans="1:9" x14ac:dyDescent="0.25">
      <c r="A380" s="4"/>
      <c r="B380" s="4"/>
      <c r="C380" s="4"/>
      <c r="D380" s="4"/>
      <c r="E380" s="5"/>
      <c r="F380" s="5" t="str">
        <f>IF($A380="","",SUMIF(Party_Ledger!$C:$C,$A380,Party_Ledger!$G:$G))</f>
        <v/>
      </c>
      <c r="G380" s="5" t="str">
        <f>IF($A380="","",SUMIF(Party_Ledger!$C:$C,$A380,Party_Ledger!$H:$H))</f>
        <v/>
      </c>
      <c r="H380" s="5" t="str">
        <f t="shared" si="14"/>
        <v/>
      </c>
      <c r="I380" s="4" t="str">
        <f t="shared" si="15"/>
        <v/>
      </c>
    </row>
    <row r="381" spans="1:9" x14ac:dyDescent="0.25">
      <c r="A381" s="4"/>
      <c r="B381" s="4"/>
      <c r="C381" s="4"/>
      <c r="D381" s="4"/>
      <c r="E381" s="5"/>
      <c r="F381" s="5" t="str">
        <f>IF($A381="","",SUMIF(Party_Ledger!$C:$C,$A381,Party_Ledger!$G:$G))</f>
        <v/>
      </c>
      <c r="G381" s="5" t="str">
        <f>IF($A381="","",SUMIF(Party_Ledger!$C:$C,$A381,Party_Ledger!$H:$H))</f>
        <v/>
      </c>
      <c r="H381" s="5" t="str">
        <f t="shared" si="14"/>
        <v/>
      </c>
      <c r="I381" s="4" t="str">
        <f t="shared" si="15"/>
        <v/>
      </c>
    </row>
    <row r="382" spans="1:9" x14ac:dyDescent="0.25">
      <c r="A382" s="4"/>
      <c r="B382" s="4"/>
      <c r="C382" s="4"/>
      <c r="D382" s="4"/>
      <c r="E382" s="5"/>
      <c r="F382" s="5" t="str">
        <f>IF($A382="","",SUMIF(Party_Ledger!$C:$C,$A382,Party_Ledger!$G:$G))</f>
        <v/>
      </c>
      <c r="G382" s="5" t="str">
        <f>IF($A382="","",SUMIF(Party_Ledger!$C:$C,$A382,Party_Ledger!$H:$H))</f>
        <v/>
      </c>
      <c r="H382" s="5" t="str">
        <f t="shared" si="14"/>
        <v/>
      </c>
      <c r="I382" s="4" t="str">
        <f t="shared" si="15"/>
        <v/>
      </c>
    </row>
    <row r="383" spans="1:9" x14ac:dyDescent="0.25">
      <c r="A383" s="4"/>
      <c r="B383" s="4"/>
      <c r="C383" s="4"/>
      <c r="D383" s="4"/>
      <c r="E383" s="5"/>
      <c r="F383" s="5" t="str">
        <f>IF($A383="","",SUMIF(Party_Ledger!$C:$C,$A383,Party_Ledger!$G:$G))</f>
        <v/>
      </c>
      <c r="G383" s="5" t="str">
        <f>IF($A383="","",SUMIF(Party_Ledger!$C:$C,$A383,Party_Ledger!$H:$H))</f>
        <v/>
      </c>
      <c r="H383" s="5" t="str">
        <f t="shared" ref="H383:H446" si="16">IF($A383="","",$E383+$F383-$G383)</f>
        <v/>
      </c>
      <c r="I383" s="4" t="str">
        <f t="shared" ref="I383:I446" si="17">IF($A383="","",IF(ROUND($H383,0)=0,"Settled",IF($H383&gt;0,"Outstanding","Advance")))</f>
        <v/>
      </c>
    </row>
    <row r="384" spans="1:9" x14ac:dyDescent="0.25">
      <c r="A384" s="4"/>
      <c r="B384" s="4"/>
      <c r="C384" s="4"/>
      <c r="D384" s="4"/>
      <c r="E384" s="5"/>
      <c r="F384" s="5" t="str">
        <f>IF($A384="","",SUMIF(Party_Ledger!$C:$C,$A384,Party_Ledger!$G:$G))</f>
        <v/>
      </c>
      <c r="G384" s="5" t="str">
        <f>IF($A384="","",SUMIF(Party_Ledger!$C:$C,$A384,Party_Ledger!$H:$H))</f>
        <v/>
      </c>
      <c r="H384" s="5" t="str">
        <f t="shared" si="16"/>
        <v/>
      </c>
      <c r="I384" s="4" t="str">
        <f t="shared" si="17"/>
        <v/>
      </c>
    </row>
    <row r="385" spans="1:9" x14ac:dyDescent="0.25">
      <c r="A385" s="4"/>
      <c r="B385" s="4"/>
      <c r="C385" s="4"/>
      <c r="D385" s="4"/>
      <c r="E385" s="5"/>
      <c r="F385" s="5" t="str">
        <f>IF($A385="","",SUMIF(Party_Ledger!$C:$C,$A385,Party_Ledger!$G:$G))</f>
        <v/>
      </c>
      <c r="G385" s="5" t="str">
        <f>IF($A385="","",SUMIF(Party_Ledger!$C:$C,$A385,Party_Ledger!$H:$H))</f>
        <v/>
      </c>
      <c r="H385" s="5" t="str">
        <f t="shared" si="16"/>
        <v/>
      </c>
      <c r="I385" s="4" t="str">
        <f t="shared" si="17"/>
        <v/>
      </c>
    </row>
    <row r="386" spans="1:9" x14ac:dyDescent="0.25">
      <c r="A386" s="4"/>
      <c r="B386" s="4"/>
      <c r="C386" s="4"/>
      <c r="D386" s="4"/>
      <c r="E386" s="5"/>
      <c r="F386" s="5" t="str">
        <f>IF($A386="","",SUMIF(Party_Ledger!$C:$C,$A386,Party_Ledger!$G:$G))</f>
        <v/>
      </c>
      <c r="G386" s="5" t="str">
        <f>IF($A386="","",SUMIF(Party_Ledger!$C:$C,$A386,Party_Ledger!$H:$H))</f>
        <v/>
      </c>
      <c r="H386" s="5" t="str">
        <f t="shared" si="16"/>
        <v/>
      </c>
      <c r="I386" s="4" t="str">
        <f t="shared" si="17"/>
        <v/>
      </c>
    </row>
    <row r="387" spans="1:9" x14ac:dyDescent="0.25">
      <c r="A387" s="4"/>
      <c r="B387" s="4"/>
      <c r="C387" s="4"/>
      <c r="D387" s="4"/>
      <c r="E387" s="5"/>
      <c r="F387" s="5" t="str">
        <f>IF($A387="","",SUMIF(Party_Ledger!$C:$C,$A387,Party_Ledger!$G:$G))</f>
        <v/>
      </c>
      <c r="G387" s="5" t="str">
        <f>IF($A387="","",SUMIF(Party_Ledger!$C:$C,$A387,Party_Ledger!$H:$H))</f>
        <v/>
      </c>
      <c r="H387" s="5" t="str">
        <f t="shared" si="16"/>
        <v/>
      </c>
      <c r="I387" s="4" t="str">
        <f t="shared" si="17"/>
        <v/>
      </c>
    </row>
    <row r="388" spans="1:9" x14ac:dyDescent="0.25">
      <c r="A388" s="4"/>
      <c r="B388" s="4"/>
      <c r="C388" s="4"/>
      <c r="D388" s="4"/>
      <c r="E388" s="5"/>
      <c r="F388" s="5" t="str">
        <f>IF($A388="","",SUMIF(Party_Ledger!$C:$C,$A388,Party_Ledger!$G:$G))</f>
        <v/>
      </c>
      <c r="G388" s="5" t="str">
        <f>IF($A388="","",SUMIF(Party_Ledger!$C:$C,$A388,Party_Ledger!$H:$H))</f>
        <v/>
      </c>
      <c r="H388" s="5" t="str">
        <f t="shared" si="16"/>
        <v/>
      </c>
      <c r="I388" s="4" t="str">
        <f t="shared" si="17"/>
        <v/>
      </c>
    </row>
    <row r="389" spans="1:9" x14ac:dyDescent="0.25">
      <c r="A389" s="4"/>
      <c r="B389" s="4"/>
      <c r="C389" s="4"/>
      <c r="D389" s="4"/>
      <c r="E389" s="5"/>
      <c r="F389" s="5" t="str">
        <f>IF($A389="","",SUMIF(Party_Ledger!$C:$C,$A389,Party_Ledger!$G:$G))</f>
        <v/>
      </c>
      <c r="G389" s="5" t="str">
        <f>IF($A389="","",SUMIF(Party_Ledger!$C:$C,$A389,Party_Ledger!$H:$H))</f>
        <v/>
      </c>
      <c r="H389" s="5" t="str">
        <f t="shared" si="16"/>
        <v/>
      </c>
      <c r="I389" s="4" t="str">
        <f t="shared" si="17"/>
        <v/>
      </c>
    </row>
    <row r="390" spans="1:9" x14ac:dyDescent="0.25">
      <c r="A390" s="4"/>
      <c r="B390" s="4"/>
      <c r="C390" s="4"/>
      <c r="D390" s="4"/>
      <c r="E390" s="5"/>
      <c r="F390" s="5" t="str">
        <f>IF($A390="","",SUMIF(Party_Ledger!$C:$C,$A390,Party_Ledger!$G:$G))</f>
        <v/>
      </c>
      <c r="G390" s="5" t="str">
        <f>IF($A390="","",SUMIF(Party_Ledger!$C:$C,$A390,Party_Ledger!$H:$H))</f>
        <v/>
      </c>
      <c r="H390" s="5" t="str">
        <f t="shared" si="16"/>
        <v/>
      </c>
      <c r="I390" s="4" t="str">
        <f t="shared" si="17"/>
        <v/>
      </c>
    </row>
    <row r="391" spans="1:9" x14ac:dyDescent="0.25">
      <c r="A391" s="4"/>
      <c r="B391" s="4"/>
      <c r="C391" s="4"/>
      <c r="D391" s="4"/>
      <c r="E391" s="5"/>
      <c r="F391" s="5" t="str">
        <f>IF($A391="","",SUMIF(Party_Ledger!$C:$C,$A391,Party_Ledger!$G:$G))</f>
        <v/>
      </c>
      <c r="G391" s="5" t="str">
        <f>IF($A391="","",SUMIF(Party_Ledger!$C:$C,$A391,Party_Ledger!$H:$H))</f>
        <v/>
      </c>
      <c r="H391" s="5" t="str">
        <f t="shared" si="16"/>
        <v/>
      </c>
      <c r="I391" s="4" t="str">
        <f t="shared" si="17"/>
        <v/>
      </c>
    </row>
    <row r="392" spans="1:9" x14ac:dyDescent="0.25">
      <c r="A392" s="4"/>
      <c r="B392" s="4"/>
      <c r="C392" s="4"/>
      <c r="D392" s="4"/>
      <c r="E392" s="5"/>
      <c r="F392" s="5" t="str">
        <f>IF($A392="","",SUMIF(Party_Ledger!$C:$C,$A392,Party_Ledger!$G:$G))</f>
        <v/>
      </c>
      <c r="G392" s="5" t="str">
        <f>IF($A392="","",SUMIF(Party_Ledger!$C:$C,$A392,Party_Ledger!$H:$H))</f>
        <v/>
      </c>
      <c r="H392" s="5" t="str">
        <f t="shared" si="16"/>
        <v/>
      </c>
      <c r="I392" s="4" t="str">
        <f t="shared" si="17"/>
        <v/>
      </c>
    </row>
    <row r="393" spans="1:9" x14ac:dyDescent="0.25">
      <c r="A393" s="4"/>
      <c r="B393" s="4"/>
      <c r="C393" s="4"/>
      <c r="D393" s="4"/>
      <c r="E393" s="5"/>
      <c r="F393" s="5" t="str">
        <f>IF($A393="","",SUMIF(Party_Ledger!$C:$C,$A393,Party_Ledger!$G:$G))</f>
        <v/>
      </c>
      <c r="G393" s="5" t="str">
        <f>IF($A393="","",SUMIF(Party_Ledger!$C:$C,$A393,Party_Ledger!$H:$H))</f>
        <v/>
      </c>
      <c r="H393" s="5" t="str">
        <f t="shared" si="16"/>
        <v/>
      </c>
      <c r="I393" s="4" t="str">
        <f t="shared" si="17"/>
        <v/>
      </c>
    </row>
    <row r="394" spans="1:9" x14ac:dyDescent="0.25">
      <c r="A394" s="4"/>
      <c r="B394" s="4"/>
      <c r="C394" s="4"/>
      <c r="D394" s="4"/>
      <c r="E394" s="5"/>
      <c r="F394" s="5" t="str">
        <f>IF($A394="","",SUMIF(Party_Ledger!$C:$C,$A394,Party_Ledger!$G:$G))</f>
        <v/>
      </c>
      <c r="G394" s="5" t="str">
        <f>IF($A394="","",SUMIF(Party_Ledger!$C:$C,$A394,Party_Ledger!$H:$H))</f>
        <v/>
      </c>
      <c r="H394" s="5" t="str">
        <f t="shared" si="16"/>
        <v/>
      </c>
      <c r="I394" s="4" t="str">
        <f t="shared" si="17"/>
        <v/>
      </c>
    </row>
    <row r="395" spans="1:9" x14ac:dyDescent="0.25">
      <c r="A395" s="4"/>
      <c r="B395" s="4"/>
      <c r="C395" s="4"/>
      <c r="D395" s="4"/>
      <c r="E395" s="5"/>
      <c r="F395" s="5" t="str">
        <f>IF($A395="","",SUMIF(Party_Ledger!$C:$C,$A395,Party_Ledger!$G:$G))</f>
        <v/>
      </c>
      <c r="G395" s="5" t="str">
        <f>IF($A395="","",SUMIF(Party_Ledger!$C:$C,$A395,Party_Ledger!$H:$H))</f>
        <v/>
      </c>
      <c r="H395" s="5" t="str">
        <f t="shared" si="16"/>
        <v/>
      </c>
      <c r="I395" s="4" t="str">
        <f t="shared" si="17"/>
        <v/>
      </c>
    </row>
    <row r="396" spans="1:9" x14ac:dyDescent="0.25">
      <c r="A396" s="4"/>
      <c r="B396" s="4"/>
      <c r="C396" s="4"/>
      <c r="D396" s="4"/>
      <c r="E396" s="5"/>
      <c r="F396" s="5" t="str">
        <f>IF($A396="","",SUMIF(Party_Ledger!$C:$C,$A396,Party_Ledger!$G:$G))</f>
        <v/>
      </c>
      <c r="G396" s="5" t="str">
        <f>IF($A396="","",SUMIF(Party_Ledger!$C:$C,$A396,Party_Ledger!$H:$H))</f>
        <v/>
      </c>
      <c r="H396" s="5" t="str">
        <f t="shared" si="16"/>
        <v/>
      </c>
      <c r="I396" s="4" t="str">
        <f t="shared" si="17"/>
        <v/>
      </c>
    </row>
    <row r="397" spans="1:9" x14ac:dyDescent="0.25">
      <c r="A397" s="4"/>
      <c r="B397" s="4"/>
      <c r="C397" s="4"/>
      <c r="D397" s="4"/>
      <c r="E397" s="5"/>
      <c r="F397" s="5" t="str">
        <f>IF($A397="","",SUMIF(Party_Ledger!$C:$C,$A397,Party_Ledger!$G:$G))</f>
        <v/>
      </c>
      <c r="G397" s="5" t="str">
        <f>IF($A397="","",SUMIF(Party_Ledger!$C:$C,$A397,Party_Ledger!$H:$H))</f>
        <v/>
      </c>
      <c r="H397" s="5" t="str">
        <f t="shared" si="16"/>
        <v/>
      </c>
      <c r="I397" s="4" t="str">
        <f t="shared" si="17"/>
        <v/>
      </c>
    </row>
    <row r="398" spans="1:9" x14ac:dyDescent="0.25">
      <c r="A398" s="4"/>
      <c r="B398" s="4"/>
      <c r="C398" s="4"/>
      <c r="D398" s="4"/>
      <c r="E398" s="5"/>
      <c r="F398" s="5" t="str">
        <f>IF($A398="","",SUMIF(Party_Ledger!$C:$C,$A398,Party_Ledger!$G:$G))</f>
        <v/>
      </c>
      <c r="G398" s="5" t="str">
        <f>IF($A398="","",SUMIF(Party_Ledger!$C:$C,$A398,Party_Ledger!$H:$H))</f>
        <v/>
      </c>
      <c r="H398" s="5" t="str">
        <f t="shared" si="16"/>
        <v/>
      </c>
      <c r="I398" s="4" t="str">
        <f t="shared" si="17"/>
        <v/>
      </c>
    </row>
    <row r="399" spans="1:9" x14ac:dyDescent="0.25">
      <c r="A399" s="4"/>
      <c r="B399" s="4"/>
      <c r="C399" s="4"/>
      <c r="D399" s="4"/>
      <c r="E399" s="5"/>
      <c r="F399" s="5" t="str">
        <f>IF($A399="","",SUMIF(Party_Ledger!$C:$C,$A399,Party_Ledger!$G:$G))</f>
        <v/>
      </c>
      <c r="G399" s="5" t="str">
        <f>IF($A399="","",SUMIF(Party_Ledger!$C:$C,$A399,Party_Ledger!$H:$H))</f>
        <v/>
      </c>
      <c r="H399" s="5" t="str">
        <f t="shared" si="16"/>
        <v/>
      </c>
      <c r="I399" s="4" t="str">
        <f t="shared" si="17"/>
        <v/>
      </c>
    </row>
    <row r="400" spans="1:9" x14ac:dyDescent="0.25">
      <c r="A400" s="4"/>
      <c r="B400" s="4"/>
      <c r="C400" s="4"/>
      <c r="D400" s="4"/>
      <c r="E400" s="5"/>
      <c r="F400" s="5" t="str">
        <f>IF($A400="","",SUMIF(Party_Ledger!$C:$C,$A400,Party_Ledger!$G:$G))</f>
        <v/>
      </c>
      <c r="G400" s="5" t="str">
        <f>IF($A400="","",SUMIF(Party_Ledger!$C:$C,$A400,Party_Ledger!$H:$H))</f>
        <v/>
      </c>
      <c r="H400" s="5" t="str">
        <f t="shared" si="16"/>
        <v/>
      </c>
      <c r="I400" s="4" t="str">
        <f t="shared" si="17"/>
        <v/>
      </c>
    </row>
    <row r="401" spans="1:9" x14ac:dyDescent="0.25">
      <c r="A401" s="4"/>
      <c r="B401" s="4"/>
      <c r="C401" s="4"/>
      <c r="D401" s="4"/>
      <c r="E401" s="5"/>
      <c r="F401" s="5" t="str">
        <f>IF($A401="","",SUMIF(Party_Ledger!$C:$C,$A401,Party_Ledger!$G:$G))</f>
        <v/>
      </c>
      <c r="G401" s="5" t="str">
        <f>IF($A401="","",SUMIF(Party_Ledger!$C:$C,$A401,Party_Ledger!$H:$H))</f>
        <v/>
      </c>
      <c r="H401" s="5" t="str">
        <f t="shared" si="16"/>
        <v/>
      </c>
      <c r="I401" s="4" t="str">
        <f t="shared" si="17"/>
        <v/>
      </c>
    </row>
    <row r="402" spans="1:9" x14ac:dyDescent="0.25">
      <c r="A402" s="4"/>
      <c r="B402" s="4"/>
      <c r="C402" s="4"/>
      <c r="D402" s="4"/>
      <c r="E402" s="5"/>
      <c r="F402" s="5" t="str">
        <f>IF($A402="","",SUMIF(Party_Ledger!$C:$C,$A402,Party_Ledger!$G:$G))</f>
        <v/>
      </c>
      <c r="G402" s="5" t="str">
        <f>IF($A402="","",SUMIF(Party_Ledger!$C:$C,$A402,Party_Ledger!$H:$H))</f>
        <v/>
      </c>
      <c r="H402" s="5" t="str">
        <f t="shared" si="16"/>
        <v/>
      </c>
      <c r="I402" s="4" t="str">
        <f t="shared" si="17"/>
        <v/>
      </c>
    </row>
    <row r="403" spans="1:9" x14ac:dyDescent="0.25">
      <c r="A403" s="4"/>
      <c r="B403" s="4"/>
      <c r="C403" s="4"/>
      <c r="D403" s="4"/>
      <c r="E403" s="5"/>
      <c r="F403" s="5" t="str">
        <f>IF($A403="","",SUMIF(Party_Ledger!$C:$C,$A403,Party_Ledger!$G:$G))</f>
        <v/>
      </c>
      <c r="G403" s="5" t="str">
        <f>IF($A403="","",SUMIF(Party_Ledger!$C:$C,$A403,Party_Ledger!$H:$H))</f>
        <v/>
      </c>
      <c r="H403" s="5" t="str">
        <f t="shared" si="16"/>
        <v/>
      </c>
      <c r="I403" s="4" t="str">
        <f t="shared" si="17"/>
        <v/>
      </c>
    </row>
    <row r="404" spans="1:9" x14ac:dyDescent="0.25">
      <c r="A404" s="4"/>
      <c r="B404" s="4"/>
      <c r="C404" s="4"/>
      <c r="D404" s="4"/>
      <c r="E404" s="5"/>
      <c r="F404" s="5" t="str">
        <f>IF($A404="","",SUMIF(Party_Ledger!$C:$C,$A404,Party_Ledger!$G:$G))</f>
        <v/>
      </c>
      <c r="G404" s="5" t="str">
        <f>IF($A404="","",SUMIF(Party_Ledger!$C:$C,$A404,Party_Ledger!$H:$H))</f>
        <v/>
      </c>
      <c r="H404" s="5" t="str">
        <f t="shared" si="16"/>
        <v/>
      </c>
      <c r="I404" s="4" t="str">
        <f t="shared" si="17"/>
        <v/>
      </c>
    </row>
    <row r="405" spans="1:9" x14ac:dyDescent="0.25">
      <c r="A405" s="4"/>
      <c r="B405" s="4"/>
      <c r="C405" s="4"/>
      <c r="D405" s="4"/>
      <c r="E405" s="5"/>
      <c r="F405" s="5" t="str">
        <f>IF($A405="","",SUMIF(Party_Ledger!$C:$C,$A405,Party_Ledger!$G:$G))</f>
        <v/>
      </c>
      <c r="G405" s="5" t="str">
        <f>IF($A405="","",SUMIF(Party_Ledger!$C:$C,$A405,Party_Ledger!$H:$H))</f>
        <v/>
      </c>
      <c r="H405" s="5" t="str">
        <f t="shared" si="16"/>
        <v/>
      </c>
      <c r="I405" s="4" t="str">
        <f t="shared" si="17"/>
        <v/>
      </c>
    </row>
    <row r="406" spans="1:9" x14ac:dyDescent="0.25">
      <c r="A406" s="4"/>
      <c r="B406" s="4"/>
      <c r="C406" s="4"/>
      <c r="D406" s="4"/>
      <c r="E406" s="5"/>
      <c r="F406" s="5" t="str">
        <f>IF($A406="","",SUMIF(Party_Ledger!$C:$C,$A406,Party_Ledger!$G:$G))</f>
        <v/>
      </c>
      <c r="G406" s="5" t="str">
        <f>IF($A406="","",SUMIF(Party_Ledger!$C:$C,$A406,Party_Ledger!$H:$H))</f>
        <v/>
      </c>
      <c r="H406" s="5" t="str">
        <f t="shared" si="16"/>
        <v/>
      </c>
      <c r="I406" s="4" t="str">
        <f t="shared" si="17"/>
        <v/>
      </c>
    </row>
    <row r="407" spans="1:9" x14ac:dyDescent="0.25">
      <c r="A407" s="4"/>
      <c r="B407" s="4"/>
      <c r="C407" s="4"/>
      <c r="D407" s="4"/>
      <c r="E407" s="5"/>
      <c r="F407" s="5" t="str">
        <f>IF($A407="","",SUMIF(Party_Ledger!$C:$C,$A407,Party_Ledger!$G:$G))</f>
        <v/>
      </c>
      <c r="G407" s="5" t="str">
        <f>IF($A407="","",SUMIF(Party_Ledger!$C:$C,$A407,Party_Ledger!$H:$H))</f>
        <v/>
      </c>
      <c r="H407" s="5" t="str">
        <f t="shared" si="16"/>
        <v/>
      </c>
      <c r="I407" s="4" t="str">
        <f t="shared" si="17"/>
        <v/>
      </c>
    </row>
    <row r="408" spans="1:9" x14ac:dyDescent="0.25">
      <c r="A408" s="4"/>
      <c r="B408" s="4"/>
      <c r="C408" s="4"/>
      <c r="D408" s="4"/>
      <c r="E408" s="5"/>
      <c r="F408" s="5" t="str">
        <f>IF($A408="","",SUMIF(Party_Ledger!$C:$C,$A408,Party_Ledger!$G:$G))</f>
        <v/>
      </c>
      <c r="G408" s="5" t="str">
        <f>IF($A408="","",SUMIF(Party_Ledger!$C:$C,$A408,Party_Ledger!$H:$H))</f>
        <v/>
      </c>
      <c r="H408" s="5" t="str">
        <f t="shared" si="16"/>
        <v/>
      </c>
      <c r="I408" s="4" t="str">
        <f t="shared" si="17"/>
        <v/>
      </c>
    </row>
    <row r="409" spans="1:9" x14ac:dyDescent="0.25">
      <c r="A409" s="4"/>
      <c r="B409" s="4"/>
      <c r="C409" s="4"/>
      <c r="D409" s="4"/>
      <c r="E409" s="5"/>
      <c r="F409" s="5" t="str">
        <f>IF($A409="","",SUMIF(Party_Ledger!$C:$C,$A409,Party_Ledger!$G:$G))</f>
        <v/>
      </c>
      <c r="G409" s="5" t="str">
        <f>IF($A409="","",SUMIF(Party_Ledger!$C:$C,$A409,Party_Ledger!$H:$H))</f>
        <v/>
      </c>
      <c r="H409" s="5" t="str">
        <f t="shared" si="16"/>
        <v/>
      </c>
      <c r="I409" s="4" t="str">
        <f t="shared" si="17"/>
        <v/>
      </c>
    </row>
    <row r="410" spans="1:9" x14ac:dyDescent="0.25">
      <c r="A410" s="4"/>
      <c r="B410" s="4"/>
      <c r="C410" s="4"/>
      <c r="D410" s="4"/>
      <c r="E410" s="5"/>
      <c r="F410" s="5" t="str">
        <f>IF($A410="","",SUMIF(Party_Ledger!$C:$C,$A410,Party_Ledger!$G:$G))</f>
        <v/>
      </c>
      <c r="G410" s="5" t="str">
        <f>IF($A410="","",SUMIF(Party_Ledger!$C:$C,$A410,Party_Ledger!$H:$H))</f>
        <v/>
      </c>
      <c r="H410" s="5" t="str">
        <f t="shared" si="16"/>
        <v/>
      </c>
      <c r="I410" s="4" t="str">
        <f t="shared" si="17"/>
        <v/>
      </c>
    </row>
    <row r="411" spans="1:9" x14ac:dyDescent="0.25">
      <c r="A411" s="4"/>
      <c r="B411" s="4"/>
      <c r="C411" s="4"/>
      <c r="D411" s="4"/>
      <c r="E411" s="5"/>
      <c r="F411" s="5" t="str">
        <f>IF($A411="","",SUMIF(Party_Ledger!$C:$C,$A411,Party_Ledger!$G:$G))</f>
        <v/>
      </c>
      <c r="G411" s="5" t="str">
        <f>IF($A411="","",SUMIF(Party_Ledger!$C:$C,$A411,Party_Ledger!$H:$H))</f>
        <v/>
      </c>
      <c r="H411" s="5" t="str">
        <f t="shared" si="16"/>
        <v/>
      </c>
      <c r="I411" s="4" t="str">
        <f t="shared" si="17"/>
        <v/>
      </c>
    </row>
    <row r="412" spans="1:9" x14ac:dyDescent="0.25">
      <c r="A412" s="4"/>
      <c r="B412" s="4"/>
      <c r="C412" s="4"/>
      <c r="D412" s="4"/>
      <c r="E412" s="5"/>
      <c r="F412" s="5" t="str">
        <f>IF($A412="","",SUMIF(Party_Ledger!$C:$C,$A412,Party_Ledger!$G:$G))</f>
        <v/>
      </c>
      <c r="G412" s="5" t="str">
        <f>IF($A412="","",SUMIF(Party_Ledger!$C:$C,$A412,Party_Ledger!$H:$H))</f>
        <v/>
      </c>
      <c r="H412" s="5" t="str">
        <f t="shared" si="16"/>
        <v/>
      </c>
      <c r="I412" s="4" t="str">
        <f t="shared" si="17"/>
        <v/>
      </c>
    </row>
    <row r="413" spans="1:9" x14ac:dyDescent="0.25">
      <c r="A413" s="4"/>
      <c r="B413" s="4"/>
      <c r="C413" s="4"/>
      <c r="D413" s="4"/>
      <c r="E413" s="5"/>
      <c r="F413" s="5" t="str">
        <f>IF($A413="","",SUMIF(Party_Ledger!$C:$C,$A413,Party_Ledger!$G:$G))</f>
        <v/>
      </c>
      <c r="G413" s="5" t="str">
        <f>IF($A413="","",SUMIF(Party_Ledger!$C:$C,$A413,Party_Ledger!$H:$H))</f>
        <v/>
      </c>
      <c r="H413" s="5" t="str">
        <f t="shared" si="16"/>
        <v/>
      </c>
      <c r="I413" s="4" t="str">
        <f t="shared" si="17"/>
        <v/>
      </c>
    </row>
    <row r="414" spans="1:9" x14ac:dyDescent="0.25">
      <c r="A414" s="4"/>
      <c r="B414" s="4"/>
      <c r="C414" s="4"/>
      <c r="D414" s="4"/>
      <c r="E414" s="5"/>
      <c r="F414" s="5" t="str">
        <f>IF($A414="","",SUMIF(Party_Ledger!$C:$C,$A414,Party_Ledger!$G:$G))</f>
        <v/>
      </c>
      <c r="G414" s="5" t="str">
        <f>IF($A414="","",SUMIF(Party_Ledger!$C:$C,$A414,Party_Ledger!$H:$H))</f>
        <v/>
      </c>
      <c r="H414" s="5" t="str">
        <f t="shared" si="16"/>
        <v/>
      </c>
      <c r="I414" s="4" t="str">
        <f t="shared" si="17"/>
        <v/>
      </c>
    </row>
    <row r="415" spans="1:9" x14ac:dyDescent="0.25">
      <c r="A415" s="4"/>
      <c r="B415" s="4"/>
      <c r="C415" s="4"/>
      <c r="D415" s="4"/>
      <c r="E415" s="5"/>
      <c r="F415" s="5" t="str">
        <f>IF($A415="","",SUMIF(Party_Ledger!$C:$C,$A415,Party_Ledger!$G:$G))</f>
        <v/>
      </c>
      <c r="G415" s="5" t="str">
        <f>IF($A415="","",SUMIF(Party_Ledger!$C:$C,$A415,Party_Ledger!$H:$H))</f>
        <v/>
      </c>
      <c r="H415" s="5" t="str">
        <f t="shared" si="16"/>
        <v/>
      </c>
      <c r="I415" s="4" t="str">
        <f t="shared" si="17"/>
        <v/>
      </c>
    </row>
    <row r="416" spans="1:9" x14ac:dyDescent="0.25">
      <c r="A416" s="4"/>
      <c r="B416" s="4"/>
      <c r="C416" s="4"/>
      <c r="D416" s="4"/>
      <c r="E416" s="5"/>
      <c r="F416" s="5" t="str">
        <f>IF($A416="","",SUMIF(Party_Ledger!$C:$C,$A416,Party_Ledger!$G:$G))</f>
        <v/>
      </c>
      <c r="G416" s="5" t="str">
        <f>IF($A416="","",SUMIF(Party_Ledger!$C:$C,$A416,Party_Ledger!$H:$H))</f>
        <v/>
      </c>
      <c r="H416" s="5" t="str">
        <f t="shared" si="16"/>
        <v/>
      </c>
      <c r="I416" s="4" t="str">
        <f t="shared" si="17"/>
        <v/>
      </c>
    </row>
    <row r="417" spans="1:9" x14ac:dyDescent="0.25">
      <c r="A417" s="4"/>
      <c r="B417" s="4"/>
      <c r="C417" s="4"/>
      <c r="D417" s="4"/>
      <c r="E417" s="5"/>
      <c r="F417" s="5" t="str">
        <f>IF($A417="","",SUMIF(Party_Ledger!$C:$C,$A417,Party_Ledger!$G:$G))</f>
        <v/>
      </c>
      <c r="G417" s="5" t="str">
        <f>IF($A417="","",SUMIF(Party_Ledger!$C:$C,$A417,Party_Ledger!$H:$H))</f>
        <v/>
      </c>
      <c r="H417" s="5" t="str">
        <f t="shared" si="16"/>
        <v/>
      </c>
      <c r="I417" s="4" t="str">
        <f t="shared" si="17"/>
        <v/>
      </c>
    </row>
    <row r="418" spans="1:9" x14ac:dyDescent="0.25">
      <c r="A418" s="4"/>
      <c r="B418" s="4"/>
      <c r="C418" s="4"/>
      <c r="D418" s="4"/>
      <c r="E418" s="5"/>
      <c r="F418" s="5" t="str">
        <f>IF($A418="","",SUMIF(Party_Ledger!$C:$C,$A418,Party_Ledger!$G:$G))</f>
        <v/>
      </c>
      <c r="G418" s="5" t="str">
        <f>IF($A418="","",SUMIF(Party_Ledger!$C:$C,$A418,Party_Ledger!$H:$H))</f>
        <v/>
      </c>
      <c r="H418" s="5" t="str">
        <f t="shared" si="16"/>
        <v/>
      </c>
      <c r="I418" s="4" t="str">
        <f t="shared" si="17"/>
        <v/>
      </c>
    </row>
    <row r="419" spans="1:9" x14ac:dyDescent="0.25">
      <c r="A419" s="4"/>
      <c r="B419" s="4"/>
      <c r="C419" s="4"/>
      <c r="D419" s="4"/>
      <c r="E419" s="5"/>
      <c r="F419" s="5" t="str">
        <f>IF($A419="","",SUMIF(Party_Ledger!$C:$C,$A419,Party_Ledger!$G:$G))</f>
        <v/>
      </c>
      <c r="G419" s="5" t="str">
        <f>IF($A419="","",SUMIF(Party_Ledger!$C:$C,$A419,Party_Ledger!$H:$H))</f>
        <v/>
      </c>
      <c r="H419" s="5" t="str">
        <f t="shared" si="16"/>
        <v/>
      </c>
      <c r="I419" s="4" t="str">
        <f t="shared" si="17"/>
        <v/>
      </c>
    </row>
    <row r="420" spans="1:9" x14ac:dyDescent="0.25">
      <c r="A420" s="4"/>
      <c r="B420" s="4"/>
      <c r="C420" s="4"/>
      <c r="D420" s="4"/>
      <c r="E420" s="5"/>
      <c r="F420" s="5" t="str">
        <f>IF($A420="","",SUMIF(Party_Ledger!$C:$C,$A420,Party_Ledger!$G:$G))</f>
        <v/>
      </c>
      <c r="G420" s="5" t="str">
        <f>IF($A420="","",SUMIF(Party_Ledger!$C:$C,$A420,Party_Ledger!$H:$H))</f>
        <v/>
      </c>
      <c r="H420" s="5" t="str">
        <f t="shared" si="16"/>
        <v/>
      </c>
      <c r="I420" s="4" t="str">
        <f t="shared" si="17"/>
        <v/>
      </c>
    </row>
    <row r="421" spans="1:9" x14ac:dyDescent="0.25">
      <c r="A421" s="4"/>
      <c r="B421" s="4"/>
      <c r="C421" s="4"/>
      <c r="D421" s="4"/>
      <c r="E421" s="5"/>
      <c r="F421" s="5" t="str">
        <f>IF($A421="","",SUMIF(Party_Ledger!$C:$C,$A421,Party_Ledger!$G:$G))</f>
        <v/>
      </c>
      <c r="G421" s="5" t="str">
        <f>IF($A421="","",SUMIF(Party_Ledger!$C:$C,$A421,Party_Ledger!$H:$H))</f>
        <v/>
      </c>
      <c r="H421" s="5" t="str">
        <f t="shared" si="16"/>
        <v/>
      </c>
      <c r="I421" s="4" t="str">
        <f t="shared" si="17"/>
        <v/>
      </c>
    </row>
    <row r="422" spans="1:9" x14ac:dyDescent="0.25">
      <c r="A422" s="4"/>
      <c r="B422" s="4"/>
      <c r="C422" s="4"/>
      <c r="D422" s="4"/>
      <c r="E422" s="5"/>
      <c r="F422" s="5" t="str">
        <f>IF($A422="","",SUMIF(Party_Ledger!$C:$C,$A422,Party_Ledger!$G:$G))</f>
        <v/>
      </c>
      <c r="G422" s="5" t="str">
        <f>IF($A422="","",SUMIF(Party_Ledger!$C:$C,$A422,Party_Ledger!$H:$H))</f>
        <v/>
      </c>
      <c r="H422" s="5" t="str">
        <f t="shared" si="16"/>
        <v/>
      </c>
      <c r="I422" s="4" t="str">
        <f t="shared" si="17"/>
        <v/>
      </c>
    </row>
    <row r="423" spans="1:9" x14ac:dyDescent="0.25">
      <c r="A423" s="4"/>
      <c r="B423" s="4"/>
      <c r="C423" s="4"/>
      <c r="D423" s="4"/>
      <c r="E423" s="5"/>
      <c r="F423" s="5" t="str">
        <f>IF($A423="","",SUMIF(Party_Ledger!$C:$C,$A423,Party_Ledger!$G:$G))</f>
        <v/>
      </c>
      <c r="G423" s="5" t="str">
        <f>IF($A423="","",SUMIF(Party_Ledger!$C:$C,$A423,Party_Ledger!$H:$H))</f>
        <v/>
      </c>
      <c r="H423" s="5" t="str">
        <f t="shared" si="16"/>
        <v/>
      </c>
      <c r="I423" s="4" t="str">
        <f t="shared" si="17"/>
        <v/>
      </c>
    </row>
    <row r="424" spans="1:9" x14ac:dyDescent="0.25">
      <c r="A424" s="4"/>
      <c r="B424" s="4"/>
      <c r="C424" s="4"/>
      <c r="D424" s="4"/>
      <c r="E424" s="5"/>
      <c r="F424" s="5" t="str">
        <f>IF($A424="","",SUMIF(Party_Ledger!$C:$C,$A424,Party_Ledger!$G:$G))</f>
        <v/>
      </c>
      <c r="G424" s="5" t="str">
        <f>IF($A424="","",SUMIF(Party_Ledger!$C:$C,$A424,Party_Ledger!$H:$H))</f>
        <v/>
      </c>
      <c r="H424" s="5" t="str">
        <f t="shared" si="16"/>
        <v/>
      </c>
      <c r="I424" s="4" t="str">
        <f t="shared" si="17"/>
        <v/>
      </c>
    </row>
    <row r="425" spans="1:9" x14ac:dyDescent="0.25">
      <c r="A425" s="4"/>
      <c r="B425" s="4"/>
      <c r="C425" s="4"/>
      <c r="D425" s="4"/>
      <c r="E425" s="5"/>
      <c r="F425" s="5" t="str">
        <f>IF($A425="","",SUMIF(Party_Ledger!$C:$C,$A425,Party_Ledger!$G:$G))</f>
        <v/>
      </c>
      <c r="G425" s="5" t="str">
        <f>IF($A425="","",SUMIF(Party_Ledger!$C:$C,$A425,Party_Ledger!$H:$H))</f>
        <v/>
      </c>
      <c r="H425" s="5" t="str">
        <f t="shared" si="16"/>
        <v/>
      </c>
      <c r="I425" s="4" t="str">
        <f t="shared" si="17"/>
        <v/>
      </c>
    </row>
    <row r="426" spans="1:9" x14ac:dyDescent="0.25">
      <c r="A426" s="4"/>
      <c r="B426" s="4"/>
      <c r="C426" s="4"/>
      <c r="D426" s="4"/>
      <c r="E426" s="5"/>
      <c r="F426" s="5" t="str">
        <f>IF($A426="","",SUMIF(Party_Ledger!$C:$C,$A426,Party_Ledger!$G:$G))</f>
        <v/>
      </c>
      <c r="G426" s="5" t="str">
        <f>IF($A426="","",SUMIF(Party_Ledger!$C:$C,$A426,Party_Ledger!$H:$H))</f>
        <v/>
      </c>
      <c r="H426" s="5" t="str">
        <f t="shared" si="16"/>
        <v/>
      </c>
      <c r="I426" s="4" t="str">
        <f t="shared" si="17"/>
        <v/>
      </c>
    </row>
    <row r="427" spans="1:9" x14ac:dyDescent="0.25">
      <c r="A427" s="4"/>
      <c r="B427" s="4"/>
      <c r="C427" s="4"/>
      <c r="D427" s="4"/>
      <c r="E427" s="5"/>
      <c r="F427" s="5" t="str">
        <f>IF($A427="","",SUMIF(Party_Ledger!$C:$C,$A427,Party_Ledger!$G:$G))</f>
        <v/>
      </c>
      <c r="G427" s="5" t="str">
        <f>IF($A427="","",SUMIF(Party_Ledger!$C:$C,$A427,Party_Ledger!$H:$H))</f>
        <v/>
      </c>
      <c r="H427" s="5" t="str">
        <f t="shared" si="16"/>
        <v/>
      </c>
      <c r="I427" s="4" t="str">
        <f t="shared" si="17"/>
        <v/>
      </c>
    </row>
    <row r="428" spans="1:9" x14ac:dyDescent="0.25">
      <c r="A428" s="4"/>
      <c r="B428" s="4"/>
      <c r="C428" s="4"/>
      <c r="D428" s="4"/>
      <c r="E428" s="5"/>
      <c r="F428" s="5" t="str">
        <f>IF($A428="","",SUMIF(Party_Ledger!$C:$C,$A428,Party_Ledger!$G:$G))</f>
        <v/>
      </c>
      <c r="G428" s="5" t="str">
        <f>IF($A428="","",SUMIF(Party_Ledger!$C:$C,$A428,Party_Ledger!$H:$H))</f>
        <v/>
      </c>
      <c r="H428" s="5" t="str">
        <f t="shared" si="16"/>
        <v/>
      </c>
      <c r="I428" s="4" t="str">
        <f t="shared" si="17"/>
        <v/>
      </c>
    </row>
    <row r="429" spans="1:9" x14ac:dyDescent="0.25">
      <c r="A429" s="4"/>
      <c r="B429" s="4"/>
      <c r="C429" s="4"/>
      <c r="D429" s="4"/>
      <c r="E429" s="5"/>
      <c r="F429" s="5" t="str">
        <f>IF($A429="","",SUMIF(Party_Ledger!$C:$C,$A429,Party_Ledger!$G:$G))</f>
        <v/>
      </c>
      <c r="G429" s="5" t="str">
        <f>IF($A429="","",SUMIF(Party_Ledger!$C:$C,$A429,Party_Ledger!$H:$H))</f>
        <v/>
      </c>
      <c r="H429" s="5" t="str">
        <f t="shared" si="16"/>
        <v/>
      </c>
      <c r="I429" s="4" t="str">
        <f t="shared" si="17"/>
        <v/>
      </c>
    </row>
    <row r="430" spans="1:9" x14ac:dyDescent="0.25">
      <c r="A430" s="4"/>
      <c r="B430" s="4"/>
      <c r="C430" s="4"/>
      <c r="D430" s="4"/>
      <c r="E430" s="5"/>
      <c r="F430" s="5" t="str">
        <f>IF($A430="","",SUMIF(Party_Ledger!$C:$C,$A430,Party_Ledger!$G:$G))</f>
        <v/>
      </c>
      <c r="G430" s="5" t="str">
        <f>IF($A430="","",SUMIF(Party_Ledger!$C:$C,$A430,Party_Ledger!$H:$H))</f>
        <v/>
      </c>
      <c r="H430" s="5" t="str">
        <f t="shared" si="16"/>
        <v/>
      </c>
      <c r="I430" s="4" t="str">
        <f t="shared" si="17"/>
        <v/>
      </c>
    </row>
    <row r="431" spans="1:9" x14ac:dyDescent="0.25">
      <c r="A431" s="4"/>
      <c r="B431" s="4"/>
      <c r="C431" s="4"/>
      <c r="D431" s="4"/>
      <c r="E431" s="5"/>
      <c r="F431" s="5" t="str">
        <f>IF($A431="","",SUMIF(Party_Ledger!$C:$C,$A431,Party_Ledger!$G:$G))</f>
        <v/>
      </c>
      <c r="G431" s="5" t="str">
        <f>IF($A431="","",SUMIF(Party_Ledger!$C:$C,$A431,Party_Ledger!$H:$H))</f>
        <v/>
      </c>
      <c r="H431" s="5" t="str">
        <f t="shared" si="16"/>
        <v/>
      </c>
      <c r="I431" s="4" t="str">
        <f t="shared" si="17"/>
        <v/>
      </c>
    </row>
    <row r="432" spans="1:9" x14ac:dyDescent="0.25">
      <c r="A432" s="4"/>
      <c r="B432" s="4"/>
      <c r="C432" s="4"/>
      <c r="D432" s="4"/>
      <c r="E432" s="5"/>
      <c r="F432" s="5" t="str">
        <f>IF($A432="","",SUMIF(Party_Ledger!$C:$C,$A432,Party_Ledger!$G:$G))</f>
        <v/>
      </c>
      <c r="G432" s="5" t="str">
        <f>IF($A432="","",SUMIF(Party_Ledger!$C:$C,$A432,Party_Ledger!$H:$H))</f>
        <v/>
      </c>
      <c r="H432" s="5" t="str">
        <f t="shared" si="16"/>
        <v/>
      </c>
      <c r="I432" s="4" t="str">
        <f t="shared" si="17"/>
        <v/>
      </c>
    </row>
    <row r="433" spans="1:9" x14ac:dyDescent="0.25">
      <c r="A433" s="4"/>
      <c r="B433" s="4"/>
      <c r="C433" s="4"/>
      <c r="D433" s="4"/>
      <c r="E433" s="5"/>
      <c r="F433" s="5" t="str">
        <f>IF($A433="","",SUMIF(Party_Ledger!$C:$C,$A433,Party_Ledger!$G:$G))</f>
        <v/>
      </c>
      <c r="G433" s="5" t="str">
        <f>IF($A433="","",SUMIF(Party_Ledger!$C:$C,$A433,Party_Ledger!$H:$H))</f>
        <v/>
      </c>
      <c r="H433" s="5" t="str">
        <f t="shared" si="16"/>
        <v/>
      </c>
      <c r="I433" s="4" t="str">
        <f t="shared" si="17"/>
        <v/>
      </c>
    </row>
    <row r="434" spans="1:9" x14ac:dyDescent="0.25">
      <c r="A434" s="4"/>
      <c r="B434" s="4"/>
      <c r="C434" s="4"/>
      <c r="D434" s="4"/>
      <c r="E434" s="5"/>
      <c r="F434" s="5" t="str">
        <f>IF($A434="","",SUMIF(Party_Ledger!$C:$C,$A434,Party_Ledger!$G:$G))</f>
        <v/>
      </c>
      <c r="G434" s="5" t="str">
        <f>IF($A434="","",SUMIF(Party_Ledger!$C:$C,$A434,Party_Ledger!$H:$H))</f>
        <v/>
      </c>
      <c r="H434" s="5" t="str">
        <f t="shared" si="16"/>
        <v/>
      </c>
      <c r="I434" s="4" t="str">
        <f t="shared" si="17"/>
        <v/>
      </c>
    </row>
    <row r="435" spans="1:9" x14ac:dyDescent="0.25">
      <c r="A435" s="4"/>
      <c r="B435" s="4"/>
      <c r="C435" s="4"/>
      <c r="D435" s="4"/>
      <c r="E435" s="5"/>
      <c r="F435" s="5" t="str">
        <f>IF($A435="","",SUMIF(Party_Ledger!$C:$C,$A435,Party_Ledger!$G:$G))</f>
        <v/>
      </c>
      <c r="G435" s="5" t="str">
        <f>IF($A435="","",SUMIF(Party_Ledger!$C:$C,$A435,Party_Ledger!$H:$H))</f>
        <v/>
      </c>
      <c r="H435" s="5" t="str">
        <f t="shared" si="16"/>
        <v/>
      </c>
      <c r="I435" s="4" t="str">
        <f t="shared" si="17"/>
        <v/>
      </c>
    </row>
    <row r="436" spans="1:9" x14ac:dyDescent="0.25">
      <c r="A436" s="4"/>
      <c r="B436" s="4"/>
      <c r="C436" s="4"/>
      <c r="D436" s="4"/>
      <c r="E436" s="5"/>
      <c r="F436" s="5" t="str">
        <f>IF($A436="","",SUMIF(Party_Ledger!$C:$C,$A436,Party_Ledger!$G:$G))</f>
        <v/>
      </c>
      <c r="G436" s="5" t="str">
        <f>IF($A436="","",SUMIF(Party_Ledger!$C:$C,$A436,Party_Ledger!$H:$H))</f>
        <v/>
      </c>
      <c r="H436" s="5" t="str">
        <f t="shared" si="16"/>
        <v/>
      </c>
      <c r="I436" s="4" t="str">
        <f t="shared" si="17"/>
        <v/>
      </c>
    </row>
    <row r="437" spans="1:9" x14ac:dyDescent="0.25">
      <c r="A437" s="4"/>
      <c r="B437" s="4"/>
      <c r="C437" s="4"/>
      <c r="D437" s="4"/>
      <c r="E437" s="5"/>
      <c r="F437" s="5" t="str">
        <f>IF($A437="","",SUMIF(Party_Ledger!$C:$C,$A437,Party_Ledger!$G:$G))</f>
        <v/>
      </c>
      <c r="G437" s="5" t="str">
        <f>IF($A437="","",SUMIF(Party_Ledger!$C:$C,$A437,Party_Ledger!$H:$H))</f>
        <v/>
      </c>
      <c r="H437" s="5" t="str">
        <f t="shared" si="16"/>
        <v/>
      </c>
      <c r="I437" s="4" t="str">
        <f t="shared" si="17"/>
        <v/>
      </c>
    </row>
    <row r="438" spans="1:9" x14ac:dyDescent="0.25">
      <c r="A438" s="4"/>
      <c r="B438" s="4"/>
      <c r="C438" s="4"/>
      <c r="D438" s="4"/>
      <c r="E438" s="5"/>
      <c r="F438" s="5" t="str">
        <f>IF($A438="","",SUMIF(Party_Ledger!$C:$C,$A438,Party_Ledger!$G:$G))</f>
        <v/>
      </c>
      <c r="G438" s="5" t="str">
        <f>IF($A438="","",SUMIF(Party_Ledger!$C:$C,$A438,Party_Ledger!$H:$H))</f>
        <v/>
      </c>
      <c r="H438" s="5" t="str">
        <f t="shared" si="16"/>
        <v/>
      </c>
      <c r="I438" s="4" t="str">
        <f t="shared" si="17"/>
        <v/>
      </c>
    </row>
    <row r="439" spans="1:9" x14ac:dyDescent="0.25">
      <c r="A439" s="4"/>
      <c r="B439" s="4"/>
      <c r="C439" s="4"/>
      <c r="D439" s="4"/>
      <c r="E439" s="5"/>
      <c r="F439" s="5" t="str">
        <f>IF($A439="","",SUMIF(Party_Ledger!$C:$C,$A439,Party_Ledger!$G:$G))</f>
        <v/>
      </c>
      <c r="G439" s="5" t="str">
        <f>IF($A439="","",SUMIF(Party_Ledger!$C:$C,$A439,Party_Ledger!$H:$H))</f>
        <v/>
      </c>
      <c r="H439" s="5" t="str">
        <f t="shared" si="16"/>
        <v/>
      </c>
      <c r="I439" s="4" t="str">
        <f t="shared" si="17"/>
        <v/>
      </c>
    </row>
    <row r="440" spans="1:9" x14ac:dyDescent="0.25">
      <c r="A440" s="4"/>
      <c r="B440" s="4"/>
      <c r="C440" s="4"/>
      <c r="D440" s="4"/>
      <c r="E440" s="5"/>
      <c r="F440" s="5" t="str">
        <f>IF($A440="","",SUMIF(Party_Ledger!$C:$C,$A440,Party_Ledger!$G:$G))</f>
        <v/>
      </c>
      <c r="G440" s="5" t="str">
        <f>IF($A440="","",SUMIF(Party_Ledger!$C:$C,$A440,Party_Ledger!$H:$H))</f>
        <v/>
      </c>
      <c r="H440" s="5" t="str">
        <f t="shared" si="16"/>
        <v/>
      </c>
      <c r="I440" s="4" t="str">
        <f t="shared" si="17"/>
        <v/>
      </c>
    </row>
    <row r="441" spans="1:9" x14ac:dyDescent="0.25">
      <c r="A441" s="4"/>
      <c r="B441" s="4"/>
      <c r="C441" s="4"/>
      <c r="D441" s="4"/>
      <c r="E441" s="5"/>
      <c r="F441" s="5" t="str">
        <f>IF($A441="","",SUMIF(Party_Ledger!$C:$C,$A441,Party_Ledger!$G:$G))</f>
        <v/>
      </c>
      <c r="G441" s="5" t="str">
        <f>IF($A441="","",SUMIF(Party_Ledger!$C:$C,$A441,Party_Ledger!$H:$H))</f>
        <v/>
      </c>
      <c r="H441" s="5" t="str">
        <f t="shared" si="16"/>
        <v/>
      </c>
      <c r="I441" s="4" t="str">
        <f t="shared" si="17"/>
        <v/>
      </c>
    </row>
    <row r="442" spans="1:9" x14ac:dyDescent="0.25">
      <c r="A442" s="4"/>
      <c r="B442" s="4"/>
      <c r="C442" s="4"/>
      <c r="D442" s="4"/>
      <c r="E442" s="5"/>
      <c r="F442" s="5" t="str">
        <f>IF($A442="","",SUMIF(Party_Ledger!$C:$C,$A442,Party_Ledger!$G:$G))</f>
        <v/>
      </c>
      <c r="G442" s="5" t="str">
        <f>IF($A442="","",SUMIF(Party_Ledger!$C:$C,$A442,Party_Ledger!$H:$H))</f>
        <v/>
      </c>
      <c r="H442" s="5" t="str">
        <f t="shared" si="16"/>
        <v/>
      </c>
      <c r="I442" s="4" t="str">
        <f t="shared" si="17"/>
        <v/>
      </c>
    </row>
    <row r="443" spans="1:9" x14ac:dyDescent="0.25">
      <c r="A443" s="4"/>
      <c r="B443" s="4"/>
      <c r="C443" s="4"/>
      <c r="D443" s="4"/>
      <c r="E443" s="5"/>
      <c r="F443" s="5" t="str">
        <f>IF($A443="","",SUMIF(Party_Ledger!$C:$C,$A443,Party_Ledger!$G:$G))</f>
        <v/>
      </c>
      <c r="G443" s="5" t="str">
        <f>IF($A443="","",SUMIF(Party_Ledger!$C:$C,$A443,Party_Ledger!$H:$H))</f>
        <v/>
      </c>
      <c r="H443" s="5" t="str">
        <f t="shared" si="16"/>
        <v/>
      </c>
      <c r="I443" s="4" t="str">
        <f t="shared" si="17"/>
        <v/>
      </c>
    </row>
    <row r="444" spans="1:9" x14ac:dyDescent="0.25">
      <c r="A444" s="4"/>
      <c r="B444" s="4"/>
      <c r="C444" s="4"/>
      <c r="D444" s="4"/>
      <c r="E444" s="5"/>
      <c r="F444" s="5" t="str">
        <f>IF($A444="","",SUMIF(Party_Ledger!$C:$C,$A444,Party_Ledger!$G:$G))</f>
        <v/>
      </c>
      <c r="G444" s="5" t="str">
        <f>IF($A444="","",SUMIF(Party_Ledger!$C:$C,$A444,Party_Ledger!$H:$H))</f>
        <v/>
      </c>
      <c r="H444" s="5" t="str">
        <f t="shared" si="16"/>
        <v/>
      </c>
      <c r="I444" s="4" t="str">
        <f t="shared" si="17"/>
        <v/>
      </c>
    </row>
    <row r="445" spans="1:9" x14ac:dyDescent="0.25">
      <c r="A445" s="4"/>
      <c r="B445" s="4"/>
      <c r="C445" s="4"/>
      <c r="D445" s="4"/>
      <c r="E445" s="5"/>
      <c r="F445" s="5" t="str">
        <f>IF($A445="","",SUMIF(Party_Ledger!$C:$C,$A445,Party_Ledger!$G:$G))</f>
        <v/>
      </c>
      <c r="G445" s="5" t="str">
        <f>IF($A445="","",SUMIF(Party_Ledger!$C:$C,$A445,Party_Ledger!$H:$H))</f>
        <v/>
      </c>
      <c r="H445" s="5" t="str">
        <f t="shared" si="16"/>
        <v/>
      </c>
      <c r="I445" s="4" t="str">
        <f t="shared" si="17"/>
        <v/>
      </c>
    </row>
    <row r="446" spans="1:9" x14ac:dyDescent="0.25">
      <c r="A446" s="4"/>
      <c r="B446" s="4"/>
      <c r="C446" s="4"/>
      <c r="D446" s="4"/>
      <c r="E446" s="5"/>
      <c r="F446" s="5" t="str">
        <f>IF($A446="","",SUMIF(Party_Ledger!$C:$C,$A446,Party_Ledger!$G:$G))</f>
        <v/>
      </c>
      <c r="G446" s="5" t="str">
        <f>IF($A446="","",SUMIF(Party_Ledger!$C:$C,$A446,Party_Ledger!$H:$H))</f>
        <v/>
      </c>
      <c r="H446" s="5" t="str">
        <f t="shared" si="16"/>
        <v/>
      </c>
      <c r="I446" s="4" t="str">
        <f t="shared" si="17"/>
        <v/>
      </c>
    </row>
    <row r="447" spans="1:9" x14ac:dyDescent="0.25">
      <c r="A447" s="4"/>
      <c r="B447" s="4"/>
      <c r="C447" s="4"/>
      <c r="D447" s="4"/>
      <c r="E447" s="5"/>
      <c r="F447" s="5" t="str">
        <f>IF($A447="","",SUMIF(Party_Ledger!$C:$C,$A447,Party_Ledger!$G:$G))</f>
        <v/>
      </c>
      <c r="G447" s="5" t="str">
        <f>IF($A447="","",SUMIF(Party_Ledger!$C:$C,$A447,Party_Ledger!$H:$H))</f>
        <v/>
      </c>
      <c r="H447" s="5" t="str">
        <f t="shared" ref="H447:H498" si="18">IF($A447="","",$E447+$F447-$G447)</f>
        <v/>
      </c>
      <c r="I447" s="4" t="str">
        <f t="shared" ref="I447:I498" si="19">IF($A447="","",IF(ROUND($H447,0)=0,"Settled",IF($H447&gt;0,"Outstanding","Advance")))</f>
        <v/>
      </c>
    </row>
    <row r="448" spans="1:9" x14ac:dyDescent="0.25">
      <c r="A448" s="4"/>
      <c r="B448" s="4"/>
      <c r="C448" s="4"/>
      <c r="D448" s="4"/>
      <c r="E448" s="5"/>
      <c r="F448" s="5" t="str">
        <f>IF($A448="","",SUMIF(Party_Ledger!$C:$C,$A448,Party_Ledger!$G:$G))</f>
        <v/>
      </c>
      <c r="G448" s="5" t="str">
        <f>IF($A448="","",SUMIF(Party_Ledger!$C:$C,$A448,Party_Ledger!$H:$H))</f>
        <v/>
      </c>
      <c r="H448" s="5" t="str">
        <f t="shared" si="18"/>
        <v/>
      </c>
      <c r="I448" s="4" t="str">
        <f t="shared" si="19"/>
        <v/>
      </c>
    </row>
    <row r="449" spans="1:9" x14ac:dyDescent="0.25">
      <c r="A449" s="4"/>
      <c r="B449" s="4"/>
      <c r="C449" s="4"/>
      <c r="D449" s="4"/>
      <c r="E449" s="5"/>
      <c r="F449" s="5" t="str">
        <f>IF($A449="","",SUMIF(Party_Ledger!$C:$C,$A449,Party_Ledger!$G:$G))</f>
        <v/>
      </c>
      <c r="G449" s="5" t="str">
        <f>IF($A449="","",SUMIF(Party_Ledger!$C:$C,$A449,Party_Ledger!$H:$H))</f>
        <v/>
      </c>
      <c r="H449" s="5" t="str">
        <f t="shared" si="18"/>
        <v/>
      </c>
      <c r="I449" s="4" t="str">
        <f t="shared" si="19"/>
        <v/>
      </c>
    </row>
    <row r="450" spans="1:9" x14ac:dyDescent="0.25">
      <c r="A450" s="4"/>
      <c r="B450" s="4"/>
      <c r="C450" s="4"/>
      <c r="D450" s="4"/>
      <c r="E450" s="5"/>
      <c r="F450" s="5" t="str">
        <f>IF($A450="","",SUMIF(Party_Ledger!$C:$C,$A450,Party_Ledger!$G:$G))</f>
        <v/>
      </c>
      <c r="G450" s="5" t="str">
        <f>IF($A450="","",SUMIF(Party_Ledger!$C:$C,$A450,Party_Ledger!$H:$H))</f>
        <v/>
      </c>
      <c r="H450" s="5" t="str">
        <f t="shared" si="18"/>
        <v/>
      </c>
      <c r="I450" s="4" t="str">
        <f t="shared" si="19"/>
        <v/>
      </c>
    </row>
    <row r="451" spans="1:9" x14ac:dyDescent="0.25">
      <c r="A451" s="4"/>
      <c r="B451" s="4"/>
      <c r="C451" s="4"/>
      <c r="D451" s="4"/>
      <c r="E451" s="5"/>
      <c r="F451" s="5" t="str">
        <f>IF($A451="","",SUMIF(Party_Ledger!$C:$C,$A451,Party_Ledger!$G:$G))</f>
        <v/>
      </c>
      <c r="G451" s="5" t="str">
        <f>IF($A451="","",SUMIF(Party_Ledger!$C:$C,$A451,Party_Ledger!$H:$H))</f>
        <v/>
      </c>
      <c r="H451" s="5" t="str">
        <f t="shared" si="18"/>
        <v/>
      </c>
      <c r="I451" s="4" t="str">
        <f t="shared" si="19"/>
        <v/>
      </c>
    </row>
    <row r="452" spans="1:9" x14ac:dyDescent="0.25">
      <c r="A452" s="4"/>
      <c r="B452" s="4"/>
      <c r="C452" s="4"/>
      <c r="D452" s="4"/>
      <c r="E452" s="5"/>
      <c r="F452" s="5" t="str">
        <f>IF($A452="","",SUMIF(Party_Ledger!$C:$C,$A452,Party_Ledger!$G:$G))</f>
        <v/>
      </c>
      <c r="G452" s="5" t="str">
        <f>IF($A452="","",SUMIF(Party_Ledger!$C:$C,$A452,Party_Ledger!$H:$H))</f>
        <v/>
      </c>
      <c r="H452" s="5" t="str">
        <f t="shared" si="18"/>
        <v/>
      </c>
      <c r="I452" s="4" t="str">
        <f t="shared" si="19"/>
        <v/>
      </c>
    </row>
    <row r="453" spans="1:9" x14ac:dyDescent="0.25">
      <c r="A453" s="4"/>
      <c r="B453" s="4"/>
      <c r="C453" s="4"/>
      <c r="D453" s="4"/>
      <c r="E453" s="5"/>
      <c r="F453" s="5" t="str">
        <f>IF($A453="","",SUMIF(Party_Ledger!$C:$C,$A453,Party_Ledger!$G:$G))</f>
        <v/>
      </c>
      <c r="G453" s="5" t="str">
        <f>IF($A453="","",SUMIF(Party_Ledger!$C:$C,$A453,Party_Ledger!$H:$H))</f>
        <v/>
      </c>
      <c r="H453" s="5" t="str">
        <f t="shared" si="18"/>
        <v/>
      </c>
      <c r="I453" s="4" t="str">
        <f t="shared" si="19"/>
        <v/>
      </c>
    </row>
    <row r="454" spans="1:9" x14ac:dyDescent="0.25">
      <c r="A454" s="4"/>
      <c r="B454" s="4"/>
      <c r="C454" s="4"/>
      <c r="D454" s="4"/>
      <c r="E454" s="5"/>
      <c r="F454" s="5" t="str">
        <f>IF($A454="","",SUMIF(Party_Ledger!$C:$C,$A454,Party_Ledger!$G:$G))</f>
        <v/>
      </c>
      <c r="G454" s="5" t="str">
        <f>IF($A454="","",SUMIF(Party_Ledger!$C:$C,$A454,Party_Ledger!$H:$H))</f>
        <v/>
      </c>
      <c r="H454" s="5" t="str">
        <f t="shared" si="18"/>
        <v/>
      </c>
      <c r="I454" s="4" t="str">
        <f t="shared" si="19"/>
        <v/>
      </c>
    </row>
    <row r="455" spans="1:9" x14ac:dyDescent="0.25">
      <c r="A455" s="4"/>
      <c r="B455" s="4"/>
      <c r="C455" s="4"/>
      <c r="D455" s="4"/>
      <c r="E455" s="5"/>
      <c r="F455" s="5" t="str">
        <f>IF($A455="","",SUMIF(Party_Ledger!$C:$C,$A455,Party_Ledger!$G:$G))</f>
        <v/>
      </c>
      <c r="G455" s="5" t="str">
        <f>IF($A455="","",SUMIF(Party_Ledger!$C:$C,$A455,Party_Ledger!$H:$H))</f>
        <v/>
      </c>
      <c r="H455" s="5" t="str">
        <f t="shared" si="18"/>
        <v/>
      </c>
      <c r="I455" s="4" t="str">
        <f t="shared" si="19"/>
        <v/>
      </c>
    </row>
    <row r="456" spans="1:9" x14ac:dyDescent="0.25">
      <c r="A456" s="4"/>
      <c r="B456" s="4"/>
      <c r="C456" s="4"/>
      <c r="D456" s="4"/>
      <c r="E456" s="5"/>
      <c r="F456" s="5" t="str">
        <f>IF($A456="","",SUMIF(Party_Ledger!$C:$C,$A456,Party_Ledger!$G:$G))</f>
        <v/>
      </c>
      <c r="G456" s="5" t="str">
        <f>IF($A456="","",SUMIF(Party_Ledger!$C:$C,$A456,Party_Ledger!$H:$H))</f>
        <v/>
      </c>
      <c r="H456" s="5" t="str">
        <f t="shared" si="18"/>
        <v/>
      </c>
      <c r="I456" s="4" t="str">
        <f t="shared" si="19"/>
        <v/>
      </c>
    </row>
    <row r="457" spans="1:9" x14ac:dyDescent="0.25">
      <c r="A457" s="4"/>
      <c r="B457" s="4"/>
      <c r="C457" s="4"/>
      <c r="D457" s="4"/>
      <c r="E457" s="5"/>
      <c r="F457" s="5" t="str">
        <f>IF($A457="","",SUMIF(Party_Ledger!$C:$C,$A457,Party_Ledger!$G:$G))</f>
        <v/>
      </c>
      <c r="G457" s="5" t="str">
        <f>IF($A457="","",SUMIF(Party_Ledger!$C:$C,$A457,Party_Ledger!$H:$H))</f>
        <v/>
      </c>
      <c r="H457" s="5" t="str">
        <f t="shared" si="18"/>
        <v/>
      </c>
      <c r="I457" s="4" t="str">
        <f t="shared" si="19"/>
        <v/>
      </c>
    </row>
    <row r="458" spans="1:9" x14ac:dyDescent="0.25">
      <c r="A458" s="4"/>
      <c r="B458" s="4"/>
      <c r="C458" s="4"/>
      <c r="D458" s="4"/>
      <c r="E458" s="5"/>
      <c r="F458" s="5" t="str">
        <f>IF($A458="","",SUMIF(Party_Ledger!$C:$C,$A458,Party_Ledger!$G:$G))</f>
        <v/>
      </c>
      <c r="G458" s="5" t="str">
        <f>IF($A458="","",SUMIF(Party_Ledger!$C:$C,$A458,Party_Ledger!$H:$H))</f>
        <v/>
      </c>
      <c r="H458" s="5" t="str">
        <f t="shared" si="18"/>
        <v/>
      </c>
      <c r="I458" s="4" t="str">
        <f t="shared" si="19"/>
        <v/>
      </c>
    </row>
    <row r="459" spans="1:9" x14ac:dyDescent="0.25">
      <c r="A459" s="4"/>
      <c r="B459" s="4"/>
      <c r="C459" s="4"/>
      <c r="D459" s="4"/>
      <c r="E459" s="5"/>
      <c r="F459" s="5" t="str">
        <f>IF($A459="","",SUMIF(Party_Ledger!$C:$C,$A459,Party_Ledger!$G:$G))</f>
        <v/>
      </c>
      <c r="G459" s="5" t="str">
        <f>IF($A459="","",SUMIF(Party_Ledger!$C:$C,$A459,Party_Ledger!$H:$H))</f>
        <v/>
      </c>
      <c r="H459" s="5" t="str">
        <f t="shared" si="18"/>
        <v/>
      </c>
      <c r="I459" s="4" t="str">
        <f t="shared" si="19"/>
        <v/>
      </c>
    </row>
    <row r="460" spans="1:9" x14ac:dyDescent="0.25">
      <c r="A460" s="4"/>
      <c r="B460" s="4"/>
      <c r="C460" s="4"/>
      <c r="D460" s="4"/>
      <c r="E460" s="5"/>
      <c r="F460" s="5" t="str">
        <f>IF($A460="","",SUMIF(Party_Ledger!$C:$C,$A460,Party_Ledger!$G:$G))</f>
        <v/>
      </c>
      <c r="G460" s="5" t="str">
        <f>IF($A460="","",SUMIF(Party_Ledger!$C:$C,$A460,Party_Ledger!$H:$H))</f>
        <v/>
      </c>
      <c r="H460" s="5" t="str">
        <f t="shared" si="18"/>
        <v/>
      </c>
      <c r="I460" s="4" t="str">
        <f t="shared" si="19"/>
        <v/>
      </c>
    </row>
    <row r="461" spans="1:9" x14ac:dyDescent="0.25">
      <c r="A461" s="4"/>
      <c r="B461" s="4"/>
      <c r="C461" s="4"/>
      <c r="D461" s="4"/>
      <c r="E461" s="5"/>
      <c r="F461" s="5" t="str">
        <f>IF($A461="","",SUMIF(Party_Ledger!$C:$C,$A461,Party_Ledger!$G:$G))</f>
        <v/>
      </c>
      <c r="G461" s="5" t="str">
        <f>IF($A461="","",SUMIF(Party_Ledger!$C:$C,$A461,Party_Ledger!$H:$H))</f>
        <v/>
      </c>
      <c r="H461" s="5" t="str">
        <f t="shared" si="18"/>
        <v/>
      </c>
      <c r="I461" s="4" t="str">
        <f t="shared" si="19"/>
        <v/>
      </c>
    </row>
    <row r="462" spans="1:9" x14ac:dyDescent="0.25">
      <c r="A462" s="4"/>
      <c r="B462" s="4"/>
      <c r="C462" s="4"/>
      <c r="D462" s="4"/>
      <c r="E462" s="5"/>
      <c r="F462" s="5" t="str">
        <f>IF($A462="","",SUMIF(Party_Ledger!$C:$C,$A462,Party_Ledger!$G:$G))</f>
        <v/>
      </c>
      <c r="G462" s="5" t="str">
        <f>IF($A462="","",SUMIF(Party_Ledger!$C:$C,$A462,Party_Ledger!$H:$H))</f>
        <v/>
      </c>
      <c r="H462" s="5" t="str">
        <f t="shared" si="18"/>
        <v/>
      </c>
      <c r="I462" s="4" t="str">
        <f t="shared" si="19"/>
        <v/>
      </c>
    </row>
    <row r="463" spans="1:9" x14ac:dyDescent="0.25">
      <c r="A463" s="4"/>
      <c r="B463" s="4"/>
      <c r="C463" s="4"/>
      <c r="D463" s="4"/>
      <c r="E463" s="5"/>
      <c r="F463" s="5" t="str">
        <f>IF($A463="","",SUMIF(Party_Ledger!$C:$C,$A463,Party_Ledger!$G:$G))</f>
        <v/>
      </c>
      <c r="G463" s="5" t="str">
        <f>IF($A463="","",SUMIF(Party_Ledger!$C:$C,$A463,Party_Ledger!$H:$H))</f>
        <v/>
      </c>
      <c r="H463" s="5" t="str">
        <f t="shared" si="18"/>
        <v/>
      </c>
      <c r="I463" s="4" t="str">
        <f t="shared" si="19"/>
        <v/>
      </c>
    </row>
    <row r="464" spans="1:9" x14ac:dyDescent="0.25">
      <c r="A464" s="4"/>
      <c r="B464" s="4"/>
      <c r="C464" s="4"/>
      <c r="D464" s="4"/>
      <c r="E464" s="5"/>
      <c r="F464" s="5" t="str">
        <f>IF($A464="","",SUMIF(Party_Ledger!$C:$C,$A464,Party_Ledger!$G:$G))</f>
        <v/>
      </c>
      <c r="G464" s="5" t="str">
        <f>IF($A464="","",SUMIF(Party_Ledger!$C:$C,$A464,Party_Ledger!$H:$H))</f>
        <v/>
      </c>
      <c r="H464" s="5" t="str">
        <f t="shared" si="18"/>
        <v/>
      </c>
      <c r="I464" s="4" t="str">
        <f t="shared" si="19"/>
        <v/>
      </c>
    </row>
    <row r="465" spans="1:9" x14ac:dyDescent="0.25">
      <c r="A465" s="4"/>
      <c r="B465" s="4"/>
      <c r="C465" s="4"/>
      <c r="D465" s="4"/>
      <c r="E465" s="5"/>
      <c r="F465" s="5" t="str">
        <f>IF($A465="","",SUMIF(Party_Ledger!$C:$C,$A465,Party_Ledger!$G:$G))</f>
        <v/>
      </c>
      <c r="G465" s="5" t="str">
        <f>IF($A465="","",SUMIF(Party_Ledger!$C:$C,$A465,Party_Ledger!$H:$H))</f>
        <v/>
      </c>
      <c r="H465" s="5" t="str">
        <f t="shared" si="18"/>
        <v/>
      </c>
      <c r="I465" s="4" t="str">
        <f t="shared" si="19"/>
        <v/>
      </c>
    </row>
    <row r="466" spans="1:9" x14ac:dyDescent="0.25">
      <c r="A466" s="4"/>
      <c r="B466" s="4"/>
      <c r="C466" s="4"/>
      <c r="D466" s="4"/>
      <c r="E466" s="5"/>
      <c r="F466" s="5" t="str">
        <f>IF($A466="","",SUMIF(Party_Ledger!$C:$C,$A466,Party_Ledger!$G:$G))</f>
        <v/>
      </c>
      <c r="G466" s="5" t="str">
        <f>IF($A466="","",SUMIF(Party_Ledger!$C:$C,$A466,Party_Ledger!$H:$H))</f>
        <v/>
      </c>
      <c r="H466" s="5" t="str">
        <f t="shared" si="18"/>
        <v/>
      </c>
      <c r="I466" s="4" t="str">
        <f t="shared" si="19"/>
        <v/>
      </c>
    </row>
    <row r="467" spans="1:9" x14ac:dyDescent="0.25">
      <c r="A467" s="4"/>
      <c r="B467" s="4"/>
      <c r="C467" s="4"/>
      <c r="D467" s="4"/>
      <c r="E467" s="5"/>
      <c r="F467" s="5" t="str">
        <f>IF($A467="","",SUMIF(Party_Ledger!$C:$C,$A467,Party_Ledger!$G:$G))</f>
        <v/>
      </c>
      <c r="G467" s="5" t="str">
        <f>IF($A467="","",SUMIF(Party_Ledger!$C:$C,$A467,Party_Ledger!$H:$H))</f>
        <v/>
      </c>
      <c r="H467" s="5" t="str">
        <f t="shared" si="18"/>
        <v/>
      </c>
      <c r="I467" s="4" t="str">
        <f t="shared" si="19"/>
        <v/>
      </c>
    </row>
    <row r="468" spans="1:9" x14ac:dyDescent="0.25">
      <c r="A468" s="4"/>
      <c r="B468" s="4"/>
      <c r="C468" s="4"/>
      <c r="D468" s="4"/>
      <c r="E468" s="5"/>
      <c r="F468" s="5" t="str">
        <f>IF($A468="","",SUMIF(Party_Ledger!$C:$C,$A468,Party_Ledger!$G:$G))</f>
        <v/>
      </c>
      <c r="G468" s="5" t="str">
        <f>IF($A468="","",SUMIF(Party_Ledger!$C:$C,$A468,Party_Ledger!$H:$H))</f>
        <v/>
      </c>
      <c r="H468" s="5" t="str">
        <f t="shared" si="18"/>
        <v/>
      </c>
      <c r="I468" s="4" t="str">
        <f t="shared" si="19"/>
        <v/>
      </c>
    </row>
    <row r="469" spans="1:9" x14ac:dyDescent="0.25">
      <c r="A469" s="4"/>
      <c r="B469" s="4"/>
      <c r="C469" s="4"/>
      <c r="D469" s="4"/>
      <c r="E469" s="5"/>
      <c r="F469" s="5" t="str">
        <f>IF($A469="","",SUMIF(Party_Ledger!$C:$C,$A469,Party_Ledger!$G:$G))</f>
        <v/>
      </c>
      <c r="G469" s="5" t="str">
        <f>IF($A469="","",SUMIF(Party_Ledger!$C:$C,$A469,Party_Ledger!$H:$H))</f>
        <v/>
      </c>
      <c r="H469" s="5" t="str">
        <f t="shared" si="18"/>
        <v/>
      </c>
      <c r="I469" s="4" t="str">
        <f t="shared" si="19"/>
        <v/>
      </c>
    </row>
    <row r="470" spans="1:9" x14ac:dyDescent="0.25">
      <c r="A470" s="4"/>
      <c r="B470" s="4"/>
      <c r="C470" s="4"/>
      <c r="D470" s="4"/>
      <c r="E470" s="5"/>
      <c r="F470" s="5" t="str">
        <f>IF($A470="","",SUMIF(Party_Ledger!$C:$C,$A470,Party_Ledger!$G:$G))</f>
        <v/>
      </c>
      <c r="G470" s="5" t="str">
        <f>IF($A470="","",SUMIF(Party_Ledger!$C:$C,$A470,Party_Ledger!$H:$H))</f>
        <v/>
      </c>
      <c r="H470" s="5" t="str">
        <f t="shared" si="18"/>
        <v/>
      </c>
      <c r="I470" s="4" t="str">
        <f t="shared" si="19"/>
        <v/>
      </c>
    </row>
    <row r="471" spans="1:9" x14ac:dyDescent="0.25">
      <c r="A471" s="4"/>
      <c r="B471" s="4"/>
      <c r="C471" s="4"/>
      <c r="D471" s="4"/>
      <c r="E471" s="5"/>
      <c r="F471" s="5" t="str">
        <f>IF($A471="","",SUMIF(Party_Ledger!$C:$C,$A471,Party_Ledger!$G:$G))</f>
        <v/>
      </c>
      <c r="G471" s="5" t="str">
        <f>IF($A471="","",SUMIF(Party_Ledger!$C:$C,$A471,Party_Ledger!$H:$H))</f>
        <v/>
      </c>
      <c r="H471" s="5" t="str">
        <f t="shared" si="18"/>
        <v/>
      </c>
      <c r="I471" s="4" t="str">
        <f t="shared" si="19"/>
        <v/>
      </c>
    </row>
    <row r="472" spans="1:9" x14ac:dyDescent="0.25">
      <c r="A472" s="4"/>
      <c r="B472" s="4"/>
      <c r="C472" s="4"/>
      <c r="D472" s="4"/>
      <c r="E472" s="5"/>
      <c r="F472" s="5" t="str">
        <f>IF($A472="","",SUMIF(Party_Ledger!$C:$C,$A472,Party_Ledger!$G:$G))</f>
        <v/>
      </c>
      <c r="G472" s="5" t="str">
        <f>IF($A472="","",SUMIF(Party_Ledger!$C:$C,$A472,Party_Ledger!$H:$H))</f>
        <v/>
      </c>
      <c r="H472" s="5" t="str">
        <f t="shared" si="18"/>
        <v/>
      </c>
      <c r="I472" s="4" t="str">
        <f t="shared" si="19"/>
        <v/>
      </c>
    </row>
    <row r="473" spans="1:9" x14ac:dyDescent="0.25">
      <c r="A473" s="4"/>
      <c r="B473" s="4"/>
      <c r="C473" s="4"/>
      <c r="D473" s="4"/>
      <c r="E473" s="5"/>
      <c r="F473" s="5" t="str">
        <f>IF($A473="","",SUMIF(Party_Ledger!$C:$C,$A473,Party_Ledger!$G:$G))</f>
        <v/>
      </c>
      <c r="G473" s="5" t="str">
        <f>IF($A473="","",SUMIF(Party_Ledger!$C:$C,$A473,Party_Ledger!$H:$H))</f>
        <v/>
      </c>
      <c r="H473" s="5" t="str">
        <f t="shared" si="18"/>
        <v/>
      </c>
      <c r="I473" s="4" t="str">
        <f t="shared" si="19"/>
        <v/>
      </c>
    </row>
    <row r="474" spans="1:9" x14ac:dyDescent="0.25">
      <c r="A474" s="4"/>
      <c r="B474" s="4"/>
      <c r="C474" s="4"/>
      <c r="D474" s="4"/>
      <c r="E474" s="5"/>
      <c r="F474" s="5" t="str">
        <f>IF($A474="","",SUMIF(Party_Ledger!$C:$C,$A474,Party_Ledger!$G:$G))</f>
        <v/>
      </c>
      <c r="G474" s="5" t="str">
        <f>IF($A474="","",SUMIF(Party_Ledger!$C:$C,$A474,Party_Ledger!$H:$H))</f>
        <v/>
      </c>
      <c r="H474" s="5" t="str">
        <f t="shared" si="18"/>
        <v/>
      </c>
      <c r="I474" s="4" t="str">
        <f t="shared" si="19"/>
        <v/>
      </c>
    </row>
    <row r="475" spans="1:9" x14ac:dyDescent="0.25">
      <c r="A475" s="4"/>
      <c r="B475" s="4"/>
      <c r="C475" s="4"/>
      <c r="D475" s="4"/>
      <c r="E475" s="5"/>
      <c r="F475" s="5" t="str">
        <f>IF($A475="","",SUMIF(Party_Ledger!$C:$C,$A475,Party_Ledger!$G:$G))</f>
        <v/>
      </c>
      <c r="G475" s="5" t="str">
        <f>IF($A475="","",SUMIF(Party_Ledger!$C:$C,$A475,Party_Ledger!$H:$H))</f>
        <v/>
      </c>
      <c r="H475" s="5" t="str">
        <f t="shared" si="18"/>
        <v/>
      </c>
      <c r="I475" s="4" t="str">
        <f t="shared" si="19"/>
        <v/>
      </c>
    </row>
    <row r="476" spans="1:9" x14ac:dyDescent="0.25">
      <c r="A476" s="4"/>
      <c r="B476" s="4"/>
      <c r="C476" s="4"/>
      <c r="D476" s="4"/>
      <c r="E476" s="5"/>
      <c r="F476" s="5" t="str">
        <f>IF($A476="","",SUMIF(Party_Ledger!$C:$C,$A476,Party_Ledger!$G:$G))</f>
        <v/>
      </c>
      <c r="G476" s="5" t="str">
        <f>IF($A476="","",SUMIF(Party_Ledger!$C:$C,$A476,Party_Ledger!$H:$H))</f>
        <v/>
      </c>
      <c r="H476" s="5" t="str">
        <f t="shared" si="18"/>
        <v/>
      </c>
      <c r="I476" s="4" t="str">
        <f t="shared" si="19"/>
        <v/>
      </c>
    </row>
    <row r="477" spans="1:9" x14ac:dyDescent="0.25">
      <c r="A477" s="4"/>
      <c r="B477" s="4"/>
      <c r="C477" s="4"/>
      <c r="D477" s="4"/>
      <c r="E477" s="5"/>
      <c r="F477" s="5" t="str">
        <f>IF($A477="","",SUMIF(Party_Ledger!$C:$C,$A477,Party_Ledger!$G:$G))</f>
        <v/>
      </c>
      <c r="G477" s="5" t="str">
        <f>IF($A477="","",SUMIF(Party_Ledger!$C:$C,$A477,Party_Ledger!$H:$H))</f>
        <v/>
      </c>
      <c r="H477" s="5" t="str">
        <f t="shared" si="18"/>
        <v/>
      </c>
      <c r="I477" s="4" t="str">
        <f t="shared" si="19"/>
        <v/>
      </c>
    </row>
    <row r="478" spans="1:9" x14ac:dyDescent="0.25">
      <c r="A478" s="4"/>
      <c r="B478" s="4"/>
      <c r="C478" s="4"/>
      <c r="D478" s="4"/>
      <c r="E478" s="5"/>
      <c r="F478" s="5" t="str">
        <f>IF($A478="","",SUMIF(Party_Ledger!$C:$C,$A478,Party_Ledger!$G:$G))</f>
        <v/>
      </c>
      <c r="G478" s="5" t="str">
        <f>IF($A478="","",SUMIF(Party_Ledger!$C:$C,$A478,Party_Ledger!$H:$H))</f>
        <v/>
      </c>
      <c r="H478" s="5" t="str">
        <f t="shared" si="18"/>
        <v/>
      </c>
      <c r="I478" s="4" t="str">
        <f t="shared" si="19"/>
        <v/>
      </c>
    </row>
    <row r="479" spans="1:9" x14ac:dyDescent="0.25">
      <c r="A479" s="4"/>
      <c r="B479" s="4"/>
      <c r="C479" s="4"/>
      <c r="D479" s="4"/>
      <c r="E479" s="5"/>
      <c r="F479" s="5" t="str">
        <f>IF($A479="","",SUMIF(Party_Ledger!$C:$C,$A479,Party_Ledger!$G:$G))</f>
        <v/>
      </c>
      <c r="G479" s="5" t="str">
        <f>IF($A479="","",SUMIF(Party_Ledger!$C:$C,$A479,Party_Ledger!$H:$H))</f>
        <v/>
      </c>
      <c r="H479" s="5" t="str">
        <f t="shared" si="18"/>
        <v/>
      </c>
      <c r="I479" s="4" t="str">
        <f t="shared" si="19"/>
        <v/>
      </c>
    </row>
    <row r="480" spans="1:9" x14ac:dyDescent="0.25">
      <c r="A480" s="4"/>
      <c r="B480" s="4"/>
      <c r="C480" s="4"/>
      <c r="D480" s="4"/>
      <c r="E480" s="5"/>
      <c r="F480" s="5" t="str">
        <f>IF($A480="","",SUMIF(Party_Ledger!$C:$C,$A480,Party_Ledger!$G:$G))</f>
        <v/>
      </c>
      <c r="G480" s="5" t="str">
        <f>IF($A480="","",SUMIF(Party_Ledger!$C:$C,$A480,Party_Ledger!$H:$H))</f>
        <v/>
      </c>
      <c r="H480" s="5" t="str">
        <f t="shared" si="18"/>
        <v/>
      </c>
      <c r="I480" s="4" t="str">
        <f t="shared" si="19"/>
        <v/>
      </c>
    </row>
    <row r="481" spans="1:9" x14ac:dyDescent="0.25">
      <c r="A481" s="4"/>
      <c r="B481" s="4"/>
      <c r="C481" s="4"/>
      <c r="D481" s="4"/>
      <c r="E481" s="5"/>
      <c r="F481" s="5" t="str">
        <f>IF($A481="","",SUMIF(Party_Ledger!$C:$C,$A481,Party_Ledger!$G:$G))</f>
        <v/>
      </c>
      <c r="G481" s="5" t="str">
        <f>IF($A481="","",SUMIF(Party_Ledger!$C:$C,$A481,Party_Ledger!$H:$H))</f>
        <v/>
      </c>
      <c r="H481" s="5" t="str">
        <f t="shared" si="18"/>
        <v/>
      </c>
      <c r="I481" s="4" t="str">
        <f t="shared" si="19"/>
        <v/>
      </c>
    </row>
    <row r="482" spans="1:9" x14ac:dyDescent="0.25">
      <c r="A482" s="4"/>
      <c r="B482" s="4"/>
      <c r="C482" s="4"/>
      <c r="D482" s="4"/>
      <c r="E482" s="5"/>
      <c r="F482" s="5" t="str">
        <f>IF($A482="","",SUMIF(Party_Ledger!$C:$C,$A482,Party_Ledger!$G:$G))</f>
        <v/>
      </c>
      <c r="G482" s="5" t="str">
        <f>IF($A482="","",SUMIF(Party_Ledger!$C:$C,$A482,Party_Ledger!$H:$H))</f>
        <v/>
      </c>
      <c r="H482" s="5" t="str">
        <f t="shared" si="18"/>
        <v/>
      </c>
      <c r="I482" s="4" t="str">
        <f t="shared" si="19"/>
        <v/>
      </c>
    </row>
    <row r="483" spans="1:9" x14ac:dyDescent="0.25">
      <c r="A483" s="4"/>
      <c r="B483" s="4"/>
      <c r="C483" s="4"/>
      <c r="D483" s="4"/>
      <c r="E483" s="5"/>
      <c r="F483" s="5" t="str">
        <f>IF($A483="","",SUMIF(Party_Ledger!$C:$C,$A483,Party_Ledger!$G:$G))</f>
        <v/>
      </c>
      <c r="G483" s="5" t="str">
        <f>IF($A483="","",SUMIF(Party_Ledger!$C:$C,$A483,Party_Ledger!$H:$H))</f>
        <v/>
      </c>
      <c r="H483" s="5" t="str">
        <f t="shared" si="18"/>
        <v/>
      </c>
      <c r="I483" s="4" t="str">
        <f t="shared" si="19"/>
        <v/>
      </c>
    </row>
    <row r="484" spans="1:9" x14ac:dyDescent="0.25">
      <c r="A484" s="4"/>
      <c r="B484" s="4"/>
      <c r="C484" s="4"/>
      <c r="D484" s="4"/>
      <c r="E484" s="5"/>
      <c r="F484" s="5" t="str">
        <f>IF($A484="","",SUMIF(Party_Ledger!$C:$C,$A484,Party_Ledger!$G:$G))</f>
        <v/>
      </c>
      <c r="G484" s="5" t="str">
        <f>IF($A484="","",SUMIF(Party_Ledger!$C:$C,$A484,Party_Ledger!$H:$H))</f>
        <v/>
      </c>
      <c r="H484" s="5" t="str">
        <f t="shared" si="18"/>
        <v/>
      </c>
      <c r="I484" s="4" t="str">
        <f t="shared" si="19"/>
        <v/>
      </c>
    </row>
    <row r="485" spans="1:9" x14ac:dyDescent="0.25">
      <c r="A485" s="4"/>
      <c r="B485" s="4"/>
      <c r="C485" s="4"/>
      <c r="D485" s="4"/>
      <c r="E485" s="5"/>
      <c r="F485" s="5" t="str">
        <f>IF($A485="","",SUMIF(Party_Ledger!$C:$C,$A485,Party_Ledger!$G:$G))</f>
        <v/>
      </c>
      <c r="G485" s="5" t="str">
        <f>IF($A485="","",SUMIF(Party_Ledger!$C:$C,$A485,Party_Ledger!$H:$H))</f>
        <v/>
      </c>
      <c r="H485" s="5" t="str">
        <f t="shared" si="18"/>
        <v/>
      </c>
      <c r="I485" s="4" t="str">
        <f t="shared" si="19"/>
        <v/>
      </c>
    </row>
    <row r="486" spans="1:9" x14ac:dyDescent="0.25">
      <c r="A486" s="4"/>
      <c r="B486" s="4"/>
      <c r="C486" s="4"/>
      <c r="D486" s="4"/>
      <c r="E486" s="5"/>
      <c r="F486" s="5" t="str">
        <f>IF($A486="","",SUMIF(Party_Ledger!$C:$C,$A486,Party_Ledger!$G:$G))</f>
        <v/>
      </c>
      <c r="G486" s="5" t="str">
        <f>IF($A486="","",SUMIF(Party_Ledger!$C:$C,$A486,Party_Ledger!$H:$H))</f>
        <v/>
      </c>
      <c r="H486" s="5" t="str">
        <f t="shared" si="18"/>
        <v/>
      </c>
      <c r="I486" s="4" t="str">
        <f t="shared" si="19"/>
        <v/>
      </c>
    </row>
    <row r="487" spans="1:9" x14ac:dyDescent="0.25">
      <c r="A487" s="4"/>
      <c r="B487" s="4"/>
      <c r="C487" s="4"/>
      <c r="D487" s="4"/>
      <c r="E487" s="5"/>
      <c r="F487" s="5" t="str">
        <f>IF($A487="","",SUMIF(Party_Ledger!$C:$C,$A487,Party_Ledger!$G:$G))</f>
        <v/>
      </c>
      <c r="G487" s="5" t="str">
        <f>IF($A487="","",SUMIF(Party_Ledger!$C:$C,$A487,Party_Ledger!$H:$H))</f>
        <v/>
      </c>
      <c r="H487" s="5" t="str">
        <f t="shared" si="18"/>
        <v/>
      </c>
      <c r="I487" s="4" t="str">
        <f t="shared" si="19"/>
        <v/>
      </c>
    </row>
    <row r="488" spans="1:9" x14ac:dyDescent="0.25">
      <c r="A488" s="4"/>
      <c r="B488" s="4"/>
      <c r="C488" s="4"/>
      <c r="D488" s="4"/>
      <c r="E488" s="5"/>
      <c r="F488" s="5" t="str">
        <f>IF($A488="","",SUMIF(Party_Ledger!$C:$C,$A488,Party_Ledger!$G:$G))</f>
        <v/>
      </c>
      <c r="G488" s="5" t="str">
        <f>IF($A488="","",SUMIF(Party_Ledger!$C:$C,$A488,Party_Ledger!$H:$H))</f>
        <v/>
      </c>
      <c r="H488" s="5" t="str">
        <f t="shared" si="18"/>
        <v/>
      </c>
      <c r="I488" s="4" t="str">
        <f t="shared" si="19"/>
        <v/>
      </c>
    </row>
    <row r="489" spans="1:9" x14ac:dyDescent="0.25">
      <c r="A489" s="4"/>
      <c r="B489" s="4"/>
      <c r="C489" s="4"/>
      <c r="D489" s="4"/>
      <c r="E489" s="5"/>
      <c r="F489" s="5" t="str">
        <f>IF($A489="","",SUMIF(Party_Ledger!$C:$C,$A489,Party_Ledger!$G:$G))</f>
        <v/>
      </c>
      <c r="G489" s="5" t="str">
        <f>IF($A489="","",SUMIF(Party_Ledger!$C:$C,$A489,Party_Ledger!$H:$H))</f>
        <v/>
      </c>
      <c r="H489" s="5" t="str">
        <f t="shared" si="18"/>
        <v/>
      </c>
      <c r="I489" s="4" t="str">
        <f t="shared" si="19"/>
        <v/>
      </c>
    </row>
    <row r="490" spans="1:9" x14ac:dyDescent="0.25">
      <c r="A490" s="4"/>
      <c r="B490" s="4"/>
      <c r="C490" s="4"/>
      <c r="D490" s="4"/>
      <c r="E490" s="5"/>
      <c r="F490" s="5" t="str">
        <f>IF($A490="","",SUMIF(Party_Ledger!$C:$C,$A490,Party_Ledger!$G:$G))</f>
        <v/>
      </c>
      <c r="G490" s="5" t="str">
        <f>IF($A490="","",SUMIF(Party_Ledger!$C:$C,$A490,Party_Ledger!$H:$H))</f>
        <v/>
      </c>
      <c r="H490" s="5" t="str">
        <f t="shared" si="18"/>
        <v/>
      </c>
      <c r="I490" s="4" t="str">
        <f t="shared" si="19"/>
        <v/>
      </c>
    </row>
    <row r="491" spans="1:9" x14ac:dyDescent="0.25">
      <c r="A491" s="4"/>
      <c r="B491" s="4"/>
      <c r="C491" s="4"/>
      <c r="D491" s="4"/>
      <c r="E491" s="5"/>
      <c r="F491" s="5" t="str">
        <f>IF($A491="","",SUMIF(Party_Ledger!$C:$C,$A491,Party_Ledger!$G:$G))</f>
        <v/>
      </c>
      <c r="G491" s="5" t="str">
        <f>IF($A491="","",SUMIF(Party_Ledger!$C:$C,$A491,Party_Ledger!$H:$H))</f>
        <v/>
      </c>
      <c r="H491" s="5" t="str">
        <f t="shared" si="18"/>
        <v/>
      </c>
      <c r="I491" s="4" t="str">
        <f t="shared" si="19"/>
        <v/>
      </c>
    </row>
    <row r="492" spans="1:9" x14ac:dyDescent="0.25">
      <c r="A492" s="4"/>
      <c r="B492" s="4"/>
      <c r="C492" s="4"/>
      <c r="D492" s="4"/>
      <c r="E492" s="5"/>
      <c r="F492" s="5" t="str">
        <f>IF($A492="","",SUMIF(Party_Ledger!$C:$C,$A492,Party_Ledger!$G:$G))</f>
        <v/>
      </c>
      <c r="G492" s="5" t="str">
        <f>IF($A492="","",SUMIF(Party_Ledger!$C:$C,$A492,Party_Ledger!$H:$H))</f>
        <v/>
      </c>
      <c r="H492" s="5" t="str">
        <f t="shared" si="18"/>
        <v/>
      </c>
      <c r="I492" s="4" t="str">
        <f t="shared" si="19"/>
        <v/>
      </c>
    </row>
    <row r="493" spans="1:9" x14ac:dyDescent="0.25">
      <c r="A493" s="4"/>
      <c r="B493" s="4"/>
      <c r="C493" s="4"/>
      <c r="D493" s="4"/>
      <c r="E493" s="5"/>
      <c r="F493" s="5" t="str">
        <f>IF($A493="","",SUMIF(Party_Ledger!$C:$C,$A493,Party_Ledger!$G:$G))</f>
        <v/>
      </c>
      <c r="G493" s="5" t="str">
        <f>IF($A493="","",SUMIF(Party_Ledger!$C:$C,$A493,Party_Ledger!$H:$H))</f>
        <v/>
      </c>
      <c r="H493" s="5" t="str">
        <f t="shared" si="18"/>
        <v/>
      </c>
      <c r="I493" s="4" t="str">
        <f t="shared" si="19"/>
        <v/>
      </c>
    </row>
    <row r="494" spans="1:9" x14ac:dyDescent="0.25">
      <c r="A494" s="4"/>
      <c r="B494" s="4"/>
      <c r="C494" s="4"/>
      <c r="D494" s="4"/>
      <c r="E494" s="5"/>
      <c r="F494" s="5" t="str">
        <f>IF($A494="","",SUMIF(Party_Ledger!$C:$C,$A494,Party_Ledger!$G:$G))</f>
        <v/>
      </c>
      <c r="G494" s="5" t="str">
        <f>IF($A494="","",SUMIF(Party_Ledger!$C:$C,$A494,Party_Ledger!$H:$H))</f>
        <v/>
      </c>
      <c r="H494" s="5" t="str">
        <f t="shared" si="18"/>
        <v/>
      </c>
      <c r="I494" s="4" t="str">
        <f t="shared" si="19"/>
        <v/>
      </c>
    </row>
    <row r="495" spans="1:9" x14ac:dyDescent="0.25">
      <c r="A495" s="4"/>
      <c r="B495" s="4"/>
      <c r="C495" s="4"/>
      <c r="D495" s="4"/>
      <c r="E495" s="5"/>
      <c r="F495" s="5" t="str">
        <f>IF($A495="","",SUMIF(Party_Ledger!$C:$C,$A495,Party_Ledger!$G:$G))</f>
        <v/>
      </c>
      <c r="G495" s="5" t="str">
        <f>IF($A495="","",SUMIF(Party_Ledger!$C:$C,$A495,Party_Ledger!$H:$H))</f>
        <v/>
      </c>
      <c r="H495" s="5" t="str">
        <f t="shared" si="18"/>
        <v/>
      </c>
      <c r="I495" s="4" t="str">
        <f t="shared" si="19"/>
        <v/>
      </c>
    </row>
    <row r="496" spans="1:9" x14ac:dyDescent="0.25">
      <c r="A496" s="4"/>
      <c r="B496" s="4"/>
      <c r="C496" s="4"/>
      <c r="D496" s="4"/>
      <c r="E496" s="5"/>
      <c r="F496" s="5" t="str">
        <f>IF($A496="","",SUMIF(Party_Ledger!$C:$C,$A496,Party_Ledger!$G:$G))</f>
        <v/>
      </c>
      <c r="G496" s="5" t="str">
        <f>IF($A496="","",SUMIF(Party_Ledger!$C:$C,$A496,Party_Ledger!$H:$H))</f>
        <v/>
      </c>
      <c r="H496" s="5" t="str">
        <f t="shared" si="18"/>
        <v/>
      </c>
      <c r="I496" s="4" t="str">
        <f t="shared" si="19"/>
        <v/>
      </c>
    </row>
    <row r="497" spans="1:9" x14ac:dyDescent="0.25">
      <c r="A497" s="4"/>
      <c r="B497" s="4"/>
      <c r="C497" s="4"/>
      <c r="D497" s="4"/>
      <c r="E497" s="5"/>
      <c r="F497" s="5" t="str">
        <f>IF($A497="","",SUMIF(Party_Ledger!$C:$C,$A497,Party_Ledger!$G:$G))</f>
        <v/>
      </c>
      <c r="G497" s="5" t="str">
        <f>IF($A497="","",SUMIF(Party_Ledger!$C:$C,$A497,Party_Ledger!$H:$H))</f>
        <v/>
      </c>
      <c r="H497" s="5" t="str">
        <f t="shared" si="18"/>
        <v/>
      </c>
      <c r="I497" s="4" t="str">
        <f t="shared" si="19"/>
        <v/>
      </c>
    </row>
    <row r="498" spans="1:9" x14ac:dyDescent="0.25">
      <c r="A498" s="4"/>
      <c r="B498" s="4"/>
      <c r="C498" s="4"/>
      <c r="D498" s="4"/>
      <c r="E498" s="5"/>
      <c r="F498" s="5" t="str">
        <f>IF($A498="","",SUMIF(Party_Ledger!$C:$C,$A498,Party_Ledger!$G:$G))</f>
        <v/>
      </c>
      <c r="G498" s="5" t="str">
        <f>IF($A498="","",SUMIF(Party_Ledger!$C:$C,$A498,Party_Ledger!$H:$H))</f>
        <v/>
      </c>
      <c r="H498" s="5" t="str">
        <f t="shared" si="18"/>
        <v/>
      </c>
      <c r="I498" s="4" t="str">
        <f t="shared" si="19"/>
        <v/>
      </c>
    </row>
  </sheetData>
  <autoFilter ref="A2:I84" xr:uid="{00000000-0001-0000-0900-000000000000}">
    <sortState xmlns:xlrd2="http://schemas.microsoft.com/office/spreadsheetml/2017/richdata2" ref="A3:I84">
      <sortCondition ref="A2:A84"/>
    </sortState>
  </autoFilter>
  <mergeCells count="1">
    <mergeCell ref="A1:I1"/>
  </mergeCells>
  <conditionalFormatting sqref="A3:I498">
    <cfRule type="expression" dxfId="11" priority="3">
      <formula>AND($A3&lt;&gt;"",MOD(ROW(),2)=0)</formula>
    </cfRule>
  </conditionalFormatting>
  <conditionalFormatting sqref="I3:I498">
    <cfRule type="cellIs" dxfId="10" priority="6" operator="equal">
      <formula>"Outstanding"</formula>
    </cfRule>
    <cfRule type="cellIs" dxfId="9" priority="7" operator="equal">
      <formula>"Settled"</formula>
    </cfRule>
  </conditionalFormatting>
  <printOptions horizontalCentered="1"/>
  <pageMargins left="0.75" right="0.75" top="1" bottom="1" header="0.5" footer="0.5"/>
  <pageSetup scale="57" fitToHeight="0" orientation="portrait"/>
  <headerFooter>
    <oddHeader>&amp;C&amp;"Calibri,Bold"&amp;12 &amp;K1F3864[Your Dairy Plant Name]</oddHeader>
    <oddFooter>&amp;LPrinted &amp;D&amp;RPage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P96"/>
  <sheetViews>
    <sheetView workbookViewId="0">
      <pane ySplit="3" topLeftCell="A38" activePane="bottomLeft" state="frozen"/>
      <selection pane="bottomLeft" activeCell="D101" sqref="D101"/>
    </sheetView>
  </sheetViews>
  <sheetFormatPr defaultColWidth="8.85546875" defaultRowHeight="15" x14ac:dyDescent="0.25"/>
  <cols>
    <col min="1" max="1" width="16.7109375" bestFit="1" customWidth="1"/>
    <col min="2" max="2" width="16.7109375" customWidth="1"/>
    <col min="3" max="3" width="10" customWidth="1"/>
    <col min="4" max="4" width="26" customWidth="1"/>
    <col min="5" max="5" width="49" bestFit="1" customWidth="1"/>
    <col min="6" max="6" width="9" customWidth="1"/>
    <col min="7" max="9" width="11" customWidth="1"/>
    <col min="10" max="10" width="10" customWidth="1"/>
    <col min="11" max="11" width="11" customWidth="1"/>
    <col min="12" max="12" width="20" customWidth="1"/>
    <col min="13" max="13" width="24" customWidth="1"/>
    <col min="14" max="14" width="14" customWidth="1"/>
    <col min="15" max="15" width="16" customWidth="1"/>
    <col min="16" max="16" width="20" customWidth="1"/>
  </cols>
  <sheetData>
    <row r="1" spans="1:16" ht="17.25" customHeight="1" x14ac:dyDescent="0.3">
      <c r="A1" s="201" t="s">
        <v>1477</v>
      </c>
    </row>
    <row r="3" spans="1:16" ht="30" customHeight="1" x14ac:dyDescent="0.25">
      <c r="A3" s="178" t="s">
        <v>1478</v>
      </c>
      <c r="B3" s="178" t="s">
        <v>4</v>
      </c>
      <c r="C3" s="178" t="s">
        <v>1479</v>
      </c>
      <c r="D3" s="178" t="s">
        <v>1480</v>
      </c>
      <c r="E3" s="178" t="s">
        <v>9</v>
      </c>
      <c r="F3" s="178" t="s">
        <v>1481</v>
      </c>
      <c r="G3" s="178" t="s">
        <v>1422</v>
      </c>
      <c r="H3" s="178" t="s">
        <v>126</v>
      </c>
      <c r="I3" s="178" t="s">
        <v>84</v>
      </c>
      <c r="J3" s="178" t="s">
        <v>13</v>
      </c>
      <c r="K3" s="178" t="s">
        <v>1482</v>
      </c>
      <c r="L3" s="178" t="s">
        <v>1483</v>
      </c>
      <c r="M3" s="178" t="s">
        <v>1484</v>
      </c>
      <c r="N3" s="178" t="s">
        <v>1485</v>
      </c>
      <c r="O3" s="178" t="s">
        <v>1486</v>
      </c>
      <c r="P3" s="178" t="s">
        <v>15</v>
      </c>
    </row>
    <row r="4" spans="1:16" hidden="1" x14ac:dyDescent="0.25">
      <c r="A4" s="179">
        <v>66929</v>
      </c>
      <c r="B4" s="195">
        <f t="shared" ref="B4:B52" si="0">IF(A4="","",IF(ISNUMBER(A4),IFERROR(VLOOKUP(TEXT(A4,"yyyy/mm/dd"),BSAD,2,FALSE),""),IFERROR(VLOOKUP(A4,BSAD,2,FALSE),"")))</f>
        <v>46216</v>
      </c>
      <c r="C4" s="180" t="s">
        <v>1487</v>
      </c>
      <c r="D4" s="180" t="s">
        <v>8949</v>
      </c>
      <c r="E4" s="180" t="s">
        <v>1488</v>
      </c>
      <c r="F4" s="180"/>
      <c r="G4" s="180">
        <v>0</v>
      </c>
      <c r="H4" s="180">
        <v>100000</v>
      </c>
      <c r="I4" s="180">
        <f>H4-G4</f>
        <v>100000</v>
      </c>
      <c r="J4" s="180" t="s">
        <v>1489</v>
      </c>
      <c r="K4" s="180" t="s">
        <v>1490</v>
      </c>
      <c r="L4" s="180" t="s">
        <v>1491</v>
      </c>
      <c r="M4" s="180" t="s">
        <v>1491</v>
      </c>
      <c r="N4" s="180" t="s">
        <v>1492</v>
      </c>
      <c r="O4" s="180" t="s">
        <v>1493</v>
      </c>
      <c r="P4" s="180"/>
    </row>
    <row r="5" spans="1:16" hidden="1" x14ac:dyDescent="0.25">
      <c r="A5" s="156">
        <v>66929</v>
      </c>
      <c r="B5" s="195">
        <f t="shared" si="0"/>
        <v>46216</v>
      </c>
      <c r="C5" s="110" t="s">
        <v>1494</v>
      </c>
      <c r="D5" s="110" t="s">
        <v>1270</v>
      </c>
      <c r="E5" s="110" t="s">
        <v>1495</v>
      </c>
      <c r="F5" s="110"/>
      <c r="G5" s="110">
        <v>100000</v>
      </c>
      <c r="H5" s="110">
        <v>0</v>
      </c>
      <c r="I5" s="110">
        <f t="shared" ref="I5:I78" si="1">I4+H5-G5</f>
        <v>0</v>
      </c>
      <c r="J5" s="110" t="s">
        <v>1489</v>
      </c>
      <c r="K5" s="110" t="s">
        <v>1490</v>
      </c>
      <c r="L5" s="110" t="s">
        <v>1496</v>
      </c>
      <c r="M5" s="110" t="s">
        <v>1496</v>
      </c>
      <c r="N5" s="110" t="s">
        <v>1492</v>
      </c>
      <c r="O5" s="110" t="s">
        <v>1493</v>
      </c>
      <c r="P5" s="110"/>
    </row>
    <row r="6" spans="1:16" hidden="1" x14ac:dyDescent="0.25">
      <c r="A6" s="179">
        <v>66928</v>
      </c>
      <c r="B6" s="195">
        <f t="shared" si="0"/>
        <v>46215</v>
      </c>
      <c r="C6" s="180" t="s">
        <v>1497</v>
      </c>
      <c r="D6" s="180" t="s">
        <v>8949</v>
      </c>
      <c r="E6" s="180" t="s">
        <v>1498</v>
      </c>
      <c r="F6" s="180"/>
      <c r="G6" s="180">
        <v>0</v>
      </c>
      <c r="H6" s="180">
        <v>100000</v>
      </c>
      <c r="I6" s="110">
        <f t="shared" si="1"/>
        <v>100000</v>
      </c>
      <c r="J6" s="180" t="s">
        <v>1489</v>
      </c>
      <c r="K6" s="180" t="s">
        <v>1490</v>
      </c>
      <c r="L6" s="180" t="s">
        <v>1491</v>
      </c>
      <c r="M6" s="180" t="s">
        <v>1491</v>
      </c>
      <c r="N6" s="180" t="s">
        <v>1492</v>
      </c>
      <c r="O6" s="180" t="s">
        <v>1493</v>
      </c>
      <c r="P6" s="180"/>
    </row>
    <row r="7" spans="1:16" hidden="1" x14ac:dyDescent="0.25">
      <c r="A7" s="156">
        <v>66928</v>
      </c>
      <c r="B7" s="195">
        <f t="shared" si="0"/>
        <v>46215</v>
      </c>
      <c r="C7" s="110" t="s">
        <v>1499</v>
      </c>
      <c r="D7" s="110" t="s">
        <v>1107</v>
      </c>
      <c r="E7" s="110" t="s">
        <v>1500</v>
      </c>
      <c r="F7" s="110"/>
      <c r="G7" s="110">
        <v>100000</v>
      </c>
      <c r="H7" s="110">
        <v>0</v>
      </c>
      <c r="I7" s="110">
        <f t="shared" si="1"/>
        <v>0</v>
      </c>
      <c r="J7" s="110" t="s">
        <v>1489</v>
      </c>
      <c r="K7" s="110" t="s">
        <v>1490</v>
      </c>
      <c r="L7" s="110" t="s">
        <v>1496</v>
      </c>
      <c r="M7" s="110" t="s">
        <v>1496</v>
      </c>
      <c r="N7" s="110" t="s">
        <v>1492</v>
      </c>
      <c r="O7" s="110" t="s">
        <v>1493</v>
      </c>
      <c r="P7" s="110"/>
    </row>
    <row r="8" spans="1:16" hidden="1" x14ac:dyDescent="0.25">
      <c r="A8" s="179">
        <v>66927</v>
      </c>
      <c r="B8" s="195">
        <f t="shared" si="0"/>
        <v>46214</v>
      </c>
      <c r="C8" s="180" t="s">
        <v>1501</v>
      </c>
      <c r="D8" s="180" t="s">
        <v>153</v>
      </c>
      <c r="E8" s="180" t="s">
        <v>1502</v>
      </c>
      <c r="F8" s="180"/>
      <c r="G8" s="180">
        <v>0</v>
      </c>
      <c r="H8" s="180">
        <v>2200</v>
      </c>
      <c r="I8" s="110">
        <f t="shared" si="1"/>
        <v>2200</v>
      </c>
      <c r="J8" s="180" t="s">
        <v>1489</v>
      </c>
      <c r="K8" s="180" t="s">
        <v>1490</v>
      </c>
      <c r="L8" s="180" t="s">
        <v>1491</v>
      </c>
      <c r="M8" s="180" t="s">
        <v>1491</v>
      </c>
      <c r="N8" s="180" t="s">
        <v>1492</v>
      </c>
      <c r="O8" s="180" t="s">
        <v>1493</v>
      </c>
      <c r="P8" s="180"/>
    </row>
    <row r="9" spans="1:16" hidden="1" x14ac:dyDescent="0.25">
      <c r="A9" s="156">
        <v>66935</v>
      </c>
      <c r="B9" s="195">
        <f t="shared" si="0"/>
        <v>46223</v>
      </c>
      <c r="C9" s="110" t="s">
        <v>1503</v>
      </c>
      <c r="D9" s="180" t="s">
        <v>153</v>
      </c>
      <c r="E9" s="110" t="s">
        <v>1504</v>
      </c>
      <c r="F9" s="110"/>
      <c r="G9" s="110">
        <v>0</v>
      </c>
      <c r="H9" s="110">
        <v>900</v>
      </c>
      <c r="I9" s="110">
        <f t="shared" si="1"/>
        <v>3100</v>
      </c>
      <c r="J9" s="110" t="s">
        <v>1489</v>
      </c>
      <c r="K9" s="110" t="s">
        <v>1490</v>
      </c>
      <c r="L9" s="110" t="s">
        <v>1491</v>
      </c>
      <c r="M9" s="110" t="s">
        <v>1491</v>
      </c>
      <c r="N9" s="110" t="s">
        <v>1492</v>
      </c>
      <c r="O9" s="110" t="s">
        <v>1493</v>
      </c>
      <c r="P9" s="110"/>
    </row>
    <row r="10" spans="1:16" hidden="1" x14ac:dyDescent="0.25">
      <c r="A10" s="179">
        <v>66935</v>
      </c>
      <c r="B10" s="195">
        <f t="shared" si="0"/>
        <v>46223</v>
      </c>
      <c r="C10" s="180" t="s">
        <v>1505</v>
      </c>
      <c r="D10" s="180" t="s">
        <v>153</v>
      </c>
      <c r="E10" s="180" t="s">
        <v>1506</v>
      </c>
      <c r="F10" s="180"/>
      <c r="G10" s="180">
        <v>0</v>
      </c>
      <c r="H10" s="180">
        <v>1100</v>
      </c>
      <c r="I10" s="110">
        <f t="shared" si="1"/>
        <v>4200</v>
      </c>
      <c r="J10" s="180" t="s">
        <v>1489</v>
      </c>
      <c r="K10" s="180" t="s">
        <v>1490</v>
      </c>
      <c r="L10" s="180" t="s">
        <v>1491</v>
      </c>
      <c r="M10" s="180" t="s">
        <v>1491</v>
      </c>
      <c r="N10" s="180" t="s">
        <v>1492</v>
      </c>
      <c r="O10" s="180" t="s">
        <v>1493</v>
      </c>
      <c r="P10" s="180"/>
    </row>
    <row r="11" spans="1:16" hidden="1" x14ac:dyDescent="0.25">
      <c r="A11" s="156">
        <v>66938</v>
      </c>
      <c r="B11" s="195">
        <f t="shared" si="0"/>
        <v>46226</v>
      </c>
      <c r="C11" s="110" t="s">
        <v>1507</v>
      </c>
      <c r="D11" s="110" t="s">
        <v>8949</v>
      </c>
      <c r="E11" s="110" t="s">
        <v>1488</v>
      </c>
      <c r="F11" s="110"/>
      <c r="G11" s="110">
        <v>0</v>
      </c>
      <c r="H11" s="110">
        <v>100000</v>
      </c>
      <c r="I11" s="110">
        <f t="shared" si="1"/>
        <v>104200</v>
      </c>
      <c r="J11" s="110" t="s">
        <v>1489</v>
      </c>
      <c r="K11" s="110" t="s">
        <v>1490</v>
      </c>
      <c r="L11" s="110" t="s">
        <v>1491</v>
      </c>
      <c r="M11" s="110" t="s">
        <v>1491</v>
      </c>
      <c r="N11" s="110" t="s">
        <v>1492</v>
      </c>
      <c r="O11" s="110" t="s">
        <v>1493</v>
      </c>
      <c r="P11" s="110"/>
    </row>
    <row r="12" spans="1:16" hidden="1" x14ac:dyDescent="0.25">
      <c r="A12" s="179">
        <v>66938</v>
      </c>
      <c r="B12" s="195">
        <f t="shared" si="0"/>
        <v>46226</v>
      </c>
      <c r="C12" s="180" t="s">
        <v>1508</v>
      </c>
      <c r="D12" s="180" t="s">
        <v>8949</v>
      </c>
      <c r="E12" s="180" t="s">
        <v>1488</v>
      </c>
      <c r="F12" s="180"/>
      <c r="G12" s="180">
        <v>0</v>
      </c>
      <c r="H12" s="180">
        <v>100000</v>
      </c>
      <c r="I12" s="110">
        <f t="shared" si="1"/>
        <v>204200</v>
      </c>
      <c r="J12" s="180" t="s">
        <v>1489</v>
      </c>
      <c r="K12" s="180" t="s">
        <v>1490</v>
      </c>
      <c r="L12" s="180" t="s">
        <v>1491</v>
      </c>
      <c r="M12" s="180" t="s">
        <v>1491</v>
      </c>
      <c r="N12" s="180" t="s">
        <v>1492</v>
      </c>
      <c r="O12" s="180" t="s">
        <v>1493</v>
      </c>
      <c r="P12" s="180"/>
    </row>
    <row r="13" spans="1:16" hidden="1" x14ac:dyDescent="0.25">
      <c r="A13" s="156">
        <v>66938</v>
      </c>
      <c r="B13" s="195">
        <f t="shared" si="0"/>
        <v>46226</v>
      </c>
      <c r="C13" s="110" t="s">
        <v>1509</v>
      </c>
      <c r="D13" s="110" t="s">
        <v>1407</v>
      </c>
      <c r="E13" s="110" t="s">
        <v>1495</v>
      </c>
      <c r="F13" s="110"/>
      <c r="G13" s="110">
        <v>100000</v>
      </c>
      <c r="H13" s="110">
        <v>0</v>
      </c>
      <c r="I13" s="110">
        <f t="shared" si="1"/>
        <v>104200</v>
      </c>
      <c r="J13" s="110" t="s">
        <v>1489</v>
      </c>
      <c r="K13" s="110" t="s">
        <v>1490</v>
      </c>
      <c r="L13" s="110" t="s">
        <v>1496</v>
      </c>
      <c r="M13" s="110" t="s">
        <v>1496</v>
      </c>
      <c r="N13" s="110" t="s">
        <v>1492</v>
      </c>
      <c r="O13" s="110" t="s">
        <v>1493</v>
      </c>
      <c r="P13" s="110"/>
    </row>
    <row r="14" spans="1:16" hidden="1" x14ac:dyDescent="0.25">
      <c r="A14" s="179">
        <v>66938</v>
      </c>
      <c r="B14" s="195">
        <f t="shared" si="0"/>
        <v>46226</v>
      </c>
      <c r="C14" s="180" t="s">
        <v>1510</v>
      </c>
      <c r="D14" s="4" t="s">
        <v>1091</v>
      </c>
      <c r="E14" s="180" t="s">
        <v>1511</v>
      </c>
      <c r="F14" s="180"/>
      <c r="G14" s="180">
        <v>92628</v>
      </c>
      <c r="H14" s="180">
        <v>0</v>
      </c>
      <c r="I14" s="110">
        <f t="shared" si="1"/>
        <v>11572</v>
      </c>
      <c r="J14" s="180" t="s">
        <v>1489</v>
      </c>
      <c r="K14" s="180" t="s">
        <v>1490</v>
      </c>
      <c r="L14" s="180" t="s">
        <v>1496</v>
      </c>
      <c r="M14" s="180" t="s">
        <v>1496</v>
      </c>
      <c r="N14" s="180" t="s">
        <v>1492</v>
      </c>
      <c r="O14" s="180" t="s">
        <v>1493</v>
      </c>
      <c r="P14" s="180"/>
    </row>
    <row r="15" spans="1:16" hidden="1" x14ac:dyDescent="0.25">
      <c r="A15" s="156">
        <v>66939</v>
      </c>
      <c r="B15" s="195">
        <f t="shared" si="0"/>
        <v>46227</v>
      </c>
      <c r="C15" s="110" t="s">
        <v>1512</v>
      </c>
      <c r="D15" s="110" t="s">
        <v>1319</v>
      </c>
      <c r="E15" s="110" t="s">
        <v>1513</v>
      </c>
      <c r="F15" s="110"/>
      <c r="G15" s="110">
        <v>12010</v>
      </c>
      <c r="H15" s="110">
        <v>0</v>
      </c>
      <c r="I15" s="110">
        <f t="shared" si="1"/>
        <v>-438</v>
      </c>
      <c r="J15" s="110" t="s">
        <v>1489</v>
      </c>
      <c r="K15" s="110" t="s">
        <v>1490</v>
      </c>
      <c r="L15" s="110" t="s">
        <v>1496</v>
      </c>
      <c r="M15" s="110" t="s">
        <v>1496</v>
      </c>
      <c r="N15" s="110" t="s">
        <v>1492</v>
      </c>
      <c r="O15" s="110" t="s">
        <v>1493</v>
      </c>
      <c r="P15" s="110"/>
    </row>
    <row r="16" spans="1:16" hidden="1" x14ac:dyDescent="0.25">
      <c r="A16" s="179">
        <v>66940</v>
      </c>
      <c r="B16" s="195">
        <f t="shared" si="0"/>
        <v>46228</v>
      </c>
      <c r="C16" s="180" t="s">
        <v>1514</v>
      </c>
      <c r="D16" s="180" t="s">
        <v>1341</v>
      </c>
      <c r="E16" s="180" t="s">
        <v>1515</v>
      </c>
      <c r="F16" s="180"/>
      <c r="G16" s="180">
        <v>0</v>
      </c>
      <c r="H16" s="180">
        <v>5000</v>
      </c>
      <c r="I16" s="110">
        <f t="shared" si="1"/>
        <v>4562</v>
      </c>
      <c r="J16" s="180" t="s">
        <v>1489</v>
      </c>
      <c r="K16" s="180" t="s">
        <v>1490</v>
      </c>
      <c r="L16" s="180" t="s">
        <v>1491</v>
      </c>
      <c r="M16" s="180" t="s">
        <v>1491</v>
      </c>
      <c r="N16" s="180" t="s">
        <v>1492</v>
      </c>
      <c r="O16" s="180" t="s">
        <v>1493</v>
      </c>
      <c r="P16" s="180"/>
    </row>
    <row r="17" spans="1:16" hidden="1" x14ac:dyDescent="0.25">
      <c r="A17" s="156">
        <v>66942</v>
      </c>
      <c r="B17" s="195">
        <f t="shared" si="0"/>
        <v>46230</v>
      </c>
      <c r="C17" s="110" t="s">
        <v>1516</v>
      </c>
      <c r="D17" s="110" t="s">
        <v>1308</v>
      </c>
      <c r="E17" s="110" t="s">
        <v>1517</v>
      </c>
      <c r="F17" s="110"/>
      <c r="G17" s="110">
        <v>0</v>
      </c>
      <c r="H17" s="110">
        <v>7000</v>
      </c>
      <c r="I17" s="110">
        <f t="shared" si="1"/>
        <v>11562</v>
      </c>
      <c r="J17" s="110" t="s">
        <v>1489</v>
      </c>
      <c r="K17" s="110" t="s">
        <v>1490</v>
      </c>
      <c r="L17" s="110" t="s">
        <v>1491</v>
      </c>
      <c r="M17" s="110" t="s">
        <v>1491</v>
      </c>
      <c r="N17" s="110" t="s">
        <v>1492</v>
      </c>
      <c r="O17" s="110" t="s">
        <v>1493</v>
      </c>
      <c r="P17" s="110"/>
    </row>
    <row r="18" spans="1:16" hidden="1" x14ac:dyDescent="0.25">
      <c r="A18" s="179">
        <v>66945</v>
      </c>
      <c r="B18" s="195">
        <f t="shared" si="0"/>
        <v>46233</v>
      </c>
      <c r="C18" s="180" t="s">
        <v>1518</v>
      </c>
      <c r="D18" s="180" t="s">
        <v>739</v>
      </c>
      <c r="E18" s="180" t="s">
        <v>1519</v>
      </c>
      <c r="F18" s="180"/>
      <c r="G18" s="180">
        <v>0</v>
      </c>
      <c r="H18" s="180">
        <v>10685</v>
      </c>
      <c r="I18" s="110">
        <f t="shared" si="1"/>
        <v>22247</v>
      </c>
      <c r="J18" s="180" t="s">
        <v>1489</v>
      </c>
      <c r="K18" s="180" t="s">
        <v>1490</v>
      </c>
      <c r="L18" s="180" t="s">
        <v>1491</v>
      </c>
      <c r="M18" s="180" t="s">
        <v>1491</v>
      </c>
      <c r="N18" s="180" t="s">
        <v>1492</v>
      </c>
      <c r="O18" s="180" t="s">
        <v>1493</v>
      </c>
      <c r="P18" s="180"/>
    </row>
    <row r="19" spans="1:16" hidden="1" x14ac:dyDescent="0.25">
      <c r="A19" s="156">
        <v>66945</v>
      </c>
      <c r="B19" s="195">
        <f t="shared" si="0"/>
        <v>46233</v>
      </c>
      <c r="C19" s="110" t="s">
        <v>1520</v>
      </c>
      <c r="D19" s="110" t="s">
        <v>1522</v>
      </c>
      <c r="E19" s="110" t="s">
        <v>1521</v>
      </c>
      <c r="F19" s="110"/>
      <c r="G19" s="110">
        <v>0</v>
      </c>
      <c r="H19" s="110">
        <v>307565</v>
      </c>
      <c r="I19" s="110">
        <f t="shared" si="1"/>
        <v>329812</v>
      </c>
      <c r="J19" s="110" t="s">
        <v>1489</v>
      </c>
      <c r="K19" s="110" t="s">
        <v>1490</v>
      </c>
      <c r="L19" s="110" t="s">
        <v>1523</v>
      </c>
      <c r="M19" s="110" t="s">
        <v>1524</v>
      </c>
      <c r="N19" s="110" t="s">
        <v>1492</v>
      </c>
      <c r="O19" s="110" t="s">
        <v>1525</v>
      </c>
      <c r="P19" s="110"/>
    </row>
    <row r="20" spans="1:16" hidden="1" x14ac:dyDescent="0.25">
      <c r="A20" s="179">
        <v>66945</v>
      </c>
      <c r="B20" s="195">
        <f t="shared" si="0"/>
        <v>46233</v>
      </c>
      <c r="C20" s="180" t="s">
        <v>1526</v>
      </c>
      <c r="D20" s="4" t="s">
        <v>1091</v>
      </c>
      <c r="E20" s="180" t="s">
        <v>1511</v>
      </c>
      <c r="F20" s="180"/>
      <c r="G20" s="180">
        <v>66960</v>
      </c>
      <c r="H20" s="180">
        <v>0</v>
      </c>
      <c r="I20" s="110">
        <f t="shared" si="1"/>
        <v>262852</v>
      </c>
      <c r="J20" s="180" t="s">
        <v>1489</v>
      </c>
      <c r="K20" s="180" t="s">
        <v>1490</v>
      </c>
      <c r="L20" s="180" t="s">
        <v>1496</v>
      </c>
      <c r="M20" s="180" t="s">
        <v>1496</v>
      </c>
      <c r="N20" s="180" t="s">
        <v>1492</v>
      </c>
      <c r="O20" s="180" t="s">
        <v>1493</v>
      </c>
      <c r="P20" s="180"/>
    </row>
    <row r="21" spans="1:16" hidden="1" x14ac:dyDescent="0.25">
      <c r="A21" s="156">
        <v>66950</v>
      </c>
      <c r="B21" s="195">
        <f t="shared" si="0"/>
        <v>46238</v>
      </c>
      <c r="C21" s="110" t="s">
        <v>1527</v>
      </c>
      <c r="D21" s="110" t="s">
        <v>1407</v>
      </c>
      <c r="E21" s="110" t="s">
        <v>1495</v>
      </c>
      <c r="F21" s="110"/>
      <c r="G21" s="110">
        <v>100000</v>
      </c>
      <c r="H21" s="110">
        <v>0</v>
      </c>
      <c r="I21" s="110">
        <f t="shared" si="1"/>
        <v>162852</v>
      </c>
      <c r="J21" s="110" t="s">
        <v>1489</v>
      </c>
      <c r="K21" s="110" t="s">
        <v>1490</v>
      </c>
      <c r="L21" s="110" t="s">
        <v>1496</v>
      </c>
      <c r="M21" s="110" t="s">
        <v>1496</v>
      </c>
      <c r="N21" s="110" t="s">
        <v>1492</v>
      </c>
      <c r="O21" s="110" t="s">
        <v>1493</v>
      </c>
      <c r="P21" s="110"/>
    </row>
    <row r="22" spans="1:16" hidden="1" x14ac:dyDescent="0.25">
      <c r="A22" s="179">
        <v>66950</v>
      </c>
      <c r="B22" s="195">
        <f t="shared" si="0"/>
        <v>46238</v>
      </c>
      <c r="C22" s="180" t="s">
        <v>1528</v>
      </c>
      <c r="D22" s="180" t="s">
        <v>674</v>
      </c>
      <c r="E22" s="180" t="s">
        <v>1529</v>
      </c>
      <c r="F22" s="180"/>
      <c r="G22" s="180">
        <v>50000</v>
      </c>
      <c r="H22" s="180">
        <v>0</v>
      </c>
      <c r="I22" s="110">
        <f t="shared" si="1"/>
        <v>112852</v>
      </c>
      <c r="J22" s="180" t="s">
        <v>1489</v>
      </c>
      <c r="K22" s="180" t="s">
        <v>1490</v>
      </c>
      <c r="L22" s="180" t="s">
        <v>1496</v>
      </c>
      <c r="M22" s="180" t="s">
        <v>1496</v>
      </c>
      <c r="N22" s="180" t="s">
        <v>1492</v>
      </c>
      <c r="O22" s="180" t="s">
        <v>1493</v>
      </c>
      <c r="P22" s="180"/>
    </row>
    <row r="23" spans="1:16" hidden="1" x14ac:dyDescent="0.25">
      <c r="A23" s="156">
        <v>66945</v>
      </c>
      <c r="B23" s="195">
        <f t="shared" si="0"/>
        <v>46233</v>
      </c>
      <c r="C23" s="110" t="s">
        <v>1530</v>
      </c>
      <c r="D23" s="4" t="s">
        <v>1091</v>
      </c>
      <c r="E23" s="110" t="s">
        <v>1511</v>
      </c>
      <c r="F23" s="110"/>
      <c r="G23" s="110">
        <v>100000</v>
      </c>
      <c r="H23" s="110">
        <v>0</v>
      </c>
      <c r="I23" s="110">
        <f t="shared" si="1"/>
        <v>12852</v>
      </c>
      <c r="J23" s="110" t="s">
        <v>1489</v>
      </c>
      <c r="K23" s="110" t="s">
        <v>1490</v>
      </c>
      <c r="L23" s="110" t="s">
        <v>1496</v>
      </c>
      <c r="M23" s="110" t="s">
        <v>1496</v>
      </c>
      <c r="N23" s="110" t="s">
        <v>1492</v>
      </c>
      <c r="O23" s="110" t="s">
        <v>1493</v>
      </c>
      <c r="P23" s="110"/>
    </row>
    <row r="24" spans="1:16" hidden="1" x14ac:dyDescent="0.25">
      <c r="A24" s="179">
        <v>66961</v>
      </c>
      <c r="B24" s="195">
        <f t="shared" si="0"/>
        <v>46249</v>
      </c>
      <c r="C24" s="180" t="s">
        <v>1531</v>
      </c>
      <c r="D24" s="180" t="s">
        <v>1522</v>
      </c>
      <c r="E24" s="180" t="s">
        <v>1532</v>
      </c>
      <c r="F24" s="180"/>
      <c r="G24" s="180">
        <v>12800</v>
      </c>
      <c r="H24" s="180">
        <v>0</v>
      </c>
      <c r="I24" s="110">
        <f t="shared" si="1"/>
        <v>52</v>
      </c>
      <c r="J24" s="180" t="s">
        <v>1489</v>
      </c>
      <c r="K24" s="180" t="s">
        <v>1490</v>
      </c>
      <c r="L24" s="180" t="s">
        <v>1533</v>
      </c>
      <c r="M24" s="180" t="s">
        <v>1524</v>
      </c>
      <c r="N24" s="180" t="s">
        <v>1492</v>
      </c>
      <c r="O24" s="180" t="s">
        <v>1525</v>
      </c>
      <c r="P24" s="180"/>
    </row>
    <row r="25" spans="1:16" hidden="1" x14ac:dyDescent="0.25">
      <c r="A25" s="156">
        <v>66961</v>
      </c>
      <c r="B25" s="195">
        <f t="shared" si="0"/>
        <v>46249</v>
      </c>
      <c r="C25" s="110" t="s">
        <v>1534</v>
      </c>
      <c r="D25" s="110" t="s">
        <v>1319</v>
      </c>
      <c r="E25" s="110" t="s">
        <v>1535</v>
      </c>
      <c r="F25" s="110"/>
      <c r="G25" s="110">
        <v>52</v>
      </c>
      <c r="H25" s="110">
        <v>0</v>
      </c>
      <c r="I25" s="110">
        <f t="shared" si="1"/>
        <v>0</v>
      </c>
      <c r="J25" s="110" t="s">
        <v>1489</v>
      </c>
      <c r="K25" s="110" t="s">
        <v>1490</v>
      </c>
      <c r="L25" s="110" t="s">
        <v>1536</v>
      </c>
      <c r="M25" s="110" t="s">
        <v>1536</v>
      </c>
      <c r="N25" s="110" t="s">
        <v>1492</v>
      </c>
      <c r="O25" s="110" t="s">
        <v>1525</v>
      </c>
      <c r="P25" s="110"/>
    </row>
    <row r="26" spans="1:16" hidden="1" x14ac:dyDescent="0.25">
      <c r="A26" s="156"/>
      <c r="B26" s="195" t="str">
        <f t="shared" si="0"/>
        <v/>
      </c>
      <c r="C26" s="110" t="s">
        <v>1538</v>
      </c>
      <c r="D26" s="110"/>
      <c r="E26" s="110" t="s">
        <v>1539</v>
      </c>
      <c r="F26" s="110"/>
      <c r="G26" s="110">
        <v>0</v>
      </c>
      <c r="H26" s="110">
        <v>0</v>
      </c>
      <c r="I26" s="110">
        <f t="shared" si="1"/>
        <v>0</v>
      </c>
      <c r="J26" s="110" t="s">
        <v>1489</v>
      </c>
      <c r="K26" s="110" t="s">
        <v>1490</v>
      </c>
      <c r="L26" s="110" t="s">
        <v>1540</v>
      </c>
      <c r="M26" s="110" t="s">
        <v>1540</v>
      </c>
      <c r="N26" s="110" t="s">
        <v>1492</v>
      </c>
      <c r="O26" s="110" t="s">
        <v>1525</v>
      </c>
      <c r="P26" s="110"/>
    </row>
    <row r="27" spans="1:16" hidden="1" x14ac:dyDescent="0.25">
      <c r="A27" s="179">
        <v>66959</v>
      </c>
      <c r="B27" s="195">
        <f t="shared" si="0"/>
        <v>46247</v>
      </c>
      <c r="C27" s="180" t="s">
        <v>1541</v>
      </c>
      <c r="D27" s="180" t="s">
        <v>1522</v>
      </c>
      <c r="E27" s="180" t="s">
        <v>1542</v>
      </c>
      <c r="F27" s="180"/>
      <c r="G27" s="180">
        <v>0</v>
      </c>
      <c r="H27" s="180">
        <v>246690</v>
      </c>
      <c r="I27" s="110">
        <f t="shared" si="1"/>
        <v>246690</v>
      </c>
      <c r="J27" s="180" t="s">
        <v>1489</v>
      </c>
      <c r="K27" s="180" t="s">
        <v>1420</v>
      </c>
      <c r="L27" s="180" t="s">
        <v>1523</v>
      </c>
      <c r="M27" s="180" t="s">
        <v>1524</v>
      </c>
      <c r="N27" s="180" t="s">
        <v>1492</v>
      </c>
      <c r="O27" s="180" t="s">
        <v>1525</v>
      </c>
      <c r="P27" s="180"/>
    </row>
    <row r="28" spans="1:16" hidden="1" x14ac:dyDescent="0.25">
      <c r="A28" s="156">
        <v>66956</v>
      </c>
      <c r="B28" s="195">
        <f t="shared" si="0"/>
        <v>46244</v>
      </c>
      <c r="C28" s="110" t="s">
        <v>1543</v>
      </c>
      <c r="D28" s="110" t="s">
        <v>1107</v>
      </c>
      <c r="E28" s="110" t="s">
        <v>1544</v>
      </c>
      <c r="F28" s="110"/>
      <c r="G28" s="110">
        <v>60000</v>
      </c>
      <c r="H28" s="110">
        <v>0</v>
      </c>
      <c r="I28" s="110">
        <f t="shared" si="1"/>
        <v>186690</v>
      </c>
      <c r="J28" s="110" t="s">
        <v>1489</v>
      </c>
      <c r="K28" s="180" t="s">
        <v>1420</v>
      </c>
      <c r="L28" s="110" t="s">
        <v>1496</v>
      </c>
      <c r="M28" s="110" t="s">
        <v>1496</v>
      </c>
      <c r="N28" s="110" t="s">
        <v>1492</v>
      </c>
      <c r="O28" s="110" t="s">
        <v>1493</v>
      </c>
      <c r="P28" s="110"/>
    </row>
    <row r="29" spans="1:16" hidden="1" x14ac:dyDescent="0.25">
      <c r="A29" s="179">
        <v>66958</v>
      </c>
      <c r="B29" s="195">
        <f t="shared" si="0"/>
        <v>46246</v>
      </c>
      <c r="C29" s="180" t="s">
        <v>1545</v>
      </c>
      <c r="D29" s="180" t="s">
        <v>1407</v>
      </c>
      <c r="E29" s="180" t="s">
        <v>1495</v>
      </c>
      <c r="F29" s="180"/>
      <c r="G29" s="180">
        <v>100000</v>
      </c>
      <c r="H29" s="180">
        <v>0</v>
      </c>
      <c r="I29" s="110">
        <f t="shared" si="1"/>
        <v>86690</v>
      </c>
      <c r="J29" s="180" t="s">
        <v>1489</v>
      </c>
      <c r="K29" s="180" t="s">
        <v>1420</v>
      </c>
      <c r="L29" s="180" t="s">
        <v>1496</v>
      </c>
      <c r="M29" s="180" t="s">
        <v>1496</v>
      </c>
      <c r="N29" s="180" t="s">
        <v>1492</v>
      </c>
      <c r="O29" s="180" t="s">
        <v>1493</v>
      </c>
      <c r="P29" s="180"/>
    </row>
    <row r="30" spans="1:16" hidden="1" x14ac:dyDescent="0.25">
      <c r="A30" s="156">
        <v>66958</v>
      </c>
      <c r="B30" s="195">
        <f t="shared" si="0"/>
        <v>46246</v>
      </c>
      <c r="C30" s="110" t="s">
        <v>1546</v>
      </c>
      <c r="D30" s="110" t="s">
        <v>1407</v>
      </c>
      <c r="E30" s="110" t="s">
        <v>1495</v>
      </c>
      <c r="F30" s="110"/>
      <c r="G30" s="110">
        <v>8555</v>
      </c>
      <c r="H30" s="110">
        <v>0</v>
      </c>
      <c r="I30" s="110">
        <f t="shared" si="1"/>
        <v>78135</v>
      </c>
      <c r="J30" s="110" t="s">
        <v>1489</v>
      </c>
      <c r="K30" s="180" t="s">
        <v>1420</v>
      </c>
      <c r="L30" s="110" t="s">
        <v>1496</v>
      </c>
      <c r="M30" s="110" t="s">
        <v>1496</v>
      </c>
      <c r="N30" s="110" t="s">
        <v>1492</v>
      </c>
      <c r="O30" s="110" t="s">
        <v>1493</v>
      </c>
      <c r="P30" s="110"/>
    </row>
    <row r="31" spans="1:16" hidden="1" x14ac:dyDescent="0.25">
      <c r="A31" s="179">
        <v>66958</v>
      </c>
      <c r="B31" s="195">
        <f t="shared" si="0"/>
        <v>46246</v>
      </c>
      <c r="C31" s="180" t="s">
        <v>1547</v>
      </c>
      <c r="D31" s="180" t="s">
        <v>1250</v>
      </c>
      <c r="E31" s="180" t="s">
        <v>1548</v>
      </c>
      <c r="F31" s="180"/>
      <c r="G31" s="180">
        <v>47460</v>
      </c>
      <c r="H31" s="180">
        <v>0</v>
      </c>
      <c r="I31" s="110">
        <f t="shared" si="1"/>
        <v>30675</v>
      </c>
      <c r="J31" s="180" t="s">
        <v>1489</v>
      </c>
      <c r="K31" s="180" t="s">
        <v>1420</v>
      </c>
      <c r="L31" s="180" t="s">
        <v>1496</v>
      </c>
      <c r="M31" s="180" t="s">
        <v>1496</v>
      </c>
      <c r="N31" s="180" t="s">
        <v>1492</v>
      </c>
      <c r="O31" s="180" t="s">
        <v>1493</v>
      </c>
      <c r="P31" s="180"/>
    </row>
    <row r="32" spans="1:16" hidden="1" x14ac:dyDescent="0.25">
      <c r="A32" s="156">
        <v>66958</v>
      </c>
      <c r="B32" s="195">
        <f t="shared" si="0"/>
        <v>46246</v>
      </c>
      <c r="C32" s="110" t="s">
        <v>1549</v>
      </c>
      <c r="D32" s="110" t="s">
        <v>141</v>
      </c>
      <c r="E32" s="110" t="s">
        <v>1550</v>
      </c>
      <c r="F32" s="110"/>
      <c r="G32" s="110">
        <v>0</v>
      </c>
      <c r="H32" s="110">
        <v>10000</v>
      </c>
      <c r="I32" s="110">
        <f t="shared" si="1"/>
        <v>40675</v>
      </c>
      <c r="J32" s="110" t="s">
        <v>1489</v>
      </c>
      <c r="K32" s="180" t="s">
        <v>1420</v>
      </c>
      <c r="L32" s="110" t="s">
        <v>1491</v>
      </c>
      <c r="M32" s="110" t="s">
        <v>1491</v>
      </c>
      <c r="N32" s="110" t="s">
        <v>1492</v>
      </c>
      <c r="O32" s="110" t="s">
        <v>1493</v>
      </c>
      <c r="P32" s="110"/>
    </row>
    <row r="33" spans="1:16" hidden="1" x14ac:dyDescent="0.25">
      <c r="A33" s="179">
        <v>66959</v>
      </c>
      <c r="B33" s="195">
        <f t="shared" si="0"/>
        <v>46247</v>
      </c>
      <c r="C33" s="180" t="s">
        <v>1551</v>
      </c>
      <c r="D33" s="180" t="s">
        <v>1522</v>
      </c>
      <c r="E33" s="180" t="s">
        <v>1552</v>
      </c>
      <c r="F33" s="180"/>
      <c r="G33" s="180">
        <v>0</v>
      </c>
      <c r="H33" s="180">
        <v>422595</v>
      </c>
      <c r="I33" s="110">
        <f t="shared" si="1"/>
        <v>463270</v>
      </c>
      <c r="J33" s="180" t="s">
        <v>1489</v>
      </c>
      <c r="K33" s="180" t="s">
        <v>1420</v>
      </c>
      <c r="L33" s="180" t="s">
        <v>1523</v>
      </c>
      <c r="M33" s="180" t="s">
        <v>1524</v>
      </c>
      <c r="N33" s="180" t="s">
        <v>1492</v>
      </c>
      <c r="O33" s="180" t="s">
        <v>1525</v>
      </c>
      <c r="P33" s="180"/>
    </row>
    <row r="34" spans="1:16" hidden="1" x14ac:dyDescent="0.25">
      <c r="A34" s="156">
        <v>66961</v>
      </c>
      <c r="B34" s="195">
        <f t="shared" si="0"/>
        <v>46249</v>
      </c>
      <c r="C34" s="110" t="s">
        <v>1553</v>
      </c>
      <c r="D34" s="110" t="s">
        <v>1522</v>
      </c>
      <c r="E34" s="110" t="s">
        <v>1554</v>
      </c>
      <c r="F34" s="110"/>
      <c r="G34" s="110">
        <v>0</v>
      </c>
      <c r="H34" s="110">
        <v>12800</v>
      </c>
      <c r="I34" s="110">
        <f t="shared" si="1"/>
        <v>476070</v>
      </c>
      <c r="J34" s="110" t="s">
        <v>1489</v>
      </c>
      <c r="K34" s="180" t="s">
        <v>1420</v>
      </c>
      <c r="L34" s="110" t="s">
        <v>1555</v>
      </c>
      <c r="M34" s="110" t="s">
        <v>1524</v>
      </c>
      <c r="N34" s="110" t="s">
        <v>1492</v>
      </c>
      <c r="O34" s="110" t="s">
        <v>1525</v>
      </c>
      <c r="P34" s="110"/>
    </row>
    <row r="35" spans="1:16" hidden="1" x14ac:dyDescent="0.25">
      <c r="A35" s="179">
        <v>66961</v>
      </c>
      <c r="B35" s="195">
        <f t="shared" si="0"/>
        <v>46249</v>
      </c>
      <c r="C35" s="180" t="s">
        <v>1556</v>
      </c>
      <c r="D35" s="180" t="s">
        <v>1522</v>
      </c>
      <c r="E35" s="180" t="s">
        <v>1557</v>
      </c>
      <c r="F35" s="180"/>
      <c r="G35" s="180">
        <v>0</v>
      </c>
      <c r="H35" s="180">
        <v>800</v>
      </c>
      <c r="I35" s="110">
        <f t="shared" si="1"/>
        <v>476870</v>
      </c>
      <c r="J35" s="180" t="s">
        <v>1489</v>
      </c>
      <c r="K35" s="180" t="s">
        <v>1420</v>
      </c>
      <c r="L35" s="180" t="s">
        <v>1491</v>
      </c>
      <c r="M35" s="180" t="s">
        <v>1491</v>
      </c>
      <c r="N35" s="180" t="s">
        <v>1492</v>
      </c>
      <c r="O35" s="180" t="s">
        <v>1493</v>
      </c>
      <c r="P35" s="180"/>
    </row>
    <row r="36" spans="1:16" hidden="1" x14ac:dyDescent="0.25">
      <c r="A36" s="156">
        <v>66933</v>
      </c>
      <c r="B36" s="195">
        <f t="shared" si="0"/>
        <v>46221</v>
      </c>
      <c r="C36" s="110" t="s">
        <v>1558</v>
      </c>
      <c r="D36" s="110" t="s">
        <v>674</v>
      </c>
      <c r="E36" s="110" t="s">
        <v>1559</v>
      </c>
      <c r="F36" s="110"/>
      <c r="G36" s="110">
        <v>50000</v>
      </c>
      <c r="H36" s="110">
        <v>0</v>
      </c>
      <c r="I36" s="110">
        <f t="shared" si="1"/>
        <v>426870</v>
      </c>
      <c r="J36" s="110" t="s">
        <v>1489</v>
      </c>
      <c r="K36" s="180" t="s">
        <v>1420</v>
      </c>
      <c r="L36" s="110" t="s">
        <v>1496</v>
      </c>
      <c r="M36" s="110" t="s">
        <v>1496</v>
      </c>
      <c r="N36" s="110" t="s">
        <v>1492</v>
      </c>
      <c r="O36" s="110" t="s">
        <v>1493</v>
      </c>
      <c r="P36" s="110"/>
    </row>
    <row r="37" spans="1:16" hidden="1" x14ac:dyDescent="0.25">
      <c r="A37" s="179">
        <v>66963</v>
      </c>
      <c r="B37" s="195">
        <f t="shared" si="0"/>
        <v>46252</v>
      </c>
      <c r="C37" s="180" t="s">
        <v>1560</v>
      </c>
      <c r="D37" s="180" t="s">
        <v>1522</v>
      </c>
      <c r="E37" s="180" t="s">
        <v>1552</v>
      </c>
      <c r="F37" s="180"/>
      <c r="G37" s="180">
        <v>0</v>
      </c>
      <c r="H37" s="180">
        <v>205200</v>
      </c>
      <c r="I37" s="110">
        <f t="shared" si="1"/>
        <v>632070</v>
      </c>
      <c r="J37" s="180" t="s">
        <v>1489</v>
      </c>
      <c r="K37" s="180" t="s">
        <v>1420</v>
      </c>
      <c r="L37" s="180" t="s">
        <v>1523</v>
      </c>
      <c r="M37" s="180" t="s">
        <v>1524</v>
      </c>
      <c r="N37" s="180" t="s">
        <v>1492</v>
      </c>
      <c r="O37" s="180" t="s">
        <v>1525</v>
      </c>
      <c r="P37" s="180"/>
    </row>
    <row r="38" spans="1:16" hidden="1" x14ac:dyDescent="0.25">
      <c r="A38" s="179">
        <v>66963</v>
      </c>
      <c r="B38" s="195">
        <f t="shared" si="0"/>
        <v>46252</v>
      </c>
      <c r="C38" s="110" t="s">
        <v>1561</v>
      </c>
      <c r="D38" s="110" t="s">
        <v>9486</v>
      </c>
      <c r="E38" s="110" t="s">
        <v>1562</v>
      </c>
      <c r="F38" s="110"/>
      <c r="G38" s="110">
        <v>6720</v>
      </c>
      <c r="H38" s="110">
        <v>0</v>
      </c>
      <c r="I38" s="110">
        <f t="shared" si="1"/>
        <v>625350</v>
      </c>
      <c r="J38" s="110" t="s">
        <v>1489</v>
      </c>
      <c r="K38" s="180" t="s">
        <v>1420</v>
      </c>
      <c r="L38" s="110" t="s">
        <v>1496</v>
      </c>
      <c r="M38" s="110" t="s">
        <v>1496</v>
      </c>
      <c r="N38" s="110" t="s">
        <v>1492</v>
      </c>
      <c r="O38" s="110" t="s">
        <v>1493</v>
      </c>
      <c r="P38" s="110"/>
    </row>
    <row r="39" spans="1:16" hidden="1" x14ac:dyDescent="0.25">
      <c r="A39" s="179">
        <v>66963</v>
      </c>
      <c r="B39" s="195">
        <f t="shared" si="0"/>
        <v>46252</v>
      </c>
      <c r="C39" s="110" t="s">
        <v>1563</v>
      </c>
      <c r="D39" s="4" t="s">
        <v>1091</v>
      </c>
      <c r="E39" s="110" t="s">
        <v>1511</v>
      </c>
      <c r="F39" s="180"/>
      <c r="G39" s="180">
        <v>95933</v>
      </c>
      <c r="H39" s="180"/>
      <c r="I39" s="110">
        <f t="shared" si="1"/>
        <v>529417</v>
      </c>
      <c r="J39" s="110" t="s">
        <v>1489</v>
      </c>
      <c r="K39" s="180" t="s">
        <v>1420</v>
      </c>
      <c r="L39" s="110" t="s">
        <v>1496</v>
      </c>
      <c r="M39" s="110" t="s">
        <v>1496</v>
      </c>
      <c r="N39" s="110" t="s">
        <v>1492</v>
      </c>
      <c r="O39" s="110" t="s">
        <v>1493</v>
      </c>
      <c r="P39" s="180"/>
    </row>
    <row r="40" spans="1:16" hidden="1" x14ac:dyDescent="0.25">
      <c r="A40" s="179">
        <v>66965</v>
      </c>
      <c r="B40" s="195">
        <f t="shared" si="0"/>
        <v>46254</v>
      </c>
      <c r="C40" s="110" t="s">
        <v>8837</v>
      </c>
      <c r="D40" s="180" t="s">
        <v>1107</v>
      </c>
      <c r="E40" s="110" t="s">
        <v>1544</v>
      </c>
      <c r="F40" s="180"/>
      <c r="G40" s="180">
        <v>50000</v>
      </c>
      <c r="H40" s="180"/>
      <c r="I40" s="110">
        <f t="shared" si="1"/>
        <v>479417</v>
      </c>
      <c r="J40" s="110" t="s">
        <v>1489</v>
      </c>
      <c r="K40" s="180" t="s">
        <v>1420</v>
      </c>
      <c r="L40" s="110" t="s">
        <v>1496</v>
      </c>
      <c r="M40" s="110" t="s">
        <v>1496</v>
      </c>
      <c r="N40" s="110" t="s">
        <v>1492</v>
      </c>
      <c r="O40" s="110" t="s">
        <v>1493</v>
      </c>
      <c r="P40" s="180"/>
    </row>
    <row r="41" spans="1:16" hidden="1" x14ac:dyDescent="0.25">
      <c r="A41" s="179">
        <v>66966</v>
      </c>
      <c r="B41" s="195">
        <f t="shared" si="0"/>
        <v>46255</v>
      </c>
      <c r="C41" s="110" t="s">
        <v>8910</v>
      </c>
      <c r="D41" s="180" t="s">
        <v>1522</v>
      </c>
      <c r="E41" s="180" t="s">
        <v>1552</v>
      </c>
      <c r="F41" s="180"/>
      <c r="G41" s="180"/>
      <c r="H41" s="180">
        <v>141920</v>
      </c>
      <c r="I41" s="110">
        <f t="shared" si="1"/>
        <v>621337</v>
      </c>
      <c r="J41" s="110" t="s">
        <v>1489</v>
      </c>
      <c r="K41" s="180" t="s">
        <v>1420</v>
      </c>
      <c r="L41" s="180" t="s">
        <v>1523</v>
      </c>
      <c r="M41" s="180" t="s">
        <v>1524</v>
      </c>
      <c r="N41" s="110" t="s">
        <v>1492</v>
      </c>
      <c r="O41" s="110" t="s">
        <v>1493</v>
      </c>
      <c r="P41" s="180"/>
    </row>
    <row r="42" spans="1:16" hidden="1" x14ac:dyDescent="0.25">
      <c r="A42" s="179">
        <v>66966</v>
      </c>
      <c r="B42" s="195">
        <f t="shared" si="0"/>
        <v>46255</v>
      </c>
      <c r="C42" s="110" t="s">
        <v>8911</v>
      </c>
      <c r="D42" s="180" t="s">
        <v>1407</v>
      </c>
      <c r="E42" s="180" t="s">
        <v>1495</v>
      </c>
      <c r="F42" s="180"/>
      <c r="G42" s="180">
        <v>100000</v>
      </c>
      <c r="H42" s="180"/>
      <c r="I42" s="110">
        <f t="shared" si="1"/>
        <v>521337</v>
      </c>
      <c r="J42" s="110" t="s">
        <v>1489</v>
      </c>
      <c r="K42" s="180" t="s">
        <v>1420</v>
      </c>
      <c r="L42" s="180" t="s">
        <v>1496</v>
      </c>
      <c r="M42" s="180" t="s">
        <v>1496</v>
      </c>
      <c r="N42" s="110" t="s">
        <v>1492</v>
      </c>
      <c r="O42" s="110" t="s">
        <v>1493</v>
      </c>
      <c r="P42" s="180"/>
    </row>
    <row r="43" spans="1:16" hidden="1" x14ac:dyDescent="0.25">
      <c r="A43" s="179">
        <v>66966</v>
      </c>
      <c r="B43" s="195">
        <f t="shared" si="0"/>
        <v>46255</v>
      </c>
      <c r="C43" s="110" t="s">
        <v>8912</v>
      </c>
      <c r="D43" s="180" t="s">
        <v>1407</v>
      </c>
      <c r="E43" s="180" t="s">
        <v>1495</v>
      </c>
      <c r="F43" s="110"/>
      <c r="G43" s="110">
        <v>22068</v>
      </c>
      <c r="H43" s="110"/>
      <c r="I43" s="110">
        <f t="shared" si="1"/>
        <v>499269</v>
      </c>
      <c r="J43" s="110" t="s">
        <v>1489</v>
      </c>
      <c r="K43" s="180" t="s">
        <v>1420</v>
      </c>
      <c r="L43" s="110" t="s">
        <v>1496</v>
      </c>
      <c r="M43" s="110" t="s">
        <v>1496</v>
      </c>
      <c r="N43" s="110" t="s">
        <v>1492</v>
      </c>
      <c r="O43" s="110" t="s">
        <v>1493</v>
      </c>
      <c r="P43" s="110"/>
    </row>
    <row r="44" spans="1:16" hidden="1" x14ac:dyDescent="0.25">
      <c r="A44" s="179">
        <v>66966</v>
      </c>
      <c r="B44" s="195">
        <f t="shared" si="0"/>
        <v>46255</v>
      </c>
      <c r="C44" s="110" t="s">
        <v>8913</v>
      </c>
      <c r="D44" s="110" t="s">
        <v>1250</v>
      </c>
      <c r="E44" s="180" t="s">
        <v>1548</v>
      </c>
      <c r="F44" s="110"/>
      <c r="G44" s="110">
        <v>65138</v>
      </c>
      <c r="H44" s="110"/>
      <c r="I44" s="110">
        <f t="shared" si="1"/>
        <v>434131</v>
      </c>
      <c r="J44" s="110" t="s">
        <v>1489</v>
      </c>
      <c r="K44" s="180" t="s">
        <v>1420</v>
      </c>
      <c r="L44" s="110" t="s">
        <v>1496</v>
      </c>
      <c r="M44" s="110" t="s">
        <v>1496</v>
      </c>
      <c r="N44" s="110" t="s">
        <v>1492</v>
      </c>
      <c r="O44" s="110" t="s">
        <v>1493</v>
      </c>
      <c r="P44" s="110"/>
    </row>
    <row r="45" spans="1:16" x14ac:dyDescent="0.25">
      <c r="A45" s="156">
        <v>66967</v>
      </c>
      <c r="B45" s="195">
        <f t="shared" si="0"/>
        <v>46256</v>
      </c>
      <c r="C45" s="110" t="s">
        <v>8950</v>
      </c>
      <c r="D45" s="110" t="s">
        <v>8951</v>
      </c>
      <c r="E45" s="180" t="s">
        <v>8952</v>
      </c>
      <c r="F45" s="110"/>
      <c r="G45" s="110">
        <v>3891</v>
      </c>
      <c r="H45" s="110"/>
      <c r="I45" s="110">
        <f t="shared" si="1"/>
        <v>430240</v>
      </c>
      <c r="J45" s="110" t="s">
        <v>1489</v>
      </c>
      <c r="K45" s="180" t="s">
        <v>1420</v>
      </c>
      <c r="L45" s="110" t="s">
        <v>1496</v>
      </c>
      <c r="M45" s="110" t="s">
        <v>1496</v>
      </c>
      <c r="N45" s="110" t="s">
        <v>1492</v>
      </c>
      <c r="O45" s="110" t="s">
        <v>1493</v>
      </c>
      <c r="P45" s="110"/>
    </row>
    <row r="46" spans="1:16" hidden="1" x14ac:dyDescent="0.25">
      <c r="A46" s="156">
        <v>66967</v>
      </c>
      <c r="B46" s="189">
        <f t="shared" si="0"/>
        <v>46256</v>
      </c>
      <c r="C46" s="110" t="s">
        <v>8979</v>
      </c>
      <c r="D46" s="110" t="s">
        <v>1319</v>
      </c>
      <c r="E46" s="110" t="s">
        <v>8978</v>
      </c>
      <c r="F46" s="110"/>
      <c r="G46" s="110">
        <v>2278</v>
      </c>
      <c r="H46" s="110"/>
      <c r="I46" s="110">
        <f t="shared" si="1"/>
        <v>427962</v>
      </c>
      <c r="J46" s="110" t="s">
        <v>1489</v>
      </c>
      <c r="K46" s="180" t="s">
        <v>1420</v>
      </c>
      <c r="L46" s="110" t="s">
        <v>8977</v>
      </c>
      <c r="M46" s="110" t="s">
        <v>8977</v>
      </c>
      <c r="N46" s="110" t="s">
        <v>1492</v>
      </c>
      <c r="O46" s="110" t="s">
        <v>1493</v>
      </c>
      <c r="P46" s="110"/>
    </row>
    <row r="47" spans="1:16" hidden="1" x14ac:dyDescent="0.25">
      <c r="A47" s="156">
        <v>66969</v>
      </c>
      <c r="B47" s="189">
        <f t="shared" si="0"/>
        <v>46258</v>
      </c>
      <c r="C47" s="110" t="s">
        <v>8980</v>
      </c>
      <c r="D47" s="110" t="s">
        <v>153</v>
      </c>
      <c r="E47" s="110" t="s">
        <v>8985</v>
      </c>
      <c r="F47" s="110"/>
      <c r="G47" s="110"/>
      <c r="H47" s="110">
        <v>2400</v>
      </c>
      <c r="I47" s="110">
        <f t="shared" si="1"/>
        <v>430362</v>
      </c>
      <c r="J47" s="110" t="s">
        <v>1489</v>
      </c>
      <c r="K47" s="180" t="s">
        <v>1420</v>
      </c>
      <c r="L47" s="180" t="s">
        <v>1491</v>
      </c>
      <c r="M47" s="110" t="s">
        <v>8977</v>
      </c>
      <c r="N47" s="110" t="s">
        <v>1492</v>
      </c>
      <c r="O47" s="110" t="s">
        <v>1493</v>
      </c>
      <c r="P47" s="110"/>
    </row>
    <row r="48" spans="1:16" hidden="1" x14ac:dyDescent="0.25">
      <c r="A48" s="156">
        <v>66970</v>
      </c>
      <c r="B48" s="189">
        <f t="shared" si="0"/>
        <v>46259</v>
      </c>
      <c r="C48" s="110" t="s">
        <v>8983</v>
      </c>
      <c r="D48" s="109" t="s">
        <v>1276</v>
      </c>
      <c r="E48" s="180" t="s">
        <v>8986</v>
      </c>
      <c r="F48" s="110"/>
      <c r="G48" s="110">
        <v>100000</v>
      </c>
      <c r="H48" s="110"/>
      <c r="I48" s="110">
        <f t="shared" si="1"/>
        <v>330362</v>
      </c>
      <c r="J48" s="110" t="s">
        <v>1489</v>
      </c>
      <c r="K48" s="180" t="s">
        <v>1420</v>
      </c>
      <c r="L48" s="110" t="s">
        <v>1496</v>
      </c>
      <c r="M48" s="110" t="s">
        <v>1496</v>
      </c>
      <c r="N48" s="110" t="s">
        <v>1492</v>
      </c>
      <c r="O48" s="110" t="s">
        <v>1493</v>
      </c>
      <c r="P48" s="110"/>
    </row>
    <row r="49" spans="1:16" hidden="1" x14ac:dyDescent="0.25">
      <c r="A49" s="156">
        <v>66970</v>
      </c>
      <c r="B49" s="189">
        <f t="shared" si="0"/>
        <v>46259</v>
      </c>
      <c r="C49" s="110" t="s">
        <v>8984</v>
      </c>
      <c r="D49" s="109" t="s">
        <v>1276</v>
      </c>
      <c r="E49" s="180" t="s">
        <v>8986</v>
      </c>
      <c r="F49" s="110"/>
      <c r="G49" s="110">
        <v>100000</v>
      </c>
      <c r="H49" s="110"/>
      <c r="I49" s="110">
        <f t="shared" si="1"/>
        <v>230362</v>
      </c>
      <c r="J49" s="110" t="s">
        <v>1489</v>
      </c>
      <c r="K49" s="180" t="s">
        <v>1420</v>
      </c>
      <c r="L49" s="110" t="s">
        <v>1496</v>
      </c>
      <c r="M49" s="110" t="s">
        <v>1496</v>
      </c>
      <c r="N49" s="110" t="s">
        <v>1492</v>
      </c>
      <c r="O49" s="110" t="s">
        <v>1493</v>
      </c>
      <c r="P49" s="110"/>
    </row>
    <row r="50" spans="1:16" hidden="1" x14ac:dyDescent="0.25">
      <c r="A50" s="156">
        <v>66972</v>
      </c>
      <c r="B50" s="189">
        <f>IF(A50="","",IF(ISNUMBER(A50),IFERROR(VLOOKUP(TEXT(A50,"yyyy/mm/dd"),BSAD,2,FALSE),""),IFERROR(VLOOKUP(A50,BSAD,2,FALSE),"")))</f>
        <v>46261</v>
      </c>
      <c r="C50" s="110" t="s">
        <v>9020</v>
      </c>
      <c r="D50" s="180" t="s">
        <v>1522</v>
      </c>
      <c r="E50" s="180" t="s">
        <v>1542</v>
      </c>
      <c r="F50" s="180"/>
      <c r="G50" s="180">
        <v>0</v>
      </c>
      <c r="H50" s="180">
        <v>163480</v>
      </c>
      <c r="I50" s="110">
        <f t="shared" si="1"/>
        <v>393842</v>
      </c>
      <c r="J50" s="110" t="s">
        <v>1489</v>
      </c>
      <c r="K50" s="180" t="s">
        <v>1420</v>
      </c>
      <c r="L50" s="180" t="s">
        <v>1523</v>
      </c>
      <c r="M50" s="180" t="s">
        <v>1524</v>
      </c>
      <c r="N50" s="110" t="s">
        <v>1492</v>
      </c>
      <c r="O50" s="110" t="s">
        <v>1493</v>
      </c>
      <c r="P50" s="110"/>
    </row>
    <row r="51" spans="1:16" hidden="1" x14ac:dyDescent="0.25">
      <c r="A51" s="156">
        <v>66972</v>
      </c>
      <c r="B51" s="189">
        <f>IF(A51="","",IF(ISNUMBER(A51),IFERROR(VLOOKUP(TEXT(A51,"yyyy/mm/dd"),BSAD,2,FALSE),""),IFERROR(VLOOKUP(A51,BSAD,2,FALSE),"")))</f>
        <v>46261</v>
      </c>
      <c r="C51" s="110" t="s">
        <v>9021</v>
      </c>
      <c r="D51" s="180" t="s">
        <v>1522</v>
      </c>
      <c r="E51" s="180" t="s">
        <v>9140</v>
      </c>
      <c r="F51" s="110"/>
      <c r="G51" s="110"/>
      <c r="H51" s="110">
        <v>13000</v>
      </c>
      <c r="I51" s="110">
        <f t="shared" si="1"/>
        <v>406842</v>
      </c>
      <c r="J51" s="110" t="s">
        <v>1489</v>
      </c>
      <c r="K51" s="180" t="s">
        <v>1420</v>
      </c>
      <c r="L51" s="180" t="s">
        <v>1523</v>
      </c>
      <c r="M51" s="110" t="s">
        <v>9022</v>
      </c>
      <c r="N51" s="110" t="s">
        <v>1492</v>
      </c>
      <c r="O51" s="110" t="s">
        <v>1493</v>
      </c>
      <c r="P51" s="110"/>
    </row>
    <row r="52" spans="1:16" hidden="1" x14ac:dyDescent="0.25">
      <c r="A52" s="156">
        <v>66972</v>
      </c>
      <c r="B52" s="189">
        <f t="shared" si="0"/>
        <v>46261</v>
      </c>
      <c r="C52" s="110" t="s">
        <v>9018</v>
      </c>
      <c r="D52" s="109" t="s">
        <v>1276</v>
      </c>
      <c r="E52" s="180" t="s">
        <v>8986</v>
      </c>
      <c r="F52" s="110"/>
      <c r="G52" s="110">
        <v>100000</v>
      </c>
      <c r="H52" s="110"/>
      <c r="I52" s="110">
        <f t="shared" si="1"/>
        <v>306842</v>
      </c>
      <c r="J52" s="110" t="s">
        <v>1489</v>
      </c>
      <c r="K52" s="180" t="s">
        <v>1420</v>
      </c>
      <c r="L52" s="110" t="s">
        <v>1496</v>
      </c>
      <c r="M52" s="110" t="s">
        <v>1496</v>
      </c>
      <c r="N52" s="110" t="s">
        <v>1492</v>
      </c>
      <c r="O52" s="110" t="s">
        <v>1493</v>
      </c>
      <c r="P52" s="110"/>
    </row>
    <row r="53" spans="1:16" hidden="1" x14ac:dyDescent="0.25">
      <c r="A53" s="156">
        <v>66972</v>
      </c>
      <c r="B53" s="189">
        <f t="shared" ref="B53:B59" si="2">IF(A53="","",IF(ISNUMBER(A53),IFERROR(VLOOKUP(TEXT(A53,"yyyy/mm/dd"),BSAD,2,FALSE),""),IFERROR(VLOOKUP(A53,BSAD,2,FALSE),"")))</f>
        <v>46261</v>
      </c>
      <c r="C53" s="110" t="s">
        <v>9019</v>
      </c>
      <c r="D53" s="109" t="s">
        <v>1276</v>
      </c>
      <c r="E53" s="180" t="s">
        <v>8986</v>
      </c>
      <c r="F53" s="110"/>
      <c r="G53" s="110">
        <v>51720</v>
      </c>
      <c r="H53" s="110"/>
      <c r="I53" s="110">
        <f t="shared" si="1"/>
        <v>255122</v>
      </c>
      <c r="J53" s="110" t="s">
        <v>1489</v>
      </c>
      <c r="K53" s="180" t="s">
        <v>1420</v>
      </c>
      <c r="L53" s="110" t="s">
        <v>1496</v>
      </c>
      <c r="M53" s="110" t="s">
        <v>1496</v>
      </c>
      <c r="N53" s="110" t="s">
        <v>1492</v>
      </c>
      <c r="O53" s="110" t="s">
        <v>1493</v>
      </c>
      <c r="P53" s="110"/>
    </row>
    <row r="54" spans="1:16" hidden="1" x14ac:dyDescent="0.25">
      <c r="A54" s="156">
        <v>66977</v>
      </c>
      <c r="B54" s="189">
        <f t="shared" si="2"/>
        <v>46266</v>
      </c>
      <c r="C54" s="110" t="s">
        <v>9020</v>
      </c>
      <c r="D54" s="109" t="s">
        <v>1417</v>
      </c>
      <c r="E54" s="180" t="s">
        <v>9141</v>
      </c>
      <c r="F54" s="110"/>
      <c r="G54" s="110">
        <f>143028+8</f>
        <v>143036</v>
      </c>
      <c r="H54" s="110"/>
      <c r="I54" s="110">
        <f t="shared" si="1"/>
        <v>112086</v>
      </c>
      <c r="J54" s="110"/>
      <c r="K54" s="180"/>
      <c r="L54" s="110"/>
      <c r="M54" s="110"/>
      <c r="N54" s="110"/>
      <c r="O54" s="110"/>
      <c r="P54" s="110"/>
    </row>
    <row r="55" spans="1:16" hidden="1" x14ac:dyDescent="0.25">
      <c r="A55" s="156">
        <v>66977</v>
      </c>
      <c r="B55" s="189">
        <f t="shared" si="2"/>
        <v>46266</v>
      </c>
      <c r="C55" s="110" t="s">
        <v>9021</v>
      </c>
      <c r="D55" s="109" t="s">
        <v>1407</v>
      </c>
      <c r="E55" s="180" t="s">
        <v>9142</v>
      </c>
      <c r="F55" s="110"/>
      <c r="G55" s="110">
        <v>100000</v>
      </c>
      <c r="H55" s="110"/>
      <c r="I55" s="110">
        <f t="shared" si="1"/>
        <v>12086</v>
      </c>
      <c r="J55" s="110"/>
      <c r="K55" s="180"/>
      <c r="L55" s="110"/>
      <c r="M55" s="110"/>
      <c r="N55" s="110"/>
      <c r="O55" s="110"/>
      <c r="P55" s="110"/>
    </row>
    <row r="56" spans="1:16" hidden="1" x14ac:dyDescent="0.25">
      <c r="A56" s="156">
        <v>66979</v>
      </c>
      <c r="B56" s="189">
        <f t="shared" si="2"/>
        <v>46268</v>
      </c>
      <c r="C56" s="110" t="s">
        <v>9143</v>
      </c>
      <c r="D56" s="109" t="s">
        <v>1522</v>
      </c>
      <c r="E56" s="180" t="s">
        <v>1552</v>
      </c>
      <c r="F56" s="110"/>
      <c r="G56" s="110"/>
      <c r="H56" s="110">
        <v>201190</v>
      </c>
      <c r="I56" s="110">
        <f t="shared" si="1"/>
        <v>213276</v>
      </c>
      <c r="J56" s="110"/>
      <c r="K56" s="180"/>
      <c r="L56" s="110"/>
      <c r="M56" s="110"/>
      <c r="N56" s="110"/>
      <c r="O56" s="110"/>
      <c r="P56" s="110"/>
    </row>
    <row r="57" spans="1:16" hidden="1" x14ac:dyDescent="0.25">
      <c r="A57" s="156">
        <v>66979</v>
      </c>
      <c r="B57" s="189">
        <f t="shared" si="2"/>
        <v>46268</v>
      </c>
      <c r="C57" s="110" t="s">
        <v>9144</v>
      </c>
      <c r="D57" s="109" t="s">
        <v>1270</v>
      </c>
      <c r="E57" s="180" t="s">
        <v>9145</v>
      </c>
      <c r="F57" s="110"/>
      <c r="G57" s="110">
        <v>15820</v>
      </c>
      <c r="H57" s="110"/>
      <c r="I57" s="110">
        <f t="shared" si="1"/>
        <v>197456</v>
      </c>
      <c r="J57" s="110"/>
      <c r="K57" s="180"/>
      <c r="L57" s="110"/>
      <c r="M57" s="110"/>
      <c r="N57" s="110"/>
      <c r="O57" s="110"/>
      <c r="P57" s="110"/>
    </row>
    <row r="58" spans="1:16" hidden="1" x14ac:dyDescent="0.25">
      <c r="A58" s="156">
        <v>66979</v>
      </c>
      <c r="B58" s="189">
        <f t="shared" si="2"/>
        <v>46268</v>
      </c>
      <c r="C58" s="110" t="s">
        <v>9146</v>
      </c>
      <c r="D58" s="109" t="s">
        <v>1250</v>
      </c>
      <c r="E58" s="180" t="s">
        <v>9147</v>
      </c>
      <c r="F58" s="110"/>
      <c r="G58" s="110">
        <v>75010</v>
      </c>
      <c r="H58" s="110"/>
      <c r="I58" s="110">
        <f t="shared" si="1"/>
        <v>122446</v>
      </c>
      <c r="J58" s="110"/>
      <c r="K58" s="180"/>
      <c r="L58" s="110"/>
      <c r="M58" s="110"/>
      <c r="N58" s="110"/>
      <c r="O58" s="110"/>
      <c r="P58" s="110"/>
    </row>
    <row r="59" spans="1:16" hidden="1" x14ac:dyDescent="0.25">
      <c r="A59" s="156">
        <v>66979</v>
      </c>
      <c r="B59" s="189">
        <f t="shared" si="2"/>
        <v>46268</v>
      </c>
      <c r="C59" s="110" t="s">
        <v>9146</v>
      </c>
      <c r="D59" s="109" t="s">
        <v>1091</v>
      </c>
      <c r="E59" s="180" t="s">
        <v>9148</v>
      </c>
      <c r="F59" s="110"/>
      <c r="G59" s="110">
        <f>103602.13+8</f>
        <v>103610.13</v>
      </c>
      <c r="H59" s="110"/>
      <c r="I59" s="110">
        <f t="shared" si="1"/>
        <v>18835.869999999995</v>
      </c>
      <c r="J59" s="110"/>
      <c r="K59" s="180"/>
      <c r="L59" s="110"/>
      <c r="M59" s="110"/>
      <c r="N59" s="110"/>
      <c r="O59" s="110"/>
      <c r="P59" s="110"/>
    </row>
    <row r="60" spans="1:16" hidden="1" x14ac:dyDescent="0.25">
      <c r="A60" s="156">
        <v>66981</v>
      </c>
      <c r="B60" s="189">
        <f t="shared" ref="B60:B72" si="3">IF(A60="","",IF(ISNUMBER(A60),IFERROR(VLOOKUP(TEXT(A60,"yyyy/mm/dd"),BSAD,2,FALSE),""),IFERROR(VLOOKUP(A60,BSAD,2,FALSE),"")))</f>
        <v>46270</v>
      </c>
      <c r="C60" s="110" t="s">
        <v>9483</v>
      </c>
      <c r="D60" s="109" t="s">
        <v>1319</v>
      </c>
      <c r="E60" s="180" t="s">
        <v>9484</v>
      </c>
      <c r="F60" s="110"/>
      <c r="G60" s="110">
        <v>10000</v>
      </c>
      <c r="H60" s="110"/>
      <c r="I60" s="110">
        <f t="shared" si="1"/>
        <v>8835.8699999999953</v>
      </c>
      <c r="J60" s="110"/>
      <c r="K60" s="180"/>
      <c r="L60" s="110"/>
      <c r="M60" s="110"/>
      <c r="N60" s="110"/>
      <c r="O60" s="110"/>
      <c r="P60" s="110"/>
    </row>
    <row r="61" spans="1:16" hidden="1" x14ac:dyDescent="0.25">
      <c r="A61" s="156">
        <v>66981</v>
      </c>
      <c r="B61" s="189">
        <f t="shared" si="3"/>
        <v>46270</v>
      </c>
      <c r="C61" s="110" t="s">
        <v>9485</v>
      </c>
      <c r="D61" s="110" t="s">
        <v>153</v>
      </c>
      <c r="E61" s="110" t="s">
        <v>8985</v>
      </c>
      <c r="F61" s="110"/>
      <c r="G61" s="110"/>
      <c r="H61" s="110">
        <v>50</v>
      </c>
      <c r="I61" s="110">
        <f t="shared" si="1"/>
        <v>8885.8699999999953</v>
      </c>
      <c r="J61" s="110"/>
      <c r="K61" s="180"/>
      <c r="L61" s="110"/>
      <c r="M61" s="110"/>
      <c r="N61" s="110"/>
      <c r="O61" s="110"/>
      <c r="P61" s="110"/>
    </row>
    <row r="62" spans="1:16" s="64" customFormat="1" hidden="1" x14ac:dyDescent="0.25">
      <c r="A62" s="156">
        <v>66981</v>
      </c>
      <c r="B62" s="189">
        <f t="shared" si="3"/>
        <v>46270</v>
      </c>
      <c r="C62" s="110" t="s">
        <v>9487</v>
      </c>
      <c r="D62" s="110" t="s">
        <v>153</v>
      </c>
      <c r="E62" s="110" t="s">
        <v>8985</v>
      </c>
      <c r="F62" s="236"/>
      <c r="G62" s="236"/>
      <c r="H62" s="110">
        <v>1100</v>
      </c>
      <c r="I62" s="110">
        <f t="shared" si="1"/>
        <v>9985.8699999999953</v>
      </c>
      <c r="J62" s="236"/>
      <c r="K62" s="238"/>
      <c r="L62" s="236"/>
      <c r="M62" s="236"/>
      <c r="N62" s="236"/>
      <c r="O62" s="236"/>
      <c r="P62" s="236"/>
    </row>
    <row r="63" spans="1:16" hidden="1" x14ac:dyDescent="0.25">
      <c r="A63" s="156">
        <v>66982</v>
      </c>
      <c r="B63" s="189">
        <f t="shared" si="3"/>
        <v>46271</v>
      </c>
      <c r="C63" s="110" t="s">
        <v>9488</v>
      </c>
      <c r="D63" s="109" t="s">
        <v>739</v>
      </c>
      <c r="E63" s="110" t="s">
        <v>9490</v>
      </c>
      <c r="F63" s="110"/>
      <c r="G63" s="110"/>
      <c r="H63" s="110">
        <v>2825</v>
      </c>
      <c r="I63" s="110">
        <f t="shared" si="1"/>
        <v>12810.869999999995</v>
      </c>
      <c r="J63" s="110"/>
      <c r="K63" s="180"/>
      <c r="L63" s="110"/>
      <c r="M63" s="110"/>
      <c r="N63" s="110"/>
      <c r="O63" s="110"/>
      <c r="P63" s="110"/>
    </row>
    <row r="64" spans="1:16" hidden="1" x14ac:dyDescent="0.25">
      <c r="A64" s="156">
        <v>66983</v>
      </c>
      <c r="B64" s="189">
        <f t="shared" si="3"/>
        <v>46272</v>
      </c>
      <c r="C64" s="110" t="s">
        <v>9489</v>
      </c>
      <c r="D64" s="109" t="s">
        <v>1341</v>
      </c>
      <c r="E64" s="110" t="s">
        <v>9491</v>
      </c>
      <c r="F64" s="110"/>
      <c r="G64" s="110"/>
      <c r="H64" s="110">
        <v>10000</v>
      </c>
      <c r="I64" s="110">
        <f t="shared" si="1"/>
        <v>22810.869999999995</v>
      </c>
      <c r="J64" s="110"/>
      <c r="K64" s="180"/>
      <c r="L64" s="110"/>
      <c r="M64" s="110"/>
      <c r="N64" s="110"/>
      <c r="O64" s="110"/>
      <c r="P64" s="110"/>
    </row>
    <row r="65" spans="1:16" hidden="1" x14ac:dyDescent="0.25">
      <c r="A65" s="156">
        <v>66983</v>
      </c>
      <c r="B65" s="189">
        <f t="shared" si="3"/>
        <v>46272</v>
      </c>
      <c r="C65" s="110" t="s">
        <v>9492</v>
      </c>
      <c r="D65" s="109" t="s">
        <v>1522</v>
      </c>
      <c r="E65" s="110" t="s">
        <v>8985</v>
      </c>
      <c r="F65" s="110"/>
      <c r="G65" s="110"/>
      <c r="H65" s="110">
        <v>150</v>
      </c>
      <c r="I65" s="110">
        <f t="shared" si="1"/>
        <v>22960.869999999995</v>
      </c>
      <c r="J65" s="110"/>
      <c r="K65" s="180"/>
      <c r="L65" s="110"/>
      <c r="M65" s="110"/>
      <c r="N65" s="110"/>
      <c r="O65" s="110"/>
      <c r="P65" s="110"/>
    </row>
    <row r="66" spans="1:16" hidden="1" x14ac:dyDescent="0.25">
      <c r="A66" s="156">
        <v>66983</v>
      </c>
      <c r="B66" s="189">
        <f t="shared" si="3"/>
        <v>46272</v>
      </c>
      <c r="C66" s="110" t="s">
        <v>9493</v>
      </c>
      <c r="D66" s="109" t="s">
        <v>141</v>
      </c>
      <c r="E66" s="180" t="s">
        <v>9494</v>
      </c>
      <c r="F66" s="110"/>
      <c r="G66" s="110"/>
      <c r="H66" s="110">
        <v>30000</v>
      </c>
      <c r="I66" s="110">
        <f t="shared" si="1"/>
        <v>52960.869999999995</v>
      </c>
      <c r="J66" s="110"/>
      <c r="K66" s="180"/>
      <c r="L66" s="110"/>
      <c r="M66" s="110"/>
      <c r="N66" s="110"/>
      <c r="O66" s="110"/>
      <c r="P66" s="110"/>
    </row>
    <row r="67" spans="1:16" hidden="1" x14ac:dyDescent="0.25">
      <c r="A67" s="156">
        <v>66983</v>
      </c>
      <c r="B67" s="189">
        <f t="shared" si="3"/>
        <v>46272</v>
      </c>
      <c r="C67" s="110" t="s">
        <v>9495</v>
      </c>
      <c r="D67" s="109" t="s">
        <v>1319</v>
      </c>
      <c r="E67" s="180" t="s">
        <v>9496</v>
      </c>
      <c r="F67" s="110"/>
      <c r="G67" s="110">
        <v>1273</v>
      </c>
      <c r="H67" s="110"/>
      <c r="I67" s="110">
        <f t="shared" si="1"/>
        <v>51687.869999999995</v>
      </c>
      <c r="J67" s="110"/>
      <c r="K67" s="180"/>
      <c r="L67" s="110"/>
      <c r="M67" s="110"/>
      <c r="N67" s="110"/>
      <c r="O67" s="110"/>
      <c r="P67" s="110"/>
    </row>
    <row r="68" spans="1:16" hidden="1" x14ac:dyDescent="0.25">
      <c r="A68" s="156">
        <v>66986</v>
      </c>
      <c r="B68" s="189">
        <f t="shared" si="3"/>
        <v>46275</v>
      </c>
      <c r="C68" s="110" t="s">
        <v>9497</v>
      </c>
      <c r="D68" s="109" t="s">
        <v>1522</v>
      </c>
      <c r="E68" s="180" t="s">
        <v>1552</v>
      </c>
      <c r="F68" s="110"/>
      <c r="G68" s="110"/>
      <c r="H68" s="110">
        <v>193515</v>
      </c>
      <c r="I68" s="110">
        <f t="shared" si="1"/>
        <v>245202.87</v>
      </c>
      <c r="J68" s="110"/>
      <c r="K68" s="180"/>
      <c r="L68" s="110"/>
      <c r="M68" s="110"/>
      <c r="N68" s="110"/>
      <c r="O68" s="110"/>
      <c r="P68" s="110"/>
    </row>
    <row r="69" spans="1:16" hidden="1" x14ac:dyDescent="0.25">
      <c r="A69" s="156">
        <v>66986</v>
      </c>
      <c r="B69" s="189">
        <f t="shared" si="3"/>
        <v>46275</v>
      </c>
      <c r="C69" s="110" t="s">
        <v>9498</v>
      </c>
      <c r="D69" s="109" t="s">
        <v>1319</v>
      </c>
      <c r="E69" s="180" t="s">
        <v>9499</v>
      </c>
      <c r="F69" s="110"/>
      <c r="G69" s="110"/>
      <c r="H69" s="110">
        <v>3600</v>
      </c>
      <c r="I69" s="110">
        <f t="shared" si="1"/>
        <v>248802.87</v>
      </c>
      <c r="J69" s="110"/>
      <c r="K69" s="180"/>
      <c r="L69" s="110"/>
      <c r="M69" s="110"/>
      <c r="N69" s="110"/>
      <c r="O69" s="110"/>
      <c r="P69" s="110"/>
    </row>
    <row r="70" spans="1:16" hidden="1" x14ac:dyDescent="0.25">
      <c r="A70" s="156">
        <v>66987</v>
      </c>
      <c r="B70" s="189">
        <f t="shared" si="3"/>
        <v>46276</v>
      </c>
      <c r="C70" s="110" t="s">
        <v>9500</v>
      </c>
      <c r="D70" s="109" t="s">
        <v>1319</v>
      </c>
      <c r="E70" s="180" t="s">
        <v>9501</v>
      </c>
      <c r="F70" s="110"/>
      <c r="G70" s="110">
        <v>7900</v>
      </c>
      <c r="H70" s="110"/>
      <c r="I70" s="110">
        <f t="shared" si="1"/>
        <v>240902.87</v>
      </c>
      <c r="J70" s="110"/>
      <c r="K70" s="180"/>
      <c r="L70" s="110"/>
      <c r="M70" s="110"/>
      <c r="N70" s="110"/>
      <c r="O70" s="110"/>
      <c r="P70" s="110"/>
    </row>
    <row r="71" spans="1:16" hidden="1" x14ac:dyDescent="0.25">
      <c r="A71" s="156">
        <v>66987</v>
      </c>
      <c r="B71" s="189">
        <f t="shared" si="3"/>
        <v>46276</v>
      </c>
      <c r="C71" s="110" t="s">
        <v>9502</v>
      </c>
      <c r="D71" s="109" t="s">
        <v>1107</v>
      </c>
      <c r="E71" s="180" t="s">
        <v>9503</v>
      </c>
      <c r="F71" s="110"/>
      <c r="G71" s="110">
        <v>100000</v>
      </c>
      <c r="H71" s="110"/>
      <c r="I71" s="110">
        <f t="shared" si="1"/>
        <v>140902.87</v>
      </c>
      <c r="J71" s="110"/>
      <c r="K71" s="180"/>
      <c r="L71" s="110"/>
      <c r="M71" s="110"/>
      <c r="N71" s="110"/>
      <c r="O71" s="110"/>
      <c r="P71" s="110"/>
    </row>
    <row r="72" spans="1:16" hidden="1" x14ac:dyDescent="0.25">
      <c r="A72" s="156">
        <v>66988</v>
      </c>
      <c r="B72" s="189">
        <f t="shared" si="3"/>
        <v>46277</v>
      </c>
      <c r="C72" s="110" t="s">
        <v>9504</v>
      </c>
      <c r="D72" s="109" t="s">
        <v>9505</v>
      </c>
      <c r="E72" s="180" t="s">
        <v>9506</v>
      </c>
      <c r="F72" s="110"/>
      <c r="G72" s="110">
        <v>20000</v>
      </c>
      <c r="H72" s="110"/>
      <c r="I72" s="110">
        <f t="shared" si="1"/>
        <v>120902.87</v>
      </c>
      <c r="J72" s="110"/>
      <c r="K72" s="180"/>
      <c r="L72" s="110"/>
      <c r="M72" s="110"/>
      <c r="N72" s="110"/>
      <c r="O72" s="110"/>
      <c r="P72" s="110"/>
    </row>
    <row r="73" spans="1:16" hidden="1" x14ac:dyDescent="0.25">
      <c r="A73" s="156"/>
      <c r="B73" s="189"/>
      <c r="C73" s="110"/>
      <c r="D73" s="109"/>
      <c r="E73" s="180"/>
      <c r="F73" s="110"/>
      <c r="G73" s="110"/>
      <c r="H73" s="110"/>
      <c r="I73" s="110">
        <f t="shared" si="1"/>
        <v>120902.87</v>
      </c>
      <c r="J73" s="110"/>
      <c r="K73" s="180"/>
      <c r="L73" s="110"/>
      <c r="M73" s="110"/>
      <c r="N73" s="110"/>
      <c r="O73" s="110"/>
      <c r="P73" s="110"/>
    </row>
    <row r="74" spans="1:16" hidden="1" x14ac:dyDescent="0.25">
      <c r="A74" s="156"/>
      <c r="B74" s="189"/>
      <c r="C74" s="110"/>
      <c r="D74" s="109"/>
      <c r="E74" s="180"/>
      <c r="F74" s="110"/>
      <c r="G74" s="110"/>
      <c r="H74" s="110"/>
      <c r="I74" s="110">
        <f t="shared" si="1"/>
        <v>120902.87</v>
      </c>
      <c r="J74" s="110"/>
      <c r="K74" s="180"/>
      <c r="L74" s="110"/>
      <c r="M74" s="110"/>
      <c r="N74" s="110"/>
      <c r="O74" s="110"/>
      <c r="P74" s="110"/>
    </row>
    <row r="75" spans="1:16" hidden="1" x14ac:dyDescent="0.25">
      <c r="A75" s="156"/>
      <c r="B75" s="189"/>
      <c r="C75" s="110"/>
      <c r="D75" s="109"/>
      <c r="E75" s="180"/>
      <c r="F75" s="110"/>
      <c r="G75" s="110"/>
      <c r="H75" s="110"/>
      <c r="I75" s="110">
        <f t="shared" si="1"/>
        <v>120902.87</v>
      </c>
      <c r="J75" s="110"/>
      <c r="K75" s="180"/>
      <c r="L75" s="110"/>
      <c r="M75" s="110"/>
      <c r="N75" s="110"/>
      <c r="O75" s="110"/>
      <c r="P75" s="110"/>
    </row>
    <row r="76" spans="1:16" hidden="1" x14ac:dyDescent="0.25">
      <c r="A76" s="156"/>
      <c r="B76" s="189"/>
      <c r="C76" s="110"/>
      <c r="D76" s="109"/>
      <c r="E76" s="180"/>
      <c r="F76" s="110"/>
      <c r="G76" s="110"/>
      <c r="H76" s="110"/>
      <c r="I76" s="110">
        <f t="shared" si="1"/>
        <v>120902.87</v>
      </c>
      <c r="J76" s="110"/>
      <c r="K76" s="180"/>
      <c r="L76" s="110"/>
      <c r="M76" s="110"/>
      <c r="N76" s="110"/>
      <c r="O76" s="110"/>
      <c r="P76" s="110"/>
    </row>
    <row r="77" spans="1:16" hidden="1" x14ac:dyDescent="0.25">
      <c r="A77" s="156"/>
      <c r="B77" s="189"/>
      <c r="C77" s="110"/>
      <c r="D77" s="109"/>
      <c r="E77" s="180"/>
      <c r="F77" s="110"/>
      <c r="G77" s="110"/>
      <c r="H77" s="110"/>
      <c r="I77" s="110">
        <f t="shared" si="1"/>
        <v>120902.87</v>
      </c>
      <c r="J77" s="110"/>
      <c r="K77" s="180"/>
      <c r="L77" s="110"/>
      <c r="M77" s="110"/>
      <c r="N77" s="110"/>
      <c r="O77" s="110"/>
      <c r="P77" s="110"/>
    </row>
    <row r="78" spans="1:16" hidden="1" x14ac:dyDescent="0.25">
      <c r="A78" s="156"/>
      <c r="B78" s="189"/>
      <c r="C78" s="110"/>
      <c r="D78" s="109"/>
      <c r="E78" s="180"/>
      <c r="F78" s="110"/>
      <c r="G78" s="110"/>
      <c r="H78" s="110"/>
      <c r="I78" s="110">
        <f t="shared" si="1"/>
        <v>120902.87</v>
      </c>
      <c r="J78" s="110"/>
      <c r="K78" s="180"/>
      <c r="L78" s="110"/>
      <c r="M78" s="110"/>
      <c r="N78" s="110"/>
      <c r="O78" s="110"/>
      <c r="P78" s="110"/>
    </row>
    <row r="79" spans="1:16" hidden="1" x14ac:dyDescent="0.25">
      <c r="A79" s="156"/>
      <c r="B79" s="189"/>
      <c r="C79" s="110"/>
      <c r="D79" s="109"/>
      <c r="E79" s="180"/>
      <c r="F79" s="110"/>
      <c r="G79" s="110"/>
      <c r="H79" s="110"/>
      <c r="I79" s="110"/>
      <c r="J79" s="110"/>
      <c r="K79" s="180"/>
      <c r="L79" s="110"/>
      <c r="M79" s="110"/>
      <c r="N79" s="110"/>
      <c r="O79" s="110"/>
      <c r="P79" s="110"/>
    </row>
    <row r="80" spans="1:16" hidden="1" x14ac:dyDescent="0.25">
      <c r="A80" s="156"/>
      <c r="B80" s="189"/>
      <c r="C80" s="110"/>
      <c r="D80" s="109"/>
      <c r="E80" s="180"/>
      <c r="F80" s="110"/>
      <c r="G80" s="110"/>
      <c r="H80" s="110"/>
      <c r="I80" s="110"/>
      <c r="J80" s="110"/>
      <c r="K80" s="180"/>
      <c r="L80" s="110"/>
      <c r="M80" s="110"/>
      <c r="N80" s="110"/>
      <c r="O80" s="110"/>
      <c r="P80" s="110"/>
    </row>
    <row r="81" spans="1:16" hidden="1" x14ac:dyDescent="0.25">
      <c r="A81" s="156"/>
      <c r="B81" s="189"/>
      <c r="C81" s="110"/>
      <c r="D81" s="109"/>
      <c r="E81" s="180"/>
      <c r="F81" s="110"/>
      <c r="G81" s="110"/>
      <c r="H81" s="110"/>
      <c r="I81" s="110"/>
      <c r="J81" s="110"/>
      <c r="K81" s="180"/>
      <c r="L81" s="110"/>
      <c r="M81" s="110"/>
      <c r="N81" s="110"/>
      <c r="O81" s="110"/>
      <c r="P81" s="110"/>
    </row>
    <row r="82" spans="1:16" hidden="1" x14ac:dyDescent="0.25">
      <c r="A82" s="156"/>
      <c r="B82" s="189"/>
      <c r="C82" s="110"/>
      <c r="D82" s="109"/>
      <c r="E82" s="180"/>
      <c r="F82" s="110"/>
      <c r="G82" s="110"/>
      <c r="H82" s="110"/>
      <c r="I82" s="110"/>
      <c r="J82" s="110"/>
      <c r="K82" s="180"/>
      <c r="L82" s="110"/>
      <c r="M82" s="110"/>
      <c r="N82" s="110"/>
      <c r="O82" s="110"/>
      <c r="P82" s="110"/>
    </row>
    <row r="83" spans="1:16" hidden="1" x14ac:dyDescent="0.25">
      <c r="A83" s="156"/>
      <c r="B83" s="189"/>
      <c r="C83" s="110"/>
      <c r="D83" s="109"/>
      <c r="E83" s="180"/>
      <c r="F83" s="110"/>
      <c r="G83" s="110"/>
      <c r="H83" s="110"/>
      <c r="I83" s="110"/>
      <c r="J83" s="110"/>
      <c r="K83" s="180"/>
      <c r="L83" s="110"/>
      <c r="M83" s="110"/>
      <c r="N83" s="110"/>
      <c r="O83" s="110"/>
      <c r="P83" s="110"/>
    </row>
    <row r="84" spans="1:16" hidden="1" x14ac:dyDescent="0.25">
      <c r="A84" s="156"/>
      <c r="B84" s="189"/>
      <c r="C84" s="110"/>
      <c r="D84" s="109"/>
      <c r="E84" s="180"/>
      <c r="F84" s="110"/>
      <c r="G84" s="110"/>
      <c r="H84" s="110"/>
      <c r="I84" s="110"/>
      <c r="J84" s="110"/>
      <c r="K84" s="180"/>
      <c r="L84" s="110"/>
      <c r="M84" s="110"/>
      <c r="N84" s="110"/>
      <c r="O84" s="110"/>
      <c r="P84" s="110"/>
    </row>
    <row r="85" spans="1:16" hidden="1" x14ac:dyDescent="0.25">
      <c r="A85" s="156"/>
      <c r="B85" s="189"/>
      <c r="C85" s="110"/>
      <c r="D85" s="109"/>
      <c r="E85" s="180"/>
      <c r="F85" s="110"/>
      <c r="G85" s="110"/>
      <c r="H85" s="110"/>
      <c r="I85" s="110"/>
      <c r="J85" s="110"/>
      <c r="K85" s="180"/>
      <c r="L85" s="110"/>
      <c r="M85" s="110"/>
      <c r="N85" s="110"/>
      <c r="O85" s="110"/>
      <c r="P85" s="110"/>
    </row>
    <row r="86" spans="1:16" hidden="1" x14ac:dyDescent="0.25">
      <c r="A86" s="156"/>
      <c r="B86" s="189"/>
      <c r="C86" s="110"/>
      <c r="D86" s="109"/>
      <c r="E86" s="180"/>
      <c r="F86" s="110"/>
      <c r="G86" s="110"/>
      <c r="H86" s="110"/>
      <c r="I86" s="110"/>
      <c r="J86" s="110"/>
      <c r="K86" s="180"/>
      <c r="L86" s="110"/>
      <c r="M86" s="110"/>
      <c r="N86" s="110"/>
      <c r="O86" s="110"/>
      <c r="P86" s="110"/>
    </row>
    <row r="87" spans="1:16" hidden="1" x14ac:dyDescent="0.25">
      <c r="A87" s="156"/>
      <c r="B87" s="189"/>
      <c r="C87" s="110"/>
      <c r="D87" s="109"/>
      <c r="E87" s="180"/>
      <c r="F87" s="110"/>
      <c r="G87" s="110"/>
      <c r="H87" s="110"/>
      <c r="I87" s="110"/>
      <c r="J87" s="110"/>
      <c r="K87" s="180"/>
      <c r="L87" s="110"/>
      <c r="M87" s="110"/>
      <c r="N87" s="110"/>
      <c r="O87" s="110"/>
      <c r="P87" s="110"/>
    </row>
    <row r="88" spans="1:16" hidden="1" x14ac:dyDescent="0.25">
      <c r="A88" s="156"/>
      <c r="B88" s="189"/>
      <c r="C88" s="110"/>
      <c r="D88" s="109"/>
      <c r="E88" s="180"/>
      <c r="F88" s="110"/>
      <c r="G88" s="110"/>
      <c r="H88" s="110"/>
      <c r="I88" s="110"/>
      <c r="J88" s="110"/>
      <c r="K88" s="180"/>
      <c r="L88" s="110"/>
      <c r="M88" s="110"/>
      <c r="N88" s="110"/>
      <c r="O88" s="110"/>
      <c r="P88" s="110"/>
    </row>
    <row r="89" spans="1:16" hidden="1" x14ac:dyDescent="0.25">
      <c r="A89" s="156"/>
      <c r="B89" s="189"/>
      <c r="C89" s="110"/>
      <c r="D89" s="109"/>
      <c r="E89" s="180"/>
      <c r="F89" s="110"/>
      <c r="G89" s="110"/>
      <c r="H89" s="110"/>
      <c r="I89" s="110"/>
      <c r="J89" s="110"/>
      <c r="K89" s="180"/>
      <c r="L89" s="110"/>
      <c r="M89" s="110"/>
      <c r="N89" s="110"/>
      <c r="O89" s="110"/>
      <c r="P89" s="110"/>
    </row>
    <row r="90" spans="1:16" hidden="1" x14ac:dyDescent="0.25">
      <c r="A90" s="156"/>
      <c r="B90" s="189"/>
      <c r="C90" s="110"/>
      <c r="D90" s="109"/>
      <c r="E90" s="180"/>
      <c r="F90" s="110"/>
      <c r="G90" s="110"/>
      <c r="H90" s="110"/>
      <c r="I90" s="110"/>
      <c r="J90" s="110"/>
      <c r="K90" s="180"/>
      <c r="L90" s="110"/>
      <c r="M90" s="110"/>
      <c r="N90" s="110"/>
      <c r="O90" s="110"/>
      <c r="P90" s="110"/>
    </row>
    <row r="91" spans="1:16" hidden="1" x14ac:dyDescent="0.25">
      <c r="A91" s="156"/>
      <c r="B91" s="189"/>
      <c r="C91" s="110"/>
      <c r="D91" s="109"/>
      <c r="E91" s="180"/>
      <c r="F91" s="110"/>
      <c r="G91" s="110"/>
      <c r="H91" s="110"/>
      <c r="I91" s="110"/>
      <c r="J91" s="110"/>
      <c r="K91" s="180"/>
      <c r="L91" s="110"/>
      <c r="M91" s="110"/>
      <c r="N91" s="110"/>
      <c r="O91" s="110"/>
      <c r="P91" s="110"/>
    </row>
    <row r="92" spans="1:16" hidden="1" x14ac:dyDescent="0.25">
      <c r="A92" s="156"/>
      <c r="B92" s="189"/>
      <c r="C92" s="110"/>
      <c r="D92" s="109"/>
      <c r="E92" s="180"/>
      <c r="F92" s="110"/>
      <c r="G92" s="110"/>
      <c r="H92" s="110"/>
      <c r="I92" s="110"/>
      <c r="J92" s="110"/>
      <c r="K92" s="180"/>
      <c r="L92" s="110"/>
      <c r="M92" s="110"/>
      <c r="N92" s="110"/>
      <c r="O92" s="110"/>
      <c r="P92" s="110"/>
    </row>
    <row r="93" spans="1:16" hidden="1" x14ac:dyDescent="0.25">
      <c r="A93" s="156"/>
      <c r="B93" s="189"/>
      <c r="C93" s="110"/>
      <c r="D93" s="109"/>
      <c r="E93" s="180"/>
      <c r="F93" s="110"/>
      <c r="G93" s="110"/>
      <c r="H93" s="110"/>
      <c r="I93" s="110"/>
      <c r="J93" s="110"/>
      <c r="K93" s="180"/>
      <c r="L93" s="110"/>
      <c r="M93" s="110"/>
      <c r="N93" s="110"/>
      <c r="O93" s="110"/>
      <c r="P93" s="110"/>
    </row>
    <row r="94" spans="1:16" hidden="1" x14ac:dyDescent="0.25">
      <c r="A94" s="156"/>
      <c r="B94" s="189"/>
      <c r="C94" s="110"/>
      <c r="D94" s="109"/>
      <c r="E94" s="180"/>
      <c r="F94" s="110"/>
      <c r="G94" s="110"/>
      <c r="H94" s="110"/>
      <c r="I94" s="110"/>
      <c r="J94" s="110"/>
      <c r="K94" s="180"/>
      <c r="L94" s="110"/>
      <c r="M94" s="110"/>
      <c r="N94" s="110"/>
      <c r="O94" s="110"/>
      <c r="P94" s="110"/>
    </row>
    <row r="95" spans="1:16" hidden="1" x14ac:dyDescent="0.25">
      <c r="A95" s="156"/>
      <c r="B95" s="189"/>
      <c r="C95" s="110"/>
      <c r="D95" s="109"/>
      <c r="E95" s="180"/>
      <c r="F95" s="110"/>
      <c r="G95" s="110"/>
      <c r="H95" s="110"/>
      <c r="I95" s="110"/>
      <c r="J95" s="110"/>
      <c r="K95" s="180"/>
      <c r="L95" s="110"/>
      <c r="M95" s="110"/>
      <c r="N95" s="110"/>
      <c r="O95" s="110"/>
      <c r="P95" s="110"/>
    </row>
    <row r="96" spans="1:16" hidden="1" x14ac:dyDescent="0.25">
      <c r="A96" s="156"/>
      <c r="B96" s="189"/>
      <c r="C96" s="110"/>
      <c r="D96" s="109"/>
      <c r="E96" s="180"/>
      <c r="F96" s="110"/>
      <c r="G96" s="110"/>
      <c r="H96" s="110"/>
      <c r="I96" s="110"/>
      <c r="J96" s="110"/>
      <c r="K96" s="180"/>
      <c r="L96" s="110"/>
      <c r="M96" s="110"/>
      <c r="N96" s="110"/>
      <c r="O96" s="110"/>
      <c r="P96" s="110"/>
    </row>
  </sheetData>
  <autoFilter ref="A3:P96" xr:uid="{00000000-0001-0000-0E00-000000000000}">
    <filterColumn colId="3">
      <filters>
        <filter val="MINA LAMICHHANE"/>
      </filters>
    </filterColumn>
  </autoFilter>
  <phoneticPr fontId="69" type="noConversion"/>
  <conditionalFormatting sqref="D14 D48:D49 D52:D60 D63:D96">
    <cfRule type="expression" dxfId="8" priority="8">
      <formula>AND($A14&lt;&gt;"",MOD(ROW(),2)=0)</formula>
    </cfRule>
  </conditionalFormatting>
  <conditionalFormatting sqref="D20">
    <cfRule type="expression" dxfId="7" priority="7">
      <formula>AND($A20&lt;&gt;"",MOD(ROW(),2)=0)</formula>
    </cfRule>
  </conditionalFormatting>
  <conditionalFormatting sqref="D23">
    <cfRule type="expression" dxfId="6" priority="6">
      <formula>AND($A23&lt;&gt;"",MOD(ROW(),2)=0)</formula>
    </cfRule>
  </conditionalFormatting>
  <conditionalFormatting sqref="D39">
    <cfRule type="expression" dxfId="5" priority="1">
      <formula>AND($A39&lt;&gt;"",MOD(ROW(),2)=0)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A1:I502"/>
  <sheetViews>
    <sheetView showGridLines="0" workbookViewId="0">
      <pane ySplit="2" topLeftCell="A3" activePane="bottomLeft" state="frozen"/>
      <selection pane="bottomLeft" activeCell="F5" sqref="F5"/>
    </sheetView>
  </sheetViews>
  <sheetFormatPr defaultColWidth="8.85546875" defaultRowHeight="15" x14ac:dyDescent="0.25"/>
  <cols>
    <col min="1" max="1" width="10.28515625" bestFit="1" customWidth="1"/>
    <col min="2" max="2" width="10.28515625" customWidth="1"/>
    <col min="3" max="3" width="24" customWidth="1"/>
    <col min="6" max="7" width="12.42578125" bestFit="1" customWidth="1"/>
    <col min="8" max="8" width="13.42578125" bestFit="1" customWidth="1"/>
    <col min="9" max="9" width="28" customWidth="1"/>
  </cols>
  <sheetData>
    <row r="1" spans="1:9" ht="32.1" customHeight="1" x14ac:dyDescent="0.25">
      <c r="A1" s="264" t="s">
        <v>1382</v>
      </c>
      <c r="B1" s="266"/>
      <c r="C1" s="266"/>
      <c r="D1" s="266"/>
      <c r="E1" s="266"/>
      <c r="F1" s="266"/>
      <c r="G1" s="266"/>
      <c r="H1" s="266"/>
      <c r="I1" s="266"/>
    </row>
    <row r="2" spans="1:9" ht="27.95" customHeight="1" x14ac:dyDescent="0.25">
      <c r="A2" s="3" t="s">
        <v>3</v>
      </c>
      <c r="B2" s="181" t="s">
        <v>4</v>
      </c>
      <c r="C2" s="3" t="s">
        <v>1381</v>
      </c>
      <c r="D2" s="3" t="s">
        <v>1383</v>
      </c>
      <c r="E2" s="3" t="s">
        <v>1384</v>
      </c>
      <c r="F2" s="3" t="s">
        <v>111</v>
      </c>
      <c r="G2" s="3" t="s">
        <v>112</v>
      </c>
      <c r="H2" s="3" t="s">
        <v>1385</v>
      </c>
      <c r="I2" s="3" t="s">
        <v>1386</v>
      </c>
    </row>
    <row r="3" spans="1:9" x14ac:dyDescent="0.25">
      <c r="A3" s="100">
        <v>66916</v>
      </c>
      <c r="B3" s="187">
        <f t="shared" ref="B3:B66" si="0">IF(A3="","",IF(ISNUMBER(A3),IFERROR(VLOOKUP(TEXT(A3,"yyyy/mm/dd"),BSAD,2,FALSE),""),IFERROR(VLOOKUP(A3,BSAD,2,FALSE),"")))</f>
        <v>46203</v>
      </c>
      <c r="C3" s="4" t="s">
        <v>1387</v>
      </c>
      <c r="D3" s="4" t="s">
        <v>1388</v>
      </c>
      <c r="E3" s="4"/>
      <c r="F3" s="5"/>
      <c r="G3" s="5">
        <v>0</v>
      </c>
      <c r="H3" s="5">
        <f>IF($C3="","",$G3-$F3)</f>
        <v>0</v>
      </c>
      <c r="I3" s="4" t="s">
        <v>1389</v>
      </c>
    </row>
    <row r="4" spans="1:9" ht="25.5" customHeight="1" x14ac:dyDescent="0.25">
      <c r="A4" s="100">
        <v>66916</v>
      </c>
      <c r="B4" s="187">
        <f t="shared" si="0"/>
        <v>46203</v>
      </c>
      <c r="C4" s="4" t="s">
        <v>85</v>
      </c>
      <c r="D4" s="4" t="s">
        <v>1390</v>
      </c>
      <c r="E4" s="4"/>
      <c r="F4" s="5">
        <v>0</v>
      </c>
      <c r="G4" s="5">
        <v>30294</v>
      </c>
      <c r="H4" s="5">
        <f t="shared" ref="H4:H67" si="1">IF($C4="","",$H3+$G4-$F4)</f>
        <v>30294</v>
      </c>
      <c r="I4" s="4" t="s">
        <v>1391</v>
      </c>
    </row>
    <row r="5" spans="1:9" ht="25.5" customHeight="1" x14ac:dyDescent="0.25">
      <c r="A5" s="100">
        <v>66916</v>
      </c>
      <c r="B5" s="187">
        <f t="shared" si="0"/>
        <v>46203</v>
      </c>
      <c r="C5" s="4" t="s">
        <v>86</v>
      </c>
      <c r="D5" s="4" t="s">
        <v>1392</v>
      </c>
      <c r="E5" s="4"/>
      <c r="F5" s="5">
        <v>46566.06</v>
      </c>
      <c r="G5" s="5">
        <v>0</v>
      </c>
      <c r="H5" s="5">
        <f t="shared" si="1"/>
        <v>-16272.059999999998</v>
      </c>
      <c r="I5" s="4" t="s">
        <v>1393</v>
      </c>
    </row>
    <row r="6" spans="1:9" ht="25.5" customHeight="1" x14ac:dyDescent="0.25">
      <c r="A6" s="100">
        <v>66917</v>
      </c>
      <c r="B6" s="187">
        <f t="shared" si="0"/>
        <v>46204</v>
      </c>
      <c r="C6" s="4" t="s">
        <v>85</v>
      </c>
      <c r="D6" s="4" t="s">
        <v>1390</v>
      </c>
      <c r="E6" s="4"/>
      <c r="F6" s="5">
        <v>0</v>
      </c>
      <c r="G6" s="5">
        <v>56542</v>
      </c>
      <c r="H6" s="5">
        <f t="shared" si="1"/>
        <v>40269.94</v>
      </c>
      <c r="I6" s="4" t="s">
        <v>1391</v>
      </c>
    </row>
    <row r="7" spans="1:9" ht="25.5" customHeight="1" x14ac:dyDescent="0.25">
      <c r="A7" s="100">
        <v>66917</v>
      </c>
      <c r="B7" s="187">
        <f t="shared" si="0"/>
        <v>46204</v>
      </c>
      <c r="C7" s="4" t="s">
        <v>86</v>
      </c>
      <c r="D7" s="4" t="s">
        <v>1392</v>
      </c>
      <c r="E7" s="4"/>
      <c r="F7" s="5">
        <v>18628.82</v>
      </c>
      <c r="G7" s="5">
        <v>0</v>
      </c>
      <c r="H7" s="5">
        <f t="shared" si="1"/>
        <v>21641.120000000003</v>
      </c>
      <c r="I7" s="4" t="s">
        <v>1393</v>
      </c>
    </row>
    <row r="8" spans="1:9" ht="25.5" customHeight="1" x14ac:dyDescent="0.25">
      <c r="A8" s="100">
        <v>66918</v>
      </c>
      <c r="B8" s="187">
        <f t="shared" si="0"/>
        <v>46205</v>
      </c>
      <c r="C8" s="4" t="s">
        <v>85</v>
      </c>
      <c r="D8" s="4" t="s">
        <v>1390</v>
      </c>
      <c r="E8" s="4"/>
      <c r="F8" s="5">
        <v>0</v>
      </c>
      <c r="G8" s="5">
        <v>31244</v>
      </c>
      <c r="H8" s="5">
        <f t="shared" si="1"/>
        <v>52885.120000000003</v>
      </c>
      <c r="I8" s="4" t="s">
        <v>1391</v>
      </c>
    </row>
    <row r="9" spans="1:9" ht="25.5" customHeight="1" x14ac:dyDescent="0.25">
      <c r="A9" s="100">
        <v>66918</v>
      </c>
      <c r="B9" s="187">
        <f t="shared" si="0"/>
        <v>46205</v>
      </c>
      <c r="C9" s="4" t="s">
        <v>86</v>
      </c>
      <c r="D9" s="4" t="s">
        <v>1392</v>
      </c>
      <c r="E9" s="4"/>
      <c r="F9" s="5">
        <v>52313.7</v>
      </c>
      <c r="G9" s="5">
        <v>0</v>
      </c>
      <c r="H9" s="5">
        <f t="shared" si="1"/>
        <v>571.42000000000553</v>
      </c>
      <c r="I9" s="4" t="s">
        <v>1393</v>
      </c>
    </row>
    <row r="10" spans="1:9" ht="25.5" customHeight="1" x14ac:dyDescent="0.25">
      <c r="A10" s="100">
        <v>66919</v>
      </c>
      <c r="B10" s="187">
        <f t="shared" si="0"/>
        <v>46206</v>
      </c>
      <c r="C10" s="4" t="s">
        <v>85</v>
      </c>
      <c r="D10" s="4" t="s">
        <v>1390</v>
      </c>
      <c r="E10" s="4"/>
      <c r="F10" s="5">
        <v>0</v>
      </c>
      <c r="G10" s="5">
        <v>36698.99</v>
      </c>
      <c r="H10" s="5">
        <f t="shared" si="1"/>
        <v>37270.410000000003</v>
      </c>
      <c r="I10" s="4" t="s">
        <v>1391</v>
      </c>
    </row>
    <row r="11" spans="1:9" ht="25.5" customHeight="1" x14ac:dyDescent="0.25">
      <c r="A11" s="100">
        <v>66919</v>
      </c>
      <c r="B11" s="187">
        <f t="shared" si="0"/>
        <v>46206</v>
      </c>
      <c r="C11" s="4" t="s">
        <v>86</v>
      </c>
      <c r="D11" s="4" t="s">
        <v>1392</v>
      </c>
      <c r="E11" s="4"/>
      <c r="F11" s="5">
        <v>21620.59</v>
      </c>
      <c r="G11" s="5">
        <v>0</v>
      </c>
      <c r="H11" s="5">
        <f t="shared" si="1"/>
        <v>15649.820000000003</v>
      </c>
      <c r="I11" s="4" t="s">
        <v>1393</v>
      </c>
    </row>
    <row r="12" spans="1:9" ht="25.5" customHeight="1" x14ac:dyDescent="0.25">
      <c r="A12" s="100">
        <v>66920</v>
      </c>
      <c r="B12" s="187">
        <f t="shared" si="0"/>
        <v>46207</v>
      </c>
      <c r="C12" s="4" t="s">
        <v>85</v>
      </c>
      <c r="D12" s="4" t="s">
        <v>1390</v>
      </c>
      <c r="E12" s="4"/>
      <c r="F12" s="5">
        <v>0</v>
      </c>
      <c r="G12" s="5">
        <v>32424</v>
      </c>
      <c r="H12" s="5">
        <f t="shared" si="1"/>
        <v>48073.820000000007</v>
      </c>
      <c r="I12" s="4" t="s">
        <v>1391</v>
      </c>
    </row>
    <row r="13" spans="1:9" ht="25.5" customHeight="1" x14ac:dyDescent="0.25">
      <c r="A13" s="100">
        <v>66920</v>
      </c>
      <c r="B13" s="187">
        <f t="shared" si="0"/>
        <v>46207</v>
      </c>
      <c r="C13" s="4" t="s">
        <v>86</v>
      </c>
      <c r="D13" s="4" t="s">
        <v>1392</v>
      </c>
      <c r="E13" s="4"/>
      <c r="F13" s="5">
        <v>42413.84</v>
      </c>
      <c r="G13" s="5">
        <v>0</v>
      </c>
      <c r="H13" s="5">
        <f t="shared" si="1"/>
        <v>5659.9800000000105</v>
      </c>
      <c r="I13" s="4" t="s">
        <v>1393</v>
      </c>
    </row>
    <row r="14" spans="1:9" ht="25.5" customHeight="1" x14ac:dyDescent="0.25">
      <c r="A14" s="100">
        <v>66921</v>
      </c>
      <c r="B14" s="187">
        <f t="shared" si="0"/>
        <v>46208</v>
      </c>
      <c r="C14" s="4" t="s">
        <v>85</v>
      </c>
      <c r="D14" s="4" t="s">
        <v>1390</v>
      </c>
      <c r="E14" s="4"/>
      <c r="F14" s="5">
        <v>0</v>
      </c>
      <c r="G14" s="5">
        <v>51791</v>
      </c>
      <c r="H14" s="5">
        <f t="shared" si="1"/>
        <v>57450.98000000001</v>
      </c>
      <c r="I14" s="4" t="s">
        <v>1391</v>
      </c>
    </row>
    <row r="15" spans="1:9" ht="25.5" customHeight="1" x14ac:dyDescent="0.25">
      <c r="A15" s="100">
        <v>66921</v>
      </c>
      <c r="B15" s="187">
        <f t="shared" si="0"/>
        <v>46208</v>
      </c>
      <c r="C15" s="4" t="s">
        <v>86</v>
      </c>
      <c r="D15" s="4" t="s">
        <v>1392</v>
      </c>
      <c r="E15" s="4"/>
      <c r="F15" s="5">
        <v>18422.740000000002</v>
      </c>
      <c r="G15" s="5">
        <v>0</v>
      </c>
      <c r="H15" s="5">
        <f t="shared" si="1"/>
        <v>39028.240000000005</v>
      </c>
      <c r="I15" s="4" t="s">
        <v>1393</v>
      </c>
    </row>
    <row r="16" spans="1:9" ht="25.5" customHeight="1" x14ac:dyDescent="0.25">
      <c r="A16" s="100">
        <v>66922</v>
      </c>
      <c r="B16" s="187">
        <f t="shared" si="0"/>
        <v>46209</v>
      </c>
      <c r="C16" s="4" t="s">
        <v>85</v>
      </c>
      <c r="D16" s="4" t="s">
        <v>1390</v>
      </c>
      <c r="E16" s="4"/>
      <c r="F16" s="5">
        <v>0</v>
      </c>
      <c r="G16" s="5">
        <v>33341.019999999997</v>
      </c>
      <c r="H16" s="5">
        <f t="shared" si="1"/>
        <v>72369.260000000009</v>
      </c>
      <c r="I16" s="4" t="s">
        <v>1391</v>
      </c>
    </row>
    <row r="17" spans="1:9" ht="25.5" customHeight="1" x14ac:dyDescent="0.25">
      <c r="A17" s="100">
        <v>66922</v>
      </c>
      <c r="B17" s="187">
        <f t="shared" si="0"/>
        <v>46209</v>
      </c>
      <c r="C17" s="4" t="s">
        <v>86</v>
      </c>
      <c r="D17" s="4" t="s">
        <v>1392</v>
      </c>
      <c r="E17" s="4"/>
      <c r="F17" s="5">
        <v>40581.21</v>
      </c>
      <c r="G17" s="5">
        <v>0</v>
      </c>
      <c r="H17" s="5">
        <f t="shared" si="1"/>
        <v>31788.05000000001</v>
      </c>
      <c r="I17" s="4" t="s">
        <v>1393</v>
      </c>
    </row>
    <row r="18" spans="1:9" ht="25.5" customHeight="1" x14ac:dyDescent="0.25">
      <c r="A18" s="100">
        <v>66923</v>
      </c>
      <c r="B18" s="187">
        <f t="shared" si="0"/>
        <v>46210</v>
      </c>
      <c r="C18" s="4" t="s">
        <v>85</v>
      </c>
      <c r="D18" s="4" t="s">
        <v>1390</v>
      </c>
      <c r="E18" s="4"/>
      <c r="F18" s="5">
        <v>0</v>
      </c>
      <c r="G18" s="5">
        <v>35376.5</v>
      </c>
      <c r="H18" s="5">
        <f t="shared" si="1"/>
        <v>67164.550000000017</v>
      </c>
      <c r="I18" s="4" t="s">
        <v>1391</v>
      </c>
    </row>
    <row r="19" spans="1:9" ht="25.5" customHeight="1" x14ac:dyDescent="0.25">
      <c r="A19" s="100">
        <v>66923</v>
      </c>
      <c r="B19" s="187">
        <f t="shared" si="0"/>
        <v>46210</v>
      </c>
      <c r="C19" s="4" t="s">
        <v>86</v>
      </c>
      <c r="D19" s="4" t="s">
        <v>1392</v>
      </c>
      <c r="E19" s="4"/>
      <c r="F19" s="5">
        <v>25300.68</v>
      </c>
      <c r="G19" s="5">
        <v>0</v>
      </c>
      <c r="H19" s="5">
        <f t="shared" si="1"/>
        <v>41863.870000000017</v>
      </c>
      <c r="I19" s="4" t="s">
        <v>1393</v>
      </c>
    </row>
    <row r="20" spans="1:9" ht="25.5" customHeight="1" x14ac:dyDescent="0.25">
      <c r="A20" s="100">
        <v>66924</v>
      </c>
      <c r="B20" s="187">
        <f t="shared" si="0"/>
        <v>46211</v>
      </c>
      <c r="C20" s="4" t="s">
        <v>85</v>
      </c>
      <c r="D20" s="4" t="s">
        <v>1390</v>
      </c>
      <c r="E20" s="4"/>
      <c r="F20" s="5">
        <v>0</v>
      </c>
      <c r="G20" s="5">
        <v>58519.02</v>
      </c>
      <c r="H20" s="5">
        <f t="shared" si="1"/>
        <v>100382.89000000001</v>
      </c>
      <c r="I20" s="4" t="s">
        <v>1391</v>
      </c>
    </row>
    <row r="21" spans="1:9" ht="25.5" customHeight="1" x14ac:dyDescent="0.25">
      <c r="A21" s="100">
        <v>66924</v>
      </c>
      <c r="B21" s="187">
        <f t="shared" si="0"/>
        <v>46211</v>
      </c>
      <c r="C21" s="4" t="s">
        <v>86</v>
      </c>
      <c r="D21" s="4" t="s">
        <v>1392</v>
      </c>
      <c r="E21" s="4"/>
      <c r="F21" s="5">
        <v>48279.74</v>
      </c>
      <c r="G21" s="5">
        <v>0</v>
      </c>
      <c r="H21" s="5">
        <f t="shared" si="1"/>
        <v>52103.150000000016</v>
      </c>
      <c r="I21" s="4" t="s">
        <v>1393</v>
      </c>
    </row>
    <row r="22" spans="1:9" ht="25.5" customHeight="1" x14ac:dyDescent="0.25">
      <c r="A22" s="100">
        <v>66925</v>
      </c>
      <c r="B22" s="187">
        <f t="shared" si="0"/>
        <v>46212</v>
      </c>
      <c r="C22" s="4" t="s">
        <v>85</v>
      </c>
      <c r="D22" s="4" t="s">
        <v>1390</v>
      </c>
      <c r="E22" s="4"/>
      <c r="F22" s="5">
        <v>0</v>
      </c>
      <c r="G22" s="5">
        <v>36819</v>
      </c>
      <c r="H22" s="5">
        <f t="shared" si="1"/>
        <v>88922.150000000023</v>
      </c>
      <c r="I22" s="4" t="s">
        <v>1391</v>
      </c>
    </row>
    <row r="23" spans="1:9" ht="25.5" customHeight="1" x14ac:dyDescent="0.25">
      <c r="A23" s="100">
        <v>66925</v>
      </c>
      <c r="B23" s="187">
        <f t="shared" si="0"/>
        <v>46212</v>
      </c>
      <c r="C23" s="4" t="s">
        <v>86</v>
      </c>
      <c r="D23" s="4" t="s">
        <v>1392</v>
      </c>
      <c r="E23" s="4"/>
      <c r="F23" s="5">
        <v>28056.07</v>
      </c>
      <c r="G23" s="5">
        <v>0</v>
      </c>
      <c r="H23" s="5">
        <f t="shared" si="1"/>
        <v>60866.080000000024</v>
      </c>
      <c r="I23" s="4" t="s">
        <v>1393</v>
      </c>
    </row>
    <row r="24" spans="1:9" ht="25.5" customHeight="1" x14ac:dyDescent="0.25">
      <c r="A24" s="100">
        <v>66926</v>
      </c>
      <c r="B24" s="187">
        <f t="shared" si="0"/>
        <v>46213</v>
      </c>
      <c r="C24" s="4" t="s">
        <v>85</v>
      </c>
      <c r="D24" s="4" t="s">
        <v>1390</v>
      </c>
      <c r="E24" s="4"/>
      <c r="F24" s="5">
        <v>0</v>
      </c>
      <c r="G24" s="5">
        <v>34236</v>
      </c>
      <c r="H24" s="5">
        <f t="shared" si="1"/>
        <v>95102.080000000016</v>
      </c>
      <c r="I24" s="4" t="s">
        <v>1391</v>
      </c>
    </row>
    <row r="25" spans="1:9" ht="25.5" customHeight="1" x14ac:dyDescent="0.25">
      <c r="A25" s="100">
        <v>66926</v>
      </c>
      <c r="B25" s="187">
        <f t="shared" si="0"/>
        <v>46213</v>
      </c>
      <c r="C25" s="4" t="s">
        <v>86</v>
      </c>
      <c r="D25" s="4" t="s">
        <v>1392</v>
      </c>
      <c r="E25" s="4"/>
      <c r="F25" s="5">
        <v>34324.28</v>
      </c>
      <c r="G25" s="5">
        <v>0</v>
      </c>
      <c r="H25" s="5">
        <f t="shared" si="1"/>
        <v>60777.800000000017</v>
      </c>
      <c r="I25" s="4" t="s">
        <v>1393</v>
      </c>
    </row>
    <row r="26" spans="1:9" ht="25.5" customHeight="1" x14ac:dyDescent="0.25">
      <c r="A26" s="100">
        <v>66927</v>
      </c>
      <c r="B26" s="187">
        <f t="shared" si="0"/>
        <v>46214</v>
      </c>
      <c r="C26" s="4" t="s">
        <v>85</v>
      </c>
      <c r="D26" s="4" t="s">
        <v>1390</v>
      </c>
      <c r="E26" s="4"/>
      <c r="F26" s="5">
        <v>0</v>
      </c>
      <c r="G26" s="5">
        <v>29714.01</v>
      </c>
      <c r="H26" s="5">
        <f t="shared" si="1"/>
        <v>90491.810000000012</v>
      </c>
      <c r="I26" s="4" t="s">
        <v>1391</v>
      </c>
    </row>
    <row r="27" spans="1:9" ht="25.5" customHeight="1" x14ac:dyDescent="0.25">
      <c r="A27" s="100">
        <v>66927</v>
      </c>
      <c r="B27" s="187">
        <f t="shared" si="0"/>
        <v>46214</v>
      </c>
      <c r="C27" s="4" t="s">
        <v>86</v>
      </c>
      <c r="D27" s="4" t="s">
        <v>1392</v>
      </c>
      <c r="E27" s="4"/>
      <c r="F27" s="5">
        <v>30418.59</v>
      </c>
      <c r="G27" s="5">
        <v>0</v>
      </c>
      <c r="H27" s="5">
        <f t="shared" si="1"/>
        <v>60073.220000000016</v>
      </c>
      <c r="I27" s="4" t="s">
        <v>1393</v>
      </c>
    </row>
    <row r="28" spans="1:9" ht="25.5" customHeight="1" x14ac:dyDescent="0.25">
      <c r="A28" s="100">
        <v>66928</v>
      </c>
      <c r="B28" s="187">
        <f t="shared" si="0"/>
        <v>46215</v>
      </c>
      <c r="C28" s="4" t="s">
        <v>85</v>
      </c>
      <c r="D28" s="4" t="s">
        <v>1390</v>
      </c>
      <c r="E28" s="4"/>
      <c r="F28" s="5">
        <v>0</v>
      </c>
      <c r="G28" s="5">
        <v>27524</v>
      </c>
      <c r="H28" s="5">
        <f t="shared" si="1"/>
        <v>87597.220000000016</v>
      </c>
      <c r="I28" s="4" t="s">
        <v>1391</v>
      </c>
    </row>
    <row r="29" spans="1:9" ht="25.5" customHeight="1" x14ac:dyDescent="0.25">
      <c r="A29" s="100">
        <v>66928</v>
      </c>
      <c r="B29" s="187">
        <f t="shared" si="0"/>
        <v>46215</v>
      </c>
      <c r="C29" s="4" t="s">
        <v>86</v>
      </c>
      <c r="D29" s="4" t="s">
        <v>1392</v>
      </c>
      <c r="E29" s="4"/>
      <c r="F29" s="5">
        <v>55786.21</v>
      </c>
      <c r="G29" s="5">
        <v>0</v>
      </c>
      <c r="H29" s="5">
        <f t="shared" si="1"/>
        <v>31811.010000000017</v>
      </c>
      <c r="I29" s="4" t="s">
        <v>1393</v>
      </c>
    </row>
    <row r="30" spans="1:9" ht="25.5" customHeight="1" x14ac:dyDescent="0.25">
      <c r="A30" s="100">
        <v>66929</v>
      </c>
      <c r="B30" s="187">
        <f t="shared" si="0"/>
        <v>46216</v>
      </c>
      <c r="C30" s="4" t="s">
        <v>85</v>
      </c>
      <c r="D30" s="4" t="s">
        <v>1390</v>
      </c>
      <c r="E30" s="4"/>
      <c r="F30" s="5">
        <v>0</v>
      </c>
      <c r="G30" s="5">
        <v>36413.01</v>
      </c>
      <c r="H30" s="5">
        <f t="shared" si="1"/>
        <v>68224.020000000019</v>
      </c>
      <c r="I30" s="4" t="s">
        <v>1391</v>
      </c>
    </row>
    <row r="31" spans="1:9" ht="25.5" customHeight="1" x14ac:dyDescent="0.25">
      <c r="A31" s="100">
        <v>66929</v>
      </c>
      <c r="B31" s="187">
        <f t="shared" si="0"/>
        <v>46216</v>
      </c>
      <c r="C31" s="4" t="s">
        <v>86</v>
      </c>
      <c r="D31" s="4" t="s">
        <v>1392</v>
      </c>
      <c r="E31" s="4"/>
      <c r="F31" s="5">
        <v>12102.32</v>
      </c>
      <c r="G31" s="5">
        <v>0</v>
      </c>
      <c r="H31" s="5">
        <f t="shared" si="1"/>
        <v>56121.700000000019</v>
      </c>
      <c r="I31" s="4" t="s">
        <v>1393</v>
      </c>
    </row>
    <row r="32" spans="1:9" ht="25.5" customHeight="1" x14ac:dyDescent="0.25">
      <c r="A32" s="100">
        <v>66930</v>
      </c>
      <c r="B32" s="187">
        <f t="shared" si="0"/>
        <v>46217</v>
      </c>
      <c r="C32" s="4" t="s">
        <v>85</v>
      </c>
      <c r="D32" s="4" t="s">
        <v>1390</v>
      </c>
      <c r="E32" s="4"/>
      <c r="F32" s="5">
        <v>0</v>
      </c>
      <c r="G32" s="5">
        <v>32259</v>
      </c>
      <c r="H32" s="5">
        <f t="shared" si="1"/>
        <v>88380.700000000012</v>
      </c>
      <c r="I32" s="4" t="s">
        <v>1391</v>
      </c>
    </row>
    <row r="33" spans="1:9" ht="25.5" customHeight="1" x14ac:dyDescent="0.25">
      <c r="A33" s="100">
        <v>66930</v>
      </c>
      <c r="B33" s="187">
        <f t="shared" si="0"/>
        <v>46217</v>
      </c>
      <c r="C33" s="4" t="s">
        <v>86</v>
      </c>
      <c r="D33" s="4" t="s">
        <v>1392</v>
      </c>
      <c r="E33" s="4"/>
      <c r="F33" s="5">
        <v>41521.839999999997</v>
      </c>
      <c r="G33" s="5">
        <v>0</v>
      </c>
      <c r="H33" s="5">
        <f t="shared" si="1"/>
        <v>46858.860000000015</v>
      </c>
      <c r="I33" s="4" t="s">
        <v>1393</v>
      </c>
    </row>
    <row r="34" spans="1:9" ht="25.5" customHeight="1" x14ac:dyDescent="0.25">
      <c r="A34" s="100">
        <v>66931</v>
      </c>
      <c r="B34" s="187">
        <f t="shared" si="0"/>
        <v>46218</v>
      </c>
      <c r="C34" s="4" t="s">
        <v>85</v>
      </c>
      <c r="D34" s="4" t="s">
        <v>1390</v>
      </c>
      <c r="E34" s="4"/>
      <c r="F34" s="5">
        <v>0</v>
      </c>
      <c r="G34" s="5">
        <v>38035.49</v>
      </c>
      <c r="H34" s="5">
        <f t="shared" si="1"/>
        <v>84894.35</v>
      </c>
      <c r="I34" s="4" t="s">
        <v>1391</v>
      </c>
    </row>
    <row r="35" spans="1:9" ht="25.5" customHeight="1" x14ac:dyDescent="0.25">
      <c r="A35" s="100">
        <v>66931</v>
      </c>
      <c r="B35" s="187">
        <f t="shared" si="0"/>
        <v>46218</v>
      </c>
      <c r="C35" s="4" t="s">
        <v>86</v>
      </c>
      <c r="D35" s="4" t="s">
        <v>1392</v>
      </c>
      <c r="E35" s="4"/>
      <c r="F35" s="5">
        <v>14118.2</v>
      </c>
      <c r="G35" s="5">
        <v>0</v>
      </c>
      <c r="H35" s="5">
        <f t="shared" si="1"/>
        <v>70776.150000000009</v>
      </c>
      <c r="I35" s="4" t="s">
        <v>1393</v>
      </c>
    </row>
    <row r="36" spans="1:9" x14ac:dyDescent="0.25">
      <c r="A36" s="100"/>
      <c r="B36" s="187" t="str">
        <f t="shared" si="0"/>
        <v/>
      </c>
      <c r="C36" s="4"/>
      <c r="D36" s="4"/>
      <c r="E36" s="4"/>
      <c r="F36" s="5"/>
      <c r="G36" s="5"/>
      <c r="H36" s="5" t="str">
        <f t="shared" si="1"/>
        <v/>
      </c>
      <c r="I36" s="4"/>
    </row>
    <row r="37" spans="1:9" x14ac:dyDescent="0.25">
      <c r="A37" s="100"/>
      <c r="B37" s="187" t="str">
        <f t="shared" si="0"/>
        <v/>
      </c>
      <c r="C37" s="4"/>
      <c r="D37" s="4"/>
      <c r="E37" s="4"/>
      <c r="F37" s="5"/>
      <c r="G37" s="5"/>
      <c r="H37" s="5" t="str">
        <f t="shared" si="1"/>
        <v/>
      </c>
      <c r="I37" s="4"/>
    </row>
    <row r="38" spans="1:9" x14ac:dyDescent="0.25">
      <c r="A38" s="100"/>
      <c r="B38" s="187" t="str">
        <f t="shared" si="0"/>
        <v/>
      </c>
      <c r="C38" s="4"/>
      <c r="D38" s="4"/>
      <c r="E38" s="4"/>
      <c r="F38" s="5"/>
      <c r="G38" s="5"/>
      <c r="H38" s="5" t="str">
        <f t="shared" si="1"/>
        <v/>
      </c>
      <c r="I38" s="4"/>
    </row>
    <row r="39" spans="1:9" x14ac:dyDescent="0.25">
      <c r="A39" s="100"/>
      <c r="B39" s="187" t="str">
        <f t="shared" si="0"/>
        <v/>
      </c>
      <c r="C39" s="4"/>
      <c r="D39" s="4"/>
      <c r="E39" s="4"/>
      <c r="F39" s="5"/>
      <c r="G39" s="5"/>
      <c r="H39" s="5" t="str">
        <f t="shared" si="1"/>
        <v/>
      </c>
      <c r="I39" s="4"/>
    </row>
    <row r="40" spans="1:9" x14ac:dyDescent="0.25">
      <c r="A40" s="100"/>
      <c r="B40" s="187" t="str">
        <f t="shared" si="0"/>
        <v/>
      </c>
      <c r="C40" s="4"/>
      <c r="D40" s="4"/>
      <c r="E40" s="4"/>
      <c r="F40" s="5"/>
      <c r="G40" s="5"/>
      <c r="H40" s="5" t="str">
        <f t="shared" si="1"/>
        <v/>
      </c>
      <c r="I40" s="4"/>
    </row>
    <row r="41" spans="1:9" x14ac:dyDescent="0.25">
      <c r="A41" s="100"/>
      <c r="B41" s="187" t="str">
        <f t="shared" si="0"/>
        <v/>
      </c>
      <c r="C41" s="4"/>
      <c r="D41" s="4"/>
      <c r="E41" s="4"/>
      <c r="F41" s="5"/>
      <c r="G41" s="5"/>
      <c r="H41" s="5" t="str">
        <f t="shared" si="1"/>
        <v/>
      </c>
      <c r="I41" s="4"/>
    </row>
    <row r="42" spans="1:9" x14ac:dyDescent="0.25">
      <c r="A42" s="100"/>
      <c r="B42" s="187" t="str">
        <f t="shared" si="0"/>
        <v/>
      </c>
      <c r="C42" s="4"/>
      <c r="D42" s="4"/>
      <c r="E42" s="4"/>
      <c r="F42" s="5"/>
      <c r="G42" s="5"/>
      <c r="H42" s="5" t="str">
        <f t="shared" si="1"/>
        <v/>
      </c>
      <c r="I42" s="4"/>
    </row>
    <row r="43" spans="1:9" x14ac:dyDescent="0.25">
      <c r="A43" s="100"/>
      <c r="B43" s="187" t="str">
        <f t="shared" si="0"/>
        <v/>
      </c>
      <c r="C43" s="4"/>
      <c r="D43" s="4"/>
      <c r="E43" s="4"/>
      <c r="F43" s="5"/>
      <c r="G43" s="5"/>
      <c r="H43" s="5" t="str">
        <f t="shared" si="1"/>
        <v/>
      </c>
      <c r="I43" s="4"/>
    </row>
    <row r="44" spans="1:9" x14ac:dyDescent="0.25">
      <c r="A44" s="100"/>
      <c r="B44" s="187" t="str">
        <f t="shared" si="0"/>
        <v/>
      </c>
      <c r="C44" s="4"/>
      <c r="D44" s="4"/>
      <c r="E44" s="4"/>
      <c r="F44" s="5"/>
      <c r="G44" s="5"/>
      <c r="H44" s="5" t="str">
        <f t="shared" si="1"/>
        <v/>
      </c>
      <c r="I44" s="4"/>
    </row>
    <row r="45" spans="1:9" x14ac:dyDescent="0.25">
      <c r="A45" s="100"/>
      <c r="B45" s="187" t="str">
        <f t="shared" si="0"/>
        <v/>
      </c>
      <c r="C45" s="4"/>
      <c r="D45" s="4"/>
      <c r="E45" s="4"/>
      <c r="F45" s="5"/>
      <c r="G45" s="5"/>
      <c r="H45" s="5" t="str">
        <f t="shared" si="1"/>
        <v/>
      </c>
      <c r="I45" s="4"/>
    </row>
    <row r="46" spans="1:9" x14ac:dyDescent="0.25">
      <c r="A46" s="100"/>
      <c r="B46" s="187" t="str">
        <f t="shared" si="0"/>
        <v/>
      </c>
      <c r="C46" s="4"/>
      <c r="D46" s="4"/>
      <c r="E46" s="4"/>
      <c r="F46" s="5"/>
      <c r="G46" s="5"/>
      <c r="H46" s="5" t="str">
        <f t="shared" si="1"/>
        <v/>
      </c>
      <c r="I46" s="4"/>
    </row>
    <row r="47" spans="1:9" x14ac:dyDescent="0.25">
      <c r="A47" s="100"/>
      <c r="B47" s="187" t="str">
        <f t="shared" si="0"/>
        <v/>
      </c>
      <c r="C47" s="4"/>
      <c r="D47" s="4"/>
      <c r="E47" s="4"/>
      <c r="F47" s="5"/>
      <c r="G47" s="5"/>
      <c r="H47" s="5" t="str">
        <f t="shared" si="1"/>
        <v/>
      </c>
      <c r="I47" s="4"/>
    </row>
    <row r="48" spans="1:9" x14ac:dyDescent="0.25">
      <c r="A48" s="100"/>
      <c r="B48" s="187" t="str">
        <f t="shared" si="0"/>
        <v/>
      </c>
      <c r="C48" s="4"/>
      <c r="D48" s="4"/>
      <c r="E48" s="4"/>
      <c r="F48" s="5"/>
      <c r="G48" s="5"/>
      <c r="H48" s="5" t="str">
        <f t="shared" si="1"/>
        <v/>
      </c>
      <c r="I48" s="4"/>
    </row>
    <row r="49" spans="1:9" x14ac:dyDescent="0.25">
      <c r="A49" s="100"/>
      <c r="B49" s="187" t="str">
        <f t="shared" si="0"/>
        <v/>
      </c>
      <c r="C49" s="4"/>
      <c r="D49" s="4"/>
      <c r="E49" s="4"/>
      <c r="F49" s="5"/>
      <c r="G49" s="5"/>
      <c r="H49" s="5" t="str">
        <f t="shared" si="1"/>
        <v/>
      </c>
      <c r="I49" s="4"/>
    </row>
    <row r="50" spans="1:9" x14ac:dyDescent="0.25">
      <c r="A50" s="100"/>
      <c r="B50" s="187" t="str">
        <f t="shared" si="0"/>
        <v/>
      </c>
      <c r="C50" s="4"/>
      <c r="D50" s="4"/>
      <c r="E50" s="4"/>
      <c r="F50" s="5"/>
      <c r="G50" s="5"/>
      <c r="H50" s="5" t="str">
        <f t="shared" si="1"/>
        <v/>
      </c>
      <c r="I50" s="4"/>
    </row>
    <row r="51" spans="1:9" x14ac:dyDescent="0.25">
      <c r="A51" s="100"/>
      <c r="B51" s="187" t="str">
        <f t="shared" si="0"/>
        <v/>
      </c>
      <c r="C51" s="4"/>
      <c r="D51" s="4"/>
      <c r="E51" s="4"/>
      <c r="F51" s="5"/>
      <c r="G51" s="5"/>
      <c r="H51" s="5" t="str">
        <f t="shared" si="1"/>
        <v/>
      </c>
      <c r="I51" s="4"/>
    </row>
    <row r="52" spans="1:9" x14ac:dyDescent="0.25">
      <c r="A52" s="100"/>
      <c r="B52" s="187" t="str">
        <f t="shared" si="0"/>
        <v/>
      </c>
      <c r="C52" s="4"/>
      <c r="D52" s="4"/>
      <c r="E52" s="4"/>
      <c r="F52" s="5"/>
      <c r="G52" s="5"/>
      <c r="H52" s="5" t="str">
        <f t="shared" si="1"/>
        <v/>
      </c>
      <c r="I52" s="4"/>
    </row>
    <row r="53" spans="1:9" x14ac:dyDescent="0.25">
      <c r="A53" s="100"/>
      <c r="B53" s="187" t="str">
        <f t="shared" si="0"/>
        <v/>
      </c>
      <c r="C53" s="4"/>
      <c r="D53" s="4"/>
      <c r="E53" s="4"/>
      <c r="F53" s="5"/>
      <c r="G53" s="5"/>
      <c r="H53" s="5" t="str">
        <f t="shared" si="1"/>
        <v/>
      </c>
      <c r="I53" s="4"/>
    </row>
    <row r="54" spans="1:9" x14ac:dyDescent="0.25">
      <c r="A54" s="100"/>
      <c r="B54" s="187" t="str">
        <f t="shared" si="0"/>
        <v/>
      </c>
      <c r="C54" s="4"/>
      <c r="D54" s="4"/>
      <c r="E54" s="4"/>
      <c r="F54" s="5"/>
      <c r="G54" s="5"/>
      <c r="H54" s="5" t="str">
        <f t="shared" si="1"/>
        <v/>
      </c>
      <c r="I54" s="4"/>
    </row>
    <row r="55" spans="1:9" x14ac:dyDescent="0.25">
      <c r="A55" s="100"/>
      <c r="B55" s="187" t="str">
        <f t="shared" si="0"/>
        <v/>
      </c>
      <c r="C55" s="4"/>
      <c r="D55" s="4"/>
      <c r="E55" s="4"/>
      <c r="F55" s="5"/>
      <c r="G55" s="5"/>
      <c r="H55" s="5" t="str">
        <f t="shared" si="1"/>
        <v/>
      </c>
      <c r="I55" s="4"/>
    </row>
    <row r="56" spans="1:9" x14ac:dyDescent="0.25">
      <c r="A56" s="100"/>
      <c r="B56" s="187" t="str">
        <f t="shared" si="0"/>
        <v/>
      </c>
      <c r="C56" s="4"/>
      <c r="D56" s="4"/>
      <c r="E56" s="4"/>
      <c r="F56" s="5"/>
      <c r="G56" s="5"/>
      <c r="H56" s="5" t="str">
        <f t="shared" si="1"/>
        <v/>
      </c>
      <c r="I56" s="4"/>
    </row>
    <row r="57" spans="1:9" x14ac:dyDescent="0.25">
      <c r="A57" s="100"/>
      <c r="B57" s="187" t="str">
        <f t="shared" si="0"/>
        <v/>
      </c>
      <c r="C57" s="4"/>
      <c r="D57" s="4"/>
      <c r="E57" s="4"/>
      <c r="F57" s="5"/>
      <c r="G57" s="5"/>
      <c r="H57" s="5" t="str">
        <f t="shared" si="1"/>
        <v/>
      </c>
      <c r="I57" s="4"/>
    </row>
    <row r="58" spans="1:9" x14ac:dyDescent="0.25">
      <c r="A58" s="100"/>
      <c r="B58" s="187" t="str">
        <f t="shared" si="0"/>
        <v/>
      </c>
      <c r="C58" s="4"/>
      <c r="D58" s="4"/>
      <c r="E58" s="4"/>
      <c r="F58" s="5"/>
      <c r="G58" s="5"/>
      <c r="H58" s="5" t="str">
        <f t="shared" si="1"/>
        <v/>
      </c>
      <c r="I58" s="4"/>
    </row>
    <row r="59" spans="1:9" x14ac:dyDescent="0.25">
      <c r="A59" s="100"/>
      <c r="B59" s="187" t="str">
        <f t="shared" si="0"/>
        <v/>
      </c>
      <c r="C59" s="4"/>
      <c r="D59" s="4"/>
      <c r="E59" s="4"/>
      <c r="F59" s="5"/>
      <c r="G59" s="5"/>
      <c r="H59" s="5" t="str">
        <f t="shared" si="1"/>
        <v/>
      </c>
      <c r="I59" s="4"/>
    </row>
    <row r="60" spans="1:9" x14ac:dyDescent="0.25">
      <c r="A60" s="100"/>
      <c r="B60" s="187" t="str">
        <f t="shared" si="0"/>
        <v/>
      </c>
      <c r="C60" s="4"/>
      <c r="D60" s="4"/>
      <c r="E60" s="4"/>
      <c r="F60" s="5"/>
      <c r="G60" s="5"/>
      <c r="H60" s="5" t="str">
        <f t="shared" si="1"/>
        <v/>
      </c>
      <c r="I60" s="4"/>
    </row>
    <row r="61" spans="1:9" x14ac:dyDescent="0.25">
      <c r="A61" s="100"/>
      <c r="B61" s="187" t="str">
        <f t="shared" si="0"/>
        <v/>
      </c>
      <c r="C61" s="4"/>
      <c r="D61" s="4"/>
      <c r="E61" s="4"/>
      <c r="F61" s="5"/>
      <c r="G61" s="5"/>
      <c r="H61" s="5" t="str">
        <f t="shared" si="1"/>
        <v/>
      </c>
      <c r="I61" s="4"/>
    </row>
    <row r="62" spans="1:9" x14ac:dyDescent="0.25">
      <c r="A62" s="100"/>
      <c r="B62" s="187" t="str">
        <f t="shared" si="0"/>
        <v/>
      </c>
      <c r="C62" s="4"/>
      <c r="D62" s="4"/>
      <c r="E62" s="4"/>
      <c r="F62" s="5"/>
      <c r="G62" s="5"/>
      <c r="H62" s="5" t="str">
        <f t="shared" si="1"/>
        <v/>
      </c>
      <c r="I62" s="4"/>
    </row>
    <row r="63" spans="1:9" x14ac:dyDescent="0.25">
      <c r="A63" s="100"/>
      <c r="B63" s="187" t="str">
        <f t="shared" si="0"/>
        <v/>
      </c>
      <c r="C63" s="4"/>
      <c r="D63" s="4"/>
      <c r="E63" s="4"/>
      <c r="F63" s="5"/>
      <c r="G63" s="5"/>
      <c r="H63" s="5" t="str">
        <f t="shared" si="1"/>
        <v/>
      </c>
      <c r="I63" s="4"/>
    </row>
    <row r="64" spans="1:9" x14ac:dyDescent="0.25">
      <c r="A64" s="100"/>
      <c r="B64" s="187" t="str">
        <f t="shared" si="0"/>
        <v/>
      </c>
      <c r="C64" s="4"/>
      <c r="D64" s="4"/>
      <c r="E64" s="4"/>
      <c r="F64" s="5"/>
      <c r="G64" s="5"/>
      <c r="H64" s="5" t="str">
        <f t="shared" si="1"/>
        <v/>
      </c>
      <c r="I64" s="4"/>
    </row>
    <row r="65" spans="1:9" x14ac:dyDescent="0.25">
      <c r="A65" s="100"/>
      <c r="B65" s="187" t="str">
        <f t="shared" si="0"/>
        <v/>
      </c>
      <c r="C65" s="4"/>
      <c r="D65" s="4"/>
      <c r="E65" s="4"/>
      <c r="F65" s="5"/>
      <c r="G65" s="5"/>
      <c r="H65" s="5" t="str">
        <f t="shared" si="1"/>
        <v/>
      </c>
      <c r="I65" s="4"/>
    </row>
    <row r="66" spans="1:9" x14ac:dyDescent="0.25">
      <c r="A66" s="100"/>
      <c r="B66" s="187" t="str">
        <f t="shared" si="0"/>
        <v/>
      </c>
      <c r="C66" s="4"/>
      <c r="D66" s="4"/>
      <c r="E66" s="4"/>
      <c r="F66" s="5"/>
      <c r="G66" s="5"/>
      <c r="H66" s="5" t="str">
        <f t="shared" si="1"/>
        <v/>
      </c>
      <c r="I66" s="4"/>
    </row>
    <row r="67" spans="1:9" x14ac:dyDescent="0.25">
      <c r="A67" s="100"/>
      <c r="B67" s="187" t="str">
        <f t="shared" ref="B67:B130" si="2">IF(A67="","",IF(ISNUMBER(A67),IFERROR(VLOOKUP(TEXT(A67,"yyyy/mm/dd"),BSAD,2,FALSE),""),IFERROR(VLOOKUP(A67,BSAD,2,FALSE),"")))</f>
        <v/>
      </c>
      <c r="C67" s="4"/>
      <c r="D67" s="4"/>
      <c r="E67" s="4"/>
      <c r="F67" s="5"/>
      <c r="G67" s="5"/>
      <c r="H67" s="5" t="str">
        <f t="shared" si="1"/>
        <v/>
      </c>
      <c r="I67" s="4"/>
    </row>
    <row r="68" spans="1:9" x14ac:dyDescent="0.25">
      <c r="A68" s="100"/>
      <c r="B68" s="187" t="str">
        <f t="shared" si="2"/>
        <v/>
      </c>
      <c r="C68" s="4"/>
      <c r="D68" s="4"/>
      <c r="E68" s="4"/>
      <c r="F68" s="5"/>
      <c r="G68" s="5"/>
      <c r="H68" s="5" t="str">
        <f t="shared" ref="H68:H131" si="3">IF($C68="","",$H67+$G68-$F68)</f>
        <v/>
      </c>
      <c r="I68" s="4"/>
    </row>
    <row r="69" spans="1:9" x14ac:dyDescent="0.25">
      <c r="A69" s="100"/>
      <c r="B69" s="187" t="str">
        <f t="shared" si="2"/>
        <v/>
      </c>
      <c r="C69" s="4"/>
      <c r="D69" s="4"/>
      <c r="E69" s="4"/>
      <c r="F69" s="5"/>
      <c r="G69" s="5"/>
      <c r="H69" s="5" t="str">
        <f t="shared" si="3"/>
        <v/>
      </c>
      <c r="I69" s="4"/>
    </row>
    <row r="70" spans="1:9" x14ac:dyDescent="0.25">
      <c r="A70" s="100"/>
      <c r="B70" s="187" t="str">
        <f t="shared" si="2"/>
        <v/>
      </c>
      <c r="C70" s="4"/>
      <c r="D70" s="4"/>
      <c r="E70" s="4"/>
      <c r="F70" s="5"/>
      <c r="G70" s="5"/>
      <c r="H70" s="5" t="str">
        <f t="shared" si="3"/>
        <v/>
      </c>
      <c r="I70" s="4"/>
    </row>
    <row r="71" spans="1:9" x14ac:dyDescent="0.25">
      <c r="A71" s="100"/>
      <c r="B71" s="187" t="str">
        <f t="shared" si="2"/>
        <v/>
      </c>
      <c r="C71" s="4"/>
      <c r="D71" s="4"/>
      <c r="E71" s="4"/>
      <c r="F71" s="5"/>
      <c r="G71" s="5"/>
      <c r="H71" s="5" t="str">
        <f t="shared" si="3"/>
        <v/>
      </c>
      <c r="I71" s="4"/>
    </row>
    <row r="72" spans="1:9" x14ac:dyDescent="0.25">
      <c r="A72" s="100"/>
      <c r="B72" s="187" t="str">
        <f t="shared" si="2"/>
        <v/>
      </c>
      <c r="C72" s="4"/>
      <c r="D72" s="4"/>
      <c r="E72" s="4"/>
      <c r="F72" s="5"/>
      <c r="G72" s="5"/>
      <c r="H72" s="5" t="str">
        <f t="shared" si="3"/>
        <v/>
      </c>
      <c r="I72" s="4"/>
    </row>
    <row r="73" spans="1:9" x14ac:dyDescent="0.25">
      <c r="A73" s="100"/>
      <c r="B73" s="187" t="str">
        <f t="shared" si="2"/>
        <v/>
      </c>
      <c r="C73" s="4"/>
      <c r="D73" s="4"/>
      <c r="E73" s="4"/>
      <c r="F73" s="5"/>
      <c r="G73" s="5"/>
      <c r="H73" s="5" t="str">
        <f t="shared" si="3"/>
        <v/>
      </c>
      <c r="I73" s="4"/>
    </row>
    <row r="74" spans="1:9" x14ac:dyDescent="0.25">
      <c r="A74" s="100"/>
      <c r="B74" s="187" t="str">
        <f t="shared" si="2"/>
        <v/>
      </c>
      <c r="C74" s="4"/>
      <c r="D74" s="4"/>
      <c r="E74" s="4"/>
      <c r="F74" s="5"/>
      <c r="G74" s="5"/>
      <c r="H74" s="5" t="str">
        <f t="shared" si="3"/>
        <v/>
      </c>
      <c r="I74" s="4"/>
    </row>
    <row r="75" spans="1:9" x14ac:dyDescent="0.25">
      <c r="A75" s="100"/>
      <c r="B75" s="187" t="str">
        <f t="shared" si="2"/>
        <v/>
      </c>
      <c r="C75" s="4"/>
      <c r="D75" s="4"/>
      <c r="E75" s="4"/>
      <c r="F75" s="5"/>
      <c r="G75" s="5"/>
      <c r="H75" s="5" t="str">
        <f t="shared" si="3"/>
        <v/>
      </c>
      <c r="I75" s="4"/>
    </row>
    <row r="76" spans="1:9" x14ac:dyDescent="0.25">
      <c r="A76" s="100"/>
      <c r="B76" s="187" t="str">
        <f t="shared" si="2"/>
        <v/>
      </c>
      <c r="C76" s="4"/>
      <c r="D76" s="4"/>
      <c r="E76" s="4"/>
      <c r="F76" s="5"/>
      <c r="G76" s="5"/>
      <c r="H76" s="5" t="str">
        <f t="shared" si="3"/>
        <v/>
      </c>
      <c r="I76" s="4"/>
    </row>
    <row r="77" spans="1:9" x14ac:dyDescent="0.25">
      <c r="A77" s="100"/>
      <c r="B77" s="187" t="str">
        <f t="shared" si="2"/>
        <v/>
      </c>
      <c r="C77" s="4"/>
      <c r="D77" s="4"/>
      <c r="E77" s="4"/>
      <c r="F77" s="5"/>
      <c r="G77" s="5"/>
      <c r="H77" s="5" t="str">
        <f t="shared" si="3"/>
        <v/>
      </c>
      <c r="I77" s="4"/>
    </row>
    <row r="78" spans="1:9" x14ac:dyDescent="0.25">
      <c r="A78" s="100"/>
      <c r="B78" s="187" t="str">
        <f t="shared" si="2"/>
        <v/>
      </c>
      <c r="C78" s="4"/>
      <c r="D78" s="4"/>
      <c r="E78" s="4"/>
      <c r="F78" s="5"/>
      <c r="G78" s="5"/>
      <c r="H78" s="5" t="str">
        <f t="shared" si="3"/>
        <v/>
      </c>
      <c r="I78" s="4"/>
    </row>
    <row r="79" spans="1:9" x14ac:dyDescent="0.25">
      <c r="A79" s="100"/>
      <c r="B79" s="187" t="str">
        <f t="shared" si="2"/>
        <v/>
      </c>
      <c r="C79" s="4"/>
      <c r="D79" s="4"/>
      <c r="E79" s="4"/>
      <c r="F79" s="5"/>
      <c r="G79" s="5"/>
      <c r="H79" s="5" t="str">
        <f t="shared" si="3"/>
        <v/>
      </c>
      <c r="I79" s="4"/>
    </row>
    <row r="80" spans="1:9" x14ac:dyDescent="0.25">
      <c r="A80" s="100"/>
      <c r="B80" s="187" t="str">
        <f t="shared" si="2"/>
        <v/>
      </c>
      <c r="C80" s="4"/>
      <c r="D80" s="4"/>
      <c r="E80" s="4"/>
      <c r="F80" s="5"/>
      <c r="G80" s="5"/>
      <c r="H80" s="5" t="str">
        <f t="shared" si="3"/>
        <v/>
      </c>
      <c r="I80" s="4"/>
    </row>
    <row r="81" spans="1:9" x14ac:dyDescent="0.25">
      <c r="A81" s="100"/>
      <c r="B81" s="187" t="str">
        <f t="shared" si="2"/>
        <v/>
      </c>
      <c r="C81" s="4"/>
      <c r="D81" s="4"/>
      <c r="E81" s="4"/>
      <c r="F81" s="5"/>
      <c r="G81" s="5"/>
      <c r="H81" s="5" t="str">
        <f t="shared" si="3"/>
        <v/>
      </c>
      <c r="I81" s="4"/>
    </row>
    <row r="82" spans="1:9" x14ac:dyDescent="0.25">
      <c r="A82" s="100"/>
      <c r="B82" s="187" t="str">
        <f t="shared" si="2"/>
        <v/>
      </c>
      <c r="C82" s="4"/>
      <c r="D82" s="4"/>
      <c r="E82" s="4"/>
      <c r="F82" s="5"/>
      <c r="G82" s="5"/>
      <c r="H82" s="5" t="str">
        <f t="shared" si="3"/>
        <v/>
      </c>
      <c r="I82" s="4"/>
    </row>
    <row r="83" spans="1:9" x14ac:dyDescent="0.25">
      <c r="A83" s="100"/>
      <c r="B83" s="187" t="str">
        <f t="shared" si="2"/>
        <v/>
      </c>
      <c r="C83" s="4"/>
      <c r="D83" s="4"/>
      <c r="E83" s="4"/>
      <c r="F83" s="5"/>
      <c r="G83" s="5"/>
      <c r="H83" s="5" t="str">
        <f t="shared" si="3"/>
        <v/>
      </c>
      <c r="I83" s="4"/>
    </row>
    <row r="84" spans="1:9" x14ac:dyDescent="0.25">
      <c r="A84" s="100"/>
      <c r="B84" s="187" t="str">
        <f t="shared" si="2"/>
        <v/>
      </c>
      <c r="C84" s="4"/>
      <c r="D84" s="4"/>
      <c r="E84" s="4"/>
      <c r="F84" s="5"/>
      <c r="G84" s="5"/>
      <c r="H84" s="5" t="str">
        <f t="shared" si="3"/>
        <v/>
      </c>
      <c r="I84" s="4"/>
    </row>
    <row r="85" spans="1:9" x14ac:dyDescent="0.25">
      <c r="A85" s="100"/>
      <c r="B85" s="187" t="str">
        <f t="shared" si="2"/>
        <v/>
      </c>
      <c r="C85" s="4"/>
      <c r="D85" s="4"/>
      <c r="E85" s="4"/>
      <c r="F85" s="5"/>
      <c r="G85" s="5"/>
      <c r="H85" s="5" t="str">
        <f t="shared" si="3"/>
        <v/>
      </c>
      <c r="I85" s="4"/>
    </row>
    <row r="86" spans="1:9" x14ac:dyDescent="0.25">
      <c r="A86" s="100"/>
      <c r="B86" s="187" t="str">
        <f t="shared" si="2"/>
        <v/>
      </c>
      <c r="C86" s="4"/>
      <c r="D86" s="4"/>
      <c r="E86" s="4"/>
      <c r="F86" s="5"/>
      <c r="G86" s="5"/>
      <c r="H86" s="5" t="str">
        <f t="shared" si="3"/>
        <v/>
      </c>
      <c r="I86" s="4"/>
    </row>
    <row r="87" spans="1:9" x14ac:dyDescent="0.25">
      <c r="A87" s="100"/>
      <c r="B87" s="187" t="str">
        <f t="shared" si="2"/>
        <v/>
      </c>
      <c r="C87" s="4"/>
      <c r="D87" s="4"/>
      <c r="E87" s="4"/>
      <c r="F87" s="5"/>
      <c r="G87" s="5"/>
      <c r="H87" s="5" t="str">
        <f t="shared" si="3"/>
        <v/>
      </c>
      <c r="I87" s="4"/>
    </row>
    <row r="88" spans="1:9" x14ac:dyDescent="0.25">
      <c r="A88" s="100"/>
      <c r="B88" s="187" t="str">
        <f t="shared" si="2"/>
        <v/>
      </c>
      <c r="C88" s="4"/>
      <c r="D88" s="4"/>
      <c r="E88" s="4"/>
      <c r="F88" s="5"/>
      <c r="G88" s="5"/>
      <c r="H88" s="5" t="str">
        <f t="shared" si="3"/>
        <v/>
      </c>
      <c r="I88" s="4"/>
    </row>
    <row r="89" spans="1:9" x14ac:dyDescent="0.25">
      <c r="A89" s="100"/>
      <c r="B89" s="187" t="str">
        <f t="shared" si="2"/>
        <v/>
      </c>
      <c r="C89" s="4"/>
      <c r="D89" s="4"/>
      <c r="E89" s="4"/>
      <c r="F89" s="5"/>
      <c r="G89" s="5"/>
      <c r="H89" s="5" t="str">
        <f t="shared" si="3"/>
        <v/>
      </c>
      <c r="I89" s="4"/>
    </row>
    <row r="90" spans="1:9" x14ac:dyDescent="0.25">
      <c r="A90" s="100"/>
      <c r="B90" s="187" t="str">
        <f t="shared" si="2"/>
        <v/>
      </c>
      <c r="C90" s="4"/>
      <c r="D90" s="4"/>
      <c r="E90" s="4"/>
      <c r="F90" s="5"/>
      <c r="G90" s="5"/>
      <c r="H90" s="5" t="str">
        <f t="shared" si="3"/>
        <v/>
      </c>
      <c r="I90" s="4"/>
    </row>
    <row r="91" spans="1:9" x14ac:dyDescent="0.25">
      <c r="A91" s="100"/>
      <c r="B91" s="187" t="str">
        <f t="shared" si="2"/>
        <v/>
      </c>
      <c r="C91" s="4"/>
      <c r="D91" s="4"/>
      <c r="E91" s="4"/>
      <c r="F91" s="5"/>
      <c r="G91" s="5"/>
      <c r="H91" s="5" t="str">
        <f t="shared" si="3"/>
        <v/>
      </c>
      <c r="I91" s="4"/>
    </row>
    <row r="92" spans="1:9" x14ac:dyDescent="0.25">
      <c r="A92" s="100"/>
      <c r="B92" s="187" t="str">
        <f t="shared" si="2"/>
        <v/>
      </c>
      <c r="C92" s="4"/>
      <c r="D92" s="4"/>
      <c r="E92" s="4"/>
      <c r="F92" s="5"/>
      <c r="G92" s="5"/>
      <c r="H92" s="5" t="str">
        <f t="shared" si="3"/>
        <v/>
      </c>
      <c r="I92" s="4"/>
    </row>
    <row r="93" spans="1:9" x14ac:dyDescent="0.25">
      <c r="A93" s="100"/>
      <c r="B93" s="187" t="str">
        <f t="shared" si="2"/>
        <v/>
      </c>
      <c r="C93" s="4"/>
      <c r="D93" s="4"/>
      <c r="E93" s="4"/>
      <c r="F93" s="5"/>
      <c r="G93" s="5"/>
      <c r="H93" s="5" t="str">
        <f t="shared" si="3"/>
        <v/>
      </c>
      <c r="I93" s="4"/>
    </row>
    <row r="94" spans="1:9" x14ac:dyDescent="0.25">
      <c r="A94" s="100"/>
      <c r="B94" s="187" t="str">
        <f t="shared" si="2"/>
        <v/>
      </c>
      <c r="C94" s="4"/>
      <c r="D94" s="4"/>
      <c r="E94" s="4"/>
      <c r="F94" s="5"/>
      <c r="G94" s="5"/>
      <c r="H94" s="5" t="str">
        <f t="shared" si="3"/>
        <v/>
      </c>
      <c r="I94" s="4"/>
    </row>
    <row r="95" spans="1:9" x14ac:dyDescent="0.25">
      <c r="A95" s="100"/>
      <c r="B95" s="187" t="str">
        <f t="shared" si="2"/>
        <v/>
      </c>
      <c r="C95" s="4"/>
      <c r="D95" s="4"/>
      <c r="E95" s="4"/>
      <c r="F95" s="5"/>
      <c r="G95" s="5"/>
      <c r="H95" s="5" t="str">
        <f t="shared" si="3"/>
        <v/>
      </c>
      <c r="I95" s="4"/>
    </row>
    <row r="96" spans="1:9" x14ac:dyDescent="0.25">
      <c r="A96" s="100"/>
      <c r="B96" s="187" t="str">
        <f t="shared" si="2"/>
        <v/>
      </c>
      <c r="C96" s="4"/>
      <c r="D96" s="4"/>
      <c r="E96" s="4"/>
      <c r="F96" s="5"/>
      <c r="G96" s="5"/>
      <c r="H96" s="5" t="str">
        <f t="shared" si="3"/>
        <v/>
      </c>
      <c r="I96" s="4"/>
    </row>
    <row r="97" spans="1:9" x14ac:dyDescent="0.25">
      <c r="A97" s="100"/>
      <c r="B97" s="187" t="str">
        <f t="shared" si="2"/>
        <v/>
      </c>
      <c r="C97" s="4"/>
      <c r="D97" s="4"/>
      <c r="E97" s="4"/>
      <c r="F97" s="5"/>
      <c r="G97" s="5"/>
      <c r="H97" s="5" t="str">
        <f t="shared" si="3"/>
        <v/>
      </c>
      <c r="I97" s="4"/>
    </row>
    <row r="98" spans="1:9" x14ac:dyDescent="0.25">
      <c r="A98" s="100"/>
      <c r="B98" s="187" t="str">
        <f t="shared" si="2"/>
        <v/>
      </c>
      <c r="C98" s="4"/>
      <c r="D98" s="4"/>
      <c r="E98" s="4"/>
      <c r="F98" s="5"/>
      <c r="G98" s="5"/>
      <c r="H98" s="5" t="str">
        <f t="shared" si="3"/>
        <v/>
      </c>
      <c r="I98" s="4"/>
    </row>
    <row r="99" spans="1:9" x14ac:dyDescent="0.25">
      <c r="A99" s="100"/>
      <c r="B99" s="187" t="str">
        <f t="shared" si="2"/>
        <v/>
      </c>
      <c r="C99" s="4"/>
      <c r="D99" s="4"/>
      <c r="E99" s="4"/>
      <c r="F99" s="5"/>
      <c r="G99" s="5"/>
      <c r="H99" s="5" t="str">
        <f t="shared" si="3"/>
        <v/>
      </c>
      <c r="I99" s="4"/>
    </row>
    <row r="100" spans="1:9" x14ac:dyDescent="0.25">
      <c r="A100" s="100"/>
      <c r="B100" s="187" t="str">
        <f t="shared" si="2"/>
        <v/>
      </c>
      <c r="C100" s="4"/>
      <c r="D100" s="4"/>
      <c r="E100" s="4"/>
      <c r="F100" s="5"/>
      <c r="G100" s="5"/>
      <c r="H100" s="5" t="str">
        <f t="shared" si="3"/>
        <v/>
      </c>
      <c r="I100" s="4"/>
    </row>
    <row r="101" spans="1:9" x14ac:dyDescent="0.25">
      <c r="A101" s="100"/>
      <c r="B101" s="187" t="str">
        <f t="shared" si="2"/>
        <v/>
      </c>
      <c r="C101" s="4"/>
      <c r="D101" s="4"/>
      <c r="E101" s="4"/>
      <c r="F101" s="5"/>
      <c r="G101" s="5"/>
      <c r="H101" s="5" t="str">
        <f t="shared" si="3"/>
        <v/>
      </c>
      <c r="I101" s="4"/>
    </row>
    <row r="102" spans="1:9" x14ac:dyDescent="0.25">
      <c r="A102" s="100"/>
      <c r="B102" s="187" t="str">
        <f t="shared" si="2"/>
        <v/>
      </c>
      <c r="C102" s="4"/>
      <c r="D102" s="4"/>
      <c r="E102" s="4"/>
      <c r="F102" s="5"/>
      <c r="G102" s="5"/>
      <c r="H102" s="5" t="str">
        <f t="shared" si="3"/>
        <v/>
      </c>
      <c r="I102" s="4"/>
    </row>
    <row r="103" spans="1:9" x14ac:dyDescent="0.25">
      <c r="A103" s="100"/>
      <c r="B103" s="187" t="str">
        <f t="shared" si="2"/>
        <v/>
      </c>
      <c r="C103" s="4"/>
      <c r="D103" s="4"/>
      <c r="E103" s="4"/>
      <c r="F103" s="5"/>
      <c r="G103" s="5"/>
      <c r="H103" s="5" t="str">
        <f t="shared" si="3"/>
        <v/>
      </c>
      <c r="I103" s="4"/>
    </row>
    <row r="104" spans="1:9" x14ac:dyDescent="0.25">
      <c r="A104" s="100"/>
      <c r="B104" s="187" t="str">
        <f t="shared" si="2"/>
        <v/>
      </c>
      <c r="C104" s="4"/>
      <c r="D104" s="4"/>
      <c r="E104" s="4"/>
      <c r="F104" s="5"/>
      <c r="G104" s="5"/>
      <c r="H104" s="5" t="str">
        <f t="shared" si="3"/>
        <v/>
      </c>
      <c r="I104" s="4"/>
    </row>
    <row r="105" spans="1:9" x14ac:dyDescent="0.25">
      <c r="A105" s="100"/>
      <c r="B105" s="187" t="str">
        <f t="shared" si="2"/>
        <v/>
      </c>
      <c r="C105" s="4"/>
      <c r="D105" s="4"/>
      <c r="E105" s="4"/>
      <c r="F105" s="5"/>
      <c r="G105" s="5"/>
      <c r="H105" s="5" t="str">
        <f t="shared" si="3"/>
        <v/>
      </c>
      <c r="I105" s="4"/>
    </row>
    <row r="106" spans="1:9" x14ac:dyDescent="0.25">
      <c r="A106" s="100"/>
      <c r="B106" s="187" t="str">
        <f t="shared" si="2"/>
        <v/>
      </c>
      <c r="C106" s="4"/>
      <c r="D106" s="4"/>
      <c r="E106" s="4"/>
      <c r="F106" s="5"/>
      <c r="G106" s="5"/>
      <c r="H106" s="5" t="str">
        <f t="shared" si="3"/>
        <v/>
      </c>
      <c r="I106" s="4"/>
    </row>
    <row r="107" spans="1:9" x14ac:dyDescent="0.25">
      <c r="A107" s="100"/>
      <c r="B107" s="187" t="str">
        <f t="shared" si="2"/>
        <v/>
      </c>
      <c r="C107" s="4"/>
      <c r="D107" s="4"/>
      <c r="E107" s="4"/>
      <c r="F107" s="5"/>
      <c r="G107" s="5"/>
      <c r="H107" s="5" t="str">
        <f t="shared" si="3"/>
        <v/>
      </c>
      <c r="I107" s="4"/>
    </row>
    <row r="108" spans="1:9" x14ac:dyDescent="0.25">
      <c r="A108" s="100"/>
      <c r="B108" s="187" t="str">
        <f t="shared" si="2"/>
        <v/>
      </c>
      <c r="C108" s="4"/>
      <c r="D108" s="4"/>
      <c r="E108" s="4"/>
      <c r="F108" s="5"/>
      <c r="G108" s="5"/>
      <c r="H108" s="5" t="str">
        <f t="shared" si="3"/>
        <v/>
      </c>
      <c r="I108" s="4"/>
    </row>
    <row r="109" spans="1:9" x14ac:dyDescent="0.25">
      <c r="A109" s="100"/>
      <c r="B109" s="187" t="str">
        <f t="shared" si="2"/>
        <v/>
      </c>
      <c r="C109" s="4"/>
      <c r="D109" s="4"/>
      <c r="E109" s="4"/>
      <c r="F109" s="5"/>
      <c r="G109" s="5"/>
      <c r="H109" s="5" t="str">
        <f t="shared" si="3"/>
        <v/>
      </c>
      <c r="I109" s="4"/>
    </row>
    <row r="110" spans="1:9" x14ac:dyDescent="0.25">
      <c r="A110" s="100"/>
      <c r="B110" s="187" t="str">
        <f t="shared" si="2"/>
        <v/>
      </c>
      <c r="C110" s="4"/>
      <c r="D110" s="4"/>
      <c r="E110" s="4"/>
      <c r="F110" s="5"/>
      <c r="G110" s="5"/>
      <c r="H110" s="5" t="str">
        <f t="shared" si="3"/>
        <v/>
      </c>
      <c r="I110" s="4"/>
    </row>
    <row r="111" spans="1:9" x14ac:dyDescent="0.25">
      <c r="A111" s="100"/>
      <c r="B111" s="187" t="str">
        <f t="shared" si="2"/>
        <v/>
      </c>
      <c r="C111" s="4"/>
      <c r="D111" s="4"/>
      <c r="E111" s="4"/>
      <c r="F111" s="5"/>
      <c r="G111" s="5"/>
      <c r="H111" s="5" t="str">
        <f t="shared" si="3"/>
        <v/>
      </c>
      <c r="I111" s="4"/>
    </row>
    <row r="112" spans="1:9" x14ac:dyDescent="0.25">
      <c r="A112" s="100"/>
      <c r="B112" s="187" t="str">
        <f t="shared" si="2"/>
        <v/>
      </c>
      <c r="C112" s="4"/>
      <c r="D112" s="4"/>
      <c r="E112" s="4"/>
      <c r="F112" s="5"/>
      <c r="G112" s="5"/>
      <c r="H112" s="5" t="str">
        <f t="shared" si="3"/>
        <v/>
      </c>
      <c r="I112" s="4"/>
    </row>
    <row r="113" spans="1:9" x14ac:dyDescent="0.25">
      <c r="A113" s="100"/>
      <c r="B113" s="187" t="str">
        <f t="shared" si="2"/>
        <v/>
      </c>
      <c r="C113" s="4"/>
      <c r="D113" s="4"/>
      <c r="E113" s="4"/>
      <c r="F113" s="5"/>
      <c r="G113" s="5"/>
      <c r="H113" s="5" t="str">
        <f t="shared" si="3"/>
        <v/>
      </c>
      <c r="I113" s="4"/>
    </row>
    <row r="114" spans="1:9" x14ac:dyDescent="0.25">
      <c r="A114" s="100"/>
      <c r="B114" s="187" t="str">
        <f t="shared" si="2"/>
        <v/>
      </c>
      <c r="C114" s="4"/>
      <c r="D114" s="4"/>
      <c r="E114" s="4"/>
      <c r="F114" s="5"/>
      <c r="G114" s="5"/>
      <c r="H114" s="5" t="str">
        <f t="shared" si="3"/>
        <v/>
      </c>
      <c r="I114" s="4"/>
    </row>
    <row r="115" spans="1:9" x14ac:dyDescent="0.25">
      <c r="A115" s="100"/>
      <c r="B115" s="187" t="str">
        <f t="shared" si="2"/>
        <v/>
      </c>
      <c r="C115" s="4"/>
      <c r="D115" s="4"/>
      <c r="E115" s="4"/>
      <c r="F115" s="5"/>
      <c r="G115" s="5"/>
      <c r="H115" s="5" t="str">
        <f t="shared" si="3"/>
        <v/>
      </c>
      <c r="I115" s="4"/>
    </row>
    <row r="116" spans="1:9" x14ac:dyDescent="0.25">
      <c r="A116" s="100"/>
      <c r="B116" s="187" t="str">
        <f t="shared" si="2"/>
        <v/>
      </c>
      <c r="C116" s="4"/>
      <c r="D116" s="4"/>
      <c r="E116" s="4"/>
      <c r="F116" s="5"/>
      <c r="G116" s="5"/>
      <c r="H116" s="5" t="str">
        <f t="shared" si="3"/>
        <v/>
      </c>
      <c r="I116" s="4"/>
    </row>
    <row r="117" spans="1:9" x14ac:dyDescent="0.25">
      <c r="A117" s="100"/>
      <c r="B117" s="187" t="str">
        <f t="shared" si="2"/>
        <v/>
      </c>
      <c r="C117" s="4"/>
      <c r="D117" s="4"/>
      <c r="E117" s="4"/>
      <c r="F117" s="5"/>
      <c r="G117" s="5"/>
      <c r="H117" s="5" t="str">
        <f t="shared" si="3"/>
        <v/>
      </c>
      <c r="I117" s="4"/>
    </row>
    <row r="118" spans="1:9" x14ac:dyDescent="0.25">
      <c r="A118" s="100"/>
      <c r="B118" s="187" t="str">
        <f t="shared" si="2"/>
        <v/>
      </c>
      <c r="C118" s="4"/>
      <c r="D118" s="4"/>
      <c r="E118" s="4"/>
      <c r="F118" s="5"/>
      <c r="G118" s="5"/>
      <c r="H118" s="5" t="str">
        <f t="shared" si="3"/>
        <v/>
      </c>
      <c r="I118" s="4"/>
    </row>
    <row r="119" spans="1:9" x14ac:dyDescent="0.25">
      <c r="A119" s="100"/>
      <c r="B119" s="187" t="str">
        <f t="shared" si="2"/>
        <v/>
      </c>
      <c r="C119" s="4"/>
      <c r="D119" s="4"/>
      <c r="E119" s="4"/>
      <c r="F119" s="5"/>
      <c r="G119" s="5"/>
      <c r="H119" s="5" t="str">
        <f t="shared" si="3"/>
        <v/>
      </c>
      <c r="I119" s="4"/>
    </row>
    <row r="120" spans="1:9" x14ac:dyDescent="0.25">
      <c r="A120" s="100"/>
      <c r="B120" s="187" t="str">
        <f t="shared" si="2"/>
        <v/>
      </c>
      <c r="C120" s="4"/>
      <c r="D120" s="4"/>
      <c r="E120" s="4"/>
      <c r="F120" s="5"/>
      <c r="G120" s="5"/>
      <c r="H120" s="5" t="str">
        <f t="shared" si="3"/>
        <v/>
      </c>
      <c r="I120" s="4"/>
    </row>
    <row r="121" spans="1:9" x14ac:dyDescent="0.25">
      <c r="A121" s="100"/>
      <c r="B121" s="187" t="str">
        <f t="shared" si="2"/>
        <v/>
      </c>
      <c r="C121" s="4"/>
      <c r="D121" s="4"/>
      <c r="E121" s="4"/>
      <c r="F121" s="5"/>
      <c r="G121" s="5"/>
      <c r="H121" s="5" t="str">
        <f t="shared" si="3"/>
        <v/>
      </c>
      <c r="I121" s="4"/>
    </row>
    <row r="122" spans="1:9" x14ac:dyDescent="0.25">
      <c r="A122" s="100"/>
      <c r="B122" s="187" t="str">
        <f t="shared" si="2"/>
        <v/>
      </c>
      <c r="C122" s="4"/>
      <c r="D122" s="4"/>
      <c r="E122" s="4"/>
      <c r="F122" s="5"/>
      <c r="G122" s="5"/>
      <c r="H122" s="5" t="str">
        <f t="shared" si="3"/>
        <v/>
      </c>
      <c r="I122" s="4"/>
    </row>
    <row r="123" spans="1:9" x14ac:dyDescent="0.25">
      <c r="A123" s="100"/>
      <c r="B123" s="187" t="str">
        <f t="shared" si="2"/>
        <v/>
      </c>
      <c r="C123" s="4"/>
      <c r="D123" s="4"/>
      <c r="E123" s="4"/>
      <c r="F123" s="5"/>
      <c r="G123" s="5"/>
      <c r="H123" s="5" t="str">
        <f t="shared" si="3"/>
        <v/>
      </c>
      <c r="I123" s="4"/>
    </row>
    <row r="124" spans="1:9" x14ac:dyDescent="0.25">
      <c r="A124" s="100"/>
      <c r="B124" s="187" t="str">
        <f t="shared" si="2"/>
        <v/>
      </c>
      <c r="C124" s="4"/>
      <c r="D124" s="4"/>
      <c r="E124" s="4"/>
      <c r="F124" s="5"/>
      <c r="G124" s="5"/>
      <c r="H124" s="5" t="str">
        <f t="shared" si="3"/>
        <v/>
      </c>
      <c r="I124" s="4"/>
    </row>
    <row r="125" spans="1:9" x14ac:dyDescent="0.25">
      <c r="A125" s="100"/>
      <c r="B125" s="187" t="str">
        <f t="shared" si="2"/>
        <v/>
      </c>
      <c r="C125" s="4"/>
      <c r="D125" s="4"/>
      <c r="E125" s="4"/>
      <c r="F125" s="5"/>
      <c r="G125" s="5"/>
      <c r="H125" s="5" t="str">
        <f t="shared" si="3"/>
        <v/>
      </c>
      <c r="I125" s="4"/>
    </row>
    <row r="126" spans="1:9" x14ac:dyDescent="0.25">
      <c r="A126" s="100"/>
      <c r="B126" s="187" t="str">
        <f t="shared" si="2"/>
        <v/>
      </c>
      <c r="C126" s="4"/>
      <c r="D126" s="4"/>
      <c r="E126" s="4"/>
      <c r="F126" s="5"/>
      <c r="G126" s="5"/>
      <c r="H126" s="5" t="str">
        <f t="shared" si="3"/>
        <v/>
      </c>
      <c r="I126" s="4"/>
    </row>
    <row r="127" spans="1:9" x14ac:dyDescent="0.25">
      <c r="A127" s="100"/>
      <c r="B127" s="187" t="str">
        <f t="shared" si="2"/>
        <v/>
      </c>
      <c r="C127" s="4"/>
      <c r="D127" s="4"/>
      <c r="E127" s="4"/>
      <c r="F127" s="5"/>
      <c r="G127" s="5"/>
      <c r="H127" s="5" t="str">
        <f t="shared" si="3"/>
        <v/>
      </c>
      <c r="I127" s="4"/>
    </row>
    <row r="128" spans="1:9" x14ac:dyDescent="0.25">
      <c r="A128" s="100"/>
      <c r="B128" s="187" t="str">
        <f t="shared" si="2"/>
        <v/>
      </c>
      <c r="C128" s="4"/>
      <c r="D128" s="4"/>
      <c r="E128" s="4"/>
      <c r="F128" s="5"/>
      <c r="G128" s="5"/>
      <c r="H128" s="5" t="str">
        <f t="shared" si="3"/>
        <v/>
      </c>
      <c r="I128" s="4"/>
    </row>
    <row r="129" spans="1:9" x14ac:dyDescent="0.25">
      <c r="A129" s="100"/>
      <c r="B129" s="187" t="str">
        <f t="shared" si="2"/>
        <v/>
      </c>
      <c r="C129" s="4"/>
      <c r="D129" s="4"/>
      <c r="E129" s="4"/>
      <c r="F129" s="5"/>
      <c r="G129" s="5"/>
      <c r="H129" s="5" t="str">
        <f t="shared" si="3"/>
        <v/>
      </c>
      <c r="I129" s="4"/>
    </row>
    <row r="130" spans="1:9" x14ac:dyDescent="0.25">
      <c r="A130" s="100"/>
      <c r="B130" s="187" t="str">
        <f t="shared" si="2"/>
        <v/>
      </c>
      <c r="C130" s="4"/>
      <c r="D130" s="4"/>
      <c r="E130" s="4"/>
      <c r="F130" s="5"/>
      <c r="G130" s="5"/>
      <c r="H130" s="5" t="str">
        <f t="shared" si="3"/>
        <v/>
      </c>
      <c r="I130" s="4"/>
    </row>
    <row r="131" spans="1:9" x14ac:dyDescent="0.25">
      <c r="A131" s="100"/>
      <c r="B131" s="187" t="str">
        <f t="shared" ref="B131:B194" si="4">IF(A131="","",IF(ISNUMBER(A131),IFERROR(VLOOKUP(TEXT(A131,"yyyy/mm/dd"),BSAD,2,FALSE),""),IFERROR(VLOOKUP(A131,BSAD,2,FALSE),"")))</f>
        <v/>
      </c>
      <c r="C131" s="4"/>
      <c r="D131" s="4"/>
      <c r="E131" s="4"/>
      <c r="F131" s="5"/>
      <c r="G131" s="5"/>
      <c r="H131" s="5" t="str">
        <f t="shared" si="3"/>
        <v/>
      </c>
      <c r="I131" s="4"/>
    </row>
    <row r="132" spans="1:9" x14ac:dyDescent="0.25">
      <c r="A132" s="100"/>
      <c r="B132" s="187" t="str">
        <f t="shared" si="4"/>
        <v/>
      </c>
      <c r="C132" s="4"/>
      <c r="D132" s="4"/>
      <c r="E132" s="4"/>
      <c r="F132" s="5"/>
      <c r="G132" s="5"/>
      <c r="H132" s="5" t="str">
        <f t="shared" ref="H132:H195" si="5">IF($C132="","",$H131+$G132-$F132)</f>
        <v/>
      </c>
      <c r="I132" s="4"/>
    </row>
    <row r="133" spans="1:9" x14ac:dyDescent="0.25">
      <c r="A133" s="100"/>
      <c r="B133" s="187" t="str">
        <f t="shared" si="4"/>
        <v/>
      </c>
      <c r="C133" s="4"/>
      <c r="D133" s="4"/>
      <c r="E133" s="4"/>
      <c r="F133" s="5"/>
      <c r="G133" s="5"/>
      <c r="H133" s="5" t="str">
        <f t="shared" si="5"/>
        <v/>
      </c>
      <c r="I133" s="4"/>
    </row>
    <row r="134" spans="1:9" x14ac:dyDescent="0.25">
      <c r="A134" s="100"/>
      <c r="B134" s="187" t="str">
        <f t="shared" si="4"/>
        <v/>
      </c>
      <c r="C134" s="4"/>
      <c r="D134" s="4"/>
      <c r="E134" s="4"/>
      <c r="F134" s="5"/>
      <c r="G134" s="5"/>
      <c r="H134" s="5" t="str">
        <f t="shared" si="5"/>
        <v/>
      </c>
      <c r="I134" s="4"/>
    </row>
    <row r="135" spans="1:9" x14ac:dyDescent="0.25">
      <c r="A135" s="100"/>
      <c r="B135" s="187" t="str">
        <f t="shared" si="4"/>
        <v/>
      </c>
      <c r="C135" s="4"/>
      <c r="D135" s="4"/>
      <c r="E135" s="4"/>
      <c r="F135" s="5"/>
      <c r="G135" s="5"/>
      <c r="H135" s="5" t="str">
        <f t="shared" si="5"/>
        <v/>
      </c>
      <c r="I135" s="4"/>
    </row>
    <row r="136" spans="1:9" x14ac:dyDescent="0.25">
      <c r="A136" s="100"/>
      <c r="B136" s="187" t="str">
        <f t="shared" si="4"/>
        <v/>
      </c>
      <c r="C136" s="4"/>
      <c r="D136" s="4"/>
      <c r="E136" s="4"/>
      <c r="F136" s="5"/>
      <c r="G136" s="5"/>
      <c r="H136" s="5" t="str">
        <f t="shared" si="5"/>
        <v/>
      </c>
      <c r="I136" s="4"/>
    </row>
    <row r="137" spans="1:9" x14ac:dyDescent="0.25">
      <c r="A137" s="100"/>
      <c r="B137" s="187" t="str">
        <f t="shared" si="4"/>
        <v/>
      </c>
      <c r="C137" s="4"/>
      <c r="D137" s="4"/>
      <c r="E137" s="4"/>
      <c r="F137" s="5"/>
      <c r="G137" s="5"/>
      <c r="H137" s="5" t="str">
        <f t="shared" si="5"/>
        <v/>
      </c>
      <c r="I137" s="4"/>
    </row>
    <row r="138" spans="1:9" x14ac:dyDescent="0.25">
      <c r="A138" s="100"/>
      <c r="B138" s="187" t="str">
        <f t="shared" si="4"/>
        <v/>
      </c>
      <c r="C138" s="4"/>
      <c r="D138" s="4"/>
      <c r="E138" s="4"/>
      <c r="F138" s="5"/>
      <c r="G138" s="5"/>
      <c r="H138" s="5" t="str">
        <f t="shared" si="5"/>
        <v/>
      </c>
      <c r="I138" s="4"/>
    </row>
    <row r="139" spans="1:9" x14ac:dyDescent="0.25">
      <c r="A139" s="100"/>
      <c r="B139" s="187" t="str">
        <f t="shared" si="4"/>
        <v/>
      </c>
      <c r="C139" s="4"/>
      <c r="D139" s="4"/>
      <c r="E139" s="4"/>
      <c r="F139" s="5"/>
      <c r="G139" s="5"/>
      <c r="H139" s="5" t="str">
        <f t="shared" si="5"/>
        <v/>
      </c>
      <c r="I139" s="4"/>
    </row>
    <row r="140" spans="1:9" x14ac:dyDescent="0.25">
      <c r="A140" s="100"/>
      <c r="B140" s="187" t="str">
        <f t="shared" si="4"/>
        <v/>
      </c>
      <c r="C140" s="4"/>
      <c r="D140" s="4"/>
      <c r="E140" s="4"/>
      <c r="F140" s="5"/>
      <c r="G140" s="5"/>
      <c r="H140" s="5" t="str">
        <f t="shared" si="5"/>
        <v/>
      </c>
      <c r="I140" s="4"/>
    </row>
    <row r="141" spans="1:9" x14ac:dyDescent="0.25">
      <c r="A141" s="100"/>
      <c r="B141" s="187" t="str">
        <f t="shared" si="4"/>
        <v/>
      </c>
      <c r="C141" s="4"/>
      <c r="D141" s="4"/>
      <c r="E141" s="4"/>
      <c r="F141" s="5"/>
      <c r="G141" s="5"/>
      <c r="H141" s="5" t="str">
        <f t="shared" si="5"/>
        <v/>
      </c>
      <c r="I141" s="4"/>
    </row>
    <row r="142" spans="1:9" x14ac:dyDescent="0.25">
      <c r="A142" s="100"/>
      <c r="B142" s="187" t="str">
        <f t="shared" si="4"/>
        <v/>
      </c>
      <c r="C142" s="4"/>
      <c r="D142" s="4"/>
      <c r="E142" s="4"/>
      <c r="F142" s="5"/>
      <c r="G142" s="5"/>
      <c r="H142" s="5" t="str">
        <f t="shared" si="5"/>
        <v/>
      </c>
      <c r="I142" s="4"/>
    </row>
    <row r="143" spans="1:9" x14ac:dyDescent="0.25">
      <c r="A143" s="100"/>
      <c r="B143" s="187" t="str">
        <f t="shared" si="4"/>
        <v/>
      </c>
      <c r="C143" s="4"/>
      <c r="D143" s="4"/>
      <c r="E143" s="4"/>
      <c r="F143" s="5"/>
      <c r="G143" s="5"/>
      <c r="H143" s="5" t="str">
        <f t="shared" si="5"/>
        <v/>
      </c>
      <c r="I143" s="4"/>
    </row>
    <row r="144" spans="1:9" x14ac:dyDescent="0.25">
      <c r="A144" s="100"/>
      <c r="B144" s="187" t="str">
        <f t="shared" si="4"/>
        <v/>
      </c>
      <c r="C144" s="4"/>
      <c r="D144" s="4"/>
      <c r="E144" s="4"/>
      <c r="F144" s="5"/>
      <c r="G144" s="5"/>
      <c r="H144" s="5" t="str">
        <f t="shared" si="5"/>
        <v/>
      </c>
      <c r="I144" s="4"/>
    </row>
    <row r="145" spans="1:9" x14ac:dyDescent="0.25">
      <c r="A145" s="100"/>
      <c r="B145" s="187" t="str">
        <f t="shared" si="4"/>
        <v/>
      </c>
      <c r="C145" s="4"/>
      <c r="D145" s="4"/>
      <c r="E145" s="4"/>
      <c r="F145" s="5"/>
      <c r="G145" s="5"/>
      <c r="H145" s="5" t="str">
        <f t="shared" si="5"/>
        <v/>
      </c>
      <c r="I145" s="4"/>
    </row>
    <row r="146" spans="1:9" x14ac:dyDescent="0.25">
      <c r="A146" s="100"/>
      <c r="B146" s="187" t="str">
        <f t="shared" si="4"/>
        <v/>
      </c>
      <c r="C146" s="4"/>
      <c r="D146" s="4"/>
      <c r="E146" s="4"/>
      <c r="F146" s="5"/>
      <c r="G146" s="5"/>
      <c r="H146" s="5" t="str">
        <f t="shared" si="5"/>
        <v/>
      </c>
      <c r="I146" s="4"/>
    </row>
    <row r="147" spans="1:9" x14ac:dyDescent="0.25">
      <c r="A147" s="100"/>
      <c r="B147" s="187" t="str">
        <f t="shared" si="4"/>
        <v/>
      </c>
      <c r="C147" s="4"/>
      <c r="D147" s="4"/>
      <c r="E147" s="4"/>
      <c r="F147" s="5"/>
      <c r="G147" s="5"/>
      <c r="H147" s="5" t="str">
        <f t="shared" si="5"/>
        <v/>
      </c>
      <c r="I147" s="4"/>
    </row>
    <row r="148" spans="1:9" x14ac:dyDescent="0.25">
      <c r="A148" s="100"/>
      <c r="B148" s="187" t="str">
        <f t="shared" si="4"/>
        <v/>
      </c>
      <c r="C148" s="4"/>
      <c r="D148" s="4"/>
      <c r="E148" s="4"/>
      <c r="F148" s="5"/>
      <c r="G148" s="5"/>
      <c r="H148" s="5" t="str">
        <f t="shared" si="5"/>
        <v/>
      </c>
      <c r="I148" s="4"/>
    </row>
    <row r="149" spans="1:9" x14ac:dyDescent="0.25">
      <c r="A149" s="100"/>
      <c r="B149" s="187" t="str">
        <f t="shared" si="4"/>
        <v/>
      </c>
      <c r="C149" s="4"/>
      <c r="D149" s="4"/>
      <c r="E149" s="4"/>
      <c r="F149" s="5"/>
      <c r="G149" s="5"/>
      <c r="H149" s="5" t="str">
        <f t="shared" si="5"/>
        <v/>
      </c>
      <c r="I149" s="4"/>
    </row>
    <row r="150" spans="1:9" x14ac:dyDescent="0.25">
      <c r="A150" s="100"/>
      <c r="B150" s="187" t="str">
        <f t="shared" si="4"/>
        <v/>
      </c>
      <c r="C150" s="4"/>
      <c r="D150" s="4"/>
      <c r="E150" s="4"/>
      <c r="F150" s="5"/>
      <c r="G150" s="5"/>
      <c r="H150" s="5" t="str">
        <f t="shared" si="5"/>
        <v/>
      </c>
      <c r="I150" s="4"/>
    </row>
    <row r="151" spans="1:9" x14ac:dyDescent="0.25">
      <c r="A151" s="100"/>
      <c r="B151" s="187" t="str">
        <f t="shared" si="4"/>
        <v/>
      </c>
      <c r="C151" s="4"/>
      <c r="D151" s="4"/>
      <c r="E151" s="4"/>
      <c r="F151" s="5"/>
      <c r="G151" s="5"/>
      <c r="H151" s="5" t="str">
        <f t="shared" si="5"/>
        <v/>
      </c>
      <c r="I151" s="4"/>
    </row>
    <row r="152" spans="1:9" x14ac:dyDescent="0.25">
      <c r="A152" s="100"/>
      <c r="B152" s="187" t="str">
        <f t="shared" si="4"/>
        <v/>
      </c>
      <c r="C152" s="4"/>
      <c r="D152" s="4"/>
      <c r="E152" s="4"/>
      <c r="F152" s="5"/>
      <c r="G152" s="5"/>
      <c r="H152" s="5" t="str">
        <f t="shared" si="5"/>
        <v/>
      </c>
      <c r="I152" s="4"/>
    </row>
    <row r="153" spans="1:9" x14ac:dyDescent="0.25">
      <c r="A153" s="100"/>
      <c r="B153" s="187" t="str">
        <f t="shared" si="4"/>
        <v/>
      </c>
      <c r="C153" s="4"/>
      <c r="D153" s="4"/>
      <c r="E153" s="4"/>
      <c r="F153" s="5"/>
      <c r="G153" s="5"/>
      <c r="H153" s="5" t="str">
        <f t="shared" si="5"/>
        <v/>
      </c>
      <c r="I153" s="4"/>
    </row>
    <row r="154" spans="1:9" x14ac:dyDescent="0.25">
      <c r="A154" s="100"/>
      <c r="B154" s="187" t="str">
        <f t="shared" si="4"/>
        <v/>
      </c>
      <c r="C154" s="4"/>
      <c r="D154" s="4"/>
      <c r="E154" s="4"/>
      <c r="F154" s="5"/>
      <c r="G154" s="5"/>
      <c r="H154" s="5" t="str">
        <f t="shared" si="5"/>
        <v/>
      </c>
      <c r="I154" s="4"/>
    </row>
    <row r="155" spans="1:9" x14ac:dyDescent="0.25">
      <c r="A155" s="100"/>
      <c r="B155" s="187" t="str">
        <f t="shared" si="4"/>
        <v/>
      </c>
      <c r="C155" s="4"/>
      <c r="D155" s="4"/>
      <c r="E155" s="4"/>
      <c r="F155" s="5"/>
      <c r="G155" s="5"/>
      <c r="H155" s="5" t="str">
        <f t="shared" si="5"/>
        <v/>
      </c>
      <c r="I155" s="4"/>
    </row>
    <row r="156" spans="1:9" x14ac:dyDescent="0.25">
      <c r="A156" s="100"/>
      <c r="B156" s="187" t="str">
        <f t="shared" si="4"/>
        <v/>
      </c>
      <c r="C156" s="4"/>
      <c r="D156" s="4"/>
      <c r="E156" s="4"/>
      <c r="F156" s="5"/>
      <c r="G156" s="5"/>
      <c r="H156" s="5" t="str">
        <f t="shared" si="5"/>
        <v/>
      </c>
      <c r="I156" s="4"/>
    </row>
    <row r="157" spans="1:9" x14ac:dyDescent="0.25">
      <c r="A157" s="100"/>
      <c r="B157" s="187" t="str">
        <f t="shared" si="4"/>
        <v/>
      </c>
      <c r="C157" s="4"/>
      <c r="D157" s="4"/>
      <c r="E157" s="4"/>
      <c r="F157" s="5"/>
      <c r="G157" s="5"/>
      <c r="H157" s="5" t="str">
        <f t="shared" si="5"/>
        <v/>
      </c>
      <c r="I157" s="4"/>
    </row>
    <row r="158" spans="1:9" x14ac:dyDescent="0.25">
      <c r="A158" s="100"/>
      <c r="B158" s="187" t="str">
        <f t="shared" si="4"/>
        <v/>
      </c>
      <c r="C158" s="4"/>
      <c r="D158" s="4"/>
      <c r="E158" s="4"/>
      <c r="F158" s="5"/>
      <c r="G158" s="5"/>
      <c r="H158" s="5" t="str">
        <f t="shared" si="5"/>
        <v/>
      </c>
      <c r="I158" s="4"/>
    </row>
    <row r="159" spans="1:9" x14ac:dyDescent="0.25">
      <c r="A159" s="100"/>
      <c r="B159" s="187" t="str">
        <f t="shared" si="4"/>
        <v/>
      </c>
      <c r="C159" s="4"/>
      <c r="D159" s="4"/>
      <c r="E159" s="4"/>
      <c r="F159" s="5"/>
      <c r="G159" s="5"/>
      <c r="H159" s="5" t="str">
        <f t="shared" si="5"/>
        <v/>
      </c>
      <c r="I159" s="4"/>
    </row>
    <row r="160" spans="1:9" x14ac:dyDescent="0.25">
      <c r="A160" s="100"/>
      <c r="B160" s="187" t="str">
        <f t="shared" si="4"/>
        <v/>
      </c>
      <c r="C160" s="4"/>
      <c r="D160" s="4"/>
      <c r="E160" s="4"/>
      <c r="F160" s="5"/>
      <c r="G160" s="5"/>
      <c r="H160" s="5" t="str">
        <f t="shared" si="5"/>
        <v/>
      </c>
      <c r="I160" s="4"/>
    </row>
    <row r="161" spans="1:9" x14ac:dyDescent="0.25">
      <c r="A161" s="100"/>
      <c r="B161" s="187" t="str">
        <f t="shared" si="4"/>
        <v/>
      </c>
      <c r="C161" s="4"/>
      <c r="D161" s="4"/>
      <c r="E161" s="4"/>
      <c r="F161" s="5"/>
      <c r="G161" s="5"/>
      <c r="H161" s="5" t="str">
        <f t="shared" si="5"/>
        <v/>
      </c>
      <c r="I161" s="4"/>
    </row>
    <row r="162" spans="1:9" x14ac:dyDescent="0.25">
      <c r="A162" s="100"/>
      <c r="B162" s="187" t="str">
        <f t="shared" si="4"/>
        <v/>
      </c>
      <c r="C162" s="4"/>
      <c r="D162" s="4"/>
      <c r="E162" s="4"/>
      <c r="F162" s="5"/>
      <c r="G162" s="5"/>
      <c r="H162" s="5" t="str">
        <f t="shared" si="5"/>
        <v/>
      </c>
      <c r="I162" s="4"/>
    </row>
    <row r="163" spans="1:9" x14ac:dyDescent="0.25">
      <c r="A163" s="100"/>
      <c r="B163" s="187" t="str">
        <f t="shared" si="4"/>
        <v/>
      </c>
      <c r="C163" s="4"/>
      <c r="D163" s="4"/>
      <c r="E163" s="4"/>
      <c r="F163" s="5"/>
      <c r="G163" s="5"/>
      <c r="H163" s="5" t="str">
        <f t="shared" si="5"/>
        <v/>
      </c>
      <c r="I163" s="4"/>
    </row>
    <row r="164" spans="1:9" x14ac:dyDescent="0.25">
      <c r="A164" s="100"/>
      <c r="B164" s="187" t="str">
        <f t="shared" si="4"/>
        <v/>
      </c>
      <c r="C164" s="4"/>
      <c r="D164" s="4"/>
      <c r="E164" s="4"/>
      <c r="F164" s="5"/>
      <c r="G164" s="5"/>
      <c r="H164" s="5" t="str">
        <f t="shared" si="5"/>
        <v/>
      </c>
      <c r="I164" s="4"/>
    </row>
    <row r="165" spans="1:9" x14ac:dyDescent="0.25">
      <c r="A165" s="100"/>
      <c r="B165" s="187" t="str">
        <f t="shared" si="4"/>
        <v/>
      </c>
      <c r="C165" s="4"/>
      <c r="D165" s="4"/>
      <c r="E165" s="4"/>
      <c r="F165" s="5"/>
      <c r="G165" s="5"/>
      <c r="H165" s="5" t="str">
        <f t="shared" si="5"/>
        <v/>
      </c>
      <c r="I165" s="4"/>
    </row>
    <row r="166" spans="1:9" x14ac:dyDescent="0.25">
      <c r="A166" s="100"/>
      <c r="B166" s="187" t="str">
        <f t="shared" si="4"/>
        <v/>
      </c>
      <c r="C166" s="4"/>
      <c r="D166" s="4"/>
      <c r="E166" s="4"/>
      <c r="F166" s="5"/>
      <c r="G166" s="5"/>
      <c r="H166" s="5" t="str">
        <f t="shared" si="5"/>
        <v/>
      </c>
      <c r="I166" s="4"/>
    </row>
    <row r="167" spans="1:9" x14ac:dyDescent="0.25">
      <c r="A167" s="100"/>
      <c r="B167" s="187" t="str">
        <f t="shared" si="4"/>
        <v/>
      </c>
      <c r="C167" s="4"/>
      <c r="D167" s="4"/>
      <c r="E167" s="4"/>
      <c r="F167" s="5"/>
      <c r="G167" s="5"/>
      <c r="H167" s="5" t="str">
        <f t="shared" si="5"/>
        <v/>
      </c>
      <c r="I167" s="4"/>
    </row>
    <row r="168" spans="1:9" x14ac:dyDescent="0.25">
      <c r="A168" s="100"/>
      <c r="B168" s="187" t="str">
        <f t="shared" si="4"/>
        <v/>
      </c>
      <c r="C168" s="4"/>
      <c r="D168" s="4"/>
      <c r="E168" s="4"/>
      <c r="F168" s="5"/>
      <c r="G168" s="5"/>
      <c r="H168" s="5" t="str">
        <f t="shared" si="5"/>
        <v/>
      </c>
      <c r="I168" s="4"/>
    </row>
    <row r="169" spans="1:9" x14ac:dyDescent="0.25">
      <c r="A169" s="100"/>
      <c r="B169" s="187" t="str">
        <f t="shared" si="4"/>
        <v/>
      </c>
      <c r="C169" s="4"/>
      <c r="D169" s="4"/>
      <c r="E169" s="4"/>
      <c r="F169" s="5"/>
      <c r="G169" s="5"/>
      <c r="H169" s="5" t="str">
        <f t="shared" si="5"/>
        <v/>
      </c>
      <c r="I169" s="4"/>
    </row>
    <row r="170" spans="1:9" x14ac:dyDescent="0.25">
      <c r="A170" s="100"/>
      <c r="B170" s="187" t="str">
        <f t="shared" si="4"/>
        <v/>
      </c>
      <c r="C170" s="4"/>
      <c r="D170" s="4"/>
      <c r="E170" s="4"/>
      <c r="F170" s="5"/>
      <c r="G170" s="5"/>
      <c r="H170" s="5" t="str">
        <f t="shared" si="5"/>
        <v/>
      </c>
      <c r="I170" s="4"/>
    </row>
    <row r="171" spans="1:9" x14ac:dyDescent="0.25">
      <c r="A171" s="100"/>
      <c r="B171" s="187" t="str">
        <f t="shared" si="4"/>
        <v/>
      </c>
      <c r="C171" s="4"/>
      <c r="D171" s="4"/>
      <c r="E171" s="4"/>
      <c r="F171" s="5"/>
      <c r="G171" s="5"/>
      <c r="H171" s="5" t="str">
        <f t="shared" si="5"/>
        <v/>
      </c>
      <c r="I171" s="4"/>
    </row>
    <row r="172" spans="1:9" x14ac:dyDescent="0.25">
      <c r="A172" s="100"/>
      <c r="B172" s="187" t="str">
        <f t="shared" si="4"/>
        <v/>
      </c>
      <c r="C172" s="4"/>
      <c r="D172" s="4"/>
      <c r="E172" s="4"/>
      <c r="F172" s="5"/>
      <c r="G172" s="5"/>
      <c r="H172" s="5" t="str">
        <f t="shared" si="5"/>
        <v/>
      </c>
      <c r="I172" s="4"/>
    </row>
    <row r="173" spans="1:9" x14ac:dyDescent="0.25">
      <c r="A173" s="100"/>
      <c r="B173" s="187" t="str">
        <f t="shared" si="4"/>
        <v/>
      </c>
      <c r="C173" s="4"/>
      <c r="D173" s="4"/>
      <c r="E173" s="4"/>
      <c r="F173" s="5"/>
      <c r="G173" s="5"/>
      <c r="H173" s="5" t="str">
        <f t="shared" si="5"/>
        <v/>
      </c>
      <c r="I173" s="4"/>
    </row>
    <row r="174" spans="1:9" x14ac:dyDescent="0.25">
      <c r="A174" s="100"/>
      <c r="B174" s="187" t="str">
        <f t="shared" si="4"/>
        <v/>
      </c>
      <c r="C174" s="4"/>
      <c r="D174" s="4"/>
      <c r="E174" s="4"/>
      <c r="F174" s="5"/>
      <c r="G174" s="5"/>
      <c r="H174" s="5" t="str">
        <f t="shared" si="5"/>
        <v/>
      </c>
      <c r="I174" s="4"/>
    </row>
    <row r="175" spans="1:9" x14ac:dyDescent="0.25">
      <c r="A175" s="100"/>
      <c r="B175" s="187" t="str">
        <f t="shared" si="4"/>
        <v/>
      </c>
      <c r="C175" s="4"/>
      <c r="D175" s="4"/>
      <c r="E175" s="4"/>
      <c r="F175" s="5"/>
      <c r="G175" s="5"/>
      <c r="H175" s="5" t="str">
        <f t="shared" si="5"/>
        <v/>
      </c>
      <c r="I175" s="4"/>
    </row>
    <row r="176" spans="1:9" x14ac:dyDescent="0.25">
      <c r="A176" s="100"/>
      <c r="B176" s="187" t="str">
        <f t="shared" si="4"/>
        <v/>
      </c>
      <c r="C176" s="4"/>
      <c r="D176" s="4"/>
      <c r="E176" s="4"/>
      <c r="F176" s="5"/>
      <c r="G176" s="5"/>
      <c r="H176" s="5" t="str">
        <f t="shared" si="5"/>
        <v/>
      </c>
      <c r="I176" s="4"/>
    </row>
    <row r="177" spans="1:9" x14ac:dyDescent="0.25">
      <c r="A177" s="100"/>
      <c r="B177" s="187" t="str">
        <f t="shared" si="4"/>
        <v/>
      </c>
      <c r="C177" s="4"/>
      <c r="D177" s="4"/>
      <c r="E177" s="4"/>
      <c r="F177" s="5"/>
      <c r="G177" s="5"/>
      <c r="H177" s="5" t="str">
        <f t="shared" si="5"/>
        <v/>
      </c>
      <c r="I177" s="4"/>
    </row>
    <row r="178" spans="1:9" x14ac:dyDescent="0.25">
      <c r="A178" s="100"/>
      <c r="B178" s="187" t="str">
        <f t="shared" si="4"/>
        <v/>
      </c>
      <c r="C178" s="4"/>
      <c r="D178" s="4"/>
      <c r="E178" s="4"/>
      <c r="F178" s="5"/>
      <c r="G178" s="5"/>
      <c r="H178" s="5" t="str">
        <f t="shared" si="5"/>
        <v/>
      </c>
      <c r="I178" s="4"/>
    </row>
    <row r="179" spans="1:9" x14ac:dyDescent="0.25">
      <c r="A179" s="100"/>
      <c r="B179" s="187" t="str">
        <f t="shared" si="4"/>
        <v/>
      </c>
      <c r="C179" s="4"/>
      <c r="D179" s="4"/>
      <c r="E179" s="4"/>
      <c r="F179" s="5"/>
      <c r="G179" s="5"/>
      <c r="H179" s="5" t="str">
        <f t="shared" si="5"/>
        <v/>
      </c>
      <c r="I179" s="4"/>
    </row>
    <row r="180" spans="1:9" x14ac:dyDescent="0.25">
      <c r="A180" s="100"/>
      <c r="B180" s="187" t="str">
        <f t="shared" si="4"/>
        <v/>
      </c>
      <c r="C180" s="4"/>
      <c r="D180" s="4"/>
      <c r="E180" s="4"/>
      <c r="F180" s="5"/>
      <c r="G180" s="5"/>
      <c r="H180" s="5" t="str">
        <f t="shared" si="5"/>
        <v/>
      </c>
      <c r="I180" s="4"/>
    </row>
    <row r="181" spans="1:9" x14ac:dyDescent="0.25">
      <c r="A181" s="100"/>
      <c r="B181" s="187" t="str">
        <f t="shared" si="4"/>
        <v/>
      </c>
      <c r="C181" s="4"/>
      <c r="D181" s="4"/>
      <c r="E181" s="4"/>
      <c r="F181" s="5"/>
      <c r="G181" s="5"/>
      <c r="H181" s="5" t="str">
        <f t="shared" si="5"/>
        <v/>
      </c>
      <c r="I181" s="4"/>
    </row>
    <row r="182" spans="1:9" x14ac:dyDescent="0.25">
      <c r="A182" s="100"/>
      <c r="B182" s="187" t="str">
        <f t="shared" si="4"/>
        <v/>
      </c>
      <c r="C182" s="4"/>
      <c r="D182" s="4"/>
      <c r="E182" s="4"/>
      <c r="F182" s="5"/>
      <c r="G182" s="5"/>
      <c r="H182" s="5" t="str">
        <f t="shared" si="5"/>
        <v/>
      </c>
      <c r="I182" s="4"/>
    </row>
    <row r="183" spans="1:9" x14ac:dyDescent="0.25">
      <c r="A183" s="100"/>
      <c r="B183" s="187" t="str">
        <f t="shared" si="4"/>
        <v/>
      </c>
      <c r="C183" s="4"/>
      <c r="D183" s="4"/>
      <c r="E183" s="4"/>
      <c r="F183" s="5"/>
      <c r="G183" s="5"/>
      <c r="H183" s="5" t="str">
        <f t="shared" si="5"/>
        <v/>
      </c>
      <c r="I183" s="4"/>
    </row>
    <row r="184" spans="1:9" x14ac:dyDescent="0.25">
      <c r="A184" s="100"/>
      <c r="B184" s="187" t="str">
        <f t="shared" si="4"/>
        <v/>
      </c>
      <c r="C184" s="4"/>
      <c r="D184" s="4"/>
      <c r="E184" s="4"/>
      <c r="F184" s="5"/>
      <c r="G184" s="5"/>
      <c r="H184" s="5" t="str">
        <f t="shared" si="5"/>
        <v/>
      </c>
      <c r="I184" s="4"/>
    </row>
    <row r="185" spans="1:9" x14ac:dyDescent="0.25">
      <c r="A185" s="100"/>
      <c r="B185" s="187" t="str">
        <f t="shared" si="4"/>
        <v/>
      </c>
      <c r="C185" s="4"/>
      <c r="D185" s="4"/>
      <c r="E185" s="4"/>
      <c r="F185" s="5"/>
      <c r="G185" s="5"/>
      <c r="H185" s="5" t="str">
        <f t="shared" si="5"/>
        <v/>
      </c>
      <c r="I185" s="4"/>
    </row>
    <row r="186" spans="1:9" x14ac:dyDescent="0.25">
      <c r="A186" s="100"/>
      <c r="B186" s="187" t="str">
        <f t="shared" si="4"/>
        <v/>
      </c>
      <c r="C186" s="4"/>
      <c r="D186" s="4"/>
      <c r="E186" s="4"/>
      <c r="F186" s="5"/>
      <c r="G186" s="5"/>
      <c r="H186" s="5" t="str">
        <f t="shared" si="5"/>
        <v/>
      </c>
      <c r="I186" s="4"/>
    </row>
    <row r="187" spans="1:9" x14ac:dyDescent="0.25">
      <c r="A187" s="100"/>
      <c r="B187" s="187" t="str">
        <f t="shared" si="4"/>
        <v/>
      </c>
      <c r="C187" s="4"/>
      <c r="D187" s="4"/>
      <c r="E187" s="4"/>
      <c r="F187" s="5"/>
      <c r="G187" s="5"/>
      <c r="H187" s="5" t="str">
        <f t="shared" si="5"/>
        <v/>
      </c>
      <c r="I187" s="4"/>
    </row>
    <row r="188" spans="1:9" x14ac:dyDescent="0.25">
      <c r="A188" s="100"/>
      <c r="B188" s="187" t="str">
        <f t="shared" si="4"/>
        <v/>
      </c>
      <c r="C188" s="4"/>
      <c r="D188" s="4"/>
      <c r="E188" s="4"/>
      <c r="F188" s="5"/>
      <c r="G188" s="5"/>
      <c r="H188" s="5" t="str">
        <f t="shared" si="5"/>
        <v/>
      </c>
      <c r="I188" s="4"/>
    </row>
    <row r="189" spans="1:9" x14ac:dyDescent="0.25">
      <c r="A189" s="100"/>
      <c r="B189" s="187" t="str">
        <f t="shared" si="4"/>
        <v/>
      </c>
      <c r="C189" s="4"/>
      <c r="D189" s="4"/>
      <c r="E189" s="4"/>
      <c r="F189" s="5"/>
      <c r="G189" s="5"/>
      <c r="H189" s="5" t="str">
        <f t="shared" si="5"/>
        <v/>
      </c>
      <c r="I189" s="4"/>
    </row>
    <row r="190" spans="1:9" x14ac:dyDescent="0.25">
      <c r="A190" s="100"/>
      <c r="B190" s="187" t="str">
        <f t="shared" si="4"/>
        <v/>
      </c>
      <c r="C190" s="4"/>
      <c r="D190" s="4"/>
      <c r="E190" s="4"/>
      <c r="F190" s="5"/>
      <c r="G190" s="5"/>
      <c r="H190" s="5" t="str">
        <f t="shared" si="5"/>
        <v/>
      </c>
      <c r="I190" s="4"/>
    </row>
    <row r="191" spans="1:9" x14ac:dyDescent="0.25">
      <c r="A191" s="100"/>
      <c r="B191" s="187" t="str">
        <f t="shared" si="4"/>
        <v/>
      </c>
      <c r="C191" s="4"/>
      <c r="D191" s="4"/>
      <c r="E191" s="4"/>
      <c r="F191" s="5"/>
      <c r="G191" s="5"/>
      <c r="H191" s="5" t="str">
        <f t="shared" si="5"/>
        <v/>
      </c>
      <c r="I191" s="4"/>
    </row>
    <row r="192" spans="1:9" x14ac:dyDescent="0.25">
      <c r="A192" s="100"/>
      <c r="B192" s="187" t="str">
        <f t="shared" si="4"/>
        <v/>
      </c>
      <c r="C192" s="4"/>
      <c r="D192" s="4"/>
      <c r="E192" s="4"/>
      <c r="F192" s="5"/>
      <c r="G192" s="5"/>
      <c r="H192" s="5" t="str">
        <f t="shared" si="5"/>
        <v/>
      </c>
      <c r="I192" s="4"/>
    </row>
    <row r="193" spans="1:9" x14ac:dyDescent="0.25">
      <c r="A193" s="100"/>
      <c r="B193" s="187" t="str">
        <f t="shared" si="4"/>
        <v/>
      </c>
      <c r="C193" s="4"/>
      <c r="D193" s="4"/>
      <c r="E193" s="4"/>
      <c r="F193" s="5"/>
      <c r="G193" s="5"/>
      <c r="H193" s="5" t="str">
        <f t="shared" si="5"/>
        <v/>
      </c>
      <c r="I193" s="4"/>
    </row>
    <row r="194" spans="1:9" x14ac:dyDescent="0.25">
      <c r="A194" s="100"/>
      <c r="B194" s="187" t="str">
        <f t="shared" si="4"/>
        <v/>
      </c>
      <c r="C194" s="4"/>
      <c r="D194" s="4"/>
      <c r="E194" s="4"/>
      <c r="F194" s="5"/>
      <c r="G194" s="5"/>
      <c r="H194" s="5" t="str">
        <f t="shared" si="5"/>
        <v/>
      </c>
      <c r="I194" s="4"/>
    </row>
    <row r="195" spans="1:9" x14ac:dyDescent="0.25">
      <c r="A195" s="100"/>
      <c r="B195" s="187" t="str">
        <f t="shared" ref="B195:B258" si="6">IF(A195="","",IF(ISNUMBER(A195),IFERROR(VLOOKUP(TEXT(A195,"yyyy/mm/dd"),BSAD,2,FALSE),""),IFERROR(VLOOKUP(A195,BSAD,2,FALSE),"")))</f>
        <v/>
      </c>
      <c r="C195" s="4"/>
      <c r="D195" s="4"/>
      <c r="E195" s="4"/>
      <c r="F195" s="5"/>
      <c r="G195" s="5"/>
      <c r="H195" s="5" t="str">
        <f t="shared" si="5"/>
        <v/>
      </c>
      <c r="I195" s="4"/>
    </row>
    <row r="196" spans="1:9" x14ac:dyDescent="0.25">
      <c r="A196" s="100"/>
      <c r="B196" s="187" t="str">
        <f t="shared" si="6"/>
        <v/>
      </c>
      <c r="C196" s="4"/>
      <c r="D196" s="4"/>
      <c r="E196" s="4"/>
      <c r="F196" s="5"/>
      <c r="G196" s="5"/>
      <c r="H196" s="5" t="str">
        <f t="shared" ref="H196:H259" si="7">IF($C196="","",$H195+$G196-$F196)</f>
        <v/>
      </c>
      <c r="I196" s="4"/>
    </row>
    <row r="197" spans="1:9" x14ac:dyDescent="0.25">
      <c r="A197" s="100"/>
      <c r="B197" s="187" t="str">
        <f t="shared" si="6"/>
        <v/>
      </c>
      <c r="C197" s="4"/>
      <c r="D197" s="4"/>
      <c r="E197" s="4"/>
      <c r="F197" s="5"/>
      <c r="G197" s="5"/>
      <c r="H197" s="5" t="str">
        <f t="shared" si="7"/>
        <v/>
      </c>
      <c r="I197" s="4"/>
    </row>
    <row r="198" spans="1:9" x14ac:dyDescent="0.25">
      <c r="A198" s="100"/>
      <c r="B198" s="187" t="str">
        <f t="shared" si="6"/>
        <v/>
      </c>
      <c r="C198" s="4"/>
      <c r="D198" s="4"/>
      <c r="E198" s="4"/>
      <c r="F198" s="5"/>
      <c r="G198" s="5"/>
      <c r="H198" s="5" t="str">
        <f t="shared" si="7"/>
        <v/>
      </c>
      <c r="I198" s="4"/>
    </row>
    <row r="199" spans="1:9" x14ac:dyDescent="0.25">
      <c r="A199" s="100"/>
      <c r="B199" s="187" t="str">
        <f t="shared" si="6"/>
        <v/>
      </c>
      <c r="C199" s="4"/>
      <c r="D199" s="4"/>
      <c r="E199" s="4"/>
      <c r="F199" s="5"/>
      <c r="G199" s="5"/>
      <c r="H199" s="5" t="str">
        <f t="shared" si="7"/>
        <v/>
      </c>
      <c r="I199" s="4"/>
    </row>
    <row r="200" spans="1:9" x14ac:dyDescent="0.25">
      <c r="A200" s="100"/>
      <c r="B200" s="187" t="str">
        <f t="shared" si="6"/>
        <v/>
      </c>
      <c r="C200" s="4"/>
      <c r="D200" s="4"/>
      <c r="E200" s="4"/>
      <c r="F200" s="5"/>
      <c r="G200" s="5"/>
      <c r="H200" s="5" t="str">
        <f t="shared" si="7"/>
        <v/>
      </c>
      <c r="I200" s="4"/>
    </row>
    <row r="201" spans="1:9" x14ac:dyDescent="0.25">
      <c r="A201" s="100"/>
      <c r="B201" s="187" t="str">
        <f t="shared" si="6"/>
        <v/>
      </c>
      <c r="C201" s="4"/>
      <c r="D201" s="4"/>
      <c r="E201" s="4"/>
      <c r="F201" s="5"/>
      <c r="G201" s="5"/>
      <c r="H201" s="5" t="str">
        <f t="shared" si="7"/>
        <v/>
      </c>
      <c r="I201" s="4"/>
    </row>
    <row r="202" spans="1:9" x14ac:dyDescent="0.25">
      <c r="A202" s="100"/>
      <c r="B202" s="187" t="str">
        <f t="shared" si="6"/>
        <v/>
      </c>
      <c r="C202" s="4"/>
      <c r="D202" s="4"/>
      <c r="E202" s="4"/>
      <c r="F202" s="5"/>
      <c r="G202" s="5"/>
      <c r="H202" s="5" t="str">
        <f t="shared" si="7"/>
        <v/>
      </c>
      <c r="I202" s="4"/>
    </row>
    <row r="203" spans="1:9" x14ac:dyDescent="0.25">
      <c r="A203" s="100"/>
      <c r="B203" s="187" t="str">
        <f t="shared" si="6"/>
        <v/>
      </c>
      <c r="C203" s="4"/>
      <c r="D203" s="4"/>
      <c r="E203" s="4"/>
      <c r="F203" s="5"/>
      <c r="G203" s="5"/>
      <c r="H203" s="5" t="str">
        <f t="shared" si="7"/>
        <v/>
      </c>
      <c r="I203" s="4"/>
    </row>
    <row r="204" spans="1:9" x14ac:dyDescent="0.25">
      <c r="A204" s="100"/>
      <c r="B204" s="187" t="str">
        <f t="shared" si="6"/>
        <v/>
      </c>
      <c r="C204" s="4"/>
      <c r="D204" s="4"/>
      <c r="E204" s="4"/>
      <c r="F204" s="5"/>
      <c r="G204" s="5"/>
      <c r="H204" s="5" t="str">
        <f t="shared" si="7"/>
        <v/>
      </c>
      <c r="I204" s="4"/>
    </row>
    <row r="205" spans="1:9" x14ac:dyDescent="0.25">
      <c r="A205" s="100"/>
      <c r="B205" s="187" t="str">
        <f t="shared" si="6"/>
        <v/>
      </c>
      <c r="C205" s="4"/>
      <c r="D205" s="4"/>
      <c r="E205" s="4"/>
      <c r="F205" s="5"/>
      <c r="G205" s="5"/>
      <c r="H205" s="5" t="str">
        <f t="shared" si="7"/>
        <v/>
      </c>
      <c r="I205" s="4"/>
    </row>
    <row r="206" spans="1:9" x14ac:dyDescent="0.25">
      <c r="A206" s="100"/>
      <c r="B206" s="187" t="str">
        <f t="shared" si="6"/>
        <v/>
      </c>
      <c r="C206" s="4"/>
      <c r="D206" s="4"/>
      <c r="E206" s="4"/>
      <c r="F206" s="5"/>
      <c r="G206" s="5"/>
      <c r="H206" s="5" t="str">
        <f t="shared" si="7"/>
        <v/>
      </c>
      <c r="I206" s="4"/>
    </row>
    <row r="207" spans="1:9" x14ac:dyDescent="0.25">
      <c r="A207" s="100"/>
      <c r="B207" s="187" t="str">
        <f t="shared" si="6"/>
        <v/>
      </c>
      <c r="C207" s="4"/>
      <c r="D207" s="4"/>
      <c r="E207" s="4"/>
      <c r="F207" s="5"/>
      <c r="G207" s="5"/>
      <c r="H207" s="5" t="str">
        <f t="shared" si="7"/>
        <v/>
      </c>
      <c r="I207" s="4"/>
    </row>
    <row r="208" spans="1:9" x14ac:dyDescent="0.25">
      <c r="A208" s="100"/>
      <c r="B208" s="187" t="str">
        <f t="shared" si="6"/>
        <v/>
      </c>
      <c r="C208" s="4"/>
      <c r="D208" s="4"/>
      <c r="E208" s="4"/>
      <c r="F208" s="5"/>
      <c r="G208" s="5"/>
      <c r="H208" s="5" t="str">
        <f t="shared" si="7"/>
        <v/>
      </c>
      <c r="I208" s="4"/>
    </row>
    <row r="209" spans="1:9" x14ac:dyDescent="0.25">
      <c r="A209" s="100"/>
      <c r="B209" s="187" t="str">
        <f t="shared" si="6"/>
        <v/>
      </c>
      <c r="C209" s="4"/>
      <c r="D209" s="4"/>
      <c r="E209" s="4"/>
      <c r="F209" s="5"/>
      <c r="G209" s="5"/>
      <c r="H209" s="5" t="str">
        <f t="shared" si="7"/>
        <v/>
      </c>
      <c r="I209" s="4"/>
    </row>
    <row r="210" spans="1:9" x14ac:dyDescent="0.25">
      <c r="A210" s="100"/>
      <c r="B210" s="187" t="str">
        <f t="shared" si="6"/>
        <v/>
      </c>
      <c r="C210" s="4"/>
      <c r="D210" s="4"/>
      <c r="E210" s="4"/>
      <c r="F210" s="5"/>
      <c r="G210" s="5"/>
      <c r="H210" s="5" t="str">
        <f t="shared" si="7"/>
        <v/>
      </c>
      <c r="I210" s="4"/>
    </row>
    <row r="211" spans="1:9" x14ac:dyDescent="0.25">
      <c r="A211" s="100"/>
      <c r="B211" s="187" t="str">
        <f t="shared" si="6"/>
        <v/>
      </c>
      <c r="C211" s="4"/>
      <c r="D211" s="4"/>
      <c r="E211" s="4"/>
      <c r="F211" s="5"/>
      <c r="G211" s="5"/>
      <c r="H211" s="5" t="str">
        <f t="shared" si="7"/>
        <v/>
      </c>
      <c r="I211" s="4"/>
    </row>
    <row r="212" spans="1:9" x14ac:dyDescent="0.25">
      <c r="A212" s="100"/>
      <c r="B212" s="187" t="str">
        <f t="shared" si="6"/>
        <v/>
      </c>
      <c r="C212" s="4"/>
      <c r="D212" s="4"/>
      <c r="E212" s="4"/>
      <c r="F212" s="5"/>
      <c r="G212" s="5"/>
      <c r="H212" s="5" t="str">
        <f t="shared" si="7"/>
        <v/>
      </c>
      <c r="I212" s="4"/>
    </row>
    <row r="213" spans="1:9" x14ac:dyDescent="0.25">
      <c r="A213" s="100"/>
      <c r="B213" s="187" t="str">
        <f t="shared" si="6"/>
        <v/>
      </c>
      <c r="C213" s="4"/>
      <c r="D213" s="4"/>
      <c r="E213" s="4"/>
      <c r="F213" s="5"/>
      <c r="G213" s="5"/>
      <c r="H213" s="5" t="str">
        <f t="shared" si="7"/>
        <v/>
      </c>
      <c r="I213" s="4"/>
    </row>
    <row r="214" spans="1:9" x14ac:dyDescent="0.25">
      <c r="A214" s="100"/>
      <c r="B214" s="187" t="str">
        <f t="shared" si="6"/>
        <v/>
      </c>
      <c r="C214" s="4"/>
      <c r="D214" s="4"/>
      <c r="E214" s="4"/>
      <c r="F214" s="5"/>
      <c r="G214" s="5"/>
      <c r="H214" s="5" t="str">
        <f t="shared" si="7"/>
        <v/>
      </c>
      <c r="I214" s="4"/>
    </row>
    <row r="215" spans="1:9" x14ac:dyDescent="0.25">
      <c r="A215" s="100"/>
      <c r="B215" s="187" t="str">
        <f t="shared" si="6"/>
        <v/>
      </c>
      <c r="C215" s="4"/>
      <c r="D215" s="4"/>
      <c r="E215" s="4"/>
      <c r="F215" s="5"/>
      <c r="G215" s="5"/>
      <c r="H215" s="5" t="str">
        <f t="shared" si="7"/>
        <v/>
      </c>
      <c r="I215" s="4"/>
    </row>
    <row r="216" spans="1:9" x14ac:dyDescent="0.25">
      <c r="A216" s="100"/>
      <c r="B216" s="187" t="str">
        <f t="shared" si="6"/>
        <v/>
      </c>
      <c r="C216" s="4"/>
      <c r="D216" s="4"/>
      <c r="E216" s="4"/>
      <c r="F216" s="5"/>
      <c r="G216" s="5"/>
      <c r="H216" s="5" t="str">
        <f t="shared" si="7"/>
        <v/>
      </c>
      <c r="I216" s="4"/>
    </row>
    <row r="217" spans="1:9" x14ac:dyDescent="0.25">
      <c r="A217" s="100"/>
      <c r="B217" s="187" t="str">
        <f t="shared" si="6"/>
        <v/>
      </c>
      <c r="C217" s="4"/>
      <c r="D217" s="4"/>
      <c r="E217" s="4"/>
      <c r="F217" s="5"/>
      <c r="G217" s="5"/>
      <c r="H217" s="5" t="str">
        <f t="shared" si="7"/>
        <v/>
      </c>
      <c r="I217" s="4"/>
    </row>
    <row r="218" spans="1:9" x14ac:dyDescent="0.25">
      <c r="A218" s="100"/>
      <c r="B218" s="187" t="str">
        <f t="shared" si="6"/>
        <v/>
      </c>
      <c r="C218" s="4"/>
      <c r="D218" s="4"/>
      <c r="E218" s="4"/>
      <c r="F218" s="5"/>
      <c r="G218" s="5"/>
      <c r="H218" s="5" t="str">
        <f t="shared" si="7"/>
        <v/>
      </c>
      <c r="I218" s="4"/>
    </row>
    <row r="219" spans="1:9" x14ac:dyDescent="0.25">
      <c r="A219" s="100"/>
      <c r="B219" s="187" t="str">
        <f t="shared" si="6"/>
        <v/>
      </c>
      <c r="C219" s="4"/>
      <c r="D219" s="4"/>
      <c r="E219" s="4"/>
      <c r="F219" s="5"/>
      <c r="G219" s="5"/>
      <c r="H219" s="5" t="str">
        <f t="shared" si="7"/>
        <v/>
      </c>
      <c r="I219" s="4"/>
    </row>
    <row r="220" spans="1:9" x14ac:dyDescent="0.25">
      <c r="A220" s="100"/>
      <c r="B220" s="187" t="str">
        <f t="shared" si="6"/>
        <v/>
      </c>
      <c r="C220" s="4"/>
      <c r="D220" s="4"/>
      <c r="E220" s="4"/>
      <c r="F220" s="5"/>
      <c r="G220" s="5"/>
      <c r="H220" s="5" t="str">
        <f t="shared" si="7"/>
        <v/>
      </c>
      <c r="I220" s="4"/>
    </row>
    <row r="221" spans="1:9" x14ac:dyDescent="0.25">
      <c r="A221" s="100"/>
      <c r="B221" s="187" t="str">
        <f t="shared" si="6"/>
        <v/>
      </c>
      <c r="C221" s="4"/>
      <c r="D221" s="4"/>
      <c r="E221" s="4"/>
      <c r="F221" s="5"/>
      <c r="G221" s="5"/>
      <c r="H221" s="5" t="str">
        <f t="shared" si="7"/>
        <v/>
      </c>
      <c r="I221" s="4"/>
    </row>
    <row r="222" spans="1:9" x14ac:dyDescent="0.25">
      <c r="A222" s="100"/>
      <c r="B222" s="187" t="str">
        <f t="shared" si="6"/>
        <v/>
      </c>
      <c r="C222" s="4"/>
      <c r="D222" s="4"/>
      <c r="E222" s="4"/>
      <c r="F222" s="5"/>
      <c r="G222" s="5"/>
      <c r="H222" s="5" t="str">
        <f t="shared" si="7"/>
        <v/>
      </c>
      <c r="I222" s="4"/>
    </row>
    <row r="223" spans="1:9" x14ac:dyDescent="0.25">
      <c r="A223" s="100"/>
      <c r="B223" s="187" t="str">
        <f t="shared" si="6"/>
        <v/>
      </c>
      <c r="C223" s="4"/>
      <c r="D223" s="4"/>
      <c r="E223" s="4"/>
      <c r="F223" s="5"/>
      <c r="G223" s="5"/>
      <c r="H223" s="5" t="str">
        <f t="shared" si="7"/>
        <v/>
      </c>
      <c r="I223" s="4"/>
    </row>
    <row r="224" spans="1:9" x14ac:dyDescent="0.25">
      <c r="A224" s="100"/>
      <c r="B224" s="187" t="str">
        <f t="shared" si="6"/>
        <v/>
      </c>
      <c r="C224" s="4"/>
      <c r="D224" s="4"/>
      <c r="E224" s="4"/>
      <c r="F224" s="5"/>
      <c r="G224" s="5"/>
      <c r="H224" s="5" t="str">
        <f t="shared" si="7"/>
        <v/>
      </c>
      <c r="I224" s="4"/>
    </row>
    <row r="225" spans="1:9" x14ac:dyDescent="0.25">
      <c r="A225" s="100"/>
      <c r="B225" s="187" t="str">
        <f t="shared" si="6"/>
        <v/>
      </c>
      <c r="C225" s="4"/>
      <c r="D225" s="4"/>
      <c r="E225" s="4"/>
      <c r="F225" s="5"/>
      <c r="G225" s="5"/>
      <c r="H225" s="5" t="str">
        <f t="shared" si="7"/>
        <v/>
      </c>
      <c r="I225" s="4"/>
    </row>
    <row r="226" spans="1:9" x14ac:dyDescent="0.25">
      <c r="A226" s="100"/>
      <c r="B226" s="187" t="str">
        <f t="shared" si="6"/>
        <v/>
      </c>
      <c r="C226" s="4"/>
      <c r="D226" s="4"/>
      <c r="E226" s="4"/>
      <c r="F226" s="5"/>
      <c r="G226" s="5"/>
      <c r="H226" s="5" t="str">
        <f t="shared" si="7"/>
        <v/>
      </c>
      <c r="I226" s="4"/>
    </row>
    <row r="227" spans="1:9" x14ac:dyDescent="0.25">
      <c r="A227" s="100"/>
      <c r="B227" s="187" t="str">
        <f t="shared" si="6"/>
        <v/>
      </c>
      <c r="C227" s="4"/>
      <c r="D227" s="4"/>
      <c r="E227" s="4"/>
      <c r="F227" s="5"/>
      <c r="G227" s="5"/>
      <c r="H227" s="5" t="str">
        <f t="shared" si="7"/>
        <v/>
      </c>
      <c r="I227" s="4"/>
    </row>
    <row r="228" spans="1:9" x14ac:dyDescent="0.25">
      <c r="A228" s="100"/>
      <c r="B228" s="187" t="str">
        <f t="shared" si="6"/>
        <v/>
      </c>
      <c r="C228" s="4"/>
      <c r="D228" s="4"/>
      <c r="E228" s="4"/>
      <c r="F228" s="5"/>
      <c r="G228" s="5"/>
      <c r="H228" s="5" t="str">
        <f t="shared" si="7"/>
        <v/>
      </c>
      <c r="I228" s="4"/>
    </row>
    <row r="229" spans="1:9" x14ac:dyDescent="0.25">
      <c r="A229" s="100"/>
      <c r="B229" s="187" t="str">
        <f t="shared" si="6"/>
        <v/>
      </c>
      <c r="C229" s="4"/>
      <c r="D229" s="4"/>
      <c r="E229" s="4"/>
      <c r="F229" s="5"/>
      <c r="G229" s="5"/>
      <c r="H229" s="5" t="str">
        <f t="shared" si="7"/>
        <v/>
      </c>
      <c r="I229" s="4"/>
    </row>
    <row r="230" spans="1:9" x14ac:dyDescent="0.25">
      <c r="A230" s="100"/>
      <c r="B230" s="187" t="str">
        <f t="shared" si="6"/>
        <v/>
      </c>
      <c r="C230" s="4"/>
      <c r="D230" s="4"/>
      <c r="E230" s="4"/>
      <c r="F230" s="5"/>
      <c r="G230" s="5"/>
      <c r="H230" s="5" t="str">
        <f t="shared" si="7"/>
        <v/>
      </c>
      <c r="I230" s="4"/>
    </row>
    <row r="231" spans="1:9" x14ac:dyDescent="0.25">
      <c r="A231" s="100"/>
      <c r="B231" s="187" t="str">
        <f t="shared" si="6"/>
        <v/>
      </c>
      <c r="C231" s="4"/>
      <c r="D231" s="4"/>
      <c r="E231" s="4"/>
      <c r="F231" s="5"/>
      <c r="G231" s="5"/>
      <c r="H231" s="5" t="str">
        <f t="shared" si="7"/>
        <v/>
      </c>
      <c r="I231" s="4"/>
    </row>
    <row r="232" spans="1:9" x14ac:dyDescent="0.25">
      <c r="A232" s="100"/>
      <c r="B232" s="187" t="str">
        <f t="shared" si="6"/>
        <v/>
      </c>
      <c r="C232" s="4"/>
      <c r="D232" s="4"/>
      <c r="E232" s="4"/>
      <c r="F232" s="5"/>
      <c r="G232" s="5"/>
      <c r="H232" s="5" t="str">
        <f t="shared" si="7"/>
        <v/>
      </c>
      <c r="I232" s="4"/>
    </row>
    <row r="233" spans="1:9" x14ac:dyDescent="0.25">
      <c r="A233" s="100"/>
      <c r="B233" s="187" t="str">
        <f t="shared" si="6"/>
        <v/>
      </c>
      <c r="C233" s="4"/>
      <c r="D233" s="4"/>
      <c r="E233" s="4"/>
      <c r="F233" s="5"/>
      <c r="G233" s="5"/>
      <c r="H233" s="5" t="str">
        <f t="shared" si="7"/>
        <v/>
      </c>
      <c r="I233" s="4"/>
    </row>
    <row r="234" spans="1:9" x14ac:dyDescent="0.25">
      <c r="A234" s="100"/>
      <c r="B234" s="187" t="str">
        <f t="shared" si="6"/>
        <v/>
      </c>
      <c r="C234" s="4"/>
      <c r="D234" s="4"/>
      <c r="E234" s="4"/>
      <c r="F234" s="5"/>
      <c r="G234" s="5"/>
      <c r="H234" s="5" t="str">
        <f t="shared" si="7"/>
        <v/>
      </c>
      <c r="I234" s="4"/>
    </row>
    <row r="235" spans="1:9" x14ac:dyDescent="0.25">
      <c r="A235" s="100"/>
      <c r="B235" s="187" t="str">
        <f t="shared" si="6"/>
        <v/>
      </c>
      <c r="C235" s="4"/>
      <c r="D235" s="4"/>
      <c r="E235" s="4"/>
      <c r="F235" s="5"/>
      <c r="G235" s="5"/>
      <c r="H235" s="5" t="str">
        <f t="shared" si="7"/>
        <v/>
      </c>
      <c r="I235" s="4"/>
    </row>
    <row r="236" spans="1:9" x14ac:dyDescent="0.25">
      <c r="A236" s="100"/>
      <c r="B236" s="187" t="str">
        <f t="shared" si="6"/>
        <v/>
      </c>
      <c r="C236" s="4"/>
      <c r="D236" s="4"/>
      <c r="E236" s="4"/>
      <c r="F236" s="5"/>
      <c r="G236" s="5"/>
      <c r="H236" s="5" t="str">
        <f t="shared" si="7"/>
        <v/>
      </c>
      <c r="I236" s="4"/>
    </row>
    <row r="237" spans="1:9" x14ac:dyDescent="0.25">
      <c r="A237" s="100"/>
      <c r="B237" s="187" t="str">
        <f t="shared" si="6"/>
        <v/>
      </c>
      <c r="C237" s="4"/>
      <c r="D237" s="4"/>
      <c r="E237" s="4"/>
      <c r="F237" s="5"/>
      <c r="G237" s="5"/>
      <c r="H237" s="5" t="str">
        <f t="shared" si="7"/>
        <v/>
      </c>
      <c r="I237" s="4"/>
    </row>
    <row r="238" spans="1:9" x14ac:dyDescent="0.25">
      <c r="A238" s="100"/>
      <c r="B238" s="187" t="str">
        <f t="shared" si="6"/>
        <v/>
      </c>
      <c r="C238" s="4"/>
      <c r="D238" s="4"/>
      <c r="E238" s="4"/>
      <c r="F238" s="5"/>
      <c r="G238" s="5"/>
      <c r="H238" s="5" t="str">
        <f t="shared" si="7"/>
        <v/>
      </c>
      <c r="I238" s="4"/>
    </row>
    <row r="239" spans="1:9" x14ac:dyDescent="0.25">
      <c r="A239" s="100"/>
      <c r="B239" s="187" t="str">
        <f t="shared" si="6"/>
        <v/>
      </c>
      <c r="C239" s="4"/>
      <c r="D239" s="4"/>
      <c r="E239" s="4"/>
      <c r="F239" s="5"/>
      <c r="G239" s="5"/>
      <c r="H239" s="5" t="str">
        <f t="shared" si="7"/>
        <v/>
      </c>
      <c r="I239" s="4"/>
    </row>
    <row r="240" spans="1:9" x14ac:dyDescent="0.25">
      <c r="A240" s="100"/>
      <c r="B240" s="187" t="str">
        <f t="shared" si="6"/>
        <v/>
      </c>
      <c r="C240" s="4"/>
      <c r="D240" s="4"/>
      <c r="E240" s="4"/>
      <c r="F240" s="5"/>
      <c r="G240" s="5"/>
      <c r="H240" s="5" t="str">
        <f t="shared" si="7"/>
        <v/>
      </c>
      <c r="I240" s="4"/>
    </row>
    <row r="241" spans="1:9" x14ac:dyDescent="0.25">
      <c r="A241" s="100"/>
      <c r="B241" s="187" t="str">
        <f t="shared" si="6"/>
        <v/>
      </c>
      <c r="C241" s="4"/>
      <c r="D241" s="4"/>
      <c r="E241" s="4"/>
      <c r="F241" s="5"/>
      <c r="G241" s="5"/>
      <c r="H241" s="5" t="str">
        <f t="shared" si="7"/>
        <v/>
      </c>
      <c r="I241" s="4"/>
    </row>
    <row r="242" spans="1:9" x14ac:dyDescent="0.25">
      <c r="A242" s="100"/>
      <c r="B242" s="187" t="str">
        <f t="shared" si="6"/>
        <v/>
      </c>
      <c r="C242" s="4"/>
      <c r="D242" s="4"/>
      <c r="E242" s="4"/>
      <c r="F242" s="5"/>
      <c r="G242" s="5"/>
      <c r="H242" s="5" t="str">
        <f t="shared" si="7"/>
        <v/>
      </c>
      <c r="I242" s="4"/>
    </row>
    <row r="243" spans="1:9" x14ac:dyDescent="0.25">
      <c r="A243" s="100"/>
      <c r="B243" s="187" t="str">
        <f t="shared" si="6"/>
        <v/>
      </c>
      <c r="C243" s="4"/>
      <c r="D243" s="4"/>
      <c r="E243" s="4"/>
      <c r="F243" s="5"/>
      <c r="G243" s="5"/>
      <c r="H243" s="5" t="str">
        <f t="shared" si="7"/>
        <v/>
      </c>
      <c r="I243" s="4"/>
    </row>
    <row r="244" spans="1:9" x14ac:dyDescent="0.25">
      <c r="A244" s="100"/>
      <c r="B244" s="187" t="str">
        <f t="shared" si="6"/>
        <v/>
      </c>
      <c r="C244" s="4"/>
      <c r="D244" s="4"/>
      <c r="E244" s="4"/>
      <c r="F244" s="5"/>
      <c r="G244" s="5"/>
      <c r="H244" s="5" t="str">
        <f t="shared" si="7"/>
        <v/>
      </c>
      <c r="I244" s="4"/>
    </row>
    <row r="245" spans="1:9" x14ac:dyDescent="0.25">
      <c r="A245" s="100"/>
      <c r="B245" s="187" t="str">
        <f t="shared" si="6"/>
        <v/>
      </c>
      <c r="C245" s="4"/>
      <c r="D245" s="4"/>
      <c r="E245" s="4"/>
      <c r="F245" s="5"/>
      <c r="G245" s="5"/>
      <c r="H245" s="5" t="str">
        <f t="shared" si="7"/>
        <v/>
      </c>
      <c r="I245" s="4"/>
    </row>
    <row r="246" spans="1:9" x14ac:dyDescent="0.25">
      <c r="A246" s="100"/>
      <c r="B246" s="187" t="str">
        <f t="shared" si="6"/>
        <v/>
      </c>
      <c r="C246" s="4"/>
      <c r="D246" s="4"/>
      <c r="E246" s="4"/>
      <c r="F246" s="5"/>
      <c r="G246" s="5"/>
      <c r="H246" s="5" t="str">
        <f t="shared" si="7"/>
        <v/>
      </c>
      <c r="I246" s="4"/>
    </row>
    <row r="247" spans="1:9" x14ac:dyDescent="0.25">
      <c r="A247" s="100"/>
      <c r="B247" s="187" t="str">
        <f t="shared" si="6"/>
        <v/>
      </c>
      <c r="C247" s="4"/>
      <c r="D247" s="4"/>
      <c r="E247" s="4"/>
      <c r="F247" s="5"/>
      <c r="G247" s="5"/>
      <c r="H247" s="5" t="str">
        <f t="shared" si="7"/>
        <v/>
      </c>
      <c r="I247" s="4"/>
    </row>
    <row r="248" spans="1:9" x14ac:dyDescent="0.25">
      <c r="A248" s="100"/>
      <c r="B248" s="187" t="str">
        <f t="shared" si="6"/>
        <v/>
      </c>
      <c r="C248" s="4"/>
      <c r="D248" s="4"/>
      <c r="E248" s="4"/>
      <c r="F248" s="5"/>
      <c r="G248" s="5"/>
      <c r="H248" s="5" t="str">
        <f t="shared" si="7"/>
        <v/>
      </c>
      <c r="I248" s="4"/>
    </row>
    <row r="249" spans="1:9" x14ac:dyDescent="0.25">
      <c r="A249" s="100"/>
      <c r="B249" s="187" t="str">
        <f t="shared" si="6"/>
        <v/>
      </c>
      <c r="C249" s="4"/>
      <c r="D249" s="4"/>
      <c r="E249" s="4"/>
      <c r="F249" s="5"/>
      <c r="G249" s="5"/>
      <c r="H249" s="5" t="str">
        <f t="shared" si="7"/>
        <v/>
      </c>
      <c r="I249" s="4"/>
    </row>
    <row r="250" spans="1:9" x14ac:dyDescent="0.25">
      <c r="A250" s="100"/>
      <c r="B250" s="187" t="str">
        <f t="shared" si="6"/>
        <v/>
      </c>
      <c r="C250" s="4"/>
      <c r="D250" s="4"/>
      <c r="E250" s="4"/>
      <c r="F250" s="5"/>
      <c r="G250" s="5"/>
      <c r="H250" s="5" t="str">
        <f t="shared" si="7"/>
        <v/>
      </c>
      <c r="I250" s="4"/>
    </row>
    <row r="251" spans="1:9" x14ac:dyDescent="0.25">
      <c r="A251" s="100"/>
      <c r="B251" s="187" t="str">
        <f t="shared" si="6"/>
        <v/>
      </c>
      <c r="C251" s="4"/>
      <c r="D251" s="4"/>
      <c r="E251" s="4"/>
      <c r="F251" s="5"/>
      <c r="G251" s="5"/>
      <c r="H251" s="5" t="str">
        <f t="shared" si="7"/>
        <v/>
      </c>
      <c r="I251" s="4"/>
    </row>
    <row r="252" spans="1:9" x14ac:dyDescent="0.25">
      <c r="A252" s="100"/>
      <c r="B252" s="187" t="str">
        <f t="shared" si="6"/>
        <v/>
      </c>
      <c r="C252" s="4"/>
      <c r="D252" s="4"/>
      <c r="E252" s="4"/>
      <c r="F252" s="5"/>
      <c r="G252" s="5"/>
      <c r="H252" s="5" t="str">
        <f t="shared" si="7"/>
        <v/>
      </c>
      <c r="I252" s="4"/>
    </row>
    <row r="253" spans="1:9" x14ac:dyDescent="0.25">
      <c r="A253" s="100"/>
      <c r="B253" s="187" t="str">
        <f t="shared" si="6"/>
        <v/>
      </c>
      <c r="C253" s="4"/>
      <c r="D253" s="4"/>
      <c r="E253" s="4"/>
      <c r="F253" s="5"/>
      <c r="G253" s="5"/>
      <c r="H253" s="5" t="str">
        <f t="shared" si="7"/>
        <v/>
      </c>
      <c r="I253" s="4"/>
    </row>
    <row r="254" spans="1:9" x14ac:dyDescent="0.25">
      <c r="A254" s="100"/>
      <c r="B254" s="187" t="str">
        <f t="shared" si="6"/>
        <v/>
      </c>
      <c r="C254" s="4"/>
      <c r="D254" s="4"/>
      <c r="E254" s="4"/>
      <c r="F254" s="5"/>
      <c r="G254" s="5"/>
      <c r="H254" s="5" t="str">
        <f t="shared" si="7"/>
        <v/>
      </c>
      <c r="I254" s="4"/>
    </row>
    <row r="255" spans="1:9" x14ac:dyDescent="0.25">
      <c r="A255" s="100"/>
      <c r="B255" s="187" t="str">
        <f t="shared" si="6"/>
        <v/>
      </c>
      <c r="C255" s="4"/>
      <c r="D255" s="4"/>
      <c r="E255" s="4"/>
      <c r="F255" s="5"/>
      <c r="G255" s="5"/>
      <c r="H255" s="5" t="str">
        <f t="shared" si="7"/>
        <v/>
      </c>
      <c r="I255" s="4"/>
    </row>
    <row r="256" spans="1:9" x14ac:dyDescent="0.25">
      <c r="A256" s="100"/>
      <c r="B256" s="187" t="str">
        <f t="shared" si="6"/>
        <v/>
      </c>
      <c r="C256" s="4"/>
      <c r="D256" s="4"/>
      <c r="E256" s="4"/>
      <c r="F256" s="5"/>
      <c r="G256" s="5"/>
      <c r="H256" s="5" t="str">
        <f t="shared" si="7"/>
        <v/>
      </c>
      <c r="I256" s="4"/>
    </row>
    <row r="257" spans="1:9" x14ac:dyDescent="0.25">
      <c r="A257" s="100"/>
      <c r="B257" s="187" t="str">
        <f t="shared" si="6"/>
        <v/>
      </c>
      <c r="C257" s="4"/>
      <c r="D257" s="4"/>
      <c r="E257" s="4"/>
      <c r="F257" s="5"/>
      <c r="G257" s="5"/>
      <c r="H257" s="5" t="str">
        <f t="shared" si="7"/>
        <v/>
      </c>
      <c r="I257" s="4"/>
    </row>
    <row r="258" spans="1:9" x14ac:dyDescent="0.25">
      <c r="A258" s="100"/>
      <c r="B258" s="187" t="str">
        <f t="shared" si="6"/>
        <v/>
      </c>
      <c r="C258" s="4"/>
      <c r="D258" s="4"/>
      <c r="E258" s="4"/>
      <c r="F258" s="5"/>
      <c r="G258" s="5"/>
      <c r="H258" s="5" t="str">
        <f t="shared" si="7"/>
        <v/>
      </c>
      <c r="I258" s="4"/>
    </row>
    <row r="259" spans="1:9" x14ac:dyDescent="0.25">
      <c r="A259" s="100"/>
      <c r="B259" s="187" t="str">
        <f t="shared" ref="B259:B322" si="8">IF(A259="","",IF(ISNUMBER(A259),IFERROR(VLOOKUP(TEXT(A259,"yyyy/mm/dd"),BSAD,2,FALSE),""),IFERROR(VLOOKUP(A259,BSAD,2,FALSE),"")))</f>
        <v/>
      </c>
      <c r="C259" s="4"/>
      <c r="D259" s="4"/>
      <c r="E259" s="4"/>
      <c r="F259" s="5"/>
      <c r="G259" s="5"/>
      <c r="H259" s="5" t="str">
        <f t="shared" si="7"/>
        <v/>
      </c>
      <c r="I259" s="4"/>
    </row>
    <row r="260" spans="1:9" x14ac:dyDescent="0.25">
      <c r="A260" s="100"/>
      <c r="B260" s="187" t="str">
        <f t="shared" si="8"/>
        <v/>
      </c>
      <c r="C260" s="4"/>
      <c r="D260" s="4"/>
      <c r="E260" s="4"/>
      <c r="F260" s="5"/>
      <c r="G260" s="5"/>
      <c r="H260" s="5" t="str">
        <f t="shared" ref="H260:H323" si="9">IF($C260="","",$H259+$G260-$F260)</f>
        <v/>
      </c>
      <c r="I260" s="4"/>
    </row>
    <row r="261" spans="1:9" x14ac:dyDescent="0.25">
      <c r="A261" s="100"/>
      <c r="B261" s="187" t="str">
        <f t="shared" si="8"/>
        <v/>
      </c>
      <c r="C261" s="4"/>
      <c r="D261" s="4"/>
      <c r="E261" s="4"/>
      <c r="F261" s="5"/>
      <c r="G261" s="5"/>
      <c r="H261" s="5" t="str">
        <f t="shared" si="9"/>
        <v/>
      </c>
      <c r="I261" s="4"/>
    </row>
    <row r="262" spans="1:9" x14ac:dyDescent="0.25">
      <c r="A262" s="100"/>
      <c r="B262" s="187" t="str">
        <f t="shared" si="8"/>
        <v/>
      </c>
      <c r="C262" s="4"/>
      <c r="D262" s="4"/>
      <c r="E262" s="4"/>
      <c r="F262" s="5"/>
      <c r="G262" s="5"/>
      <c r="H262" s="5" t="str">
        <f t="shared" si="9"/>
        <v/>
      </c>
      <c r="I262" s="4"/>
    </row>
    <row r="263" spans="1:9" x14ac:dyDescent="0.25">
      <c r="A263" s="100"/>
      <c r="B263" s="187" t="str">
        <f t="shared" si="8"/>
        <v/>
      </c>
      <c r="C263" s="4"/>
      <c r="D263" s="4"/>
      <c r="E263" s="4"/>
      <c r="F263" s="5"/>
      <c r="G263" s="5"/>
      <c r="H263" s="5" t="str">
        <f t="shared" si="9"/>
        <v/>
      </c>
      <c r="I263" s="4"/>
    </row>
    <row r="264" spans="1:9" x14ac:dyDescent="0.25">
      <c r="A264" s="100"/>
      <c r="B264" s="187" t="str">
        <f t="shared" si="8"/>
        <v/>
      </c>
      <c r="C264" s="4"/>
      <c r="D264" s="4"/>
      <c r="E264" s="4"/>
      <c r="F264" s="5"/>
      <c r="G264" s="5"/>
      <c r="H264" s="5" t="str">
        <f t="shared" si="9"/>
        <v/>
      </c>
      <c r="I264" s="4"/>
    </row>
    <row r="265" spans="1:9" x14ac:dyDescent="0.25">
      <c r="A265" s="100"/>
      <c r="B265" s="187" t="str">
        <f t="shared" si="8"/>
        <v/>
      </c>
      <c r="C265" s="4"/>
      <c r="D265" s="4"/>
      <c r="E265" s="4"/>
      <c r="F265" s="5"/>
      <c r="G265" s="5"/>
      <c r="H265" s="5" t="str">
        <f t="shared" si="9"/>
        <v/>
      </c>
      <c r="I265" s="4"/>
    </row>
    <row r="266" spans="1:9" x14ac:dyDescent="0.25">
      <c r="A266" s="100"/>
      <c r="B266" s="187" t="str">
        <f t="shared" si="8"/>
        <v/>
      </c>
      <c r="C266" s="4"/>
      <c r="D266" s="4"/>
      <c r="E266" s="4"/>
      <c r="F266" s="5"/>
      <c r="G266" s="5"/>
      <c r="H266" s="5" t="str">
        <f t="shared" si="9"/>
        <v/>
      </c>
      <c r="I266" s="4"/>
    </row>
    <row r="267" spans="1:9" x14ac:dyDescent="0.25">
      <c r="A267" s="100"/>
      <c r="B267" s="187" t="str">
        <f t="shared" si="8"/>
        <v/>
      </c>
      <c r="C267" s="4"/>
      <c r="D267" s="4"/>
      <c r="E267" s="4"/>
      <c r="F267" s="5"/>
      <c r="G267" s="5"/>
      <c r="H267" s="5" t="str">
        <f t="shared" si="9"/>
        <v/>
      </c>
      <c r="I267" s="4"/>
    </row>
    <row r="268" spans="1:9" x14ac:dyDescent="0.25">
      <c r="A268" s="100"/>
      <c r="B268" s="187" t="str">
        <f t="shared" si="8"/>
        <v/>
      </c>
      <c r="C268" s="4"/>
      <c r="D268" s="4"/>
      <c r="E268" s="4"/>
      <c r="F268" s="5"/>
      <c r="G268" s="5"/>
      <c r="H268" s="5" t="str">
        <f t="shared" si="9"/>
        <v/>
      </c>
      <c r="I268" s="4"/>
    </row>
    <row r="269" spans="1:9" x14ac:dyDescent="0.25">
      <c r="A269" s="100"/>
      <c r="B269" s="187" t="str">
        <f t="shared" si="8"/>
        <v/>
      </c>
      <c r="C269" s="4"/>
      <c r="D269" s="4"/>
      <c r="E269" s="4"/>
      <c r="F269" s="5"/>
      <c r="G269" s="5"/>
      <c r="H269" s="5" t="str">
        <f t="shared" si="9"/>
        <v/>
      </c>
      <c r="I269" s="4"/>
    </row>
    <row r="270" spans="1:9" x14ac:dyDescent="0.25">
      <c r="A270" s="100"/>
      <c r="B270" s="187" t="str">
        <f t="shared" si="8"/>
        <v/>
      </c>
      <c r="C270" s="4"/>
      <c r="D270" s="4"/>
      <c r="E270" s="4"/>
      <c r="F270" s="5"/>
      <c r="G270" s="5"/>
      <c r="H270" s="5" t="str">
        <f t="shared" si="9"/>
        <v/>
      </c>
      <c r="I270" s="4"/>
    </row>
    <row r="271" spans="1:9" x14ac:dyDescent="0.25">
      <c r="A271" s="100"/>
      <c r="B271" s="187" t="str">
        <f t="shared" si="8"/>
        <v/>
      </c>
      <c r="C271" s="4"/>
      <c r="D271" s="4"/>
      <c r="E271" s="4"/>
      <c r="F271" s="5"/>
      <c r="G271" s="5"/>
      <c r="H271" s="5" t="str">
        <f t="shared" si="9"/>
        <v/>
      </c>
      <c r="I271" s="4"/>
    </row>
    <row r="272" spans="1:9" x14ac:dyDescent="0.25">
      <c r="A272" s="100"/>
      <c r="B272" s="187" t="str">
        <f t="shared" si="8"/>
        <v/>
      </c>
      <c r="C272" s="4"/>
      <c r="D272" s="4"/>
      <c r="E272" s="4"/>
      <c r="F272" s="5"/>
      <c r="G272" s="5"/>
      <c r="H272" s="5" t="str">
        <f t="shared" si="9"/>
        <v/>
      </c>
      <c r="I272" s="4"/>
    </row>
    <row r="273" spans="1:9" x14ac:dyDescent="0.25">
      <c r="A273" s="100"/>
      <c r="B273" s="187" t="str">
        <f t="shared" si="8"/>
        <v/>
      </c>
      <c r="C273" s="4"/>
      <c r="D273" s="4"/>
      <c r="E273" s="4"/>
      <c r="F273" s="5"/>
      <c r="G273" s="5"/>
      <c r="H273" s="5" t="str">
        <f t="shared" si="9"/>
        <v/>
      </c>
      <c r="I273" s="4"/>
    </row>
    <row r="274" spans="1:9" x14ac:dyDescent="0.25">
      <c r="A274" s="100"/>
      <c r="B274" s="187" t="str">
        <f t="shared" si="8"/>
        <v/>
      </c>
      <c r="C274" s="4"/>
      <c r="D274" s="4"/>
      <c r="E274" s="4"/>
      <c r="F274" s="5"/>
      <c r="G274" s="5"/>
      <c r="H274" s="5" t="str">
        <f t="shared" si="9"/>
        <v/>
      </c>
      <c r="I274" s="4"/>
    </row>
    <row r="275" spans="1:9" x14ac:dyDescent="0.25">
      <c r="A275" s="100"/>
      <c r="B275" s="187" t="str">
        <f t="shared" si="8"/>
        <v/>
      </c>
      <c r="C275" s="4"/>
      <c r="D275" s="4"/>
      <c r="E275" s="4"/>
      <c r="F275" s="5"/>
      <c r="G275" s="5"/>
      <c r="H275" s="5" t="str">
        <f t="shared" si="9"/>
        <v/>
      </c>
      <c r="I275" s="4"/>
    </row>
    <row r="276" spans="1:9" x14ac:dyDescent="0.25">
      <c r="A276" s="100"/>
      <c r="B276" s="187" t="str">
        <f t="shared" si="8"/>
        <v/>
      </c>
      <c r="C276" s="4"/>
      <c r="D276" s="4"/>
      <c r="E276" s="4"/>
      <c r="F276" s="5"/>
      <c r="G276" s="5"/>
      <c r="H276" s="5" t="str">
        <f t="shared" si="9"/>
        <v/>
      </c>
      <c r="I276" s="4"/>
    </row>
    <row r="277" spans="1:9" x14ac:dyDescent="0.25">
      <c r="A277" s="100"/>
      <c r="B277" s="187" t="str">
        <f t="shared" si="8"/>
        <v/>
      </c>
      <c r="C277" s="4"/>
      <c r="D277" s="4"/>
      <c r="E277" s="4"/>
      <c r="F277" s="5"/>
      <c r="G277" s="5"/>
      <c r="H277" s="5" t="str">
        <f t="shared" si="9"/>
        <v/>
      </c>
      <c r="I277" s="4"/>
    </row>
    <row r="278" spans="1:9" x14ac:dyDescent="0.25">
      <c r="A278" s="100"/>
      <c r="B278" s="187" t="str">
        <f t="shared" si="8"/>
        <v/>
      </c>
      <c r="C278" s="4"/>
      <c r="D278" s="4"/>
      <c r="E278" s="4"/>
      <c r="F278" s="5"/>
      <c r="G278" s="5"/>
      <c r="H278" s="5" t="str">
        <f t="shared" si="9"/>
        <v/>
      </c>
      <c r="I278" s="4"/>
    </row>
    <row r="279" spans="1:9" x14ac:dyDescent="0.25">
      <c r="A279" s="100"/>
      <c r="B279" s="187" t="str">
        <f t="shared" si="8"/>
        <v/>
      </c>
      <c r="C279" s="4"/>
      <c r="D279" s="4"/>
      <c r="E279" s="4"/>
      <c r="F279" s="5"/>
      <c r="G279" s="5"/>
      <c r="H279" s="5" t="str">
        <f t="shared" si="9"/>
        <v/>
      </c>
      <c r="I279" s="4"/>
    </row>
    <row r="280" spans="1:9" x14ac:dyDescent="0.25">
      <c r="A280" s="100"/>
      <c r="B280" s="187" t="str">
        <f t="shared" si="8"/>
        <v/>
      </c>
      <c r="C280" s="4"/>
      <c r="D280" s="4"/>
      <c r="E280" s="4"/>
      <c r="F280" s="5"/>
      <c r="G280" s="5"/>
      <c r="H280" s="5" t="str">
        <f t="shared" si="9"/>
        <v/>
      </c>
      <c r="I280" s="4"/>
    </row>
    <row r="281" spans="1:9" x14ac:dyDescent="0.25">
      <c r="A281" s="100"/>
      <c r="B281" s="187" t="str">
        <f t="shared" si="8"/>
        <v/>
      </c>
      <c r="C281" s="4"/>
      <c r="D281" s="4"/>
      <c r="E281" s="4"/>
      <c r="F281" s="5"/>
      <c r="G281" s="5"/>
      <c r="H281" s="5" t="str">
        <f t="shared" si="9"/>
        <v/>
      </c>
      <c r="I281" s="4"/>
    </row>
    <row r="282" spans="1:9" x14ac:dyDescent="0.25">
      <c r="A282" s="100"/>
      <c r="B282" s="187" t="str">
        <f t="shared" si="8"/>
        <v/>
      </c>
      <c r="C282" s="4"/>
      <c r="D282" s="4"/>
      <c r="E282" s="4"/>
      <c r="F282" s="5"/>
      <c r="G282" s="5"/>
      <c r="H282" s="5" t="str">
        <f t="shared" si="9"/>
        <v/>
      </c>
      <c r="I282" s="4"/>
    </row>
    <row r="283" spans="1:9" x14ac:dyDescent="0.25">
      <c r="A283" s="100"/>
      <c r="B283" s="187" t="str">
        <f t="shared" si="8"/>
        <v/>
      </c>
      <c r="C283" s="4"/>
      <c r="D283" s="4"/>
      <c r="E283" s="4"/>
      <c r="F283" s="5"/>
      <c r="G283" s="5"/>
      <c r="H283" s="5" t="str">
        <f t="shared" si="9"/>
        <v/>
      </c>
      <c r="I283" s="4"/>
    </row>
    <row r="284" spans="1:9" x14ac:dyDescent="0.25">
      <c r="A284" s="100"/>
      <c r="B284" s="187" t="str">
        <f t="shared" si="8"/>
        <v/>
      </c>
      <c r="C284" s="4"/>
      <c r="D284" s="4"/>
      <c r="E284" s="4"/>
      <c r="F284" s="5"/>
      <c r="G284" s="5"/>
      <c r="H284" s="5" t="str">
        <f t="shared" si="9"/>
        <v/>
      </c>
      <c r="I284" s="4"/>
    </row>
    <row r="285" spans="1:9" x14ac:dyDescent="0.25">
      <c r="A285" s="100"/>
      <c r="B285" s="187" t="str">
        <f t="shared" si="8"/>
        <v/>
      </c>
      <c r="C285" s="4"/>
      <c r="D285" s="4"/>
      <c r="E285" s="4"/>
      <c r="F285" s="5"/>
      <c r="G285" s="5"/>
      <c r="H285" s="5" t="str">
        <f t="shared" si="9"/>
        <v/>
      </c>
      <c r="I285" s="4"/>
    </row>
    <row r="286" spans="1:9" x14ac:dyDescent="0.25">
      <c r="A286" s="100"/>
      <c r="B286" s="187" t="str">
        <f t="shared" si="8"/>
        <v/>
      </c>
      <c r="C286" s="4"/>
      <c r="D286" s="4"/>
      <c r="E286" s="4"/>
      <c r="F286" s="5"/>
      <c r="G286" s="5"/>
      <c r="H286" s="5" t="str">
        <f t="shared" si="9"/>
        <v/>
      </c>
      <c r="I286" s="4"/>
    </row>
    <row r="287" spans="1:9" x14ac:dyDescent="0.25">
      <c r="A287" s="100"/>
      <c r="B287" s="187" t="str">
        <f t="shared" si="8"/>
        <v/>
      </c>
      <c r="C287" s="4"/>
      <c r="D287" s="4"/>
      <c r="E287" s="4"/>
      <c r="F287" s="5"/>
      <c r="G287" s="5"/>
      <c r="H287" s="5" t="str">
        <f t="shared" si="9"/>
        <v/>
      </c>
      <c r="I287" s="4"/>
    </row>
    <row r="288" spans="1:9" x14ac:dyDescent="0.25">
      <c r="A288" s="100"/>
      <c r="B288" s="187" t="str">
        <f t="shared" si="8"/>
        <v/>
      </c>
      <c r="C288" s="4"/>
      <c r="D288" s="4"/>
      <c r="E288" s="4"/>
      <c r="F288" s="5"/>
      <c r="G288" s="5"/>
      <c r="H288" s="5" t="str">
        <f t="shared" si="9"/>
        <v/>
      </c>
      <c r="I288" s="4"/>
    </row>
    <row r="289" spans="1:9" x14ac:dyDescent="0.25">
      <c r="A289" s="100"/>
      <c r="B289" s="187" t="str">
        <f t="shared" si="8"/>
        <v/>
      </c>
      <c r="C289" s="4"/>
      <c r="D289" s="4"/>
      <c r="E289" s="4"/>
      <c r="F289" s="5"/>
      <c r="G289" s="5"/>
      <c r="H289" s="5" t="str">
        <f t="shared" si="9"/>
        <v/>
      </c>
      <c r="I289" s="4"/>
    </row>
    <row r="290" spans="1:9" x14ac:dyDescent="0.25">
      <c r="A290" s="100"/>
      <c r="B290" s="187" t="str">
        <f t="shared" si="8"/>
        <v/>
      </c>
      <c r="C290" s="4"/>
      <c r="D290" s="4"/>
      <c r="E290" s="4"/>
      <c r="F290" s="5"/>
      <c r="G290" s="5"/>
      <c r="H290" s="5" t="str">
        <f t="shared" si="9"/>
        <v/>
      </c>
      <c r="I290" s="4"/>
    </row>
    <row r="291" spans="1:9" x14ac:dyDescent="0.25">
      <c r="A291" s="100"/>
      <c r="B291" s="187" t="str">
        <f t="shared" si="8"/>
        <v/>
      </c>
      <c r="C291" s="4"/>
      <c r="D291" s="4"/>
      <c r="E291" s="4"/>
      <c r="F291" s="5"/>
      <c r="G291" s="5"/>
      <c r="H291" s="5" t="str">
        <f t="shared" si="9"/>
        <v/>
      </c>
      <c r="I291" s="4"/>
    </row>
    <row r="292" spans="1:9" x14ac:dyDescent="0.25">
      <c r="A292" s="100"/>
      <c r="B292" s="187" t="str">
        <f t="shared" si="8"/>
        <v/>
      </c>
      <c r="C292" s="4"/>
      <c r="D292" s="4"/>
      <c r="E292" s="4"/>
      <c r="F292" s="5"/>
      <c r="G292" s="5"/>
      <c r="H292" s="5" t="str">
        <f t="shared" si="9"/>
        <v/>
      </c>
      <c r="I292" s="4"/>
    </row>
    <row r="293" spans="1:9" x14ac:dyDescent="0.25">
      <c r="A293" s="100"/>
      <c r="B293" s="187" t="str">
        <f t="shared" si="8"/>
        <v/>
      </c>
      <c r="C293" s="4"/>
      <c r="D293" s="4"/>
      <c r="E293" s="4"/>
      <c r="F293" s="5"/>
      <c r="G293" s="5"/>
      <c r="H293" s="5" t="str">
        <f t="shared" si="9"/>
        <v/>
      </c>
      <c r="I293" s="4"/>
    </row>
    <row r="294" spans="1:9" x14ac:dyDescent="0.25">
      <c r="A294" s="100"/>
      <c r="B294" s="187" t="str">
        <f t="shared" si="8"/>
        <v/>
      </c>
      <c r="C294" s="4"/>
      <c r="D294" s="4"/>
      <c r="E294" s="4"/>
      <c r="F294" s="5"/>
      <c r="G294" s="5"/>
      <c r="H294" s="5" t="str">
        <f t="shared" si="9"/>
        <v/>
      </c>
      <c r="I294" s="4"/>
    </row>
    <row r="295" spans="1:9" x14ac:dyDescent="0.25">
      <c r="A295" s="100"/>
      <c r="B295" s="187" t="str">
        <f t="shared" si="8"/>
        <v/>
      </c>
      <c r="C295" s="4"/>
      <c r="D295" s="4"/>
      <c r="E295" s="4"/>
      <c r="F295" s="5"/>
      <c r="G295" s="5"/>
      <c r="H295" s="5" t="str">
        <f t="shared" si="9"/>
        <v/>
      </c>
      <c r="I295" s="4"/>
    </row>
    <row r="296" spans="1:9" x14ac:dyDescent="0.25">
      <c r="A296" s="100"/>
      <c r="B296" s="187" t="str">
        <f t="shared" si="8"/>
        <v/>
      </c>
      <c r="C296" s="4"/>
      <c r="D296" s="4"/>
      <c r="E296" s="4"/>
      <c r="F296" s="5"/>
      <c r="G296" s="5"/>
      <c r="H296" s="5" t="str">
        <f t="shared" si="9"/>
        <v/>
      </c>
      <c r="I296" s="4"/>
    </row>
    <row r="297" spans="1:9" x14ac:dyDescent="0.25">
      <c r="A297" s="100"/>
      <c r="B297" s="187" t="str">
        <f t="shared" si="8"/>
        <v/>
      </c>
      <c r="C297" s="4"/>
      <c r="D297" s="4"/>
      <c r="E297" s="4"/>
      <c r="F297" s="5"/>
      <c r="G297" s="5"/>
      <c r="H297" s="5" t="str">
        <f t="shared" si="9"/>
        <v/>
      </c>
      <c r="I297" s="4"/>
    </row>
    <row r="298" spans="1:9" x14ac:dyDescent="0.25">
      <c r="A298" s="100"/>
      <c r="B298" s="187" t="str">
        <f t="shared" si="8"/>
        <v/>
      </c>
      <c r="C298" s="4"/>
      <c r="D298" s="4"/>
      <c r="E298" s="4"/>
      <c r="F298" s="5"/>
      <c r="G298" s="5"/>
      <c r="H298" s="5" t="str">
        <f t="shared" si="9"/>
        <v/>
      </c>
      <c r="I298" s="4"/>
    </row>
    <row r="299" spans="1:9" x14ac:dyDescent="0.25">
      <c r="A299" s="100"/>
      <c r="B299" s="187" t="str">
        <f t="shared" si="8"/>
        <v/>
      </c>
      <c r="C299" s="4"/>
      <c r="D299" s="4"/>
      <c r="E299" s="4"/>
      <c r="F299" s="5"/>
      <c r="G299" s="5"/>
      <c r="H299" s="5" t="str">
        <f t="shared" si="9"/>
        <v/>
      </c>
      <c r="I299" s="4"/>
    </row>
    <row r="300" spans="1:9" x14ac:dyDescent="0.25">
      <c r="A300" s="100"/>
      <c r="B300" s="187" t="str">
        <f t="shared" si="8"/>
        <v/>
      </c>
      <c r="C300" s="4"/>
      <c r="D300" s="4"/>
      <c r="E300" s="4"/>
      <c r="F300" s="5"/>
      <c r="G300" s="5"/>
      <c r="H300" s="5" t="str">
        <f t="shared" si="9"/>
        <v/>
      </c>
      <c r="I300" s="4"/>
    </row>
    <row r="301" spans="1:9" x14ac:dyDescent="0.25">
      <c r="A301" s="100"/>
      <c r="B301" s="187" t="str">
        <f t="shared" si="8"/>
        <v/>
      </c>
      <c r="C301" s="4"/>
      <c r="D301" s="4"/>
      <c r="E301" s="4"/>
      <c r="F301" s="5"/>
      <c r="G301" s="5"/>
      <c r="H301" s="5" t="str">
        <f t="shared" si="9"/>
        <v/>
      </c>
      <c r="I301" s="4"/>
    </row>
    <row r="302" spans="1:9" x14ac:dyDescent="0.25">
      <c r="A302" s="100"/>
      <c r="B302" s="187" t="str">
        <f t="shared" si="8"/>
        <v/>
      </c>
      <c r="C302" s="4"/>
      <c r="D302" s="4"/>
      <c r="E302" s="4"/>
      <c r="F302" s="5"/>
      <c r="G302" s="5"/>
      <c r="H302" s="5" t="str">
        <f t="shared" si="9"/>
        <v/>
      </c>
      <c r="I302" s="4"/>
    </row>
    <row r="303" spans="1:9" x14ac:dyDescent="0.25">
      <c r="A303" s="100"/>
      <c r="B303" s="187" t="str">
        <f t="shared" si="8"/>
        <v/>
      </c>
      <c r="C303" s="4"/>
      <c r="D303" s="4"/>
      <c r="E303" s="4"/>
      <c r="F303" s="5"/>
      <c r="G303" s="5"/>
      <c r="H303" s="5" t="str">
        <f t="shared" si="9"/>
        <v/>
      </c>
      <c r="I303" s="4"/>
    </row>
    <row r="304" spans="1:9" x14ac:dyDescent="0.25">
      <c r="A304" s="100"/>
      <c r="B304" s="187" t="str">
        <f t="shared" si="8"/>
        <v/>
      </c>
      <c r="C304" s="4"/>
      <c r="D304" s="4"/>
      <c r="E304" s="4"/>
      <c r="F304" s="5"/>
      <c r="G304" s="5"/>
      <c r="H304" s="5" t="str">
        <f t="shared" si="9"/>
        <v/>
      </c>
      <c r="I304" s="4"/>
    </row>
    <row r="305" spans="1:9" x14ac:dyDescent="0.25">
      <c r="A305" s="100"/>
      <c r="B305" s="187" t="str">
        <f t="shared" si="8"/>
        <v/>
      </c>
      <c r="C305" s="4"/>
      <c r="D305" s="4"/>
      <c r="E305" s="4"/>
      <c r="F305" s="5"/>
      <c r="G305" s="5"/>
      <c r="H305" s="5" t="str">
        <f t="shared" si="9"/>
        <v/>
      </c>
      <c r="I305" s="4"/>
    </row>
    <row r="306" spans="1:9" x14ac:dyDescent="0.25">
      <c r="A306" s="100"/>
      <c r="B306" s="187" t="str">
        <f t="shared" si="8"/>
        <v/>
      </c>
      <c r="C306" s="4"/>
      <c r="D306" s="4"/>
      <c r="E306" s="4"/>
      <c r="F306" s="5"/>
      <c r="G306" s="5"/>
      <c r="H306" s="5" t="str">
        <f t="shared" si="9"/>
        <v/>
      </c>
      <c r="I306" s="4"/>
    </row>
    <row r="307" spans="1:9" x14ac:dyDescent="0.25">
      <c r="A307" s="100"/>
      <c r="B307" s="187" t="str">
        <f t="shared" si="8"/>
        <v/>
      </c>
      <c r="C307" s="4"/>
      <c r="D307" s="4"/>
      <c r="E307" s="4"/>
      <c r="F307" s="5"/>
      <c r="G307" s="5"/>
      <c r="H307" s="5" t="str">
        <f t="shared" si="9"/>
        <v/>
      </c>
      <c r="I307" s="4"/>
    </row>
    <row r="308" spans="1:9" x14ac:dyDescent="0.25">
      <c r="A308" s="100"/>
      <c r="B308" s="187" t="str">
        <f t="shared" si="8"/>
        <v/>
      </c>
      <c r="C308" s="4"/>
      <c r="D308" s="4"/>
      <c r="E308" s="4"/>
      <c r="F308" s="5"/>
      <c r="G308" s="5"/>
      <c r="H308" s="5" t="str">
        <f t="shared" si="9"/>
        <v/>
      </c>
      <c r="I308" s="4"/>
    </row>
    <row r="309" spans="1:9" x14ac:dyDescent="0.25">
      <c r="A309" s="100"/>
      <c r="B309" s="187" t="str">
        <f t="shared" si="8"/>
        <v/>
      </c>
      <c r="C309" s="4"/>
      <c r="D309" s="4"/>
      <c r="E309" s="4"/>
      <c r="F309" s="5"/>
      <c r="G309" s="5"/>
      <c r="H309" s="5" t="str">
        <f t="shared" si="9"/>
        <v/>
      </c>
      <c r="I309" s="4"/>
    </row>
    <row r="310" spans="1:9" x14ac:dyDescent="0.25">
      <c r="A310" s="100"/>
      <c r="B310" s="187" t="str">
        <f t="shared" si="8"/>
        <v/>
      </c>
      <c r="C310" s="4"/>
      <c r="D310" s="4"/>
      <c r="E310" s="4"/>
      <c r="F310" s="5"/>
      <c r="G310" s="5"/>
      <c r="H310" s="5" t="str">
        <f t="shared" si="9"/>
        <v/>
      </c>
      <c r="I310" s="4"/>
    </row>
    <row r="311" spans="1:9" x14ac:dyDescent="0.25">
      <c r="A311" s="100"/>
      <c r="B311" s="187" t="str">
        <f t="shared" si="8"/>
        <v/>
      </c>
      <c r="C311" s="4"/>
      <c r="D311" s="4"/>
      <c r="E311" s="4"/>
      <c r="F311" s="5"/>
      <c r="G311" s="5"/>
      <c r="H311" s="5" t="str">
        <f t="shared" si="9"/>
        <v/>
      </c>
      <c r="I311" s="4"/>
    </row>
    <row r="312" spans="1:9" x14ac:dyDescent="0.25">
      <c r="A312" s="100"/>
      <c r="B312" s="187" t="str">
        <f t="shared" si="8"/>
        <v/>
      </c>
      <c r="C312" s="4"/>
      <c r="D312" s="4"/>
      <c r="E312" s="4"/>
      <c r="F312" s="5"/>
      <c r="G312" s="5"/>
      <c r="H312" s="5" t="str">
        <f t="shared" si="9"/>
        <v/>
      </c>
      <c r="I312" s="4"/>
    </row>
    <row r="313" spans="1:9" x14ac:dyDescent="0.25">
      <c r="A313" s="100"/>
      <c r="B313" s="187" t="str">
        <f t="shared" si="8"/>
        <v/>
      </c>
      <c r="C313" s="4"/>
      <c r="D313" s="4"/>
      <c r="E313" s="4"/>
      <c r="F313" s="5"/>
      <c r="G313" s="5"/>
      <c r="H313" s="5" t="str">
        <f t="shared" si="9"/>
        <v/>
      </c>
      <c r="I313" s="4"/>
    </row>
    <row r="314" spans="1:9" x14ac:dyDescent="0.25">
      <c r="A314" s="100"/>
      <c r="B314" s="187" t="str">
        <f t="shared" si="8"/>
        <v/>
      </c>
      <c r="C314" s="4"/>
      <c r="D314" s="4"/>
      <c r="E314" s="4"/>
      <c r="F314" s="5"/>
      <c r="G314" s="5"/>
      <c r="H314" s="5" t="str">
        <f t="shared" si="9"/>
        <v/>
      </c>
      <c r="I314" s="4"/>
    </row>
    <row r="315" spans="1:9" x14ac:dyDescent="0.25">
      <c r="A315" s="100"/>
      <c r="B315" s="187" t="str">
        <f t="shared" si="8"/>
        <v/>
      </c>
      <c r="C315" s="4"/>
      <c r="D315" s="4"/>
      <c r="E315" s="4"/>
      <c r="F315" s="5"/>
      <c r="G315" s="5"/>
      <c r="H315" s="5" t="str">
        <f t="shared" si="9"/>
        <v/>
      </c>
      <c r="I315" s="4"/>
    </row>
    <row r="316" spans="1:9" x14ac:dyDescent="0.25">
      <c r="A316" s="100"/>
      <c r="B316" s="187" t="str">
        <f t="shared" si="8"/>
        <v/>
      </c>
      <c r="C316" s="4"/>
      <c r="D316" s="4"/>
      <c r="E316" s="4"/>
      <c r="F316" s="5"/>
      <c r="G316" s="5"/>
      <c r="H316" s="5" t="str">
        <f t="shared" si="9"/>
        <v/>
      </c>
      <c r="I316" s="4"/>
    </row>
    <row r="317" spans="1:9" x14ac:dyDescent="0.25">
      <c r="A317" s="100"/>
      <c r="B317" s="187" t="str">
        <f t="shared" si="8"/>
        <v/>
      </c>
      <c r="C317" s="4"/>
      <c r="D317" s="4"/>
      <c r="E317" s="4"/>
      <c r="F317" s="5"/>
      <c r="G317" s="5"/>
      <c r="H317" s="5" t="str">
        <f t="shared" si="9"/>
        <v/>
      </c>
      <c r="I317" s="4"/>
    </row>
    <row r="318" spans="1:9" x14ac:dyDescent="0.25">
      <c r="A318" s="100"/>
      <c r="B318" s="187" t="str">
        <f t="shared" si="8"/>
        <v/>
      </c>
      <c r="C318" s="4"/>
      <c r="D318" s="4"/>
      <c r="E318" s="4"/>
      <c r="F318" s="5"/>
      <c r="G318" s="5"/>
      <c r="H318" s="5" t="str">
        <f t="shared" si="9"/>
        <v/>
      </c>
      <c r="I318" s="4"/>
    </row>
    <row r="319" spans="1:9" x14ac:dyDescent="0.25">
      <c r="A319" s="100"/>
      <c r="B319" s="187" t="str">
        <f t="shared" si="8"/>
        <v/>
      </c>
      <c r="C319" s="4"/>
      <c r="D319" s="4"/>
      <c r="E319" s="4"/>
      <c r="F319" s="5"/>
      <c r="G319" s="5"/>
      <c r="H319" s="5" t="str">
        <f t="shared" si="9"/>
        <v/>
      </c>
      <c r="I319" s="4"/>
    </row>
    <row r="320" spans="1:9" x14ac:dyDescent="0.25">
      <c r="A320" s="100"/>
      <c r="B320" s="187" t="str">
        <f t="shared" si="8"/>
        <v/>
      </c>
      <c r="C320" s="4"/>
      <c r="D320" s="4"/>
      <c r="E320" s="4"/>
      <c r="F320" s="5"/>
      <c r="G320" s="5"/>
      <c r="H320" s="5" t="str">
        <f t="shared" si="9"/>
        <v/>
      </c>
      <c r="I320" s="4"/>
    </row>
    <row r="321" spans="1:9" x14ac:dyDescent="0.25">
      <c r="A321" s="100"/>
      <c r="B321" s="187" t="str">
        <f t="shared" si="8"/>
        <v/>
      </c>
      <c r="C321" s="4"/>
      <c r="D321" s="4"/>
      <c r="E321" s="4"/>
      <c r="F321" s="5"/>
      <c r="G321" s="5"/>
      <c r="H321" s="5" t="str">
        <f t="shared" si="9"/>
        <v/>
      </c>
      <c r="I321" s="4"/>
    </row>
    <row r="322" spans="1:9" x14ac:dyDescent="0.25">
      <c r="A322" s="100"/>
      <c r="B322" s="187" t="str">
        <f t="shared" si="8"/>
        <v/>
      </c>
      <c r="C322" s="4"/>
      <c r="D322" s="4"/>
      <c r="E322" s="4"/>
      <c r="F322" s="5"/>
      <c r="G322" s="5"/>
      <c r="H322" s="5" t="str">
        <f t="shared" si="9"/>
        <v/>
      </c>
      <c r="I322" s="4"/>
    </row>
    <row r="323" spans="1:9" x14ac:dyDescent="0.25">
      <c r="A323" s="100"/>
      <c r="B323" s="187" t="str">
        <f t="shared" ref="B323:B386" si="10">IF(A323="","",IF(ISNUMBER(A323),IFERROR(VLOOKUP(TEXT(A323,"yyyy/mm/dd"),BSAD,2,FALSE),""),IFERROR(VLOOKUP(A323,BSAD,2,FALSE),"")))</f>
        <v/>
      </c>
      <c r="C323" s="4"/>
      <c r="D323" s="4"/>
      <c r="E323" s="4"/>
      <c r="F323" s="5"/>
      <c r="G323" s="5"/>
      <c r="H323" s="5" t="str">
        <f t="shared" si="9"/>
        <v/>
      </c>
      <c r="I323" s="4"/>
    </row>
    <row r="324" spans="1:9" x14ac:dyDescent="0.25">
      <c r="A324" s="100"/>
      <c r="B324" s="187" t="str">
        <f t="shared" si="10"/>
        <v/>
      </c>
      <c r="C324" s="4"/>
      <c r="D324" s="4"/>
      <c r="E324" s="4"/>
      <c r="F324" s="5"/>
      <c r="G324" s="5"/>
      <c r="H324" s="5" t="str">
        <f t="shared" ref="H324:H387" si="11">IF($C324="","",$H323+$G324-$F324)</f>
        <v/>
      </c>
      <c r="I324" s="4"/>
    </row>
    <row r="325" spans="1:9" x14ac:dyDescent="0.25">
      <c r="A325" s="100"/>
      <c r="B325" s="187" t="str">
        <f t="shared" si="10"/>
        <v/>
      </c>
      <c r="C325" s="4"/>
      <c r="D325" s="4"/>
      <c r="E325" s="4"/>
      <c r="F325" s="5"/>
      <c r="G325" s="5"/>
      <c r="H325" s="5" t="str">
        <f t="shared" si="11"/>
        <v/>
      </c>
      <c r="I325" s="4"/>
    </row>
    <row r="326" spans="1:9" x14ac:dyDescent="0.25">
      <c r="A326" s="100"/>
      <c r="B326" s="187" t="str">
        <f t="shared" si="10"/>
        <v/>
      </c>
      <c r="C326" s="4"/>
      <c r="D326" s="4"/>
      <c r="E326" s="4"/>
      <c r="F326" s="5"/>
      <c r="G326" s="5"/>
      <c r="H326" s="5" t="str">
        <f t="shared" si="11"/>
        <v/>
      </c>
      <c r="I326" s="4"/>
    </row>
    <row r="327" spans="1:9" x14ac:dyDescent="0.25">
      <c r="A327" s="100"/>
      <c r="B327" s="187" t="str">
        <f t="shared" si="10"/>
        <v/>
      </c>
      <c r="C327" s="4"/>
      <c r="D327" s="4"/>
      <c r="E327" s="4"/>
      <c r="F327" s="5"/>
      <c r="G327" s="5"/>
      <c r="H327" s="5" t="str">
        <f t="shared" si="11"/>
        <v/>
      </c>
      <c r="I327" s="4"/>
    </row>
    <row r="328" spans="1:9" x14ac:dyDescent="0.25">
      <c r="A328" s="100"/>
      <c r="B328" s="187" t="str">
        <f t="shared" si="10"/>
        <v/>
      </c>
      <c r="C328" s="4"/>
      <c r="D328" s="4"/>
      <c r="E328" s="4"/>
      <c r="F328" s="5"/>
      <c r="G328" s="5"/>
      <c r="H328" s="5" t="str">
        <f t="shared" si="11"/>
        <v/>
      </c>
      <c r="I328" s="4"/>
    </row>
    <row r="329" spans="1:9" x14ac:dyDescent="0.25">
      <c r="A329" s="100"/>
      <c r="B329" s="187" t="str">
        <f t="shared" si="10"/>
        <v/>
      </c>
      <c r="C329" s="4"/>
      <c r="D329" s="4"/>
      <c r="E329" s="4"/>
      <c r="F329" s="5"/>
      <c r="G329" s="5"/>
      <c r="H329" s="5" t="str">
        <f t="shared" si="11"/>
        <v/>
      </c>
      <c r="I329" s="4"/>
    </row>
    <row r="330" spans="1:9" x14ac:dyDescent="0.25">
      <c r="A330" s="100"/>
      <c r="B330" s="187" t="str">
        <f t="shared" si="10"/>
        <v/>
      </c>
      <c r="C330" s="4"/>
      <c r="D330" s="4"/>
      <c r="E330" s="4"/>
      <c r="F330" s="5"/>
      <c r="G330" s="5"/>
      <c r="H330" s="5" t="str">
        <f t="shared" si="11"/>
        <v/>
      </c>
      <c r="I330" s="4"/>
    </row>
    <row r="331" spans="1:9" x14ac:dyDescent="0.25">
      <c r="A331" s="100"/>
      <c r="B331" s="187" t="str">
        <f t="shared" si="10"/>
        <v/>
      </c>
      <c r="C331" s="4"/>
      <c r="D331" s="4"/>
      <c r="E331" s="4"/>
      <c r="F331" s="5"/>
      <c r="G331" s="5"/>
      <c r="H331" s="5" t="str">
        <f t="shared" si="11"/>
        <v/>
      </c>
      <c r="I331" s="4"/>
    </row>
    <row r="332" spans="1:9" x14ac:dyDescent="0.25">
      <c r="A332" s="100"/>
      <c r="B332" s="187" t="str">
        <f t="shared" si="10"/>
        <v/>
      </c>
      <c r="C332" s="4"/>
      <c r="D332" s="4"/>
      <c r="E332" s="4"/>
      <c r="F332" s="5"/>
      <c r="G332" s="5"/>
      <c r="H332" s="5" t="str">
        <f t="shared" si="11"/>
        <v/>
      </c>
      <c r="I332" s="4"/>
    </row>
    <row r="333" spans="1:9" x14ac:dyDescent="0.25">
      <c r="A333" s="100"/>
      <c r="B333" s="187" t="str">
        <f t="shared" si="10"/>
        <v/>
      </c>
      <c r="C333" s="4"/>
      <c r="D333" s="4"/>
      <c r="E333" s="4"/>
      <c r="F333" s="5"/>
      <c r="G333" s="5"/>
      <c r="H333" s="5" t="str">
        <f t="shared" si="11"/>
        <v/>
      </c>
      <c r="I333" s="4"/>
    </row>
    <row r="334" spans="1:9" x14ac:dyDescent="0.25">
      <c r="A334" s="100"/>
      <c r="B334" s="187" t="str">
        <f t="shared" si="10"/>
        <v/>
      </c>
      <c r="C334" s="4"/>
      <c r="D334" s="4"/>
      <c r="E334" s="4"/>
      <c r="F334" s="5"/>
      <c r="G334" s="5"/>
      <c r="H334" s="5" t="str">
        <f t="shared" si="11"/>
        <v/>
      </c>
      <c r="I334" s="4"/>
    </row>
    <row r="335" spans="1:9" x14ac:dyDescent="0.25">
      <c r="A335" s="100"/>
      <c r="B335" s="187" t="str">
        <f t="shared" si="10"/>
        <v/>
      </c>
      <c r="C335" s="4"/>
      <c r="D335" s="4"/>
      <c r="E335" s="4"/>
      <c r="F335" s="5"/>
      <c r="G335" s="5"/>
      <c r="H335" s="5" t="str">
        <f t="shared" si="11"/>
        <v/>
      </c>
      <c r="I335" s="4"/>
    </row>
    <row r="336" spans="1:9" x14ac:dyDescent="0.25">
      <c r="A336" s="100"/>
      <c r="B336" s="187" t="str">
        <f t="shared" si="10"/>
        <v/>
      </c>
      <c r="C336" s="4"/>
      <c r="D336" s="4"/>
      <c r="E336" s="4"/>
      <c r="F336" s="5"/>
      <c r="G336" s="5"/>
      <c r="H336" s="5" t="str">
        <f t="shared" si="11"/>
        <v/>
      </c>
      <c r="I336" s="4"/>
    </row>
    <row r="337" spans="1:9" x14ac:dyDescent="0.25">
      <c r="A337" s="100"/>
      <c r="B337" s="187" t="str">
        <f t="shared" si="10"/>
        <v/>
      </c>
      <c r="C337" s="4"/>
      <c r="D337" s="4"/>
      <c r="E337" s="4"/>
      <c r="F337" s="5"/>
      <c r="G337" s="5"/>
      <c r="H337" s="5" t="str">
        <f t="shared" si="11"/>
        <v/>
      </c>
      <c r="I337" s="4"/>
    </row>
    <row r="338" spans="1:9" x14ac:dyDescent="0.25">
      <c r="A338" s="100"/>
      <c r="B338" s="187" t="str">
        <f t="shared" si="10"/>
        <v/>
      </c>
      <c r="C338" s="4"/>
      <c r="D338" s="4"/>
      <c r="E338" s="4"/>
      <c r="F338" s="5"/>
      <c r="G338" s="5"/>
      <c r="H338" s="5" t="str">
        <f t="shared" si="11"/>
        <v/>
      </c>
      <c r="I338" s="4"/>
    </row>
    <row r="339" spans="1:9" x14ac:dyDescent="0.25">
      <c r="A339" s="100"/>
      <c r="B339" s="187" t="str">
        <f t="shared" si="10"/>
        <v/>
      </c>
      <c r="C339" s="4"/>
      <c r="D339" s="4"/>
      <c r="E339" s="4"/>
      <c r="F339" s="5"/>
      <c r="G339" s="5"/>
      <c r="H339" s="5" t="str">
        <f t="shared" si="11"/>
        <v/>
      </c>
      <c r="I339" s="4"/>
    </row>
    <row r="340" spans="1:9" x14ac:dyDescent="0.25">
      <c r="A340" s="100"/>
      <c r="B340" s="187" t="str">
        <f t="shared" si="10"/>
        <v/>
      </c>
      <c r="C340" s="4"/>
      <c r="D340" s="4"/>
      <c r="E340" s="4"/>
      <c r="F340" s="5"/>
      <c r="G340" s="5"/>
      <c r="H340" s="5" t="str">
        <f t="shared" si="11"/>
        <v/>
      </c>
      <c r="I340" s="4"/>
    </row>
    <row r="341" spans="1:9" x14ac:dyDescent="0.25">
      <c r="A341" s="100"/>
      <c r="B341" s="187" t="str">
        <f t="shared" si="10"/>
        <v/>
      </c>
      <c r="C341" s="4"/>
      <c r="D341" s="4"/>
      <c r="E341" s="4"/>
      <c r="F341" s="5"/>
      <c r="G341" s="5"/>
      <c r="H341" s="5" t="str">
        <f t="shared" si="11"/>
        <v/>
      </c>
      <c r="I341" s="4"/>
    </row>
    <row r="342" spans="1:9" x14ac:dyDescent="0.25">
      <c r="A342" s="100"/>
      <c r="B342" s="187" t="str">
        <f t="shared" si="10"/>
        <v/>
      </c>
      <c r="C342" s="4"/>
      <c r="D342" s="4"/>
      <c r="E342" s="4"/>
      <c r="F342" s="5"/>
      <c r="G342" s="5"/>
      <c r="H342" s="5" t="str">
        <f t="shared" si="11"/>
        <v/>
      </c>
      <c r="I342" s="4"/>
    </row>
    <row r="343" spans="1:9" x14ac:dyDescent="0.25">
      <c r="A343" s="100"/>
      <c r="B343" s="187" t="str">
        <f t="shared" si="10"/>
        <v/>
      </c>
      <c r="C343" s="4"/>
      <c r="D343" s="4"/>
      <c r="E343" s="4"/>
      <c r="F343" s="5"/>
      <c r="G343" s="5"/>
      <c r="H343" s="5" t="str">
        <f t="shared" si="11"/>
        <v/>
      </c>
      <c r="I343" s="4"/>
    </row>
    <row r="344" spans="1:9" x14ac:dyDescent="0.25">
      <c r="A344" s="100"/>
      <c r="B344" s="187" t="str">
        <f t="shared" si="10"/>
        <v/>
      </c>
      <c r="C344" s="4"/>
      <c r="D344" s="4"/>
      <c r="E344" s="4"/>
      <c r="F344" s="5"/>
      <c r="G344" s="5"/>
      <c r="H344" s="5" t="str">
        <f t="shared" si="11"/>
        <v/>
      </c>
      <c r="I344" s="4"/>
    </row>
    <row r="345" spans="1:9" x14ac:dyDescent="0.25">
      <c r="A345" s="100"/>
      <c r="B345" s="187" t="str">
        <f t="shared" si="10"/>
        <v/>
      </c>
      <c r="C345" s="4"/>
      <c r="D345" s="4"/>
      <c r="E345" s="4"/>
      <c r="F345" s="5"/>
      <c r="G345" s="5"/>
      <c r="H345" s="5" t="str">
        <f t="shared" si="11"/>
        <v/>
      </c>
      <c r="I345" s="4"/>
    </row>
    <row r="346" spans="1:9" x14ac:dyDescent="0.25">
      <c r="A346" s="100"/>
      <c r="B346" s="187" t="str">
        <f t="shared" si="10"/>
        <v/>
      </c>
      <c r="C346" s="4"/>
      <c r="D346" s="4"/>
      <c r="E346" s="4"/>
      <c r="F346" s="5"/>
      <c r="G346" s="5"/>
      <c r="H346" s="5" t="str">
        <f t="shared" si="11"/>
        <v/>
      </c>
      <c r="I346" s="4"/>
    </row>
    <row r="347" spans="1:9" x14ac:dyDescent="0.25">
      <c r="A347" s="100"/>
      <c r="B347" s="187" t="str">
        <f t="shared" si="10"/>
        <v/>
      </c>
      <c r="C347" s="4"/>
      <c r="D347" s="4"/>
      <c r="E347" s="4"/>
      <c r="F347" s="5"/>
      <c r="G347" s="5"/>
      <c r="H347" s="5" t="str">
        <f t="shared" si="11"/>
        <v/>
      </c>
      <c r="I347" s="4"/>
    </row>
    <row r="348" spans="1:9" x14ac:dyDescent="0.25">
      <c r="A348" s="100"/>
      <c r="B348" s="187" t="str">
        <f t="shared" si="10"/>
        <v/>
      </c>
      <c r="C348" s="4"/>
      <c r="D348" s="4"/>
      <c r="E348" s="4"/>
      <c r="F348" s="5"/>
      <c r="G348" s="5"/>
      <c r="H348" s="5" t="str">
        <f t="shared" si="11"/>
        <v/>
      </c>
      <c r="I348" s="4"/>
    </row>
    <row r="349" spans="1:9" x14ac:dyDescent="0.25">
      <c r="A349" s="100"/>
      <c r="B349" s="187" t="str">
        <f t="shared" si="10"/>
        <v/>
      </c>
      <c r="C349" s="4"/>
      <c r="D349" s="4"/>
      <c r="E349" s="4"/>
      <c r="F349" s="5"/>
      <c r="G349" s="5"/>
      <c r="H349" s="5" t="str">
        <f t="shared" si="11"/>
        <v/>
      </c>
      <c r="I349" s="4"/>
    </row>
    <row r="350" spans="1:9" x14ac:dyDescent="0.25">
      <c r="A350" s="100"/>
      <c r="B350" s="187" t="str">
        <f t="shared" si="10"/>
        <v/>
      </c>
      <c r="C350" s="4"/>
      <c r="D350" s="4"/>
      <c r="E350" s="4"/>
      <c r="F350" s="5"/>
      <c r="G350" s="5"/>
      <c r="H350" s="5" t="str">
        <f t="shared" si="11"/>
        <v/>
      </c>
      <c r="I350" s="4"/>
    </row>
    <row r="351" spans="1:9" x14ac:dyDescent="0.25">
      <c r="A351" s="100"/>
      <c r="B351" s="187" t="str">
        <f t="shared" si="10"/>
        <v/>
      </c>
      <c r="C351" s="4"/>
      <c r="D351" s="4"/>
      <c r="E351" s="4"/>
      <c r="F351" s="5"/>
      <c r="G351" s="5"/>
      <c r="H351" s="5" t="str">
        <f t="shared" si="11"/>
        <v/>
      </c>
      <c r="I351" s="4"/>
    </row>
    <row r="352" spans="1:9" x14ac:dyDescent="0.25">
      <c r="A352" s="100"/>
      <c r="B352" s="187" t="str">
        <f t="shared" si="10"/>
        <v/>
      </c>
      <c r="C352" s="4"/>
      <c r="D352" s="4"/>
      <c r="E352" s="4"/>
      <c r="F352" s="5"/>
      <c r="G352" s="5"/>
      <c r="H352" s="5" t="str">
        <f t="shared" si="11"/>
        <v/>
      </c>
      <c r="I352" s="4"/>
    </row>
    <row r="353" spans="1:9" x14ac:dyDescent="0.25">
      <c r="A353" s="100"/>
      <c r="B353" s="187" t="str">
        <f t="shared" si="10"/>
        <v/>
      </c>
      <c r="C353" s="4"/>
      <c r="D353" s="4"/>
      <c r="E353" s="4"/>
      <c r="F353" s="5"/>
      <c r="G353" s="5"/>
      <c r="H353" s="5" t="str">
        <f t="shared" si="11"/>
        <v/>
      </c>
      <c r="I353" s="4"/>
    </row>
    <row r="354" spans="1:9" x14ac:dyDescent="0.25">
      <c r="A354" s="100"/>
      <c r="B354" s="187" t="str">
        <f t="shared" si="10"/>
        <v/>
      </c>
      <c r="C354" s="4"/>
      <c r="D354" s="4"/>
      <c r="E354" s="4"/>
      <c r="F354" s="5"/>
      <c r="G354" s="5"/>
      <c r="H354" s="5" t="str">
        <f t="shared" si="11"/>
        <v/>
      </c>
      <c r="I354" s="4"/>
    </row>
    <row r="355" spans="1:9" x14ac:dyDescent="0.25">
      <c r="A355" s="100"/>
      <c r="B355" s="187" t="str">
        <f t="shared" si="10"/>
        <v/>
      </c>
      <c r="C355" s="4"/>
      <c r="D355" s="4"/>
      <c r="E355" s="4"/>
      <c r="F355" s="5"/>
      <c r="G355" s="5"/>
      <c r="H355" s="5" t="str">
        <f t="shared" si="11"/>
        <v/>
      </c>
      <c r="I355" s="4"/>
    </row>
    <row r="356" spans="1:9" x14ac:dyDescent="0.25">
      <c r="A356" s="100"/>
      <c r="B356" s="187" t="str">
        <f t="shared" si="10"/>
        <v/>
      </c>
      <c r="C356" s="4"/>
      <c r="D356" s="4"/>
      <c r="E356" s="4"/>
      <c r="F356" s="5"/>
      <c r="G356" s="5"/>
      <c r="H356" s="5" t="str">
        <f t="shared" si="11"/>
        <v/>
      </c>
      <c r="I356" s="4"/>
    </row>
    <row r="357" spans="1:9" x14ac:dyDescent="0.25">
      <c r="A357" s="100"/>
      <c r="B357" s="187" t="str">
        <f t="shared" si="10"/>
        <v/>
      </c>
      <c r="C357" s="4"/>
      <c r="D357" s="4"/>
      <c r="E357" s="4"/>
      <c r="F357" s="5"/>
      <c r="G357" s="5"/>
      <c r="H357" s="5" t="str">
        <f t="shared" si="11"/>
        <v/>
      </c>
      <c r="I357" s="4"/>
    </row>
    <row r="358" spans="1:9" x14ac:dyDescent="0.25">
      <c r="A358" s="100"/>
      <c r="B358" s="187" t="str">
        <f t="shared" si="10"/>
        <v/>
      </c>
      <c r="C358" s="4"/>
      <c r="D358" s="4"/>
      <c r="E358" s="4"/>
      <c r="F358" s="5"/>
      <c r="G358" s="5"/>
      <c r="H358" s="5" t="str">
        <f t="shared" si="11"/>
        <v/>
      </c>
      <c r="I358" s="4"/>
    </row>
    <row r="359" spans="1:9" x14ac:dyDescent="0.25">
      <c r="A359" s="100"/>
      <c r="B359" s="187" t="str">
        <f t="shared" si="10"/>
        <v/>
      </c>
      <c r="C359" s="4"/>
      <c r="D359" s="4"/>
      <c r="E359" s="4"/>
      <c r="F359" s="5"/>
      <c r="G359" s="5"/>
      <c r="H359" s="5" t="str">
        <f t="shared" si="11"/>
        <v/>
      </c>
      <c r="I359" s="4"/>
    </row>
    <row r="360" spans="1:9" x14ac:dyDescent="0.25">
      <c r="A360" s="100"/>
      <c r="B360" s="187" t="str">
        <f t="shared" si="10"/>
        <v/>
      </c>
      <c r="C360" s="4"/>
      <c r="D360" s="4"/>
      <c r="E360" s="4"/>
      <c r="F360" s="5"/>
      <c r="G360" s="5"/>
      <c r="H360" s="5" t="str">
        <f t="shared" si="11"/>
        <v/>
      </c>
      <c r="I360" s="4"/>
    </row>
    <row r="361" spans="1:9" x14ac:dyDescent="0.25">
      <c r="A361" s="100"/>
      <c r="B361" s="187" t="str">
        <f t="shared" si="10"/>
        <v/>
      </c>
      <c r="C361" s="4"/>
      <c r="D361" s="4"/>
      <c r="E361" s="4"/>
      <c r="F361" s="5"/>
      <c r="G361" s="5"/>
      <c r="H361" s="5" t="str">
        <f t="shared" si="11"/>
        <v/>
      </c>
      <c r="I361" s="4"/>
    </row>
    <row r="362" spans="1:9" x14ac:dyDescent="0.25">
      <c r="A362" s="100"/>
      <c r="B362" s="187" t="str">
        <f t="shared" si="10"/>
        <v/>
      </c>
      <c r="C362" s="4"/>
      <c r="D362" s="4"/>
      <c r="E362" s="4"/>
      <c r="F362" s="5"/>
      <c r="G362" s="5"/>
      <c r="H362" s="5" t="str">
        <f t="shared" si="11"/>
        <v/>
      </c>
      <c r="I362" s="4"/>
    </row>
    <row r="363" spans="1:9" x14ac:dyDescent="0.25">
      <c r="A363" s="100"/>
      <c r="B363" s="187" t="str">
        <f t="shared" si="10"/>
        <v/>
      </c>
      <c r="C363" s="4"/>
      <c r="D363" s="4"/>
      <c r="E363" s="4"/>
      <c r="F363" s="5"/>
      <c r="G363" s="5"/>
      <c r="H363" s="5" t="str">
        <f t="shared" si="11"/>
        <v/>
      </c>
      <c r="I363" s="4"/>
    </row>
    <row r="364" spans="1:9" x14ac:dyDescent="0.25">
      <c r="A364" s="100"/>
      <c r="B364" s="187" t="str">
        <f t="shared" si="10"/>
        <v/>
      </c>
      <c r="C364" s="4"/>
      <c r="D364" s="4"/>
      <c r="E364" s="4"/>
      <c r="F364" s="5"/>
      <c r="G364" s="5"/>
      <c r="H364" s="5" t="str">
        <f t="shared" si="11"/>
        <v/>
      </c>
      <c r="I364" s="4"/>
    </row>
    <row r="365" spans="1:9" x14ac:dyDescent="0.25">
      <c r="A365" s="100"/>
      <c r="B365" s="187" t="str">
        <f t="shared" si="10"/>
        <v/>
      </c>
      <c r="C365" s="4"/>
      <c r="D365" s="4"/>
      <c r="E365" s="4"/>
      <c r="F365" s="5"/>
      <c r="G365" s="5"/>
      <c r="H365" s="5" t="str">
        <f t="shared" si="11"/>
        <v/>
      </c>
      <c r="I365" s="4"/>
    </row>
    <row r="366" spans="1:9" x14ac:dyDescent="0.25">
      <c r="A366" s="100"/>
      <c r="B366" s="187" t="str">
        <f t="shared" si="10"/>
        <v/>
      </c>
      <c r="C366" s="4"/>
      <c r="D366" s="4"/>
      <c r="E366" s="4"/>
      <c r="F366" s="5"/>
      <c r="G366" s="5"/>
      <c r="H366" s="5" t="str">
        <f t="shared" si="11"/>
        <v/>
      </c>
      <c r="I366" s="4"/>
    </row>
    <row r="367" spans="1:9" x14ac:dyDescent="0.25">
      <c r="A367" s="100"/>
      <c r="B367" s="187" t="str">
        <f t="shared" si="10"/>
        <v/>
      </c>
      <c r="C367" s="4"/>
      <c r="D367" s="4"/>
      <c r="E367" s="4"/>
      <c r="F367" s="5"/>
      <c r="G367" s="5"/>
      <c r="H367" s="5" t="str">
        <f t="shared" si="11"/>
        <v/>
      </c>
      <c r="I367" s="4"/>
    </row>
    <row r="368" spans="1:9" x14ac:dyDescent="0.25">
      <c r="A368" s="100"/>
      <c r="B368" s="187" t="str">
        <f t="shared" si="10"/>
        <v/>
      </c>
      <c r="C368" s="4"/>
      <c r="D368" s="4"/>
      <c r="E368" s="4"/>
      <c r="F368" s="5"/>
      <c r="G368" s="5"/>
      <c r="H368" s="5" t="str">
        <f t="shared" si="11"/>
        <v/>
      </c>
      <c r="I368" s="4"/>
    </row>
    <row r="369" spans="1:9" x14ac:dyDescent="0.25">
      <c r="A369" s="100"/>
      <c r="B369" s="187" t="str">
        <f t="shared" si="10"/>
        <v/>
      </c>
      <c r="C369" s="4"/>
      <c r="D369" s="4"/>
      <c r="E369" s="4"/>
      <c r="F369" s="5"/>
      <c r="G369" s="5"/>
      <c r="H369" s="5" t="str">
        <f t="shared" si="11"/>
        <v/>
      </c>
      <c r="I369" s="4"/>
    </row>
    <row r="370" spans="1:9" x14ac:dyDescent="0.25">
      <c r="A370" s="100"/>
      <c r="B370" s="187" t="str">
        <f t="shared" si="10"/>
        <v/>
      </c>
      <c r="C370" s="4"/>
      <c r="D370" s="4"/>
      <c r="E370" s="4"/>
      <c r="F370" s="5"/>
      <c r="G370" s="5"/>
      <c r="H370" s="5" t="str">
        <f t="shared" si="11"/>
        <v/>
      </c>
      <c r="I370" s="4"/>
    </row>
    <row r="371" spans="1:9" x14ac:dyDescent="0.25">
      <c r="A371" s="100"/>
      <c r="B371" s="187" t="str">
        <f t="shared" si="10"/>
        <v/>
      </c>
      <c r="C371" s="4"/>
      <c r="D371" s="4"/>
      <c r="E371" s="4"/>
      <c r="F371" s="5"/>
      <c r="G371" s="5"/>
      <c r="H371" s="5" t="str">
        <f t="shared" si="11"/>
        <v/>
      </c>
      <c r="I371" s="4"/>
    </row>
    <row r="372" spans="1:9" x14ac:dyDescent="0.25">
      <c r="A372" s="100"/>
      <c r="B372" s="187" t="str">
        <f t="shared" si="10"/>
        <v/>
      </c>
      <c r="C372" s="4"/>
      <c r="D372" s="4"/>
      <c r="E372" s="4"/>
      <c r="F372" s="5"/>
      <c r="G372" s="5"/>
      <c r="H372" s="5" t="str">
        <f t="shared" si="11"/>
        <v/>
      </c>
      <c r="I372" s="4"/>
    </row>
    <row r="373" spans="1:9" x14ac:dyDescent="0.25">
      <c r="A373" s="100"/>
      <c r="B373" s="187" t="str">
        <f t="shared" si="10"/>
        <v/>
      </c>
      <c r="C373" s="4"/>
      <c r="D373" s="4"/>
      <c r="E373" s="4"/>
      <c r="F373" s="5"/>
      <c r="G373" s="5"/>
      <c r="H373" s="5" t="str">
        <f t="shared" si="11"/>
        <v/>
      </c>
      <c r="I373" s="4"/>
    </row>
    <row r="374" spans="1:9" x14ac:dyDescent="0.25">
      <c r="A374" s="100"/>
      <c r="B374" s="187" t="str">
        <f t="shared" si="10"/>
        <v/>
      </c>
      <c r="C374" s="4"/>
      <c r="D374" s="4"/>
      <c r="E374" s="4"/>
      <c r="F374" s="5"/>
      <c r="G374" s="5"/>
      <c r="H374" s="5" t="str">
        <f t="shared" si="11"/>
        <v/>
      </c>
      <c r="I374" s="4"/>
    </row>
    <row r="375" spans="1:9" x14ac:dyDescent="0.25">
      <c r="A375" s="100"/>
      <c r="B375" s="187" t="str">
        <f t="shared" si="10"/>
        <v/>
      </c>
      <c r="C375" s="4"/>
      <c r="D375" s="4"/>
      <c r="E375" s="4"/>
      <c r="F375" s="5"/>
      <c r="G375" s="5"/>
      <c r="H375" s="5" t="str">
        <f t="shared" si="11"/>
        <v/>
      </c>
      <c r="I375" s="4"/>
    </row>
    <row r="376" spans="1:9" x14ac:dyDescent="0.25">
      <c r="A376" s="100"/>
      <c r="B376" s="187" t="str">
        <f t="shared" si="10"/>
        <v/>
      </c>
      <c r="C376" s="4"/>
      <c r="D376" s="4"/>
      <c r="E376" s="4"/>
      <c r="F376" s="5"/>
      <c r="G376" s="5"/>
      <c r="H376" s="5" t="str">
        <f t="shared" si="11"/>
        <v/>
      </c>
      <c r="I376" s="4"/>
    </row>
    <row r="377" spans="1:9" x14ac:dyDescent="0.25">
      <c r="A377" s="100"/>
      <c r="B377" s="187" t="str">
        <f t="shared" si="10"/>
        <v/>
      </c>
      <c r="C377" s="4"/>
      <c r="D377" s="4"/>
      <c r="E377" s="4"/>
      <c r="F377" s="5"/>
      <c r="G377" s="5"/>
      <c r="H377" s="5" t="str">
        <f t="shared" si="11"/>
        <v/>
      </c>
      <c r="I377" s="4"/>
    </row>
    <row r="378" spans="1:9" x14ac:dyDescent="0.25">
      <c r="A378" s="100"/>
      <c r="B378" s="187" t="str">
        <f t="shared" si="10"/>
        <v/>
      </c>
      <c r="C378" s="4"/>
      <c r="D378" s="4"/>
      <c r="E378" s="4"/>
      <c r="F378" s="5"/>
      <c r="G378" s="5"/>
      <c r="H378" s="5" t="str">
        <f t="shared" si="11"/>
        <v/>
      </c>
      <c r="I378" s="4"/>
    </row>
    <row r="379" spans="1:9" x14ac:dyDescent="0.25">
      <c r="A379" s="100"/>
      <c r="B379" s="187" t="str">
        <f t="shared" si="10"/>
        <v/>
      </c>
      <c r="C379" s="4"/>
      <c r="D379" s="4"/>
      <c r="E379" s="4"/>
      <c r="F379" s="5"/>
      <c r="G379" s="5"/>
      <c r="H379" s="5" t="str">
        <f t="shared" si="11"/>
        <v/>
      </c>
      <c r="I379" s="4"/>
    </row>
    <row r="380" spans="1:9" x14ac:dyDescent="0.25">
      <c r="A380" s="100"/>
      <c r="B380" s="187" t="str">
        <f t="shared" si="10"/>
        <v/>
      </c>
      <c r="C380" s="4"/>
      <c r="D380" s="4"/>
      <c r="E380" s="4"/>
      <c r="F380" s="5"/>
      <c r="G380" s="5"/>
      <c r="H380" s="5" t="str">
        <f t="shared" si="11"/>
        <v/>
      </c>
      <c r="I380" s="4"/>
    </row>
    <row r="381" spans="1:9" x14ac:dyDescent="0.25">
      <c r="A381" s="100"/>
      <c r="B381" s="187" t="str">
        <f t="shared" si="10"/>
        <v/>
      </c>
      <c r="C381" s="4"/>
      <c r="D381" s="4"/>
      <c r="E381" s="4"/>
      <c r="F381" s="5"/>
      <c r="G381" s="5"/>
      <c r="H381" s="5" t="str">
        <f t="shared" si="11"/>
        <v/>
      </c>
      <c r="I381" s="4"/>
    </row>
    <row r="382" spans="1:9" x14ac:dyDescent="0.25">
      <c r="A382" s="100"/>
      <c r="B382" s="187" t="str">
        <f t="shared" si="10"/>
        <v/>
      </c>
      <c r="C382" s="4"/>
      <c r="D382" s="4"/>
      <c r="E382" s="4"/>
      <c r="F382" s="5"/>
      <c r="G382" s="5"/>
      <c r="H382" s="5" t="str">
        <f t="shared" si="11"/>
        <v/>
      </c>
      <c r="I382" s="4"/>
    </row>
    <row r="383" spans="1:9" x14ac:dyDescent="0.25">
      <c r="A383" s="100"/>
      <c r="B383" s="187" t="str">
        <f t="shared" si="10"/>
        <v/>
      </c>
      <c r="C383" s="4"/>
      <c r="D383" s="4"/>
      <c r="E383" s="4"/>
      <c r="F383" s="5"/>
      <c r="G383" s="5"/>
      <c r="H383" s="5" t="str">
        <f t="shared" si="11"/>
        <v/>
      </c>
      <c r="I383" s="4"/>
    </row>
    <row r="384" spans="1:9" x14ac:dyDescent="0.25">
      <c r="A384" s="100"/>
      <c r="B384" s="187" t="str">
        <f t="shared" si="10"/>
        <v/>
      </c>
      <c r="C384" s="4"/>
      <c r="D384" s="4"/>
      <c r="E384" s="4"/>
      <c r="F384" s="5"/>
      <c r="G384" s="5"/>
      <c r="H384" s="5" t="str">
        <f t="shared" si="11"/>
        <v/>
      </c>
      <c r="I384" s="4"/>
    </row>
    <row r="385" spans="1:9" x14ac:dyDescent="0.25">
      <c r="A385" s="100"/>
      <c r="B385" s="187" t="str">
        <f t="shared" si="10"/>
        <v/>
      </c>
      <c r="C385" s="4"/>
      <c r="D385" s="4"/>
      <c r="E385" s="4"/>
      <c r="F385" s="5"/>
      <c r="G385" s="5"/>
      <c r="H385" s="5" t="str">
        <f t="shared" si="11"/>
        <v/>
      </c>
      <c r="I385" s="4"/>
    </row>
    <row r="386" spans="1:9" x14ac:dyDescent="0.25">
      <c r="A386" s="100"/>
      <c r="B386" s="187" t="str">
        <f t="shared" si="10"/>
        <v/>
      </c>
      <c r="C386" s="4"/>
      <c r="D386" s="4"/>
      <c r="E386" s="4"/>
      <c r="F386" s="5"/>
      <c r="G386" s="5"/>
      <c r="H386" s="5" t="str">
        <f t="shared" si="11"/>
        <v/>
      </c>
      <c r="I386" s="4"/>
    </row>
    <row r="387" spans="1:9" x14ac:dyDescent="0.25">
      <c r="A387" s="100"/>
      <c r="B387" s="187" t="str">
        <f t="shared" ref="B387:B450" si="12">IF(A387="","",IF(ISNUMBER(A387),IFERROR(VLOOKUP(TEXT(A387,"yyyy/mm/dd"),BSAD,2,FALSE),""),IFERROR(VLOOKUP(A387,BSAD,2,FALSE),"")))</f>
        <v/>
      </c>
      <c r="C387" s="4"/>
      <c r="D387" s="4"/>
      <c r="E387" s="4"/>
      <c r="F387" s="5"/>
      <c r="G387" s="5"/>
      <c r="H387" s="5" t="str">
        <f t="shared" si="11"/>
        <v/>
      </c>
      <c r="I387" s="4"/>
    </row>
    <row r="388" spans="1:9" x14ac:dyDescent="0.25">
      <c r="A388" s="100"/>
      <c r="B388" s="187" t="str">
        <f t="shared" si="12"/>
        <v/>
      </c>
      <c r="C388" s="4"/>
      <c r="D388" s="4"/>
      <c r="E388" s="4"/>
      <c r="F388" s="5"/>
      <c r="G388" s="5"/>
      <c r="H388" s="5" t="str">
        <f t="shared" ref="H388:H451" si="13">IF($C388="","",$H387+$G388-$F388)</f>
        <v/>
      </c>
      <c r="I388" s="4"/>
    </row>
    <row r="389" spans="1:9" x14ac:dyDescent="0.25">
      <c r="A389" s="100"/>
      <c r="B389" s="187" t="str">
        <f t="shared" si="12"/>
        <v/>
      </c>
      <c r="C389" s="4"/>
      <c r="D389" s="4"/>
      <c r="E389" s="4"/>
      <c r="F389" s="5"/>
      <c r="G389" s="5"/>
      <c r="H389" s="5" t="str">
        <f t="shared" si="13"/>
        <v/>
      </c>
      <c r="I389" s="4"/>
    </row>
    <row r="390" spans="1:9" x14ac:dyDescent="0.25">
      <c r="A390" s="100"/>
      <c r="B390" s="187" t="str">
        <f t="shared" si="12"/>
        <v/>
      </c>
      <c r="C390" s="4"/>
      <c r="D390" s="4"/>
      <c r="E390" s="4"/>
      <c r="F390" s="5"/>
      <c r="G390" s="5"/>
      <c r="H390" s="5" t="str">
        <f t="shared" si="13"/>
        <v/>
      </c>
      <c r="I390" s="4"/>
    </row>
    <row r="391" spans="1:9" x14ac:dyDescent="0.25">
      <c r="A391" s="100"/>
      <c r="B391" s="187" t="str">
        <f t="shared" si="12"/>
        <v/>
      </c>
      <c r="C391" s="4"/>
      <c r="D391" s="4"/>
      <c r="E391" s="4"/>
      <c r="F391" s="5"/>
      <c r="G391" s="5"/>
      <c r="H391" s="5" t="str">
        <f t="shared" si="13"/>
        <v/>
      </c>
      <c r="I391" s="4"/>
    </row>
    <row r="392" spans="1:9" x14ac:dyDescent="0.25">
      <c r="A392" s="100"/>
      <c r="B392" s="187" t="str">
        <f t="shared" si="12"/>
        <v/>
      </c>
      <c r="C392" s="4"/>
      <c r="D392" s="4"/>
      <c r="E392" s="4"/>
      <c r="F392" s="5"/>
      <c r="G392" s="5"/>
      <c r="H392" s="5" t="str">
        <f t="shared" si="13"/>
        <v/>
      </c>
      <c r="I392" s="4"/>
    </row>
    <row r="393" spans="1:9" x14ac:dyDescent="0.25">
      <c r="A393" s="100"/>
      <c r="B393" s="187" t="str">
        <f t="shared" si="12"/>
        <v/>
      </c>
      <c r="C393" s="4"/>
      <c r="D393" s="4"/>
      <c r="E393" s="4"/>
      <c r="F393" s="5"/>
      <c r="G393" s="5"/>
      <c r="H393" s="5" t="str">
        <f t="shared" si="13"/>
        <v/>
      </c>
      <c r="I393" s="4"/>
    </row>
    <row r="394" spans="1:9" x14ac:dyDescent="0.25">
      <c r="A394" s="100"/>
      <c r="B394" s="187" t="str">
        <f t="shared" si="12"/>
        <v/>
      </c>
      <c r="C394" s="4"/>
      <c r="D394" s="4"/>
      <c r="E394" s="4"/>
      <c r="F394" s="5"/>
      <c r="G394" s="5"/>
      <c r="H394" s="5" t="str">
        <f t="shared" si="13"/>
        <v/>
      </c>
      <c r="I394" s="4"/>
    </row>
    <row r="395" spans="1:9" x14ac:dyDescent="0.25">
      <c r="A395" s="100"/>
      <c r="B395" s="187" t="str">
        <f t="shared" si="12"/>
        <v/>
      </c>
      <c r="C395" s="4"/>
      <c r="D395" s="4"/>
      <c r="E395" s="4"/>
      <c r="F395" s="5"/>
      <c r="G395" s="5"/>
      <c r="H395" s="5" t="str">
        <f t="shared" si="13"/>
        <v/>
      </c>
      <c r="I395" s="4"/>
    </row>
    <row r="396" spans="1:9" x14ac:dyDescent="0.25">
      <c r="A396" s="100"/>
      <c r="B396" s="187" t="str">
        <f t="shared" si="12"/>
        <v/>
      </c>
      <c r="C396" s="4"/>
      <c r="D396" s="4"/>
      <c r="E396" s="4"/>
      <c r="F396" s="5"/>
      <c r="G396" s="5"/>
      <c r="H396" s="5" t="str">
        <f t="shared" si="13"/>
        <v/>
      </c>
      <c r="I396" s="4"/>
    </row>
    <row r="397" spans="1:9" x14ac:dyDescent="0.25">
      <c r="A397" s="100"/>
      <c r="B397" s="187" t="str">
        <f t="shared" si="12"/>
        <v/>
      </c>
      <c r="C397" s="4"/>
      <c r="D397" s="4"/>
      <c r="E397" s="4"/>
      <c r="F397" s="5"/>
      <c r="G397" s="5"/>
      <c r="H397" s="5" t="str">
        <f t="shared" si="13"/>
        <v/>
      </c>
      <c r="I397" s="4"/>
    </row>
    <row r="398" spans="1:9" x14ac:dyDescent="0.25">
      <c r="A398" s="100"/>
      <c r="B398" s="187" t="str">
        <f t="shared" si="12"/>
        <v/>
      </c>
      <c r="C398" s="4"/>
      <c r="D398" s="4"/>
      <c r="E398" s="4"/>
      <c r="F398" s="5"/>
      <c r="G398" s="5"/>
      <c r="H398" s="5" t="str">
        <f t="shared" si="13"/>
        <v/>
      </c>
      <c r="I398" s="4"/>
    </row>
    <row r="399" spans="1:9" x14ac:dyDescent="0.25">
      <c r="A399" s="100"/>
      <c r="B399" s="187" t="str">
        <f t="shared" si="12"/>
        <v/>
      </c>
      <c r="C399" s="4"/>
      <c r="D399" s="4"/>
      <c r="E399" s="4"/>
      <c r="F399" s="5"/>
      <c r="G399" s="5"/>
      <c r="H399" s="5" t="str">
        <f t="shared" si="13"/>
        <v/>
      </c>
      <c r="I399" s="4"/>
    </row>
    <row r="400" spans="1:9" x14ac:dyDescent="0.25">
      <c r="A400" s="100"/>
      <c r="B400" s="187" t="str">
        <f t="shared" si="12"/>
        <v/>
      </c>
      <c r="C400" s="4"/>
      <c r="D400" s="4"/>
      <c r="E400" s="4"/>
      <c r="F400" s="5"/>
      <c r="G400" s="5"/>
      <c r="H400" s="5" t="str">
        <f t="shared" si="13"/>
        <v/>
      </c>
      <c r="I400" s="4"/>
    </row>
    <row r="401" spans="1:9" x14ac:dyDescent="0.25">
      <c r="A401" s="100"/>
      <c r="B401" s="187" t="str">
        <f t="shared" si="12"/>
        <v/>
      </c>
      <c r="C401" s="4"/>
      <c r="D401" s="4"/>
      <c r="E401" s="4"/>
      <c r="F401" s="5"/>
      <c r="G401" s="5"/>
      <c r="H401" s="5" t="str">
        <f t="shared" si="13"/>
        <v/>
      </c>
      <c r="I401" s="4"/>
    </row>
    <row r="402" spans="1:9" x14ac:dyDescent="0.25">
      <c r="A402" s="100"/>
      <c r="B402" s="187" t="str">
        <f t="shared" si="12"/>
        <v/>
      </c>
      <c r="C402" s="4"/>
      <c r="D402" s="4"/>
      <c r="E402" s="4"/>
      <c r="F402" s="5"/>
      <c r="G402" s="5"/>
      <c r="H402" s="5" t="str">
        <f t="shared" si="13"/>
        <v/>
      </c>
      <c r="I402" s="4"/>
    </row>
    <row r="403" spans="1:9" x14ac:dyDescent="0.25">
      <c r="A403" s="100"/>
      <c r="B403" s="187" t="str">
        <f t="shared" si="12"/>
        <v/>
      </c>
      <c r="C403" s="4"/>
      <c r="D403" s="4"/>
      <c r="E403" s="4"/>
      <c r="F403" s="5"/>
      <c r="G403" s="5"/>
      <c r="H403" s="5" t="str">
        <f t="shared" si="13"/>
        <v/>
      </c>
      <c r="I403" s="4"/>
    </row>
    <row r="404" spans="1:9" x14ac:dyDescent="0.25">
      <c r="A404" s="100"/>
      <c r="B404" s="187" t="str">
        <f t="shared" si="12"/>
        <v/>
      </c>
      <c r="C404" s="4"/>
      <c r="D404" s="4"/>
      <c r="E404" s="4"/>
      <c r="F404" s="5"/>
      <c r="G404" s="5"/>
      <c r="H404" s="5" t="str">
        <f t="shared" si="13"/>
        <v/>
      </c>
      <c r="I404" s="4"/>
    </row>
    <row r="405" spans="1:9" x14ac:dyDescent="0.25">
      <c r="A405" s="100"/>
      <c r="B405" s="187" t="str">
        <f t="shared" si="12"/>
        <v/>
      </c>
      <c r="C405" s="4"/>
      <c r="D405" s="4"/>
      <c r="E405" s="4"/>
      <c r="F405" s="5"/>
      <c r="G405" s="5"/>
      <c r="H405" s="5" t="str">
        <f t="shared" si="13"/>
        <v/>
      </c>
      <c r="I405" s="4"/>
    </row>
    <row r="406" spans="1:9" x14ac:dyDescent="0.25">
      <c r="A406" s="100"/>
      <c r="B406" s="187" t="str">
        <f t="shared" si="12"/>
        <v/>
      </c>
      <c r="C406" s="4"/>
      <c r="D406" s="4"/>
      <c r="E406" s="4"/>
      <c r="F406" s="5"/>
      <c r="G406" s="5"/>
      <c r="H406" s="5" t="str">
        <f t="shared" si="13"/>
        <v/>
      </c>
      <c r="I406" s="4"/>
    </row>
    <row r="407" spans="1:9" x14ac:dyDescent="0.25">
      <c r="A407" s="100"/>
      <c r="B407" s="187" t="str">
        <f t="shared" si="12"/>
        <v/>
      </c>
      <c r="C407" s="4"/>
      <c r="D407" s="4"/>
      <c r="E407" s="4"/>
      <c r="F407" s="5"/>
      <c r="G407" s="5"/>
      <c r="H407" s="5" t="str">
        <f t="shared" si="13"/>
        <v/>
      </c>
      <c r="I407" s="4"/>
    </row>
    <row r="408" spans="1:9" x14ac:dyDescent="0.25">
      <c r="A408" s="100"/>
      <c r="B408" s="187" t="str">
        <f t="shared" si="12"/>
        <v/>
      </c>
      <c r="C408" s="4"/>
      <c r="D408" s="4"/>
      <c r="E408" s="4"/>
      <c r="F408" s="5"/>
      <c r="G408" s="5"/>
      <c r="H408" s="5" t="str">
        <f t="shared" si="13"/>
        <v/>
      </c>
      <c r="I408" s="4"/>
    </row>
    <row r="409" spans="1:9" x14ac:dyDescent="0.25">
      <c r="A409" s="100"/>
      <c r="B409" s="187" t="str">
        <f t="shared" si="12"/>
        <v/>
      </c>
      <c r="C409" s="4"/>
      <c r="D409" s="4"/>
      <c r="E409" s="4"/>
      <c r="F409" s="5"/>
      <c r="G409" s="5"/>
      <c r="H409" s="5" t="str">
        <f t="shared" si="13"/>
        <v/>
      </c>
      <c r="I409" s="4"/>
    </row>
    <row r="410" spans="1:9" x14ac:dyDescent="0.25">
      <c r="A410" s="100"/>
      <c r="B410" s="187" t="str">
        <f t="shared" si="12"/>
        <v/>
      </c>
      <c r="C410" s="4"/>
      <c r="D410" s="4"/>
      <c r="E410" s="4"/>
      <c r="F410" s="5"/>
      <c r="G410" s="5"/>
      <c r="H410" s="5" t="str">
        <f t="shared" si="13"/>
        <v/>
      </c>
      <c r="I410" s="4"/>
    </row>
    <row r="411" spans="1:9" x14ac:dyDescent="0.25">
      <c r="A411" s="100"/>
      <c r="B411" s="187" t="str">
        <f t="shared" si="12"/>
        <v/>
      </c>
      <c r="C411" s="4"/>
      <c r="D411" s="4"/>
      <c r="E411" s="4"/>
      <c r="F411" s="5"/>
      <c r="G411" s="5"/>
      <c r="H411" s="5" t="str">
        <f t="shared" si="13"/>
        <v/>
      </c>
      <c r="I411" s="4"/>
    </row>
    <row r="412" spans="1:9" x14ac:dyDescent="0.25">
      <c r="A412" s="100"/>
      <c r="B412" s="187" t="str">
        <f t="shared" si="12"/>
        <v/>
      </c>
      <c r="C412" s="4"/>
      <c r="D412" s="4"/>
      <c r="E412" s="4"/>
      <c r="F412" s="5"/>
      <c r="G412" s="5"/>
      <c r="H412" s="5" t="str">
        <f t="shared" si="13"/>
        <v/>
      </c>
      <c r="I412" s="4"/>
    </row>
    <row r="413" spans="1:9" x14ac:dyDescent="0.25">
      <c r="A413" s="100"/>
      <c r="B413" s="187" t="str">
        <f t="shared" si="12"/>
        <v/>
      </c>
      <c r="C413" s="4"/>
      <c r="D413" s="4"/>
      <c r="E413" s="4"/>
      <c r="F413" s="5"/>
      <c r="G413" s="5"/>
      <c r="H413" s="5" t="str">
        <f t="shared" si="13"/>
        <v/>
      </c>
      <c r="I413" s="4"/>
    </row>
    <row r="414" spans="1:9" x14ac:dyDescent="0.25">
      <c r="A414" s="100"/>
      <c r="B414" s="187" t="str">
        <f t="shared" si="12"/>
        <v/>
      </c>
      <c r="C414" s="4"/>
      <c r="D414" s="4"/>
      <c r="E414" s="4"/>
      <c r="F414" s="5"/>
      <c r="G414" s="5"/>
      <c r="H414" s="5" t="str">
        <f t="shared" si="13"/>
        <v/>
      </c>
      <c r="I414" s="4"/>
    </row>
    <row r="415" spans="1:9" x14ac:dyDescent="0.25">
      <c r="A415" s="100"/>
      <c r="B415" s="187" t="str">
        <f t="shared" si="12"/>
        <v/>
      </c>
      <c r="C415" s="4"/>
      <c r="D415" s="4"/>
      <c r="E415" s="4"/>
      <c r="F415" s="5"/>
      <c r="G415" s="5"/>
      <c r="H415" s="5" t="str">
        <f t="shared" si="13"/>
        <v/>
      </c>
      <c r="I415" s="4"/>
    </row>
    <row r="416" spans="1:9" x14ac:dyDescent="0.25">
      <c r="A416" s="100"/>
      <c r="B416" s="187" t="str">
        <f t="shared" si="12"/>
        <v/>
      </c>
      <c r="C416" s="4"/>
      <c r="D416" s="4"/>
      <c r="E416" s="4"/>
      <c r="F416" s="5"/>
      <c r="G416" s="5"/>
      <c r="H416" s="5" t="str">
        <f t="shared" si="13"/>
        <v/>
      </c>
      <c r="I416" s="4"/>
    </row>
    <row r="417" spans="1:9" x14ac:dyDescent="0.25">
      <c r="A417" s="100"/>
      <c r="B417" s="187" t="str">
        <f t="shared" si="12"/>
        <v/>
      </c>
      <c r="C417" s="4"/>
      <c r="D417" s="4"/>
      <c r="E417" s="4"/>
      <c r="F417" s="5"/>
      <c r="G417" s="5"/>
      <c r="H417" s="5" t="str">
        <f t="shared" si="13"/>
        <v/>
      </c>
      <c r="I417" s="4"/>
    </row>
    <row r="418" spans="1:9" x14ac:dyDescent="0.25">
      <c r="A418" s="100"/>
      <c r="B418" s="187" t="str">
        <f t="shared" si="12"/>
        <v/>
      </c>
      <c r="C418" s="4"/>
      <c r="D418" s="4"/>
      <c r="E418" s="4"/>
      <c r="F418" s="5"/>
      <c r="G418" s="5"/>
      <c r="H418" s="5" t="str">
        <f t="shared" si="13"/>
        <v/>
      </c>
      <c r="I418" s="4"/>
    </row>
    <row r="419" spans="1:9" x14ac:dyDescent="0.25">
      <c r="A419" s="100"/>
      <c r="B419" s="187" t="str">
        <f t="shared" si="12"/>
        <v/>
      </c>
      <c r="C419" s="4"/>
      <c r="D419" s="4"/>
      <c r="E419" s="4"/>
      <c r="F419" s="5"/>
      <c r="G419" s="5"/>
      <c r="H419" s="5" t="str">
        <f t="shared" si="13"/>
        <v/>
      </c>
      <c r="I419" s="4"/>
    </row>
    <row r="420" spans="1:9" x14ac:dyDescent="0.25">
      <c r="A420" s="100"/>
      <c r="B420" s="187" t="str">
        <f t="shared" si="12"/>
        <v/>
      </c>
      <c r="C420" s="4"/>
      <c r="D420" s="4"/>
      <c r="E420" s="4"/>
      <c r="F420" s="5"/>
      <c r="G420" s="5"/>
      <c r="H420" s="5" t="str">
        <f t="shared" si="13"/>
        <v/>
      </c>
      <c r="I420" s="4"/>
    </row>
    <row r="421" spans="1:9" x14ac:dyDescent="0.25">
      <c r="A421" s="100"/>
      <c r="B421" s="187" t="str">
        <f t="shared" si="12"/>
        <v/>
      </c>
      <c r="C421" s="4"/>
      <c r="D421" s="4"/>
      <c r="E421" s="4"/>
      <c r="F421" s="5"/>
      <c r="G421" s="5"/>
      <c r="H421" s="5" t="str">
        <f t="shared" si="13"/>
        <v/>
      </c>
      <c r="I421" s="4"/>
    </row>
    <row r="422" spans="1:9" x14ac:dyDescent="0.25">
      <c r="A422" s="100"/>
      <c r="B422" s="187" t="str">
        <f t="shared" si="12"/>
        <v/>
      </c>
      <c r="C422" s="4"/>
      <c r="D422" s="4"/>
      <c r="E422" s="4"/>
      <c r="F422" s="5"/>
      <c r="G422" s="5"/>
      <c r="H422" s="5" t="str">
        <f t="shared" si="13"/>
        <v/>
      </c>
      <c r="I422" s="4"/>
    </row>
    <row r="423" spans="1:9" x14ac:dyDescent="0.25">
      <c r="A423" s="100"/>
      <c r="B423" s="187" t="str">
        <f t="shared" si="12"/>
        <v/>
      </c>
      <c r="C423" s="4"/>
      <c r="D423" s="4"/>
      <c r="E423" s="4"/>
      <c r="F423" s="5"/>
      <c r="G423" s="5"/>
      <c r="H423" s="5" t="str">
        <f t="shared" si="13"/>
        <v/>
      </c>
      <c r="I423" s="4"/>
    </row>
    <row r="424" spans="1:9" x14ac:dyDescent="0.25">
      <c r="A424" s="100"/>
      <c r="B424" s="187" t="str">
        <f t="shared" si="12"/>
        <v/>
      </c>
      <c r="C424" s="4"/>
      <c r="D424" s="4"/>
      <c r="E424" s="4"/>
      <c r="F424" s="5"/>
      <c r="G424" s="5"/>
      <c r="H424" s="5" t="str">
        <f t="shared" si="13"/>
        <v/>
      </c>
      <c r="I424" s="4"/>
    </row>
    <row r="425" spans="1:9" x14ac:dyDescent="0.25">
      <c r="A425" s="100"/>
      <c r="B425" s="187" t="str">
        <f t="shared" si="12"/>
        <v/>
      </c>
      <c r="C425" s="4"/>
      <c r="D425" s="4"/>
      <c r="E425" s="4"/>
      <c r="F425" s="5"/>
      <c r="G425" s="5"/>
      <c r="H425" s="5" t="str">
        <f t="shared" si="13"/>
        <v/>
      </c>
      <c r="I425" s="4"/>
    </row>
    <row r="426" spans="1:9" x14ac:dyDescent="0.25">
      <c r="A426" s="100"/>
      <c r="B426" s="187" t="str">
        <f t="shared" si="12"/>
        <v/>
      </c>
      <c r="C426" s="4"/>
      <c r="D426" s="4"/>
      <c r="E426" s="4"/>
      <c r="F426" s="5"/>
      <c r="G426" s="5"/>
      <c r="H426" s="5" t="str">
        <f t="shared" si="13"/>
        <v/>
      </c>
      <c r="I426" s="4"/>
    </row>
    <row r="427" spans="1:9" x14ac:dyDescent="0.25">
      <c r="A427" s="100"/>
      <c r="B427" s="187" t="str">
        <f t="shared" si="12"/>
        <v/>
      </c>
      <c r="C427" s="4"/>
      <c r="D427" s="4"/>
      <c r="E427" s="4"/>
      <c r="F427" s="5"/>
      <c r="G427" s="5"/>
      <c r="H427" s="5" t="str">
        <f t="shared" si="13"/>
        <v/>
      </c>
      <c r="I427" s="4"/>
    </row>
    <row r="428" spans="1:9" x14ac:dyDescent="0.25">
      <c r="A428" s="100"/>
      <c r="B428" s="187" t="str">
        <f t="shared" si="12"/>
        <v/>
      </c>
      <c r="C428" s="4"/>
      <c r="D428" s="4"/>
      <c r="E428" s="4"/>
      <c r="F428" s="5"/>
      <c r="G428" s="5"/>
      <c r="H428" s="5" t="str">
        <f t="shared" si="13"/>
        <v/>
      </c>
      <c r="I428" s="4"/>
    </row>
    <row r="429" spans="1:9" x14ac:dyDescent="0.25">
      <c r="A429" s="100"/>
      <c r="B429" s="187" t="str">
        <f t="shared" si="12"/>
        <v/>
      </c>
      <c r="C429" s="4"/>
      <c r="D429" s="4"/>
      <c r="E429" s="4"/>
      <c r="F429" s="5"/>
      <c r="G429" s="5"/>
      <c r="H429" s="5" t="str">
        <f t="shared" si="13"/>
        <v/>
      </c>
      <c r="I429" s="4"/>
    </row>
    <row r="430" spans="1:9" x14ac:dyDescent="0.25">
      <c r="A430" s="100"/>
      <c r="B430" s="187" t="str">
        <f t="shared" si="12"/>
        <v/>
      </c>
      <c r="C430" s="4"/>
      <c r="D430" s="4"/>
      <c r="E430" s="4"/>
      <c r="F430" s="5"/>
      <c r="G430" s="5"/>
      <c r="H430" s="5" t="str">
        <f t="shared" si="13"/>
        <v/>
      </c>
      <c r="I430" s="4"/>
    </row>
    <row r="431" spans="1:9" x14ac:dyDescent="0.25">
      <c r="A431" s="100"/>
      <c r="B431" s="187" t="str">
        <f t="shared" si="12"/>
        <v/>
      </c>
      <c r="C431" s="4"/>
      <c r="D431" s="4"/>
      <c r="E431" s="4"/>
      <c r="F431" s="5"/>
      <c r="G431" s="5"/>
      <c r="H431" s="5" t="str">
        <f t="shared" si="13"/>
        <v/>
      </c>
      <c r="I431" s="4"/>
    </row>
    <row r="432" spans="1:9" x14ac:dyDescent="0.25">
      <c r="A432" s="100"/>
      <c r="B432" s="187" t="str">
        <f t="shared" si="12"/>
        <v/>
      </c>
      <c r="C432" s="4"/>
      <c r="D432" s="4"/>
      <c r="E432" s="4"/>
      <c r="F432" s="5"/>
      <c r="G432" s="5"/>
      <c r="H432" s="5" t="str">
        <f t="shared" si="13"/>
        <v/>
      </c>
      <c r="I432" s="4"/>
    </row>
    <row r="433" spans="1:9" x14ac:dyDescent="0.25">
      <c r="A433" s="100"/>
      <c r="B433" s="187" t="str">
        <f t="shared" si="12"/>
        <v/>
      </c>
      <c r="C433" s="4"/>
      <c r="D433" s="4"/>
      <c r="E433" s="4"/>
      <c r="F433" s="5"/>
      <c r="G433" s="5"/>
      <c r="H433" s="5" t="str">
        <f t="shared" si="13"/>
        <v/>
      </c>
      <c r="I433" s="4"/>
    </row>
    <row r="434" spans="1:9" x14ac:dyDescent="0.25">
      <c r="A434" s="100"/>
      <c r="B434" s="187" t="str">
        <f t="shared" si="12"/>
        <v/>
      </c>
      <c r="C434" s="4"/>
      <c r="D434" s="4"/>
      <c r="E434" s="4"/>
      <c r="F434" s="5"/>
      <c r="G434" s="5"/>
      <c r="H434" s="5" t="str">
        <f t="shared" si="13"/>
        <v/>
      </c>
      <c r="I434" s="4"/>
    </row>
    <row r="435" spans="1:9" x14ac:dyDescent="0.25">
      <c r="A435" s="100"/>
      <c r="B435" s="187" t="str">
        <f t="shared" si="12"/>
        <v/>
      </c>
      <c r="C435" s="4"/>
      <c r="D435" s="4"/>
      <c r="E435" s="4"/>
      <c r="F435" s="5"/>
      <c r="G435" s="5"/>
      <c r="H435" s="5" t="str">
        <f t="shared" si="13"/>
        <v/>
      </c>
      <c r="I435" s="4"/>
    </row>
    <row r="436" spans="1:9" x14ac:dyDescent="0.25">
      <c r="A436" s="100"/>
      <c r="B436" s="187" t="str">
        <f t="shared" si="12"/>
        <v/>
      </c>
      <c r="C436" s="4"/>
      <c r="D436" s="4"/>
      <c r="E436" s="4"/>
      <c r="F436" s="5"/>
      <c r="G436" s="5"/>
      <c r="H436" s="5" t="str">
        <f t="shared" si="13"/>
        <v/>
      </c>
      <c r="I436" s="4"/>
    </row>
    <row r="437" spans="1:9" x14ac:dyDescent="0.25">
      <c r="A437" s="100"/>
      <c r="B437" s="187" t="str">
        <f t="shared" si="12"/>
        <v/>
      </c>
      <c r="C437" s="4"/>
      <c r="D437" s="4"/>
      <c r="E437" s="4"/>
      <c r="F437" s="5"/>
      <c r="G437" s="5"/>
      <c r="H437" s="5" t="str">
        <f t="shared" si="13"/>
        <v/>
      </c>
      <c r="I437" s="4"/>
    </row>
    <row r="438" spans="1:9" x14ac:dyDescent="0.25">
      <c r="A438" s="100"/>
      <c r="B438" s="187" t="str">
        <f t="shared" si="12"/>
        <v/>
      </c>
      <c r="C438" s="4"/>
      <c r="D438" s="4"/>
      <c r="E438" s="4"/>
      <c r="F438" s="5"/>
      <c r="G438" s="5"/>
      <c r="H438" s="5" t="str">
        <f t="shared" si="13"/>
        <v/>
      </c>
      <c r="I438" s="4"/>
    </row>
    <row r="439" spans="1:9" x14ac:dyDescent="0.25">
      <c r="A439" s="100"/>
      <c r="B439" s="187" t="str">
        <f t="shared" si="12"/>
        <v/>
      </c>
      <c r="C439" s="4"/>
      <c r="D439" s="4"/>
      <c r="E439" s="4"/>
      <c r="F439" s="5"/>
      <c r="G439" s="5"/>
      <c r="H439" s="5" t="str">
        <f t="shared" si="13"/>
        <v/>
      </c>
      <c r="I439" s="4"/>
    </row>
    <row r="440" spans="1:9" x14ac:dyDescent="0.25">
      <c r="A440" s="100"/>
      <c r="B440" s="187" t="str">
        <f t="shared" si="12"/>
        <v/>
      </c>
      <c r="C440" s="4"/>
      <c r="D440" s="4"/>
      <c r="E440" s="4"/>
      <c r="F440" s="5"/>
      <c r="G440" s="5"/>
      <c r="H440" s="5" t="str">
        <f t="shared" si="13"/>
        <v/>
      </c>
      <c r="I440" s="4"/>
    </row>
    <row r="441" spans="1:9" x14ac:dyDescent="0.25">
      <c r="A441" s="100"/>
      <c r="B441" s="187" t="str">
        <f t="shared" si="12"/>
        <v/>
      </c>
      <c r="C441" s="4"/>
      <c r="D441" s="4"/>
      <c r="E441" s="4"/>
      <c r="F441" s="5"/>
      <c r="G441" s="5"/>
      <c r="H441" s="5" t="str">
        <f t="shared" si="13"/>
        <v/>
      </c>
      <c r="I441" s="4"/>
    </row>
    <row r="442" spans="1:9" x14ac:dyDescent="0.25">
      <c r="A442" s="100"/>
      <c r="B442" s="187" t="str">
        <f t="shared" si="12"/>
        <v/>
      </c>
      <c r="C442" s="4"/>
      <c r="D442" s="4"/>
      <c r="E442" s="4"/>
      <c r="F442" s="5"/>
      <c r="G442" s="5"/>
      <c r="H442" s="5" t="str">
        <f t="shared" si="13"/>
        <v/>
      </c>
      <c r="I442" s="4"/>
    </row>
    <row r="443" spans="1:9" x14ac:dyDescent="0.25">
      <c r="A443" s="100"/>
      <c r="B443" s="187" t="str">
        <f t="shared" si="12"/>
        <v/>
      </c>
      <c r="C443" s="4"/>
      <c r="D443" s="4"/>
      <c r="E443" s="4"/>
      <c r="F443" s="5"/>
      <c r="G443" s="5"/>
      <c r="H443" s="5" t="str">
        <f t="shared" si="13"/>
        <v/>
      </c>
      <c r="I443" s="4"/>
    </row>
    <row r="444" spans="1:9" x14ac:dyDescent="0.25">
      <c r="A444" s="100"/>
      <c r="B444" s="187" t="str">
        <f t="shared" si="12"/>
        <v/>
      </c>
      <c r="C444" s="4"/>
      <c r="D444" s="4"/>
      <c r="E444" s="4"/>
      <c r="F444" s="5"/>
      <c r="G444" s="5"/>
      <c r="H444" s="5" t="str">
        <f t="shared" si="13"/>
        <v/>
      </c>
      <c r="I444" s="4"/>
    </row>
    <row r="445" spans="1:9" x14ac:dyDescent="0.25">
      <c r="A445" s="100"/>
      <c r="B445" s="187" t="str">
        <f t="shared" si="12"/>
        <v/>
      </c>
      <c r="C445" s="4"/>
      <c r="D445" s="4"/>
      <c r="E445" s="4"/>
      <c r="F445" s="5"/>
      <c r="G445" s="5"/>
      <c r="H445" s="5" t="str">
        <f t="shared" si="13"/>
        <v/>
      </c>
      <c r="I445" s="4"/>
    </row>
    <row r="446" spans="1:9" x14ac:dyDescent="0.25">
      <c r="A446" s="100"/>
      <c r="B446" s="187" t="str">
        <f t="shared" si="12"/>
        <v/>
      </c>
      <c r="C446" s="4"/>
      <c r="D446" s="4"/>
      <c r="E446" s="4"/>
      <c r="F446" s="5"/>
      <c r="G446" s="5"/>
      <c r="H446" s="5" t="str">
        <f t="shared" si="13"/>
        <v/>
      </c>
      <c r="I446" s="4"/>
    </row>
    <row r="447" spans="1:9" x14ac:dyDescent="0.25">
      <c r="A447" s="100"/>
      <c r="B447" s="187" t="str">
        <f t="shared" si="12"/>
        <v/>
      </c>
      <c r="C447" s="4"/>
      <c r="D447" s="4"/>
      <c r="E447" s="4"/>
      <c r="F447" s="5"/>
      <c r="G447" s="5"/>
      <c r="H447" s="5" t="str">
        <f t="shared" si="13"/>
        <v/>
      </c>
      <c r="I447" s="4"/>
    </row>
    <row r="448" spans="1:9" x14ac:dyDescent="0.25">
      <c r="A448" s="100"/>
      <c r="B448" s="187" t="str">
        <f t="shared" si="12"/>
        <v/>
      </c>
      <c r="C448" s="4"/>
      <c r="D448" s="4"/>
      <c r="E448" s="4"/>
      <c r="F448" s="5"/>
      <c r="G448" s="5"/>
      <c r="H448" s="5" t="str">
        <f t="shared" si="13"/>
        <v/>
      </c>
      <c r="I448" s="4"/>
    </row>
    <row r="449" spans="1:9" x14ac:dyDescent="0.25">
      <c r="A449" s="100"/>
      <c r="B449" s="187" t="str">
        <f t="shared" si="12"/>
        <v/>
      </c>
      <c r="C449" s="4"/>
      <c r="D449" s="4"/>
      <c r="E449" s="4"/>
      <c r="F449" s="5"/>
      <c r="G449" s="5"/>
      <c r="H449" s="5" t="str">
        <f t="shared" si="13"/>
        <v/>
      </c>
      <c r="I449" s="4"/>
    </row>
    <row r="450" spans="1:9" x14ac:dyDescent="0.25">
      <c r="A450" s="100"/>
      <c r="B450" s="187" t="str">
        <f t="shared" si="12"/>
        <v/>
      </c>
      <c r="C450" s="4"/>
      <c r="D450" s="4"/>
      <c r="E450" s="4"/>
      <c r="F450" s="5"/>
      <c r="G450" s="5"/>
      <c r="H450" s="5" t="str">
        <f t="shared" si="13"/>
        <v/>
      </c>
      <c r="I450" s="4"/>
    </row>
    <row r="451" spans="1:9" x14ac:dyDescent="0.25">
      <c r="A451" s="100"/>
      <c r="B451" s="187" t="str">
        <f t="shared" ref="B451:B502" si="14">IF(A451="","",IF(ISNUMBER(A451),IFERROR(VLOOKUP(TEXT(A451,"yyyy/mm/dd"),BSAD,2,FALSE),""),IFERROR(VLOOKUP(A451,BSAD,2,FALSE),"")))</f>
        <v/>
      </c>
      <c r="C451" s="4"/>
      <c r="D451" s="4"/>
      <c r="E451" s="4"/>
      <c r="F451" s="5"/>
      <c r="G451" s="5"/>
      <c r="H451" s="5" t="str">
        <f t="shared" si="13"/>
        <v/>
      </c>
      <c r="I451" s="4"/>
    </row>
    <row r="452" spans="1:9" x14ac:dyDescent="0.25">
      <c r="A452" s="100"/>
      <c r="B452" s="187" t="str">
        <f t="shared" si="14"/>
        <v/>
      </c>
      <c r="C452" s="4"/>
      <c r="D452" s="4"/>
      <c r="E452" s="4"/>
      <c r="F452" s="5"/>
      <c r="G452" s="5"/>
      <c r="H452" s="5" t="str">
        <f t="shared" ref="H452:H502" si="15">IF($C452="","",$H451+$G452-$F452)</f>
        <v/>
      </c>
      <c r="I452" s="4"/>
    </row>
    <row r="453" spans="1:9" x14ac:dyDescent="0.25">
      <c r="A453" s="100"/>
      <c r="B453" s="187" t="str">
        <f t="shared" si="14"/>
        <v/>
      </c>
      <c r="C453" s="4"/>
      <c r="D453" s="4"/>
      <c r="E453" s="4"/>
      <c r="F453" s="5"/>
      <c r="G453" s="5"/>
      <c r="H453" s="5" t="str">
        <f t="shared" si="15"/>
        <v/>
      </c>
      <c r="I453" s="4"/>
    </row>
    <row r="454" spans="1:9" x14ac:dyDescent="0.25">
      <c r="A454" s="100"/>
      <c r="B454" s="187" t="str">
        <f t="shared" si="14"/>
        <v/>
      </c>
      <c r="C454" s="4"/>
      <c r="D454" s="4"/>
      <c r="E454" s="4"/>
      <c r="F454" s="5"/>
      <c r="G454" s="5"/>
      <c r="H454" s="5" t="str">
        <f t="shared" si="15"/>
        <v/>
      </c>
      <c r="I454" s="4"/>
    </row>
    <row r="455" spans="1:9" x14ac:dyDescent="0.25">
      <c r="A455" s="100"/>
      <c r="B455" s="187" t="str">
        <f t="shared" si="14"/>
        <v/>
      </c>
      <c r="C455" s="4"/>
      <c r="D455" s="4"/>
      <c r="E455" s="4"/>
      <c r="F455" s="5"/>
      <c r="G455" s="5"/>
      <c r="H455" s="5" t="str">
        <f t="shared" si="15"/>
        <v/>
      </c>
      <c r="I455" s="4"/>
    </row>
    <row r="456" spans="1:9" x14ac:dyDescent="0.25">
      <c r="A456" s="100"/>
      <c r="B456" s="187" t="str">
        <f t="shared" si="14"/>
        <v/>
      </c>
      <c r="C456" s="4"/>
      <c r="D456" s="4"/>
      <c r="E456" s="4"/>
      <c r="F456" s="5"/>
      <c r="G456" s="5"/>
      <c r="H456" s="5" t="str">
        <f t="shared" si="15"/>
        <v/>
      </c>
      <c r="I456" s="4"/>
    </row>
    <row r="457" spans="1:9" x14ac:dyDescent="0.25">
      <c r="A457" s="100"/>
      <c r="B457" s="187" t="str">
        <f t="shared" si="14"/>
        <v/>
      </c>
      <c r="C457" s="4"/>
      <c r="D457" s="4"/>
      <c r="E457" s="4"/>
      <c r="F457" s="5"/>
      <c r="G457" s="5"/>
      <c r="H457" s="5" t="str">
        <f t="shared" si="15"/>
        <v/>
      </c>
      <c r="I457" s="4"/>
    </row>
    <row r="458" spans="1:9" x14ac:dyDescent="0.25">
      <c r="A458" s="100"/>
      <c r="B458" s="187" t="str">
        <f t="shared" si="14"/>
        <v/>
      </c>
      <c r="C458" s="4"/>
      <c r="D458" s="4"/>
      <c r="E458" s="4"/>
      <c r="F458" s="5"/>
      <c r="G458" s="5"/>
      <c r="H458" s="5" t="str">
        <f t="shared" si="15"/>
        <v/>
      </c>
      <c r="I458" s="4"/>
    </row>
    <row r="459" spans="1:9" x14ac:dyDescent="0.25">
      <c r="A459" s="100"/>
      <c r="B459" s="187" t="str">
        <f t="shared" si="14"/>
        <v/>
      </c>
      <c r="C459" s="4"/>
      <c r="D459" s="4"/>
      <c r="E459" s="4"/>
      <c r="F459" s="5"/>
      <c r="G459" s="5"/>
      <c r="H459" s="5" t="str">
        <f t="shared" si="15"/>
        <v/>
      </c>
      <c r="I459" s="4"/>
    </row>
    <row r="460" spans="1:9" x14ac:dyDescent="0.25">
      <c r="A460" s="100"/>
      <c r="B460" s="187" t="str">
        <f t="shared" si="14"/>
        <v/>
      </c>
      <c r="C460" s="4"/>
      <c r="D460" s="4"/>
      <c r="E460" s="4"/>
      <c r="F460" s="5"/>
      <c r="G460" s="5"/>
      <c r="H460" s="5" t="str">
        <f t="shared" si="15"/>
        <v/>
      </c>
      <c r="I460" s="4"/>
    </row>
    <row r="461" spans="1:9" x14ac:dyDescent="0.25">
      <c r="A461" s="100"/>
      <c r="B461" s="187" t="str">
        <f t="shared" si="14"/>
        <v/>
      </c>
      <c r="C461" s="4"/>
      <c r="D461" s="4"/>
      <c r="E461" s="4"/>
      <c r="F461" s="5"/>
      <c r="G461" s="5"/>
      <c r="H461" s="5" t="str">
        <f t="shared" si="15"/>
        <v/>
      </c>
      <c r="I461" s="4"/>
    </row>
    <row r="462" spans="1:9" x14ac:dyDescent="0.25">
      <c r="A462" s="100"/>
      <c r="B462" s="187" t="str">
        <f t="shared" si="14"/>
        <v/>
      </c>
      <c r="C462" s="4"/>
      <c r="D462" s="4"/>
      <c r="E462" s="4"/>
      <c r="F462" s="5"/>
      <c r="G462" s="5"/>
      <c r="H462" s="5" t="str">
        <f t="shared" si="15"/>
        <v/>
      </c>
      <c r="I462" s="4"/>
    </row>
    <row r="463" spans="1:9" x14ac:dyDescent="0.25">
      <c r="A463" s="100"/>
      <c r="B463" s="187" t="str">
        <f t="shared" si="14"/>
        <v/>
      </c>
      <c r="C463" s="4"/>
      <c r="D463" s="4"/>
      <c r="E463" s="4"/>
      <c r="F463" s="5"/>
      <c r="G463" s="5"/>
      <c r="H463" s="5" t="str">
        <f t="shared" si="15"/>
        <v/>
      </c>
      <c r="I463" s="4"/>
    </row>
    <row r="464" spans="1:9" x14ac:dyDescent="0.25">
      <c r="A464" s="100"/>
      <c r="B464" s="187" t="str">
        <f t="shared" si="14"/>
        <v/>
      </c>
      <c r="C464" s="4"/>
      <c r="D464" s="4"/>
      <c r="E464" s="4"/>
      <c r="F464" s="5"/>
      <c r="G464" s="5"/>
      <c r="H464" s="5" t="str">
        <f t="shared" si="15"/>
        <v/>
      </c>
      <c r="I464" s="4"/>
    </row>
    <row r="465" spans="1:9" x14ac:dyDescent="0.25">
      <c r="A465" s="100"/>
      <c r="B465" s="187" t="str">
        <f t="shared" si="14"/>
        <v/>
      </c>
      <c r="C465" s="4"/>
      <c r="D465" s="4"/>
      <c r="E465" s="4"/>
      <c r="F465" s="5"/>
      <c r="G465" s="5"/>
      <c r="H465" s="5" t="str">
        <f t="shared" si="15"/>
        <v/>
      </c>
      <c r="I465" s="4"/>
    </row>
    <row r="466" spans="1:9" x14ac:dyDescent="0.25">
      <c r="A466" s="100"/>
      <c r="B466" s="187" t="str">
        <f t="shared" si="14"/>
        <v/>
      </c>
      <c r="C466" s="4"/>
      <c r="D466" s="4"/>
      <c r="E466" s="4"/>
      <c r="F466" s="5"/>
      <c r="G466" s="5"/>
      <c r="H466" s="5" t="str">
        <f t="shared" si="15"/>
        <v/>
      </c>
      <c r="I466" s="4"/>
    </row>
    <row r="467" spans="1:9" x14ac:dyDescent="0.25">
      <c r="A467" s="100"/>
      <c r="B467" s="187" t="str">
        <f t="shared" si="14"/>
        <v/>
      </c>
      <c r="C467" s="4"/>
      <c r="D467" s="4"/>
      <c r="E467" s="4"/>
      <c r="F467" s="5"/>
      <c r="G467" s="5"/>
      <c r="H467" s="5" t="str">
        <f t="shared" si="15"/>
        <v/>
      </c>
      <c r="I467" s="4"/>
    </row>
    <row r="468" spans="1:9" x14ac:dyDescent="0.25">
      <c r="A468" s="100"/>
      <c r="B468" s="187" t="str">
        <f t="shared" si="14"/>
        <v/>
      </c>
      <c r="C468" s="4"/>
      <c r="D468" s="4"/>
      <c r="E468" s="4"/>
      <c r="F468" s="5"/>
      <c r="G468" s="5"/>
      <c r="H468" s="5" t="str">
        <f t="shared" si="15"/>
        <v/>
      </c>
      <c r="I468" s="4"/>
    </row>
    <row r="469" spans="1:9" x14ac:dyDescent="0.25">
      <c r="A469" s="100"/>
      <c r="B469" s="187" t="str">
        <f t="shared" si="14"/>
        <v/>
      </c>
      <c r="C469" s="4"/>
      <c r="D469" s="4"/>
      <c r="E469" s="4"/>
      <c r="F469" s="5"/>
      <c r="G469" s="5"/>
      <c r="H469" s="5" t="str">
        <f t="shared" si="15"/>
        <v/>
      </c>
      <c r="I469" s="4"/>
    </row>
    <row r="470" spans="1:9" x14ac:dyDescent="0.25">
      <c r="A470" s="100"/>
      <c r="B470" s="187" t="str">
        <f t="shared" si="14"/>
        <v/>
      </c>
      <c r="C470" s="4"/>
      <c r="D470" s="4"/>
      <c r="E470" s="4"/>
      <c r="F470" s="5"/>
      <c r="G470" s="5"/>
      <c r="H470" s="5" t="str">
        <f t="shared" si="15"/>
        <v/>
      </c>
      <c r="I470" s="4"/>
    </row>
    <row r="471" spans="1:9" x14ac:dyDescent="0.25">
      <c r="A471" s="100"/>
      <c r="B471" s="187" t="str">
        <f t="shared" si="14"/>
        <v/>
      </c>
      <c r="C471" s="4"/>
      <c r="D471" s="4"/>
      <c r="E471" s="4"/>
      <c r="F471" s="5"/>
      <c r="G471" s="5"/>
      <c r="H471" s="5" t="str">
        <f t="shared" si="15"/>
        <v/>
      </c>
      <c r="I471" s="4"/>
    </row>
    <row r="472" spans="1:9" x14ac:dyDescent="0.25">
      <c r="A472" s="100"/>
      <c r="B472" s="187" t="str">
        <f t="shared" si="14"/>
        <v/>
      </c>
      <c r="C472" s="4"/>
      <c r="D472" s="4"/>
      <c r="E472" s="4"/>
      <c r="F472" s="5"/>
      <c r="G472" s="5"/>
      <c r="H472" s="5" t="str">
        <f t="shared" si="15"/>
        <v/>
      </c>
      <c r="I472" s="4"/>
    </row>
    <row r="473" spans="1:9" x14ac:dyDescent="0.25">
      <c r="A473" s="100"/>
      <c r="B473" s="187" t="str">
        <f t="shared" si="14"/>
        <v/>
      </c>
      <c r="C473" s="4"/>
      <c r="D473" s="4"/>
      <c r="E473" s="4"/>
      <c r="F473" s="5"/>
      <c r="G473" s="5"/>
      <c r="H473" s="5" t="str">
        <f t="shared" si="15"/>
        <v/>
      </c>
      <c r="I473" s="4"/>
    </row>
    <row r="474" spans="1:9" x14ac:dyDescent="0.25">
      <c r="A474" s="100"/>
      <c r="B474" s="187" t="str">
        <f t="shared" si="14"/>
        <v/>
      </c>
      <c r="C474" s="4"/>
      <c r="D474" s="4"/>
      <c r="E474" s="4"/>
      <c r="F474" s="5"/>
      <c r="G474" s="5"/>
      <c r="H474" s="5" t="str">
        <f t="shared" si="15"/>
        <v/>
      </c>
      <c r="I474" s="4"/>
    </row>
    <row r="475" spans="1:9" x14ac:dyDescent="0.25">
      <c r="A475" s="100"/>
      <c r="B475" s="187" t="str">
        <f t="shared" si="14"/>
        <v/>
      </c>
      <c r="C475" s="4"/>
      <c r="D475" s="4"/>
      <c r="E475" s="4"/>
      <c r="F475" s="5"/>
      <c r="G475" s="5"/>
      <c r="H475" s="5" t="str">
        <f t="shared" si="15"/>
        <v/>
      </c>
      <c r="I475" s="4"/>
    </row>
    <row r="476" spans="1:9" x14ac:dyDescent="0.25">
      <c r="A476" s="100"/>
      <c r="B476" s="187" t="str">
        <f t="shared" si="14"/>
        <v/>
      </c>
      <c r="C476" s="4"/>
      <c r="D476" s="4"/>
      <c r="E476" s="4"/>
      <c r="F476" s="5"/>
      <c r="G476" s="5"/>
      <c r="H476" s="5" t="str">
        <f t="shared" si="15"/>
        <v/>
      </c>
      <c r="I476" s="4"/>
    </row>
    <row r="477" spans="1:9" x14ac:dyDescent="0.25">
      <c r="A477" s="100"/>
      <c r="B477" s="187" t="str">
        <f t="shared" si="14"/>
        <v/>
      </c>
      <c r="C477" s="4"/>
      <c r="D477" s="4"/>
      <c r="E477" s="4"/>
      <c r="F477" s="5"/>
      <c r="G477" s="5"/>
      <c r="H477" s="5" t="str">
        <f t="shared" si="15"/>
        <v/>
      </c>
      <c r="I477" s="4"/>
    </row>
    <row r="478" spans="1:9" x14ac:dyDescent="0.25">
      <c r="A478" s="100"/>
      <c r="B478" s="187" t="str">
        <f t="shared" si="14"/>
        <v/>
      </c>
      <c r="C478" s="4"/>
      <c r="D478" s="4"/>
      <c r="E478" s="4"/>
      <c r="F478" s="5"/>
      <c r="G478" s="5"/>
      <c r="H478" s="5" t="str">
        <f t="shared" si="15"/>
        <v/>
      </c>
      <c r="I478" s="4"/>
    </row>
    <row r="479" spans="1:9" x14ac:dyDescent="0.25">
      <c r="A479" s="100"/>
      <c r="B479" s="187" t="str">
        <f t="shared" si="14"/>
        <v/>
      </c>
      <c r="C479" s="4"/>
      <c r="D479" s="4"/>
      <c r="E479" s="4"/>
      <c r="F479" s="5"/>
      <c r="G479" s="5"/>
      <c r="H479" s="5" t="str">
        <f t="shared" si="15"/>
        <v/>
      </c>
      <c r="I479" s="4"/>
    </row>
    <row r="480" spans="1:9" x14ac:dyDescent="0.25">
      <c r="A480" s="100"/>
      <c r="B480" s="187" t="str">
        <f t="shared" si="14"/>
        <v/>
      </c>
      <c r="C480" s="4"/>
      <c r="D480" s="4"/>
      <c r="E480" s="4"/>
      <c r="F480" s="5"/>
      <c r="G480" s="5"/>
      <c r="H480" s="5" t="str">
        <f t="shared" si="15"/>
        <v/>
      </c>
      <c r="I480" s="4"/>
    </row>
    <row r="481" spans="1:9" x14ac:dyDescent="0.25">
      <c r="A481" s="100"/>
      <c r="B481" s="187" t="str">
        <f t="shared" si="14"/>
        <v/>
      </c>
      <c r="C481" s="4"/>
      <c r="D481" s="4"/>
      <c r="E481" s="4"/>
      <c r="F481" s="5"/>
      <c r="G481" s="5"/>
      <c r="H481" s="5" t="str">
        <f t="shared" si="15"/>
        <v/>
      </c>
      <c r="I481" s="4"/>
    </row>
    <row r="482" spans="1:9" x14ac:dyDescent="0.25">
      <c r="A482" s="100"/>
      <c r="B482" s="187" t="str">
        <f t="shared" si="14"/>
        <v/>
      </c>
      <c r="C482" s="4"/>
      <c r="D482" s="4"/>
      <c r="E482" s="4"/>
      <c r="F482" s="5"/>
      <c r="G482" s="5"/>
      <c r="H482" s="5" t="str">
        <f t="shared" si="15"/>
        <v/>
      </c>
      <c r="I482" s="4"/>
    </row>
    <row r="483" spans="1:9" x14ac:dyDescent="0.25">
      <c r="A483" s="100"/>
      <c r="B483" s="187" t="str">
        <f t="shared" si="14"/>
        <v/>
      </c>
      <c r="C483" s="4"/>
      <c r="D483" s="4"/>
      <c r="E483" s="4"/>
      <c r="F483" s="5"/>
      <c r="G483" s="5"/>
      <c r="H483" s="5" t="str">
        <f t="shared" si="15"/>
        <v/>
      </c>
      <c r="I483" s="4"/>
    </row>
    <row r="484" spans="1:9" x14ac:dyDescent="0.25">
      <c r="A484" s="100"/>
      <c r="B484" s="187" t="str">
        <f t="shared" si="14"/>
        <v/>
      </c>
      <c r="C484" s="4"/>
      <c r="D484" s="4"/>
      <c r="E484" s="4"/>
      <c r="F484" s="5"/>
      <c r="G484" s="5"/>
      <c r="H484" s="5" t="str">
        <f t="shared" si="15"/>
        <v/>
      </c>
      <c r="I484" s="4"/>
    </row>
    <row r="485" spans="1:9" x14ac:dyDescent="0.25">
      <c r="A485" s="100"/>
      <c r="B485" s="187" t="str">
        <f t="shared" si="14"/>
        <v/>
      </c>
      <c r="C485" s="4"/>
      <c r="D485" s="4"/>
      <c r="E485" s="4"/>
      <c r="F485" s="5"/>
      <c r="G485" s="5"/>
      <c r="H485" s="5" t="str">
        <f t="shared" si="15"/>
        <v/>
      </c>
      <c r="I485" s="4"/>
    </row>
    <row r="486" spans="1:9" x14ac:dyDescent="0.25">
      <c r="A486" s="100"/>
      <c r="B486" s="187" t="str">
        <f t="shared" si="14"/>
        <v/>
      </c>
      <c r="C486" s="4"/>
      <c r="D486" s="4"/>
      <c r="E486" s="4"/>
      <c r="F486" s="5"/>
      <c r="G486" s="5"/>
      <c r="H486" s="5" t="str">
        <f t="shared" si="15"/>
        <v/>
      </c>
      <c r="I486" s="4"/>
    </row>
    <row r="487" spans="1:9" x14ac:dyDescent="0.25">
      <c r="A487" s="100"/>
      <c r="B487" s="187" t="str">
        <f t="shared" si="14"/>
        <v/>
      </c>
      <c r="C487" s="4"/>
      <c r="D487" s="4"/>
      <c r="E487" s="4"/>
      <c r="F487" s="5"/>
      <c r="G487" s="5"/>
      <c r="H487" s="5" t="str">
        <f t="shared" si="15"/>
        <v/>
      </c>
      <c r="I487" s="4"/>
    </row>
    <row r="488" spans="1:9" x14ac:dyDescent="0.25">
      <c r="A488" s="100"/>
      <c r="B488" s="187" t="str">
        <f t="shared" si="14"/>
        <v/>
      </c>
      <c r="C488" s="4"/>
      <c r="D488" s="4"/>
      <c r="E488" s="4"/>
      <c r="F488" s="5"/>
      <c r="G488" s="5"/>
      <c r="H488" s="5" t="str">
        <f t="shared" si="15"/>
        <v/>
      </c>
      <c r="I488" s="4"/>
    </row>
    <row r="489" spans="1:9" x14ac:dyDescent="0.25">
      <c r="A489" s="100"/>
      <c r="B489" s="187" t="str">
        <f t="shared" si="14"/>
        <v/>
      </c>
      <c r="C489" s="4"/>
      <c r="D489" s="4"/>
      <c r="E489" s="4"/>
      <c r="F489" s="5"/>
      <c r="G489" s="5"/>
      <c r="H489" s="5" t="str">
        <f t="shared" si="15"/>
        <v/>
      </c>
      <c r="I489" s="4"/>
    </row>
    <row r="490" spans="1:9" x14ac:dyDescent="0.25">
      <c r="A490" s="100"/>
      <c r="B490" s="187" t="str">
        <f t="shared" si="14"/>
        <v/>
      </c>
      <c r="C490" s="4"/>
      <c r="D490" s="4"/>
      <c r="E490" s="4"/>
      <c r="F490" s="5"/>
      <c r="G490" s="5"/>
      <c r="H490" s="5" t="str">
        <f t="shared" si="15"/>
        <v/>
      </c>
      <c r="I490" s="4"/>
    </row>
    <row r="491" spans="1:9" x14ac:dyDescent="0.25">
      <c r="A491" s="100"/>
      <c r="B491" s="187" t="str">
        <f t="shared" si="14"/>
        <v/>
      </c>
      <c r="C491" s="4"/>
      <c r="D491" s="4"/>
      <c r="E491" s="4"/>
      <c r="F491" s="5"/>
      <c r="G491" s="5"/>
      <c r="H491" s="5" t="str">
        <f t="shared" si="15"/>
        <v/>
      </c>
      <c r="I491" s="4"/>
    </row>
    <row r="492" spans="1:9" x14ac:dyDescent="0.25">
      <c r="A492" s="100"/>
      <c r="B492" s="187" t="str">
        <f t="shared" si="14"/>
        <v/>
      </c>
      <c r="C492" s="4"/>
      <c r="D492" s="4"/>
      <c r="E492" s="4"/>
      <c r="F492" s="5"/>
      <c r="G492" s="5"/>
      <c r="H492" s="5" t="str">
        <f t="shared" si="15"/>
        <v/>
      </c>
      <c r="I492" s="4"/>
    </row>
    <row r="493" spans="1:9" x14ac:dyDescent="0.25">
      <c r="A493" s="100"/>
      <c r="B493" s="187" t="str">
        <f t="shared" si="14"/>
        <v/>
      </c>
      <c r="C493" s="4"/>
      <c r="D493" s="4"/>
      <c r="E493" s="4"/>
      <c r="F493" s="5"/>
      <c r="G493" s="5"/>
      <c r="H493" s="5" t="str">
        <f t="shared" si="15"/>
        <v/>
      </c>
      <c r="I493" s="4"/>
    </row>
    <row r="494" spans="1:9" x14ac:dyDescent="0.25">
      <c r="A494" s="100"/>
      <c r="B494" s="187" t="str">
        <f t="shared" si="14"/>
        <v/>
      </c>
      <c r="C494" s="4"/>
      <c r="D494" s="4"/>
      <c r="E494" s="4"/>
      <c r="F494" s="5"/>
      <c r="G494" s="5"/>
      <c r="H494" s="5" t="str">
        <f t="shared" si="15"/>
        <v/>
      </c>
      <c r="I494" s="4"/>
    </row>
    <row r="495" spans="1:9" x14ac:dyDescent="0.25">
      <c r="A495" s="100"/>
      <c r="B495" s="187" t="str">
        <f t="shared" si="14"/>
        <v/>
      </c>
      <c r="C495" s="4"/>
      <c r="D495" s="4"/>
      <c r="E495" s="4"/>
      <c r="F495" s="5"/>
      <c r="G495" s="5"/>
      <c r="H495" s="5" t="str">
        <f t="shared" si="15"/>
        <v/>
      </c>
      <c r="I495" s="4"/>
    </row>
    <row r="496" spans="1:9" x14ac:dyDescent="0.25">
      <c r="A496" s="100"/>
      <c r="B496" s="187" t="str">
        <f t="shared" si="14"/>
        <v/>
      </c>
      <c r="C496" s="4"/>
      <c r="D496" s="4"/>
      <c r="E496" s="4"/>
      <c r="F496" s="5"/>
      <c r="G496" s="5"/>
      <c r="H496" s="5" t="str">
        <f t="shared" si="15"/>
        <v/>
      </c>
      <c r="I496" s="4"/>
    </row>
    <row r="497" spans="1:9" x14ac:dyDescent="0.25">
      <c r="A497" s="100"/>
      <c r="B497" s="187" t="str">
        <f t="shared" si="14"/>
        <v/>
      </c>
      <c r="C497" s="4"/>
      <c r="D497" s="4"/>
      <c r="E497" s="4"/>
      <c r="F497" s="5"/>
      <c r="G497" s="5"/>
      <c r="H497" s="5" t="str">
        <f t="shared" si="15"/>
        <v/>
      </c>
      <c r="I497" s="4"/>
    </row>
    <row r="498" spans="1:9" x14ac:dyDescent="0.25">
      <c r="A498" s="100"/>
      <c r="B498" s="187" t="str">
        <f t="shared" si="14"/>
        <v/>
      </c>
      <c r="C498" s="4"/>
      <c r="D498" s="4"/>
      <c r="E498" s="4"/>
      <c r="F498" s="5"/>
      <c r="G498" s="5"/>
      <c r="H498" s="5" t="str">
        <f t="shared" si="15"/>
        <v/>
      </c>
      <c r="I498" s="4"/>
    </row>
    <row r="499" spans="1:9" x14ac:dyDescent="0.25">
      <c r="A499" s="100"/>
      <c r="B499" s="187" t="str">
        <f t="shared" si="14"/>
        <v/>
      </c>
      <c r="C499" s="4"/>
      <c r="D499" s="4"/>
      <c r="E499" s="4"/>
      <c r="F499" s="5"/>
      <c r="G499" s="5"/>
      <c r="H499" s="5" t="str">
        <f t="shared" si="15"/>
        <v/>
      </c>
      <c r="I499" s="4"/>
    </row>
    <row r="500" spans="1:9" x14ac:dyDescent="0.25">
      <c r="A500" s="100"/>
      <c r="B500" s="187" t="str">
        <f t="shared" si="14"/>
        <v/>
      </c>
      <c r="C500" s="4"/>
      <c r="D500" s="4"/>
      <c r="E500" s="4"/>
      <c r="F500" s="5"/>
      <c r="G500" s="5"/>
      <c r="H500" s="5" t="str">
        <f t="shared" si="15"/>
        <v/>
      </c>
      <c r="I500" s="4"/>
    </row>
    <row r="501" spans="1:9" x14ac:dyDescent="0.25">
      <c r="A501" s="100"/>
      <c r="B501" s="187" t="str">
        <f t="shared" si="14"/>
        <v/>
      </c>
      <c r="C501" s="4"/>
      <c r="D501" s="4"/>
      <c r="E501" s="4"/>
      <c r="F501" s="5"/>
      <c r="G501" s="5"/>
      <c r="H501" s="5" t="str">
        <f t="shared" si="15"/>
        <v/>
      </c>
      <c r="I501" s="4"/>
    </row>
    <row r="502" spans="1:9" x14ac:dyDescent="0.25">
      <c r="A502" s="100"/>
      <c r="B502" s="187" t="str">
        <f t="shared" si="14"/>
        <v/>
      </c>
      <c r="C502" s="4"/>
      <c r="D502" s="4"/>
      <c r="E502" s="4"/>
      <c r="F502" s="5"/>
      <c r="G502" s="5"/>
      <c r="H502" s="5" t="str">
        <f t="shared" si="15"/>
        <v/>
      </c>
      <c r="I502" s="4"/>
    </row>
  </sheetData>
  <mergeCells count="1">
    <mergeCell ref="A1:I1"/>
  </mergeCells>
  <conditionalFormatting sqref="A3:I502">
    <cfRule type="expression" dxfId="4" priority="1">
      <formula>AND($A3&lt;&gt;"",MOD(ROW(),2)=0)</formula>
    </cfRule>
  </conditionalFormatting>
  <printOptions horizontalCentered="1"/>
  <pageMargins left="0.75" right="0.75" top="1" bottom="1" header="0.5" footer="0.5"/>
  <pageSetup fitToHeight="0" orientation="landscape"/>
  <headerFooter>
    <oddHeader>&amp;C&amp;"Calibri,Bold"&amp;12 &amp;K1F3864[Your Dairy Plant Name]</oddHeader>
    <oddFooter>&amp;LPrinted &amp;D&amp;RPage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6000"/>
    <pageSetUpPr fitToPage="1"/>
  </sheetPr>
  <dimension ref="A1:J42"/>
  <sheetViews>
    <sheetView showGridLines="0" workbookViewId="0">
      <pane ySplit="2" topLeftCell="A3" activePane="bottomLeft" state="frozen"/>
      <selection pane="bottomLeft" activeCell="G13" sqref="G13"/>
    </sheetView>
  </sheetViews>
  <sheetFormatPr defaultColWidth="8.85546875" defaultRowHeight="15" x14ac:dyDescent="0.25"/>
  <cols>
    <col min="1" max="1" width="20" customWidth="1"/>
    <col min="6" max="6" width="12.85546875" bestFit="1" customWidth="1"/>
    <col min="8" max="8" width="11.42578125" bestFit="1" customWidth="1"/>
    <col min="9" max="9" width="15.140625" bestFit="1" customWidth="1"/>
  </cols>
  <sheetData>
    <row r="1" spans="1:10" ht="32.1" customHeight="1" x14ac:dyDescent="0.25">
      <c r="A1" s="264" t="s">
        <v>1457</v>
      </c>
      <c r="B1" s="266"/>
      <c r="C1" s="266"/>
      <c r="D1" s="266"/>
      <c r="E1" s="266"/>
      <c r="F1" s="266"/>
      <c r="G1" s="266"/>
      <c r="H1" s="266"/>
      <c r="I1" s="266"/>
      <c r="J1" s="266"/>
    </row>
    <row r="2" spans="1:10" ht="27.95" customHeight="1" x14ac:dyDescent="0.25">
      <c r="A2" s="3" t="s">
        <v>1458</v>
      </c>
      <c r="B2" s="3" t="s">
        <v>1459</v>
      </c>
      <c r="C2" s="3" t="s">
        <v>1460</v>
      </c>
      <c r="D2" s="3" t="s">
        <v>1461</v>
      </c>
      <c r="E2" s="3" t="s">
        <v>1462</v>
      </c>
      <c r="F2" s="3" t="s">
        <v>1463</v>
      </c>
      <c r="G2" s="3" t="s">
        <v>1464</v>
      </c>
      <c r="H2" s="3" t="s">
        <v>1465</v>
      </c>
      <c r="I2" s="3" t="s">
        <v>87</v>
      </c>
      <c r="J2" s="3" t="s">
        <v>82</v>
      </c>
    </row>
    <row r="3" spans="1:10" ht="25.5" customHeight="1" x14ac:dyDescent="0.25">
      <c r="A3" s="4" t="s">
        <v>125</v>
      </c>
      <c r="B3" s="4" t="s">
        <v>1466</v>
      </c>
      <c r="C3" s="36">
        <v>0</v>
      </c>
      <c r="D3" s="36">
        <f>IF($A3="","",SUMIF(Purchase_Entry!$F:$F,$A3,Purchase_Entry!$M:$M))</f>
        <v>4836</v>
      </c>
      <c r="E3" s="36">
        <f>IF($A3="","",SUMIF(Sales_Entry!$E:$E,$A3,Sales_Entry!$F:$F))</f>
        <v>32524</v>
      </c>
      <c r="F3" s="36">
        <f t="shared" ref="F3:F41" si="0">IF($A3="","",$C3+$D3-$E3)</f>
        <v>-27688</v>
      </c>
      <c r="G3" s="4">
        <v>10</v>
      </c>
      <c r="H3" s="5">
        <v>85</v>
      </c>
      <c r="I3" s="5">
        <f t="shared" ref="I3:I41" si="1">IF($A3="","",$F3*$H3)</f>
        <v>-2353480</v>
      </c>
      <c r="J3" s="4" t="str">
        <f t="shared" ref="J3:J41" si="2">IF($A3="","",IF($F3&lt;=$G3,"⚠ Reorder","In Stock"))</f>
        <v>⚠ Reorder</v>
      </c>
    </row>
    <row r="4" spans="1:10" x14ac:dyDescent="0.25">
      <c r="A4" s="4" t="s">
        <v>131</v>
      </c>
      <c r="B4" s="4" t="s">
        <v>1466</v>
      </c>
      <c r="C4" s="36">
        <v>0</v>
      </c>
      <c r="D4" s="36">
        <f>IF($A4="","",SUMIF(Purchase_Entry!$F:$F,$A4,Purchase_Entry!$M:$M))</f>
        <v>9227.3499999999931</v>
      </c>
      <c r="E4" s="36">
        <f>IF($A4="","",SUMIF(Sales_Entry!$E:$E,$A4,Sales_Entry!$F:$F))</f>
        <v>250</v>
      </c>
      <c r="F4" s="36">
        <f t="shared" si="0"/>
        <v>8977.3499999999931</v>
      </c>
      <c r="G4" s="4">
        <v>10</v>
      </c>
      <c r="H4" s="5">
        <v>80</v>
      </c>
      <c r="I4" s="5">
        <f t="shared" si="1"/>
        <v>718187.99999999942</v>
      </c>
      <c r="J4" s="4" t="str">
        <f t="shared" si="2"/>
        <v>In Stock</v>
      </c>
    </row>
    <row r="5" spans="1:10" x14ac:dyDescent="0.25">
      <c r="A5" s="4" t="s">
        <v>1093</v>
      </c>
      <c r="B5" s="4" t="s">
        <v>1466</v>
      </c>
      <c r="C5" s="36">
        <v>0</v>
      </c>
      <c r="D5" s="36">
        <f>IF($A5="","",SUMIF(Purchase_Entry!$F:$F,$A5,Purchase_Entry!$M:$M))</f>
        <v>16753.400000000009</v>
      </c>
      <c r="E5" s="36">
        <f>IF($A5="","",SUMIF(Sales_Entry!$E:$E,$A5,Sales_Entry!$F:$F))</f>
        <v>0</v>
      </c>
      <c r="F5" s="36">
        <f t="shared" si="0"/>
        <v>16753.400000000009</v>
      </c>
      <c r="G5" s="4">
        <v>10</v>
      </c>
      <c r="H5" s="5">
        <v>95</v>
      </c>
      <c r="I5" s="5">
        <f t="shared" si="1"/>
        <v>1591573.0000000009</v>
      </c>
      <c r="J5" s="4" t="str">
        <f t="shared" si="2"/>
        <v>In Stock</v>
      </c>
    </row>
    <row r="6" spans="1:10" ht="25.5" customHeight="1" x14ac:dyDescent="0.25">
      <c r="A6" s="4" t="s">
        <v>148</v>
      </c>
      <c r="B6" s="4" t="s">
        <v>1467</v>
      </c>
      <c r="C6" s="36">
        <v>0</v>
      </c>
      <c r="D6" s="36">
        <f>IF($A6="","",SUMIF(Purchase_Entry!$F:$F,$A6,Purchase_Entry!$M:$M))</f>
        <v>78</v>
      </c>
      <c r="E6" s="36">
        <f>IF($A6="","",SUMIF(Sales_Entry!$E:$E,$A6,Sales_Entry!$F:$F))</f>
        <v>134.5</v>
      </c>
      <c r="F6" s="36">
        <f t="shared" si="0"/>
        <v>-56.5</v>
      </c>
      <c r="G6" s="4">
        <v>10</v>
      </c>
      <c r="H6" s="5">
        <v>1100</v>
      </c>
      <c r="I6" s="5">
        <f t="shared" si="1"/>
        <v>-62150</v>
      </c>
      <c r="J6" s="4" t="str">
        <f t="shared" si="2"/>
        <v>⚠ Reorder</v>
      </c>
    </row>
    <row r="7" spans="1:10" ht="25.5" customHeight="1" x14ac:dyDescent="0.25">
      <c r="A7" s="4" t="s">
        <v>149</v>
      </c>
      <c r="B7" s="4" t="s">
        <v>1467</v>
      </c>
      <c r="C7" s="36">
        <v>0</v>
      </c>
      <c r="D7" s="36">
        <f>IF($A7="","",SUMIF(Purchase_Entry!$F:$F,$A7,Purchase_Entry!$M:$M))</f>
        <v>21.5</v>
      </c>
      <c r="E7" s="36">
        <f>IF($A7="","",SUMIF(Sales_Entry!$E:$E,$A7,Sales_Entry!$F:$F))</f>
        <v>165</v>
      </c>
      <c r="F7" s="36">
        <f t="shared" si="0"/>
        <v>-143.5</v>
      </c>
      <c r="G7" s="4">
        <v>10</v>
      </c>
      <c r="H7" s="5">
        <v>800</v>
      </c>
      <c r="I7" s="5">
        <f t="shared" si="1"/>
        <v>-114800</v>
      </c>
      <c r="J7" s="4" t="str">
        <f t="shared" si="2"/>
        <v>⚠ Reorder</v>
      </c>
    </row>
    <row r="8" spans="1:10" ht="25.5" customHeight="1" x14ac:dyDescent="0.25">
      <c r="A8" s="4" t="s">
        <v>216</v>
      </c>
      <c r="B8" s="4" t="s">
        <v>1467</v>
      </c>
      <c r="C8" s="36">
        <v>0</v>
      </c>
      <c r="D8" s="36">
        <f>IF($A8="","",SUMIF(Purchase_Entry!$F:$F,$A8,Purchase_Entry!$M:$M))</f>
        <v>9</v>
      </c>
      <c r="E8" s="36">
        <f>IF($A8="","",SUMIF(Sales_Entry!$E:$E,$A8,Sales_Entry!$F:$F))</f>
        <v>68</v>
      </c>
      <c r="F8" s="36">
        <f t="shared" si="0"/>
        <v>-59</v>
      </c>
      <c r="G8" s="4">
        <v>10</v>
      </c>
      <c r="H8" s="5">
        <v>800</v>
      </c>
      <c r="I8" s="5">
        <f t="shared" si="1"/>
        <v>-47200</v>
      </c>
      <c r="J8" s="4" t="str">
        <f t="shared" si="2"/>
        <v>⚠ Reorder</v>
      </c>
    </row>
    <row r="9" spans="1:10" ht="25.5" customHeight="1" x14ac:dyDescent="0.25">
      <c r="A9" s="4" t="s">
        <v>401</v>
      </c>
      <c r="B9" s="4" t="s">
        <v>1467</v>
      </c>
      <c r="C9" s="36">
        <v>0</v>
      </c>
      <c r="D9" s="36">
        <f>IF($A9="","",SUMIF(Purchase_Entry!$F:$F,$A9,Purchase_Entry!$M:$M))</f>
        <v>35</v>
      </c>
      <c r="E9" s="36">
        <f>IF($A9="","",SUMIF(Sales_Entry!$E:$E,$A9,Sales_Entry!$F:$F))</f>
        <v>35</v>
      </c>
      <c r="F9" s="36">
        <f t="shared" si="0"/>
        <v>0</v>
      </c>
      <c r="G9" s="4">
        <v>10</v>
      </c>
      <c r="H9" s="5">
        <v>48</v>
      </c>
      <c r="I9" s="5">
        <f t="shared" si="1"/>
        <v>0</v>
      </c>
      <c r="J9" s="4" t="str">
        <f t="shared" si="2"/>
        <v>⚠ Reorder</v>
      </c>
    </row>
    <row r="10" spans="1:10" x14ac:dyDescent="0.25">
      <c r="A10" s="4" t="s">
        <v>1272</v>
      </c>
      <c r="B10" s="4" t="s">
        <v>1467</v>
      </c>
      <c r="C10" s="36">
        <v>0</v>
      </c>
      <c r="D10" s="36">
        <f>IF($A10="","",SUMIF(Purchase_Entry!$F:$F,$A10,Purchase_Entry!$M:$M))</f>
        <v>224</v>
      </c>
      <c r="E10" s="36">
        <f>IF($A10="","",SUMIF(Sales_Entry!$E:$E,$A10,Sales_Entry!$F:$F))</f>
        <v>128</v>
      </c>
      <c r="F10" s="36">
        <f t="shared" si="0"/>
        <v>96</v>
      </c>
      <c r="G10" s="4">
        <v>20</v>
      </c>
      <c r="H10" s="5">
        <v>550</v>
      </c>
      <c r="I10" s="5">
        <f t="shared" si="1"/>
        <v>52800</v>
      </c>
      <c r="J10" s="4" t="str">
        <f t="shared" si="2"/>
        <v>In Stock</v>
      </c>
    </row>
    <row r="11" spans="1:10" x14ac:dyDescent="0.25">
      <c r="A11" s="4"/>
      <c r="B11" s="4"/>
      <c r="C11" s="36"/>
      <c r="D11" s="36" t="str">
        <f>IF($A11="","",SUMIF(Purchase_Entry!$F:$F,$A11,Purchase_Entry!$M:$M))</f>
        <v/>
      </c>
      <c r="E11" s="36" t="str">
        <f>IF($A11="","",SUMIF(Sales_Entry!$E:$E,$A11,Sales_Entry!$F:$F))</f>
        <v/>
      </c>
      <c r="F11" s="36" t="str">
        <f t="shared" si="0"/>
        <v/>
      </c>
      <c r="G11" s="4"/>
      <c r="H11" s="5"/>
      <c r="I11" s="5" t="str">
        <f t="shared" si="1"/>
        <v/>
      </c>
      <c r="J11" s="4" t="str">
        <f t="shared" si="2"/>
        <v/>
      </c>
    </row>
    <row r="12" spans="1:10" x14ac:dyDescent="0.25">
      <c r="A12" s="4"/>
      <c r="B12" s="4"/>
      <c r="C12" s="36"/>
      <c r="D12" s="36" t="str">
        <f>IF($A12="","",SUMIF(Purchase_Entry!$F:$F,$A12,Purchase_Entry!$M:$M))</f>
        <v/>
      </c>
      <c r="E12" s="36" t="str">
        <f>IF($A12="","",SUMIF(Sales_Entry!$E:$E,$A12,Sales_Entry!$F:$F))</f>
        <v/>
      </c>
      <c r="F12" s="36" t="str">
        <f t="shared" si="0"/>
        <v/>
      </c>
      <c r="G12" s="4"/>
      <c r="H12" s="5"/>
      <c r="I12" s="5" t="str">
        <f t="shared" si="1"/>
        <v/>
      </c>
      <c r="J12" s="4" t="str">
        <f t="shared" si="2"/>
        <v/>
      </c>
    </row>
    <row r="13" spans="1:10" x14ac:dyDescent="0.25">
      <c r="A13" s="4"/>
      <c r="B13" s="4"/>
      <c r="C13" s="36"/>
      <c r="D13" s="36" t="str">
        <f>IF($A13="","",SUMIF(Purchase_Entry!$F:$F,$A13,Purchase_Entry!$M:$M))</f>
        <v/>
      </c>
      <c r="E13" s="36" t="str">
        <f>IF($A13="","",SUMIF(Sales_Entry!$E:$E,$A13,Sales_Entry!$F:$F))</f>
        <v/>
      </c>
      <c r="F13" s="36" t="str">
        <f t="shared" si="0"/>
        <v/>
      </c>
      <c r="G13" s="4"/>
      <c r="H13" s="5"/>
      <c r="I13" s="5" t="str">
        <f t="shared" si="1"/>
        <v/>
      </c>
      <c r="J13" s="4" t="str">
        <f t="shared" si="2"/>
        <v/>
      </c>
    </row>
    <row r="14" spans="1:10" x14ac:dyDescent="0.25">
      <c r="A14" s="4"/>
      <c r="B14" s="4"/>
      <c r="C14" s="36"/>
      <c r="D14" s="36" t="str">
        <f>IF($A14="","",SUMIF(Purchase_Entry!$F:$F,$A14,Purchase_Entry!$M:$M))</f>
        <v/>
      </c>
      <c r="E14" s="36" t="str">
        <f>IF($A14="","",SUMIF(Sales_Entry!$E:$E,$A14,Sales_Entry!$F:$F))</f>
        <v/>
      </c>
      <c r="F14" s="36" t="str">
        <f t="shared" si="0"/>
        <v/>
      </c>
      <c r="G14" s="4"/>
      <c r="H14" s="5"/>
      <c r="I14" s="5" t="str">
        <f t="shared" si="1"/>
        <v/>
      </c>
      <c r="J14" s="4" t="str">
        <f t="shared" si="2"/>
        <v/>
      </c>
    </row>
    <row r="15" spans="1:10" x14ac:dyDescent="0.25">
      <c r="A15" s="4"/>
      <c r="B15" s="4"/>
      <c r="C15" s="36"/>
      <c r="D15" s="36" t="str">
        <f>IF($A15="","",SUMIF(Purchase_Entry!$F:$F,$A15,Purchase_Entry!$M:$M))</f>
        <v/>
      </c>
      <c r="E15" s="36" t="str">
        <f>IF($A15="","",SUMIF(Sales_Entry!$E:$E,$A15,Sales_Entry!$F:$F))</f>
        <v/>
      </c>
      <c r="F15" s="36" t="str">
        <f t="shared" si="0"/>
        <v/>
      </c>
      <c r="G15" s="4"/>
      <c r="H15" s="5"/>
      <c r="I15" s="5" t="str">
        <f t="shared" si="1"/>
        <v/>
      </c>
      <c r="J15" s="4" t="str">
        <f t="shared" si="2"/>
        <v/>
      </c>
    </row>
    <row r="16" spans="1:10" x14ac:dyDescent="0.25">
      <c r="A16" s="4"/>
      <c r="B16" s="4"/>
      <c r="C16" s="36"/>
      <c r="D16" s="36" t="str">
        <f>IF($A16="","",SUMIF(Purchase_Entry!$F:$F,$A16,Purchase_Entry!$M:$M))</f>
        <v/>
      </c>
      <c r="E16" s="36" t="str">
        <f>IF($A16="","",SUMIF(Sales_Entry!$E:$E,$A16,Sales_Entry!$F:$F))</f>
        <v/>
      </c>
      <c r="F16" s="36" t="str">
        <f t="shared" si="0"/>
        <v/>
      </c>
      <c r="G16" s="4"/>
      <c r="H16" s="5"/>
      <c r="I16" s="5" t="str">
        <f t="shared" si="1"/>
        <v/>
      </c>
      <c r="J16" s="4" t="str">
        <f t="shared" si="2"/>
        <v/>
      </c>
    </row>
    <row r="17" spans="1:10" x14ac:dyDescent="0.25">
      <c r="A17" s="4"/>
      <c r="B17" s="4"/>
      <c r="C17" s="36"/>
      <c r="D17" s="36" t="str">
        <f>IF($A17="","",SUMIF(Purchase_Entry!$F:$F,$A17,Purchase_Entry!$M:$M))</f>
        <v/>
      </c>
      <c r="E17" s="36" t="str">
        <f>IF($A17="","",SUMIF(Sales_Entry!$E:$E,$A17,Sales_Entry!$F:$F))</f>
        <v/>
      </c>
      <c r="F17" s="36" t="str">
        <f t="shared" si="0"/>
        <v/>
      </c>
      <c r="G17" s="4"/>
      <c r="H17" s="5"/>
      <c r="I17" s="5" t="str">
        <f t="shared" si="1"/>
        <v/>
      </c>
      <c r="J17" s="4" t="str">
        <f t="shared" si="2"/>
        <v/>
      </c>
    </row>
    <row r="18" spans="1:10" x14ac:dyDescent="0.25">
      <c r="A18" s="4"/>
      <c r="B18" s="4"/>
      <c r="C18" s="36"/>
      <c r="D18" s="36" t="str">
        <f>IF($A18="","",SUMIF(Purchase_Entry!$F:$F,$A18,Purchase_Entry!$M:$M))</f>
        <v/>
      </c>
      <c r="E18" s="36" t="str">
        <f>IF($A18="","",SUMIF(Sales_Entry!$E:$E,$A18,Sales_Entry!$F:$F))</f>
        <v/>
      </c>
      <c r="F18" s="36" t="str">
        <f t="shared" si="0"/>
        <v/>
      </c>
      <c r="G18" s="4"/>
      <c r="H18" s="5"/>
      <c r="I18" s="5" t="str">
        <f t="shared" si="1"/>
        <v/>
      </c>
      <c r="J18" s="4" t="str">
        <f t="shared" si="2"/>
        <v/>
      </c>
    </row>
    <row r="19" spans="1:10" x14ac:dyDescent="0.25">
      <c r="A19" s="4"/>
      <c r="B19" s="4"/>
      <c r="C19" s="36"/>
      <c r="D19" s="36" t="str">
        <f>IF($A19="","",SUMIF(Purchase_Entry!$F:$F,$A19,Purchase_Entry!$M:$M))</f>
        <v/>
      </c>
      <c r="E19" s="36" t="str">
        <f>IF($A19="","",SUMIF(Sales_Entry!$E:$E,$A19,Sales_Entry!$F:$F))</f>
        <v/>
      </c>
      <c r="F19" s="36" t="str">
        <f t="shared" si="0"/>
        <v/>
      </c>
      <c r="G19" s="4"/>
      <c r="H19" s="5"/>
      <c r="I19" s="5" t="str">
        <f t="shared" si="1"/>
        <v/>
      </c>
      <c r="J19" s="4" t="str">
        <f t="shared" si="2"/>
        <v/>
      </c>
    </row>
    <row r="20" spans="1:10" x14ac:dyDescent="0.25">
      <c r="A20" s="4"/>
      <c r="B20" s="4"/>
      <c r="C20" s="36"/>
      <c r="D20" s="36" t="str">
        <f>IF($A20="","",SUMIF(Purchase_Entry!$F:$F,$A20,Purchase_Entry!$M:$M))</f>
        <v/>
      </c>
      <c r="E20" s="36" t="str">
        <f>IF($A20="","",SUMIF(Sales_Entry!$E:$E,$A20,Sales_Entry!$F:$F))</f>
        <v/>
      </c>
      <c r="F20" s="36" t="str">
        <f t="shared" si="0"/>
        <v/>
      </c>
      <c r="G20" s="4"/>
      <c r="H20" s="5"/>
      <c r="I20" s="5" t="str">
        <f t="shared" si="1"/>
        <v/>
      </c>
      <c r="J20" s="4" t="str">
        <f t="shared" si="2"/>
        <v/>
      </c>
    </row>
    <row r="21" spans="1:10" x14ac:dyDescent="0.25">
      <c r="A21" s="4"/>
      <c r="B21" s="4"/>
      <c r="C21" s="36"/>
      <c r="D21" s="36" t="str">
        <f>IF($A21="","",SUMIF(Purchase_Entry!$F:$F,$A21,Purchase_Entry!$M:$M))</f>
        <v/>
      </c>
      <c r="E21" s="36" t="str">
        <f>IF($A21="","",SUMIF(Sales_Entry!$E:$E,$A21,Sales_Entry!$F:$F))</f>
        <v/>
      </c>
      <c r="F21" s="36" t="str">
        <f t="shared" si="0"/>
        <v/>
      </c>
      <c r="G21" s="4"/>
      <c r="H21" s="5"/>
      <c r="I21" s="5" t="str">
        <f t="shared" si="1"/>
        <v/>
      </c>
      <c r="J21" s="4" t="str">
        <f t="shared" si="2"/>
        <v/>
      </c>
    </row>
    <row r="22" spans="1:10" x14ac:dyDescent="0.25">
      <c r="A22" s="4"/>
      <c r="B22" s="4"/>
      <c r="C22" s="36"/>
      <c r="D22" s="36" t="str">
        <f>IF($A22="","",SUMIF(Purchase_Entry!$F:$F,$A22,Purchase_Entry!$M:$M))</f>
        <v/>
      </c>
      <c r="E22" s="36" t="str">
        <f>IF($A22="","",SUMIF(Sales_Entry!$E:$E,$A22,Sales_Entry!$F:$F))</f>
        <v/>
      </c>
      <c r="F22" s="36" t="str">
        <f t="shared" si="0"/>
        <v/>
      </c>
      <c r="G22" s="4"/>
      <c r="H22" s="5"/>
      <c r="I22" s="5" t="str">
        <f t="shared" si="1"/>
        <v/>
      </c>
      <c r="J22" s="4" t="str">
        <f t="shared" si="2"/>
        <v/>
      </c>
    </row>
    <row r="23" spans="1:10" x14ac:dyDescent="0.25">
      <c r="A23" s="4"/>
      <c r="B23" s="4"/>
      <c r="C23" s="36"/>
      <c r="D23" s="36" t="str">
        <f>IF($A23="","",SUMIF(Purchase_Entry!$F:$F,$A23,Purchase_Entry!$M:$M))</f>
        <v/>
      </c>
      <c r="E23" s="36" t="str">
        <f>IF($A23="","",SUMIF(Sales_Entry!$E:$E,$A23,Sales_Entry!$F:$F))</f>
        <v/>
      </c>
      <c r="F23" s="36" t="str">
        <f t="shared" si="0"/>
        <v/>
      </c>
      <c r="G23" s="4"/>
      <c r="H23" s="5"/>
      <c r="I23" s="5" t="str">
        <f t="shared" si="1"/>
        <v/>
      </c>
      <c r="J23" s="4" t="str">
        <f t="shared" si="2"/>
        <v/>
      </c>
    </row>
    <row r="24" spans="1:10" x14ac:dyDescent="0.25">
      <c r="A24" s="4"/>
      <c r="B24" s="4"/>
      <c r="C24" s="36"/>
      <c r="D24" s="36" t="str">
        <f>IF($A24="","",SUMIF(Purchase_Entry!$F:$F,$A24,Purchase_Entry!$M:$M))</f>
        <v/>
      </c>
      <c r="E24" s="36" t="str">
        <f>IF($A24="","",SUMIF(Sales_Entry!$E:$E,$A24,Sales_Entry!$F:$F))</f>
        <v/>
      </c>
      <c r="F24" s="36" t="str">
        <f t="shared" si="0"/>
        <v/>
      </c>
      <c r="G24" s="4"/>
      <c r="H24" s="5"/>
      <c r="I24" s="5" t="str">
        <f t="shared" si="1"/>
        <v/>
      </c>
      <c r="J24" s="4" t="str">
        <f t="shared" si="2"/>
        <v/>
      </c>
    </row>
    <row r="25" spans="1:10" x14ac:dyDescent="0.25">
      <c r="A25" s="4"/>
      <c r="B25" s="4"/>
      <c r="C25" s="36"/>
      <c r="D25" s="36" t="str">
        <f>IF($A25="","",SUMIF(Purchase_Entry!$F:$F,$A25,Purchase_Entry!$M:$M))</f>
        <v/>
      </c>
      <c r="E25" s="36" t="str">
        <f>IF($A25="","",SUMIF(Sales_Entry!$E:$E,$A25,Sales_Entry!$F:$F))</f>
        <v/>
      </c>
      <c r="F25" s="36" t="str">
        <f t="shared" si="0"/>
        <v/>
      </c>
      <c r="G25" s="4"/>
      <c r="H25" s="5"/>
      <c r="I25" s="5" t="str">
        <f t="shared" si="1"/>
        <v/>
      </c>
      <c r="J25" s="4" t="str">
        <f t="shared" si="2"/>
        <v/>
      </c>
    </row>
    <row r="26" spans="1:10" x14ac:dyDescent="0.25">
      <c r="A26" s="4"/>
      <c r="B26" s="4"/>
      <c r="C26" s="36"/>
      <c r="D26" s="36" t="str">
        <f>IF($A26="","",SUMIF(Purchase_Entry!$F:$F,$A26,Purchase_Entry!$M:$M))</f>
        <v/>
      </c>
      <c r="E26" s="36" t="str">
        <f>IF($A26="","",SUMIF(Sales_Entry!$E:$E,$A26,Sales_Entry!$F:$F))</f>
        <v/>
      </c>
      <c r="F26" s="36" t="str">
        <f t="shared" si="0"/>
        <v/>
      </c>
      <c r="G26" s="4"/>
      <c r="H26" s="5"/>
      <c r="I26" s="5" t="str">
        <f t="shared" si="1"/>
        <v/>
      </c>
      <c r="J26" s="4" t="str">
        <f t="shared" si="2"/>
        <v/>
      </c>
    </row>
    <row r="27" spans="1:10" x14ac:dyDescent="0.25">
      <c r="A27" s="4"/>
      <c r="B27" s="4"/>
      <c r="C27" s="36"/>
      <c r="D27" s="36" t="str">
        <f>IF($A27="","",SUMIF(Purchase_Entry!$F:$F,$A27,Purchase_Entry!$M:$M))</f>
        <v/>
      </c>
      <c r="E27" s="36" t="str">
        <f>IF($A27="","",SUMIF(Sales_Entry!$E:$E,$A27,Sales_Entry!$F:$F))</f>
        <v/>
      </c>
      <c r="F27" s="36" t="str">
        <f t="shared" si="0"/>
        <v/>
      </c>
      <c r="G27" s="4"/>
      <c r="H27" s="5"/>
      <c r="I27" s="5" t="str">
        <f t="shared" si="1"/>
        <v/>
      </c>
      <c r="J27" s="4" t="str">
        <f t="shared" si="2"/>
        <v/>
      </c>
    </row>
    <row r="28" spans="1:10" x14ac:dyDescent="0.25">
      <c r="A28" s="4"/>
      <c r="B28" s="4"/>
      <c r="C28" s="36"/>
      <c r="D28" s="36" t="str">
        <f>IF($A28="","",SUMIF(Purchase_Entry!$F:$F,$A28,Purchase_Entry!$M:$M))</f>
        <v/>
      </c>
      <c r="E28" s="36" t="str">
        <f>IF($A28="","",SUMIF(Sales_Entry!$E:$E,$A28,Sales_Entry!$F:$F))</f>
        <v/>
      </c>
      <c r="F28" s="36" t="str">
        <f t="shared" si="0"/>
        <v/>
      </c>
      <c r="G28" s="4"/>
      <c r="H28" s="5"/>
      <c r="I28" s="5" t="str">
        <f t="shared" si="1"/>
        <v/>
      </c>
      <c r="J28" s="4" t="str">
        <f t="shared" si="2"/>
        <v/>
      </c>
    </row>
    <row r="29" spans="1:10" x14ac:dyDescent="0.25">
      <c r="A29" s="4"/>
      <c r="B29" s="4"/>
      <c r="C29" s="36"/>
      <c r="D29" s="36" t="str">
        <f>IF($A29="","",SUMIF(Purchase_Entry!$F:$F,$A29,Purchase_Entry!$M:$M))</f>
        <v/>
      </c>
      <c r="E29" s="36" t="str">
        <f>IF($A29="","",SUMIF(Sales_Entry!$E:$E,$A29,Sales_Entry!$F:$F))</f>
        <v/>
      </c>
      <c r="F29" s="36" t="str">
        <f t="shared" si="0"/>
        <v/>
      </c>
      <c r="G29" s="4"/>
      <c r="H29" s="5"/>
      <c r="I29" s="5" t="str">
        <f t="shared" si="1"/>
        <v/>
      </c>
      <c r="J29" s="4" t="str">
        <f t="shared" si="2"/>
        <v/>
      </c>
    </row>
    <row r="30" spans="1:10" x14ac:dyDescent="0.25">
      <c r="A30" s="4"/>
      <c r="B30" s="4"/>
      <c r="C30" s="36"/>
      <c r="D30" s="36" t="str">
        <f>IF($A30="","",SUMIF(Purchase_Entry!$F:$F,$A30,Purchase_Entry!$M:$M))</f>
        <v/>
      </c>
      <c r="E30" s="36" t="str">
        <f>IF($A30="","",SUMIF(Sales_Entry!$E:$E,$A30,Sales_Entry!$F:$F))</f>
        <v/>
      </c>
      <c r="F30" s="36" t="str">
        <f t="shared" si="0"/>
        <v/>
      </c>
      <c r="G30" s="4"/>
      <c r="H30" s="5"/>
      <c r="I30" s="5" t="str">
        <f t="shared" si="1"/>
        <v/>
      </c>
      <c r="J30" s="4" t="str">
        <f t="shared" si="2"/>
        <v/>
      </c>
    </row>
    <row r="31" spans="1:10" x14ac:dyDescent="0.25">
      <c r="A31" s="4"/>
      <c r="B31" s="4"/>
      <c r="C31" s="36"/>
      <c r="D31" s="36" t="str">
        <f>IF($A31="","",SUMIF(Purchase_Entry!$F:$F,$A31,Purchase_Entry!$M:$M))</f>
        <v/>
      </c>
      <c r="E31" s="36" t="str">
        <f>IF($A31="","",SUMIF(Sales_Entry!$E:$E,$A31,Sales_Entry!$F:$F))</f>
        <v/>
      </c>
      <c r="F31" s="36" t="str">
        <f t="shared" si="0"/>
        <v/>
      </c>
      <c r="G31" s="4"/>
      <c r="H31" s="5"/>
      <c r="I31" s="5" t="str">
        <f t="shared" si="1"/>
        <v/>
      </c>
      <c r="J31" s="4" t="str">
        <f t="shared" si="2"/>
        <v/>
      </c>
    </row>
    <row r="32" spans="1:10" x14ac:dyDescent="0.25">
      <c r="A32" s="4"/>
      <c r="B32" s="4"/>
      <c r="C32" s="36"/>
      <c r="D32" s="36" t="str">
        <f>IF($A32="","",SUMIF(Purchase_Entry!$F:$F,$A32,Purchase_Entry!$M:$M))</f>
        <v/>
      </c>
      <c r="E32" s="36" t="str">
        <f>IF($A32="","",SUMIF(Sales_Entry!$E:$E,$A32,Sales_Entry!$F:$F))</f>
        <v/>
      </c>
      <c r="F32" s="36" t="str">
        <f t="shared" si="0"/>
        <v/>
      </c>
      <c r="G32" s="4"/>
      <c r="H32" s="5"/>
      <c r="I32" s="5" t="str">
        <f t="shared" si="1"/>
        <v/>
      </c>
      <c r="J32" s="4" t="str">
        <f t="shared" si="2"/>
        <v/>
      </c>
    </row>
    <row r="33" spans="1:10" x14ac:dyDescent="0.25">
      <c r="A33" s="4"/>
      <c r="B33" s="4"/>
      <c r="C33" s="36"/>
      <c r="D33" s="36" t="str">
        <f>IF($A33="","",SUMIF(Purchase_Entry!$F:$F,$A33,Purchase_Entry!$M:$M))</f>
        <v/>
      </c>
      <c r="E33" s="36" t="str">
        <f>IF($A33="","",SUMIF(Sales_Entry!$E:$E,$A33,Sales_Entry!$F:$F))</f>
        <v/>
      </c>
      <c r="F33" s="36" t="str">
        <f t="shared" si="0"/>
        <v/>
      </c>
      <c r="G33" s="4"/>
      <c r="H33" s="5"/>
      <c r="I33" s="5" t="str">
        <f t="shared" si="1"/>
        <v/>
      </c>
      <c r="J33" s="4" t="str">
        <f t="shared" si="2"/>
        <v/>
      </c>
    </row>
    <row r="34" spans="1:10" x14ac:dyDescent="0.25">
      <c r="A34" s="4"/>
      <c r="B34" s="4"/>
      <c r="C34" s="36"/>
      <c r="D34" s="36" t="str">
        <f>IF($A34="","",SUMIF(Purchase_Entry!$F:$F,$A34,Purchase_Entry!$M:$M))</f>
        <v/>
      </c>
      <c r="E34" s="36" t="str">
        <f>IF($A34="","",SUMIF(Sales_Entry!$E:$E,$A34,Sales_Entry!$F:$F))</f>
        <v/>
      </c>
      <c r="F34" s="36" t="str">
        <f t="shared" si="0"/>
        <v/>
      </c>
      <c r="G34" s="4"/>
      <c r="H34" s="5"/>
      <c r="I34" s="5" t="str">
        <f t="shared" si="1"/>
        <v/>
      </c>
      <c r="J34" s="4" t="str">
        <f t="shared" si="2"/>
        <v/>
      </c>
    </row>
    <row r="35" spans="1:10" x14ac:dyDescent="0.25">
      <c r="A35" s="4"/>
      <c r="B35" s="4"/>
      <c r="C35" s="36"/>
      <c r="D35" s="36" t="str">
        <f>IF($A35="","",SUMIF(Purchase_Entry!$F:$F,$A35,Purchase_Entry!$M:$M))</f>
        <v/>
      </c>
      <c r="E35" s="36" t="str">
        <f>IF($A35="","",SUMIF(Sales_Entry!$E:$E,$A35,Sales_Entry!$F:$F))</f>
        <v/>
      </c>
      <c r="F35" s="36" t="str">
        <f t="shared" si="0"/>
        <v/>
      </c>
      <c r="G35" s="4"/>
      <c r="H35" s="5"/>
      <c r="I35" s="5" t="str">
        <f t="shared" si="1"/>
        <v/>
      </c>
      <c r="J35" s="4" t="str">
        <f t="shared" si="2"/>
        <v/>
      </c>
    </row>
    <row r="36" spans="1:10" x14ac:dyDescent="0.25">
      <c r="A36" s="4"/>
      <c r="B36" s="4"/>
      <c r="C36" s="36"/>
      <c r="D36" s="36" t="str">
        <f>IF($A36="","",SUMIF(Purchase_Entry!$F:$F,$A36,Purchase_Entry!$M:$M))</f>
        <v/>
      </c>
      <c r="E36" s="36" t="str">
        <f>IF($A36="","",SUMIF(Sales_Entry!$E:$E,$A36,Sales_Entry!$F:$F))</f>
        <v/>
      </c>
      <c r="F36" s="36" t="str">
        <f t="shared" si="0"/>
        <v/>
      </c>
      <c r="G36" s="4"/>
      <c r="H36" s="5"/>
      <c r="I36" s="5" t="str">
        <f t="shared" si="1"/>
        <v/>
      </c>
      <c r="J36" s="4" t="str">
        <f t="shared" si="2"/>
        <v/>
      </c>
    </row>
    <row r="37" spans="1:10" x14ac:dyDescent="0.25">
      <c r="A37" s="4"/>
      <c r="B37" s="4"/>
      <c r="C37" s="36"/>
      <c r="D37" s="36" t="str">
        <f>IF($A37="","",SUMIF(Purchase_Entry!$F:$F,$A37,Purchase_Entry!$M:$M))</f>
        <v/>
      </c>
      <c r="E37" s="36" t="str">
        <f>IF($A37="","",SUMIF(Sales_Entry!$E:$E,$A37,Sales_Entry!$F:$F))</f>
        <v/>
      </c>
      <c r="F37" s="36" t="str">
        <f t="shared" si="0"/>
        <v/>
      </c>
      <c r="G37" s="4"/>
      <c r="H37" s="5"/>
      <c r="I37" s="5" t="str">
        <f t="shared" si="1"/>
        <v/>
      </c>
      <c r="J37" s="4" t="str">
        <f t="shared" si="2"/>
        <v/>
      </c>
    </row>
    <row r="38" spans="1:10" x14ac:dyDescent="0.25">
      <c r="A38" s="4"/>
      <c r="B38" s="4"/>
      <c r="C38" s="36"/>
      <c r="D38" s="36" t="str">
        <f>IF($A38="","",SUMIF(Purchase_Entry!$F:$F,$A38,Purchase_Entry!$M:$M))</f>
        <v/>
      </c>
      <c r="E38" s="36" t="str">
        <f>IF($A38="","",SUMIF(Sales_Entry!$E:$E,$A38,Sales_Entry!$F:$F))</f>
        <v/>
      </c>
      <c r="F38" s="36" t="str">
        <f t="shared" si="0"/>
        <v/>
      </c>
      <c r="G38" s="4"/>
      <c r="H38" s="5"/>
      <c r="I38" s="5" t="str">
        <f t="shared" si="1"/>
        <v/>
      </c>
      <c r="J38" s="4" t="str">
        <f t="shared" si="2"/>
        <v/>
      </c>
    </row>
    <row r="39" spans="1:10" x14ac:dyDescent="0.25">
      <c r="A39" s="4"/>
      <c r="B39" s="4"/>
      <c r="C39" s="36"/>
      <c r="D39" s="36" t="str">
        <f>IF($A39="","",SUMIF(Purchase_Entry!$F:$F,$A39,Purchase_Entry!$M:$M))</f>
        <v/>
      </c>
      <c r="E39" s="36" t="str">
        <f>IF($A39="","",SUMIF(Sales_Entry!$E:$E,$A39,Sales_Entry!$F:$F))</f>
        <v/>
      </c>
      <c r="F39" s="36" t="str">
        <f t="shared" si="0"/>
        <v/>
      </c>
      <c r="G39" s="4"/>
      <c r="H39" s="5"/>
      <c r="I39" s="5" t="str">
        <f t="shared" si="1"/>
        <v/>
      </c>
      <c r="J39" s="4" t="str">
        <f t="shared" si="2"/>
        <v/>
      </c>
    </row>
    <row r="40" spans="1:10" x14ac:dyDescent="0.25">
      <c r="A40" s="4"/>
      <c r="B40" s="4"/>
      <c r="C40" s="36"/>
      <c r="D40" s="36" t="str">
        <f>IF($A40="","",SUMIF(Purchase_Entry!$F:$F,$A40,Purchase_Entry!$M:$M))</f>
        <v/>
      </c>
      <c r="E40" s="36" t="str">
        <f>IF($A40="","",SUMIF(Sales_Entry!$E:$E,$A40,Sales_Entry!$F:$F))</f>
        <v/>
      </c>
      <c r="F40" s="36" t="str">
        <f t="shared" si="0"/>
        <v/>
      </c>
      <c r="G40" s="4"/>
      <c r="H40" s="5"/>
      <c r="I40" s="5" t="str">
        <f t="shared" si="1"/>
        <v/>
      </c>
      <c r="J40" s="4" t="str">
        <f t="shared" si="2"/>
        <v/>
      </c>
    </row>
    <row r="41" spans="1:10" x14ac:dyDescent="0.25">
      <c r="A41" s="4"/>
      <c r="B41" s="4"/>
      <c r="C41" s="36"/>
      <c r="D41" s="36" t="str">
        <f>IF($A41="","",SUMIF(Purchase_Entry!$F:$F,$A41,Purchase_Entry!$M:$M))</f>
        <v/>
      </c>
      <c r="E41" s="36" t="str">
        <f>IF($A41="","",SUMIF(Sales_Entry!$E:$E,$A41,Sales_Entry!$F:$F))</f>
        <v/>
      </c>
      <c r="F41" s="36" t="str">
        <f t="shared" si="0"/>
        <v/>
      </c>
      <c r="G41" s="4"/>
      <c r="H41" s="5"/>
      <c r="I41" s="5" t="str">
        <f t="shared" si="1"/>
        <v/>
      </c>
      <c r="J41" s="4" t="str">
        <f t="shared" si="2"/>
        <v/>
      </c>
    </row>
    <row r="42" spans="1:10" ht="24" customHeight="1" x14ac:dyDescent="0.25">
      <c r="A42" s="39" t="s">
        <v>1468</v>
      </c>
      <c r="B42" s="38"/>
      <c r="C42" s="38"/>
      <c r="D42" s="38"/>
      <c r="E42" s="38"/>
      <c r="F42" s="38"/>
      <c r="G42" s="38"/>
      <c r="H42" s="38"/>
      <c r="I42" s="40" t="str">
        <f ca="1">SUBTOTAL(9,I3:I501)</f>
        <v/>
      </c>
      <c r="J42" s="38"/>
    </row>
  </sheetData>
  <mergeCells count="1">
    <mergeCell ref="A1:J1"/>
  </mergeCells>
  <conditionalFormatting sqref="F3:F41">
    <cfRule type="cellIs" dxfId="3" priority="3" operator="lessThan">
      <formula>0</formula>
    </cfRule>
  </conditionalFormatting>
  <conditionalFormatting sqref="J3:J41">
    <cfRule type="cellIs" dxfId="2" priority="1" operator="equal">
      <formula>"⚠ Reorder"</formula>
    </cfRule>
    <cfRule type="cellIs" dxfId="1" priority="2" operator="equal">
      <formula>"In Stock"</formula>
    </cfRule>
  </conditionalFormatting>
  <printOptions horizontalCentered="1"/>
  <pageMargins left="0.75" right="0.75" top="1" bottom="1" header="0.5" footer="0.5"/>
  <pageSetup fitToHeight="0" orientation="landscape"/>
  <headerFooter>
    <oddHeader>&amp;C&amp;"Calibri,Bold"&amp;12 &amp;K1F3864[Your Dairy Plant Name]</oddHeader>
    <oddFooter>&amp;LPrinted &amp;D&amp;RPage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6000"/>
    <pageSetUpPr fitToPage="1"/>
  </sheetPr>
  <dimension ref="A1:H28"/>
  <sheetViews>
    <sheetView showGridLines="0" workbookViewId="0">
      <pane ySplit="8" topLeftCell="A9" activePane="bottomLeft" state="frozen"/>
      <selection pane="bottomLeft" activeCell="E10" activeCellId="1" sqref="E9 E10"/>
    </sheetView>
  </sheetViews>
  <sheetFormatPr defaultColWidth="8.85546875" defaultRowHeight="15" x14ac:dyDescent="0.25"/>
  <cols>
    <col min="1" max="1" width="20" customWidth="1"/>
    <col min="2" max="2" width="10.7109375" bestFit="1" customWidth="1"/>
    <col min="3" max="3" width="14" customWidth="1"/>
    <col min="4" max="4" width="12" bestFit="1" customWidth="1"/>
    <col min="5" max="5" width="12" customWidth="1"/>
    <col min="6" max="6" width="14" customWidth="1"/>
    <col min="7" max="7" width="12" customWidth="1"/>
    <col min="8" max="8" width="16" customWidth="1"/>
  </cols>
  <sheetData>
    <row r="1" spans="1:8" x14ac:dyDescent="0.25">
      <c r="A1" s="277" t="str">
        <f>BizName</f>
        <v>PRARAMBHA DAIRY SUPPLIERS</v>
      </c>
      <c r="B1" s="266"/>
      <c r="C1" s="266"/>
      <c r="D1" s="266"/>
      <c r="E1" s="266"/>
      <c r="F1" s="266"/>
      <c r="G1" s="266"/>
      <c r="H1" s="266"/>
    </row>
    <row r="2" spans="1:8" x14ac:dyDescent="0.25">
      <c r="A2" s="276" t="str">
        <f>"Phone: "&amp;Settings!B9&amp;"  |  PAN/VAT: "&amp;Settings!B11</f>
        <v>Phone: prarambhadairy@gmail.com  |  PAN/VAT: 152747352</v>
      </c>
      <c r="B2" s="266"/>
      <c r="C2" s="266"/>
      <c r="D2" s="266"/>
      <c r="E2" s="266"/>
      <c r="F2" s="266"/>
      <c r="G2" s="266"/>
      <c r="H2" s="266"/>
    </row>
    <row r="3" spans="1:8" ht="26.1" customHeight="1" x14ac:dyDescent="0.25">
      <c r="A3" s="275" t="s">
        <v>1469</v>
      </c>
      <c r="B3" s="266"/>
      <c r="C3" s="266"/>
      <c r="D3" s="266"/>
      <c r="E3" s="266"/>
      <c r="F3" s="266"/>
      <c r="G3" s="266"/>
      <c r="H3" s="266"/>
    </row>
    <row r="4" spans="1:8" ht="6.75" customHeight="1" x14ac:dyDescent="0.25"/>
    <row r="5" spans="1:8" ht="15.95" customHeight="1" x14ac:dyDescent="0.25">
      <c r="A5" s="44" t="s">
        <v>90</v>
      </c>
      <c r="B5" s="104">
        <f>IFERROR(VLOOKUP(TEXT($B$6,"yyyy/mm/dd"),BSAD,2,FALSE),IFERROR(VLOOKUP($B$6,BSAD,2,FALSE),""))</f>
        <v>46202</v>
      </c>
      <c r="C5" s="44" t="s">
        <v>91</v>
      </c>
      <c r="D5" s="104">
        <f>IFERROR(VLOOKUP(TEXT($D$6,"yyyy/mm/dd"),BSAD,2,FALSE),IFERROR(VLOOKUP($D$6,BSAD,2,FALSE),""))</f>
        <v>46219</v>
      </c>
      <c r="F5" s="50" t="s">
        <v>1470</v>
      </c>
      <c r="H5" s="51">
        <f>SUM(H9:H22)</f>
        <v>179862.49999999991</v>
      </c>
    </row>
    <row r="6" spans="1:8" x14ac:dyDescent="0.25">
      <c r="A6" s="8" t="str">
        <f>"Period: "&amp;TEXT($B$5,"dd-mmm-yyyy")&amp;"  to  "&amp;TEXT($D$5,"dd-mmm-yyyy")</f>
        <v>Period: 29-Jun-2026  to  16-Jul-2026</v>
      </c>
      <c r="B6" s="183">
        <v>66915</v>
      </c>
      <c r="D6" s="183" t="s">
        <v>93</v>
      </c>
      <c r="F6" s="50" t="s">
        <v>1471</v>
      </c>
      <c r="H6" s="52">
        <f>COUNTIF(F9:F22,"&lt;="&amp;0)</f>
        <v>3</v>
      </c>
    </row>
    <row r="7" spans="1:8" ht="8.25" customHeight="1" x14ac:dyDescent="0.25"/>
    <row r="8" spans="1:8" ht="27.95" customHeight="1" x14ac:dyDescent="0.25">
      <c r="A8" s="3" t="s">
        <v>119</v>
      </c>
      <c r="B8" s="3" t="s">
        <v>1459</v>
      </c>
      <c r="C8" s="3" t="s">
        <v>1460</v>
      </c>
      <c r="D8" s="3" t="s">
        <v>1461</v>
      </c>
      <c r="E8" s="3" t="s">
        <v>1462</v>
      </c>
      <c r="F8" s="3" t="s">
        <v>1472</v>
      </c>
      <c r="G8" s="3" t="s">
        <v>1465</v>
      </c>
      <c r="H8" s="3" t="s">
        <v>1473</v>
      </c>
    </row>
    <row r="9" spans="1:8" x14ac:dyDescent="0.25">
      <c r="A9" s="4" t="str">
        <f>IF(Stock_Master!$A$3="","",Stock_Master!$A$3)</f>
        <v>Mix Milk</v>
      </c>
      <c r="B9" s="4" t="str">
        <f>IF(Stock_Master!$A$3="","",Stock_Master!$B$3)</f>
        <v>Liter</v>
      </c>
      <c r="C9" s="36">
        <f>IF($A9="","",Stock_Master!$C$3+SUMIFS(Purchase_Entry!$M$9:$M$1326,Purchase_Entry!$F$9:$F$1326,$A9,Purchase_Entry!$A$9:$A$1326,"&lt;"&amp;$B$5)-SUMIFS(Sales_Entry!$F$22:$F$1859,Sales_Entry!$E$22:$E$1859,$A9,Sales_Entry!$A$22:$A$1859,"&lt;"&amp;$B$5))</f>
        <v>0</v>
      </c>
      <c r="D9" s="36">
        <f>IF($A9="","",SUMIFS(Purchase_Entry!$M$9:$M$1326,Purchase_Entry!$F$9:$F$1326,$A9,Purchase_Entry!$B$9:$B$1326,"&gt;="&amp;$B$5,Purchase_Entry!$B$9:$B$1326,"&lt;="&amp;$D$5))</f>
        <v>1836</v>
      </c>
      <c r="E9" s="36">
        <f>IF($A9="","",SUMIFS(Sales_Entry!$F$22:$F$1859,Sales_Entry!$E$22:$E$1859,$A9,Sales_Entry!$B$22:$B$1859,"&gt;="&amp;$B$5,Sales_Entry!$B$22:$B$1859,"&lt;="&amp;$D$5))</f>
        <v>6639.5</v>
      </c>
      <c r="F9" s="36">
        <f>IF($A9="","",$C9+$D9-$E9)</f>
        <v>-4803.5</v>
      </c>
      <c r="G9" s="5">
        <f>IF($A9="","",Stock_Master!$H$3)</f>
        <v>85</v>
      </c>
      <c r="H9" s="5">
        <f t="shared" ref="H9:H22" si="0">IF($A9="","",$F9*$G9)</f>
        <v>-408297.5</v>
      </c>
    </row>
    <row r="10" spans="1:8" x14ac:dyDescent="0.25">
      <c r="A10" s="4" t="str">
        <f>IF(Stock_Master!$A$4="","",Stock_Master!$A$4)</f>
        <v>Cow Milk</v>
      </c>
      <c r="B10" s="4" t="str">
        <f>IF(Stock_Master!$A$4="","",Stock_Master!$B$4)</f>
        <v>Liter</v>
      </c>
      <c r="C10" s="36">
        <f>IF($A10="","",Stock_Master!$C$4+SUMIFS(Purchase_Entry!$M$9:$M$1326,Purchase_Entry!$F$9:$F$1326,$A10,Purchase_Entry!$A$9:$A$1326,"&lt;"&amp;$B$5)-SUMIFS(Sales_Entry!$F$22:$F$1859,Sales_Entry!$E$22:$E$1859,$A10,Sales_Entry!$A$22:$A$1859,"&lt;"&amp;$B$5))</f>
        <v>0</v>
      </c>
      <c r="D10" s="36">
        <f>IF($A10="","",SUMIFS(Purchase_Entry!$M$9:$M$1326,Purchase_Entry!$F$9:$F$1326,$A10,Purchase_Entry!$B$9:$B$1326,"&gt;="&amp;$B$5,Purchase_Entry!$B$9:$B$1326,"&lt;="&amp;$D$5))</f>
        <v>2182.2999999999997</v>
      </c>
      <c r="E10" s="36">
        <f>IF($A10="","",SUMIFS(Sales_Entry!$F$22:$F$1859,Sales_Entry!$E$22:$E$1859,$A10,Sales_Entry!$B$22:$B$1859,"&gt;="&amp;$B$5,Sales_Entry!$B$22:$B$1859,"&lt;="&amp;$D$5))</f>
        <v>63</v>
      </c>
      <c r="F10" s="36">
        <f t="shared" ref="F10:F22" si="1">IF($A10="","",$C10+$D10-$E10)</f>
        <v>2119.2999999999997</v>
      </c>
      <c r="G10" s="5">
        <f>IF($A10="","",Stock_Master!$H$4)</f>
        <v>80</v>
      </c>
      <c r="H10" s="5">
        <f t="shared" si="0"/>
        <v>169543.99999999997</v>
      </c>
    </row>
    <row r="11" spans="1:8" x14ac:dyDescent="0.25">
      <c r="A11" s="4" t="str">
        <f>IF(Stock_Master!$A$6="","",Stock_Master!$A$6)</f>
        <v>Ghee</v>
      </c>
      <c r="B11" s="4" t="str">
        <f>IF(Stock_Master!$A$6="","",Stock_Master!$B$6)</f>
        <v>Kg</v>
      </c>
      <c r="C11" s="36">
        <f>IF($A11="","",Stock_Master!$C$6+SUMIFS(Purchase_Entry!$M$9:$M$1326,Purchase_Entry!$F$9:$F$1326,$A11,Purchase_Entry!$A$9:$A$1326,"&lt;"&amp;$B$5)-SUMIFS(Sales_Entry!$F$22:$F$1859,Sales_Entry!$E$22:$E$1859,$A11,Sales_Entry!$A$22:$A$1859,"&lt;"&amp;$B$5))</f>
        <v>0</v>
      </c>
      <c r="D11" s="36">
        <f>IF($A11="","",SUMIFS(Purchase_Entry!$M$9:$M$1326,Purchase_Entry!$F$9:$F$1326,$A11,Purchase_Entry!$B$9:$B$1326,"&gt;="&amp;$B$5,Purchase_Entry!$B$9:$B$1326,"&lt;="&amp;$D$5))</f>
        <v>78</v>
      </c>
      <c r="E11" s="36">
        <f>IF($A11="","",SUMIFS(Sales_Entry!$F$22:$F$1859,Sales_Entry!$E$22:$E$1859,$A11,Sales_Entry!$B$22:$B$1859,"&gt;="&amp;$B$5,Sales_Entry!$B$22:$B$1859,"&lt;="&amp;$D$5))</f>
        <v>41.5</v>
      </c>
      <c r="F11" s="36">
        <f t="shared" si="1"/>
        <v>36.5</v>
      </c>
      <c r="G11" s="5">
        <f>IF($A11="","",Stock_Master!$H$6)</f>
        <v>1100</v>
      </c>
      <c r="H11" s="5">
        <f t="shared" si="0"/>
        <v>40150</v>
      </c>
    </row>
    <row r="12" spans="1:8" x14ac:dyDescent="0.25">
      <c r="A12" s="4" t="str">
        <f>IF(Stock_Master!$A$7="","",Stock_Master!$A$7)</f>
        <v>NAUNI</v>
      </c>
      <c r="B12" s="4" t="str">
        <f>IF(Stock_Master!$A$7="","",Stock_Master!$B$7)</f>
        <v>Kg</v>
      </c>
      <c r="C12" s="36">
        <f>IF($A12="","",Stock_Master!$C$7+SUMIFS(Purchase_Entry!$M$9:$M$1326,Purchase_Entry!$F$9:$F$1326,$A12,Purchase_Entry!$A$9:$A$1326,"&lt;"&amp;$B$5)-SUMIFS(Sales_Entry!$F$22:$F$1859,Sales_Entry!$E$22:$E$1859,$A12,Sales_Entry!$A$22:$A$1859,"&lt;"&amp;$B$5))</f>
        <v>0</v>
      </c>
      <c r="D12" s="36">
        <f>IF($A12="","",SUMIFS(Purchase_Entry!$M$9:$M$1326,Purchase_Entry!$F$9:$F$1326,$A12,Purchase_Entry!$B$9:$B$1326,"&gt;="&amp;$B$5,Purchase_Entry!$B$9:$B$1326,"&lt;="&amp;$D$5))</f>
        <v>21.5</v>
      </c>
      <c r="E12" s="36">
        <f>IF($A12="","",SUMIFS(Sales_Entry!$F$22:$F$1859,Sales_Entry!$E$22:$E$1859,$A12,Sales_Entry!$B$22:$B$1859,"&gt;="&amp;$B$5,Sales_Entry!$B$22:$B$1859,"&lt;="&amp;$D$5))</f>
        <v>20.5</v>
      </c>
      <c r="F12" s="36">
        <f t="shared" si="1"/>
        <v>1</v>
      </c>
      <c r="G12" s="5">
        <f>IF($A12="","",Stock_Master!$H$7)</f>
        <v>800</v>
      </c>
      <c r="H12" s="5">
        <f t="shared" si="0"/>
        <v>800</v>
      </c>
    </row>
    <row r="13" spans="1:8" x14ac:dyDescent="0.25">
      <c r="A13" s="4" t="str">
        <f>IF(Stock_Master!$A$8="","",Stock_Master!$A$8)</f>
        <v>PANEER</v>
      </c>
      <c r="B13" s="4" t="str">
        <f>IF(Stock_Master!$A$8="","",Stock_Master!$B$8)</f>
        <v>Kg</v>
      </c>
      <c r="C13" s="36">
        <f>IF($A13="","",Stock_Master!$C$8+SUMIFS(Purchase_Entry!$M$9:$M$1326,Purchase_Entry!$F$9:$F$1326,$A13,Purchase_Entry!$A$9:$A$1326,"&lt;"&amp;$B$5)-SUMIFS(Sales_Entry!$F$22:$F$1859,Sales_Entry!$E$22:$E$1859,$A13,Sales_Entry!$A$22:$A$1859,"&lt;"&amp;$B$5))</f>
        <v>0</v>
      </c>
      <c r="D13" s="36">
        <f>IF($A13="","",SUMIFS(Purchase_Entry!$M$9:$M$1326,Purchase_Entry!$F$9:$F$1326,$A13,Purchase_Entry!$B$9:$B$1326,"&gt;="&amp;$B$5,Purchase_Entry!$B$9:$B$1326,"&lt;="&amp;$D$5))</f>
        <v>9</v>
      </c>
      <c r="E13" s="36">
        <f>IF($A13="","",SUMIFS(Sales_Entry!$F$22:$F$1859,Sales_Entry!$E$22:$E$1859,$A13,Sales_Entry!$B$22:$B$1859,"&gt;="&amp;$B$5,Sales_Entry!$B$22:$B$1859,"&lt;="&amp;$D$5))</f>
        <v>16.5</v>
      </c>
      <c r="F13" s="36">
        <f t="shared" si="1"/>
        <v>-7.5</v>
      </c>
      <c r="G13" s="5">
        <f>IF($A13="","",Stock_Master!$H$8)</f>
        <v>800</v>
      </c>
      <c r="H13" s="5">
        <f t="shared" si="0"/>
        <v>-6000</v>
      </c>
    </row>
    <row r="14" spans="1:8" x14ac:dyDescent="0.25">
      <c r="A14" s="4" t="str">
        <f>IF(Stock_Master!$A$9="","",Stock_Master!$A$9)</f>
        <v>DANA</v>
      </c>
      <c r="B14" s="4" t="str">
        <f>IF(Stock_Master!$A$9="","",Stock_Master!$B$9)</f>
        <v>Kg</v>
      </c>
      <c r="C14" s="36">
        <f>IF($A14="","",Stock_Master!$C$9+SUMIFS(Purchase_Entry!$M$9:$M$1326,Purchase_Entry!$F$9:$F$1326,$A14,Purchase_Entry!$A$9:$A$1326,"&lt;"&amp;$B$5)-SUMIFS(Sales_Entry!$F$22:$F$1859,Sales_Entry!$E$22:$E$1859,$A14,Sales_Entry!$A$22:$A$1859,"&lt;"&amp;$B$5))</f>
        <v>0</v>
      </c>
      <c r="D14" s="36">
        <f>IF($A14="","",SUMIFS(Purchase_Entry!$M$9:$M$1326,Purchase_Entry!$F$9:$F$1326,$A14,Purchase_Entry!$B$9:$B$1326,"&gt;="&amp;$B$5,Purchase_Entry!$B$9:$B$1326,"&lt;="&amp;$D$5))</f>
        <v>35</v>
      </c>
      <c r="E14" s="36">
        <f>IF($A14="","",SUMIFS(Sales_Entry!$F$22:$F$1859,Sales_Entry!$E$22:$E$1859,$A14,Sales_Entry!$B$22:$B$1859,"&gt;="&amp;$B$5,Sales_Entry!$B$22:$B$1859,"&lt;="&amp;$D$5))</f>
        <v>35</v>
      </c>
      <c r="F14" s="36">
        <f t="shared" si="1"/>
        <v>0</v>
      </c>
      <c r="G14" s="5">
        <f>IF($A14="","",Stock_Master!$H$9)</f>
        <v>48</v>
      </c>
      <c r="H14" s="5">
        <f t="shared" si="0"/>
        <v>0</v>
      </c>
    </row>
    <row r="15" spans="1:8" x14ac:dyDescent="0.25">
      <c r="A15" s="4" t="str">
        <f>IF(Stock_Master!$A$5="","",Stock_Master!$A$5)</f>
        <v>Buffalo Milk</v>
      </c>
      <c r="B15" s="4" t="str">
        <f>IF(Stock_Master!$A$5="","",Stock_Master!$B$5)</f>
        <v>Liter</v>
      </c>
      <c r="C15" s="36">
        <f>IF($A15="","",Stock_Master!$C$5+SUMIFS(Purchase_Entry!$M$9:$M$1326,Purchase_Entry!$F$9:$F$1326,$A15,Purchase_Entry!$A$9:$A$1326,"&lt;"&amp;$B$5)-SUMIFS(Sales_Entry!$F$22:$F$1859,Sales_Entry!$E$22:$E$1859,$A15,Sales_Entry!$A$22:$A$1859,"&lt;"&amp;$B$5))</f>
        <v>0</v>
      </c>
      <c r="D15" s="36">
        <f>IF($A15="","",SUMIFS(Purchase_Entry!$M$9:$M$1326,Purchase_Entry!$F$9:$F$1326,$A15,Purchase_Entry!$B$9:$B$1326,"&gt;="&amp;$B$5,Purchase_Entry!$B$9:$B$1326,"&lt;="&amp;$D$5))</f>
        <v>3482.7999999999993</v>
      </c>
      <c r="E15" s="36">
        <f>IF($A15="","",SUMIFS(Sales_Entry!$F$22:$F$1859,Sales_Entry!$E$22:$E$1859,$A15,Sales_Entry!$B$22:$B$1859,"&gt;="&amp;$B$5,Sales_Entry!$B$22:$B$1859,"&lt;="&amp;$D$5))</f>
        <v>0</v>
      </c>
      <c r="F15" s="36">
        <f t="shared" si="1"/>
        <v>3482.7999999999993</v>
      </c>
      <c r="G15" s="5">
        <f>IF($A15="","",Stock_Master!$H$5)</f>
        <v>95</v>
      </c>
      <c r="H15" s="5">
        <f t="shared" si="0"/>
        <v>330865.99999999994</v>
      </c>
    </row>
    <row r="16" spans="1:8" x14ac:dyDescent="0.25">
      <c r="A16" s="4" t="str">
        <f>IF(Stock_Master!$A$10="","",Stock_Master!$A$10)</f>
        <v>Cream</v>
      </c>
      <c r="B16" s="4" t="str">
        <f>IF(Stock_Master!$A$10="","",Stock_Master!$B$10)</f>
        <v>Kg</v>
      </c>
      <c r="C16" s="36">
        <f>IF($A16="","",Stock_Master!$C$10+SUMIFS(Purchase_Entry!$M$9:$M$1326,Purchase_Entry!$F$9:$F$1326,$A16,Purchase_Entry!$A$9:$A$1326,"&lt;"&amp;$B$5)-SUMIFS(Sales_Entry!$F$22:$F$1859,Sales_Entry!$E$22:$E$1859,$A16,Sales_Entry!$A$22:$A$1859,"&lt;"&amp;$B$5))</f>
        <v>0</v>
      </c>
      <c r="D16" s="36">
        <f>IF($A16="","",SUMIFS(Purchase_Entry!$M$9:$M$1326,Purchase_Entry!$F$9:$F$1326,$A16,Purchase_Entry!$B$9:$B$1326,"&gt;="&amp;$B$5,Purchase_Entry!$B$9:$B$1326,"&lt;="&amp;$D$5))</f>
        <v>224</v>
      </c>
      <c r="E16" s="36">
        <f>IF($A16="","",SUMIFS(Sales_Entry!$F$22:$F$1859,Sales_Entry!$E$22:$E$1859,$A16,Sales_Entry!$B$22:$B$1859,"&gt;="&amp;$B$5,Sales_Entry!$B$22:$B$1859,"&lt;="&amp;$D$5))</f>
        <v>128</v>
      </c>
      <c r="F16" s="36">
        <f t="shared" si="1"/>
        <v>96</v>
      </c>
      <c r="G16" s="5">
        <f>IF($A16="","",Stock_Master!$H$10)</f>
        <v>550</v>
      </c>
      <c r="H16" s="5">
        <f t="shared" si="0"/>
        <v>52800</v>
      </c>
    </row>
    <row r="17" spans="1:8" x14ac:dyDescent="0.25">
      <c r="A17" s="4" t="str">
        <f>IF(Stock_Master!$A$11="","",Stock_Master!$A$11)</f>
        <v/>
      </c>
      <c r="B17" s="4" t="str">
        <f>IF(Stock_Master!$A$11="","",Stock_Master!$B$11)</f>
        <v/>
      </c>
      <c r="C17" s="36" t="str">
        <f>IF($A17="","",Stock_Master!$C$11+SUMIFS(Purchase_Entry!$M$9:$M$1326,Purchase_Entry!$F$9:$F$1326,$A17,Purchase_Entry!$A$9:$A$1326,"&lt;"&amp;$B$5)-SUMIFS(Sales_Entry!$F$22:$F$1859,Sales_Entry!$E$22:$E$1859,$A17,Sales_Entry!$A$22:$A$1859,"&lt;"&amp;$B$5))</f>
        <v/>
      </c>
      <c r="D17" s="36" t="str">
        <f>IF($A17="","",SUMIFS(Purchase_Entry!$M$9:$M$1326,Purchase_Entry!$F$9:$F$1326,$A17,Purchase_Entry!$A$9:$A$1326,"&gt;="&amp;$B$5,Purchase_Entry!$A$9:$A$1326,"&lt;="&amp;$D$5))</f>
        <v/>
      </c>
      <c r="E17" s="36" t="str">
        <f>IF($A17="","",SUMIFS(Sales_Entry!$F$22:$F$1859,Sales_Entry!$E$22:$E$1859,$A17,Sales_Entry!$A$22:$A$1859,"&gt;="&amp;$B$5,Sales_Entry!$A$22:$A$1859,"&lt;="&amp;$D$5))</f>
        <v/>
      </c>
      <c r="F17" s="36" t="str">
        <f t="shared" si="1"/>
        <v/>
      </c>
      <c r="G17" s="5" t="str">
        <f>IF($A17="","",Stock_Master!$H$11)</f>
        <v/>
      </c>
      <c r="H17" s="5" t="str">
        <f t="shared" si="0"/>
        <v/>
      </c>
    </row>
    <row r="18" spans="1:8" x14ac:dyDescent="0.25">
      <c r="A18" s="4" t="str">
        <f>IF(Stock_Master!$A$12="","",Stock_Master!$A$12)</f>
        <v/>
      </c>
      <c r="B18" s="4" t="str">
        <f>IF(Stock_Master!$A$12="","",Stock_Master!$B$12)</f>
        <v/>
      </c>
      <c r="C18" s="36" t="str">
        <f>IF($A18="","",Stock_Master!$C$12+SUMIFS(Purchase_Entry!$M$9:$M$1326,Purchase_Entry!$F$9:$F$1326,$A18,Purchase_Entry!$A$9:$A$1326,"&lt;"&amp;$B$5)-SUMIFS(Sales_Entry!$F$22:$F$1859,Sales_Entry!$E$22:$E$1859,$A18,Sales_Entry!$A$22:$A$1859,"&lt;"&amp;$B$5))</f>
        <v/>
      </c>
      <c r="D18" s="36" t="str">
        <f>IF($A18="","",SUMIFS(Purchase_Entry!$M$9:$M$1326,Purchase_Entry!$F$9:$F$1326,$A18,Purchase_Entry!$A$9:$A$1326,"&gt;="&amp;$B$5,Purchase_Entry!$A$9:$A$1326,"&lt;="&amp;$D$5))</f>
        <v/>
      </c>
      <c r="E18" s="36" t="str">
        <f>IF($A18="","",SUMIFS(Sales_Entry!$F$22:$F$1859,Sales_Entry!$E$22:$E$1859,$A18,Sales_Entry!$A$22:$A$1859,"&gt;="&amp;$B$5,Sales_Entry!$A$22:$A$1859,"&lt;="&amp;$D$5))</f>
        <v/>
      </c>
      <c r="F18" s="36" t="str">
        <f t="shared" si="1"/>
        <v/>
      </c>
      <c r="G18" s="5" t="str">
        <f>IF($A18="","",Stock_Master!$H$12)</f>
        <v/>
      </c>
      <c r="H18" s="5" t="str">
        <f t="shared" si="0"/>
        <v/>
      </c>
    </row>
    <row r="19" spans="1:8" x14ac:dyDescent="0.25">
      <c r="A19" s="4" t="str">
        <f>IF(Stock_Master!$A$13="","",Stock_Master!$A$13)</f>
        <v/>
      </c>
      <c r="B19" s="4" t="str">
        <f>IF(Stock_Master!$A$13="","",Stock_Master!$B$13)</f>
        <v/>
      </c>
      <c r="C19" s="36" t="str">
        <f>IF($A19="","",Stock_Master!$C$13+SUMIFS(Purchase_Entry!$M$9:$M$1326,Purchase_Entry!$F$9:$F$1326,$A19,Purchase_Entry!$A$9:$A$1326,"&lt;"&amp;$B$5)-SUMIFS(Sales_Entry!$F$22:$F$1859,Sales_Entry!$E$22:$E$1859,$A19,Sales_Entry!$A$22:$A$1859,"&lt;"&amp;$B$5))</f>
        <v/>
      </c>
      <c r="D19" s="36" t="str">
        <f>IF($A19="","",SUMIFS(Purchase_Entry!$M$9:$M$1326,Purchase_Entry!$F$9:$F$1326,$A19,Purchase_Entry!$A$9:$A$1326,"&gt;="&amp;$B$5,Purchase_Entry!$A$9:$A$1326,"&lt;="&amp;$D$5))</f>
        <v/>
      </c>
      <c r="E19" s="36" t="str">
        <f>IF($A19="","",SUMIFS(Sales_Entry!$F$22:$F$1859,Sales_Entry!$E$22:$E$1859,$A19,Sales_Entry!$A$22:$A$1859,"&gt;="&amp;$B$5,Sales_Entry!$A$22:$A$1859,"&lt;="&amp;$D$5))</f>
        <v/>
      </c>
      <c r="F19" s="36" t="str">
        <f t="shared" si="1"/>
        <v/>
      </c>
      <c r="G19" s="5" t="str">
        <f>IF($A19="","",Stock_Master!$H$13)</f>
        <v/>
      </c>
      <c r="H19" s="5" t="str">
        <f t="shared" si="0"/>
        <v/>
      </c>
    </row>
    <row r="20" spans="1:8" x14ac:dyDescent="0.25">
      <c r="A20" s="4" t="str">
        <f>IF(Stock_Master!$A$14="","",Stock_Master!$A$14)</f>
        <v/>
      </c>
      <c r="B20" s="4" t="str">
        <f>IF(Stock_Master!$A$14="","",Stock_Master!$B$14)</f>
        <v/>
      </c>
      <c r="C20" s="36" t="str">
        <f>IF($A20="","",Stock_Master!$C$14+SUMIFS(Purchase_Entry!$M$9:$M$1326,Purchase_Entry!$F$9:$F$1326,$A20,Purchase_Entry!$A$9:$A$1326,"&lt;"&amp;$B$5)-SUMIFS(Sales_Entry!$F$22:$F$1859,Sales_Entry!$E$22:$E$1859,$A20,Sales_Entry!$A$22:$A$1859,"&lt;"&amp;$B$5))</f>
        <v/>
      </c>
      <c r="D20" s="36" t="str">
        <f>IF($A20="","",SUMIFS(Purchase_Entry!$M$9:$M$1326,Purchase_Entry!$F$9:$F$1326,$A20,Purchase_Entry!$A$9:$A$1326,"&gt;="&amp;$B$5,Purchase_Entry!$A$9:$A$1326,"&lt;="&amp;$D$5))</f>
        <v/>
      </c>
      <c r="E20" s="36" t="str">
        <f>IF($A20="","",SUMIFS(Sales_Entry!$F$22:$F$1859,Sales_Entry!$E$22:$E$1859,$A20,Sales_Entry!$A$22:$A$1859,"&gt;="&amp;$B$5,Sales_Entry!$A$22:$A$1859,"&lt;="&amp;$D$5))</f>
        <v/>
      </c>
      <c r="F20" s="36" t="str">
        <f t="shared" si="1"/>
        <v/>
      </c>
      <c r="G20" s="5" t="str">
        <f>IF($A20="","",Stock_Master!$H$14)</f>
        <v/>
      </c>
      <c r="H20" s="5" t="str">
        <f t="shared" si="0"/>
        <v/>
      </c>
    </row>
    <row r="21" spans="1:8" x14ac:dyDescent="0.25">
      <c r="A21" s="4" t="str">
        <f>IF(Stock_Master!$A$15="","",Stock_Master!$A$15)</f>
        <v/>
      </c>
      <c r="B21" s="4" t="str">
        <f>IF(Stock_Master!$A$15="","",Stock_Master!$B$15)</f>
        <v/>
      </c>
      <c r="C21" s="36" t="str">
        <f>IF($A21="","",Stock_Master!$C$15+SUMIFS(Purchase_Entry!$M$9:$M$1326,Purchase_Entry!$F$9:$F$1326,$A21,Purchase_Entry!$A$9:$A$1326,"&lt;"&amp;$B$5)-SUMIFS(Sales_Entry!$F$22:$F$1859,Sales_Entry!$E$22:$E$1859,$A21,Sales_Entry!$A$22:$A$1859,"&lt;"&amp;$B$5))</f>
        <v/>
      </c>
      <c r="D21" s="36" t="str">
        <f>IF($A21="","",SUMIFS(Purchase_Entry!$M$9:$M$1326,Purchase_Entry!$F$9:$F$1326,$A21,Purchase_Entry!$A$9:$A$1326,"&gt;="&amp;$B$5,Purchase_Entry!$A$9:$A$1326,"&lt;="&amp;$D$5))</f>
        <v/>
      </c>
      <c r="E21" s="36" t="str">
        <f>IF($A21="","",SUMIFS(Sales_Entry!$F$22:$F$1859,Sales_Entry!$E$22:$E$1859,$A21,Sales_Entry!$A$22:$A$1859,"&gt;="&amp;$B$5,Sales_Entry!$A$22:$A$1859,"&lt;="&amp;$D$5))</f>
        <v/>
      </c>
      <c r="F21" s="36" t="str">
        <f t="shared" si="1"/>
        <v/>
      </c>
      <c r="G21" s="5" t="str">
        <f>IF($A21="","",Stock_Master!$H$15)</f>
        <v/>
      </c>
      <c r="H21" s="5" t="str">
        <f t="shared" si="0"/>
        <v/>
      </c>
    </row>
    <row r="22" spans="1:8" x14ac:dyDescent="0.25">
      <c r="A22" s="4" t="str">
        <f>IF(Stock_Master!$A$41="","",Stock_Master!$A$41)</f>
        <v/>
      </c>
      <c r="B22" s="4" t="str">
        <f>IF(Stock_Master!$A$41="","",Stock_Master!$B$41)</f>
        <v/>
      </c>
      <c r="C22" s="36" t="str">
        <f>IF($A22="","",Stock_Master!$C$41+SUMIFS(Purchase_Entry!$M$9:$M$1326,Purchase_Entry!$F$9:$F$1326,$A22,Purchase_Entry!$A$9:$A$1326,"&lt;"&amp;$B$5)-SUMIFS(Sales_Entry!$F$22:$F$1859,Sales_Entry!$E$22:$E$1859,$A22,Sales_Entry!$A$22:$A$1859,"&lt;"&amp;$B$5))</f>
        <v/>
      </c>
      <c r="D22" s="36" t="str">
        <f>IF($A22="","",SUMIFS(Purchase_Entry!$M$9:$M$1326,Purchase_Entry!$F$9:$F$1326,$A22,Purchase_Entry!$A$9:$A$1326,"&gt;="&amp;$B$5,Purchase_Entry!$A$9:$A$1326,"&lt;="&amp;$D$5))</f>
        <v/>
      </c>
      <c r="E22" s="36" t="str">
        <f>IF($A22="","",SUMIFS(Sales_Entry!$F$22:$F$1859,Sales_Entry!$E$22:$E$1859,$A22,Sales_Entry!$A$22:$A$1859,"&gt;="&amp;$B$5,Sales_Entry!$A$22:$A$1859,"&lt;="&amp;$D$5))</f>
        <v/>
      </c>
      <c r="F22" s="36" t="str">
        <f t="shared" si="1"/>
        <v/>
      </c>
      <c r="G22" s="5" t="str">
        <f>IF($A22="","",Stock_Master!$H$41)</f>
        <v/>
      </c>
      <c r="H22" s="5" t="str">
        <f t="shared" si="0"/>
        <v/>
      </c>
    </row>
    <row r="23" spans="1:8" ht="15.95" customHeight="1" x14ac:dyDescent="0.25">
      <c r="A23" s="38"/>
      <c r="B23" s="39" t="s">
        <v>115</v>
      </c>
      <c r="C23" s="53">
        <f>SUM(C9:C22)</f>
        <v>0</v>
      </c>
      <c r="D23" s="53">
        <f>SUM(D9:D22)</f>
        <v>7868.5999999999985</v>
      </c>
      <c r="E23" s="53">
        <f>SUM(E9:E22)</f>
        <v>6944</v>
      </c>
      <c r="F23" s="53">
        <f>SUM(F9:F22)</f>
        <v>924.599999999999</v>
      </c>
      <c r="G23" s="38"/>
      <c r="H23" s="40">
        <f>SUM(H9:H22)</f>
        <v>179862.49999999991</v>
      </c>
    </row>
    <row r="25" spans="1:8" x14ac:dyDescent="0.25">
      <c r="A25" s="49" t="s">
        <v>1474</v>
      </c>
    </row>
    <row r="26" spans="1:8" x14ac:dyDescent="0.25">
      <c r="A26" s="48" t="s">
        <v>1475</v>
      </c>
    </row>
    <row r="28" spans="1:8" x14ac:dyDescent="0.25">
      <c r="G28" s="50" t="s">
        <v>1476</v>
      </c>
    </row>
  </sheetData>
  <mergeCells count="3">
    <mergeCell ref="A3:H3"/>
    <mergeCell ref="A2:H2"/>
    <mergeCell ref="A1:H1"/>
  </mergeCells>
  <conditionalFormatting sqref="F9:F22">
    <cfRule type="cellIs" dxfId="0" priority="1" operator="lessThanOrEqual">
      <formula>0</formula>
    </cfRule>
  </conditionalFormatting>
  <printOptions horizontalCentered="1"/>
  <pageMargins left="0.75" right="0.75" top="1" bottom="1" header="0.5" footer="0.5"/>
  <pageSetup fitToHeight="0" orientation="landscape"/>
  <headerFooter>
    <oddHeader>&amp;C&amp;"Calibri,Bold"&amp;12 &amp;K1F3864[Your Dairy Plant Name]</oddHeader>
    <oddFooter>&amp;LPrinted &amp;D&amp;RPage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3864"/>
    <pageSetUpPr fitToPage="1"/>
  </sheetPr>
  <dimension ref="A1:F27"/>
  <sheetViews>
    <sheetView showGridLines="0" workbookViewId="0">
      <selection activeCell="B13" sqref="B13"/>
    </sheetView>
  </sheetViews>
  <sheetFormatPr defaultColWidth="8.85546875" defaultRowHeight="15" x14ac:dyDescent="0.25"/>
  <cols>
    <col min="1" max="1" width="6" customWidth="1"/>
    <col min="2" max="2" width="28" customWidth="1"/>
    <col min="3" max="3" width="12" customWidth="1"/>
    <col min="4" max="6" width="14" customWidth="1"/>
  </cols>
  <sheetData>
    <row r="1" spans="1:6" x14ac:dyDescent="0.25">
      <c r="A1" s="277" t="str">
        <f>BizName</f>
        <v>PRARAMBHA DAIRY SUPPLIERS</v>
      </c>
      <c r="B1" s="266"/>
      <c r="C1" s="266"/>
      <c r="D1" s="266"/>
      <c r="E1" s="266"/>
      <c r="F1" s="266"/>
    </row>
    <row r="2" spans="1:6" x14ac:dyDescent="0.25">
      <c r="A2" s="276" t="str">
        <f>Settings!B6&amp;" | "&amp;Settings!B8</f>
        <v>[Address] | 9860316702</v>
      </c>
      <c r="B2" s="266"/>
      <c r="C2" s="266"/>
      <c r="D2" s="266"/>
      <c r="E2" s="266"/>
      <c r="F2" s="266"/>
    </row>
    <row r="3" spans="1:6" x14ac:dyDescent="0.25">
      <c r="A3" s="276" t="str">
        <f>"Phone: "&amp;Settings!B9&amp;"  |  PAN/VAT: "&amp;Settings!B11</f>
        <v>Phone: prarambhadairy@gmail.com  |  PAN/VAT: 152747352</v>
      </c>
      <c r="B3" s="266"/>
      <c r="C3" s="266"/>
      <c r="D3" s="266"/>
      <c r="E3" s="266"/>
      <c r="F3" s="266"/>
    </row>
    <row r="5" spans="1:6" x14ac:dyDescent="0.25">
      <c r="A5" s="275" t="s">
        <v>1564</v>
      </c>
      <c r="B5" s="266"/>
      <c r="C5" s="266"/>
      <c r="D5" s="266"/>
      <c r="E5" s="266"/>
      <c r="F5" s="266"/>
    </row>
    <row r="7" spans="1:6" x14ac:dyDescent="0.25">
      <c r="A7" s="33" t="s">
        <v>1565</v>
      </c>
      <c r="D7" s="33" t="s">
        <v>1566</v>
      </c>
    </row>
    <row r="8" spans="1:6" x14ac:dyDescent="0.25">
      <c r="A8" s="33" t="s">
        <v>1567</v>
      </c>
      <c r="B8" s="102">
        <f ca="1">TODAY()</f>
        <v>46284</v>
      </c>
      <c r="D8" t="s">
        <v>1568</v>
      </c>
    </row>
    <row r="9" spans="1:6" x14ac:dyDescent="0.25">
      <c r="D9" t="s">
        <v>1569</v>
      </c>
    </row>
    <row r="10" spans="1:6" x14ac:dyDescent="0.25">
      <c r="D10" t="s">
        <v>1570</v>
      </c>
    </row>
    <row r="12" spans="1:6" ht="27.95" customHeight="1" x14ac:dyDescent="0.25">
      <c r="A12" s="3" t="s">
        <v>1571</v>
      </c>
      <c r="B12" s="3" t="s">
        <v>1458</v>
      </c>
      <c r="C12" s="3" t="s">
        <v>120</v>
      </c>
      <c r="D12" s="3" t="s">
        <v>121</v>
      </c>
      <c r="E12" s="3" t="s">
        <v>84</v>
      </c>
      <c r="F12" s="3" t="s">
        <v>1572</v>
      </c>
    </row>
    <row r="13" spans="1:6" ht="15.95" customHeight="1" x14ac:dyDescent="0.25">
      <c r="A13" s="54">
        <v>1</v>
      </c>
      <c r="B13" s="54"/>
      <c r="C13" s="54"/>
      <c r="D13" s="55"/>
      <c r="E13" s="55" t="str">
        <f t="shared" ref="E13:E20" si="0">IF($C13="","",$C13*$D13)</f>
        <v/>
      </c>
      <c r="F13" s="55" t="str">
        <f t="shared" ref="F13:F20" si="1">IF($C13="","",$E13)</f>
        <v/>
      </c>
    </row>
    <row r="14" spans="1:6" ht="15.95" customHeight="1" x14ac:dyDescent="0.25">
      <c r="A14" s="54">
        <v>2</v>
      </c>
      <c r="B14" s="54"/>
      <c r="C14" s="54"/>
      <c r="D14" s="55"/>
      <c r="E14" s="55" t="str">
        <f t="shared" si="0"/>
        <v/>
      </c>
      <c r="F14" s="55" t="str">
        <f t="shared" si="1"/>
        <v/>
      </c>
    </row>
    <row r="15" spans="1:6" ht="15.95" customHeight="1" x14ac:dyDescent="0.25">
      <c r="A15" s="54">
        <v>3</v>
      </c>
      <c r="B15" s="54"/>
      <c r="C15" s="54"/>
      <c r="D15" s="55"/>
      <c r="E15" s="55" t="str">
        <f t="shared" si="0"/>
        <v/>
      </c>
      <c r="F15" s="55" t="str">
        <f t="shared" si="1"/>
        <v/>
      </c>
    </row>
    <row r="16" spans="1:6" ht="15.95" customHeight="1" x14ac:dyDescent="0.25">
      <c r="A16" s="54">
        <v>4</v>
      </c>
      <c r="B16" s="54"/>
      <c r="C16" s="54"/>
      <c r="D16" s="55"/>
      <c r="E16" s="55" t="str">
        <f t="shared" si="0"/>
        <v/>
      </c>
      <c r="F16" s="55" t="str">
        <f t="shared" si="1"/>
        <v/>
      </c>
    </row>
    <row r="17" spans="1:6" ht="15.95" customHeight="1" x14ac:dyDescent="0.25">
      <c r="A17" s="54">
        <v>5</v>
      </c>
      <c r="B17" s="54"/>
      <c r="C17" s="54"/>
      <c r="D17" s="55"/>
      <c r="E17" s="55" t="str">
        <f t="shared" si="0"/>
        <v/>
      </c>
      <c r="F17" s="55" t="str">
        <f t="shared" si="1"/>
        <v/>
      </c>
    </row>
    <row r="18" spans="1:6" ht="15.95" customHeight="1" x14ac:dyDescent="0.25">
      <c r="A18" s="54">
        <v>6</v>
      </c>
      <c r="B18" s="54"/>
      <c r="C18" s="54"/>
      <c r="D18" s="55"/>
      <c r="E18" s="55" t="str">
        <f t="shared" si="0"/>
        <v/>
      </c>
      <c r="F18" s="55" t="str">
        <f t="shared" si="1"/>
        <v/>
      </c>
    </row>
    <row r="19" spans="1:6" ht="15.95" customHeight="1" x14ac:dyDescent="0.25">
      <c r="A19" s="54">
        <v>7</v>
      </c>
      <c r="B19" s="54"/>
      <c r="C19" s="54"/>
      <c r="D19" s="55"/>
      <c r="E19" s="55" t="str">
        <f t="shared" si="0"/>
        <v/>
      </c>
      <c r="F19" s="55" t="str">
        <f t="shared" si="1"/>
        <v/>
      </c>
    </row>
    <row r="20" spans="1:6" ht="15.95" customHeight="1" x14ac:dyDescent="0.25">
      <c r="A20" s="54">
        <v>8</v>
      </c>
      <c r="B20" s="54"/>
      <c r="C20" s="54"/>
      <c r="D20" s="55"/>
      <c r="E20" s="55" t="str">
        <f t="shared" si="0"/>
        <v/>
      </c>
      <c r="F20" s="55" t="str">
        <f t="shared" si="1"/>
        <v/>
      </c>
    </row>
    <row r="21" spans="1:6" ht="15.95" customHeight="1" x14ac:dyDescent="0.25">
      <c r="E21" s="56" t="s">
        <v>1573</v>
      </c>
      <c r="F21" s="57">
        <f>SUM(F13:F20)</f>
        <v>0</v>
      </c>
    </row>
    <row r="23" spans="1:6" x14ac:dyDescent="0.25">
      <c r="A23" t="s">
        <v>1574</v>
      </c>
    </row>
    <row r="25" spans="1:6" x14ac:dyDescent="0.25">
      <c r="A25" t="s">
        <v>1575</v>
      </c>
    </row>
    <row r="27" spans="1:6" x14ac:dyDescent="0.25">
      <c r="E27" s="50" t="s">
        <v>1476</v>
      </c>
    </row>
  </sheetData>
  <mergeCells count="4">
    <mergeCell ref="A3:F3"/>
    <mergeCell ref="A2:F2"/>
    <mergeCell ref="A1:F1"/>
    <mergeCell ref="A5:F5"/>
  </mergeCells>
  <printOptions horizontalCentered="1"/>
  <pageMargins left="0.75" right="0.75" top="1" bottom="1" header="0.5" footer="0.5"/>
  <pageSetup fitToHeight="0" orientation="portrait"/>
  <headerFooter>
    <oddHeader>&amp;C&amp;"Calibri,Bold"&amp;12 &amp;K1F3864[Your Dairy Plant Name]</oddHeader>
    <oddFooter>&amp;LPrinted &amp;D&amp;RPage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7"/>
  <sheetViews>
    <sheetView topLeftCell="E1" workbookViewId="0">
      <pane ySplit="3" topLeftCell="A17" activePane="bottomLeft" state="frozen"/>
      <selection pane="bottomLeft" activeCell="J27" sqref="J27"/>
    </sheetView>
  </sheetViews>
  <sheetFormatPr defaultColWidth="8.85546875" defaultRowHeight="15" x14ac:dyDescent="0.25"/>
  <cols>
    <col min="1" max="2" width="12" customWidth="1"/>
    <col min="3" max="3" width="11" customWidth="1"/>
    <col min="4" max="4" width="10" customWidth="1"/>
    <col min="5" max="5" width="26" customWidth="1"/>
    <col min="6" max="6" width="14" customWidth="1"/>
    <col min="7" max="7" width="16" customWidth="1"/>
    <col min="8" max="10" width="14" customWidth="1"/>
    <col min="11" max="12" width="11" customWidth="1"/>
    <col min="13" max="13" width="22.85546875" bestFit="1" customWidth="1"/>
  </cols>
  <sheetData>
    <row r="1" spans="1:13" ht="17.25" customHeight="1" x14ac:dyDescent="0.3">
      <c r="A1" s="283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</row>
    <row r="2" spans="1:13" x14ac:dyDescent="0.25">
      <c r="A2" t="s">
        <v>1</v>
      </c>
      <c r="C2">
        <f>SUM(K3:K26)</f>
        <v>0</v>
      </c>
      <c r="D2" t="s">
        <v>2</v>
      </c>
      <c r="E2">
        <v>24</v>
      </c>
    </row>
    <row r="3" spans="1:13" ht="30" customHeight="1" x14ac:dyDescent="0.25">
      <c r="A3" s="169" t="s">
        <v>3</v>
      </c>
      <c r="B3" s="169" t="s">
        <v>4</v>
      </c>
      <c r="C3" s="169" t="s">
        <v>5</v>
      </c>
      <c r="D3" s="169" t="s">
        <v>6</v>
      </c>
      <c r="E3" s="169" t="s">
        <v>7</v>
      </c>
      <c r="F3" s="169" t="s">
        <v>8</v>
      </c>
      <c r="G3" s="169" t="s">
        <v>9</v>
      </c>
      <c r="H3" s="169" t="s">
        <v>10</v>
      </c>
      <c r="I3" s="182" t="s">
        <v>11</v>
      </c>
      <c r="J3" s="182" t="s">
        <v>12</v>
      </c>
      <c r="K3" s="169" t="s">
        <v>13</v>
      </c>
      <c r="L3" s="169" t="s">
        <v>14</v>
      </c>
      <c r="M3" s="169" t="s">
        <v>15</v>
      </c>
    </row>
    <row r="4" spans="1:13" x14ac:dyDescent="0.25">
      <c r="A4" s="170" t="s">
        <v>16</v>
      </c>
      <c r="B4" s="196">
        <f t="shared" ref="B4:B27" si="0">IF(A4="","",IF(ISNUMBER(A4),IFERROR(VLOOKUP(TEXT(A4,"yyyy/mm/dd"),BSAD,2,FALSE),""),IFERROR(VLOOKUP(A4,BSAD,2,FALSE),"")))</f>
        <v>46205</v>
      </c>
      <c r="C4" s="170" t="s">
        <v>17</v>
      </c>
      <c r="D4" s="170" t="s">
        <v>18</v>
      </c>
      <c r="E4" s="170" t="s">
        <v>19</v>
      </c>
      <c r="F4" s="170" t="s">
        <v>20</v>
      </c>
      <c r="G4" s="170" t="s">
        <v>21</v>
      </c>
      <c r="H4" s="170">
        <v>13000</v>
      </c>
      <c r="I4" s="170"/>
      <c r="J4" s="170">
        <f>H4-I4</f>
        <v>13000</v>
      </c>
      <c r="K4" s="170" t="s">
        <v>22</v>
      </c>
      <c r="L4" s="170" t="s">
        <v>23</v>
      </c>
      <c r="M4" s="170"/>
    </row>
    <row r="5" spans="1:13" x14ac:dyDescent="0.25">
      <c r="A5" t="s">
        <v>24</v>
      </c>
      <c r="B5" s="196">
        <f t="shared" si="0"/>
        <v>46207</v>
      </c>
      <c r="C5" t="s">
        <v>25</v>
      </c>
      <c r="D5" t="s">
        <v>18</v>
      </c>
      <c r="E5" t="s">
        <v>19</v>
      </c>
      <c r="F5" t="s">
        <v>20</v>
      </c>
      <c r="G5" t="s">
        <v>21</v>
      </c>
      <c r="H5">
        <v>500</v>
      </c>
      <c r="J5">
        <f t="shared" ref="J5:J27" si="1">J4+H5-I5</f>
        <v>13500</v>
      </c>
      <c r="K5" s="170" t="s">
        <v>22</v>
      </c>
      <c r="L5" t="s">
        <v>23</v>
      </c>
    </row>
    <row r="6" spans="1:13" x14ac:dyDescent="0.25">
      <c r="A6" s="170" t="s">
        <v>26</v>
      </c>
      <c r="B6" s="196">
        <f t="shared" si="0"/>
        <v>46208</v>
      </c>
      <c r="C6" s="170" t="s">
        <v>27</v>
      </c>
      <c r="D6" s="170" t="s">
        <v>18</v>
      </c>
      <c r="E6" s="170" t="s">
        <v>19</v>
      </c>
      <c r="F6" s="170" t="s">
        <v>20</v>
      </c>
      <c r="G6" s="170" t="s">
        <v>21</v>
      </c>
      <c r="H6" s="170">
        <v>500</v>
      </c>
      <c r="I6" s="170"/>
      <c r="J6">
        <f t="shared" si="1"/>
        <v>14000</v>
      </c>
      <c r="K6" s="170" t="s">
        <v>22</v>
      </c>
      <c r="L6" s="170" t="s">
        <v>23</v>
      </c>
      <c r="M6" s="170"/>
    </row>
    <row r="7" spans="1:13" x14ac:dyDescent="0.25">
      <c r="A7" t="s">
        <v>28</v>
      </c>
      <c r="B7" s="196">
        <f t="shared" si="0"/>
        <v>46210</v>
      </c>
      <c r="C7" t="s">
        <v>29</v>
      </c>
      <c r="D7" t="s">
        <v>18</v>
      </c>
      <c r="E7" t="s">
        <v>19</v>
      </c>
      <c r="F7" t="s">
        <v>20</v>
      </c>
      <c r="G7" t="s">
        <v>21</v>
      </c>
      <c r="H7">
        <v>1000</v>
      </c>
      <c r="J7">
        <f t="shared" si="1"/>
        <v>15000</v>
      </c>
      <c r="K7" s="170" t="s">
        <v>22</v>
      </c>
      <c r="L7" t="s">
        <v>30</v>
      </c>
    </row>
    <row r="8" spans="1:13" x14ac:dyDescent="0.25">
      <c r="A8" s="170" t="s">
        <v>31</v>
      </c>
      <c r="B8" s="196">
        <f t="shared" si="0"/>
        <v>46211</v>
      </c>
      <c r="C8" s="170" t="s">
        <v>32</v>
      </c>
      <c r="D8" s="170" t="s">
        <v>18</v>
      </c>
      <c r="E8" s="170" t="s">
        <v>19</v>
      </c>
      <c r="F8" s="170" t="s">
        <v>20</v>
      </c>
      <c r="G8" s="170" t="s">
        <v>21</v>
      </c>
      <c r="H8" s="170">
        <v>1000</v>
      </c>
      <c r="I8" s="170"/>
      <c r="J8">
        <f t="shared" si="1"/>
        <v>16000</v>
      </c>
      <c r="K8" s="170" t="s">
        <v>22</v>
      </c>
      <c r="L8" t="s">
        <v>30</v>
      </c>
      <c r="M8" s="170"/>
    </row>
    <row r="9" spans="1:13" x14ac:dyDescent="0.25">
      <c r="A9" t="s">
        <v>33</v>
      </c>
      <c r="B9" s="196">
        <f t="shared" si="0"/>
        <v>46212</v>
      </c>
      <c r="C9" t="s">
        <v>34</v>
      </c>
      <c r="D9" t="s">
        <v>18</v>
      </c>
      <c r="E9" t="s">
        <v>19</v>
      </c>
      <c r="F9" t="s">
        <v>20</v>
      </c>
      <c r="G9" t="s">
        <v>21</v>
      </c>
      <c r="H9">
        <v>2000</v>
      </c>
      <c r="J9">
        <f t="shared" si="1"/>
        <v>18000</v>
      </c>
      <c r="K9" s="170" t="s">
        <v>22</v>
      </c>
      <c r="L9" t="s">
        <v>30</v>
      </c>
    </row>
    <row r="10" spans="1:13" x14ac:dyDescent="0.25">
      <c r="A10" s="170" t="s">
        <v>35</v>
      </c>
      <c r="B10" s="196">
        <f t="shared" si="0"/>
        <v>46213</v>
      </c>
      <c r="C10" s="170" t="s">
        <v>36</v>
      </c>
      <c r="D10" s="170" t="s">
        <v>18</v>
      </c>
      <c r="E10" s="170" t="s">
        <v>19</v>
      </c>
      <c r="F10" s="170" t="s">
        <v>20</v>
      </c>
      <c r="G10" s="170" t="s">
        <v>21</v>
      </c>
      <c r="H10" s="170">
        <v>1000</v>
      </c>
      <c r="I10" s="170"/>
      <c r="J10">
        <f t="shared" si="1"/>
        <v>19000</v>
      </c>
      <c r="K10" s="170" t="s">
        <v>22</v>
      </c>
      <c r="L10" t="s">
        <v>30</v>
      </c>
      <c r="M10" s="170"/>
    </row>
    <row r="11" spans="1:13" x14ac:dyDescent="0.25">
      <c r="A11" t="s">
        <v>37</v>
      </c>
      <c r="B11" s="196">
        <f t="shared" si="0"/>
        <v>46215</v>
      </c>
      <c r="C11" t="s">
        <v>38</v>
      </c>
      <c r="D11" t="s">
        <v>18</v>
      </c>
      <c r="E11" t="s">
        <v>19</v>
      </c>
      <c r="F11" t="s">
        <v>20</v>
      </c>
      <c r="G11" t="s">
        <v>21</v>
      </c>
      <c r="H11">
        <v>1000</v>
      </c>
      <c r="J11">
        <f t="shared" si="1"/>
        <v>20000</v>
      </c>
      <c r="K11" s="170" t="s">
        <v>22</v>
      </c>
      <c r="L11" t="s">
        <v>30</v>
      </c>
    </row>
    <row r="12" spans="1:13" x14ac:dyDescent="0.25">
      <c r="A12" s="170" t="s">
        <v>39</v>
      </c>
      <c r="B12" s="196">
        <f t="shared" si="0"/>
        <v>46217</v>
      </c>
      <c r="C12" s="170" t="s">
        <v>40</v>
      </c>
      <c r="D12" s="170" t="s">
        <v>18</v>
      </c>
      <c r="E12" s="170" t="s">
        <v>19</v>
      </c>
      <c r="F12" s="170" t="s">
        <v>20</v>
      </c>
      <c r="G12" s="170" t="s">
        <v>21</v>
      </c>
      <c r="H12" s="170">
        <v>1000</v>
      </c>
      <c r="I12" s="170"/>
      <c r="J12">
        <f t="shared" si="1"/>
        <v>21000</v>
      </c>
      <c r="K12" s="170" t="s">
        <v>22</v>
      </c>
      <c r="L12" t="s">
        <v>30</v>
      </c>
      <c r="M12" s="170"/>
    </row>
    <row r="13" spans="1:13" x14ac:dyDescent="0.25">
      <c r="A13" t="s">
        <v>41</v>
      </c>
      <c r="B13" s="196">
        <f t="shared" si="0"/>
        <v>46218</v>
      </c>
      <c r="C13" t="s">
        <v>42</v>
      </c>
      <c r="D13" t="s">
        <v>18</v>
      </c>
      <c r="E13" t="s">
        <v>19</v>
      </c>
      <c r="F13" t="s">
        <v>20</v>
      </c>
      <c r="G13" t="s">
        <v>21</v>
      </c>
      <c r="H13">
        <v>500</v>
      </c>
      <c r="J13">
        <f t="shared" si="1"/>
        <v>21500</v>
      </c>
      <c r="K13" s="170" t="s">
        <v>22</v>
      </c>
      <c r="L13" t="s">
        <v>30</v>
      </c>
    </row>
    <row r="14" spans="1:13" x14ac:dyDescent="0.25">
      <c r="A14" s="170" t="s">
        <v>41</v>
      </c>
      <c r="B14" s="196">
        <f t="shared" si="0"/>
        <v>46218</v>
      </c>
      <c r="C14" s="170" t="s">
        <v>43</v>
      </c>
      <c r="D14" s="170" t="s">
        <v>18</v>
      </c>
      <c r="E14" s="170" t="s">
        <v>19</v>
      </c>
      <c r="F14" s="170" t="s">
        <v>20</v>
      </c>
      <c r="G14" s="170" t="s">
        <v>21</v>
      </c>
      <c r="H14" s="170"/>
      <c r="I14" s="170">
        <v>11000</v>
      </c>
      <c r="J14">
        <f t="shared" si="1"/>
        <v>10500</v>
      </c>
      <c r="K14" s="170" t="s">
        <v>22</v>
      </c>
      <c r="L14" t="s">
        <v>30</v>
      </c>
      <c r="M14" s="170" t="s">
        <v>44</v>
      </c>
    </row>
    <row r="15" spans="1:13" x14ac:dyDescent="0.25">
      <c r="A15" t="s">
        <v>45</v>
      </c>
      <c r="B15" s="196">
        <f t="shared" si="0"/>
        <v>46220</v>
      </c>
      <c r="C15" t="s">
        <v>46</v>
      </c>
      <c r="D15" t="s">
        <v>18</v>
      </c>
      <c r="E15" t="s">
        <v>19</v>
      </c>
      <c r="F15" t="s">
        <v>20</v>
      </c>
      <c r="G15" t="s">
        <v>21</v>
      </c>
      <c r="H15">
        <v>500</v>
      </c>
      <c r="J15">
        <f t="shared" si="1"/>
        <v>11000</v>
      </c>
      <c r="K15" s="170" t="s">
        <v>22</v>
      </c>
      <c r="L15" t="s">
        <v>30</v>
      </c>
    </row>
    <row r="16" spans="1:13" x14ac:dyDescent="0.25">
      <c r="A16" s="170" t="s">
        <v>47</v>
      </c>
      <c r="B16" s="196">
        <f t="shared" si="0"/>
        <v>46221</v>
      </c>
      <c r="C16" s="170" t="s">
        <v>48</v>
      </c>
      <c r="D16" s="170" t="s">
        <v>18</v>
      </c>
      <c r="E16" s="170" t="s">
        <v>19</v>
      </c>
      <c r="F16" s="170" t="s">
        <v>20</v>
      </c>
      <c r="G16" s="170" t="s">
        <v>21</v>
      </c>
      <c r="H16" s="170">
        <v>1000</v>
      </c>
      <c r="I16" s="170"/>
      <c r="J16">
        <f t="shared" si="1"/>
        <v>12000</v>
      </c>
      <c r="K16" s="170" t="s">
        <v>22</v>
      </c>
      <c r="L16" t="s">
        <v>30</v>
      </c>
      <c r="M16" s="170"/>
    </row>
    <row r="17" spans="1:13" x14ac:dyDescent="0.25">
      <c r="A17" t="s">
        <v>49</v>
      </c>
      <c r="B17" s="196">
        <f t="shared" si="0"/>
        <v>46224</v>
      </c>
      <c r="C17" t="s">
        <v>50</v>
      </c>
      <c r="D17" t="s">
        <v>18</v>
      </c>
      <c r="E17" t="s">
        <v>19</v>
      </c>
      <c r="F17" t="s">
        <v>20</v>
      </c>
      <c r="G17" t="s">
        <v>21</v>
      </c>
      <c r="H17">
        <v>1000</v>
      </c>
      <c r="J17">
        <f t="shared" si="1"/>
        <v>13000</v>
      </c>
      <c r="K17" s="170" t="s">
        <v>22</v>
      </c>
      <c r="L17" t="s">
        <v>30</v>
      </c>
    </row>
    <row r="18" spans="1:13" x14ac:dyDescent="0.25">
      <c r="A18" s="170" t="s">
        <v>51</v>
      </c>
      <c r="B18" s="196">
        <f t="shared" si="0"/>
        <v>46231</v>
      </c>
      <c r="C18" s="170" t="s">
        <v>52</v>
      </c>
      <c r="D18" s="170" t="s">
        <v>18</v>
      </c>
      <c r="E18" s="170" t="s">
        <v>19</v>
      </c>
      <c r="F18" s="170" t="s">
        <v>20</v>
      </c>
      <c r="G18" s="170" t="s">
        <v>21</v>
      </c>
      <c r="H18" s="170">
        <v>1000</v>
      </c>
      <c r="I18" s="170"/>
      <c r="J18">
        <f t="shared" si="1"/>
        <v>14000</v>
      </c>
      <c r="K18" s="170" t="s">
        <v>22</v>
      </c>
      <c r="L18" t="s">
        <v>30</v>
      </c>
      <c r="M18" s="170"/>
    </row>
    <row r="19" spans="1:13" x14ac:dyDescent="0.25">
      <c r="A19" t="s">
        <v>53</v>
      </c>
      <c r="B19" s="196">
        <f t="shared" si="0"/>
        <v>46235</v>
      </c>
      <c r="C19" t="s">
        <v>54</v>
      </c>
      <c r="D19" t="s">
        <v>18</v>
      </c>
      <c r="E19" t="s">
        <v>19</v>
      </c>
      <c r="F19" t="s">
        <v>20</v>
      </c>
      <c r="G19" t="s">
        <v>21</v>
      </c>
      <c r="H19">
        <v>500</v>
      </c>
      <c r="J19">
        <f t="shared" si="1"/>
        <v>14500</v>
      </c>
      <c r="K19" s="170" t="s">
        <v>22</v>
      </c>
      <c r="L19" t="s">
        <v>30</v>
      </c>
    </row>
    <row r="20" spans="1:13" x14ac:dyDescent="0.25">
      <c r="A20" s="170" t="s">
        <v>55</v>
      </c>
      <c r="B20" s="196">
        <f t="shared" si="0"/>
        <v>46237</v>
      </c>
      <c r="C20" s="170" t="s">
        <v>56</v>
      </c>
      <c r="D20" s="170" t="s">
        <v>18</v>
      </c>
      <c r="E20" s="170" t="s">
        <v>19</v>
      </c>
      <c r="F20" s="170" t="s">
        <v>20</v>
      </c>
      <c r="G20" s="170" t="s">
        <v>21</v>
      </c>
      <c r="H20" s="170">
        <v>14000</v>
      </c>
      <c r="I20" s="170"/>
      <c r="J20">
        <f t="shared" si="1"/>
        <v>28500</v>
      </c>
      <c r="K20" s="170" t="s">
        <v>22</v>
      </c>
      <c r="L20" t="s">
        <v>30</v>
      </c>
      <c r="M20" s="170"/>
    </row>
    <row r="21" spans="1:13" x14ac:dyDescent="0.25">
      <c r="A21" t="s">
        <v>57</v>
      </c>
      <c r="B21" s="196">
        <f t="shared" si="0"/>
        <v>46238</v>
      </c>
      <c r="C21" t="s">
        <v>58</v>
      </c>
      <c r="D21" t="s">
        <v>18</v>
      </c>
      <c r="E21" t="s">
        <v>19</v>
      </c>
      <c r="F21" t="s">
        <v>20</v>
      </c>
      <c r="G21" t="s">
        <v>21</v>
      </c>
      <c r="H21">
        <v>1000</v>
      </c>
      <c r="J21">
        <f t="shared" si="1"/>
        <v>29500</v>
      </c>
      <c r="K21" s="170" t="s">
        <v>22</v>
      </c>
      <c r="L21" t="s">
        <v>30</v>
      </c>
    </row>
    <row r="22" spans="1:13" x14ac:dyDescent="0.25">
      <c r="A22" s="170" t="s">
        <v>59</v>
      </c>
      <c r="B22" s="196">
        <f t="shared" si="0"/>
        <v>46250</v>
      </c>
      <c r="C22" s="170" t="s">
        <v>60</v>
      </c>
      <c r="D22" s="170" t="s">
        <v>18</v>
      </c>
      <c r="E22" s="170" t="s">
        <v>19</v>
      </c>
      <c r="F22" s="170" t="s">
        <v>20</v>
      </c>
      <c r="G22" s="170" t="s">
        <v>21</v>
      </c>
      <c r="H22" s="170">
        <v>0</v>
      </c>
      <c r="I22" s="170">
        <v>22000</v>
      </c>
      <c r="J22">
        <f t="shared" si="1"/>
        <v>7500</v>
      </c>
      <c r="K22" s="170" t="s">
        <v>22</v>
      </c>
      <c r="L22" t="s">
        <v>30</v>
      </c>
      <c r="M22" s="170" t="s">
        <v>61</v>
      </c>
    </row>
    <row r="23" spans="1:13" x14ac:dyDescent="0.25">
      <c r="A23" t="s">
        <v>62</v>
      </c>
      <c r="B23" s="196">
        <f t="shared" si="0"/>
        <v>46241</v>
      </c>
      <c r="C23" t="s">
        <v>63</v>
      </c>
      <c r="D23" t="s">
        <v>18</v>
      </c>
      <c r="E23" t="s">
        <v>19</v>
      </c>
      <c r="F23" t="s">
        <v>20</v>
      </c>
      <c r="G23" t="s">
        <v>21</v>
      </c>
      <c r="H23">
        <v>1400</v>
      </c>
      <c r="J23">
        <f t="shared" si="1"/>
        <v>8900</v>
      </c>
      <c r="K23" s="170" t="s">
        <v>22</v>
      </c>
      <c r="L23" t="s">
        <v>30</v>
      </c>
    </row>
    <row r="24" spans="1:13" x14ac:dyDescent="0.25">
      <c r="A24" s="170" t="s">
        <v>64</v>
      </c>
      <c r="B24" s="196">
        <f t="shared" si="0"/>
        <v>46243</v>
      </c>
      <c r="C24" s="170" t="s">
        <v>65</v>
      </c>
      <c r="D24" s="170" t="s">
        <v>18</v>
      </c>
      <c r="E24" s="170" t="s">
        <v>19</v>
      </c>
      <c r="F24" s="170" t="s">
        <v>20</v>
      </c>
      <c r="G24" s="170" t="s">
        <v>21</v>
      </c>
      <c r="H24" s="170">
        <v>500</v>
      </c>
      <c r="I24" s="170"/>
      <c r="J24">
        <f t="shared" si="1"/>
        <v>9400</v>
      </c>
      <c r="K24" s="170" t="s">
        <v>22</v>
      </c>
      <c r="L24" t="s">
        <v>30</v>
      </c>
      <c r="M24" s="170"/>
    </row>
    <row r="25" spans="1:13" x14ac:dyDescent="0.25">
      <c r="A25" t="s">
        <v>66</v>
      </c>
      <c r="B25" s="196">
        <f t="shared" si="0"/>
        <v>46247</v>
      </c>
      <c r="C25" t="s">
        <v>67</v>
      </c>
      <c r="D25" t="s">
        <v>18</v>
      </c>
      <c r="E25" t="s">
        <v>19</v>
      </c>
      <c r="F25" t="s">
        <v>20</v>
      </c>
      <c r="G25" t="s">
        <v>21</v>
      </c>
      <c r="H25">
        <v>1000</v>
      </c>
      <c r="J25">
        <f t="shared" si="1"/>
        <v>10400</v>
      </c>
      <c r="K25" s="170" t="s">
        <v>22</v>
      </c>
      <c r="L25" t="s">
        <v>30</v>
      </c>
    </row>
    <row r="26" spans="1:13" x14ac:dyDescent="0.25">
      <c r="A26" s="170" t="s">
        <v>68</v>
      </c>
      <c r="B26" s="196">
        <f t="shared" si="0"/>
        <v>46248</v>
      </c>
      <c r="C26" s="170" t="s">
        <v>69</v>
      </c>
      <c r="D26" s="170" t="s">
        <v>18</v>
      </c>
      <c r="E26" s="170" t="s">
        <v>19</v>
      </c>
      <c r="F26" s="170" t="s">
        <v>20</v>
      </c>
      <c r="G26" s="170" t="s">
        <v>21</v>
      </c>
      <c r="H26" s="170">
        <v>1000</v>
      </c>
      <c r="I26" s="170"/>
      <c r="J26">
        <f t="shared" si="1"/>
        <v>11400</v>
      </c>
      <c r="K26" s="170" t="s">
        <v>22</v>
      </c>
      <c r="L26" t="s">
        <v>30</v>
      </c>
      <c r="M26" s="170"/>
    </row>
    <row r="27" spans="1:13" x14ac:dyDescent="0.25">
      <c r="A27" t="s">
        <v>59</v>
      </c>
      <c r="B27" s="196">
        <f t="shared" si="0"/>
        <v>46250</v>
      </c>
      <c r="C27" t="s">
        <v>70</v>
      </c>
      <c r="D27" t="s">
        <v>18</v>
      </c>
      <c r="E27" t="s">
        <v>19</v>
      </c>
      <c r="F27" t="s">
        <v>20</v>
      </c>
      <c r="G27" t="s">
        <v>21</v>
      </c>
      <c r="H27">
        <v>1000</v>
      </c>
      <c r="J27">
        <f t="shared" si="1"/>
        <v>12400</v>
      </c>
      <c r="K27" s="170" t="s">
        <v>22</v>
      </c>
      <c r="L27" t="s">
        <v>30</v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8"/>
  <sheetViews>
    <sheetView workbookViewId="0">
      <pane ySplit="3" topLeftCell="A23" activePane="bottomLeft" state="frozen"/>
      <selection pane="bottomLeft" activeCell="E32" sqref="E32"/>
    </sheetView>
  </sheetViews>
  <sheetFormatPr defaultColWidth="8.85546875" defaultRowHeight="15" x14ac:dyDescent="0.25"/>
  <cols>
    <col min="1" max="1" width="5" customWidth="1"/>
    <col min="2" max="2" width="30" customWidth="1"/>
    <col min="3" max="3" width="9" customWidth="1"/>
    <col min="4" max="4" width="12" customWidth="1"/>
    <col min="5" max="5" width="11" customWidth="1"/>
    <col min="6" max="6" width="12" customWidth="1"/>
    <col min="7" max="7" width="11" customWidth="1"/>
    <col min="8" max="8" width="22" customWidth="1"/>
    <col min="9" max="9" width="18" customWidth="1"/>
    <col min="10" max="10" width="34" customWidth="1"/>
    <col min="11" max="11" width="14" customWidth="1"/>
  </cols>
  <sheetData>
    <row r="1" spans="1:11" ht="17.25" customHeight="1" x14ac:dyDescent="0.3">
      <c r="A1" s="283" t="s">
        <v>1576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</row>
    <row r="2" spans="1:11" x14ac:dyDescent="0.25">
      <c r="A2" s="172" t="s">
        <v>1577</v>
      </c>
    </row>
    <row r="3" spans="1:11" ht="30" customHeight="1" x14ac:dyDescent="0.25">
      <c r="A3" s="169" t="s">
        <v>1578</v>
      </c>
      <c r="B3" s="169" t="s">
        <v>109</v>
      </c>
      <c r="C3" s="169" t="s">
        <v>1481</v>
      </c>
      <c r="D3" s="169" t="s">
        <v>84</v>
      </c>
      <c r="E3" s="169" t="s">
        <v>1579</v>
      </c>
      <c r="F3" s="169" t="s">
        <v>1385</v>
      </c>
      <c r="G3" s="169" t="s">
        <v>1580</v>
      </c>
      <c r="H3" s="169" t="s">
        <v>1581</v>
      </c>
      <c r="I3" s="169" t="s">
        <v>1486</v>
      </c>
      <c r="J3" s="169" t="s">
        <v>1582</v>
      </c>
      <c r="K3" s="169" t="s">
        <v>15</v>
      </c>
    </row>
    <row r="4" spans="1:11" x14ac:dyDescent="0.25">
      <c r="A4" s="170">
        <v>1</v>
      </c>
      <c r="B4" s="170" t="s">
        <v>1583</v>
      </c>
      <c r="C4" s="170"/>
      <c r="D4" s="170">
        <v>81953</v>
      </c>
      <c r="E4" s="170">
        <v>0</v>
      </c>
      <c r="F4" s="170">
        <v>81953</v>
      </c>
      <c r="G4" s="170" t="s">
        <v>1584</v>
      </c>
      <c r="H4" s="170" t="s">
        <v>1585</v>
      </c>
      <c r="I4" s="170" t="s">
        <v>1493</v>
      </c>
      <c r="J4" s="170" t="s">
        <v>1586</v>
      </c>
      <c r="K4" s="170"/>
    </row>
    <row r="5" spans="1:11" x14ac:dyDescent="0.25">
      <c r="A5">
        <v>2</v>
      </c>
      <c r="B5" t="s">
        <v>1587</v>
      </c>
      <c r="D5">
        <v>28322</v>
      </c>
      <c r="E5">
        <v>0</v>
      </c>
      <c r="F5">
        <v>28322</v>
      </c>
      <c r="G5" t="s">
        <v>1584</v>
      </c>
      <c r="H5" t="s">
        <v>1588</v>
      </c>
      <c r="I5" t="s">
        <v>1493</v>
      </c>
      <c r="J5" t="s">
        <v>1586</v>
      </c>
    </row>
    <row r="6" spans="1:11" x14ac:dyDescent="0.25">
      <c r="A6" s="170">
        <v>3</v>
      </c>
      <c r="B6" s="170" t="s">
        <v>1589</v>
      </c>
      <c r="C6" s="170"/>
      <c r="D6" s="170">
        <v>6950</v>
      </c>
      <c r="E6" s="170">
        <v>0</v>
      </c>
      <c r="F6" s="170">
        <v>6950</v>
      </c>
      <c r="G6" s="170" t="s">
        <v>1584</v>
      </c>
      <c r="H6" s="170" t="s">
        <v>1590</v>
      </c>
      <c r="I6" s="170" t="s">
        <v>1493</v>
      </c>
      <c r="J6" s="170" t="s">
        <v>1586</v>
      </c>
      <c r="K6" s="170"/>
    </row>
    <row r="7" spans="1:11" x14ac:dyDescent="0.25">
      <c r="A7">
        <v>4</v>
      </c>
      <c r="B7" t="s">
        <v>1306</v>
      </c>
      <c r="D7">
        <v>3400</v>
      </c>
      <c r="E7">
        <v>0</v>
      </c>
      <c r="F7">
        <v>3400</v>
      </c>
      <c r="G7" t="s">
        <v>1584</v>
      </c>
      <c r="H7" t="s">
        <v>1591</v>
      </c>
      <c r="I7" t="s">
        <v>1493</v>
      </c>
      <c r="J7" t="s">
        <v>1586</v>
      </c>
    </row>
    <row r="8" spans="1:11" x14ac:dyDescent="0.25">
      <c r="A8" s="170">
        <v>5</v>
      </c>
      <c r="B8" s="170" t="s">
        <v>1401</v>
      </c>
      <c r="C8" s="170"/>
      <c r="D8" s="170">
        <v>44495</v>
      </c>
      <c r="E8" s="170">
        <v>0</v>
      </c>
      <c r="F8" s="170">
        <v>44495</v>
      </c>
      <c r="G8" s="170" t="s">
        <v>1584</v>
      </c>
      <c r="H8" s="170" t="s">
        <v>1592</v>
      </c>
      <c r="I8" s="170" t="s">
        <v>1493</v>
      </c>
      <c r="J8" s="170" t="s">
        <v>1586</v>
      </c>
      <c r="K8" s="170"/>
    </row>
    <row r="9" spans="1:11" x14ac:dyDescent="0.25">
      <c r="A9">
        <v>6</v>
      </c>
      <c r="B9" t="s">
        <v>1593</v>
      </c>
      <c r="D9">
        <v>208022</v>
      </c>
      <c r="E9">
        <v>0</v>
      </c>
      <c r="F9">
        <v>208022</v>
      </c>
      <c r="G9" t="s">
        <v>1584</v>
      </c>
      <c r="H9" t="s">
        <v>1594</v>
      </c>
      <c r="I9" t="s">
        <v>1493</v>
      </c>
      <c r="J9" t="s">
        <v>1586</v>
      </c>
    </row>
    <row r="10" spans="1:11" x14ac:dyDescent="0.25">
      <c r="A10" s="170">
        <v>7</v>
      </c>
      <c r="B10" s="170" t="s">
        <v>145</v>
      </c>
      <c r="C10" s="170"/>
      <c r="D10" s="170">
        <v>9310</v>
      </c>
      <c r="E10" s="170">
        <v>0</v>
      </c>
      <c r="F10" s="170">
        <v>9310</v>
      </c>
      <c r="G10" s="170" t="s">
        <v>1584</v>
      </c>
      <c r="H10" s="170" t="s">
        <v>1595</v>
      </c>
      <c r="I10" s="170" t="s">
        <v>1493</v>
      </c>
      <c r="J10" s="170" t="s">
        <v>1586</v>
      </c>
      <c r="K10" s="170"/>
    </row>
    <row r="11" spans="1:11" x14ac:dyDescent="0.25">
      <c r="A11">
        <v>8</v>
      </c>
      <c r="B11" t="s">
        <v>147</v>
      </c>
      <c r="D11">
        <v>39602</v>
      </c>
      <c r="E11">
        <v>0</v>
      </c>
      <c r="F11">
        <v>39602</v>
      </c>
      <c r="G11" t="s">
        <v>1584</v>
      </c>
      <c r="H11" t="s">
        <v>1596</v>
      </c>
      <c r="I11" t="s">
        <v>1493</v>
      </c>
      <c r="J11" t="s">
        <v>1586</v>
      </c>
    </row>
    <row r="12" spans="1:11" x14ac:dyDescent="0.25">
      <c r="A12" s="170">
        <v>9</v>
      </c>
      <c r="B12" s="170" t="s">
        <v>151</v>
      </c>
      <c r="C12" s="170"/>
      <c r="D12" s="170">
        <v>15017</v>
      </c>
      <c r="E12" s="170">
        <v>0</v>
      </c>
      <c r="F12" s="170">
        <v>15017</v>
      </c>
      <c r="G12" s="170" t="s">
        <v>1584</v>
      </c>
      <c r="H12" s="170" t="s">
        <v>1597</v>
      </c>
      <c r="I12" s="170" t="s">
        <v>1493</v>
      </c>
      <c r="J12" s="170" t="s">
        <v>1586</v>
      </c>
      <c r="K12" s="170"/>
    </row>
    <row r="13" spans="1:11" x14ac:dyDescent="0.25">
      <c r="A13">
        <v>10</v>
      </c>
      <c r="B13" t="s">
        <v>1313</v>
      </c>
      <c r="D13">
        <v>2550</v>
      </c>
      <c r="E13">
        <v>0</v>
      </c>
      <c r="F13">
        <v>2550</v>
      </c>
      <c r="G13" t="s">
        <v>1584</v>
      </c>
      <c r="H13" t="s">
        <v>1598</v>
      </c>
      <c r="I13" t="s">
        <v>1493</v>
      </c>
      <c r="J13" t="s">
        <v>1586</v>
      </c>
    </row>
    <row r="14" spans="1:11" x14ac:dyDescent="0.25">
      <c r="A14" s="170">
        <v>11</v>
      </c>
      <c r="B14" s="170" t="s">
        <v>218</v>
      </c>
      <c r="C14" s="170"/>
      <c r="D14" s="170">
        <v>8117.5</v>
      </c>
      <c r="E14" s="170">
        <v>0</v>
      </c>
      <c r="F14" s="170">
        <v>8117.5</v>
      </c>
      <c r="G14" s="170" t="s">
        <v>1584</v>
      </c>
      <c r="H14" s="170" t="s">
        <v>1599</v>
      </c>
      <c r="I14" s="170" t="s">
        <v>1493</v>
      </c>
      <c r="J14" s="170" t="s">
        <v>1586</v>
      </c>
      <c r="K14" s="170"/>
    </row>
    <row r="15" spans="1:11" x14ac:dyDescent="0.25">
      <c r="A15">
        <v>12</v>
      </c>
      <c r="B15" t="s">
        <v>1323</v>
      </c>
      <c r="D15">
        <v>2750</v>
      </c>
      <c r="E15">
        <v>0</v>
      </c>
      <c r="F15">
        <v>2750</v>
      </c>
      <c r="G15" t="s">
        <v>1584</v>
      </c>
      <c r="H15" t="s">
        <v>1600</v>
      </c>
      <c r="I15" t="s">
        <v>1493</v>
      </c>
      <c r="J15" t="s">
        <v>1586</v>
      </c>
    </row>
    <row r="16" spans="1:11" x14ac:dyDescent="0.25">
      <c r="A16" s="170">
        <v>13</v>
      </c>
      <c r="B16" s="170" t="s">
        <v>1411</v>
      </c>
      <c r="C16" s="170"/>
      <c r="D16" s="170">
        <v>550</v>
      </c>
      <c r="E16" s="170">
        <v>0</v>
      </c>
      <c r="F16" s="170">
        <v>550</v>
      </c>
      <c r="G16" s="170" t="s">
        <v>1584</v>
      </c>
      <c r="H16" s="170" t="s">
        <v>1601</v>
      </c>
      <c r="I16" s="170" t="s">
        <v>1493</v>
      </c>
      <c r="J16" s="170" t="s">
        <v>1586</v>
      </c>
      <c r="K16" s="170"/>
    </row>
    <row r="17" spans="1:11" x14ac:dyDescent="0.25">
      <c r="A17">
        <v>14</v>
      </c>
      <c r="B17" t="s">
        <v>210</v>
      </c>
      <c r="D17">
        <v>821.5</v>
      </c>
      <c r="E17">
        <v>0</v>
      </c>
      <c r="F17">
        <v>821.5</v>
      </c>
      <c r="G17" t="s">
        <v>1584</v>
      </c>
      <c r="H17" t="s">
        <v>1602</v>
      </c>
      <c r="I17" t="s">
        <v>1493</v>
      </c>
      <c r="J17" t="s">
        <v>1586</v>
      </c>
    </row>
    <row r="18" spans="1:11" x14ac:dyDescent="0.25">
      <c r="A18" s="170">
        <v>15</v>
      </c>
      <c r="B18" s="170" t="s">
        <v>173</v>
      </c>
      <c r="C18" s="170"/>
      <c r="D18" s="170">
        <v>15725</v>
      </c>
      <c r="E18" s="170">
        <v>0</v>
      </c>
      <c r="F18" s="170">
        <v>15725</v>
      </c>
      <c r="G18" s="170" t="s">
        <v>1584</v>
      </c>
      <c r="H18" s="170" t="s">
        <v>1603</v>
      </c>
      <c r="I18" s="170" t="s">
        <v>1493</v>
      </c>
      <c r="J18" s="170" t="s">
        <v>1586</v>
      </c>
      <c r="K18" s="170"/>
    </row>
    <row r="19" spans="1:11" x14ac:dyDescent="0.25">
      <c r="A19">
        <v>16</v>
      </c>
      <c r="B19" t="s">
        <v>1414</v>
      </c>
      <c r="D19">
        <v>16500</v>
      </c>
      <c r="E19">
        <v>0</v>
      </c>
      <c r="F19">
        <v>16500</v>
      </c>
      <c r="G19" t="s">
        <v>1584</v>
      </c>
      <c r="H19" t="s">
        <v>1604</v>
      </c>
      <c r="I19" t="s">
        <v>1493</v>
      </c>
      <c r="J19" t="s">
        <v>1586</v>
      </c>
    </row>
    <row r="20" spans="1:11" x14ac:dyDescent="0.25">
      <c r="A20" s="170">
        <v>17</v>
      </c>
      <c r="B20" s="170" t="s">
        <v>1415</v>
      </c>
      <c r="C20" s="170"/>
      <c r="D20" s="170">
        <v>2160</v>
      </c>
      <c r="E20" s="170">
        <v>0</v>
      </c>
      <c r="F20" s="170">
        <v>2160</v>
      </c>
      <c r="G20" s="170" t="s">
        <v>1584</v>
      </c>
      <c r="H20" s="170" t="s">
        <v>1605</v>
      </c>
      <c r="I20" s="170" t="s">
        <v>1493</v>
      </c>
      <c r="J20" s="170" t="s">
        <v>1586</v>
      </c>
      <c r="K20" s="170"/>
    </row>
    <row r="21" spans="1:11" x14ac:dyDescent="0.25">
      <c r="A21">
        <v>18</v>
      </c>
      <c r="B21" t="s">
        <v>1339</v>
      </c>
      <c r="D21">
        <v>34300</v>
      </c>
      <c r="E21">
        <v>0</v>
      </c>
      <c r="F21">
        <v>34300</v>
      </c>
      <c r="G21" t="s">
        <v>1584</v>
      </c>
      <c r="H21" t="s">
        <v>1606</v>
      </c>
      <c r="I21" t="s">
        <v>1493</v>
      </c>
      <c r="J21" t="s">
        <v>1586</v>
      </c>
    </row>
    <row r="22" spans="1:11" x14ac:dyDescent="0.25">
      <c r="A22" s="170">
        <v>19</v>
      </c>
      <c r="B22" s="170" t="s">
        <v>1416</v>
      </c>
      <c r="C22" s="170"/>
      <c r="D22" s="170">
        <v>11950</v>
      </c>
      <c r="E22" s="170">
        <v>0</v>
      </c>
      <c r="F22" s="170">
        <v>11950</v>
      </c>
      <c r="G22" s="170" t="s">
        <v>1584</v>
      </c>
      <c r="H22" s="170" t="s">
        <v>1607</v>
      </c>
      <c r="I22" s="170" t="s">
        <v>1493</v>
      </c>
      <c r="J22" s="170" t="s">
        <v>1586</v>
      </c>
      <c r="K22" s="170"/>
    </row>
    <row r="23" spans="1:11" x14ac:dyDescent="0.25">
      <c r="A23">
        <v>20</v>
      </c>
      <c r="B23" t="s">
        <v>1417</v>
      </c>
      <c r="D23">
        <v>69018</v>
      </c>
      <c r="E23">
        <v>0</v>
      </c>
      <c r="F23">
        <v>69018</v>
      </c>
      <c r="G23" t="s">
        <v>1608</v>
      </c>
      <c r="H23" t="s">
        <v>1609</v>
      </c>
      <c r="I23" t="s">
        <v>1493</v>
      </c>
      <c r="J23" t="s">
        <v>1586</v>
      </c>
    </row>
    <row r="24" spans="1:11" x14ac:dyDescent="0.25">
      <c r="A24" s="170">
        <v>21</v>
      </c>
      <c r="B24" s="170" t="s">
        <v>1610</v>
      </c>
      <c r="C24" s="170"/>
      <c r="D24" s="170">
        <v>172184</v>
      </c>
      <c r="E24" s="170">
        <v>0</v>
      </c>
      <c r="F24" s="170">
        <v>172184</v>
      </c>
      <c r="G24" s="170" t="s">
        <v>1608</v>
      </c>
      <c r="H24" s="170" t="s">
        <v>1611</v>
      </c>
      <c r="I24" s="170" t="s">
        <v>1493</v>
      </c>
      <c r="J24" s="170" t="s">
        <v>1586</v>
      </c>
      <c r="K24" s="170"/>
    </row>
    <row r="25" spans="1:11" x14ac:dyDescent="0.25">
      <c r="A25">
        <v>22</v>
      </c>
      <c r="B25" t="s">
        <v>1418</v>
      </c>
      <c r="D25">
        <v>49335</v>
      </c>
      <c r="E25">
        <v>49335</v>
      </c>
      <c r="F25">
        <v>0</v>
      </c>
      <c r="G25" t="s">
        <v>1608</v>
      </c>
      <c r="H25" t="s">
        <v>1612</v>
      </c>
      <c r="I25" t="s">
        <v>1493</v>
      </c>
      <c r="J25" t="s">
        <v>1586</v>
      </c>
    </row>
    <row r="26" spans="1:11" x14ac:dyDescent="0.25">
      <c r="A26" s="170">
        <v>23</v>
      </c>
      <c r="B26" s="170" t="s">
        <v>1419</v>
      </c>
      <c r="C26" s="170"/>
      <c r="D26" s="170">
        <v>22800</v>
      </c>
      <c r="E26" s="170">
        <v>22800</v>
      </c>
      <c r="F26" s="170">
        <v>0</v>
      </c>
      <c r="G26" s="170" t="s">
        <v>1608</v>
      </c>
      <c r="H26" s="170" t="s">
        <v>1613</v>
      </c>
      <c r="I26" s="170" t="s">
        <v>1493</v>
      </c>
      <c r="J26" s="170" t="s">
        <v>1586</v>
      </c>
      <c r="K26" s="170"/>
    </row>
    <row r="27" spans="1:11" x14ac:dyDescent="0.25">
      <c r="A27">
        <v>24</v>
      </c>
      <c r="B27" t="s">
        <v>1408</v>
      </c>
      <c r="D27">
        <v>278851</v>
      </c>
      <c r="E27">
        <v>0</v>
      </c>
      <c r="F27">
        <v>278851</v>
      </c>
      <c r="G27" t="s">
        <v>1608</v>
      </c>
      <c r="H27" t="s">
        <v>1614</v>
      </c>
      <c r="I27" t="s">
        <v>1493</v>
      </c>
      <c r="J27" t="s">
        <v>1586</v>
      </c>
    </row>
    <row r="28" spans="1:11" x14ac:dyDescent="0.25">
      <c r="A28" s="170">
        <v>25</v>
      </c>
      <c r="B28" s="170" t="s">
        <v>1615</v>
      </c>
      <c r="C28" s="170"/>
      <c r="D28" s="170">
        <v>189084</v>
      </c>
      <c r="E28" s="170">
        <v>189084</v>
      </c>
      <c r="F28" s="170">
        <v>0</v>
      </c>
      <c r="G28" s="170" t="s">
        <v>1608</v>
      </c>
      <c r="H28" s="170" t="s">
        <v>1616</v>
      </c>
      <c r="I28" s="170" t="s">
        <v>1493</v>
      </c>
      <c r="J28" s="170" t="s">
        <v>1586</v>
      </c>
      <c r="K28" s="170"/>
    </row>
    <row r="29" spans="1:11" x14ac:dyDescent="0.25">
      <c r="A29">
        <v>26</v>
      </c>
      <c r="B29" t="s">
        <v>1420</v>
      </c>
      <c r="D29">
        <v>116292</v>
      </c>
      <c r="E29">
        <v>103850</v>
      </c>
      <c r="F29">
        <v>12442</v>
      </c>
      <c r="G29" t="s">
        <v>1608</v>
      </c>
      <c r="H29" t="s">
        <v>1617</v>
      </c>
      <c r="I29" t="s">
        <v>1493</v>
      </c>
      <c r="J29" t="s">
        <v>1586</v>
      </c>
    </row>
    <row r="32" spans="1:11" x14ac:dyDescent="0.25">
      <c r="D32">
        <v>7141</v>
      </c>
    </row>
    <row r="33" spans="4:4" x14ac:dyDescent="0.25">
      <c r="D33">
        <v>7987</v>
      </c>
    </row>
    <row r="34" spans="4:4" x14ac:dyDescent="0.25">
      <c r="D34">
        <v>7720</v>
      </c>
    </row>
    <row r="35" spans="4:4" x14ac:dyDescent="0.25">
      <c r="D35">
        <v>3960</v>
      </c>
    </row>
    <row r="36" spans="4:4" x14ac:dyDescent="0.25">
      <c r="D36">
        <v>8347</v>
      </c>
    </row>
    <row r="37" spans="4:4" x14ac:dyDescent="0.25">
      <c r="D37">
        <v>7128</v>
      </c>
    </row>
    <row r="38" spans="4:4" x14ac:dyDescent="0.25">
      <c r="D38">
        <v>8462.52</v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08080"/>
    <pageSetUpPr fitToPage="1"/>
  </sheetPr>
  <dimension ref="A1:K60"/>
  <sheetViews>
    <sheetView showGridLines="0" topLeftCell="D6" workbookViewId="0">
      <selection activeCell="K23" sqref="K23"/>
    </sheetView>
  </sheetViews>
  <sheetFormatPr defaultColWidth="8.85546875" defaultRowHeight="15" x14ac:dyDescent="0.25"/>
  <cols>
    <col min="1" max="1" width="20" customWidth="1"/>
    <col min="2" max="11" width="16" customWidth="1"/>
  </cols>
  <sheetData>
    <row r="1" spans="1:11" ht="32.1" customHeight="1" x14ac:dyDescent="0.25">
      <c r="A1" s="264" t="s">
        <v>1618</v>
      </c>
      <c r="B1" s="266"/>
      <c r="C1" s="266"/>
      <c r="D1" s="266"/>
    </row>
    <row r="4" spans="1:11" ht="15.95" customHeight="1" x14ac:dyDescent="0.25">
      <c r="A4" s="1" t="s">
        <v>1619</v>
      </c>
    </row>
    <row r="5" spans="1:11" x14ac:dyDescent="0.25">
      <c r="A5" s="33" t="s">
        <v>1620</v>
      </c>
      <c r="B5" s="58" t="s">
        <v>8948</v>
      </c>
    </row>
    <row r="6" spans="1:11" x14ac:dyDescent="0.25">
      <c r="A6" s="33" t="s">
        <v>1621</v>
      </c>
      <c r="B6" s="58" t="s">
        <v>1569</v>
      </c>
    </row>
    <row r="7" spans="1:11" x14ac:dyDescent="0.25">
      <c r="A7" s="33" t="s">
        <v>1622</v>
      </c>
      <c r="B7" s="58" t="s">
        <v>8963</v>
      </c>
    </row>
    <row r="8" spans="1:11" x14ac:dyDescent="0.25">
      <c r="A8" s="33" t="s">
        <v>1623</v>
      </c>
      <c r="B8" s="58">
        <v>9860316702</v>
      </c>
    </row>
    <row r="9" spans="1:11" x14ac:dyDescent="0.25">
      <c r="A9" s="33" t="s">
        <v>1624</v>
      </c>
      <c r="B9" s="58" t="s">
        <v>8964</v>
      </c>
    </row>
    <row r="10" spans="1:11" x14ac:dyDescent="0.25">
      <c r="A10" s="33" t="s">
        <v>1625</v>
      </c>
      <c r="B10" s="58">
        <v>152747352</v>
      </c>
    </row>
    <row r="11" spans="1:11" x14ac:dyDescent="0.25">
      <c r="A11" s="33" t="s">
        <v>1626</v>
      </c>
      <c r="B11" s="58">
        <v>152747352</v>
      </c>
    </row>
    <row r="12" spans="1:11" x14ac:dyDescent="0.25">
      <c r="A12" s="33" t="s">
        <v>1627</v>
      </c>
      <c r="B12" s="58" t="s">
        <v>1628</v>
      </c>
    </row>
    <row r="14" spans="1:11" ht="15.95" customHeight="1" x14ac:dyDescent="0.25">
      <c r="A14" s="1" t="s">
        <v>1629</v>
      </c>
    </row>
    <row r="15" spans="1:11" ht="15.95" customHeight="1" x14ac:dyDescent="0.25">
      <c r="E15" s="3" t="s">
        <v>1630</v>
      </c>
      <c r="F15" s="3" t="s">
        <v>1631</v>
      </c>
      <c r="G15" s="3" t="s">
        <v>1632</v>
      </c>
      <c r="H15" s="3" t="s">
        <v>1633</v>
      </c>
      <c r="I15" s="3" t="s">
        <v>1634</v>
      </c>
      <c r="J15" s="3" t="s">
        <v>1635</v>
      </c>
      <c r="K15" s="3" t="s">
        <v>1636</v>
      </c>
    </row>
    <row r="16" spans="1:11" ht="15.95" customHeight="1" x14ac:dyDescent="0.25">
      <c r="E16" s="59" t="s">
        <v>1466</v>
      </c>
      <c r="F16" s="59" t="s">
        <v>1305</v>
      </c>
      <c r="G16" s="59" t="s">
        <v>1390</v>
      </c>
      <c r="H16" s="59" t="s">
        <v>1637</v>
      </c>
      <c r="I16" s="59" t="s">
        <v>1300</v>
      </c>
      <c r="J16" s="59" t="s">
        <v>1400</v>
      </c>
      <c r="K16" s="59" t="s">
        <v>1118</v>
      </c>
    </row>
    <row r="17" spans="5:11" ht="15.95" customHeight="1" x14ac:dyDescent="0.25">
      <c r="E17" s="59" t="s">
        <v>1467</v>
      </c>
      <c r="F17" s="59" t="s">
        <v>126</v>
      </c>
      <c r="G17" s="59" t="s">
        <v>1392</v>
      </c>
      <c r="H17" s="59" t="s">
        <v>131</v>
      </c>
      <c r="I17" s="59" t="s">
        <v>127</v>
      </c>
      <c r="J17" s="59" t="s">
        <v>1406</v>
      </c>
      <c r="K17" s="59" t="s">
        <v>1094</v>
      </c>
    </row>
    <row r="18" spans="5:11" ht="15.95" customHeight="1" x14ac:dyDescent="0.25">
      <c r="E18" s="59" t="s">
        <v>1638</v>
      </c>
      <c r="F18" s="59" t="s">
        <v>1639</v>
      </c>
      <c r="G18" s="59" t="s">
        <v>1640</v>
      </c>
      <c r="H18" s="59" t="s">
        <v>1093</v>
      </c>
      <c r="I18" s="59" t="s">
        <v>1641</v>
      </c>
      <c r="J18" s="59" t="s">
        <v>1642</v>
      </c>
    </row>
    <row r="19" spans="5:11" ht="15.95" customHeight="1" x14ac:dyDescent="0.25">
      <c r="E19" s="59" t="s">
        <v>1643</v>
      </c>
      <c r="F19" s="59"/>
      <c r="G19" s="59" t="s">
        <v>1320</v>
      </c>
      <c r="H19" s="59" t="s">
        <v>1644</v>
      </c>
      <c r="I19" s="59" t="s">
        <v>1645</v>
      </c>
    </row>
    <row r="20" spans="5:11" ht="15.95" customHeight="1" x14ac:dyDescent="0.25">
      <c r="E20" s="59" t="s">
        <v>1646</v>
      </c>
      <c r="F20" s="59" t="s">
        <v>1647</v>
      </c>
      <c r="G20" s="59" t="s">
        <v>1388</v>
      </c>
      <c r="H20" s="59" t="s">
        <v>148</v>
      </c>
      <c r="I20" s="59" t="s">
        <v>1648</v>
      </c>
    </row>
    <row r="21" spans="5:11" ht="15.95" customHeight="1" x14ac:dyDescent="0.25">
      <c r="E21" s="59" t="s">
        <v>1649</v>
      </c>
      <c r="F21" s="59" t="s">
        <v>1650</v>
      </c>
      <c r="G21" s="59" t="s">
        <v>1651</v>
      </c>
      <c r="H21" s="59" t="s">
        <v>1271</v>
      </c>
      <c r="I21" s="59" t="s">
        <v>1652</v>
      </c>
    </row>
    <row r="22" spans="5:11" ht="15.95" customHeight="1" x14ac:dyDescent="0.25">
      <c r="E22" s="59" t="s">
        <v>1653</v>
      </c>
      <c r="F22" s="59" t="s">
        <v>1654</v>
      </c>
      <c r="G22" s="59" t="s">
        <v>1655</v>
      </c>
      <c r="H22" s="59" t="s">
        <v>1656</v>
      </c>
    </row>
    <row r="23" spans="5:11" ht="15.95" customHeight="1" x14ac:dyDescent="0.25">
      <c r="E23" s="59" t="s">
        <v>1657</v>
      </c>
      <c r="G23" s="59" t="s">
        <v>1658</v>
      </c>
      <c r="H23" s="59" t="s">
        <v>1659</v>
      </c>
    </row>
    <row r="24" spans="5:11" ht="15.95" customHeight="1" x14ac:dyDescent="0.25">
      <c r="H24" s="59" t="s">
        <v>125</v>
      </c>
    </row>
    <row r="25" spans="5:11" ht="15.95" customHeight="1" x14ac:dyDescent="0.25">
      <c r="H25" s="59" t="s">
        <v>149</v>
      </c>
    </row>
    <row r="57" spans="1:2" ht="15.95" customHeight="1" x14ac:dyDescent="0.25">
      <c r="A57" s="1" t="s">
        <v>1660</v>
      </c>
    </row>
    <row r="58" spans="1:2" x14ac:dyDescent="0.25">
      <c r="A58" s="33" t="s">
        <v>1661</v>
      </c>
      <c r="B58">
        <v>7.15</v>
      </c>
    </row>
    <row r="59" spans="1:2" x14ac:dyDescent="0.25">
      <c r="A59" s="33" t="s">
        <v>1662</v>
      </c>
      <c r="B59">
        <v>4.55</v>
      </c>
    </row>
    <row r="60" spans="1:2" x14ac:dyDescent="0.25">
      <c r="A60" s="33" t="s">
        <v>1663</v>
      </c>
      <c r="B60" t="s">
        <v>1664</v>
      </c>
    </row>
  </sheetData>
  <mergeCells count="1">
    <mergeCell ref="A1:D1"/>
  </mergeCells>
  <printOptions horizontalCentered="1"/>
  <pageMargins left="0.75" right="0.75" top="1" bottom="1" header="0.5" footer="0.5"/>
  <pageSetup fitToHeight="0" orientation="landscape"/>
  <headerFooter>
    <oddHeader>&amp;C&amp;"Calibri,Bold"&amp;12 &amp;K1F3864[Your Dairy Plant Name]</oddHeader>
    <oddFooter>&amp;LPrinted &amp;D&amp;RPage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808080"/>
  </sheetPr>
  <dimension ref="A1:D60"/>
  <sheetViews>
    <sheetView showGridLines="0" topLeftCell="A25" workbookViewId="0">
      <selection activeCell="C35" sqref="C35"/>
    </sheetView>
  </sheetViews>
  <sheetFormatPr defaultColWidth="8.85546875" defaultRowHeight="15" x14ac:dyDescent="0.25"/>
  <cols>
    <col min="1" max="1" width="22" customWidth="1"/>
    <col min="2" max="2" width="14" customWidth="1"/>
    <col min="3" max="3" width="42" customWidth="1"/>
    <col min="4" max="4" width="52" customWidth="1"/>
  </cols>
  <sheetData>
    <row r="1" spans="1:4" ht="24" customHeight="1" x14ac:dyDescent="0.25">
      <c r="A1" s="284" t="str">
        <f>BizName</f>
        <v>PRARAMBHA DAIRY SUPPLIERS</v>
      </c>
      <c r="B1" s="266"/>
      <c r="C1" s="266"/>
      <c r="D1" s="266"/>
    </row>
    <row r="2" spans="1:4" ht="26.1" customHeight="1" x14ac:dyDescent="0.25">
      <c r="A2" s="292" t="s">
        <v>1665</v>
      </c>
      <c r="B2" s="266"/>
      <c r="C2" s="266"/>
      <c r="D2" s="266"/>
    </row>
    <row r="4" spans="1:4" ht="15.95" customHeight="1" x14ac:dyDescent="0.25">
      <c r="A4" s="290" t="s">
        <v>1666</v>
      </c>
      <c r="B4" s="266"/>
      <c r="C4" s="266"/>
      <c r="D4" s="266"/>
    </row>
    <row r="5" spans="1:4" ht="30" customHeight="1" x14ac:dyDescent="0.25">
      <c r="A5" s="89"/>
      <c r="B5" s="90" t="s">
        <v>1667</v>
      </c>
      <c r="C5" s="287" t="s">
        <v>1668</v>
      </c>
      <c r="D5" s="266"/>
    </row>
    <row r="6" spans="1:4" ht="30" customHeight="1" x14ac:dyDescent="0.25">
      <c r="A6" s="91"/>
      <c r="B6" s="90" t="s">
        <v>1669</v>
      </c>
      <c r="C6" s="287" t="s">
        <v>1670</v>
      </c>
      <c r="D6" s="266"/>
    </row>
    <row r="7" spans="1:4" ht="30" customHeight="1" x14ac:dyDescent="0.25">
      <c r="A7" s="92"/>
      <c r="B7" s="90" t="s">
        <v>1671</v>
      </c>
      <c r="C7" s="287" t="s">
        <v>1672</v>
      </c>
      <c r="D7" s="266"/>
    </row>
    <row r="8" spans="1:4" ht="30" customHeight="1" x14ac:dyDescent="0.25">
      <c r="A8" s="93"/>
      <c r="B8" s="90" t="s">
        <v>1673</v>
      </c>
      <c r="C8" s="287" t="s">
        <v>1674</v>
      </c>
      <c r="D8" s="266"/>
    </row>
    <row r="10" spans="1:4" ht="15.95" customHeight="1" x14ac:dyDescent="0.25">
      <c r="A10" s="291" t="s">
        <v>1675</v>
      </c>
      <c r="B10" s="266"/>
      <c r="C10" s="266"/>
      <c r="D10" s="266"/>
    </row>
    <row r="11" spans="1:4" ht="27.95" customHeight="1" x14ac:dyDescent="0.25">
      <c r="A11" s="289" t="s">
        <v>1676</v>
      </c>
      <c r="B11" s="266"/>
      <c r="C11" s="266"/>
      <c r="D11" s="266"/>
    </row>
    <row r="12" spans="1:4" ht="27.95" customHeight="1" x14ac:dyDescent="0.25">
      <c r="A12" s="289" t="s">
        <v>1677</v>
      </c>
      <c r="B12" s="266"/>
      <c r="C12" s="266"/>
      <c r="D12" s="266"/>
    </row>
    <row r="13" spans="1:4" ht="27.95" customHeight="1" x14ac:dyDescent="0.25">
      <c r="A13" s="289" t="s">
        <v>1678</v>
      </c>
      <c r="B13" s="266"/>
      <c r="C13" s="266"/>
      <c r="D13" s="266"/>
    </row>
    <row r="14" spans="1:4" ht="27.95" customHeight="1" x14ac:dyDescent="0.25">
      <c r="A14" s="289" t="s">
        <v>1679</v>
      </c>
      <c r="B14" s="266"/>
      <c r="C14" s="266"/>
      <c r="D14" s="266"/>
    </row>
    <row r="15" spans="1:4" ht="27.95" customHeight="1" x14ac:dyDescent="0.25">
      <c r="A15" s="289" t="s">
        <v>1680</v>
      </c>
      <c r="B15" s="266"/>
      <c r="C15" s="266"/>
      <c r="D15" s="266"/>
    </row>
    <row r="17" spans="1:4" ht="15.95" customHeight="1" x14ac:dyDescent="0.25">
      <c r="A17" s="290" t="s">
        <v>1681</v>
      </c>
      <c r="B17" s="266"/>
      <c r="C17" s="266"/>
      <c r="D17" s="266"/>
    </row>
    <row r="18" spans="1:4" x14ac:dyDescent="0.25">
      <c r="A18" s="94" t="s">
        <v>1682</v>
      </c>
      <c r="B18" s="94" t="s">
        <v>1683</v>
      </c>
      <c r="C18" s="94" t="s">
        <v>1684</v>
      </c>
      <c r="D18" s="94" t="s">
        <v>1685</v>
      </c>
    </row>
    <row r="19" spans="1:4" ht="33.950000000000003" customHeight="1" x14ac:dyDescent="0.25">
      <c r="A19" s="95" t="s">
        <v>1686</v>
      </c>
      <c r="B19" s="96" t="s">
        <v>1687</v>
      </c>
      <c r="C19" s="97" t="s">
        <v>1688</v>
      </c>
      <c r="D19" s="97" t="s">
        <v>1689</v>
      </c>
    </row>
    <row r="20" spans="1:4" ht="33.950000000000003" customHeight="1" x14ac:dyDescent="0.25">
      <c r="A20" s="95" t="s">
        <v>1690</v>
      </c>
      <c r="B20" s="98" t="s">
        <v>1691</v>
      </c>
      <c r="C20" s="97" t="s">
        <v>1692</v>
      </c>
      <c r="D20" s="97" t="s">
        <v>1693</v>
      </c>
    </row>
    <row r="21" spans="1:4" ht="33.950000000000003" customHeight="1" x14ac:dyDescent="0.25">
      <c r="A21" s="95" t="s">
        <v>1694</v>
      </c>
      <c r="B21" s="98" t="s">
        <v>1691</v>
      </c>
      <c r="C21" s="97" t="s">
        <v>1695</v>
      </c>
      <c r="D21" s="97" t="s">
        <v>1696</v>
      </c>
    </row>
    <row r="22" spans="1:4" ht="33.950000000000003" customHeight="1" x14ac:dyDescent="0.25">
      <c r="A22" s="95" t="s">
        <v>1697</v>
      </c>
      <c r="B22" s="99" t="s">
        <v>1698</v>
      </c>
      <c r="C22" s="97" t="s">
        <v>1699</v>
      </c>
      <c r="D22" s="97" t="s">
        <v>1700</v>
      </c>
    </row>
    <row r="23" spans="1:4" ht="33.950000000000003" customHeight="1" x14ac:dyDescent="0.25">
      <c r="A23" s="95" t="s">
        <v>1701</v>
      </c>
      <c r="B23" s="99" t="s">
        <v>1698</v>
      </c>
      <c r="C23" s="97" t="s">
        <v>1702</v>
      </c>
      <c r="D23" s="97" t="s">
        <v>1703</v>
      </c>
    </row>
    <row r="24" spans="1:4" ht="33.950000000000003" customHeight="1" x14ac:dyDescent="0.25">
      <c r="A24" s="95" t="s">
        <v>1304</v>
      </c>
      <c r="B24" s="99" t="s">
        <v>1698</v>
      </c>
      <c r="C24" s="97" t="s">
        <v>1704</v>
      </c>
      <c r="D24" s="97" t="s">
        <v>1705</v>
      </c>
    </row>
    <row r="25" spans="1:4" ht="33.950000000000003" customHeight="1" x14ac:dyDescent="0.25">
      <c r="A25" s="95" t="s">
        <v>1706</v>
      </c>
      <c r="B25" s="99" t="s">
        <v>1698</v>
      </c>
      <c r="C25" s="97" t="s">
        <v>1707</v>
      </c>
      <c r="D25" s="97" t="s">
        <v>1708</v>
      </c>
    </row>
    <row r="26" spans="1:4" ht="33.950000000000003" customHeight="1" x14ac:dyDescent="0.25">
      <c r="A26" s="95" t="s">
        <v>1709</v>
      </c>
      <c r="B26" s="99" t="s">
        <v>1698</v>
      </c>
      <c r="C26" s="97" t="s">
        <v>1710</v>
      </c>
      <c r="D26" s="97" t="s">
        <v>1711</v>
      </c>
    </row>
    <row r="27" spans="1:4" ht="33.950000000000003" customHeight="1" x14ac:dyDescent="0.25">
      <c r="A27" s="95" t="s">
        <v>1712</v>
      </c>
      <c r="B27" s="99" t="s">
        <v>1698</v>
      </c>
      <c r="C27" s="97" t="s">
        <v>1713</v>
      </c>
      <c r="D27" s="97" t="s">
        <v>1714</v>
      </c>
    </row>
    <row r="28" spans="1:4" ht="33.950000000000003" customHeight="1" x14ac:dyDescent="0.25">
      <c r="A28" s="95" t="s">
        <v>1715</v>
      </c>
      <c r="B28" s="96" t="s">
        <v>1687</v>
      </c>
      <c r="C28" s="97" t="s">
        <v>1716</v>
      </c>
      <c r="D28" s="97" t="s">
        <v>1717</v>
      </c>
    </row>
    <row r="29" spans="1:4" ht="33.950000000000003" customHeight="1" x14ac:dyDescent="0.25">
      <c r="A29" s="95" t="s">
        <v>1718</v>
      </c>
      <c r="B29" s="98" t="s">
        <v>1691</v>
      </c>
      <c r="C29" s="97" t="s">
        <v>1719</v>
      </c>
      <c r="D29" s="97" t="s">
        <v>1720</v>
      </c>
    </row>
    <row r="30" spans="1:4" ht="33.950000000000003" customHeight="1" x14ac:dyDescent="0.25">
      <c r="A30" s="95" t="s">
        <v>1721</v>
      </c>
      <c r="B30" s="99" t="s">
        <v>1698</v>
      </c>
      <c r="C30" s="97" t="s">
        <v>1722</v>
      </c>
      <c r="D30" s="97" t="s">
        <v>1723</v>
      </c>
    </row>
    <row r="31" spans="1:4" ht="33.950000000000003" customHeight="1" x14ac:dyDescent="0.25">
      <c r="A31" s="95" t="s">
        <v>1724</v>
      </c>
      <c r="B31" s="98" t="s">
        <v>1691</v>
      </c>
      <c r="C31" s="97" t="s">
        <v>1725</v>
      </c>
      <c r="D31" s="97" t="s">
        <v>1726</v>
      </c>
    </row>
    <row r="32" spans="1:4" ht="33.950000000000003" customHeight="1" x14ac:dyDescent="0.25">
      <c r="A32" s="95" t="s">
        <v>1727</v>
      </c>
      <c r="B32" s="99" t="s">
        <v>1698</v>
      </c>
      <c r="C32" s="97" t="s">
        <v>1728</v>
      </c>
      <c r="D32" s="97" t="s">
        <v>1729</v>
      </c>
    </row>
    <row r="33" spans="1:4" ht="33.950000000000003" customHeight="1" x14ac:dyDescent="0.25">
      <c r="A33" s="95" t="s">
        <v>1730</v>
      </c>
      <c r="B33" s="99" t="s">
        <v>1698</v>
      </c>
      <c r="C33" s="97" t="s">
        <v>1731</v>
      </c>
      <c r="D33" s="97" t="s">
        <v>1732</v>
      </c>
    </row>
    <row r="34" spans="1:4" ht="33.950000000000003" customHeight="1" x14ac:dyDescent="0.25">
      <c r="A34" s="95" t="s">
        <v>1733</v>
      </c>
      <c r="B34" s="96" t="s">
        <v>1687</v>
      </c>
      <c r="C34" s="97" t="s">
        <v>1734</v>
      </c>
      <c r="D34" s="97" t="s">
        <v>1735</v>
      </c>
    </row>
    <row r="36" spans="1:4" ht="15.95" customHeight="1" x14ac:dyDescent="0.25">
      <c r="A36" s="293" t="s">
        <v>1736</v>
      </c>
      <c r="B36" s="266"/>
      <c r="C36" s="266"/>
      <c r="D36" s="266"/>
    </row>
    <row r="37" spans="1:4" ht="26.1" customHeight="1" x14ac:dyDescent="0.25">
      <c r="A37" s="285" t="s">
        <v>1737</v>
      </c>
      <c r="B37" s="266"/>
      <c r="C37" s="266"/>
      <c r="D37" s="266"/>
    </row>
    <row r="38" spans="1:4" ht="26.1" customHeight="1" x14ac:dyDescent="0.25">
      <c r="A38" s="285" t="s">
        <v>1738</v>
      </c>
      <c r="B38" s="266"/>
      <c r="C38" s="266"/>
      <c r="D38" s="266"/>
    </row>
    <row r="39" spans="1:4" ht="26.1" customHeight="1" x14ac:dyDescent="0.25">
      <c r="A39" s="285" t="s">
        <v>1739</v>
      </c>
      <c r="B39" s="266"/>
      <c r="C39" s="266"/>
      <c r="D39" s="266"/>
    </row>
    <row r="40" spans="1:4" ht="26.1" customHeight="1" x14ac:dyDescent="0.25">
      <c r="A40" s="285" t="s">
        <v>1740</v>
      </c>
      <c r="B40" s="266"/>
      <c r="C40" s="266"/>
      <c r="D40" s="266"/>
    </row>
    <row r="41" spans="1:4" ht="26.1" customHeight="1" x14ac:dyDescent="0.25">
      <c r="A41" s="285" t="s">
        <v>1741</v>
      </c>
      <c r="B41" s="266"/>
      <c r="C41" s="266"/>
      <c r="D41" s="266"/>
    </row>
    <row r="42" spans="1:4" ht="26.1" customHeight="1" x14ac:dyDescent="0.25">
      <c r="A42" s="285" t="s">
        <v>1742</v>
      </c>
      <c r="B42" s="266"/>
      <c r="C42" s="266"/>
      <c r="D42" s="266"/>
    </row>
    <row r="44" spans="1:4" ht="15.95" customHeight="1" x14ac:dyDescent="0.25">
      <c r="A44" s="288" t="s">
        <v>1743</v>
      </c>
      <c r="B44" s="266"/>
      <c r="C44" s="266"/>
      <c r="D44" s="266"/>
    </row>
    <row r="45" spans="1:4" ht="24" customHeight="1" x14ac:dyDescent="0.25">
      <c r="A45" s="286" t="s">
        <v>1744</v>
      </c>
      <c r="B45" s="266"/>
      <c r="C45" s="266"/>
      <c r="D45" s="266"/>
    </row>
    <row r="46" spans="1:4" ht="24" customHeight="1" x14ac:dyDescent="0.25">
      <c r="A46" s="286" t="s">
        <v>1745</v>
      </c>
      <c r="B46" s="266"/>
      <c r="C46" s="266"/>
      <c r="D46" s="266"/>
    </row>
    <row r="47" spans="1:4" ht="24" customHeight="1" x14ac:dyDescent="0.25">
      <c r="A47" s="286" t="s">
        <v>1746</v>
      </c>
      <c r="B47" s="266"/>
      <c r="C47" s="266"/>
      <c r="D47" s="266"/>
    </row>
    <row r="48" spans="1:4" ht="24" customHeight="1" x14ac:dyDescent="0.25">
      <c r="A48" s="286" t="s">
        <v>1747</v>
      </c>
      <c r="B48" s="266"/>
      <c r="C48" s="266"/>
      <c r="D48" s="266"/>
    </row>
    <row r="49" spans="1:4" ht="24" customHeight="1" x14ac:dyDescent="0.25">
      <c r="A49" s="286" t="s">
        <v>1748</v>
      </c>
      <c r="B49" s="266"/>
      <c r="C49" s="266"/>
      <c r="D49" s="266"/>
    </row>
    <row r="50" spans="1:4" ht="24" customHeight="1" x14ac:dyDescent="0.25">
      <c r="A50" s="286" t="s">
        <v>1749</v>
      </c>
      <c r="B50" s="266"/>
      <c r="C50" s="266"/>
      <c r="D50" s="266"/>
    </row>
    <row r="51" spans="1:4" x14ac:dyDescent="0.25">
      <c r="A51" t="s">
        <v>1750</v>
      </c>
    </row>
    <row r="52" spans="1:4" x14ac:dyDescent="0.25">
      <c r="A52" t="s">
        <v>1751</v>
      </c>
      <c r="B52" t="s">
        <v>1752</v>
      </c>
      <c r="C52" t="s">
        <v>1753</v>
      </c>
      <c r="D52" t="s">
        <v>1754</v>
      </c>
    </row>
    <row r="53" spans="1:4" x14ac:dyDescent="0.25">
      <c r="A53" t="s">
        <v>1755</v>
      </c>
      <c r="B53" t="s">
        <v>1752</v>
      </c>
      <c r="C53" t="s">
        <v>1756</v>
      </c>
      <c r="D53" t="s">
        <v>1757</v>
      </c>
    </row>
    <row r="54" spans="1:4" x14ac:dyDescent="0.25">
      <c r="A54" t="s">
        <v>1758</v>
      </c>
      <c r="B54" t="s">
        <v>1752</v>
      </c>
      <c r="C54" t="s">
        <v>1759</v>
      </c>
      <c r="D54" t="s">
        <v>1760</v>
      </c>
    </row>
    <row r="55" spans="1:4" x14ac:dyDescent="0.25">
      <c r="A55" t="s">
        <v>1761</v>
      </c>
      <c r="B55" t="s">
        <v>1762</v>
      </c>
      <c r="C55" t="s">
        <v>1763</v>
      </c>
      <c r="D55" t="s">
        <v>1764</v>
      </c>
    </row>
    <row r="56" spans="1:4" x14ac:dyDescent="0.25">
      <c r="A56" t="s">
        <v>1715</v>
      </c>
      <c r="B56" t="s">
        <v>1762</v>
      </c>
      <c r="C56" t="s">
        <v>1765</v>
      </c>
      <c r="D56" t="s">
        <v>1766</v>
      </c>
    </row>
    <row r="57" spans="1:4" x14ac:dyDescent="0.25">
      <c r="A57" t="s">
        <v>1767</v>
      </c>
      <c r="B57" t="s">
        <v>1768</v>
      </c>
      <c r="C57" t="s">
        <v>1769</v>
      </c>
      <c r="D57" t="s">
        <v>1770</v>
      </c>
    </row>
    <row r="58" spans="1:4" x14ac:dyDescent="0.25">
      <c r="A58" t="s">
        <v>1771</v>
      </c>
      <c r="B58" t="s">
        <v>1762</v>
      </c>
      <c r="C58" t="s">
        <v>1772</v>
      </c>
      <c r="D58" t="s">
        <v>1773</v>
      </c>
    </row>
    <row r="59" spans="1:4" x14ac:dyDescent="0.25">
      <c r="A59" t="s">
        <v>1774</v>
      </c>
      <c r="B59" t="s">
        <v>1762</v>
      </c>
      <c r="C59" t="s">
        <v>1775</v>
      </c>
      <c r="D59" t="s">
        <v>1776</v>
      </c>
    </row>
    <row r="60" spans="1:4" x14ac:dyDescent="0.25">
      <c r="A60" t="s">
        <v>1777</v>
      </c>
      <c r="B60" t="s">
        <v>1778</v>
      </c>
      <c r="C60" t="s">
        <v>1779</v>
      </c>
      <c r="D60" t="s">
        <v>1780</v>
      </c>
    </row>
  </sheetData>
  <mergeCells count="28">
    <mergeCell ref="A50:D50"/>
    <mergeCell ref="A12:D12"/>
    <mergeCell ref="A2:D2"/>
    <mergeCell ref="A47:D47"/>
    <mergeCell ref="A42:D42"/>
    <mergeCell ref="A14:D14"/>
    <mergeCell ref="A49:D49"/>
    <mergeCell ref="A36:D36"/>
    <mergeCell ref="A45:D45"/>
    <mergeCell ref="A48:D48"/>
    <mergeCell ref="A13:D13"/>
    <mergeCell ref="A11:D11"/>
    <mergeCell ref="A1:D1"/>
    <mergeCell ref="A41:D41"/>
    <mergeCell ref="A46:D46"/>
    <mergeCell ref="C8:D8"/>
    <mergeCell ref="A37:D37"/>
    <mergeCell ref="C7:D7"/>
    <mergeCell ref="A44:D44"/>
    <mergeCell ref="A40:D40"/>
    <mergeCell ref="A39:D39"/>
    <mergeCell ref="A15:D15"/>
    <mergeCell ref="A17:D17"/>
    <mergeCell ref="C6:D6"/>
    <mergeCell ref="A4:D4"/>
    <mergeCell ref="A38:D38"/>
    <mergeCell ref="C5:D5"/>
    <mergeCell ref="A10:D10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4"/>
  <sheetViews>
    <sheetView workbookViewId="0">
      <pane ySplit="3" topLeftCell="A4" activePane="bottomLeft" state="frozen"/>
      <selection pane="bottomLeft" sqref="A1:K1"/>
    </sheetView>
  </sheetViews>
  <sheetFormatPr defaultColWidth="8.85546875" defaultRowHeight="15" x14ac:dyDescent="0.25"/>
  <cols>
    <col min="1" max="1" width="34" customWidth="1"/>
    <col min="2" max="2" width="22" customWidth="1"/>
    <col min="3" max="3" width="10" customWidth="1"/>
    <col min="4" max="4" width="12" customWidth="1"/>
    <col min="5" max="5" width="40" customWidth="1"/>
    <col min="6" max="6" width="26" customWidth="1"/>
    <col min="7" max="7" width="12" customWidth="1"/>
    <col min="8" max="8" width="40" customWidth="1"/>
    <col min="9" max="9" width="44.7109375" bestFit="1" customWidth="1"/>
    <col min="10" max="10" width="15" customWidth="1"/>
    <col min="11" max="11" width="12" customWidth="1"/>
  </cols>
  <sheetData>
    <row r="1" spans="1:11" ht="17.25" customHeight="1" x14ac:dyDescent="0.3">
      <c r="A1" s="283" t="s">
        <v>1781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</row>
    <row r="3" spans="1:11" ht="30" customHeight="1" x14ac:dyDescent="0.25">
      <c r="A3" s="169" t="s">
        <v>1582</v>
      </c>
      <c r="B3" s="169" t="s">
        <v>1782</v>
      </c>
      <c r="C3" s="169" t="s">
        <v>1783</v>
      </c>
      <c r="D3" s="169" t="s">
        <v>3</v>
      </c>
      <c r="E3" s="169" t="s">
        <v>9</v>
      </c>
      <c r="F3" s="169" t="s">
        <v>109</v>
      </c>
      <c r="G3" s="169" t="s">
        <v>84</v>
      </c>
      <c r="H3" s="169" t="s">
        <v>1784</v>
      </c>
      <c r="I3" s="169" t="s">
        <v>1785</v>
      </c>
      <c r="J3" s="169" t="s">
        <v>1786</v>
      </c>
      <c r="K3" s="169" t="s">
        <v>1787</v>
      </c>
    </row>
    <row r="4" spans="1:11" x14ac:dyDescent="0.25">
      <c r="A4" s="170" t="s">
        <v>1586</v>
      </c>
      <c r="B4" s="170" t="s">
        <v>1758</v>
      </c>
      <c r="C4" s="170"/>
      <c r="D4" s="170"/>
      <c r="E4" s="170"/>
      <c r="F4" s="170" t="s">
        <v>1583</v>
      </c>
      <c r="G4" s="170">
        <v>81953</v>
      </c>
      <c r="H4" s="170" t="s">
        <v>1788</v>
      </c>
      <c r="I4" s="170" t="s">
        <v>1789</v>
      </c>
      <c r="J4" s="170" t="s">
        <v>1790</v>
      </c>
      <c r="K4" s="170"/>
    </row>
    <row r="5" spans="1:11" x14ac:dyDescent="0.25">
      <c r="A5" t="s">
        <v>1586</v>
      </c>
      <c r="B5" t="s">
        <v>1758</v>
      </c>
      <c r="F5" t="s">
        <v>1414</v>
      </c>
      <c r="G5">
        <v>16500</v>
      </c>
      <c r="H5" t="s">
        <v>1791</v>
      </c>
      <c r="I5" t="s">
        <v>1789</v>
      </c>
      <c r="J5" t="s">
        <v>1790</v>
      </c>
    </row>
    <row r="6" spans="1:11" x14ac:dyDescent="0.25">
      <c r="A6" s="170" t="s">
        <v>1586</v>
      </c>
      <c r="B6" s="170" t="s">
        <v>1758</v>
      </c>
      <c r="C6" s="170"/>
      <c r="D6" s="170"/>
      <c r="E6" s="170"/>
      <c r="F6" s="170" t="s">
        <v>1415</v>
      </c>
      <c r="G6" s="170">
        <v>2160</v>
      </c>
      <c r="H6" s="170" t="s">
        <v>1792</v>
      </c>
      <c r="I6" s="170" t="s">
        <v>1789</v>
      </c>
      <c r="J6" s="170" t="s">
        <v>1790</v>
      </c>
      <c r="K6" s="170"/>
    </row>
    <row r="7" spans="1:11" x14ac:dyDescent="0.25">
      <c r="A7" t="s">
        <v>1586</v>
      </c>
      <c r="B7" t="s">
        <v>1758</v>
      </c>
      <c r="F7" t="s">
        <v>1416</v>
      </c>
      <c r="G7">
        <v>11950</v>
      </c>
      <c r="H7" t="s">
        <v>1793</v>
      </c>
      <c r="I7" t="s">
        <v>1789</v>
      </c>
      <c r="J7" t="s">
        <v>1790</v>
      </c>
    </row>
    <row r="8" spans="1:11" x14ac:dyDescent="0.25">
      <c r="A8" s="170" t="s">
        <v>1586</v>
      </c>
      <c r="B8" s="170" t="s">
        <v>1758</v>
      </c>
      <c r="C8" s="170"/>
      <c r="D8" s="170"/>
      <c r="E8" s="170"/>
      <c r="F8" s="170" t="s">
        <v>1417</v>
      </c>
      <c r="G8" s="170">
        <v>69018</v>
      </c>
      <c r="H8" s="170" t="s">
        <v>1794</v>
      </c>
      <c r="I8" s="170" t="s">
        <v>1789</v>
      </c>
      <c r="J8" s="170" t="s">
        <v>1790</v>
      </c>
      <c r="K8" s="170"/>
    </row>
    <row r="9" spans="1:11" x14ac:dyDescent="0.25">
      <c r="A9" t="s">
        <v>1586</v>
      </c>
      <c r="B9" t="s">
        <v>1758</v>
      </c>
      <c r="F9" t="s">
        <v>1418</v>
      </c>
      <c r="G9">
        <v>49335</v>
      </c>
      <c r="H9" t="s">
        <v>1795</v>
      </c>
      <c r="I9" t="s">
        <v>1796</v>
      </c>
      <c r="J9" t="s">
        <v>1790</v>
      </c>
    </row>
    <row r="10" spans="1:11" x14ac:dyDescent="0.25">
      <c r="A10" s="170" t="s">
        <v>1586</v>
      </c>
      <c r="B10" s="170" t="s">
        <v>1758</v>
      </c>
      <c r="C10" s="170"/>
      <c r="D10" s="170"/>
      <c r="E10" s="170"/>
      <c r="F10" s="170" t="s">
        <v>1419</v>
      </c>
      <c r="G10" s="170">
        <v>22800</v>
      </c>
      <c r="H10" s="170" t="s">
        <v>1797</v>
      </c>
      <c r="I10" s="170" t="s">
        <v>1789</v>
      </c>
      <c r="J10" s="170" t="s">
        <v>1790</v>
      </c>
      <c r="K10" s="170"/>
    </row>
    <row r="11" spans="1:11" x14ac:dyDescent="0.25">
      <c r="A11" t="s">
        <v>1586</v>
      </c>
      <c r="B11" t="s">
        <v>1758</v>
      </c>
      <c r="F11" t="s">
        <v>1420</v>
      </c>
      <c r="G11">
        <v>116292</v>
      </c>
      <c r="H11" t="s">
        <v>1798</v>
      </c>
      <c r="I11" t="s">
        <v>1789</v>
      </c>
      <c r="J11" t="s">
        <v>1790</v>
      </c>
    </row>
    <row r="12" spans="1:11" x14ac:dyDescent="0.25">
      <c r="A12" s="170" t="s">
        <v>1799</v>
      </c>
      <c r="B12" s="170" t="s">
        <v>1755</v>
      </c>
      <c r="C12" s="170"/>
      <c r="D12" s="170"/>
      <c r="E12" s="170"/>
      <c r="F12" s="170" t="s">
        <v>1488</v>
      </c>
      <c r="G12" s="170">
        <v>100000</v>
      </c>
      <c r="H12" s="170" t="s">
        <v>1800</v>
      </c>
      <c r="I12" s="170" t="s">
        <v>1789</v>
      </c>
      <c r="J12" s="170" t="s">
        <v>1790</v>
      </c>
      <c r="K12" s="170"/>
    </row>
    <row r="13" spans="1:11" x14ac:dyDescent="0.25">
      <c r="A13" t="s">
        <v>1799</v>
      </c>
      <c r="B13" t="s">
        <v>1755</v>
      </c>
      <c r="F13" t="s">
        <v>1498</v>
      </c>
      <c r="G13">
        <v>100000</v>
      </c>
      <c r="H13" t="s">
        <v>1800</v>
      </c>
      <c r="I13" t="s">
        <v>1789</v>
      </c>
      <c r="J13" t="s">
        <v>1790</v>
      </c>
    </row>
    <row r="14" spans="1:11" x14ac:dyDescent="0.25">
      <c r="A14" s="170" t="s">
        <v>1799</v>
      </c>
      <c r="B14" s="170" t="s">
        <v>1755</v>
      </c>
      <c r="C14" s="170"/>
      <c r="D14" s="170"/>
      <c r="E14" s="170"/>
      <c r="F14" s="170" t="s">
        <v>1502</v>
      </c>
      <c r="G14" s="170">
        <v>2200</v>
      </c>
      <c r="H14" s="170" t="s">
        <v>1800</v>
      </c>
      <c r="I14" s="170" t="s">
        <v>1789</v>
      </c>
      <c r="J14" s="170" t="s">
        <v>1790</v>
      </c>
      <c r="K14" s="170"/>
    </row>
    <row r="15" spans="1:11" x14ac:dyDescent="0.25">
      <c r="A15" t="s">
        <v>1799</v>
      </c>
      <c r="B15" t="s">
        <v>1755</v>
      </c>
      <c r="F15" t="s">
        <v>1504</v>
      </c>
      <c r="G15">
        <v>900</v>
      </c>
      <c r="H15" t="s">
        <v>1800</v>
      </c>
      <c r="I15" t="s">
        <v>1789</v>
      </c>
      <c r="J15" t="s">
        <v>1790</v>
      </c>
    </row>
    <row r="16" spans="1:11" x14ac:dyDescent="0.25">
      <c r="A16" s="170" t="s">
        <v>1799</v>
      </c>
      <c r="B16" s="170" t="s">
        <v>1755</v>
      </c>
      <c r="C16" s="170"/>
      <c r="D16" s="170"/>
      <c r="E16" s="170"/>
      <c r="F16" s="170" t="s">
        <v>1506</v>
      </c>
      <c r="G16" s="170">
        <v>1100</v>
      </c>
      <c r="H16" s="170" t="s">
        <v>1800</v>
      </c>
      <c r="I16" s="170" t="s">
        <v>1789</v>
      </c>
      <c r="J16" s="170" t="s">
        <v>1790</v>
      </c>
      <c r="K16" s="170"/>
    </row>
    <row r="17" spans="1:11" x14ac:dyDescent="0.25">
      <c r="A17" t="s">
        <v>1799</v>
      </c>
      <c r="B17" t="s">
        <v>1755</v>
      </c>
      <c r="F17" t="s">
        <v>1488</v>
      </c>
      <c r="G17">
        <v>100000</v>
      </c>
      <c r="H17" t="s">
        <v>1800</v>
      </c>
      <c r="I17" t="s">
        <v>1789</v>
      </c>
      <c r="J17" t="s">
        <v>1790</v>
      </c>
    </row>
    <row r="18" spans="1:11" x14ac:dyDescent="0.25">
      <c r="A18" s="170" t="s">
        <v>1799</v>
      </c>
      <c r="B18" s="170" t="s">
        <v>1755</v>
      </c>
      <c r="C18" s="170"/>
      <c r="D18" s="170"/>
      <c r="E18" s="170"/>
      <c r="F18" s="170" t="s">
        <v>1488</v>
      </c>
      <c r="G18" s="170">
        <v>100000</v>
      </c>
      <c r="H18" s="170" t="s">
        <v>1800</v>
      </c>
      <c r="I18" s="170" t="s">
        <v>1789</v>
      </c>
      <c r="J18" s="170" t="s">
        <v>1790</v>
      </c>
      <c r="K18" s="170"/>
    </row>
    <row r="19" spans="1:11" x14ac:dyDescent="0.25">
      <c r="A19" t="s">
        <v>1799</v>
      </c>
      <c r="B19" t="s">
        <v>1755</v>
      </c>
      <c r="F19" t="s">
        <v>1515</v>
      </c>
      <c r="G19">
        <v>5000</v>
      </c>
      <c r="H19" t="s">
        <v>1800</v>
      </c>
      <c r="I19" t="s">
        <v>1789</v>
      </c>
      <c r="J19" t="s">
        <v>1790</v>
      </c>
    </row>
    <row r="20" spans="1:11" x14ac:dyDescent="0.25">
      <c r="A20" s="170" t="s">
        <v>1799</v>
      </c>
      <c r="B20" s="170" t="s">
        <v>1755</v>
      </c>
      <c r="C20" s="170"/>
      <c r="D20" s="170"/>
      <c r="E20" s="170"/>
      <c r="F20" s="170" t="s">
        <v>1519</v>
      </c>
      <c r="G20" s="170">
        <v>10685</v>
      </c>
      <c r="H20" s="170" t="s">
        <v>1800</v>
      </c>
      <c r="I20" s="170" t="s">
        <v>1789</v>
      </c>
      <c r="J20" s="170" t="s">
        <v>1790</v>
      </c>
      <c r="K20" s="170"/>
    </row>
    <row r="21" spans="1:11" x14ac:dyDescent="0.25">
      <c r="A21" t="s">
        <v>1799</v>
      </c>
      <c r="B21" t="s">
        <v>1755</v>
      </c>
      <c r="F21" t="s">
        <v>1801</v>
      </c>
      <c r="G21">
        <v>47470</v>
      </c>
      <c r="H21" t="s">
        <v>1800</v>
      </c>
      <c r="I21" t="s">
        <v>1789</v>
      </c>
      <c r="J21" t="s">
        <v>1790</v>
      </c>
    </row>
    <row r="22" spans="1:11" x14ac:dyDescent="0.25">
      <c r="A22" s="170" t="s">
        <v>1799</v>
      </c>
      <c r="B22" s="170" t="s">
        <v>1755</v>
      </c>
      <c r="C22" s="170"/>
      <c r="D22" s="170"/>
      <c r="E22" s="170"/>
      <c r="F22" s="170" t="s">
        <v>1522</v>
      </c>
      <c r="G22" s="170">
        <v>800</v>
      </c>
      <c r="H22" s="170" t="s">
        <v>1800</v>
      </c>
      <c r="I22" s="170" t="s">
        <v>1789</v>
      </c>
      <c r="J22" s="170" t="s">
        <v>1790</v>
      </c>
      <c r="K22" s="170"/>
    </row>
    <row r="23" spans="1:11" x14ac:dyDescent="0.25">
      <c r="A23" t="s">
        <v>1799</v>
      </c>
      <c r="B23" t="s">
        <v>1755</v>
      </c>
      <c r="F23" t="s">
        <v>1802</v>
      </c>
      <c r="G23">
        <v>50010</v>
      </c>
      <c r="H23" t="s">
        <v>1800</v>
      </c>
      <c r="I23" t="s">
        <v>1789</v>
      </c>
      <c r="J23" t="s">
        <v>1790</v>
      </c>
    </row>
    <row r="24" spans="1:11" x14ac:dyDescent="0.25">
      <c r="A24" s="170" t="s">
        <v>1799</v>
      </c>
      <c r="B24" s="170" t="s">
        <v>1755</v>
      </c>
      <c r="C24" s="170"/>
      <c r="D24" s="170"/>
      <c r="E24" s="170"/>
      <c r="F24" s="170" t="s">
        <v>1803</v>
      </c>
      <c r="G24" s="170">
        <v>6720</v>
      </c>
      <c r="H24" s="170" t="s">
        <v>1800</v>
      </c>
      <c r="I24" s="170" t="s">
        <v>1789</v>
      </c>
      <c r="J24" s="170" t="s">
        <v>1790</v>
      </c>
      <c r="K24" s="170"/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6"/>
  <sheetViews>
    <sheetView workbookViewId="0">
      <selection sqref="A1:J1"/>
    </sheetView>
  </sheetViews>
  <sheetFormatPr defaultColWidth="8.85546875" defaultRowHeight="15" x14ac:dyDescent="0.25"/>
  <cols>
    <col min="1" max="1" width="26" customWidth="1"/>
    <col min="2" max="2" width="14" customWidth="1"/>
    <col min="3" max="3" width="15" customWidth="1"/>
    <col min="4" max="4" width="14" customWidth="1"/>
    <col min="5" max="6" width="13" customWidth="1"/>
    <col min="7" max="8" width="12" customWidth="1"/>
    <col min="9" max="9" width="18" customWidth="1"/>
    <col min="10" max="10" width="14" customWidth="1"/>
  </cols>
  <sheetData>
    <row r="1" spans="1:10" ht="17.25" customHeight="1" x14ac:dyDescent="0.3">
      <c r="A1" s="283" t="s">
        <v>1804</v>
      </c>
      <c r="B1" s="266"/>
      <c r="C1" s="266"/>
      <c r="D1" s="266"/>
      <c r="E1" s="266"/>
      <c r="F1" s="266"/>
      <c r="G1" s="266"/>
      <c r="H1" s="266"/>
      <c r="I1" s="266"/>
      <c r="J1" s="266"/>
    </row>
    <row r="3" spans="1:10" ht="30" customHeight="1" x14ac:dyDescent="0.25">
      <c r="A3" s="169" t="s">
        <v>1805</v>
      </c>
      <c r="B3" s="169" t="s">
        <v>1806</v>
      </c>
      <c r="C3" s="169" t="s">
        <v>1807</v>
      </c>
      <c r="D3" s="169" t="s">
        <v>1808</v>
      </c>
      <c r="E3" s="169" t="s">
        <v>1809</v>
      </c>
      <c r="F3" s="169" t="s">
        <v>1540</v>
      </c>
      <c r="G3" s="169" t="s">
        <v>1810</v>
      </c>
      <c r="H3" s="169" t="s">
        <v>1811</v>
      </c>
      <c r="I3" s="169" t="s">
        <v>1812</v>
      </c>
      <c r="J3" s="169" t="s">
        <v>15</v>
      </c>
    </row>
    <row r="4" spans="1:10" x14ac:dyDescent="0.25">
      <c r="A4" t="s">
        <v>1813</v>
      </c>
      <c r="B4">
        <v>45400</v>
      </c>
      <c r="C4">
        <v>45400</v>
      </c>
      <c r="D4">
        <v>45400</v>
      </c>
      <c r="E4">
        <v>45400</v>
      </c>
      <c r="F4">
        <v>0</v>
      </c>
      <c r="G4">
        <v>0</v>
      </c>
      <c r="H4">
        <v>0</v>
      </c>
      <c r="I4" t="s">
        <v>1814</v>
      </c>
    </row>
    <row r="5" spans="1:10" x14ac:dyDescent="0.25">
      <c r="A5" t="s">
        <v>1815</v>
      </c>
      <c r="B5">
        <v>1064990</v>
      </c>
      <c r="C5">
        <v>1064990</v>
      </c>
      <c r="D5">
        <v>1064990</v>
      </c>
      <c r="E5">
        <v>1064990</v>
      </c>
      <c r="F5">
        <v>0</v>
      </c>
      <c r="G5">
        <v>0</v>
      </c>
      <c r="H5">
        <v>0</v>
      </c>
      <c r="I5" t="s">
        <v>1814</v>
      </c>
    </row>
    <row r="6" spans="1:10" x14ac:dyDescent="0.25">
      <c r="A6" t="s">
        <v>1816</v>
      </c>
      <c r="B6">
        <v>994373</v>
      </c>
      <c r="C6">
        <v>994373</v>
      </c>
      <c r="D6">
        <v>994373</v>
      </c>
      <c r="E6">
        <v>994373</v>
      </c>
      <c r="F6">
        <v>0</v>
      </c>
      <c r="G6">
        <v>0</v>
      </c>
      <c r="H6">
        <v>0</v>
      </c>
      <c r="I6" t="s">
        <v>1814</v>
      </c>
    </row>
    <row r="7" spans="1:10" x14ac:dyDescent="0.25">
      <c r="A7" t="s">
        <v>1817</v>
      </c>
      <c r="B7">
        <v>437685</v>
      </c>
      <c r="C7">
        <v>437685</v>
      </c>
      <c r="D7">
        <v>437685</v>
      </c>
      <c r="E7">
        <v>437685</v>
      </c>
      <c r="F7">
        <v>0</v>
      </c>
      <c r="G7">
        <v>0</v>
      </c>
      <c r="H7">
        <v>0</v>
      </c>
      <c r="I7" t="s">
        <v>1814</v>
      </c>
    </row>
    <row r="8" spans="1:10" x14ac:dyDescent="0.25">
      <c r="A8" t="s">
        <v>1818</v>
      </c>
      <c r="B8">
        <v>625320</v>
      </c>
      <c r="C8">
        <v>625320</v>
      </c>
      <c r="D8">
        <v>625320</v>
      </c>
      <c r="E8">
        <v>625320</v>
      </c>
      <c r="F8">
        <v>0</v>
      </c>
      <c r="G8">
        <v>0</v>
      </c>
      <c r="H8">
        <v>0</v>
      </c>
      <c r="I8" t="s">
        <v>1814</v>
      </c>
    </row>
    <row r="9" spans="1:10" x14ac:dyDescent="0.25">
      <c r="A9" t="s">
        <v>1819</v>
      </c>
    </row>
    <row r="10" spans="1:10" x14ac:dyDescent="0.25">
      <c r="A10" t="s">
        <v>1820</v>
      </c>
      <c r="B10">
        <v>24</v>
      </c>
    </row>
    <row r="11" spans="1:10" x14ac:dyDescent="0.25">
      <c r="A11" t="s">
        <v>1821</v>
      </c>
      <c r="B11">
        <v>36</v>
      </c>
    </row>
    <row r="12" spans="1:10" x14ac:dyDescent="0.25">
      <c r="A12" t="s">
        <v>1822</v>
      </c>
      <c r="B12">
        <v>16</v>
      </c>
    </row>
    <row r="13" spans="1:10" x14ac:dyDescent="0.25">
      <c r="A13" t="s">
        <v>1823</v>
      </c>
      <c r="B13">
        <v>12</v>
      </c>
    </row>
    <row r="14" spans="1:10" x14ac:dyDescent="0.25">
      <c r="A14" t="s">
        <v>1824</v>
      </c>
      <c r="B14">
        <v>26</v>
      </c>
    </row>
    <row r="15" spans="1:10" x14ac:dyDescent="0.25">
      <c r="A15" t="s">
        <v>1825</v>
      </c>
      <c r="B15">
        <v>21</v>
      </c>
    </row>
    <row r="16" spans="1:10" x14ac:dyDescent="0.25">
      <c r="A16" t="s">
        <v>1826</v>
      </c>
      <c r="B16">
        <v>1</v>
      </c>
    </row>
  </sheetData>
  <mergeCells count="1">
    <mergeCell ref="A1:J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6"/>
  <sheetViews>
    <sheetView workbookViewId="0">
      <selection sqref="A1:F1"/>
    </sheetView>
  </sheetViews>
  <sheetFormatPr defaultColWidth="8.85546875" defaultRowHeight="15" x14ac:dyDescent="0.25"/>
  <cols>
    <col min="1" max="1" width="20" customWidth="1"/>
    <col min="2" max="2" width="40" customWidth="1"/>
    <col min="3" max="3" width="26" customWidth="1"/>
    <col min="4" max="4" width="10" customWidth="1"/>
    <col min="5" max="5" width="12" customWidth="1"/>
    <col min="6" max="6" width="60" customWidth="1"/>
  </cols>
  <sheetData>
    <row r="1" spans="1:6" ht="17.25" customHeight="1" x14ac:dyDescent="0.3">
      <c r="A1" s="283" t="s">
        <v>1827</v>
      </c>
      <c r="B1" s="266"/>
      <c r="C1" s="266"/>
      <c r="D1" s="266"/>
      <c r="E1" s="266"/>
      <c r="F1" s="266"/>
    </row>
    <row r="3" spans="1:6" ht="15.95" customHeight="1" x14ac:dyDescent="0.25">
      <c r="A3" s="169" t="s">
        <v>1828</v>
      </c>
      <c r="B3" s="169" t="s">
        <v>1582</v>
      </c>
      <c r="C3" s="169" t="s">
        <v>1829</v>
      </c>
      <c r="D3" s="169" t="s">
        <v>1830</v>
      </c>
      <c r="E3" s="169" t="s">
        <v>82</v>
      </c>
      <c r="F3" s="169" t="s">
        <v>1831</v>
      </c>
    </row>
    <row r="4" spans="1:6" x14ac:dyDescent="0.25">
      <c r="A4" t="s">
        <v>1832</v>
      </c>
      <c r="B4" t="s">
        <v>1833</v>
      </c>
      <c r="C4" t="s">
        <v>1751</v>
      </c>
      <c r="D4">
        <v>24</v>
      </c>
      <c r="E4" t="s">
        <v>1834</v>
      </c>
      <c r="F4" t="s">
        <v>1835</v>
      </c>
    </row>
    <row r="5" spans="1:6" x14ac:dyDescent="0.25">
      <c r="A5" t="s">
        <v>1832</v>
      </c>
      <c r="B5" t="s">
        <v>1799</v>
      </c>
      <c r="C5" t="s">
        <v>1755</v>
      </c>
      <c r="D5">
        <v>36</v>
      </c>
      <c r="E5" t="s">
        <v>1834</v>
      </c>
      <c r="F5" t="s">
        <v>1836</v>
      </c>
    </row>
    <row r="6" spans="1:6" x14ac:dyDescent="0.25">
      <c r="A6" t="s">
        <v>1832</v>
      </c>
      <c r="B6" t="s">
        <v>1586</v>
      </c>
      <c r="C6" t="s">
        <v>1758</v>
      </c>
      <c r="D6">
        <v>26</v>
      </c>
      <c r="E6" t="s">
        <v>1834</v>
      </c>
      <c r="F6" t="s">
        <v>1837</v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2"/>
  <sheetViews>
    <sheetView workbookViewId="0">
      <selection sqref="A1:F1"/>
    </sheetView>
  </sheetViews>
  <sheetFormatPr defaultColWidth="8.85546875" defaultRowHeight="15" x14ac:dyDescent="0.25"/>
  <cols>
    <col min="1" max="1" width="20" customWidth="1"/>
    <col min="2" max="2" width="56" customWidth="1"/>
    <col min="3" max="3" width="26" customWidth="1"/>
    <col min="4" max="5" width="10" customWidth="1"/>
    <col min="6" max="6" width="40" customWidth="1"/>
  </cols>
  <sheetData>
    <row r="1" spans="1:6" ht="17.25" customHeight="1" x14ac:dyDescent="0.3">
      <c r="A1" s="283" t="s">
        <v>1838</v>
      </c>
      <c r="B1" s="266"/>
      <c r="C1" s="266"/>
      <c r="D1" s="266"/>
      <c r="E1" s="266"/>
      <c r="F1" s="266"/>
    </row>
    <row r="3" spans="1:6" ht="15.95" customHeight="1" x14ac:dyDescent="0.25">
      <c r="A3" s="169" t="s">
        <v>1828</v>
      </c>
      <c r="B3" s="169" t="s">
        <v>1839</v>
      </c>
      <c r="C3" s="169" t="s">
        <v>1840</v>
      </c>
      <c r="D3" s="169" t="s">
        <v>1830</v>
      </c>
      <c r="E3" s="169" t="s">
        <v>82</v>
      </c>
      <c r="F3" s="169" t="s">
        <v>1831</v>
      </c>
    </row>
    <row r="4" spans="1:6" x14ac:dyDescent="0.25">
      <c r="A4" t="s">
        <v>1832</v>
      </c>
      <c r="B4" t="s">
        <v>1841</v>
      </c>
      <c r="C4" t="s">
        <v>1751</v>
      </c>
      <c r="D4">
        <v>24</v>
      </c>
      <c r="E4" t="s">
        <v>1842</v>
      </c>
      <c r="F4" t="s">
        <v>1843</v>
      </c>
    </row>
    <row r="5" spans="1:6" x14ac:dyDescent="0.25">
      <c r="A5" t="s">
        <v>1832</v>
      </c>
      <c r="B5" t="s">
        <v>1844</v>
      </c>
      <c r="C5" t="s">
        <v>1712</v>
      </c>
      <c r="D5">
        <v>3</v>
      </c>
      <c r="E5" t="s">
        <v>1842</v>
      </c>
      <c r="F5" t="s">
        <v>1845</v>
      </c>
    </row>
    <row r="6" spans="1:6" x14ac:dyDescent="0.25">
      <c r="A6" t="s">
        <v>1832</v>
      </c>
      <c r="B6" t="s">
        <v>1846</v>
      </c>
      <c r="C6" t="s">
        <v>1715</v>
      </c>
      <c r="D6">
        <v>18</v>
      </c>
      <c r="E6" t="s">
        <v>1842</v>
      </c>
      <c r="F6" t="s">
        <v>1847</v>
      </c>
    </row>
    <row r="7" spans="1:6" x14ac:dyDescent="0.25">
      <c r="A7" t="s">
        <v>1832</v>
      </c>
      <c r="B7" t="s">
        <v>1848</v>
      </c>
      <c r="C7" t="s">
        <v>1715</v>
      </c>
      <c r="D7">
        <v>24</v>
      </c>
      <c r="E7" t="s">
        <v>1842</v>
      </c>
      <c r="F7" t="s">
        <v>1849</v>
      </c>
    </row>
    <row r="8" spans="1:6" x14ac:dyDescent="0.25">
      <c r="A8" t="s">
        <v>1832</v>
      </c>
      <c r="B8" t="s">
        <v>1850</v>
      </c>
      <c r="C8" t="s">
        <v>1715</v>
      </c>
      <c r="D8">
        <v>13</v>
      </c>
      <c r="E8" t="s">
        <v>1842</v>
      </c>
      <c r="F8" t="s">
        <v>1851</v>
      </c>
    </row>
    <row r="9" spans="1:6" x14ac:dyDescent="0.25">
      <c r="A9" t="s">
        <v>1832</v>
      </c>
      <c r="B9" t="s">
        <v>1852</v>
      </c>
      <c r="C9" t="s">
        <v>1715</v>
      </c>
      <c r="D9">
        <v>2</v>
      </c>
      <c r="E9" t="s">
        <v>1842</v>
      </c>
      <c r="F9" t="s">
        <v>1853</v>
      </c>
    </row>
    <row r="10" spans="1:6" x14ac:dyDescent="0.25">
      <c r="A10" t="s">
        <v>1832</v>
      </c>
      <c r="B10" t="s">
        <v>1854</v>
      </c>
      <c r="C10" t="s">
        <v>1761</v>
      </c>
      <c r="D10">
        <v>86</v>
      </c>
      <c r="E10" t="s">
        <v>1842</v>
      </c>
      <c r="F10" t="s">
        <v>1855</v>
      </c>
    </row>
    <row r="11" spans="1:6" x14ac:dyDescent="0.25">
      <c r="A11" t="s">
        <v>1832</v>
      </c>
      <c r="B11" t="s">
        <v>1856</v>
      </c>
      <c r="C11" t="s">
        <v>1857</v>
      </c>
      <c r="D11">
        <v>21</v>
      </c>
      <c r="E11" t="s">
        <v>1842</v>
      </c>
      <c r="F11" t="s">
        <v>1858</v>
      </c>
    </row>
    <row r="12" spans="1:6" x14ac:dyDescent="0.25">
      <c r="A12" t="s">
        <v>1832</v>
      </c>
      <c r="B12" t="s">
        <v>1859</v>
      </c>
      <c r="C12" t="s">
        <v>1771</v>
      </c>
      <c r="D12">
        <v>5</v>
      </c>
      <c r="E12" t="s">
        <v>1842</v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2:I80"/>
  <sheetViews>
    <sheetView workbookViewId="0">
      <selection activeCell="G18" sqref="G18"/>
    </sheetView>
  </sheetViews>
  <sheetFormatPr defaultColWidth="8.85546875" defaultRowHeight="15" x14ac:dyDescent="0.25"/>
  <cols>
    <col min="1" max="1" width="4" customWidth="1"/>
    <col min="2" max="2" width="22" customWidth="1"/>
    <col min="3" max="4" width="16" customWidth="1"/>
    <col min="5" max="8" width="14" customWidth="1"/>
    <col min="9" max="9" width="22" customWidth="1"/>
  </cols>
  <sheetData>
    <row r="2" spans="2:5" ht="18.75" customHeight="1" x14ac:dyDescent="0.3">
      <c r="B2" s="173" t="str">
        <f>BizName</f>
        <v>PRARAMBHA DAIRY SUPPLIERS</v>
      </c>
    </row>
    <row r="3" spans="2:5" x14ac:dyDescent="0.25">
      <c r="B3" s="172" t="str">
        <f>Settings!B6&amp;" | "&amp;Settings!B8</f>
        <v>[Address] | 9860316702</v>
      </c>
    </row>
    <row r="4" spans="2:5" x14ac:dyDescent="0.25">
      <c r="B4" s="172" t="str">
        <f>Settings!B9</f>
        <v>prarambhadairy@gmail.com</v>
      </c>
    </row>
    <row r="5" spans="2:5" ht="17.25" customHeight="1" x14ac:dyDescent="0.3">
      <c r="B5" s="174" t="s">
        <v>1424</v>
      </c>
    </row>
    <row r="7" spans="2:5" x14ac:dyDescent="0.25">
      <c r="B7" s="175" t="s">
        <v>1429</v>
      </c>
      <c r="C7" t="s">
        <v>1308</v>
      </c>
      <c r="D7" t="s">
        <v>1481</v>
      </c>
      <c r="E7">
        <f>IFERROR(VLOOKUP(C7,Party_Master!$A:$D,3,FALSE),"")</f>
        <v>9867120713</v>
      </c>
    </row>
    <row r="8" spans="2:5" x14ac:dyDescent="0.25">
      <c r="B8" s="175" t="s">
        <v>90</v>
      </c>
      <c r="C8" t="s">
        <v>1433</v>
      </c>
      <c r="D8" s="175" t="s">
        <v>91</v>
      </c>
      <c r="E8" t="s">
        <v>59</v>
      </c>
    </row>
    <row r="9" spans="2:5" x14ac:dyDescent="0.25">
      <c r="B9" s="175" t="s">
        <v>1860</v>
      </c>
      <c r="C9" t="str">
        <f>IFERROR(VLOOKUP(C7,Party_Master!$A:$B,2,FALSE),"")</f>
        <v>Customer</v>
      </c>
    </row>
    <row r="11" spans="2:5" x14ac:dyDescent="0.25">
      <c r="B11" s="175" t="s">
        <v>1430</v>
      </c>
      <c r="C11">
        <f>SUMIFS(Party_Ledger!$G:$G,Party_Ledger!$C:$C,$C$7,Party_Ledger!$A:$A,"&lt;"&amp;$C$8)-SUMIFS(Party_Ledger!$H:$H,Party_Ledger!$C:$C,$C$7,Party_Ledger!$A:$A,"&lt;"&amp;$C$8)</f>
        <v>0</v>
      </c>
    </row>
    <row r="12" spans="2:5" x14ac:dyDescent="0.25">
      <c r="B12" s="175" t="s">
        <v>1434</v>
      </c>
      <c r="C12">
        <f>SUMIFS(Party_Ledger!$G:$G,Party_Ledger!$C:$C,$C$7,Party_Ledger!$A:$A,"&gt;="&amp;$C$8,Party_Ledger!$A:$A,"&lt;="&amp;$E$8)</f>
        <v>0</v>
      </c>
    </row>
    <row r="13" spans="2:5" x14ac:dyDescent="0.25">
      <c r="B13" s="175" t="s">
        <v>1437</v>
      </c>
      <c r="C13">
        <f>SUMIFS(Party_Ledger!$H:$H,Party_Ledger!$C:$C,$C$7,Party_Ledger!$A:$A,"&gt;="&amp;$C$8,Party_Ledger!$A:$A,"&lt;="&amp;$E$8)</f>
        <v>0</v>
      </c>
    </row>
    <row r="14" spans="2:5" x14ac:dyDescent="0.25">
      <c r="B14" s="175" t="s">
        <v>1440</v>
      </c>
      <c r="C14">
        <f>C11+C12-C13</f>
        <v>0</v>
      </c>
    </row>
    <row r="15" spans="2:5" x14ac:dyDescent="0.25">
      <c r="B15" s="175" t="s">
        <v>1443</v>
      </c>
      <c r="C15" t="str">
        <f>IF(ROUND(C14,0)=0,"Settled",IF(C14&gt;0,"Receivable","Payable/Advance"))</f>
        <v>Settled</v>
      </c>
    </row>
    <row r="17" spans="2:9" x14ac:dyDescent="0.25">
      <c r="B17" s="176" t="s">
        <v>3</v>
      </c>
      <c r="C17" s="176" t="s">
        <v>1421</v>
      </c>
      <c r="D17" s="176" t="s">
        <v>1384</v>
      </c>
      <c r="E17" s="176" t="s">
        <v>1381</v>
      </c>
      <c r="F17" s="176" t="s">
        <v>1422</v>
      </c>
      <c r="G17" s="176" t="s">
        <v>126</v>
      </c>
      <c r="H17" s="176" t="s">
        <v>1385</v>
      </c>
      <c r="I17" s="176" t="s">
        <v>15</v>
      </c>
    </row>
    <row r="18" spans="2:9" x14ac:dyDescent="0.25">
      <c r="B18" s="177" t="str">
        <f>IFERROR(INDEX(Party_Ledger!$A:$A,MATCH(1,($C$7=Party_Ledger!$C:$C)*(Party_Ledger!$A:$A&gt;=$C$8)*(Party_Ledger!$A:$A&lt;=$E$8),0)+0),"")</f>
        <v/>
      </c>
      <c r="C18" s="177" t="str">
        <f>IFERROR(INDEX(Party_Ledger!$D:$D,MATCH(1,($C$7=Party_Ledger!$C:$C)*(Party_Ledger!$A:$A&gt;=$C$8)*(Party_Ledger!$A:$A&lt;=$E$8),0)+0),"")</f>
        <v/>
      </c>
      <c r="D18" s="177" t="str">
        <f>IFERROR(INDEX(Party_Ledger!$E:$E,MATCH(1,($C$7=Party_Ledger!$C:$C)*(Party_Ledger!$A:$A&gt;=$C$8)*(Party_Ledger!$A:$A&lt;=$E$8),0)+0),"")</f>
        <v/>
      </c>
      <c r="E18" s="177" t="str">
        <f>IFERROR(INDEX(Party_Ledger!$F:$F,MATCH(1,($C$7=Party_Ledger!$C:$C)*(Party_Ledger!$A:$A&gt;=$C$8)*(Party_Ledger!$A:$A&lt;=$E$8),0)+0),"")</f>
        <v/>
      </c>
      <c r="F18" s="177" t="str">
        <f>IFERROR(INDEX(Party_Ledger!$G:$G,MATCH(1,($C$7=Party_Ledger!$C:$C)*(Party_Ledger!$A:$A&gt;=$C$8)*(Party_Ledger!$A:$A&lt;=$E$8),0)+0),"")</f>
        <v/>
      </c>
      <c r="G18" s="177" t="str">
        <f>IFERROR(INDEX(Party_Ledger!$H:$H,MATCH(1,($C$7=Party_Ledger!$C:$C)*(Party_Ledger!$A:$A&gt;=$C$8)*(Party_Ledger!$A:$A&lt;=$E$8),0)+0),"")</f>
        <v/>
      </c>
      <c r="H18" s="177" t="str">
        <f>IF(B18="","",IF(($C$7=Party_Ledger!$C18)*(Party_Ledger!$A18&gt;=$C$8)*(Party_Ledger!$A18&lt;=$E$8),C11+SUMPRODUCT(($C$7=Party_Ledger!$C$3:$C18)*(Party_Ledger!$A$3:$A18&gt;=$C$8)*(Party_Ledger!$A$3:$A18&lt;=$E$8)*(Party_Ledger!$G$3:$G18-Party_Ledger!$H$3:$H18)),""))</f>
        <v/>
      </c>
      <c r="I18" s="177" t="str">
        <f>IFERROR(INDEX(Party_Ledger!$J:$J,MATCH(1,($C$7=Party_Ledger!$C:$C)*(Party_Ledger!$A:$A&gt;=$C$8)*(Party_Ledger!$A:$A&lt;=$E$8),0)+0),"")</f>
        <v/>
      </c>
    </row>
    <row r="19" spans="2:9" x14ac:dyDescent="0.25">
      <c r="B19" s="177" t="str">
        <f>IFERROR(INDEX(Party_Ledger!$A:$A,MATCH(1,($C$7=Party_Ledger!$C:$C)*(Party_Ledger!$A:$A&gt;=$C$8)*(Party_Ledger!$A:$A&lt;=$E$8),0)+1),"")</f>
        <v/>
      </c>
      <c r="C19" s="177" t="str">
        <f>IFERROR(INDEX(Party_Ledger!$D:$D,MATCH(1,($C$7=Party_Ledger!$C:$C)*(Party_Ledger!$A:$A&gt;=$C$8)*(Party_Ledger!$A:$A&lt;=$E$8),0)+1),"")</f>
        <v/>
      </c>
      <c r="D19" s="177" t="str">
        <f>IFERROR(INDEX(Party_Ledger!$E:$E,MATCH(1,($C$7=Party_Ledger!$C:$C)*(Party_Ledger!$A:$A&gt;=$C$8)*(Party_Ledger!$A:$A&lt;=$E$8),0)+1),"")</f>
        <v/>
      </c>
      <c r="E19" s="177" t="str">
        <f>IFERROR(INDEX(Party_Ledger!$F:$F,MATCH(1,($C$7=Party_Ledger!$C:$C)*(Party_Ledger!$A:$A&gt;=$C$8)*(Party_Ledger!$A:$A&lt;=$E$8),0)+1),"")</f>
        <v/>
      </c>
      <c r="F19" s="177" t="str">
        <f>IFERROR(INDEX(Party_Ledger!$G:$G,MATCH(1,($C$7=Party_Ledger!$C:$C)*(Party_Ledger!$A:$A&gt;=$C$8)*(Party_Ledger!$A:$A&lt;=$E$8),0)+1),"")</f>
        <v/>
      </c>
      <c r="G19" s="177" t="str">
        <f>IFERROR(INDEX(Party_Ledger!$H:$H,MATCH(1,($C$7=Party_Ledger!$C:$C)*(Party_Ledger!$A:$A&gt;=$C$8)*(Party_Ledger!$A:$A&lt;=$E$8),0)+1),"")</f>
        <v/>
      </c>
      <c r="H19" s="177" t="str">
        <f>IF(B19="","",IF(($C$7=Party_Ledger!$C19)*(Party_Ledger!$A19&gt;=$C$8)*(Party_Ledger!$A19&lt;=$E$8),C11+SUMPRODUCT(($C$7=Party_Ledger!$C$3:$C19)*(Party_Ledger!$A$3:$A19&gt;=$C$8)*(Party_Ledger!$A$3:$A19&lt;=$E$8)*(Party_Ledger!$G$3:$G19-Party_Ledger!$H$3:$H19)),""))</f>
        <v/>
      </c>
      <c r="I19" s="177" t="str">
        <f>IFERROR(INDEX(Party_Ledger!$J:$J,MATCH(1,($C$7=Party_Ledger!$C:$C)*(Party_Ledger!$A:$A&gt;=$C$8)*(Party_Ledger!$A:$A&lt;=$E$8),0)+1),"")</f>
        <v/>
      </c>
    </row>
    <row r="20" spans="2:9" x14ac:dyDescent="0.25">
      <c r="B20" s="177" t="str">
        <f>IFERROR(INDEX(Party_Ledger!$A:$A,MATCH(1,($C$7=Party_Ledger!$C:$C)*(Party_Ledger!$A:$A&gt;=$C$8)*(Party_Ledger!$A:$A&lt;=$E$8),0)+2),"")</f>
        <v/>
      </c>
      <c r="C20" s="177" t="str">
        <f>IFERROR(INDEX(Party_Ledger!$D:$D,MATCH(1,($C$7=Party_Ledger!$C:$C)*(Party_Ledger!$A:$A&gt;=$C$8)*(Party_Ledger!$A:$A&lt;=$E$8),0)+2),"")</f>
        <v/>
      </c>
      <c r="D20" s="177" t="str">
        <f>IFERROR(INDEX(Party_Ledger!$E:$E,MATCH(1,($C$7=Party_Ledger!$C:$C)*(Party_Ledger!$A:$A&gt;=$C$8)*(Party_Ledger!$A:$A&lt;=$E$8),0)+2),"")</f>
        <v/>
      </c>
      <c r="E20" s="177" t="str">
        <f>IFERROR(INDEX(Party_Ledger!$F:$F,MATCH(1,($C$7=Party_Ledger!$C:$C)*(Party_Ledger!$A:$A&gt;=$C$8)*(Party_Ledger!$A:$A&lt;=$E$8),0)+2),"")</f>
        <v/>
      </c>
      <c r="F20" s="177" t="str">
        <f>IFERROR(INDEX(Party_Ledger!$G:$G,MATCH(1,($C$7=Party_Ledger!$C:$C)*(Party_Ledger!$A:$A&gt;=$C$8)*(Party_Ledger!$A:$A&lt;=$E$8),0)+2),"")</f>
        <v/>
      </c>
      <c r="G20" s="177" t="str">
        <f>IFERROR(INDEX(Party_Ledger!$H:$H,MATCH(1,($C$7=Party_Ledger!$C:$C)*(Party_Ledger!$A:$A&gt;=$C$8)*(Party_Ledger!$A:$A&lt;=$E$8),0)+2),"")</f>
        <v/>
      </c>
      <c r="H20" s="177" t="str">
        <f>IF(B20="","",IF(($C$7=Party_Ledger!$C20)*(Party_Ledger!$A20&gt;=$C$8)*(Party_Ledger!$A20&lt;=$E$8),C11+SUMPRODUCT(($C$7=Party_Ledger!$C$3:$C20)*(Party_Ledger!$A$3:$A20&gt;=$C$8)*(Party_Ledger!$A$3:$A20&lt;=$E$8)*(Party_Ledger!$G$3:$G20-Party_Ledger!$H$3:$H20)),""))</f>
        <v/>
      </c>
      <c r="I20" s="177" t="str">
        <f>IFERROR(INDEX(Party_Ledger!$J:$J,MATCH(1,($C$7=Party_Ledger!$C:$C)*(Party_Ledger!$A:$A&gt;=$C$8)*(Party_Ledger!$A:$A&lt;=$E$8),0)+2),"")</f>
        <v/>
      </c>
    </row>
    <row r="21" spans="2:9" x14ac:dyDescent="0.25">
      <c r="B21" s="177" t="str">
        <f>IFERROR(INDEX(Party_Ledger!$A:$A,MATCH(1,($C$7=Party_Ledger!$C:$C)*(Party_Ledger!$A:$A&gt;=$C$8)*(Party_Ledger!$A:$A&lt;=$E$8),0)+3),"")</f>
        <v/>
      </c>
      <c r="C21" s="177" t="str">
        <f>IFERROR(INDEX(Party_Ledger!$D:$D,MATCH(1,($C$7=Party_Ledger!$C:$C)*(Party_Ledger!$A:$A&gt;=$C$8)*(Party_Ledger!$A:$A&lt;=$E$8),0)+3),"")</f>
        <v/>
      </c>
      <c r="D21" s="177" t="str">
        <f>IFERROR(INDEX(Party_Ledger!$E:$E,MATCH(1,($C$7=Party_Ledger!$C:$C)*(Party_Ledger!$A:$A&gt;=$C$8)*(Party_Ledger!$A:$A&lt;=$E$8),0)+3),"")</f>
        <v/>
      </c>
      <c r="E21" s="177" t="str">
        <f>IFERROR(INDEX(Party_Ledger!$F:$F,MATCH(1,($C$7=Party_Ledger!$C:$C)*(Party_Ledger!$A:$A&gt;=$C$8)*(Party_Ledger!$A:$A&lt;=$E$8),0)+3),"")</f>
        <v/>
      </c>
      <c r="F21" s="177" t="str">
        <f>IFERROR(INDEX(Party_Ledger!$G:$G,MATCH(1,($C$7=Party_Ledger!$C:$C)*(Party_Ledger!$A:$A&gt;=$C$8)*(Party_Ledger!$A:$A&lt;=$E$8),0)+3),"")</f>
        <v/>
      </c>
      <c r="G21" s="177" t="str">
        <f>IFERROR(INDEX(Party_Ledger!$H:$H,MATCH(1,($C$7=Party_Ledger!$C:$C)*(Party_Ledger!$A:$A&gt;=$C$8)*(Party_Ledger!$A:$A&lt;=$E$8),0)+3),"")</f>
        <v/>
      </c>
      <c r="H21" s="177" t="str">
        <f>IF(B21="","",IF(($C$7=Party_Ledger!$C21)*(Party_Ledger!$A21&gt;=$C$8)*(Party_Ledger!$A21&lt;=$E$8),C11+SUMPRODUCT(($C$7=Party_Ledger!$C$3:$C21)*(Party_Ledger!$A$3:$A21&gt;=$C$8)*(Party_Ledger!$A$3:$A21&lt;=$E$8)*(Party_Ledger!$G$3:$G21-Party_Ledger!$H$3:$H21)),""))</f>
        <v/>
      </c>
      <c r="I21" s="177" t="str">
        <f>IFERROR(INDEX(Party_Ledger!$J:$J,MATCH(1,($C$7=Party_Ledger!$C:$C)*(Party_Ledger!$A:$A&gt;=$C$8)*(Party_Ledger!$A:$A&lt;=$E$8),0)+3),"")</f>
        <v/>
      </c>
    </row>
    <row r="22" spans="2:9" x14ac:dyDescent="0.25">
      <c r="B22" s="177" t="str">
        <f>IFERROR(INDEX(Party_Ledger!$A:$A,MATCH(1,($C$7=Party_Ledger!$C:$C)*(Party_Ledger!$A:$A&gt;=$C$8)*(Party_Ledger!$A:$A&lt;=$E$8),0)+4),"")</f>
        <v/>
      </c>
      <c r="C22" s="177" t="str">
        <f>IFERROR(INDEX(Party_Ledger!$D:$D,MATCH(1,($C$7=Party_Ledger!$C:$C)*(Party_Ledger!$A:$A&gt;=$C$8)*(Party_Ledger!$A:$A&lt;=$E$8),0)+4),"")</f>
        <v/>
      </c>
      <c r="D22" s="177" t="str">
        <f>IFERROR(INDEX(Party_Ledger!$E:$E,MATCH(1,($C$7=Party_Ledger!$C:$C)*(Party_Ledger!$A:$A&gt;=$C$8)*(Party_Ledger!$A:$A&lt;=$E$8),0)+4),"")</f>
        <v/>
      </c>
      <c r="E22" s="177" t="str">
        <f>IFERROR(INDEX(Party_Ledger!$F:$F,MATCH(1,($C$7=Party_Ledger!$C:$C)*(Party_Ledger!$A:$A&gt;=$C$8)*(Party_Ledger!$A:$A&lt;=$E$8),0)+4),"")</f>
        <v/>
      </c>
      <c r="F22" s="177" t="str">
        <f>IFERROR(INDEX(Party_Ledger!$G:$G,MATCH(1,($C$7=Party_Ledger!$C:$C)*(Party_Ledger!$A:$A&gt;=$C$8)*(Party_Ledger!$A:$A&lt;=$E$8),0)+4),"")</f>
        <v/>
      </c>
      <c r="G22" s="177" t="str">
        <f>IFERROR(INDEX(Party_Ledger!$H:$H,MATCH(1,($C$7=Party_Ledger!$C:$C)*(Party_Ledger!$A:$A&gt;=$C$8)*(Party_Ledger!$A:$A&lt;=$E$8),0)+4),"")</f>
        <v/>
      </c>
      <c r="H22" s="177" t="str">
        <f>IF(B22="","",IF(($C$7=Party_Ledger!$C22)*(Party_Ledger!$A22&gt;=$C$8)*(Party_Ledger!$A22&lt;=$E$8),C11+SUMPRODUCT(($C$7=Party_Ledger!$C$3:$C22)*(Party_Ledger!$A$3:$A22&gt;=$C$8)*(Party_Ledger!$A$3:$A22&lt;=$E$8)*(Party_Ledger!$G$3:$G22-Party_Ledger!$H$3:$H22)),""))</f>
        <v/>
      </c>
      <c r="I22" s="177" t="str">
        <f>IFERROR(INDEX(Party_Ledger!$J:$J,MATCH(1,($C$7=Party_Ledger!$C:$C)*(Party_Ledger!$A:$A&gt;=$C$8)*(Party_Ledger!$A:$A&lt;=$E$8),0)+4),"")</f>
        <v/>
      </c>
    </row>
    <row r="23" spans="2:9" x14ac:dyDescent="0.25">
      <c r="B23" s="177" t="str">
        <f>IFERROR(INDEX(Party_Ledger!$A:$A,MATCH(1,($C$7=Party_Ledger!$C:$C)*(Party_Ledger!$A:$A&gt;=$C$8)*(Party_Ledger!$A:$A&lt;=$E$8),0)+5),"")</f>
        <v/>
      </c>
      <c r="C23" s="177" t="str">
        <f>IFERROR(INDEX(Party_Ledger!$D:$D,MATCH(1,($C$7=Party_Ledger!$C:$C)*(Party_Ledger!$A:$A&gt;=$C$8)*(Party_Ledger!$A:$A&lt;=$E$8),0)+5),"")</f>
        <v/>
      </c>
      <c r="D23" s="177" t="str">
        <f>IFERROR(INDEX(Party_Ledger!$E:$E,MATCH(1,($C$7=Party_Ledger!$C:$C)*(Party_Ledger!$A:$A&gt;=$C$8)*(Party_Ledger!$A:$A&lt;=$E$8),0)+5),"")</f>
        <v/>
      </c>
      <c r="E23" s="177" t="str">
        <f>IFERROR(INDEX(Party_Ledger!$F:$F,MATCH(1,($C$7=Party_Ledger!$C:$C)*(Party_Ledger!$A:$A&gt;=$C$8)*(Party_Ledger!$A:$A&lt;=$E$8),0)+5),"")</f>
        <v/>
      </c>
      <c r="F23" s="177" t="str">
        <f>IFERROR(INDEX(Party_Ledger!$G:$G,MATCH(1,($C$7=Party_Ledger!$C:$C)*(Party_Ledger!$A:$A&gt;=$C$8)*(Party_Ledger!$A:$A&lt;=$E$8),0)+5),"")</f>
        <v/>
      </c>
      <c r="G23" s="177" t="str">
        <f>IFERROR(INDEX(Party_Ledger!$H:$H,MATCH(1,($C$7=Party_Ledger!$C:$C)*(Party_Ledger!$A:$A&gt;=$C$8)*(Party_Ledger!$A:$A&lt;=$E$8),0)+5),"")</f>
        <v/>
      </c>
      <c r="H23" s="177" t="str">
        <f>IF(B23="","",IF(($C$7=Party_Ledger!$C23)*(Party_Ledger!$A23&gt;=$C$8)*(Party_Ledger!$A23&lt;=$E$8),C11+SUMPRODUCT(($C$7=Party_Ledger!$C$3:$C23)*(Party_Ledger!$A$3:$A23&gt;=$C$8)*(Party_Ledger!$A$3:$A23&lt;=$E$8)*(Party_Ledger!$G$3:$G23-Party_Ledger!$H$3:$H23)),""))</f>
        <v/>
      </c>
      <c r="I23" s="177" t="str">
        <f>IFERROR(INDEX(Party_Ledger!$J:$J,MATCH(1,($C$7=Party_Ledger!$C:$C)*(Party_Ledger!$A:$A&gt;=$C$8)*(Party_Ledger!$A:$A&lt;=$E$8),0)+5),"")</f>
        <v/>
      </c>
    </row>
    <row r="24" spans="2:9" x14ac:dyDescent="0.25">
      <c r="B24" s="177" t="str">
        <f>IFERROR(INDEX(Party_Ledger!$A:$A,MATCH(1,($C$7=Party_Ledger!$C:$C)*(Party_Ledger!$A:$A&gt;=$C$8)*(Party_Ledger!$A:$A&lt;=$E$8),0)+6),"")</f>
        <v/>
      </c>
      <c r="C24" s="177" t="str">
        <f>IFERROR(INDEX(Party_Ledger!$D:$D,MATCH(1,($C$7=Party_Ledger!$C:$C)*(Party_Ledger!$A:$A&gt;=$C$8)*(Party_Ledger!$A:$A&lt;=$E$8),0)+6),"")</f>
        <v/>
      </c>
      <c r="D24" s="177" t="str">
        <f>IFERROR(INDEX(Party_Ledger!$E:$E,MATCH(1,($C$7=Party_Ledger!$C:$C)*(Party_Ledger!$A:$A&gt;=$C$8)*(Party_Ledger!$A:$A&lt;=$E$8),0)+6),"")</f>
        <v/>
      </c>
      <c r="E24" s="177" t="str">
        <f>IFERROR(INDEX(Party_Ledger!$F:$F,MATCH(1,($C$7=Party_Ledger!$C:$C)*(Party_Ledger!$A:$A&gt;=$C$8)*(Party_Ledger!$A:$A&lt;=$E$8),0)+6),"")</f>
        <v/>
      </c>
      <c r="F24" s="177" t="str">
        <f>IFERROR(INDEX(Party_Ledger!$G:$G,MATCH(1,($C$7=Party_Ledger!$C:$C)*(Party_Ledger!$A:$A&gt;=$C$8)*(Party_Ledger!$A:$A&lt;=$E$8),0)+6),"")</f>
        <v/>
      </c>
      <c r="G24" s="177" t="str">
        <f>IFERROR(INDEX(Party_Ledger!$H:$H,MATCH(1,($C$7=Party_Ledger!$C:$C)*(Party_Ledger!$A:$A&gt;=$C$8)*(Party_Ledger!$A:$A&lt;=$E$8),0)+6),"")</f>
        <v/>
      </c>
      <c r="H24" s="177" t="str">
        <f>IF(B24="","",IF(($C$7=Party_Ledger!$C24)*(Party_Ledger!$A24&gt;=$C$8)*(Party_Ledger!$A24&lt;=$E$8),C11+SUMPRODUCT(($C$7=Party_Ledger!$C$3:$C24)*(Party_Ledger!$A$3:$A24&gt;=$C$8)*(Party_Ledger!$A$3:$A24&lt;=$E$8)*(Party_Ledger!$G$3:$G24-Party_Ledger!$H$3:$H24)),""))</f>
        <v/>
      </c>
      <c r="I24" s="177" t="str">
        <f>IFERROR(INDEX(Party_Ledger!$J:$J,MATCH(1,($C$7=Party_Ledger!$C:$C)*(Party_Ledger!$A:$A&gt;=$C$8)*(Party_Ledger!$A:$A&lt;=$E$8),0)+6),"")</f>
        <v/>
      </c>
    </row>
    <row r="25" spans="2:9" x14ac:dyDescent="0.25">
      <c r="B25" s="177" t="str">
        <f>IFERROR(INDEX(Party_Ledger!$A:$A,MATCH(1,($C$7=Party_Ledger!$C:$C)*(Party_Ledger!$A:$A&gt;=$C$8)*(Party_Ledger!$A:$A&lt;=$E$8),0)+7),"")</f>
        <v/>
      </c>
      <c r="C25" s="177" t="str">
        <f>IFERROR(INDEX(Party_Ledger!$D:$D,MATCH(1,($C$7=Party_Ledger!$C:$C)*(Party_Ledger!$A:$A&gt;=$C$8)*(Party_Ledger!$A:$A&lt;=$E$8),0)+7),"")</f>
        <v/>
      </c>
      <c r="D25" s="177" t="str">
        <f>IFERROR(INDEX(Party_Ledger!$E:$E,MATCH(1,($C$7=Party_Ledger!$C:$C)*(Party_Ledger!$A:$A&gt;=$C$8)*(Party_Ledger!$A:$A&lt;=$E$8),0)+7),"")</f>
        <v/>
      </c>
      <c r="E25" s="177" t="str">
        <f>IFERROR(INDEX(Party_Ledger!$F:$F,MATCH(1,($C$7=Party_Ledger!$C:$C)*(Party_Ledger!$A:$A&gt;=$C$8)*(Party_Ledger!$A:$A&lt;=$E$8),0)+7),"")</f>
        <v/>
      </c>
      <c r="F25" s="177" t="str">
        <f>IFERROR(INDEX(Party_Ledger!$G:$G,MATCH(1,($C$7=Party_Ledger!$C:$C)*(Party_Ledger!$A:$A&gt;=$C$8)*(Party_Ledger!$A:$A&lt;=$E$8),0)+7),"")</f>
        <v/>
      </c>
      <c r="G25" s="177" t="str">
        <f>IFERROR(INDEX(Party_Ledger!$H:$H,MATCH(1,($C$7=Party_Ledger!$C:$C)*(Party_Ledger!$A:$A&gt;=$C$8)*(Party_Ledger!$A:$A&lt;=$E$8),0)+7),"")</f>
        <v/>
      </c>
      <c r="H25" s="177" t="str">
        <f>IF(B25="","",IF(($C$7=Party_Ledger!$C25)*(Party_Ledger!$A25&gt;=$C$8)*(Party_Ledger!$A25&lt;=$E$8),C11+SUMPRODUCT(($C$7=Party_Ledger!$C$3:$C25)*(Party_Ledger!$A$3:$A25&gt;=$C$8)*(Party_Ledger!$A$3:$A25&lt;=$E$8)*(Party_Ledger!$G$3:$G25-Party_Ledger!$H$3:$H25)),""))</f>
        <v/>
      </c>
      <c r="I25" s="177" t="str">
        <f>IFERROR(INDEX(Party_Ledger!$J:$J,MATCH(1,($C$7=Party_Ledger!$C:$C)*(Party_Ledger!$A:$A&gt;=$C$8)*(Party_Ledger!$A:$A&lt;=$E$8),0)+7),"")</f>
        <v/>
      </c>
    </row>
    <row r="26" spans="2:9" x14ac:dyDescent="0.25">
      <c r="B26" s="177" t="str">
        <f>IFERROR(INDEX(Party_Ledger!$A:$A,MATCH(1,($C$7=Party_Ledger!$C:$C)*(Party_Ledger!$A:$A&gt;=$C$8)*(Party_Ledger!$A:$A&lt;=$E$8),0)+8),"")</f>
        <v/>
      </c>
      <c r="C26" s="177" t="str">
        <f>IFERROR(INDEX(Party_Ledger!$D:$D,MATCH(1,($C$7=Party_Ledger!$C:$C)*(Party_Ledger!$A:$A&gt;=$C$8)*(Party_Ledger!$A:$A&lt;=$E$8),0)+8),"")</f>
        <v/>
      </c>
      <c r="D26" s="177" t="str">
        <f>IFERROR(INDEX(Party_Ledger!$E:$E,MATCH(1,($C$7=Party_Ledger!$C:$C)*(Party_Ledger!$A:$A&gt;=$C$8)*(Party_Ledger!$A:$A&lt;=$E$8),0)+8),"")</f>
        <v/>
      </c>
      <c r="E26" s="177" t="str">
        <f>IFERROR(INDEX(Party_Ledger!$F:$F,MATCH(1,($C$7=Party_Ledger!$C:$C)*(Party_Ledger!$A:$A&gt;=$C$8)*(Party_Ledger!$A:$A&lt;=$E$8),0)+8),"")</f>
        <v/>
      </c>
      <c r="F26" s="177" t="str">
        <f>IFERROR(INDEX(Party_Ledger!$G:$G,MATCH(1,($C$7=Party_Ledger!$C:$C)*(Party_Ledger!$A:$A&gt;=$C$8)*(Party_Ledger!$A:$A&lt;=$E$8),0)+8),"")</f>
        <v/>
      </c>
      <c r="G26" s="177" t="str">
        <f>IFERROR(INDEX(Party_Ledger!$H:$H,MATCH(1,($C$7=Party_Ledger!$C:$C)*(Party_Ledger!$A:$A&gt;=$C$8)*(Party_Ledger!$A:$A&lt;=$E$8),0)+8),"")</f>
        <v/>
      </c>
      <c r="H26" s="177" t="str">
        <f>IF(B26="","",IF(($C$7=Party_Ledger!$C26)*(Party_Ledger!$A26&gt;=$C$8)*(Party_Ledger!$A26&lt;=$E$8),C11+SUMPRODUCT(($C$7=Party_Ledger!$C$3:$C26)*(Party_Ledger!$A$3:$A26&gt;=$C$8)*(Party_Ledger!$A$3:$A26&lt;=$E$8)*(Party_Ledger!$G$3:$G26-Party_Ledger!$H$3:$H26)),""))</f>
        <v/>
      </c>
      <c r="I26" s="177" t="str">
        <f>IFERROR(INDEX(Party_Ledger!$J:$J,MATCH(1,($C$7=Party_Ledger!$C:$C)*(Party_Ledger!$A:$A&gt;=$C$8)*(Party_Ledger!$A:$A&lt;=$E$8),0)+8),"")</f>
        <v/>
      </c>
    </row>
    <row r="27" spans="2:9" x14ac:dyDescent="0.25">
      <c r="B27" s="177" t="str">
        <f>IFERROR(INDEX(Party_Ledger!$A:$A,MATCH(1,($C$7=Party_Ledger!$C:$C)*(Party_Ledger!$A:$A&gt;=$C$8)*(Party_Ledger!$A:$A&lt;=$E$8),0)+9),"")</f>
        <v/>
      </c>
      <c r="C27" s="177" t="str">
        <f>IFERROR(INDEX(Party_Ledger!$D:$D,MATCH(1,($C$7=Party_Ledger!$C:$C)*(Party_Ledger!$A:$A&gt;=$C$8)*(Party_Ledger!$A:$A&lt;=$E$8),0)+9),"")</f>
        <v/>
      </c>
      <c r="D27" s="177" t="str">
        <f>IFERROR(INDEX(Party_Ledger!$E:$E,MATCH(1,($C$7=Party_Ledger!$C:$C)*(Party_Ledger!$A:$A&gt;=$C$8)*(Party_Ledger!$A:$A&lt;=$E$8),0)+9),"")</f>
        <v/>
      </c>
      <c r="E27" s="177" t="str">
        <f>IFERROR(INDEX(Party_Ledger!$F:$F,MATCH(1,($C$7=Party_Ledger!$C:$C)*(Party_Ledger!$A:$A&gt;=$C$8)*(Party_Ledger!$A:$A&lt;=$E$8),0)+9),"")</f>
        <v/>
      </c>
      <c r="F27" s="177" t="str">
        <f>IFERROR(INDEX(Party_Ledger!$G:$G,MATCH(1,($C$7=Party_Ledger!$C:$C)*(Party_Ledger!$A:$A&gt;=$C$8)*(Party_Ledger!$A:$A&lt;=$E$8),0)+9),"")</f>
        <v/>
      </c>
      <c r="G27" s="177" t="str">
        <f>IFERROR(INDEX(Party_Ledger!$H:$H,MATCH(1,($C$7=Party_Ledger!$C:$C)*(Party_Ledger!$A:$A&gt;=$C$8)*(Party_Ledger!$A:$A&lt;=$E$8),0)+9),"")</f>
        <v/>
      </c>
      <c r="H27" s="177" t="str">
        <f>IF(B27="","",IF(($C$7=Party_Ledger!$C27)*(Party_Ledger!$A27&gt;=$C$8)*(Party_Ledger!$A27&lt;=$E$8),C11+SUMPRODUCT(($C$7=Party_Ledger!$C$3:$C27)*(Party_Ledger!$A$3:$A27&gt;=$C$8)*(Party_Ledger!$A$3:$A27&lt;=$E$8)*(Party_Ledger!$G$3:$G27-Party_Ledger!$H$3:$H27)),""))</f>
        <v/>
      </c>
      <c r="I27" s="177" t="str">
        <f>IFERROR(INDEX(Party_Ledger!$J:$J,MATCH(1,($C$7=Party_Ledger!$C:$C)*(Party_Ledger!$A:$A&gt;=$C$8)*(Party_Ledger!$A:$A&lt;=$E$8),0)+9),"")</f>
        <v/>
      </c>
    </row>
    <row r="28" spans="2:9" x14ac:dyDescent="0.25">
      <c r="B28" s="177" t="str">
        <f>IFERROR(INDEX(Party_Ledger!$A:$A,MATCH(1,($C$7=Party_Ledger!$C:$C)*(Party_Ledger!$A:$A&gt;=$C$8)*(Party_Ledger!$A:$A&lt;=$E$8),0)+10),"")</f>
        <v/>
      </c>
      <c r="C28" s="177" t="str">
        <f>IFERROR(INDEX(Party_Ledger!$D:$D,MATCH(1,($C$7=Party_Ledger!$C:$C)*(Party_Ledger!$A:$A&gt;=$C$8)*(Party_Ledger!$A:$A&lt;=$E$8),0)+10),"")</f>
        <v/>
      </c>
      <c r="D28" s="177" t="str">
        <f>IFERROR(INDEX(Party_Ledger!$E:$E,MATCH(1,($C$7=Party_Ledger!$C:$C)*(Party_Ledger!$A:$A&gt;=$C$8)*(Party_Ledger!$A:$A&lt;=$E$8),0)+10),"")</f>
        <v/>
      </c>
      <c r="E28" s="177" t="str">
        <f>IFERROR(INDEX(Party_Ledger!$F:$F,MATCH(1,($C$7=Party_Ledger!$C:$C)*(Party_Ledger!$A:$A&gt;=$C$8)*(Party_Ledger!$A:$A&lt;=$E$8),0)+10),"")</f>
        <v/>
      </c>
      <c r="F28" s="177" t="str">
        <f>IFERROR(INDEX(Party_Ledger!$G:$G,MATCH(1,($C$7=Party_Ledger!$C:$C)*(Party_Ledger!$A:$A&gt;=$C$8)*(Party_Ledger!$A:$A&lt;=$E$8),0)+10),"")</f>
        <v/>
      </c>
      <c r="G28" s="177" t="str">
        <f>IFERROR(INDEX(Party_Ledger!$H:$H,MATCH(1,($C$7=Party_Ledger!$C:$C)*(Party_Ledger!$A:$A&gt;=$C$8)*(Party_Ledger!$A:$A&lt;=$E$8),0)+10),"")</f>
        <v/>
      </c>
      <c r="H28" s="177" t="str">
        <f>IF(B28="","",IF(($C$7=Party_Ledger!$C28)*(Party_Ledger!$A28&gt;=$C$8)*(Party_Ledger!$A28&lt;=$E$8),C11+SUMPRODUCT(($C$7=Party_Ledger!$C$3:$C28)*(Party_Ledger!$A$3:$A28&gt;=$C$8)*(Party_Ledger!$A$3:$A28&lt;=$E$8)*(Party_Ledger!$G$3:$G28-Party_Ledger!$H$3:$H28)),""))</f>
        <v/>
      </c>
      <c r="I28" s="177" t="str">
        <f>IFERROR(INDEX(Party_Ledger!$J:$J,MATCH(1,($C$7=Party_Ledger!$C:$C)*(Party_Ledger!$A:$A&gt;=$C$8)*(Party_Ledger!$A:$A&lt;=$E$8),0)+10),"")</f>
        <v/>
      </c>
    </row>
    <row r="29" spans="2:9" x14ac:dyDescent="0.25">
      <c r="B29" s="177" t="str">
        <f>IFERROR(INDEX(Party_Ledger!$A:$A,MATCH(1,($C$7=Party_Ledger!$C:$C)*(Party_Ledger!$A:$A&gt;=$C$8)*(Party_Ledger!$A:$A&lt;=$E$8),0)+11),"")</f>
        <v/>
      </c>
      <c r="C29" s="177" t="str">
        <f>IFERROR(INDEX(Party_Ledger!$D:$D,MATCH(1,($C$7=Party_Ledger!$C:$C)*(Party_Ledger!$A:$A&gt;=$C$8)*(Party_Ledger!$A:$A&lt;=$E$8),0)+11),"")</f>
        <v/>
      </c>
      <c r="D29" s="177" t="str">
        <f>IFERROR(INDEX(Party_Ledger!$E:$E,MATCH(1,($C$7=Party_Ledger!$C:$C)*(Party_Ledger!$A:$A&gt;=$C$8)*(Party_Ledger!$A:$A&lt;=$E$8),0)+11),"")</f>
        <v/>
      </c>
      <c r="E29" s="177" t="str">
        <f>IFERROR(INDEX(Party_Ledger!$F:$F,MATCH(1,($C$7=Party_Ledger!$C:$C)*(Party_Ledger!$A:$A&gt;=$C$8)*(Party_Ledger!$A:$A&lt;=$E$8),0)+11),"")</f>
        <v/>
      </c>
      <c r="F29" s="177" t="str">
        <f>IFERROR(INDEX(Party_Ledger!$G:$G,MATCH(1,($C$7=Party_Ledger!$C:$C)*(Party_Ledger!$A:$A&gt;=$C$8)*(Party_Ledger!$A:$A&lt;=$E$8),0)+11),"")</f>
        <v/>
      </c>
      <c r="G29" s="177" t="str">
        <f>IFERROR(INDEX(Party_Ledger!$H:$H,MATCH(1,($C$7=Party_Ledger!$C:$C)*(Party_Ledger!$A:$A&gt;=$C$8)*(Party_Ledger!$A:$A&lt;=$E$8),0)+11),"")</f>
        <v/>
      </c>
      <c r="H29" s="177" t="str">
        <f>IF(B29="","",IF(($C$7=Party_Ledger!$C29)*(Party_Ledger!$A29&gt;=$C$8)*(Party_Ledger!$A29&lt;=$E$8),C11+SUMPRODUCT(($C$7=Party_Ledger!$C$3:$C29)*(Party_Ledger!$A$3:$A29&gt;=$C$8)*(Party_Ledger!$A$3:$A29&lt;=$E$8)*(Party_Ledger!$G$3:$G29-Party_Ledger!$H$3:$H29)),""))</f>
        <v/>
      </c>
      <c r="I29" s="177" t="str">
        <f>IFERROR(INDEX(Party_Ledger!$J:$J,MATCH(1,($C$7=Party_Ledger!$C:$C)*(Party_Ledger!$A:$A&gt;=$C$8)*(Party_Ledger!$A:$A&lt;=$E$8),0)+11),"")</f>
        <v/>
      </c>
    </row>
    <row r="30" spans="2:9" x14ac:dyDescent="0.25">
      <c r="B30" s="177" t="str">
        <f>IFERROR(INDEX(Party_Ledger!$A:$A,MATCH(1,($C$7=Party_Ledger!$C:$C)*(Party_Ledger!$A:$A&gt;=$C$8)*(Party_Ledger!$A:$A&lt;=$E$8),0)+12),"")</f>
        <v/>
      </c>
      <c r="C30" s="177" t="str">
        <f>IFERROR(INDEX(Party_Ledger!$D:$D,MATCH(1,($C$7=Party_Ledger!$C:$C)*(Party_Ledger!$A:$A&gt;=$C$8)*(Party_Ledger!$A:$A&lt;=$E$8),0)+12),"")</f>
        <v/>
      </c>
      <c r="D30" s="177" t="str">
        <f>IFERROR(INDEX(Party_Ledger!$E:$E,MATCH(1,($C$7=Party_Ledger!$C:$C)*(Party_Ledger!$A:$A&gt;=$C$8)*(Party_Ledger!$A:$A&lt;=$E$8),0)+12),"")</f>
        <v/>
      </c>
      <c r="E30" s="177" t="str">
        <f>IFERROR(INDEX(Party_Ledger!$F:$F,MATCH(1,($C$7=Party_Ledger!$C:$C)*(Party_Ledger!$A:$A&gt;=$C$8)*(Party_Ledger!$A:$A&lt;=$E$8),0)+12),"")</f>
        <v/>
      </c>
      <c r="F30" s="177" t="str">
        <f>IFERROR(INDEX(Party_Ledger!$G:$G,MATCH(1,($C$7=Party_Ledger!$C:$C)*(Party_Ledger!$A:$A&gt;=$C$8)*(Party_Ledger!$A:$A&lt;=$E$8),0)+12),"")</f>
        <v/>
      </c>
      <c r="G30" s="177" t="str">
        <f>IFERROR(INDEX(Party_Ledger!$H:$H,MATCH(1,($C$7=Party_Ledger!$C:$C)*(Party_Ledger!$A:$A&gt;=$C$8)*(Party_Ledger!$A:$A&lt;=$E$8),0)+12),"")</f>
        <v/>
      </c>
      <c r="H30" s="177" t="str">
        <f>IF(B30="","",IF(($C$7=Party_Ledger!$C30)*(Party_Ledger!$A30&gt;=$C$8)*(Party_Ledger!$A30&lt;=$E$8),C11+SUMPRODUCT(($C$7=Party_Ledger!$C$3:$C30)*(Party_Ledger!$A$3:$A30&gt;=$C$8)*(Party_Ledger!$A$3:$A30&lt;=$E$8)*(Party_Ledger!$G$3:$G30-Party_Ledger!$H$3:$H30)),""))</f>
        <v/>
      </c>
      <c r="I30" s="177" t="str">
        <f>IFERROR(INDEX(Party_Ledger!$J:$J,MATCH(1,($C$7=Party_Ledger!$C:$C)*(Party_Ledger!$A:$A&gt;=$C$8)*(Party_Ledger!$A:$A&lt;=$E$8),0)+12),"")</f>
        <v/>
      </c>
    </row>
    <row r="31" spans="2:9" x14ac:dyDescent="0.25">
      <c r="B31" s="177" t="str">
        <f>IFERROR(INDEX(Party_Ledger!$A:$A,MATCH(1,($C$7=Party_Ledger!$C:$C)*(Party_Ledger!$A:$A&gt;=$C$8)*(Party_Ledger!$A:$A&lt;=$E$8),0)+13),"")</f>
        <v/>
      </c>
      <c r="C31" s="177" t="str">
        <f>IFERROR(INDEX(Party_Ledger!$D:$D,MATCH(1,($C$7=Party_Ledger!$C:$C)*(Party_Ledger!$A:$A&gt;=$C$8)*(Party_Ledger!$A:$A&lt;=$E$8),0)+13),"")</f>
        <v/>
      </c>
      <c r="D31" s="177" t="str">
        <f>IFERROR(INDEX(Party_Ledger!$E:$E,MATCH(1,($C$7=Party_Ledger!$C:$C)*(Party_Ledger!$A:$A&gt;=$C$8)*(Party_Ledger!$A:$A&lt;=$E$8),0)+13),"")</f>
        <v/>
      </c>
      <c r="E31" s="177" t="str">
        <f>IFERROR(INDEX(Party_Ledger!$F:$F,MATCH(1,($C$7=Party_Ledger!$C:$C)*(Party_Ledger!$A:$A&gt;=$C$8)*(Party_Ledger!$A:$A&lt;=$E$8),0)+13),"")</f>
        <v/>
      </c>
      <c r="F31" s="177" t="str">
        <f>IFERROR(INDEX(Party_Ledger!$G:$G,MATCH(1,($C$7=Party_Ledger!$C:$C)*(Party_Ledger!$A:$A&gt;=$C$8)*(Party_Ledger!$A:$A&lt;=$E$8),0)+13),"")</f>
        <v/>
      </c>
      <c r="G31" s="177" t="str">
        <f>IFERROR(INDEX(Party_Ledger!$H:$H,MATCH(1,($C$7=Party_Ledger!$C:$C)*(Party_Ledger!$A:$A&gt;=$C$8)*(Party_Ledger!$A:$A&lt;=$E$8),0)+13),"")</f>
        <v/>
      </c>
      <c r="H31" s="177" t="str">
        <f>IF(B31="","",IF(($C$7=Party_Ledger!$C31)*(Party_Ledger!$A31&gt;=$C$8)*(Party_Ledger!$A31&lt;=$E$8),C11+SUMPRODUCT(($C$7=Party_Ledger!$C$3:$C31)*(Party_Ledger!$A$3:$A31&gt;=$C$8)*(Party_Ledger!$A$3:$A31&lt;=$E$8)*(Party_Ledger!$G$3:$G31-Party_Ledger!$H$3:$H31)),""))</f>
        <v/>
      </c>
      <c r="I31" s="177" t="str">
        <f>IFERROR(INDEX(Party_Ledger!$J:$J,MATCH(1,($C$7=Party_Ledger!$C:$C)*(Party_Ledger!$A:$A&gt;=$C$8)*(Party_Ledger!$A:$A&lt;=$E$8),0)+13),"")</f>
        <v/>
      </c>
    </row>
    <row r="32" spans="2:9" x14ac:dyDescent="0.25">
      <c r="B32" s="177" t="str">
        <f>IFERROR(INDEX(Party_Ledger!$A:$A,MATCH(1,($C$7=Party_Ledger!$C:$C)*(Party_Ledger!$A:$A&gt;=$C$8)*(Party_Ledger!$A:$A&lt;=$E$8),0)+14),"")</f>
        <v/>
      </c>
      <c r="C32" s="177" t="str">
        <f>IFERROR(INDEX(Party_Ledger!$D:$D,MATCH(1,($C$7=Party_Ledger!$C:$C)*(Party_Ledger!$A:$A&gt;=$C$8)*(Party_Ledger!$A:$A&lt;=$E$8),0)+14),"")</f>
        <v/>
      </c>
      <c r="D32" s="177" t="str">
        <f>IFERROR(INDEX(Party_Ledger!$E:$E,MATCH(1,($C$7=Party_Ledger!$C:$C)*(Party_Ledger!$A:$A&gt;=$C$8)*(Party_Ledger!$A:$A&lt;=$E$8),0)+14),"")</f>
        <v/>
      </c>
      <c r="E32" s="177" t="str">
        <f>IFERROR(INDEX(Party_Ledger!$F:$F,MATCH(1,($C$7=Party_Ledger!$C:$C)*(Party_Ledger!$A:$A&gt;=$C$8)*(Party_Ledger!$A:$A&lt;=$E$8),0)+14),"")</f>
        <v/>
      </c>
      <c r="F32" s="177" t="str">
        <f>IFERROR(INDEX(Party_Ledger!$G:$G,MATCH(1,($C$7=Party_Ledger!$C:$C)*(Party_Ledger!$A:$A&gt;=$C$8)*(Party_Ledger!$A:$A&lt;=$E$8),0)+14),"")</f>
        <v/>
      </c>
      <c r="G32" s="177" t="str">
        <f>IFERROR(INDEX(Party_Ledger!$H:$H,MATCH(1,($C$7=Party_Ledger!$C:$C)*(Party_Ledger!$A:$A&gt;=$C$8)*(Party_Ledger!$A:$A&lt;=$E$8),0)+14),"")</f>
        <v/>
      </c>
      <c r="H32" s="177" t="str">
        <f>IF(B32="","",IF(($C$7=Party_Ledger!$C32)*(Party_Ledger!$A32&gt;=$C$8)*(Party_Ledger!$A32&lt;=$E$8),C11+SUMPRODUCT(($C$7=Party_Ledger!$C$3:$C32)*(Party_Ledger!$A$3:$A32&gt;=$C$8)*(Party_Ledger!$A$3:$A32&lt;=$E$8)*(Party_Ledger!$G$3:$G32-Party_Ledger!$H$3:$H32)),""))</f>
        <v/>
      </c>
      <c r="I32" s="177" t="str">
        <f>IFERROR(INDEX(Party_Ledger!$J:$J,MATCH(1,($C$7=Party_Ledger!$C:$C)*(Party_Ledger!$A:$A&gt;=$C$8)*(Party_Ledger!$A:$A&lt;=$E$8),0)+14),"")</f>
        <v/>
      </c>
    </row>
    <row r="33" spans="2:9" x14ac:dyDescent="0.25">
      <c r="B33" s="177" t="str">
        <f>IFERROR(INDEX(Party_Ledger!$A:$A,MATCH(1,($C$7=Party_Ledger!$C:$C)*(Party_Ledger!$A:$A&gt;=$C$8)*(Party_Ledger!$A:$A&lt;=$E$8),0)+15),"")</f>
        <v/>
      </c>
      <c r="C33" s="177" t="str">
        <f>IFERROR(INDEX(Party_Ledger!$D:$D,MATCH(1,($C$7=Party_Ledger!$C:$C)*(Party_Ledger!$A:$A&gt;=$C$8)*(Party_Ledger!$A:$A&lt;=$E$8),0)+15),"")</f>
        <v/>
      </c>
      <c r="D33" s="177" t="str">
        <f>IFERROR(INDEX(Party_Ledger!$E:$E,MATCH(1,($C$7=Party_Ledger!$C:$C)*(Party_Ledger!$A:$A&gt;=$C$8)*(Party_Ledger!$A:$A&lt;=$E$8),0)+15),"")</f>
        <v/>
      </c>
      <c r="E33" s="177" t="str">
        <f>IFERROR(INDEX(Party_Ledger!$F:$F,MATCH(1,($C$7=Party_Ledger!$C:$C)*(Party_Ledger!$A:$A&gt;=$C$8)*(Party_Ledger!$A:$A&lt;=$E$8),0)+15),"")</f>
        <v/>
      </c>
      <c r="F33" s="177" t="str">
        <f>IFERROR(INDEX(Party_Ledger!$G:$G,MATCH(1,($C$7=Party_Ledger!$C:$C)*(Party_Ledger!$A:$A&gt;=$C$8)*(Party_Ledger!$A:$A&lt;=$E$8),0)+15),"")</f>
        <v/>
      </c>
      <c r="G33" s="177" t="str">
        <f>IFERROR(INDEX(Party_Ledger!$H:$H,MATCH(1,($C$7=Party_Ledger!$C:$C)*(Party_Ledger!$A:$A&gt;=$C$8)*(Party_Ledger!$A:$A&lt;=$E$8),0)+15),"")</f>
        <v/>
      </c>
      <c r="H33" s="177" t="str">
        <f>IF(B33="","",IF(($C$7=Party_Ledger!$C33)*(Party_Ledger!$A33&gt;=$C$8)*(Party_Ledger!$A33&lt;=$E$8),C11+SUMPRODUCT(($C$7=Party_Ledger!$C$3:$C33)*(Party_Ledger!$A$3:$A33&gt;=$C$8)*(Party_Ledger!$A$3:$A33&lt;=$E$8)*(Party_Ledger!$G$3:$G33-Party_Ledger!$H$3:$H33)),""))</f>
        <v/>
      </c>
      <c r="I33" s="177" t="str">
        <f>IFERROR(INDEX(Party_Ledger!$J:$J,MATCH(1,($C$7=Party_Ledger!$C:$C)*(Party_Ledger!$A:$A&gt;=$C$8)*(Party_Ledger!$A:$A&lt;=$E$8),0)+15),"")</f>
        <v/>
      </c>
    </row>
    <row r="34" spans="2:9" x14ac:dyDescent="0.25">
      <c r="B34" s="177" t="str">
        <f>IFERROR(INDEX(Party_Ledger!$A:$A,MATCH(1,($C$7=Party_Ledger!$C:$C)*(Party_Ledger!$A:$A&gt;=$C$8)*(Party_Ledger!$A:$A&lt;=$E$8),0)+16),"")</f>
        <v/>
      </c>
      <c r="C34" s="177" t="str">
        <f>IFERROR(INDEX(Party_Ledger!$D:$D,MATCH(1,($C$7=Party_Ledger!$C:$C)*(Party_Ledger!$A:$A&gt;=$C$8)*(Party_Ledger!$A:$A&lt;=$E$8),0)+16),"")</f>
        <v/>
      </c>
      <c r="D34" s="177" t="str">
        <f>IFERROR(INDEX(Party_Ledger!$E:$E,MATCH(1,($C$7=Party_Ledger!$C:$C)*(Party_Ledger!$A:$A&gt;=$C$8)*(Party_Ledger!$A:$A&lt;=$E$8),0)+16),"")</f>
        <v/>
      </c>
      <c r="E34" s="177" t="str">
        <f>IFERROR(INDEX(Party_Ledger!$F:$F,MATCH(1,($C$7=Party_Ledger!$C:$C)*(Party_Ledger!$A:$A&gt;=$C$8)*(Party_Ledger!$A:$A&lt;=$E$8),0)+16),"")</f>
        <v/>
      </c>
      <c r="F34" s="177" t="str">
        <f>IFERROR(INDEX(Party_Ledger!$G:$G,MATCH(1,($C$7=Party_Ledger!$C:$C)*(Party_Ledger!$A:$A&gt;=$C$8)*(Party_Ledger!$A:$A&lt;=$E$8),0)+16),"")</f>
        <v/>
      </c>
      <c r="G34" s="177" t="str">
        <f>IFERROR(INDEX(Party_Ledger!$H:$H,MATCH(1,($C$7=Party_Ledger!$C:$C)*(Party_Ledger!$A:$A&gt;=$C$8)*(Party_Ledger!$A:$A&lt;=$E$8),0)+16),"")</f>
        <v/>
      </c>
      <c r="H34" s="177" t="str">
        <f>IF(B34="","",IF(($C$7=Party_Ledger!$C34)*(Party_Ledger!$A34&gt;=$C$8)*(Party_Ledger!$A34&lt;=$E$8),C11+SUMPRODUCT(($C$7=Party_Ledger!$C$3:$C34)*(Party_Ledger!$A$3:$A34&gt;=$C$8)*(Party_Ledger!$A$3:$A34&lt;=$E$8)*(Party_Ledger!$G$3:$G34-Party_Ledger!$H$3:$H34)),""))</f>
        <v/>
      </c>
      <c r="I34" s="177" t="str">
        <f>IFERROR(INDEX(Party_Ledger!$J:$J,MATCH(1,($C$7=Party_Ledger!$C:$C)*(Party_Ledger!$A:$A&gt;=$C$8)*(Party_Ledger!$A:$A&lt;=$E$8),0)+16),"")</f>
        <v/>
      </c>
    </row>
    <row r="35" spans="2:9" x14ac:dyDescent="0.25">
      <c r="B35" s="177" t="str">
        <f>IFERROR(INDEX(Party_Ledger!$A:$A,MATCH(1,($C$7=Party_Ledger!$C:$C)*(Party_Ledger!$A:$A&gt;=$C$8)*(Party_Ledger!$A:$A&lt;=$E$8),0)+17),"")</f>
        <v/>
      </c>
      <c r="C35" s="177" t="str">
        <f>IFERROR(INDEX(Party_Ledger!$D:$D,MATCH(1,($C$7=Party_Ledger!$C:$C)*(Party_Ledger!$A:$A&gt;=$C$8)*(Party_Ledger!$A:$A&lt;=$E$8),0)+17),"")</f>
        <v/>
      </c>
      <c r="D35" s="177" t="str">
        <f>IFERROR(INDEX(Party_Ledger!$E:$E,MATCH(1,($C$7=Party_Ledger!$C:$C)*(Party_Ledger!$A:$A&gt;=$C$8)*(Party_Ledger!$A:$A&lt;=$E$8),0)+17),"")</f>
        <v/>
      </c>
      <c r="E35" s="177" t="str">
        <f>IFERROR(INDEX(Party_Ledger!$F:$F,MATCH(1,($C$7=Party_Ledger!$C:$C)*(Party_Ledger!$A:$A&gt;=$C$8)*(Party_Ledger!$A:$A&lt;=$E$8),0)+17),"")</f>
        <v/>
      </c>
      <c r="F35" s="177" t="str">
        <f>IFERROR(INDEX(Party_Ledger!$G:$G,MATCH(1,($C$7=Party_Ledger!$C:$C)*(Party_Ledger!$A:$A&gt;=$C$8)*(Party_Ledger!$A:$A&lt;=$E$8),0)+17),"")</f>
        <v/>
      </c>
      <c r="G35" s="177" t="str">
        <f>IFERROR(INDEX(Party_Ledger!$H:$H,MATCH(1,($C$7=Party_Ledger!$C:$C)*(Party_Ledger!$A:$A&gt;=$C$8)*(Party_Ledger!$A:$A&lt;=$E$8),0)+17),"")</f>
        <v/>
      </c>
      <c r="H35" s="177" t="str">
        <f>IF(B35="","",IF(($C$7=Party_Ledger!$C35)*(Party_Ledger!$A35&gt;=$C$8)*(Party_Ledger!$A35&lt;=$E$8),C11+SUMPRODUCT(($C$7=Party_Ledger!$C$3:$C35)*(Party_Ledger!$A$3:$A35&gt;=$C$8)*(Party_Ledger!$A$3:$A35&lt;=$E$8)*(Party_Ledger!$G$3:$G35-Party_Ledger!$H$3:$H35)),""))</f>
        <v/>
      </c>
      <c r="I35" s="177" t="str">
        <f>IFERROR(INDEX(Party_Ledger!$J:$J,MATCH(1,($C$7=Party_Ledger!$C:$C)*(Party_Ledger!$A:$A&gt;=$C$8)*(Party_Ledger!$A:$A&lt;=$E$8),0)+17),"")</f>
        <v/>
      </c>
    </row>
    <row r="36" spans="2:9" x14ac:dyDescent="0.25">
      <c r="B36" s="177" t="str">
        <f>IFERROR(INDEX(Party_Ledger!$A:$A,MATCH(1,($C$7=Party_Ledger!$C:$C)*(Party_Ledger!$A:$A&gt;=$C$8)*(Party_Ledger!$A:$A&lt;=$E$8),0)+18),"")</f>
        <v/>
      </c>
      <c r="C36" s="177" t="str">
        <f>IFERROR(INDEX(Party_Ledger!$D:$D,MATCH(1,($C$7=Party_Ledger!$C:$C)*(Party_Ledger!$A:$A&gt;=$C$8)*(Party_Ledger!$A:$A&lt;=$E$8),0)+18),"")</f>
        <v/>
      </c>
      <c r="D36" s="177" t="str">
        <f>IFERROR(INDEX(Party_Ledger!$E:$E,MATCH(1,($C$7=Party_Ledger!$C:$C)*(Party_Ledger!$A:$A&gt;=$C$8)*(Party_Ledger!$A:$A&lt;=$E$8),0)+18),"")</f>
        <v/>
      </c>
      <c r="E36" s="177" t="str">
        <f>IFERROR(INDEX(Party_Ledger!$F:$F,MATCH(1,($C$7=Party_Ledger!$C:$C)*(Party_Ledger!$A:$A&gt;=$C$8)*(Party_Ledger!$A:$A&lt;=$E$8),0)+18),"")</f>
        <v/>
      </c>
      <c r="F36" s="177" t="str">
        <f>IFERROR(INDEX(Party_Ledger!$G:$G,MATCH(1,($C$7=Party_Ledger!$C:$C)*(Party_Ledger!$A:$A&gt;=$C$8)*(Party_Ledger!$A:$A&lt;=$E$8),0)+18),"")</f>
        <v/>
      </c>
      <c r="G36" s="177" t="str">
        <f>IFERROR(INDEX(Party_Ledger!$H:$H,MATCH(1,($C$7=Party_Ledger!$C:$C)*(Party_Ledger!$A:$A&gt;=$C$8)*(Party_Ledger!$A:$A&lt;=$E$8),0)+18),"")</f>
        <v/>
      </c>
      <c r="H36" s="177" t="str">
        <f>IF(B36="","",IF(($C$7=Party_Ledger!$C36)*(Party_Ledger!$A36&gt;=$C$8)*(Party_Ledger!$A36&lt;=$E$8),C11+SUMPRODUCT(($C$7=Party_Ledger!$C$3:$C36)*(Party_Ledger!$A$3:$A36&gt;=$C$8)*(Party_Ledger!$A$3:$A36&lt;=$E$8)*(Party_Ledger!$G$3:$G36-Party_Ledger!$H$3:$H36)),""))</f>
        <v/>
      </c>
      <c r="I36" s="177" t="str">
        <f>IFERROR(INDEX(Party_Ledger!$J:$J,MATCH(1,($C$7=Party_Ledger!$C:$C)*(Party_Ledger!$A:$A&gt;=$C$8)*(Party_Ledger!$A:$A&lt;=$E$8),0)+18),"")</f>
        <v/>
      </c>
    </row>
    <row r="37" spans="2:9" x14ac:dyDescent="0.25">
      <c r="B37" s="177" t="str">
        <f>IFERROR(INDEX(Party_Ledger!$A:$A,MATCH(1,($C$7=Party_Ledger!$C:$C)*(Party_Ledger!$A:$A&gt;=$C$8)*(Party_Ledger!$A:$A&lt;=$E$8),0)+19),"")</f>
        <v/>
      </c>
      <c r="C37" s="177" t="str">
        <f>IFERROR(INDEX(Party_Ledger!$D:$D,MATCH(1,($C$7=Party_Ledger!$C:$C)*(Party_Ledger!$A:$A&gt;=$C$8)*(Party_Ledger!$A:$A&lt;=$E$8),0)+19),"")</f>
        <v/>
      </c>
      <c r="D37" s="177" t="str">
        <f>IFERROR(INDEX(Party_Ledger!$E:$E,MATCH(1,($C$7=Party_Ledger!$C:$C)*(Party_Ledger!$A:$A&gt;=$C$8)*(Party_Ledger!$A:$A&lt;=$E$8),0)+19),"")</f>
        <v/>
      </c>
      <c r="E37" s="177" t="str">
        <f>IFERROR(INDEX(Party_Ledger!$F:$F,MATCH(1,($C$7=Party_Ledger!$C:$C)*(Party_Ledger!$A:$A&gt;=$C$8)*(Party_Ledger!$A:$A&lt;=$E$8),0)+19),"")</f>
        <v/>
      </c>
      <c r="F37" s="177" t="str">
        <f>IFERROR(INDEX(Party_Ledger!$G:$G,MATCH(1,($C$7=Party_Ledger!$C:$C)*(Party_Ledger!$A:$A&gt;=$C$8)*(Party_Ledger!$A:$A&lt;=$E$8),0)+19),"")</f>
        <v/>
      </c>
      <c r="G37" s="177" t="str">
        <f>IFERROR(INDEX(Party_Ledger!$H:$H,MATCH(1,($C$7=Party_Ledger!$C:$C)*(Party_Ledger!$A:$A&gt;=$C$8)*(Party_Ledger!$A:$A&lt;=$E$8),0)+19),"")</f>
        <v/>
      </c>
      <c r="H37" s="177" t="str">
        <f>IF(B37="","",IF(($C$7=Party_Ledger!$C37)*(Party_Ledger!$A37&gt;=$C$8)*(Party_Ledger!$A37&lt;=$E$8),C11+SUMPRODUCT(($C$7=Party_Ledger!$C$3:$C37)*(Party_Ledger!$A$3:$A37&gt;=$C$8)*(Party_Ledger!$A$3:$A37&lt;=$E$8)*(Party_Ledger!$G$3:$G37-Party_Ledger!$H$3:$H37)),""))</f>
        <v/>
      </c>
      <c r="I37" s="177" t="str">
        <f>IFERROR(INDEX(Party_Ledger!$J:$J,MATCH(1,($C$7=Party_Ledger!$C:$C)*(Party_Ledger!$A:$A&gt;=$C$8)*(Party_Ledger!$A:$A&lt;=$E$8),0)+19),"")</f>
        <v/>
      </c>
    </row>
    <row r="38" spans="2:9" x14ac:dyDescent="0.25">
      <c r="B38" s="177" t="str">
        <f>IFERROR(INDEX(Party_Ledger!$A:$A,MATCH(1,($C$7=Party_Ledger!$C:$C)*(Party_Ledger!$A:$A&gt;=$C$8)*(Party_Ledger!$A:$A&lt;=$E$8),0)+20),"")</f>
        <v/>
      </c>
      <c r="C38" s="177" t="str">
        <f>IFERROR(INDEX(Party_Ledger!$D:$D,MATCH(1,($C$7=Party_Ledger!$C:$C)*(Party_Ledger!$A:$A&gt;=$C$8)*(Party_Ledger!$A:$A&lt;=$E$8),0)+20),"")</f>
        <v/>
      </c>
      <c r="D38" s="177" t="str">
        <f>IFERROR(INDEX(Party_Ledger!$E:$E,MATCH(1,($C$7=Party_Ledger!$C:$C)*(Party_Ledger!$A:$A&gt;=$C$8)*(Party_Ledger!$A:$A&lt;=$E$8),0)+20),"")</f>
        <v/>
      </c>
      <c r="E38" s="177" t="str">
        <f>IFERROR(INDEX(Party_Ledger!$F:$F,MATCH(1,($C$7=Party_Ledger!$C:$C)*(Party_Ledger!$A:$A&gt;=$C$8)*(Party_Ledger!$A:$A&lt;=$E$8),0)+20),"")</f>
        <v/>
      </c>
      <c r="F38" s="177" t="str">
        <f>IFERROR(INDEX(Party_Ledger!$G:$G,MATCH(1,($C$7=Party_Ledger!$C:$C)*(Party_Ledger!$A:$A&gt;=$C$8)*(Party_Ledger!$A:$A&lt;=$E$8),0)+20),"")</f>
        <v/>
      </c>
      <c r="G38" s="177" t="str">
        <f>IFERROR(INDEX(Party_Ledger!$H:$H,MATCH(1,($C$7=Party_Ledger!$C:$C)*(Party_Ledger!$A:$A&gt;=$C$8)*(Party_Ledger!$A:$A&lt;=$E$8),0)+20),"")</f>
        <v/>
      </c>
      <c r="H38" s="177" t="str">
        <f>IF(B38="","",IF(($C$7=Party_Ledger!$C38)*(Party_Ledger!$A38&gt;=$C$8)*(Party_Ledger!$A38&lt;=$E$8),C11+SUMPRODUCT(($C$7=Party_Ledger!$C$3:$C38)*(Party_Ledger!$A$3:$A38&gt;=$C$8)*(Party_Ledger!$A$3:$A38&lt;=$E$8)*(Party_Ledger!$G$3:$G38-Party_Ledger!$H$3:$H38)),""))</f>
        <v/>
      </c>
      <c r="I38" s="177" t="str">
        <f>IFERROR(INDEX(Party_Ledger!$J:$J,MATCH(1,($C$7=Party_Ledger!$C:$C)*(Party_Ledger!$A:$A&gt;=$C$8)*(Party_Ledger!$A:$A&lt;=$E$8),0)+20),"")</f>
        <v/>
      </c>
    </row>
    <row r="39" spans="2:9" x14ac:dyDescent="0.25">
      <c r="B39" s="177" t="str">
        <f>IFERROR(INDEX(Party_Ledger!$A:$A,MATCH(1,($C$7=Party_Ledger!$C:$C)*(Party_Ledger!$A:$A&gt;=$C$8)*(Party_Ledger!$A:$A&lt;=$E$8),0)+21),"")</f>
        <v/>
      </c>
      <c r="C39" s="177" t="str">
        <f>IFERROR(INDEX(Party_Ledger!$D:$D,MATCH(1,($C$7=Party_Ledger!$C:$C)*(Party_Ledger!$A:$A&gt;=$C$8)*(Party_Ledger!$A:$A&lt;=$E$8),0)+21),"")</f>
        <v/>
      </c>
      <c r="D39" s="177" t="str">
        <f>IFERROR(INDEX(Party_Ledger!$E:$E,MATCH(1,($C$7=Party_Ledger!$C:$C)*(Party_Ledger!$A:$A&gt;=$C$8)*(Party_Ledger!$A:$A&lt;=$E$8),0)+21),"")</f>
        <v/>
      </c>
      <c r="E39" s="177" t="str">
        <f>IFERROR(INDEX(Party_Ledger!$F:$F,MATCH(1,($C$7=Party_Ledger!$C:$C)*(Party_Ledger!$A:$A&gt;=$C$8)*(Party_Ledger!$A:$A&lt;=$E$8),0)+21),"")</f>
        <v/>
      </c>
      <c r="F39" s="177" t="str">
        <f>IFERROR(INDEX(Party_Ledger!$G:$G,MATCH(1,($C$7=Party_Ledger!$C:$C)*(Party_Ledger!$A:$A&gt;=$C$8)*(Party_Ledger!$A:$A&lt;=$E$8),0)+21),"")</f>
        <v/>
      </c>
      <c r="G39" s="177" t="str">
        <f>IFERROR(INDEX(Party_Ledger!$H:$H,MATCH(1,($C$7=Party_Ledger!$C:$C)*(Party_Ledger!$A:$A&gt;=$C$8)*(Party_Ledger!$A:$A&lt;=$E$8),0)+21),"")</f>
        <v/>
      </c>
      <c r="H39" s="177" t="str">
        <f>IF(B39="","",IF(($C$7=Party_Ledger!$C39)*(Party_Ledger!$A39&gt;=$C$8)*(Party_Ledger!$A39&lt;=$E$8),C11+SUMPRODUCT(($C$7=Party_Ledger!$C$3:$C39)*(Party_Ledger!$A$3:$A39&gt;=$C$8)*(Party_Ledger!$A$3:$A39&lt;=$E$8)*(Party_Ledger!$G$3:$G39-Party_Ledger!$H$3:$H39)),""))</f>
        <v/>
      </c>
      <c r="I39" s="177" t="str">
        <f>IFERROR(INDEX(Party_Ledger!$J:$J,MATCH(1,($C$7=Party_Ledger!$C:$C)*(Party_Ledger!$A:$A&gt;=$C$8)*(Party_Ledger!$A:$A&lt;=$E$8),0)+21),"")</f>
        <v/>
      </c>
    </row>
    <row r="40" spans="2:9" x14ac:dyDescent="0.25">
      <c r="B40" s="177" t="str">
        <f>IFERROR(INDEX(Party_Ledger!$A:$A,MATCH(1,($C$7=Party_Ledger!$C:$C)*(Party_Ledger!$A:$A&gt;=$C$8)*(Party_Ledger!$A:$A&lt;=$E$8),0)+22),"")</f>
        <v/>
      </c>
      <c r="C40" s="177" t="str">
        <f>IFERROR(INDEX(Party_Ledger!$D:$D,MATCH(1,($C$7=Party_Ledger!$C:$C)*(Party_Ledger!$A:$A&gt;=$C$8)*(Party_Ledger!$A:$A&lt;=$E$8),0)+22),"")</f>
        <v/>
      </c>
      <c r="D40" s="177" t="str">
        <f>IFERROR(INDEX(Party_Ledger!$E:$E,MATCH(1,($C$7=Party_Ledger!$C:$C)*(Party_Ledger!$A:$A&gt;=$C$8)*(Party_Ledger!$A:$A&lt;=$E$8),0)+22),"")</f>
        <v/>
      </c>
      <c r="E40" s="177" t="str">
        <f>IFERROR(INDEX(Party_Ledger!$F:$F,MATCH(1,($C$7=Party_Ledger!$C:$C)*(Party_Ledger!$A:$A&gt;=$C$8)*(Party_Ledger!$A:$A&lt;=$E$8),0)+22),"")</f>
        <v/>
      </c>
      <c r="F40" s="177" t="str">
        <f>IFERROR(INDEX(Party_Ledger!$G:$G,MATCH(1,($C$7=Party_Ledger!$C:$C)*(Party_Ledger!$A:$A&gt;=$C$8)*(Party_Ledger!$A:$A&lt;=$E$8),0)+22),"")</f>
        <v/>
      </c>
      <c r="G40" s="177" t="str">
        <f>IFERROR(INDEX(Party_Ledger!$H:$H,MATCH(1,($C$7=Party_Ledger!$C:$C)*(Party_Ledger!$A:$A&gt;=$C$8)*(Party_Ledger!$A:$A&lt;=$E$8),0)+22),"")</f>
        <v/>
      </c>
      <c r="H40" s="177" t="str">
        <f>IF(B40="","",IF(($C$7=Party_Ledger!$C40)*(Party_Ledger!$A40&gt;=$C$8)*(Party_Ledger!$A40&lt;=$E$8),C11+SUMPRODUCT(($C$7=Party_Ledger!$C$3:$C40)*(Party_Ledger!$A$3:$A40&gt;=$C$8)*(Party_Ledger!$A$3:$A40&lt;=$E$8)*(Party_Ledger!$G$3:$G40-Party_Ledger!$H$3:$H40)),""))</f>
        <v/>
      </c>
      <c r="I40" s="177" t="str">
        <f>IFERROR(INDEX(Party_Ledger!$J:$J,MATCH(1,($C$7=Party_Ledger!$C:$C)*(Party_Ledger!$A:$A&gt;=$C$8)*(Party_Ledger!$A:$A&lt;=$E$8),0)+22),"")</f>
        <v/>
      </c>
    </row>
    <row r="41" spans="2:9" x14ac:dyDescent="0.25">
      <c r="B41" s="177" t="str">
        <f>IFERROR(INDEX(Party_Ledger!$A:$A,MATCH(1,($C$7=Party_Ledger!$C:$C)*(Party_Ledger!$A:$A&gt;=$C$8)*(Party_Ledger!$A:$A&lt;=$E$8),0)+23),"")</f>
        <v/>
      </c>
      <c r="C41" s="177" t="str">
        <f>IFERROR(INDEX(Party_Ledger!$D:$D,MATCH(1,($C$7=Party_Ledger!$C:$C)*(Party_Ledger!$A:$A&gt;=$C$8)*(Party_Ledger!$A:$A&lt;=$E$8),0)+23),"")</f>
        <v/>
      </c>
      <c r="D41" s="177" t="str">
        <f>IFERROR(INDEX(Party_Ledger!$E:$E,MATCH(1,($C$7=Party_Ledger!$C:$C)*(Party_Ledger!$A:$A&gt;=$C$8)*(Party_Ledger!$A:$A&lt;=$E$8),0)+23),"")</f>
        <v/>
      </c>
      <c r="E41" s="177" t="str">
        <f>IFERROR(INDEX(Party_Ledger!$F:$F,MATCH(1,($C$7=Party_Ledger!$C:$C)*(Party_Ledger!$A:$A&gt;=$C$8)*(Party_Ledger!$A:$A&lt;=$E$8),0)+23),"")</f>
        <v/>
      </c>
      <c r="F41" s="177" t="str">
        <f>IFERROR(INDEX(Party_Ledger!$G:$G,MATCH(1,($C$7=Party_Ledger!$C:$C)*(Party_Ledger!$A:$A&gt;=$C$8)*(Party_Ledger!$A:$A&lt;=$E$8),0)+23),"")</f>
        <v/>
      </c>
      <c r="G41" s="177" t="str">
        <f>IFERROR(INDEX(Party_Ledger!$H:$H,MATCH(1,($C$7=Party_Ledger!$C:$C)*(Party_Ledger!$A:$A&gt;=$C$8)*(Party_Ledger!$A:$A&lt;=$E$8),0)+23),"")</f>
        <v/>
      </c>
      <c r="H41" s="177" t="str">
        <f>IF(B41="","",IF(($C$7=Party_Ledger!$C41)*(Party_Ledger!$A41&gt;=$C$8)*(Party_Ledger!$A41&lt;=$E$8),C11+SUMPRODUCT(($C$7=Party_Ledger!$C$3:$C41)*(Party_Ledger!$A$3:$A41&gt;=$C$8)*(Party_Ledger!$A$3:$A41&lt;=$E$8)*(Party_Ledger!$G$3:$G41-Party_Ledger!$H$3:$H41)),""))</f>
        <v/>
      </c>
      <c r="I41" s="177" t="str">
        <f>IFERROR(INDEX(Party_Ledger!$J:$J,MATCH(1,($C$7=Party_Ledger!$C:$C)*(Party_Ledger!$A:$A&gt;=$C$8)*(Party_Ledger!$A:$A&lt;=$E$8),0)+23),"")</f>
        <v/>
      </c>
    </row>
    <row r="42" spans="2:9" x14ac:dyDescent="0.25">
      <c r="B42" s="177" t="str">
        <f>IFERROR(INDEX(Party_Ledger!$A:$A,MATCH(1,($C$7=Party_Ledger!$C:$C)*(Party_Ledger!$A:$A&gt;=$C$8)*(Party_Ledger!$A:$A&lt;=$E$8),0)+24),"")</f>
        <v/>
      </c>
      <c r="C42" s="177" t="str">
        <f>IFERROR(INDEX(Party_Ledger!$D:$D,MATCH(1,($C$7=Party_Ledger!$C:$C)*(Party_Ledger!$A:$A&gt;=$C$8)*(Party_Ledger!$A:$A&lt;=$E$8),0)+24),"")</f>
        <v/>
      </c>
      <c r="D42" s="177" t="str">
        <f>IFERROR(INDEX(Party_Ledger!$E:$E,MATCH(1,($C$7=Party_Ledger!$C:$C)*(Party_Ledger!$A:$A&gt;=$C$8)*(Party_Ledger!$A:$A&lt;=$E$8),0)+24),"")</f>
        <v/>
      </c>
      <c r="E42" s="177" t="str">
        <f>IFERROR(INDEX(Party_Ledger!$F:$F,MATCH(1,($C$7=Party_Ledger!$C:$C)*(Party_Ledger!$A:$A&gt;=$C$8)*(Party_Ledger!$A:$A&lt;=$E$8),0)+24),"")</f>
        <v/>
      </c>
      <c r="F42" s="177" t="str">
        <f>IFERROR(INDEX(Party_Ledger!$G:$G,MATCH(1,($C$7=Party_Ledger!$C:$C)*(Party_Ledger!$A:$A&gt;=$C$8)*(Party_Ledger!$A:$A&lt;=$E$8),0)+24),"")</f>
        <v/>
      </c>
      <c r="G42" s="177" t="str">
        <f>IFERROR(INDEX(Party_Ledger!$H:$H,MATCH(1,($C$7=Party_Ledger!$C:$C)*(Party_Ledger!$A:$A&gt;=$C$8)*(Party_Ledger!$A:$A&lt;=$E$8),0)+24),"")</f>
        <v/>
      </c>
      <c r="H42" s="177" t="str">
        <f>IF(B42="","",IF(($C$7=Party_Ledger!$C42)*(Party_Ledger!$A42&gt;=$C$8)*(Party_Ledger!$A42&lt;=$E$8),C11+SUMPRODUCT(($C$7=Party_Ledger!$C$3:$C42)*(Party_Ledger!$A$3:$A42&gt;=$C$8)*(Party_Ledger!$A$3:$A42&lt;=$E$8)*(Party_Ledger!$G$3:$G42-Party_Ledger!$H$3:$H42)),""))</f>
        <v/>
      </c>
      <c r="I42" s="177" t="str">
        <f>IFERROR(INDEX(Party_Ledger!$J:$J,MATCH(1,($C$7=Party_Ledger!$C:$C)*(Party_Ledger!$A:$A&gt;=$C$8)*(Party_Ledger!$A:$A&lt;=$E$8),0)+24),"")</f>
        <v/>
      </c>
    </row>
    <row r="43" spans="2:9" x14ac:dyDescent="0.25">
      <c r="B43" s="177" t="str">
        <f>IFERROR(INDEX(Party_Ledger!$A:$A,MATCH(1,($C$7=Party_Ledger!$C:$C)*(Party_Ledger!$A:$A&gt;=$C$8)*(Party_Ledger!$A:$A&lt;=$E$8),0)+25),"")</f>
        <v/>
      </c>
      <c r="C43" s="177" t="str">
        <f>IFERROR(INDEX(Party_Ledger!$D:$D,MATCH(1,($C$7=Party_Ledger!$C:$C)*(Party_Ledger!$A:$A&gt;=$C$8)*(Party_Ledger!$A:$A&lt;=$E$8),0)+25),"")</f>
        <v/>
      </c>
      <c r="D43" s="177" t="str">
        <f>IFERROR(INDEX(Party_Ledger!$E:$E,MATCH(1,($C$7=Party_Ledger!$C:$C)*(Party_Ledger!$A:$A&gt;=$C$8)*(Party_Ledger!$A:$A&lt;=$E$8),0)+25),"")</f>
        <v/>
      </c>
      <c r="E43" s="177" t="str">
        <f>IFERROR(INDEX(Party_Ledger!$F:$F,MATCH(1,($C$7=Party_Ledger!$C:$C)*(Party_Ledger!$A:$A&gt;=$C$8)*(Party_Ledger!$A:$A&lt;=$E$8),0)+25),"")</f>
        <v/>
      </c>
      <c r="F43" s="177" t="str">
        <f>IFERROR(INDEX(Party_Ledger!$G:$G,MATCH(1,($C$7=Party_Ledger!$C:$C)*(Party_Ledger!$A:$A&gt;=$C$8)*(Party_Ledger!$A:$A&lt;=$E$8),0)+25),"")</f>
        <v/>
      </c>
      <c r="G43" s="177" t="str">
        <f>IFERROR(INDEX(Party_Ledger!$H:$H,MATCH(1,($C$7=Party_Ledger!$C:$C)*(Party_Ledger!$A:$A&gt;=$C$8)*(Party_Ledger!$A:$A&lt;=$E$8),0)+25),"")</f>
        <v/>
      </c>
      <c r="H43" s="177" t="str">
        <f>IF(B43="","",IF(($C$7=Party_Ledger!$C43)*(Party_Ledger!$A43&gt;=$C$8)*(Party_Ledger!$A43&lt;=$E$8),C11+SUMPRODUCT(($C$7=Party_Ledger!$C$3:$C43)*(Party_Ledger!$A$3:$A43&gt;=$C$8)*(Party_Ledger!$A$3:$A43&lt;=$E$8)*(Party_Ledger!$G$3:$G43-Party_Ledger!$H$3:$H43)),""))</f>
        <v/>
      </c>
      <c r="I43" s="177" t="str">
        <f>IFERROR(INDEX(Party_Ledger!$J:$J,MATCH(1,($C$7=Party_Ledger!$C:$C)*(Party_Ledger!$A:$A&gt;=$C$8)*(Party_Ledger!$A:$A&lt;=$E$8),0)+25),"")</f>
        <v/>
      </c>
    </row>
    <row r="44" spans="2:9" x14ac:dyDescent="0.25">
      <c r="B44" s="177" t="str">
        <f>IFERROR(INDEX(Party_Ledger!$A:$A,MATCH(1,($C$7=Party_Ledger!$C:$C)*(Party_Ledger!$A:$A&gt;=$C$8)*(Party_Ledger!$A:$A&lt;=$E$8),0)+26),"")</f>
        <v/>
      </c>
      <c r="C44" s="177" t="str">
        <f>IFERROR(INDEX(Party_Ledger!$D:$D,MATCH(1,($C$7=Party_Ledger!$C:$C)*(Party_Ledger!$A:$A&gt;=$C$8)*(Party_Ledger!$A:$A&lt;=$E$8),0)+26),"")</f>
        <v/>
      </c>
      <c r="D44" s="177" t="str">
        <f>IFERROR(INDEX(Party_Ledger!$E:$E,MATCH(1,($C$7=Party_Ledger!$C:$C)*(Party_Ledger!$A:$A&gt;=$C$8)*(Party_Ledger!$A:$A&lt;=$E$8),0)+26),"")</f>
        <v/>
      </c>
      <c r="E44" s="177" t="str">
        <f>IFERROR(INDEX(Party_Ledger!$F:$F,MATCH(1,($C$7=Party_Ledger!$C:$C)*(Party_Ledger!$A:$A&gt;=$C$8)*(Party_Ledger!$A:$A&lt;=$E$8),0)+26),"")</f>
        <v/>
      </c>
      <c r="F44" s="177" t="str">
        <f>IFERROR(INDEX(Party_Ledger!$G:$G,MATCH(1,($C$7=Party_Ledger!$C:$C)*(Party_Ledger!$A:$A&gt;=$C$8)*(Party_Ledger!$A:$A&lt;=$E$8),0)+26),"")</f>
        <v/>
      </c>
      <c r="G44" s="177" t="str">
        <f>IFERROR(INDEX(Party_Ledger!$H:$H,MATCH(1,($C$7=Party_Ledger!$C:$C)*(Party_Ledger!$A:$A&gt;=$C$8)*(Party_Ledger!$A:$A&lt;=$E$8),0)+26),"")</f>
        <v/>
      </c>
      <c r="H44" s="177" t="str">
        <f>IF(B44="","",IF(($C$7=Party_Ledger!$C44)*(Party_Ledger!$A44&gt;=$C$8)*(Party_Ledger!$A44&lt;=$E$8),C11+SUMPRODUCT(($C$7=Party_Ledger!$C$3:$C44)*(Party_Ledger!$A$3:$A44&gt;=$C$8)*(Party_Ledger!$A$3:$A44&lt;=$E$8)*(Party_Ledger!$G$3:$G44-Party_Ledger!$H$3:$H44)),""))</f>
        <v/>
      </c>
      <c r="I44" s="177" t="str">
        <f>IFERROR(INDEX(Party_Ledger!$J:$J,MATCH(1,($C$7=Party_Ledger!$C:$C)*(Party_Ledger!$A:$A&gt;=$C$8)*(Party_Ledger!$A:$A&lt;=$E$8),0)+26),"")</f>
        <v/>
      </c>
    </row>
    <row r="45" spans="2:9" x14ac:dyDescent="0.25">
      <c r="B45" s="177" t="str">
        <f>IFERROR(INDEX(Party_Ledger!$A:$A,MATCH(1,($C$7=Party_Ledger!$C:$C)*(Party_Ledger!$A:$A&gt;=$C$8)*(Party_Ledger!$A:$A&lt;=$E$8),0)+27),"")</f>
        <v/>
      </c>
      <c r="C45" s="177" t="str">
        <f>IFERROR(INDEX(Party_Ledger!$D:$D,MATCH(1,($C$7=Party_Ledger!$C:$C)*(Party_Ledger!$A:$A&gt;=$C$8)*(Party_Ledger!$A:$A&lt;=$E$8),0)+27),"")</f>
        <v/>
      </c>
      <c r="D45" s="177" t="str">
        <f>IFERROR(INDEX(Party_Ledger!$E:$E,MATCH(1,($C$7=Party_Ledger!$C:$C)*(Party_Ledger!$A:$A&gt;=$C$8)*(Party_Ledger!$A:$A&lt;=$E$8),0)+27),"")</f>
        <v/>
      </c>
      <c r="E45" s="177" t="str">
        <f>IFERROR(INDEX(Party_Ledger!$F:$F,MATCH(1,($C$7=Party_Ledger!$C:$C)*(Party_Ledger!$A:$A&gt;=$C$8)*(Party_Ledger!$A:$A&lt;=$E$8),0)+27),"")</f>
        <v/>
      </c>
      <c r="F45" s="177" t="str">
        <f>IFERROR(INDEX(Party_Ledger!$G:$G,MATCH(1,($C$7=Party_Ledger!$C:$C)*(Party_Ledger!$A:$A&gt;=$C$8)*(Party_Ledger!$A:$A&lt;=$E$8),0)+27),"")</f>
        <v/>
      </c>
      <c r="G45" s="177" t="str">
        <f>IFERROR(INDEX(Party_Ledger!$H:$H,MATCH(1,($C$7=Party_Ledger!$C:$C)*(Party_Ledger!$A:$A&gt;=$C$8)*(Party_Ledger!$A:$A&lt;=$E$8),0)+27),"")</f>
        <v/>
      </c>
      <c r="H45" s="177" t="str">
        <f>IF(B45="","",IF(($C$7=Party_Ledger!$C45)*(Party_Ledger!$A45&gt;=$C$8)*(Party_Ledger!$A45&lt;=$E$8),C11+SUMPRODUCT(($C$7=Party_Ledger!$C$3:$C45)*(Party_Ledger!$A$3:$A45&gt;=$C$8)*(Party_Ledger!$A$3:$A45&lt;=$E$8)*(Party_Ledger!$G$3:$G45-Party_Ledger!$H$3:$H45)),""))</f>
        <v/>
      </c>
      <c r="I45" s="177" t="str">
        <f>IFERROR(INDEX(Party_Ledger!$J:$J,MATCH(1,($C$7=Party_Ledger!$C:$C)*(Party_Ledger!$A:$A&gt;=$C$8)*(Party_Ledger!$A:$A&lt;=$E$8),0)+27),"")</f>
        <v/>
      </c>
    </row>
    <row r="46" spans="2:9" x14ac:dyDescent="0.25">
      <c r="B46" s="177" t="str">
        <f>IFERROR(INDEX(Party_Ledger!$A:$A,MATCH(1,($C$7=Party_Ledger!$C:$C)*(Party_Ledger!$A:$A&gt;=$C$8)*(Party_Ledger!$A:$A&lt;=$E$8),0)+28),"")</f>
        <v/>
      </c>
      <c r="C46" s="177" t="str">
        <f>IFERROR(INDEX(Party_Ledger!$D:$D,MATCH(1,($C$7=Party_Ledger!$C:$C)*(Party_Ledger!$A:$A&gt;=$C$8)*(Party_Ledger!$A:$A&lt;=$E$8),0)+28),"")</f>
        <v/>
      </c>
      <c r="D46" s="177" t="str">
        <f>IFERROR(INDEX(Party_Ledger!$E:$E,MATCH(1,($C$7=Party_Ledger!$C:$C)*(Party_Ledger!$A:$A&gt;=$C$8)*(Party_Ledger!$A:$A&lt;=$E$8),0)+28),"")</f>
        <v/>
      </c>
      <c r="E46" s="177" t="str">
        <f>IFERROR(INDEX(Party_Ledger!$F:$F,MATCH(1,($C$7=Party_Ledger!$C:$C)*(Party_Ledger!$A:$A&gt;=$C$8)*(Party_Ledger!$A:$A&lt;=$E$8),0)+28),"")</f>
        <v/>
      </c>
      <c r="F46" s="177" t="str">
        <f>IFERROR(INDEX(Party_Ledger!$G:$G,MATCH(1,($C$7=Party_Ledger!$C:$C)*(Party_Ledger!$A:$A&gt;=$C$8)*(Party_Ledger!$A:$A&lt;=$E$8),0)+28),"")</f>
        <v/>
      </c>
      <c r="G46" s="177" t="str">
        <f>IFERROR(INDEX(Party_Ledger!$H:$H,MATCH(1,($C$7=Party_Ledger!$C:$C)*(Party_Ledger!$A:$A&gt;=$C$8)*(Party_Ledger!$A:$A&lt;=$E$8),0)+28),"")</f>
        <v/>
      </c>
      <c r="H46" s="177" t="str">
        <f>IF(B46="","",IF(($C$7=Party_Ledger!$C46)*(Party_Ledger!$A46&gt;=$C$8)*(Party_Ledger!$A46&lt;=$E$8),C11+SUMPRODUCT(($C$7=Party_Ledger!$C$3:$C46)*(Party_Ledger!$A$3:$A46&gt;=$C$8)*(Party_Ledger!$A$3:$A46&lt;=$E$8)*(Party_Ledger!$G$3:$G46-Party_Ledger!$H$3:$H46)),""))</f>
        <v/>
      </c>
      <c r="I46" s="177" t="str">
        <f>IFERROR(INDEX(Party_Ledger!$J:$J,MATCH(1,($C$7=Party_Ledger!$C:$C)*(Party_Ledger!$A:$A&gt;=$C$8)*(Party_Ledger!$A:$A&lt;=$E$8),0)+28),"")</f>
        <v/>
      </c>
    </row>
    <row r="47" spans="2:9" x14ac:dyDescent="0.25">
      <c r="B47" s="177" t="str">
        <f>IFERROR(INDEX(Party_Ledger!$A:$A,MATCH(1,($C$7=Party_Ledger!$C:$C)*(Party_Ledger!$A:$A&gt;=$C$8)*(Party_Ledger!$A:$A&lt;=$E$8),0)+29),"")</f>
        <v/>
      </c>
      <c r="C47" s="177" t="str">
        <f>IFERROR(INDEX(Party_Ledger!$D:$D,MATCH(1,($C$7=Party_Ledger!$C:$C)*(Party_Ledger!$A:$A&gt;=$C$8)*(Party_Ledger!$A:$A&lt;=$E$8),0)+29),"")</f>
        <v/>
      </c>
      <c r="D47" s="177" t="str">
        <f>IFERROR(INDEX(Party_Ledger!$E:$E,MATCH(1,($C$7=Party_Ledger!$C:$C)*(Party_Ledger!$A:$A&gt;=$C$8)*(Party_Ledger!$A:$A&lt;=$E$8),0)+29),"")</f>
        <v/>
      </c>
      <c r="E47" s="177" t="str">
        <f>IFERROR(INDEX(Party_Ledger!$F:$F,MATCH(1,($C$7=Party_Ledger!$C:$C)*(Party_Ledger!$A:$A&gt;=$C$8)*(Party_Ledger!$A:$A&lt;=$E$8),0)+29),"")</f>
        <v/>
      </c>
      <c r="F47" s="177" t="str">
        <f>IFERROR(INDEX(Party_Ledger!$G:$G,MATCH(1,($C$7=Party_Ledger!$C:$C)*(Party_Ledger!$A:$A&gt;=$C$8)*(Party_Ledger!$A:$A&lt;=$E$8),0)+29),"")</f>
        <v/>
      </c>
      <c r="G47" s="177" t="str">
        <f>IFERROR(INDEX(Party_Ledger!$H:$H,MATCH(1,($C$7=Party_Ledger!$C:$C)*(Party_Ledger!$A:$A&gt;=$C$8)*(Party_Ledger!$A:$A&lt;=$E$8),0)+29),"")</f>
        <v/>
      </c>
      <c r="H47" s="177" t="str">
        <f>IF(B47="","",IF(($C$7=Party_Ledger!$C47)*(Party_Ledger!$A47&gt;=$C$8)*(Party_Ledger!$A47&lt;=$E$8),C11+SUMPRODUCT(($C$7=Party_Ledger!$C$3:$C47)*(Party_Ledger!$A$3:$A47&gt;=$C$8)*(Party_Ledger!$A$3:$A47&lt;=$E$8)*(Party_Ledger!$G$3:$G47-Party_Ledger!$H$3:$H47)),""))</f>
        <v/>
      </c>
      <c r="I47" s="177" t="str">
        <f>IFERROR(INDEX(Party_Ledger!$J:$J,MATCH(1,($C$7=Party_Ledger!$C:$C)*(Party_Ledger!$A:$A&gt;=$C$8)*(Party_Ledger!$A:$A&lt;=$E$8),0)+29),"")</f>
        <v/>
      </c>
    </row>
    <row r="48" spans="2:9" x14ac:dyDescent="0.25">
      <c r="B48" s="177" t="str">
        <f>IFERROR(INDEX(Party_Ledger!$A:$A,MATCH(1,($C$7=Party_Ledger!$C:$C)*(Party_Ledger!$A:$A&gt;=$C$8)*(Party_Ledger!$A:$A&lt;=$E$8),0)+30),"")</f>
        <v/>
      </c>
      <c r="C48" s="177" t="str">
        <f>IFERROR(INDEX(Party_Ledger!$D:$D,MATCH(1,($C$7=Party_Ledger!$C:$C)*(Party_Ledger!$A:$A&gt;=$C$8)*(Party_Ledger!$A:$A&lt;=$E$8),0)+30),"")</f>
        <v/>
      </c>
      <c r="D48" s="177" t="str">
        <f>IFERROR(INDEX(Party_Ledger!$E:$E,MATCH(1,($C$7=Party_Ledger!$C:$C)*(Party_Ledger!$A:$A&gt;=$C$8)*(Party_Ledger!$A:$A&lt;=$E$8),0)+30),"")</f>
        <v/>
      </c>
      <c r="E48" s="177" t="str">
        <f>IFERROR(INDEX(Party_Ledger!$F:$F,MATCH(1,($C$7=Party_Ledger!$C:$C)*(Party_Ledger!$A:$A&gt;=$C$8)*(Party_Ledger!$A:$A&lt;=$E$8),0)+30),"")</f>
        <v/>
      </c>
      <c r="F48" s="177" t="str">
        <f>IFERROR(INDEX(Party_Ledger!$G:$G,MATCH(1,($C$7=Party_Ledger!$C:$C)*(Party_Ledger!$A:$A&gt;=$C$8)*(Party_Ledger!$A:$A&lt;=$E$8),0)+30),"")</f>
        <v/>
      </c>
      <c r="G48" s="177" t="str">
        <f>IFERROR(INDEX(Party_Ledger!$H:$H,MATCH(1,($C$7=Party_Ledger!$C:$C)*(Party_Ledger!$A:$A&gt;=$C$8)*(Party_Ledger!$A:$A&lt;=$E$8),0)+30),"")</f>
        <v/>
      </c>
      <c r="H48" s="177" t="str">
        <f>IF(B48="","",IF(($C$7=Party_Ledger!$C48)*(Party_Ledger!$A48&gt;=$C$8)*(Party_Ledger!$A48&lt;=$E$8),C11+SUMPRODUCT(($C$7=Party_Ledger!$C$3:$C48)*(Party_Ledger!$A$3:$A48&gt;=$C$8)*(Party_Ledger!$A$3:$A48&lt;=$E$8)*(Party_Ledger!$G$3:$G48-Party_Ledger!$H$3:$H48)),""))</f>
        <v/>
      </c>
      <c r="I48" s="177" t="str">
        <f>IFERROR(INDEX(Party_Ledger!$J:$J,MATCH(1,($C$7=Party_Ledger!$C:$C)*(Party_Ledger!$A:$A&gt;=$C$8)*(Party_Ledger!$A:$A&lt;=$E$8),0)+30),"")</f>
        <v/>
      </c>
    </row>
    <row r="49" spans="2:9" x14ac:dyDescent="0.25">
      <c r="B49" s="177" t="str">
        <f>IFERROR(INDEX(Party_Ledger!$A:$A,MATCH(1,($C$7=Party_Ledger!$C:$C)*(Party_Ledger!$A:$A&gt;=$C$8)*(Party_Ledger!$A:$A&lt;=$E$8),0)+31),"")</f>
        <v/>
      </c>
      <c r="C49" s="177" t="str">
        <f>IFERROR(INDEX(Party_Ledger!$D:$D,MATCH(1,($C$7=Party_Ledger!$C:$C)*(Party_Ledger!$A:$A&gt;=$C$8)*(Party_Ledger!$A:$A&lt;=$E$8),0)+31),"")</f>
        <v/>
      </c>
      <c r="D49" s="177" t="str">
        <f>IFERROR(INDEX(Party_Ledger!$E:$E,MATCH(1,($C$7=Party_Ledger!$C:$C)*(Party_Ledger!$A:$A&gt;=$C$8)*(Party_Ledger!$A:$A&lt;=$E$8),0)+31),"")</f>
        <v/>
      </c>
      <c r="E49" s="177" t="str">
        <f>IFERROR(INDEX(Party_Ledger!$F:$F,MATCH(1,($C$7=Party_Ledger!$C:$C)*(Party_Ledger!$A:$A&gt;=$C$8)*(Party_Ledger!$A:$A&lt;=$E$8),0)+31),"")</f>
        <v/>
      </c>
      <c r="F49" s="177" t="str">
        <f>IFERROR(INDEX(Party_Ledger!$G:$G,MATCH(1,($C$7=Party_Ledger!$C:$C)*(Party_Ledger!$A:$A&gt;=$C$8)*(Party_Ledger!$A:$A&lt;=$E$8),0)+31),"")</f>
        <v/>
      </c>
      <c r="G49" s="177" t="str">
        <f>IFERROR(INDEX(Party_Ledger!$H:$H,MATCH(1,($C$7=Party_Ledger!$C:$C)*(Party_Ledger!$A:$A&gt;=$C$8)*(Party_Ledger!$A:$A&lt;=$E$8),0)+31),"")</f>
        <v/>
      </c>
      <c r="H49" s="177" t="str">
        <f>IF(B49="","",IF(($C$7=Party_Ledger!$C49)*(Party_Ledger!$A49&gt;=$C$8)*(Party_Ledger!$A49&lt;=$E$8),C11+SUMPRODUCT(($C$7=Party_Ledger!$C$3:$C49)*(Party_Ledger!$A$3:$A49&gt;=$C$8)*(Party_Ledger!$A$3:$A49&lt;=$E$8)*(Party_Ledger!$G$3:$G49-Party_Ledger!$H$3:$H49)),""))</f>
        <v/>
      </c>
      <c r="I49" s="177" t="str">
        <f>IFERROR(INDEX(Party_Ledger!$J:$J,MATCH(1,($C$7=Party_Ledger!$C:$C)*(Party_Ledger!$A:$A&gt;=$C$8)*(Party_Ledger!$A:$A&lt;=$E$8),0)+31),"")</f>
        <v/>
      </c>
    </row>
    <row r="50" spans="2:9" x14ac:dyDescent="0.25">
      <c r="B50" s="177" t="str">
        <f>IFERROR(INDEX(Party_Ledger!$A:$A,MATCH(1,($C$7=Party_Ledger!$C:$C)*(Party_Ledger!$A:$A&gt;=$C$8)*(Party_Ledger!$A:$A&lt;=$E$8),0)+32),"")</f>
        <v/>
      </c>
      <c r="C50" s="177" t="str">
        <f>IFERROR(INDEX(Party_Ledger!$D:$D,MATCH(1,($C$7=Party_Ledger!$C:$C)*(Party_Ledger!$A:$A&gt;=$C$8)*(Party_Ledger!$A:$A&lt;=$E$8),0)+32),"")</f>
        <v/>
      </c>
      <c r="D50" s="177" t="str">
        <f>IFERROR(INDEX(Party_Ledger!$E:$E,MATCH(1,($C$7=Party_Ledger!$C:$C)*(Party_Ledger!$A:$A&gt;=$C$8)*(Party_Ledger!$A:$A&lt;=$E$8),0)+32),"")</f>
        <v/>
      </c>
      <c r="E50" s="177" t="str">
        <f>IFERROR(INDEX(Party_Ledger!$F:$F,MATCH(1,($C$7=Party_Ledger!$C:$C)*(Party_Ledger!$A:$A&gt;=$C$8)*(Party_Ledger!$A:$A&lt;=$E$8),0)+32),"")</f>
        <v/>
      </c>
      <c r="F50" s="177" t="str">
        <f>IFERROR(INDEX(Party_Ledger!$G:$G,MATCH(1,($C$7=Party_Ledger!$C:$C)*(Party_Ledger!$A:$A&gt;=$C$8)*(Party_Ledger!$A:$A&lt;=$E$8),0)+32),"")</f>
        <v/>
      </c>
      <c r="G50" s="177" t="str">
        <f>IFERROR(INDEX(Party_Ledger!$H:$H,MATCH(1,($C$7=Party_Ledger!$C:$C)*(Party_Ledger!$A:$A&gt;=$C$8)*(Party_Ledger!$A:$A&lt;=$E$8),0)+32),"")</f>
        <v/>
      </c>
      <c r="H50" s="177" t="str">
        <f>IF(B50="","",IF(($C$7=Party_Ledger!$C50)*(Party_Ledger!$A50&gt;=$C$8)*(Party_Ledger!$A50&lt;=$E$8),C11+SUMPRODUCT(($C$7=Party_Ledger!$C$3:$C50)*(Party_Ledger!$A$3:$A50&gt;=$C$8)*(Party_Ledger!$A$3:$A50&lt;=$E$8)*(Party_Ledger!$G$3:$G50-Party_Ledger!$H$3:$H50)),""))</f>
        <v/>
      </c>
      <c r="I50" s="177" t="str">
        <f>IFERROR(INDEX(Party_Ledger!$J:$J,MATCH(1,($C$7=Party_Ledger!$C:$C)*(Party_Ledger!$A:$A&gt;=$C$8)*(Party_Ledger!$A:$A&lt;=$E$8),0)+32),"")</f>
        <v/>
      </c>
    </row>
    <row r="51" spans="2:9" x14ac:dyDescent="0.25">
      <c r="B51" s="177" t="str">
        <f>IFERROR(INDEX(Party_Ledger!$A:$A,MATCH(1,($C$7=Party_Ledger!$C:$C)*(Party_Ledger!$A:$A&gt;=$C$8)*(Party_Ledger!$A:$A&lt;=$E$8),0)+33),"")</f>
        <v/>
      </c>
      <c r="C51" s="177" t="str">
        <f>IFERROR(INDEX(Party_Ledger!$D:$D,MATCH(1,($C$7=Party_Ledger!$C:$C)*(Party_Ledger!$A:$A&gt;=$C$8)*(Party_Ledger!$A:$A&lt;=$E$8),0)+33),"")</f>
        <v/>
      </c>
      <c r="D51" s="177" t="str">
        <f>IFERROR(INDEX(Party_Ledger!$E:$E,MATCH(1,($C$7=Party_Ledger!$C:$C)*(Party_Ledger!$A:$A&gt;=$C$8)*(Party_Ledger!$A:$A&lt;=$E$8),0)+33),"")</f>
        <v/>
      </c>
      <c r="E51" s="177" t="str">
        <f>IFERROR(INDEX(Party_Ledger!$F:$F,MATCH(1,($C$7=Party_Ledger!$C:$C)*(Party_Ledger!$A:$A&gt;=$C$8)*(Party_Ledger!$A:$A&lt;=$E$8),0)+33),"")</f>
        <v/>
      </c>
      <c r="F51" s="177" t="str">
        <f>IFERROR(INDEX(Party_Ledger!$G:$G,MATCH(1,($C$7=Party_Ledger!$C:$C)*(Party_Ledger!$A:$A&gt;=$C$8)*(Party_Ledger!$A:$A&lt;=$E$8),0)+33),"")</f>
        <v/>
      </c>
      <c r="G51" s="177" t="str">
        <f>IFERROR(INDEX(Party_Ledger!$H:$H,MATCH(1,($C$7=Party_Ledger!$C:$C)*(Party_Ledger!$A:$A&gt;=$C$8)*(Party_Ledger!$A:$A&lt;=$E$8),0)+33),"")</f>
        <v/>
      </c>
      <c r="H51" s="177" t="str">
        <f>IF(B51="","",IF(($C$7=Party_Ledger!$C51)*(Party_Ledger!$A51&gt;=$C$8)*(Party_Ledger!$A51&lt;=$E$8),C11+SUMPRODUCT(($C$7=Party_Ledger!$C$3:$C51)*(Party_Ledger!$A$3:$A51&gt;=$C$8)*(Party_Ledger!$A$3:$A51&lt;=$E$8)*(Party_Ledger!$G$3:$G51-Party_Ledger!$H$3:$H51)),""))</f>
        <v/>
      </c>
      <c r="I51" s="177" t="str">
        <f>IFERROR(INDEX(Party_Ledger!$J:$J,MATCH(1,($C$7=Party_Ledger!$C:$C)*(Party_Ledger!$A:$A&gt;=$C$8)*(Party_Ledger!$A:$A&lt;=$E$8),0)+33),"")</f>
        <v/>
      </c>
    </row>
    <row r="52" spans="2:9" x14ac:dyDescent="0.25">
      <c r="B52" s="177" t="str">
        <f>IFERROR(INDEX(Party_Ledger!$A:$A,MATCH(1,($C$7=Party_Ledger!$C:$C)*(Party_Ledger!$A:$A&gt;=$C$8)*(Party_Ledger!$A:$A&lt;=$E$8),0)+34),"")</f>
        <v/>
      </c>
      <c r="C52" s="177" t="str">
        <f>IFERROR(INDEX(Party_Ledger!$D:$D,MATCH(1,($C$7=Party_Ledger!$C:$C)*(Party_Ledger!$A:$A&gt;=$C$8)*(Party_Ledger!$A:$A&lt;=$E$8),0)+34),"")</f>
        <v/>
      </c>
      <c r="D52" s="177" t="str">
        <f>IFERROR(INDEX(Party_Ledger!$E:$E,MATCH(1,($C$7=Party_Ledger!$C:$C)*(Party_Ledger!$A:$A&gt;=$C$8)*(Party_Ledger!$A:$A&lt;=$E$8),0)+34),"")</f>
        <v/>
      </c>
      <c r="E52" s="177" t="str">
        <f>IFERROR(INDEX(Party_Ledger!$F:$F,MATCH(1,($C$7=Party_Ledger!$C:$C)*(Party_Ledger!$A:$A&gt;=$C$8)*(Party_Ledger!$A:$A&lt;=$E$8),0)+34),"")</f>
        <v/>
      </c>
      <c r="F52" s="177" t="str">
        <f>IFERROR(INDEX(Party_Ledger!$G:$G,MATCH(1,($C$7=Party_Ledger!$C:$C)*(Party_Ledger!$A:$A&gt;=$C$8)*(Party_Ledger!$A:$A&lt;=$E$8),0)+34),"")</f>
        <v/>
      </c>
      <c r="G52" s="177" t="str">
        <f>IFERROR(INDEX(Party_Ledger!$H:$H,MATCH(1,($C$7=Party_Ledger!$C:$C)*(Party_Ledger!$A:$A&gt;=$C$8)*(Party_Ledger!$A:$A&lt;=$E$8),0)+34),"")</f>
        <v/>
      </c>
      <c r="H52" s="177" t="str">
        <f>IF(B52="","",IF(($C$7=Party_Ledger!$C52)*(Party_Ledger!$A52&gt;=$C$8)*(Party_Ledger!$A52&lt;=$E$8),C11+SUMPRODUCT(($C$7=Party_Ledger!$C$3:$C52)*(Party_Ledger!$A$3:$A52&gt;=$C$8)*(Party_Ledger!$A$3:$A52&lt;=$E$8)*(Party_Ledger!$G$3:$G52-Party_Ledger!$H$3:$H52)),""))</f>
        <v/>
      </c>
      <c r="I52" s="177" t="str">
        <f>IFERROR(INDEX(Party_Ledger!$J:$J,MATCH(1,($C$7=Party_Ledger!$C:$C)*(Party_Ledger!$A:$A&gt;=$C$8)*(Party_Ledger!$A:$A&lt;=$E$8),0)+34),"")</f>
        <v/>
      </c>
    </row>
    <row r="53" spans="2:9" x14ac:dyDescent="0.25">
      <c r="B53" s="177" t="str">
        <f>IFERROR(INDEX(Party_Ledger!$A:$A,MATCH(1,($C$7=Party_Ledger!$C:$C)*(Party_Ledger!$A:$A&gt;=$C$8)*(Party_Ledger!$A:$A&lt;=$E$8),0)+35),"")</f>
        <v/>
      </c>
      <c r="C53" s="177" t="str">
        <f>IFERROR(INDEX(Party_Ledger!$D:$D,MATCH(1,($C$7=Party_Ledger!$C:$C)*(Party_Ledger!$A:$A&gt;=$C$8)*(Party_Ledger!$A:$A&lt;=$E$8),0)+35),"")</f>
        <v/>
      </c>
      <c r="D53" s="177" t="str">
        <f>IFERROR(INDEX(Party_Ledger!$E:$E,MATCH(1,($C$7=Party_Ledger!$C:$C)*(Party_Ledger!$A:$A&gt;=$C$8)*(Party_Ledger!$A:$A&lt;=$E$8),0)+35),"")</f>
        <v/>
      </c>
      <c r="E53" s="177" t="str">
        <f>IFERROR(INDEX(Party_Ledger!$F:$F,MATCH(1,($C$7=Party_Ledger!$C:$C)*(Party_Ledger!$A:$A&gt;=$C$8)*(Party_Ledger!$A:$A&lt;=$E$8),0)+35),"")</f>
        <v/>
      </c>
      <c r="F53" s="177" t="str">
        <f>IFERROR(INDEX(Party_Ledger!$G:$G,MATCH(1,($C$7=Party_Ledger!$C:$C)*(Party_Ledger!$A:$A&gt;=$C$8)*(Party_Ledger!$A:$A&lt;=$E$8),0)+35),"")</f>
        <v/>
      </c>
      <c r="G53" s="177" t="str">
        <f>IFERROR(INDEX(Party_Ledger!$H:$H,MATCH(1,($C$7=Party_Ledger!$C:$C)*(Party_Ledger!$A:$A&gt;=$C$8)*(Party_Ledger!$A:$A&lt;=$E$8),0)+35),"")</f>
        <v/>
      </c>
      <c r="H53" s="177" t="str">
        <f>IF(B53="","",IF(($C$7=Party_Ledger!$C53)*(Party_Ledger!$A53&gt;=$C$8)*(Party_Ledger!$A53&lt;=$E$8),C11+SUMPRODUCT(($C$7=Party_Ledger!$C$3:$C53)*(Party_Ledger!$A$3:$A53&gt;=$C$8)*(Party_Ledger!$A$3:$A53&lt;=$E$8)*(Party_Ledger!$G$3:$G53-Party_Ledger!$H$3:$H53)),""))</f>
        <v/>
      </c>
      <c r="I53" s="177" t="str">
        <f>IFERROR(INDEX(Party_Ledger!$J:$J,MATCH(1,($C$7=Party_Ledger!$C:$C)*(Party_Ledger!$A:$A&gt;=$C$8)*(Party_Ledger!$A:$A&lt;=$E$8),0)+35),"")</f>
        <v/>
      </c>
    </row>
    <row r="54" spans="2:9" x14ac:dyDescent="0.25">
      <c r="B54" s="177" t="str">
        <f>IFERROR(INDEX(Party_Ledger!$A:$A,MATCH(1,($C$7=Party_Ledger!$C:$C)*(Party_Ledger!$A:$A&gt;=$C$8)*(Party_Ledger!$A:$A&lt;=$E$8),0)+36),"")</f>
        <v/>
      </c>
      <c r="C54" s="177" t="str">
        <f>IFERROR(INDEX(Party_Ledger!$D:$D,MATCH(1,($C$7=Party_Ledger!$C:$C)*(Party_Ledger!$A:$A&gt;=$C$8)*(Party_Ledger!$A:$A&lt;=$E$8),0)+36),"")</f>
        <v/>
      </c>
      <c r="D54" s="177" t="str">
        <f>IFERROR(INDEX(Party_Ledger!$E:$E,MATCH(1,($C$7=Party_Ledger!$C:$C)*(Party_Ledger!$A:$A&gt;=$C$8)*(Party_Ledger!$A:$A&lt;=$E$8),0)+36),"")</f>
        <v/>
      </c>
      <c r="E54" s="177" t="str">
        <f>IFERROR(INDEX(Party_Ledger!$F:$F,MATCH(1,($C$7=Party_Ledger!$C:$C)*(Party_Ledger!$A:$A&gt;=$C$8)*(Party_Ledger!$A:$A&lt;=$E$8),0)+36),"")</f>
        <v/>
      </c>
      <c r="F54" s="177" t="str">
        <f>IFERROR(INDEX(Party_Ledger!$G:$G,MATCH(1,($C$7=Party_Ledger!$C:$C)*(Party_Ledger!$A:$A&gt;=$C$8)*(Party_Ledger!$A:$A&lt;=$E$8),0)+36),"")</f>
        <v/>
      </c>
      <c r="G54" s="177" t="str">
        <f>IFERROR(INDEX(Party_Ledger!$H:$H,MATCH(1,($C$7=Party_Ledger!$C:$C)*(Party_Ledger!$A:$A&gt;=$C$8)*(Party_Ledger!$A:$A&lt;=$E$8),0)+36),"")</f>
        <v/>
      </c>
      <c r="H54" s="177" t="str">
        <f>IF(B54="","",IF(($C$7=Party_Ledger!$C54)*(Party_Ledger!$A54&gt;=$C$8)*(Party_Ledger!$A54&lt;=$E$8),C11+SUMPRODUCT(($C$7=Party_Ledger!$C$3:$C54)*(Party_Ledger!$A$3:$A54&gt;=$C$8)*(Party_Ledger!$A$3:$A54&lt;=$E$8)*(Party_Ledger!$G$3:$G54-Party_Ledger!$H$3:$H54)),""))</f>
        <v/>
      </c>
      <c r="I54" s="177" t="str">
        <f>IFERROR(INDEX(Party_Ledger!$J:$J,MATCH(1,($C$7=Party_Ledger!$C:$C)*(Party_Ledger!$A:$A&gt;=$C$8)*(Party_Ledger!$A:$A&lt;=$E$8),0)+36),"")</f>
        <v/>
      </c>
    </row>
    <row r="55" spans="2:9" x14ac:dyDescent="0.25">
      <c r="B55" s="177" t="str">
        <f>IFERROR(INDEX(Party_Ledger!$A:$A,MATCH(1,($C$7=Party_Ledger!$C:$C)*(Party_Ledger!$A:$A&gt;=$C$8)*(Party_Ledger!$A:$A&lt;=$E$8),0)+37),"")</f>
        <v/>
      </c>
      <c r="C55" s="177" t="str">
        <f>IFERROR(INDEX(Party_Ledger!$D:$D,MATCH(1,($C$7=Party_Ledger!$C:$C)*(Party_Ledger!$A:$A&gt;=$C$8)*(Party_Ledger!$A:$A&lt;=$E$8),0)+37),"")</f>
        <v/>
      </c>
      <c r="D55" s="177" t="str">
        <f>IFERROR(INDEX(Party_Ledger!$E:$E,MATCH(1,($C$7=Party_Ledger!$C:$C)*(Party_Ledger!$A:$A&gt;=$C$8)*(Party_Ledger!$A:$A&lt;=$E$8),0)+37),"")</f>
        <v/>
      </c>
      <c r="E55" s="177" t="str">
        <f>IFERROR(INDEX(Party_Ledger!$F:$F,MATCH(1,($C$7=Party_Ledger!$C:$C)*(Party_Ledger!$A:$A&gt;=$C$8)*(Party_Ledger!$A:$A&lt;=$E$8),0)+37),"")</f>
        <v/>
      </c>
      <c r="F55" s="177" t="str">
        <f>IFERROR(INDEX(Party_Ledger!$G:$G,MATCH(1,($C$7=Party_Ledger!$C:$C)*(Party_Ledger!$A:$A&gt;=$C$8)*(Party_Ledger!$A:$A&lt;=$E$8),0)+37),"")</f>
        <v/>
      </c>
      <c r="G55" s="177" t="str">
        <f>IFERROR(INDEX(Party_Ledger!$H:$H,MATCH(1,($C$7=Party_Ledger!$C:$C)*(Party_Ledger!$A:$A&gt;=$C$8)*(Party_Ledger!$A:$A&lt;=$E$8),0)+37),"")</f>
        <v/>
      </c>
      <c r="H55" s="177" t="str">
        <f>IF(B55="","",IF(($C$7=Party_Ledger!$C55)*(Party_Ledger!$A55&gt;=$C$8)*(Party_Ledger!$A55&lt;=$E$8),C11+SUMPRODUCT(($C$7=Party_Ledger!$C$3:$C55)*(Party_Ledger!$A$3:$A55&gt;=$C$8)*(Party_Ledger!$A$3:$A55&lt;=$E$8)*(Party_Ledger!$G$3:$G55-Party_Ledger!$H$3:$H55)),""))</f>
        <v/>
      </c>
      <c r="I55" s="177" t="str">
        <f>IFERROR(INDEX(Party_Ledger!$J:$J,MATCH(1,($C$7=Party_Ledger!$C:$C)*(Party_Ledger!$A:$A&gt;=$C$8)*(Party_Ledger!$A:$A&lt;=$E$8),0)+37),"")</f>
        <v/>
      </c>
    </row>
    <row r="56" spans="2:9" x14ac:dyDescent="0.25">
      <c r="B56" s="177" t="str">
        <f>IFERROR(INDEX(Party_Ledger!$A:$A,MATCH(1,($C$7=Party_Ledger!$C:$C)*(Party_Ledger!$A:$A&gt;=$C$8)*(Party_Ledger!$A:$A&lt;=$E$8),0)+38),"")</f>
        <v/>
      </c>
      <c r="C56" s="177" t="str">
        <f>IFERROR(INDEX(Party_Ledger!$D:$D,MATCH(1,($C$7=Party_Ledger!$C:$C)*(Party_Ledger!$A:$A&gt;=$C$8)*(Party_Ledger!$A:$A&lt;=$E$8),0)+38),"")</f>
        <v/>
      </c>
      <c r="D56" s="177" t="str">
        <f>IFERROR(INDEX(Party_Ledger!$E:$E,MATCH(1,($C$7=Party_Ledger!$C:$C)*(Party_Ledger!$A:$A&gt;=$C$8)*(Party_Ledger!$A:$A&lt;=$E$8),0)+38),"")</f>
        <v/>
      </c>
      <c r="E56" s="177" t="str">
        <f>IFERROR(INDEX(Party_Ledger!$F:$F,MATCH(1,($C$7=Party_Ledger!$C:$C)*(Party_Ledger!$A:$A&gt;=$C$8)*(Party_Ledger!$A:$A&lt;=$E$8),0)+38),"")</f>
        <v/>
      </c>
      <c r="F56" s="177" t="str">
        <f>IFERROR(INDEX(Party_Ledger!$G:$G,MATCH(1,($C$7=Party_Ledger!$C:$C)*(Party_Ledger!$A:$A&gt;=$C$8)*(Party_Ledger!$A:$A&lt;=$E$8),0)+38),"")</f>
        <v/>
      </c>
      <c r="G56" s="177" t="str">
        <f>IFERROR(INDEX(Party_Ledger!$H:$H,MATCH(1,($C$7=Party_Ledger!$C:$C)*(Party_Ledger!$A:$A&gt;=$C$8)*(Party_Ledger!$A:$A&lt;=$E$8),0)+38),"")</f>
        <v/>
      </c>
      <c r="H56" s="177" t="str">
        <f>IF(B56="","",IF(($C$7=Party_Ledger!$C56)*(Party_Ledger!$A56&gt;=$C$8)*(Party_Ledger!$A56&lt;=$E$8),C11+SUMPRODUCT(($C$7=Party_Ledger!$C$3:$C56)*(Party_Ledger!$A$3:$A56&gt;=$C$8)*(Party_Ledger!$A$3:$A56&lt;=$E$8)*(Party_Ledger!$G$3:$G56-Party_Ledger!$H$3:$H56)),""))</f>
        <v/>
      </c>
      <c r="I56" s="177" t="str">
        <f>IFERROR(INDEX(Party_Ledger!$J:$J,MATCH(1,($C$7=Party_Ledger!$C:$C)*(Party_Ledger!$A:$A&gt;=$C$8)*(Party_Ledger!$A:$A&lt;=$E$8),0)+38),"")</f>
        <v/>
      </c>
    </row>
    <row r="57" spans="2:9" x14ac:dyDescent="0.25">
      <c r="B57" s="177" t="str">
        <f>IFERROR(INDEX(Party_Ledger!$A:$A,MATCH(1,($C$7=Party_Ledger!$C:$C)*(Party_Ledger!$A:$A&gt;=$C$8)*(Party_Ledger!$A:$A&lt;=$E$8),0)+39),"")</f>
        <v/>
      </c>
      <c r="C57" s="177" t="str">
        <f>IFERROR(INDEX(Party_Ledger!$D:$D,MATCH(1,($C$7=Party_Ledger!$C:$C)*(Party_Ledger!$A:$A&gt;=$C$8)*(Party_Ledger!$A:$A&lt;=$E$8),0)+39),"")</f>
        <v/>
      </c>
      <c r="D57" s="177" t="str">
        <f>IFERROR(INDEX(Party_Ledger!$E:$E,MATCH(1,($C$7=Party_Ledger!$C:$C)*(Party_Ledger!$A:$A&gt;=$C$8)*(Party_Ledger!$A:$A&lt;=$E$8),0)+39),"")</f>
        <v/>
      </c>
      <c r="E57" s="177" t="str">
        <f>IFERROR(INDEX(Party_Ledger!$F:$F,MATCH(1,($C$7=Party_Ledger!$C:$C)*(Party_Ledger!$A:$A&gt;=$C$8)*(Party_Ledger!$A:$A&lt;=$E$8),0)+39),"")</f>
        <v/>
      </c>
      <c r="F57" s="177" t="str">
        <f>IFERROR(INDEX(Party_Ledger!$G:$G,MATCH(1,($C$7=Party_Ledger!$C:$C)*(Party_Ledger!$A:$A&gt;=$C$8)*(Party_Ledger!$A:$A&lt;=$E$8),0)+39),"")</f>
        <v/>
      </c>
      <c r="G57" s="177" t="str">
        <f>IFERROR(INDEX(Party_Ledger!$H:$H,MATCH(1,($C$7=Party_Ledger!$C:$C)*(Party_Ledger!$A:$A&gt;=$C$8)*(Party_Ledger!$A:$A&lt;=$E$8),0)+39),"")</f>
        <v/>
      </c>
      <c r="H57" s="177" t="str">
        <f>IF(B57="","",IF(($C$7=Party_Ledger!$C57)*(Party_Ledger!$A57&gt;=$C$8)*(Party_Ledger!$A57&lt;=$E$8),C11+SUMPRODUCT(($C$7=Party_Ledger!$C$3:$C57)*(Party_Ledger!$A$3:$A57&gt;=$C$8)*(Party_Ledger!$A$3:$A57&lt;=$E$8)*(Party_Ledger!$G$3:$G57-Party_Ledger!$H$3:$H57)),""))</f>
        <v/>
      </c>
      <c r="I57" s="177" t="str">
        <f>IFERROR(INDEX(Party_Ledger!$J:$J,MATCH(1,($C$7=Party_Ledger!$C:$C)*(Party_Ledger!$A:$A&gt;=$C$8)*(Party_Ledger!$A:$A&lt;=$E$8),0)+39),"")</f>
        <v/>
      </c>
    </row>
    <row r="58" spans="2:9" x14ac:dyDescent="0.25">
      <c r="B58" s="177" t="str">
        <f>IFERROR(INDEX(Party_Ledger!$A:$A,MATCH(1,($C$7=Party_Ledger!$C:$C)*(Party_Ledger!$A:$A&gt;=$C$8)*(Party_Ledger!$A:$A&lt;=$E$8),0)+40),"")</f>
        <v/>
      </c>
      <c r="C58" s="177" t="str">
        <f>IFERROR(INDEX(Party_Ledger!$D:$D,MATCH(1,($C$7=Party_Ledger!$C:$C)*(Party_Ledger!$A:$A&gt;=$C$8)*(Party_Ledger!$A:$A&lt;=$E$8),0)+40),"")</f>
        <v/>
      </c>
      <c r="D58" s="177" t="str">
        <f>IFERROR(INDEX(Party_Ledger!$E:$E,MATCH(1,($C$7=Party_Ledger!$C:$C)*(Party_Ledger!$A:$A&gt;=$C$8)*(Party_Ledger!$A:$A&lt;=$E$8),0)+40),"")</f>
        <v/>
      </c>
      <c r="E58" s="177" t="str">
        <f>IFERROR(INDEX(Party_Ledger!$F:$F,MATCH(1,($C$7=Party_Ledger!$C:$C)*(Party_Ledger!$A:$A&gt;=$C$8)*(Party_Ledger!$A:$A&lt;=$E$8),0)+40),"")</f>
        <v/>
      </c>
      <c r="F58" s="177" t="str">
        <f>IFERROR(INDEX(Party_Ledger!$G:$G,MATCH(1,($C$7=Party_Ledger!$C:$C)*(Party_Ledger!$A:$A&gt;=$C$8)*(Party_Ledger!$A:$A&lt;=$E$8),0)+40),"")</f>
        <v/>
      </c>
      <c r="G58" s="177" t="str">
        <f>IFERROR(INDEX(Party_Ledger!$H:$H,MATCH(1,($C$7=Party_Ledger!$C:$C)*(Party_Ledger!$A:$A&gt;=$C$8)*(Party_Ledger!$A:$A&lt;=$E$8),0)+40),"")</f>
        <v/>
      </c>
      <c r="H58" s="177" t="str">
        <f>IF(B58="","",IF(($C$7=Party_Ledger!$C58)*(Party_Ledger!$A58&gt;=$C$8)*(Party_Ledger!$A58&lt;=$E$8),C11+SUMPRODUCT(($C$7=Party_Ledger!$C$3:$C58)*(Party_Ledger!$A$3:$A58&gt;=$C$8)*(Party_Ledger!$A$3:$A58&lt;=$E$8)*(Party_Ledger!$G$3:$G58-Party_Ledger!$H$3:$H58)),""))</f>
        <v/>
      </c>
      <c r="I58" s="177" t="str">
        <f>IFERROR(INDEX(Party_Ledger!$J:$J,MATCH(1,($C$7=Party_Ledger!$C:$C)*(Party_Ledger!$A:$A&gt;=$C$8)*(Party_Ledger!$A:$A&lt;=$E$8),0)+40),"")</f>
        <v/>
      </c>
    </row>
    <row r="59" spans="2:9" x14ac:dyDescent="0.25">
      <c r="B59" s="177" t="str">
        <f>IFERROR(INDEX(Party_Ledger!$A:$A,MATCH(1,($C$7=Party_Ledger!$C:$C)*(Party_Ledger!$A:$A&gt;=$C$8)*(Party_Ledger!$A:$A&lt;=$E$8),0)+41),"")</f>
        <v/>
      </c>
      <c r="C59" s="177" t="str">
        <f>IFERROR(INDEX(Party_Ledger!$D:$D,MATCH(1,($C$7=Party_Ledger!$C:$C)*(Party_Ledger!$A:$A&gt;=$C$8)*(Party_Ledger!$A:$A&lt;=$E$8),0)+41),"")</f>
        <v/>
      </c>
      <c r="D59" s="177" t="str">
        <f>IFERROR(INDEX(Party_Ledger!$E:$E,MATCH(1,($C$7=Party_Ledger!$C:$C)*(Party_Ledger!$A:$A&gt;=$C$8)*(Party_Ledger!$A:$A&lt;=$E$8),0)+41),"")</f>
        <v/>
      </c>
      <c r="E59" s="177" t="str">
        <f>IFERROR(INDEX(Party_Ledger!$F:$F,MATCH(1,($C$7=Party_Ledger!$C:$C)*(Party_Ledger!$A:$A&gt;=$C$8)*(Party_Ledger!$A:$A&lt;=$E$8),0)+41),"")</f>
        <v/>
      </c>
      <c r="F59" s="177" t="str">
        <f>IFERROR(INDEX(Party_Ledger!$G:$G,MATCH(1,($C$7=Party_Ledger!$C:$C)*(Party_Ledger!$A:$A&gt;=$C$8)*(Party_Ledger!$A:$A&lt;=$E$8),0)+41),"")</f>
        <v/>
      </c>
      <c r="G59" s="177" t="str">
        <f>IFERROR(INDEX(Party_Ledger!$H:$H,MATCH(1,($C$7=Party_Ledger!$C:$C)*(Party_Ledger!$A:$A&gt;=$C$8)*(Party_Ledger!$A:$A&lt;=$E$8),0)+41),"")</f>
        <v/>
      </c>
      <c r="H59" s="177" t="str">
        <f>IF(B59="","",IF(($C$7=Party_Ledger!$C59)*(Party_Ledger!$A59&gt;=$C$8)*(Party_Ledger!$A59&lt;=$E$8),C11+SUMPRODUCT(($C$7=Party_Ledger!$C$3:$C59)*(Party_Ledger!$A$3:$A59&gt;=$C$8)*(Party_Ledger!$A$3:$A59&lt;=$E$8)*(Party_Ledger!$G$3:$G59-Party_Ledger!$H$3:$H59)),""))</f>
        <v/>
      </c>
      <c r="I59" s="177" t="str">
        <f>IFERROR(INDEX(Party_Ledger!$J:$J,MATCH(1,($C$7=Party_Ledger!$C:$C)*(Party_Ledger!$A:$A&gt;=$C$8)*(Party_Ledger!$A:$A&lt;=$E$8),0)+41),"")</f>
        <v/>
      </c>
    </row>
    <row r="60" spans="2:9" x14ac:dyDescent="0.25">
      <c r="B60" s="177" t="str">
        <f>IFERROR(INDEX(Party_Ledger!$A:$A,MATCH(1,($C$7=Party_Ledger!$C:$C)*(Party_Ledger!$A:$A&gt;=$C$8)*(Party_Ledger!$A:$A&lt;=$E$8),0)+42),"")</f>
        <v/>
      </c>
      <c r="C60" s="177" t="str">
        <f>IFERROR(INDEX(Party_Ledger!$D:$D,MATCH(1,($C$7=Party_Ledger!$C:$C)*(Party_Ledger!$A:$A&gt;=$C$8)*(Party_Ledger!$A:$A&lt;=$E$8),0)+42),"")</f>
        <v/>
      </c>
      <c r="D60" s="177" t="str">
        <f>IFERROR(INDEX(Party_Ledger!$E:$E,MATCH(1,($C$7=Party_Ledger!$C:$C)*(Party_Ledger!$A:$A&gt;=$C$8)*(Party_Ledger!$A:$A&lt;=$E$8),0)+42),"")</f>
        <v/>
      </c>
      <c r="E60" s="177" t="str">
        <f>IFERROR(INDEX(Party_Ledger!$F:$F,MATCH(1,($C$7=Party_Ledger!$C:$C)*(Party_Ledger!$A:$A&gt;=$C$8)*(Party_Ledger!$A:$A&lt;=$E$8),0)+42),"")</f>
        <v/>
      </c>
      <c r="F60" s="177" t="str">
        <f>IFERROR(INDEX(Party_Ledger!$G:$G,MATCH(1,($C$7=Party_Ledger!$C:$C)*(Party_Ledger!$A:$A&gt;=$C$8)*(Party_Ledger!$A:$A&lt;=$E$8),0)+42),"")</f>
        <v/>
      </c>
      <c r="G60" s="177" t="str">
        <f>IFERROR(INDEX(Party_Ledger!$H:$H,MATCH(1,($C$7=Party_Ledger!$C:$C)*(Party_Ledger!$A:$A&gt;=$C$8)*(Party_Ledger!$A:$A&lt;=$E$8),0)+42),"")</f>
        <v/>
      </c>
      <c r="H60" s="177" t="str">
        <f>IF(B60="","",IF(($C$7=Party_Ledger!$C60)*(Party_Ledger!$A60&gt;=$C$8)*(Party_Ledger!$A60&lt;=$E$8),C11+SUMPRODUCT(($C$7=Party_Ledger!$C$3:$C60)*(Party_Ledger!$A$3:$A60&gt;=$C$8)*(Party_Ledger!$A$3:$A60&lt;=$E$8)*(Party_Ledger!$G$3:$G60-Party_Ledger!$H$3:$H60)),""))</f>
        <v/>
      </c>
      <c r="I60" s="177" t="str">
        <f>IFERROR(INDEX(Party_Ledger!$J:$J,MATCH(1,($C$7=Party_Ledger!$C:$C)*(Party_Ledger!$A:$A&gt;=$C$8)*(Party_Ledger!$A:$A&lt;=$E$8),0)+42),"")</f>
        <v/>
      </c>
    </row>
    <row r="61" spans="2:9" x14ac:dyDescent="0.25">
      <c r="B61" s="177" t="str">
        <f>IFERROR(INDEX(Party_Ledger!$A:$A,MATCH(1,($C$7=Party_Ledger!$C:$C)*(Party_Ledger!$A:$A&gt;=$C$8)*(Party_Ledger!$A:$A&lt;=$E$8),0)+43),"")</f>
        <v/>
      </c>
      <c r="C61" s="177" t="str">
        <f>IFERROR(INDEX(Party_Ledger!$D:$D,MATCH(1,($C$7=Party_Ledger!$C:$C)*(Party_Ledger!$A:$A&gt;=$C$8)*(Party_Ledger!$A:$A&lt;=$E$8),0)+43),"")</f>
        <v/>
      </c>
      <c r="D61" s="177" t="str">
        <f>IFERROR(INDEX(Party_Ledger!$E:$E,MATCH(1,($C$7=Party_Ledger!$C:$C)*(Party_Ledger!$A:$A&gt;=$C$8)*(Party_Ledger!$A:$A&lt;=$E$8),0)+43),"")</f>
        <v/>
      </c>
      <c r="E61" s="177" t="str">
        <f>IFERROR(INDEX(Party_Ledger!$F:$F,MATCH(1,($C$7=Party_Ledger!$C:$C)*(Party_Ledger!$A:$A&gt;=$C$8)*(Party_Ledger!$A:$A&lt;=$E$8),0)+43),"")</f>
        <v/>
      </c>
      <c r="F61" s="177" t="str">
        <f>IFERROR(INDEX(Party_Ledger!$G:$G,MATCH(1,($C$7=Party_Ledger!$C:$C)*(Party_Ledger!$A:$A&gt;=$C$8)*(Party_Ledger!$A:$A&lt;=$E$8),0)+43),"")</f>
        <v/>
      </c>
      <c r="G61" s="177" t="str">
        <f>IFERROR(INDEX(Party_Ledger!$H:$H,MATCH(1,($C$7=Party_Ledger!$C:$C)*(Party_Ledger!$A:$A&gt;=$C$8)*(Party_Ledger!$A:$A&lt;=$E$8),0)+43),"")</f>
        <v/>
      </c>
      <c r="H61" s="177" t="str">
        <f>IF(B61="","",IF(($C$7=Party_Ledger!$C61)*(Party_Ledger!$A61&gt;=$C$8)*(Party_Ledger!$A61&lt;=$E$8),C11+SUMPRODUCT(($C$7=Party_Ledger!$C$3:$C61)*(Party_Ledger!$A$3:$A61&gt;=$C$8)*(Party_Ledger!$A$3:$A61&lt;=$E$8)*(Party_Ledger!$G$3:$G61-Party_Ledger!$H$3:$H61)),""))</f>
        <v/>
      </c>
      <c r="I61" s="177" t="str">
        <f>IFERROR(INDEX(Party_Ledger!$J:$J,MATCH(1,($C$7=Party_Ledger!$C:$C)*(Party_Ledger!$A:$A&gt;=$C$8)*(Party_Ledger!$A:$A&lt;=$E$8),0)+43),"")</f>
        <v/>
      </c>
    </row>
    <row r="62" spans="2:9" x14ac:dyDescent="0.25">
      <c r="B62" s="177" t="str">
        <f>IFERROR(INDEX(Party_Ledger!$A:$A,MATCH(1,($C$7=Party_Ledger!$C:$C)*(Party_Ledger!$A:$A&gt;=$C$8)*(Party_Ledger!$A:$A&lt;=$E$8),0)+44),"")</f>
        <v/>
      </c>
      <c r="C62" s="177" t="str">
        <f>IFERROR(INDEX(Party_Ledger!$D:$D,MATCH(1,($C$7=Party_Ledger!$C:$C)*(Party_Ledger!$A:$A&gt;=$C$8)*(Party_Ledger!$A:$A&lt;=$E$8),0)+44),"")</f>
        <v/>
      </c>
      <c r="D62" s="177" t="str">
        <f>IFERROR(INDEX(Party_Ledger!$E:$E,MATCH(1,($C$7=Party_Ledger!$C:$C)*(Party_Ledger!$A:$A&gt;=$C$8)*(Party_Ledger!$A:$A&lt;=$E$8),0)+44),"")</f>
        <v/>
      </c>
      <c r="E62" s="177" t="str">
        <f>IFERROR(INDEX(Party_Ledger!$F:$F,MATCH(1,($C$7=Party_Ledger!$C:$C)*(Party_Ledger!$A:$A&gt;=$C$8)*(Party_Ledger!$A:$A&lt;=$E$8),0)+44),"")</f>
        <v/>
      </c>
      <c r="F62" s="177" t="str">
        <f>IFERROR(INDEX(Party_Ledger!$G:$G,MATCH(1,($C$7=Party_Ledger!$C:$C)*(Party_Ledger!$A:$A&gt;=$C$8)*(Party_Ledger!$A:$A&lt;=$E$8),0)+44),"")</f>
        <v/>
      </c>
      <c r="G62" s="177" t="str">
        <f>IFERROR(INDEX(Party_Ledger!$H:$H,MATCH(1,($C$7=Party_Ledger!$C:$C)*(Party_Ledger!$A:$A&gt;=$C$8)*(Party_Ledger!$A:$A&lt;=$E$8),0)+44),"")</f>
        <v/>
      </c>
      <c r="H62" s="177" t="str">
        <f>IF(B62="","",IF(($C$7=Party_Ledger!$C62)*(Party_Ledger!$A62&gt;=$C$8)*(Party_Ledger!$A62&lt;=$E$8),C11+SUMPRODUCT(($C$7=Party_Ledger!$C$3:$C62)*(Party_Ledger!$A$3:$A62&gt;=$C$8)*(Party_Ledger!$A$3:$A62&lt;=$E$8)*(Party_Ledger!$G$3:$G62-Party_Ledger!$H$3:$H62)),""))</f>
        <v/>
      </c>
      <c r="I62" s="177" t="str">
        <f>IFERROR(INDEX(Party_Ledger!$J:$J,MATCH(1,($C$7=Party_Ledger!$C:$C)*(Party_Ledger!$A:$A&gt;=$C$8)*(Party_Ledger!$A:$A&lt;=$E$8),0)+44),"")</f>
        <v/>
      </c>
    </row>
    <row r="63" spans="2:9" x14ac:dyDescent="0.25">
      <c r="B63" s="177" t="str">
        <f>IFERROR(INDEX(Party_Ledger!$A:$A,MATCH(1,($C$7=Party_Ledger!$C:$C)*(Party_Ledger!$A:$A&gt;=$C$8)*(Party_Ledger!$A:$A&lt;=$E$8),0)+45),"")</f>
        <v/>
      </c>
      <c r="C63" s="177" t="str">
        <f>IFERROR(INDEX(Party_Ledger!$D:$D,MATCH(1,($C$7=Party_Ledger!$C:$C)*(Party_Ledger!$A:$A&gt;=$C$8)*(Party_Ledger!$A:$A&lt;=$E$8),0)+45),"")</f>
        <v/>
      </c>
      <c r="D63" s="177" t="str">
        <f>IFERROR(INDEX(Party_Ledger!$E:$E,MATCH(1,($C$7=Party_Ledger!$C:$C)*(Party_Ledger!$A:$A&gt;=$C$8)*(Party_Ledger!$A:$A&lt;=$E$8),0)+45),"")</f>
        <v/>
      </c>
      <c r="E63" s="177" t="str">
        <f>IFERROR(INDEX(Party_Ledger!$F:$F,MATCH(1,($C$7=Party_Ledger!$C:$C)*(Party_Ledger!$A:$A&gt;=$C$8)*(Party_Ledger!$A:$A&lt;=$E$8),0)+45),"")</f>
        <v/>
      </c>
      <c r="F63" s="177" t="str">
        <f>IFERROR(INDEX(Party_Ledger!$G:$G,MATCH(1,($C$7=Party_Ledger!$C:$C)*(Party_Ledger!$A:$A&gt;=$C$8)*(Party_Ledger!$A:$A&lt;=$E$8),0)+45),"")</f>
        <v/>
      </c>
      <c r="G63" s="177" t="str">
        <f>IFERROR(INDEX(Party_Ledger!$H:$H,MATCH(1,($C$7=Party_Ledger!$C:$C)*(Party_Ledger!$A:$A&gt;=$C$8)*(Party_Ledger!$A:$A&lt;=$E$8),0)+45),"")</f>
        <v/>
      </c>
      <c r="H63" s="177" t="str">
        <f>IF(B63="","",IF(($C$7=Party_Ledger!$C63)*(Party_Ledger!$A63&gt;=$C$8)*(Party_Ledger!$A63&lt;=$E$8),C11+SUMPRODUCT(($C$7=Party_Ledger!$C$3:$C63)*(Party_Ledger!$A$3:$A63&gt;=$C$8)*(Party_Ledger!$A$3:$A63&lt;=$E$8)*(Party_Ledger!$G$3:$G63-Party_Ledger!$H$3:$H63)),""))</f>
        <v/>
      </c>
      <c r="I63" s="177" t="str">
        <f>IFERROR(INDEX(Party_Ledger!$J:$J,MATCH(1,($C$7=Party_Ledger!$C:$C)*(Party_Ledger!$A:$A&gt;=$C$8)*(Party_Ledger!$A:$A&lt;=$E$8),0)+45),"")</f>
        <v/>
      </c>
    </row>
    <row r="64" spans="2:9" x14ac:dyDescent="0.25">
      <c r="B64" s="177" t="str">
        <f>IFERROR(INDEX(Party_Ledger!$A:$A,MATCH(1,($C$7=Party_Ledger!$C:$C)*(Party_Ledger!$A:$A&gt;=$C$8)*(Party_Ledger!$A:$A&lt;=$E$8),0)+46),"")</f>
        <v/>
      </c>
      <c r="C64" s="177" t="str">
        <f>IFERROR(INDEX(Party_Ledger!$D:$D,MATCH(1,($C$7=Party_Ledger!$C:$C)*(Party_Ledger!$A:$A&gt;=$C$8)*(Party_Ledger!$A:$A&lt;=$E$8),0)+46),"")</f>
        <v/>
      </c>
      <c r="D64" s="177" t="str">
        <f>IFERROR(INDEX(Party_Ledger!$E:$E,MATCH(1,($C$7=Party_Ledger!$C:$C)*(Party_Ledger!$A:$A&gt;=$C$8)*(Party_Ledger!$A:$A&lt;=$E$8),0)+46),"")</f>
        <v/>
      </c>
      <c r="E64" s="177" t="str">
        <f>IFERROR(INDEX(Party_Ledger!$F:$F,MATCH(1,($C$7=Party_Ledger!$C:$C)*(Party_Ledger!$A:$A&gt;=$C$8)*(Party_Ledger!$A:$A&lt;=$E$8),0)+46),"")</f>
        <v/>
      </c>
      <c r="F64" s="177" t="str">
        <f>IFERROR(INDEX(Party_Ledger!$G:$G,MATCH(1,($C$7=Party_Ledger!$C:$C)*(Party_Ledger!$A:$A&gt;=$C$8)*(Party_Ledger!$A:$A&lt;=$E$8),0)+46),"")</f>
        <v/>
      </c>
      <c r="G64" s="177" t="str">
        <f>IFERROR(INDEX(Party_Ledger!$H:$H,MATCH(1,($C$7=Party_Ledger!$C:$C)*(Party_Ledger!$A:$A&gt;=$C$8)*(Party_Ledger!$A:$A&lt;=$E$8),0)+46),"")</f>
        <v/>
      </c>
      <c r="H64" s="177" t="str">
        <f>IF(B64="","",IF(($C$7=Party_Ledger!$C64)*(Party_Ledger!$A64&gt;=$C$8)*(Party_Ledger!$A64&lt;=$E$8),C11+SUMPRODUCT(($C$7=Party_Ledger!$C$3:$C64)*(Party_Ledger!$A$3:$A64&gt;=$C$8)*(Party_Ledger!$A$3:$A64&lt;=$E$8)*(Party_Ledger!$G$3:$G64-Party_Ledger!$H$3:$H64)),""))</f>
        <v/>
      </c>
      <c r="I64" s="177" t="str">
        <f>IFERROR(INDEX(Party_Ledger!$J:$J,MATCH(1,($C$7=Party_Ledger!$C:$C)*(Party_Ledger!$A:$A&gt;=$C$8)*(Party_Ledger!$A:$A&lt;=$E$8),0)+46),"")</f>
        <v/>
      </c>
    </row>
    <row r="65" spans="2:9" x14ac:dyDescent="0.25">
      <c r="B65" s="177" t="str">
        <f>IFERROR(INDEX(Party_Ledger!$A:$A,MATCH(1,($C$7=Party_Ledger!$C:$C)*(Party_Ledger!$A:$A&gt;=$C$8)*(Party_Ledger!$A:$A&lt;=$E$8),0)+47),"")</f>
        <v/>
      </c>
      <c r="C65" s="177" t="str">
        <f>IFERROR(INDEX(Party_Ledger!$D:$D,MATCH(1,($C$7=Party_Ledger!$C:$C)*(Party_Ledger!$A:$A&gt;=$C$8)*(Party_Ledger!$A:$A&lt;=$E$8),0)+47),"")</f>
        <v/>
      </c>
      <c r="D65" s="177" t="str">
        <f>IFERROR(INDEX(Party_Ledger!$E:$E,MATCH(1,($C$7=Party_Ledger!$C:$C)*(Party_Ledger!$A:$A&gt;=$C$8)*(Party_Ledger!$A:$A&lt;=$E$8),0)+47),"")</f>
        <v/>
      </c>
      <c r="E65" s="177" t="str">
        <f>IFERROR(INDEX(Party_Ledger!$F:$F,MATCH(1,($C$7=Party_Ledger!$C:$C)*(Party_Ledger!$A:$A&gt;=$C$8)*(Party_Ledger!$A:$A&lt;=$E$8),0)+47),"")</f>
        <v/>
      </c>
      <c r="F65" s="177" t="str">
        <f>IFERROR(INDEX(Party_Ledger!$G:$G,MATCH(1,($C$7=Party_Ledger!$C:$C)*(Party_Ledger!$A:$A&gt;=$C$8)*(Party_Ledger!$A:$A&lt;=$E$8),0)+47),"")</f>
        <v/>
      </c>
      <c r="G65" s="177" t="str">
        <f>IFERROR(INDEX(Party_Ledger!$H:$H,MATCH(1,($C$7=Party_Ledger!$C:$C)*(Party_Ledger!$A:$A&gt;=$C$8)*(Party_Ledger!$A:$A&lt;=$E$8),0)+47),"")</f>
        <v/>
      </c>
      <c r="H65" s="177" t="str">
        <f>IF(B65="","",IF(($C$7=Party_Ledger!$C65)*(Party_Ledger!$A65&gt;=$C$8)*(Party_Ledger!$A65&lt;=$E$8),C11+SUMPRODUCT(($C$7=Party_Ledger!$C$3:$C65)*(Party_Ledger!$A$3:$A65&gt;=$C$8)*(Party_Ledger!$A$3:$A65&lt;=$E$8)*(Party_Ledger!$G$3:$G65-Party_Ledger!$H$3:$H65)),""))</f>
        <v/>
      </c>
      <c r="I65" s="177" t="str">
        <f>IFERROR(INDEX(Party_Ledger!$J:$J,MATCH(1,($C$7=Party_Ledger!$C:$C)*(Party_Ledger!$A:$A&gt;=$C$8)*(Party_Ledger!$A:$A&lt;=$E$8),0)+47),"")</f>
        <v/>
      </c>
    </row>
    <row r="66" spans="2:9" x14ac:dyDescent="0.25">
      <c r="B66" s="177" t="str">
        <f>IFERROR(INDEX(Party_Ledger!$A:$A,MATCH(1,($C$7=Party_Ledger!$C:$C)*(Party_Ledger!$A:$A&gt;=$C$8)*(Party_Ledger!$A:$A&lt;=$E$8),0)+48),"")</f>
        <v/>
      </c>
      <c r="C66" s="177" t="str">
        <f>IFERROR(INDEX(Party_Ledger!$D:$D,MATCH(1,($C$7=Party_Ledger!$C:$C)*(Party_Ledger!$A:$A&gt;=$C$8)*(Party_Ledger!$A:$A&lt;=$E$8),0)+48),"")</f>
        <v/>
      </c>
      <c r="D66" s="177" t="str">
        <f>IFERROR(INDEX(Party_Ledger!$E:$E,MATCH(1,($C$7=Party_Ledger!$C:$C)*(Party_Ledger!$A:$A&gt;=$C$8)*(Party_Ledger!$A:$A&lt;=$E$8),0)+48),"")</f>
        <v/>
      </c>
      <c r="E66" s="177" t="str">
        <f>IFERROR(INDEX(Party_Ledger!$F:$F,MATCH(1,($C$7=Party_Ledger!$C:$C)*(Party_Ledger!$A:$A&gt;=$C$8)*(Party_Ledger!$A:$A&lt;=$E$8),0)+48),"")</f>
        <v/>
      </c>
      <c r="F66" s="177" t="str">
        <f>IFERROR(INDEX(Party_Ledger!$G:$G,MATCH(1,($C$7=Party_Ledger!$C:$C)*(Party_Ledger!$A:$A&gt;=$C$8)*(Party_Ledger!$A:$A&lt;=$E$8),0)+48),"")</f>
        <v/>
      </c>
      <c r="G66" s="177" t="str">
        <f>IFERROR(INDEX(Party_Ledger!$H:$H,MATCH(1,($C$7=Party_Ledger!$C:$C)*(Party_Ledger!$A:$A&gt;=$C$8)*(Party_Ledger!$A:$A&lt;=$E$8),0)+48),"")</f>
        <v/>
      </c>
      <c r="H66" s="177" t="str">
        <f>IF(B66="","",IF(($C$7=Party_Ledger!$C66)*(Party_Ledger!$A66&gt;=$C$8)*(Party_Ledger!$A66&lt;=$E$8),C11+SUMPRODUCT(($C$7=Party_Ledger!$C$3:$C66)*(Party_Ledger!$A$3:$A66&gt;=$C$8)*(Party_Ledger!$A$3:$A66&lt;=$E$8)*(Party_Ledger!$G$3:$G66-Party_Ledger!$H$3:$H66)),""))</f>
        <v/>
      </c>
      <c r="I66" s="177" t="str">
        <f>IFERROR(INDEX(Party_Ledger!$J:$J,MATCH(1,($C$7=Party_Ledger!$C:$C)*(Party_Ledger!$A:$A&gt;=$C$8)*(Party_Ledger!$A:$A&lt;=$E$8),0)+48),"")</f>
        <v/>
      </c>
    </row>
    <row r="67" spans="2:9" x14ac:dyDescent="0.25">
      <c r="B67" s="177" t="str">
        <f>IFERROR(INDEX(Party_Ledger!$A:$A,MATCH(1,($C$7=Party_Ledger!$C:$C)*(Party_Ledger!$A:$A&gt;=$C$8)*(Party_Ledger!$A:$A&lt;=$E$8),0)+49),"")</f>
        <v/>
      </c>
      <c r="C67" s="177" t="str">
        <f>IFERROR(INDEX(Party_Ledger!$D:$D,MATCH(1,($C$7=Party_Ledger!$C:$C)*(Party_Ledger!$A:$A&gt;=$C$8)*(Party_Ledger!$A:$A&lt;=$E$8),0)+49),"")</f>
        <v/>
      </c>
      <c r="D67" s="177" t="str">
        <f>IFERROR(INDEX(Party_Ledger!$E:$E,MATCH(1,($C$7=Party_Ledger!$C:$C)*(Party_Ledger!$A:$A&gt;=$C$8)*(Party_Ledger!$A:$A&lt;=$E$8),0)+49),"")</f>
        <v/>
      </c>
      <c r="E67" s="177" t="str">
        <f>IFERROR(INDEX(Party_Ledger!$F:$F,MATCH(1,($C$7=Party_Ledger!$C:$C)*(Party_Ledger!$A:$A&gt;=$C$8)*(Party_Ledger!$A:$A&lt;=$E$8),0)+49),"")</f>
        <v/>
      </c>
      <c r="F67" s="177" t="str">
        <f>IFERROR(INDEX(Party_Ledger!$G:$G,MATCH(1,($C$7=Party_Ledger!$C:$C)*(Party_Ledger!$A:$A&gt;=$C$8)*(Party_Ledger!$A:$A&lt;=$E$8),0)+49),"")</f>
        <v/>
      </c>
      <c r="G67" s="177" t="str">
        <f>IFERROR(INDEX(Party_Ledger!$H:$H,MATCH(1,($C$7=Party_Ledger!$C:$C)*(Party_Ledger!$A:$A&gt;=$C$8)*(Party_Ledger!$A:$A&lt;=$E$8),0)+49),"")</f>
        <v/>
      </c>
      <c r="H67" s="177" t="str">
        <f>IF(B67="","",IF(($C$7=Party_Ledger!$C67)*(Party_Ledger!$A67&gt;=$C$8)*(Party_Ledger!$A67&lt;=$E$8),C11+SUMPRODUCT(($C$7=Party_Ledger!$C$3:$C67)*(Party_Ledger!$A$3:$A67&gt;=$C$8)*(Party_Ledger!$A$3:$A67&lt;=$E$8)*(Party_Ledger!$G$3:$G67-Party_Ledger!$H$3:$H67)),""))</f>
        <v/>
      </c>
      <c r="I67" s="177" t="str">
        <f>IFERROR(INDEX(Party_Ledger!$J:$J,MATCH(1,($C$7=Party_Ledger!$C:$C)*(Party_Ledger!$A:$A&gt;=$C$8)*(Party_Ledger!$A:$A&lt;=$E$8),0)+49),"")</f>
        <v/>
      </c>
    </row>
    <row r="68" spans="2:9" x14ac:dyDescent="0.25">
      <c r="B68" s="177" t="str">
        <f>IFERROR(INDEX(Party_Ledger!$A:$A,MATCH(1,($C$7=Party_Ledger!$C:$C)*(Party_Ledger!$A:$A&gt;=$C$8)*(Party_Ledger!$A:$A&lt;=$E$8),0)+50),"")</f>
        <v/>
      </c>
      <c r="C68" s="177" t="str">
        <f>IFERROR(INDEX(Party_Ledger!$D:$D,MATCH(1,($C$7=Party_Ledger!$C:$C)*(Party_Ledger!$A:$A&gt;=$C$8)*(Party_Ledger!$A:$A&lt;=$E$8),0)+50),"")</f>
        <v/>
      </c>
      <c r="D68" s="177" t="str">
        <f>IFERROR(INDEX(Party_Ledger!$E:$E,MATCH(1,($C$7=Party_Ledger!$C:$C)*(Party_Ledger!$A:$A&gt;=$C$8)*(Party_Ledger!$A:$A&lt;=$E$8),0)+50),"")</f>
        <v/>
      </c>
      <c r="E68" s="177" t="str">
        <f>IFERROR(INDEX(Party_Ledger!$F:$F,MATCH(1,($C$7=Party_Ledger!$C:$C)*(Party_Ledger!$A:$A&gt;=$C$8)*(Party_Ledger!$A:$A&lt;=$E$8),0)+50),"")</f>
        <v/>
      </c>
      <c r="F68" s="177" t="str">
        <f>IFERROR(INDEX(Party_Ledger!$G:$G,MATCH(1,($C$7=Party_Ledger!$C:$C)*(Party_Ledger!$A:$A&gt;=$C$8)*(Party_Ledger!$A:$A&lt;=$E$8),0)+50),"")</f>
        <v/>
      </c>
      <c r="G68" s="177" t="str">
        <f>IFERROR(INDEX(Party_Ledger!$H:$H,MATCH(1,($C$7=Party_Ledger!$C:$C)*(Party_Ledger!$A:$A&gt;=$C$8)*(Party_Ledger!$A:$A&lt;=$E$8),0)+50),"")</f>
        <v/>
      </c>
      <c r="H68" s="177" t="str">
        <f>IF(B68="","",IF(($C$7=Party_Ledger!$C68)*(Party_Ledger!$A68&gt;=$C$8)*(Party_Ledger!$A68&lt;=$E$8),C11+SUMPRODUCT(($C$7=Party_Ledger!$C$3:$C68)*(Party_Ledger!$A$3:$A68&gt;=$C$8)*(Party_Ledger!$A$3:$A68&lt;=$E$8)*(Party_Ledger!$G$3:$G68-Party_Ledger!$H$3:$H68)),""))</f>
        <v/>
      </c>
      <c r="I68" s="177" t="str">
        <f>IFERROR(INDEX(Party_Ledger!$J:$J,MATCH(1,($C$7=Party_Ledger!$C:$C)*(Party_Ledger!$A:$A&gt;=$C$8)*(Party_Ledger!$A:$A&lt;=$E$8),0)+50),"")</f>
        <v/>
      </c>
    </row>
    <row r="69" spans="2:9" x14ac:dyDescent="0.25">
      <c r="B69" s="177" t="str">
        <f>IFERROR(INDEX(Party_Ledger!$A:$A,MATCH(1,($C$7=Party_Ledger!$C:$C)*(Party_Ledger!$A:$A&gt;=$C$8)*(Party_Ledger!$A:$A&lt;=$E$8),0)+51),"")</f>
        <v/>
      </c>
      <c r="C69" s="177" t="str">
        <f>IFERROR(INDEX(Party_Ledger!$D:$D,MATCH(1,($C$7=Party_Ledger!$C:$C)*(Party_Ledger!$A:$A&gt;=$C$8)*(Party_Ledger!$A:$A&lt;=$E$8),0)+51),"")</f>
        <v/>
      </c>
      <c r="D69" s="177" t="str">
        <f>IFERROR(INDEX(Party_Ledger!$E:$E,MATCH(1,($C$7=Party_Ledger!$C:$C)*(Party_Ledger!$A:$A&gt;=$C$8)*(Party_Ledger!$A:$A&lt;=$E$8),0)+51),"")</f>
        <v/>
      </c>
      <c r="E69" s="177" t="str">
        <f>IFERROR(INDEX(Party_Ledger!$F:$F,MATCH(1,($C$7=Party_Ledger!$C:$C)*(Party_Ledger!$A:$A&gt;=$C$8)*(Party_Ledger!$A:$A&lt;=$E$8),0)+51),"")</f>
        <v/>
      </c>
      <c r="F69" s="177" t="str">
        <f>IFERROR(INDEX(Party_Ledger!$G:$G,MATCH(1,($C$7=Party_Ledger!$C:$C)*(Party_Ledger!$A:$A&gt;=$C$8)*(Party_Ledger!$A:$A&lt;=$E$8),0)+51),"")</f>
        <v/>
      </c>
      <c r="G69" s="177" t="str">
        <f>IFERROR(INDEX(Party_Ledger!$H:$H,MATCH(1,($C$7=Party_Ledger!$C:$C)*(Party_Ledger!$A:$A&gt;=$C$8)*(Party_Ledger!$A:$A&lt;=$E$8),0)+51),"")</f>
        <v/>
      </c>
      <c r="H69" s="177" t="str">
        <f>IF(B69="","",IF(($C$7=Party_Ledger!$C69)*(Party_Ledger!$A69&gt;=$C$8)*(Party_Ledger!$A69&lt;=$E$8),C11+SUMPRODUCT(($C$7=Party_Ledger!$C$3:$C69)*(Party_Ledger!$A$3:$A69&gt;=$C$8)*(Party_Ledger!$A$3:$A69&lt;=$E$8)*(Party_Ledger!$G$3:$G69-Party_Ledger!$H$3:$H69)),""))</f>
        <v/>
      </c>
      <c r="I69" s="177" t="str">
        <f>IFERROR(INDEX(Party_Ledger!$J:$J,MATCH(1,($C$7=Party_Ledger!$C:$C)*(Party_Ledger!$A:$A&gt;=$C$8)*(Party_Ledger!$A:$A&lt;=$E$8),0)+51),"")</f>
        <v/>
      </c>
    </row>
    <row r="70" spans="2:9" x14ac:dyDescent="0.25">
      <c r="B70" s="177" t="str">
        <f>IFERROR(INDEX(Party_Ledger!$A:$A,MATCH(1,($C$7=Party_Ledger!$C:$C)*(Party_Ledger!$A:$A&gt;=$C$8)*(Party_Ledger!$A:$A&lt;=$E$8),0)+52),"")</f>
        <v/>
      </c>
      <c r="C70" s="177" t="str">
        <f>IFERROR(INDEX(Party_Ledger!$D:$D,MATCH(1,($C$7=Party_Ledger!$C:$C)*(Party_Ledger!$A:$A&gt;=$C$8)*(Party_Ledger!$A:$A&lt;=$E$8),0)+52),"")</f>
        <v/>
      </c>
      <c r="D70" s="177" t="str">
        <f>IFERROR(INDEX(Party_Ledger!$E:$E,MATCH(1,($C$7=Party_Ledger!$C:$C)*(Party_Ledger!$A:$A&gt;=$C$8)*(Party_Ledger!$A:$A&lt;=$E$8),0)+52),"")</f>
        <v/>
      </c>
      <c r="E70" s="177" t="str">
        <f>IFERROR(INDEX(Party_Ledger!$F:$F,MATCH(1,($C$7=Party_Ledger!$C:$C)*(Party_Ledger!$A:$A&gt;=$C$8)*(Party_Ledger!$A:$A&lt;=$E$8),0)+52),"")</f>
        <v/>
      </c>
      <c r="F70" s="177" t="str">
        <f>IFERROR(INDEX(Party_Ledger!$G:$G,MATCH(1,($C$7=Party_Ledger!$C:$C)*(Party_Ledger!$A:$A&gt;=$C$8)*(Party_Ledger!$A:$A&lt;=$E$8),0)+52),"")</f>
        <v/>
      </c>
      <c r="G70" s="177" t="str">
        <f>IFERROR(INDEX(Party_Ledger!$H:$H,MATCH(1,($C$7=Party_Ledger!$C:$C)*(Party_Ledger!$A:$A&gt;=$C$8)*(Party_Ledger!$A:$A&lt;=$E$8),0)+52),"")</f>
        <v/>
      </c>
      <c r="H70" s="177" t="str">
        <f>IF(B70="","",IF(($C$7=Party_Ledger!$C70)*(Party_Ledger!$A70&gt;=$C$8)*(Party_Ledger!$A70&lt;=$E$8),C11+SUMPRODUCT(($C$7=Party_Ledger!$C$3:$C70)*(Party_Ledger!$A$3:$A70&gt;=$C$8)*(Party_Ledger!$A$3:$A70&lt;=$E$8)*(Party_Ledger!$G$3:$G70-Party_Ledger!$H$3:$H70)),""))</f>
        <v/>
      </c>
      <c r="I70" s="177" t="str">
        <f>IFERROR(INDEX(Party_Ledger!$J:$J,MATCH(1,($C$7=Party_Ledger!$C:$C)*(Party_Ledger!$A:$A&gt;=$C$8)*(Party_Ledger!$A:$A&lt;=$E$8),0)+52),"")</f>
        <v/>
      </c>
    </row>
    <row r="71" spans="2:9" x14ac:dyDescent="0.25">
      <c r="B71" s="177" t="str">
        <f>IFERROR(INDEX(Party_Ledger!$A:$A,MATCH(1,($C$7=Party_Ledger!$C:$C)*(Party_Ledger!$A:$A&gt;=$C$8)*(Party_Ledger!$A:$A&lt;=$E$8),0)+53),"")</f>
        <v/>
      </c>
      <c r="C71" s="177" t="str">
        <f>IFERROR(INDEX(Party_Ledger!$D:$D,MATCH(1,($C$7=Party_Ledger!$C:$C)*(Party_Ledger!$A:$A&gt;=$C$8)*(Party_Ledger!$A:$A&lt;=$E$8),0)+53),"")</f>
        <v/>
      </c>
      <c r="D71" s="177" t="str">
        <f>IFERROR(INDEX(Party_Ledger!$E:$E,MATCH(1,($C$7=Party_Ledger!$C:$C)*(Party_Ledger!$A:$A&gt;=$C$8)*(Party_Ledger!$A:$A&lt;=$E$8),0)+53),"")</f>
        <v/>
      </c>
      <c r="E71" s="177" t="str">
        <f>IFERROR(INDEX(Party_Ledger!$F:$F,MATCH(1,($C$7=Party_Ledger!$C:$C)*(Party_Ledger!$A:$A&gt;=$C$8)*(Party_Ledger!$A:$A&lt;=$E$8),0)+53),"")</f>
        <v/>
      </c>
      <c r="F71" s="177" t="str">
        <f>IFERROR(INDEX(Party_Ledger!$G:$G,MATCH(1,($C$7=Party_Ledger!$C:$C)*(Party_Ledger!$A:$A&gt;=$C$8)*(Party_Ledger!$A:$A&lt;=$E$8),0)+53),"")</f>
        <v/>
      </c>
      <c r="G71" s="177" t="str">
        <f>IFERROR(INDEX(Party_Ledger!$H:$H,MATCH(1,($C$7=Party_Ledger!$C:$C)*(Party_Ledger!$A:$A&gt;=$C$8)*(Party_Ledger!$A:$A&lt;=$E$8),0)+53),"")</f>
        <v/>
      </c>
      <c r="H71" s="177" t="str">
        <f>IF(B71="","",IF(($C$7=Party_Ledger!$C71)*(Party_Ledger!$A71&gt;=$C$8)*(Party_Ledger!$A71&lt;=$E$8),C11+SUMPRODUCT(($C$7=Party_Ledger!$C$3:$C71)*(Party_Ledger!$A$3:$A71&gt;=$C$8)*(Party_Ledger!$A$3:$A71&lt;=$E$8)*(Party_Ledger!$G$3:$G71-Party_Ledger!$H$3:$H71)),""))</f>
        <v/>
      </c>
      <c r="I71" s="177" t="str">
        <f>IFERROR(INDEX(Party_Ledger!$J:$J,MATCH(1,($C$7=Party_Ledger!$C:$C)*(Party_Ledger!$A:$A&gt;=$C$8)*(Party_Ledger!$A:$A&lt;=$E$8),0)+53),"")</f>
        <v/>
      </c>
    </row>
    <row r="72" spans="2:9" x14ac:dyDescent="0.25">
      <c r="B72" s="177" t="str">
        <f>IFERROR(INDEX(Party_Ledger!$A:$A,MATCH(1,($C$7=Party_Ledger!$C:$C)*(Party_Ledger!$A:$A&gt;=$C$8)*(Party_Ledger!$A:$A&lt;=$E$8),0)+54),"")</f>
        <v/>
      </c>
      <c r="C72" s="177" t="str">
        <f>IFERROR(INDEX(Party_Ledger!$D:$D,MATCH(1,($C$7=Party_Ledger!$C:$C)*(Party_Ledger!$A:$A&gt;=$C$8)*(Party_Ledger!$A:$A&lt;=$E$8),0)+54),"")</f>
        <v/>
      </c>
      <c r="D72" s="177" t="str">
        <f>IFERROR(INDEX(Party_Ledger!$E:$E,MATCH(1,($C$7=Party_Ledger!$C:$C)*(Party_Ledger!$A:$A&gt;=$C$8)*(Party_Ledger!$A:$A&lt;=$E$8),0)+54),"")</f>
        <v/>
      </c>
      <c r="E72" s="177" t="str">
        <f>IFERROR(INDEX(Party_Ledger!$F:$F,MATCH(1,($C$7=Party_Ledger!$C:$C)*(Party_Ledger!$A:$A&gt;=$C$8)*(Party_Ledger!$A:$A&lt;=$E$8),0)+54),"")</f>
        <v/>
      </c>
      <c r="F72" s="177" t="str">
        <f>IFERROR(INDEX(Party_Ledger!$G:$G,MATCH(1,($C$7=Party_Ledger!$C:$C)*(Party_Ledger!$A:$A&gt;=$C$8)*(Party_Ledger!$A:$A&lt;=$E$8),0)+54),"")</f>
        <v/>
      </c>
      <c r="G72" s="177" t="str">
        <f>IFERROR(INDEX(Party_Ledger!$H:$H,MATCH(1,($C$7=Party_Ledger!$C:$C)*(Party_Ledger!$A:$A&gt;=$C$8)*(Party_Ledger!$A:$A&lt;=$E$8),0)+54),"")</f>
        <v/>
      </c>
      <c r="H72" s="177" t="str">
        <f>IF(B72="","",IF(($C$7=Party_Ledger!$C72)*(Party_Ledger!$A72&gt;=$C$8)*(Party_Ledger!$A72&lt;=$E$8),C11+SUMPRODUCT(($C$7=Party_Ledger!$C$3:$C72)*(Party_Ledger!$A$3:$A72&gt;=$C$8)*(Party_Ledger!$A$3:$A72&lt;=$E$8)*(Party_Ledger!$G$3:$G72-Party_Ledger!$H$3:$H72)),""))</f>
        <v/>
      </c>
      <c r="I72" s="177" t="str">
        <f>IFERROR(INDEX(Party_Ledger!$J:$J,MATCH(1,($C$7=Party_Ledger!$C:$C)*(Party_Ledger!$A:$A&gt;=$C$8)*(Party_Ledger!$A:$A&lt;=$E$8),0)+54),"")</f>
        <v/>
      </c>
    </row>
    <row r="73" spans="2:9" x14ac:dyDescent="0.25">
      <c r="B73" s="177" t="str">
        <f>IFERROR(INDEX(Party_Ledger!$A:$A,MATCH(1,($C$7=Party_Ledger!$C:$C)*(Party_Ledger!$A:$A&gt;=$C$8)*(Party_Ledger!$A:$A&lt;=$E$8),0)+55),"")</f>
        <v/>
      </c>
      <c r="C73" s="177" t="str">
        <f>IFERROR(INDEX(Party_Ledger!$D:$D,MATCH(1,($C$7=Party_Ledger!$C:$C)*(Party_Ledger!$A:$A&gt;=$C$8)*(Party_Ledger!$A:$A&lt;=$E$8),0)+55),"")</f>
        <v/>
      </c>
      <c r="D73" s="177" t="str">
        <f>IFERROR(INDEX(Party_Ledger!$E:$E,MATCH(1,($C$7=Party_Ledger!$C:$C)*(Party_Ledger!$A:$A&gt;=$C$8)*(Party_Ledger!$A:$A&lt;=$E$8),0)+55),"")</f>
        <v/>
      </c>
      <c r="E73" s="177" t="str">
        <f>IFERROR(INDEX(Party_Ledger!$F:$F,MATCH(1,($C$7=Party_Ledger!$C:$C)*(Party_Ledger!$A:$A&gt;=$C$8)*(Party_Ledger!$A:$A&lt;=$E$8),0)+55),"")</f>
        <v/>
      </c>
      <c r="F73" s="177" t="str">
        <f>IFERROR(INDEX(Party_Ledger!$G:$G,MATCH(1,($C$7=Party_Ledger!$C:$C)*(Party_Ledger!$A:$A&gt;=$C$8)*(Party_Ledger!$A:$A&lt;=$E$8),0)+55),"")</f>
        <v/>
      </c>
      <c r="G73" s="177" t="str">
        <f>IFERROR(INDEX(Party_Ledger!$H:$H,MATCH(1,($C$7=Party_Ledger!$C:$C)*(Party_Ledger!$A:$A&gt;=$C$8)*(Party_Ledger!$A:$A&lt;=$E$8),0)+55),"")</f>
        <v/>
      </c>
      <c r="H73" s="177" t="str">
        <f>IF(B73="","",IF(($C$7=Party_Ledger!$C73)*(Party_Ledger!$A73&gt;=$C$8)*(Party_Ledger!$A73&lt;=$E$8),C11+SUMPRODUCT(($C$7=Party_Ledger!$C$3:$C73)*(Party_Ledger!$A$3:$A73&gt;=$C$8)*(Party_Ledger!$A$3:$A73&lt;=$E$8)*(Party_Ledger!$G$3:$G73-Party_Ledger!$H$3:$H73)),""))</f>
        <v/>
      </c>
      <c r="I73" s="177" t="str">
        <f>IFERROR(INDEX(Party_Ledger!$J:$J,MATCH(1,($C$7=Party_Ledger!$C:$C)*(Party_Ledger!$A:$A&gt;=$C$8)*(Party_Ledger!$A:$A&lt;=$E$8),0)+55),"")</f>
        <v/>
      </c>
    </row>
    <row r="74" spans="2:9" x14ac:dyDescent="0.25">
      <c r="B74" s="177" t="str">
        <f>IFERROR(INDEX(Party_Ledger!$A:$A,MATCH(1,($C$7=Party_Ledger!$C:$C)*(Party_Ledger!$A:$A&gt;=$C$8)*(Party_Ledger!$A:$A&lt;=$E$8),0)+56),"")</f>
        <v/>
      </c>
      <c r="C74" s="177" t="str">
        <f>IFERROR(INDEX(Party_Ledger!$D:$D,MATCH(1,($C$7=Party_Ledger!$C:$C)*(Party_Ledger!$A:$A&gt;=$C$8)*(Party_Ledger!$A:$A&lt;=$E$8),0)+56),"")</f>
        <v/>
      </c>
      <c r="D74" s="177" t="str">
        <f>IFERROR(INDEX(Party_Ledger!$E:$E,MATCH(1,($C$7=Party_Ledger!$C:$C)*(Party_Ledger!$A:$A&gt;=$C$8)*(Party_Ledger!$A:$A&lt;=$E$8),0)+56),"")</f>
        <v/>
      </c>
      <c r="E74" s="177" t="str">
        <f>IFERROR(INDEX(Party_Ledger!$F:$F,MATCH(1,($C$7=Party_Ledger!$C:$C)*(Party_Ledger!$A:$A&gt;=$C$8)*(Party_Ledger!$A:$A&lt;=$E$8),0)+56),"")</f>
        <v/>
      </c>
      <c r="F74" s="177" t="str">
        <f>IFERROR(INDEX(Party_Ledger!$G:$G,MATCH(1,($C$7=Party_Ledger!$C:$C)*(Party_Ledger!$A:$A&gt;=$C$8)*(Party_Ledger!$A:$A&lt;=$E$8),0)+56),"")</f>
        <v/>
      </c>
      <c r="G74" s="177" t="str">
        <f>IFERROR(INDEX(Party_Ledger!$H:$H,MATCH(1,($C$7=Party_Ledger!$C:$C)*(Party_Ledger!$A:$A&gt;=$C$8)*(Party_Ledger!$A:$A&lt;=$E$8),0)+56),"")</f>
        <v/>
      </c>
      <c r="H74" s="177" t="str">
        <f>IF(B74="","",IF(($C$7=Party_Ledger!$C74)*(Party_Ledger!$A74&gt;=$C$8)*(Party_Ledger!$A74&lt;=$E$8),C11+SUMPRODUCT(($C$7=Party_Ledger!$C$3:$C74)*(Party_Ledger!$A$3:$A74&gt;=$C$8)*(Party_Ledger!$A$3:$A74&lt;=$E$8)*(Party_Ledger!$G$3:$G74-Party_Ledger!$H$3:$H74)),""))</f>
        <v/>
      </c>
      <c r="I74" s="177" t="str">
        <f>IFERROR(INDEX(Party_Ledger!$J:$J,MATCH(1,($C$7=Party_Ledger!$C:$C)*(Party_Ledger!$A:$A&gt;=$C$8)*(Party_Ledger!$A:$A&lt;=$E$8),0)+56),"")</f>
        <v/>
      </c>
    </row>
    <row r="75" spans="2:9" x14ac:dyDescent="0.25">
      <c r="B75" s="177" t="str">
        <f>IFERROR(INDEX(Party_Ledger!$A:$A,MATCH(1,($C$7=Party_Ledger!$C:$C)*(Party_Ledger!$A:$A&gt;=$C$8)*(Party_Ledger!$A:$A&lt;=$E$8),0)+57),"")</f>
        <v/>
      </c>
      <c r="C75" s="177" t="str">
        <f>IFERROR(INDEX(Party_Ledger!$D:$D,MATCH(1,($C$7=Party_Ledger!$C:$C)*(Party_Ledger!$A:$A&gt;=$C$8)*(Party_Ledger!$A:$A&lt;=$E$8),0)+57),"")</f>
        <v/>
      </c>
      <c r="D75" s="177" t="str">
        <f>IFERROR(INDEX(Party_Ledger!$E:$E,MATCH(1,($C$7=Party_Ledger!$C:$C)*(Party_Ledger!$A:$A&gt;=$C$8)*(Party_Ledger!$A:$A&lt;=$E$8),0)+57),"")</f>
        <v/>
      </c>
      <c r="E75" s="177" t="str">
        <f>IFERROR(INDEX(Party_Ledger!$F:$F,MATCH(1,($C$7=Party_Ledger!$C:$C)*(Party_Ledger!$A:$A&gt;=$C$8)*(Party_Ledger!$A:$A&lt;=$E$8),0)+57),"")</f>
        <v/>
      </c>
      <c r="F75" s="177" t="str">
        <f>IFERROR(INDEX(Party_Ledger!$G:$G,MATCH(1,($C$7=Party_Ledger!$C:$C)*(Party_Ledger!$A:$A&gt;=$C$8)*(Party_Ledger!$A:$A&lt;=$E$8),0)+57),"")</f>
        <v/>
      </c>
      <c r="G75" s="177" t="str">
        <f>IFERROR(INDEX(Party_Ledger!$H:$H,MATCH(1,($C$7=Party_Ledger!$C:$C)*(Party_Ledger!$A:$A&gt;=$C$8)*(Party_Ledger!$A:$A&lt;=$E$8),0)+57),"")</f>
        <v/>
      </c>
      <c r="H75" s="177" t="str">
        <f>IF(B75="","",IF(($C$7=Party_Ledger!$C75)*(Party_Ledger!$A75&gt;=$C$8)*(Party_Ledger!$A75&lt;=$E$8),C11+SUMPRODUCT(($C$7=Party_Ledger!$C$3:$C75)*(Party_Ledger!$A$3:$A75&gt;=$C$8)*(Party_Ledger!$A$3:$A75&lt;=$E$8)*(Party_Ledger!$G$3:$G75-Party_Ledger!$H$3:$H75)),""))</f>
        <v/>
      </c>
      <c r="I75" s="177" t="str">
        <f>IFERROR(INDEX(Party_Ledger!$J:$J,MATCH(1,($C$7=Party_Ledger!$C:$C)*(Party_Ledger!$A:$A&gt;=$C$8)*(Party_Ledger!$A:$A&lt;=$E$8),0)+57),"")</f>
        <v/>
      </c>
    </row>
    <row r="76" spans="2:9" x14ac:dyDescent="0.25">
      <c r="B76" s="177" t="str">
        <f>IFERROR(INDEX(Party_Ledger!$A:$A,MATCH(1,($C$7=Party_Ledger!$C:$C)*(Party_Ledger!$A:$A&gt;=$C$8)*(Party_Ledger!$A:$A&lt;=$E$8),0)+58),"")</f>
        <v/>
      </c>
      <c r="C76" s="177" t="str">
        <f>IFERROR(INDEX(Party_Ledger!$D:$D,MATCH(1,($C$7=Party_Ledger!$C:$C)*(Party_Ledger!$A:$A&gt;=$C$8)*(Party_Ledger!$A:$A&lt;=$E$8),0)+58),"")</f>
        <v/>
      </c>
      <c r="D76" s="177" t="str">
        <f>IFERROR(INDEX(Party_Ledger!$E:$E,MATCH(1,($C$7=Party_Ledger!$C:$C)*(Party_Ledger!$A:$A&gt;=$C$8)*(Party_Ledger!$A:$A&lt;=$E$8),0)+58),"")</f>
        <v/>
      </c>
      <c r="E76" s="177" t="str">
        <f>IFERROR(INDEX(Party_Ledger!$F:$F,MATCH(1,($C$7=Party_Ledger!$C:$C)*(Party_Ledger!$A:$A&gt;=$C$8)*(Party_Ledger!$A:$A&lt;=$E$8),0)+58),"")</f>
        <v/>
      </c>
      <c r="F76" s="177" t="str">
        <f>IFERROR(INDEX(Party_Ledger!$G:$G,MATCH(1,($C$7=Party_Ledger!$C:$C)*(Party_Ledger!$A:$A&gt;=$C$8)*(Party_Ledger!$A:$A&lt;=$E$8),0)+58),"")</f>
        <v/>
      </c>
      <c r="G76" s="177" t="str">
        <f>IFERROR(INDEX(Party_Ledger!$H:$H,MATCH(1,($C$7=Party_Ledger!$C:$C)*(Party_Ledger!$A:$A&gt;=$C$8)*(Party_Ledger!$A:$A&lt;=$E$8),0)+58),"")</f>
        <v/>
      </c>
      <c r="H76" s="177" t="str">
        <f>IF(B76="","",IF(($C$7=Party_Ledger!$C76)*(Party_Ledger!$A76&gt;=$C$8)*(Party_Ledger!$A76&lt;=$E$8),C11+SUMPRODUCT(($C$7=Party_Ledger!$C$3:$C76)*(Party_Ledger!$A$3:$A76&gt;=$C$8)*(Party_Ledger!$A$3:$A76&lt;=$E$8)*(Party_Ledger!$G$3:$G76-Party_Ledger!$H$3:$H76)),""))</f>
        <v/>
      </c>
      <c r="I76" s="177" t="str">
        <f>IFERROR(INDEX(Party_Ledger!$J:$J,MATCH(1,($C$7=Party_Ledger!$C:$C)*(Party_Ledger!$A:$A&gt;=$C$8)*(Party_Ledger!$A:$A&lt;=$E$8),0)+58),"")</f>
        <v/>
      </c>
    </row>
    <row r="77" spans="2:9" x14ac:dyDescent="0.25">
      <c r="B77" s="177" t="str">
        <f>IFERROR(INDEX(Party_Ledger!$A:$A,MATCH(1,($C$7=Party_Ledger!$C:$C)*(Party_Ledger!$A:$A&gt;=$C$8)*(Party_Ledger!$A:$A&lt;=$E$8),0)+59),"")</f>
        <v/>
      </c>
      <c r="C77" s="177" t="str">
        <f>IFERROR(INDEX(Party_Ledger!$D:$D,MATCH(1,($C$7=Party_Ledger!$C:$C)*(Party_Ledger!$A:$A&gt;=$C$8)*(Party_Ledger!$A:$A&lt;=$E$8),0)+59),"")</f>
        <v/>
      </c>
      <c r="D77" s="177" t="str">
        <f>IFERROR(INDEX(Party_Ledger!$E:$E,MATCH(1,($C$7=Party_Ledger!$C:$C)*(Party_Ledger!$A:$A&gt;=$C$8)*(Party_Ledger!$A:$A&lt;=$E$8),0)+59),"")</f>
        <v/>
      </c>
      <c r="E77" s="177" t="str">
        <f>IFERROR(INDEX(Party_Ledger!$F:$F,MATCH(1,($C$7=Party_Ledger!$C:$C)*(Party_Ledger!$A:$A&gt;=$C$8)*(Party_Ledger!$A:$A&lt;=$E$8),0)+59),"")</f>
        <v/>
      </c>
      <c r="F77" s="177" t="str">
        <f>IFERROR(INDEX(Party_Ledger!$G:$G,MATCH(1,($C$7=Party_Ledger!$C:$C)*(Party_Ledger!$A:$A&gt;=$C$8)*(Party_Ledger!$A:$A&lt;=$E$8),0)+59),"")</f>
        <v/>
      </c>
      <c r="G77" s="177" t="str">
        <f>IFERROR(INDEX(Party_Ledger!$H:$H,MATCH(1,($C$7=Party_Ledger!$C:$C)*(Party_Ledger!$A:$A&gt;=$C$8)*(Party_Ledger!$A:$A&lt;=$E$8),0)+59),"")</f>
        <v/>
      </c>
      <c r="H77" s="177" t="str">
        <f>IF(B77="","",IF(($C$7=Party_Ledger!$C77)*(Party_Ledger!$A77&gt;=$C$8)*(Party_Ledger!$A77&lt;=$E$8),C11+SUMPRODUCT(($C$7=Party_Ledger!$C$3:$C77)*(Party_Ledger!$A$3:$A77&gt;=$C$8)*(Party_Ledger!$A$3:$A77&lt;=$E$8)*(Party_Ledger!$G$3:$G77-Party_Ledger!$H$3:$H77)),""))</f>
        <v/>
      </c>
      <c r="I77" s="177" t="str">
        <f>IFERROR(INDEX(Party_Ledger!$J:$J,MATCH(1,($C$7=Party_Ledger!$C:$C)*(Party_Ledger!$A:$A&gt;=$C$8)*(Party_Ledger!$A:$A&lt;=$E$8),0)+59),"")</f>
        <v/>
      </c>
    </row>
    <row r="79" spans="2:9" x14ac:dyDescent="0.25">
      <c r="B79" s="175" t="s">
        <v>1861</v>
      </c>
      <c r="C79" t="str">
        <f ca="1">TEXT(TODAY(),"yyyy-mm-dd")</f>
        <v>2026-09-19</v>
      </c>
    </row>
    <row r="80" spans="2:9" x14ac:dyDescent="0.25">
      <c r="B80" s="172" t="s">
        <v>1862</v>
      </c>
    </row>
  </sheetData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8"/>
  <sheetViews>
    <sheetView workbookViewId="0">
      <pane ySplit="3" topLeftCell="A4" activePane="bottomLeft" state="frozen"/>
      <selection pane="bottomLeft" sqref="A1:R1"/>
    </sheetView>
  </sheetViews>
  <sheetFormatPr defaultColWidth="8.85546875" defaultRowHeight="15" x14ac:dyDescent="0.25"/>
  <cols>
    <col min="1" max="3" width="12" customWidth="1"/>
    <col min="4" max="4" width="24" customWidth="1"/>
    <col min="5" max="5" width="11" customWidth="1"/>
    <col min="6" max="6" width="18" customWidth="1"/>
    <col min="7" max="7" width="14" customWidth="1"/>
    <col min="8" max="8" width="34" customWidth="1"/>
    <col min="9" max="9" width="24" customWidth="1"/>
    <col min="10" max="10" width="28" customWidth="1"/>
    <col min="11" max="12" width="12" customWidth="1"/>
    <col min="13" max="13" width="11" customWidth="1"/>
    <col min="14" max="15" width="14" customWidth="1"/>
    <col min="16" max="17" width="12" customWidth="1"/>
    <col min="18" max="18" width="24" customWidth="1"/>
  </cols>
  <sheetData>
    <row r="1" spans="1:18" ht="17.100000000000001" customHeight="1" x14ac:dyDescent="0.3">
      <c r="A1" s="294" t="s">
        <v>1863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</row>
    <row r="3" spans="1:18" ht="32.1" customHeight="1" x14ac:dyDescent="0.25">
      <c r="A3" s="185" t="s">
        <v>1479</v>
      </c>
      <c r="B3" s="185" t="s">
        <v>3</v>
      </c>
      <c r="C3" s="185" t="s">
        <v>1481</v>
      </c>
      <c r="D3" s="185" t="s">
        <v>109</v>
      </c>
      <c r="E3" s="185" t="s">
        <v>1860</v>
      </c>
      <c r="F3" s="185" t="s">
        <v>1483</v>
      </c>
      <c r="G3" s="185" t="s">
        <v>1864</v>
      </c>
      <c r="H3" s="185" t="s">
        <v>1381</v>
      </c>
      <c r="I3" s="185" t="s">
        <v>1782</v>
      </c>
      <c r="J3" s="185" t="s">
        <v>1582</v>
      </c>
      <c r="K3" s="185" t="s">
        <v>1422</v>
      </c>
      <c r="L3" s="185" t="s">
        <v>126</v>
      </c>
      <c r="M3" s="185" t="s">
        <v>13</v>
      </c>
      <c r="N3" s="185" t="s">
        <v>1865</v>
      </c>
      <c r="O3" s="185" t="s">
        <v>1485</v>
      </c>
      <c r="P3" s="185" t="s">
        <v>1866</v>
      </c>
      <c r="Q3" s="185" t="s">
        <v>1867</v>
      </c>
      <c r="R3" s="185" t="s">
        <v>15</v>
      </c>
    </row>
    <row r="4" spans="1:18" x14ac:dyDescent="0.25">
      <c r="A4" t="s">
        <v>1868</v>
      </c>
      <c r="B4">
        <f>Purchase_Entry!A1332</f>
        <v>0</v>
      </c>
      <c r="D4">
        <f>Purchase_Entry!D1333</f>
        <v>0</v>
      </c>
      <c r="F4" t="s">
        <v>1387</v>
      </c>
      <c r="G4" t="s">
        <v>1869</v>
      </c>
      <c r="H4" t="s">
        <v>1870</v>
      </c>
      <c r="I4" t="s">
        <v>1758</v>
      </c>
      <c r="J4" t="s">
        <v>1871</v>
      </c>
      <c r="K4">
        <v>28322</v>
      </c>
      <c r="L4">
        <v>0</v>
      </c>
      <c r="O4" t="s">
        <v>1492</v>
      </c>
      <c r="P4" t="s">
        <v>1872</v>
      </c>
      <c r="Q4" t="s">
        <v>1493</v>
      </c>
      <c r="R4" t="s">
        <v>1873</v>
      </c>
    </row>
    <row r="5" spans="1:18" x14ac:dyDescent="0.25">
      <c r="A5" t="s">
        <v>1874</v>
      </c>
      <c r="B5">
        <f>Purchase_Entry!A1333</f>
        <v>0</v>
      </c>
      <c r="D5" t="s">
        <v>124</v>
      </c>
      <c r="E5" t="s">
        <v>1400</v>
      </c>
      <c r="F5" t="s">
        <v>1387</v>
      </c>
      <c r="G5" t="s">
        <v>1869</v>
      </c>
      <c r="H5" t="s">
        <v>1870</v>
      </c>
      <c r="I5" t="s">
        <v>1758</v>
      </c>
      <c r="J5" t="s">
        <v>1871</v>
      </c>
      <c r="K5">
        <v>6950</v>
      </c>
      <c r="L5">
        <v>0</v>
      </c>
      <c r="O5" t="s">
        <v>1492</v>
      </c>
      <c r="P5" t="s">
        <v>1872</v>
      </c>
      <c r="Q5" t="s">
        <v>1493</v>
      </c>
      <c r="R5" t="s">
        <v>1873</v>
      </c>
    </row>
    <row r="6" spans="1:18" x14ac:dyDescent="0.25">
      <c r="A6" t="s">
        <v>1875</v>
      </c>
      <c r="B6">
        <f>Purchase_Entry!A1334</f>
        <v>0</v>
      </c>
      <c r="D6" t="s">
        <v>1306</v>
      </c>
      <c r="E6" t="s">
        <v>1400</v>
      </c>
      <c r="F6" t="s">
        <v>1387</v>
      </c>
      <c r="G6" t="s">
        <v>1869</v>
      </c>
      <c r="H6" t="s">
        <v>1870</v>
      </c>
      <c r="I6" t="s">
        <v>1758</v>
      </c>
      <c r="J6" t="s">
        <v>1871</v>
      </c>
      <c r="K6">
        <v>3400</v>
      </c>
      <c r="L6">
        <v>0</v>
      </c>
      <c r="O6" t="s">
        <v>1492</v>
      </c>
      <c r="P6" t="s">
        <v>1872</v>
      </c>
      <c r="Q6" t="s">
        <v>1493</v>
      </c>
      <c r="R6" t="s">
        <v>1873</v>
      </c>
    </row>
    <row r="7" spans="1:18" x14ac:dyDescent="0.25">
      <c r="A7" t="s">
        <v>1876</v>
      </c>
      <c r="B7">
        <f>Purchase_Entry!A1335</f>
        <v>0</v>
      </c>
      <c r="D7" t="s">
        <v>1401</v>
      </c>
      <c r="E7" t="s">
        <v>1400</v>
      </c>
      <c r="F7" t="s">
        <v>1387</v>
      </c>
      <c r="G7" t="s">
        <v>1869</v>
      </c>
      <c r="H7" t="s">
        <v>1870</v>
      </c>
      <c r="I7" t="s">
        <v>1758</v>
      </c>
      <c r="J7" t="s">
        <v>1871</v>
      </c>
      <c r="K7">
        <v>44495</v>
      </c>
      <c r="L7">
        <v>0</v>
      </c>
      <c r="O7" t="s">
        <v>1492</v>
      </c>
      <c r="P7" t="s">
        <v>1872</v>
      </c>
      <c r="Q7" t="s">
        <v>1493</v>
      </c>
      <c r="R7" t="s">
        <v>1873</v>
      </c>
    </row>
    <row r="8" spans="1:18" x14ac:dyDescent="0.25">
      <c r="A8" t="s">
        <v>1877</v>
      </c>
      <c r="B8">
        <f>Purchase_Entry!A1336</f>
        <v>0</v>
      </c>
      <c r="D8" t="s">
        <v>1308</v>
      </c>
      <c r="E8" t="s">
        <v>1400</v>
      </c>
      <c r="F8" t="s">
        <v>1387</v>
      </c>
      <c r="G8" t="s">
        <v>1869</v>
      </c>
      <c r="H8" t="s">
        <v>1870</v>
      </c>
      <c r="I8" t="s">
        <v>1758</v>
      </c>
      <c r="J8" t="s">
        <v>1871</v>
      </c>
      <c r="K8">
        <v>208022</v>
      </c>
      <c r="L8">
        <v>0</v>
      </c>
      <c r="O8" t="s">
        <v>1492</v>
      </c>
      <c r="P8" t="s">
        <v>1872</v>
      </c>
      <c r="Q8" t="s">
        <v>1493</v>
      </c>
      <c r="R8" t="s">
        <v>1878</v>
      </c>
    </row>
    <row r="9" spans="1:18" x14ac:dyDescent="0.25">
      <c r="A9" t="s">
        <v>1879</v>
      </c>
      <c r="B9">
        <f>Purchase_Entry!A1337</f>
        <v>0</v>
      </c>
      <c r="D9" t="s">
        <v>145</v>
      </c>
      <c r="E9" t="s">
        <v>1400</v>
      </c>
      <c r="F9" t="s">
        <v>1387</v>
      </c>
      <c r="G9" t="s">
        <v>1869</v>
      </c>
      <c r="H9" t="s">
        <v>1870</v>
      </c>
      <c r="I9" t="s">
        <v>1758</v>
      </c>
      <c r="J9" t="s">
        <v>1871</v>
      </c>
      <c r="K9">
        <v>9310</v>
      </c>
      <c r="L9">
        <v>0</v>
      </c>
      <c r="O9" t="s">
        <v>1492</v>
      </c>
      <c r="P9" t="s">
        <v>1872</v>
      </c>
      <c r="Q9" t="s">
        <v>1493</v>
      </c>
      <c r="R9" t="s">
        <v>1873</v>
      </c>
    </row>
    <row r="10" spans="1:18" x14ac:dyDescent="0.25">
      <c r="A10" t="s">
        <v>1880</v>
      </c>
      <c r="B10" s="171">
        <v>66914</v>
      </c>
      <c r="D10" t="s">
        <v>147</v>
      </c>
      <c r="E10" t="s">
        <v>1400</v>
      </c>
      <c r="F10" t="s">
        <v>1387</v>
      </c>
      <c r="G10" t="s">
        <v>1869</v>
      </c>
      <c r="H10" t="s">
        <v>1870</v>
      </c>
      <c r="I10" t="s">
        <v>1758</v>
      </c>
      <c r="J10" t="s">
        <v>1871</v>
      </c>
      <c r="K10">
        <v>39602</v>
      </c>
      <c r="L10">
        <v>0</v>
      </c>
      <c r="O10" t="s">
        <v>1492</v>
      </c>
      <c r="P10" t="s">
        <v>1872</v>
      </c>
      <c r="Q10" t="s">
        <v>1493</v>
      </c>
      <c r="R10" t="s">
        <v>1873</v>
      </c>
    </row>
    <row r="11" spans="1:18" x14ac:dyDescent="0.25">
      <c r="A11" t="s">
        <v>1881</v>
      </c>
      <c r="B11" s="171">
        <v>66914</v>
      </c>
      <c r="D11" t="s">
        <v>151</v>
      </c>
      <c r="E11" t="s">
        <v>1400</v>
      </c>
      <c r="F11" t="s">
        <v>1387</v>
      </c>
      <c r="G11" t="s">
        <v>1869</v>
      </c>
      <c r="H11" t="s">
        <v>1870</v>
      </c>
      <c r="I11" t="s">
        <v>1758</v>
      </c>
      <c r="J11" t="s">
        <v>1871</v>
      </c>
      <c r="K11">
        <v>15017</v>
      </c>
      <c r="L11">
        <v>0</v>
      </c>
      <c r="O11" t="s">
        <v>1492</v>
      </c>
      <c r="P11" t="s">
        <v>1872</v>
      </c>
      <c r="Q11" t="s">
        <v>1493</v>
      </c>
      <c r="R11" t="s">
        <v>1873</v>
      </c>
    </row>
    <row r="12" spans="1:18" x14ac:dyDescent="0.25">
      <c r="A12" t="s">
        <v>1882</v>
      </c>
      <c r="B12" s="171">
        <v>66914</v>
      </c>
      <c r="D12" t="s">
        <v>1313</v>
      </c>
      <c r="E12" t="s">
        <v>1400</v>
      </c>
      <c r="F12" t="s">
        <v>1387</v>
      </c>
      <c r="G12" t="s">
        <v>1869</v>
      </c>
      <c r="H12" t="s">
        <v>1870</v>
      </c>
      <c r="I12" t="s">
        <v>1758</v>
      </c>
      <c r="J12" t="s">
        <v>1871</v>
      </c>
      <c r="K12">
        <v>2550</v>
      </c>
      <c r="L12">
        <v>0</v>
      </c>
      <c r="O12" t="s">
        <v>1492</v>
      </c>
      <c r="P12" t="s">
        <v>1872</v>
      </c>
      <c r="Q12" t="s">
        <v>1493</v>
      </c>
      <c r="R12" t="s">
        <v>1873</v>
      </c>
    </row>
    <row r="13" spans="1:18" x14ac:dyDescent="0.25">
      <c r="A13" t="s">
        <v>1883</v>
      </c>
      <c r="B13" s="171">
        <v>66914</v>
      </c>
      <c r="D13" t="s">
        <v>1403</v>
      </c>
      <c r="E13" t="s">
        <v>1404</v>
      </c>
      <c r="F13" t="s">
        <v>1387</v>
      </c>
      <c r="G13" t="s">
        <v>1869</v>
      </c>
      <c r="H13" t="s">
        <v>1870</v>
      </c>
      <c r="I13" t="s">
        <v>1758</v>
      </c>
      <c r="J13" t="s">
        <v>1871</v>
      </c>
      <c r="K13">
        <v>8117.5</v>
      </c>
      <c r="L13">
        <v>0</v>
      </c>
      <c r="O13" t="s">
        <v>1492</v>
      </c>
      <c r="P13" t="s">
        <v>1872</v>
      </c>
      <c r="Q13" t="s">
        <v>1493</v>
      </c>
      <c r="R13" t="s">
        <v>1873</v>
      </c>
    </row>
    <row r="14" spans="1:18" x14ac:dyDescent="0.25">
      <c r="A14" t="s">
        <v>1884</v>
      </c>
      <c r="B14" s="171">
        <v>66914</v>
      </c>
      <c r="D14" t="s">
        <v>1323</v>
      </c>
      <c r="E14" t="s">
        <v>1404</v>
      </c>
      <c r="F14" t="s">
        <v>1387</v>
      </c>
      <c r="G14" t="s">
        <v>1869</v>
      </c>
      <c r="H14" t="s">
        <v>1870</v>
      </c>
      <c r="I14" t="s">
        <v>1758</v>
      </c>
      <c r="J14" t="s">
        <v>1871</v>
      </c>
      <c r="K14">
        <v>2750</v>
      </c>
      <c r="L14">
        <v>0</v>
      </c>
      <c r="O14" t="s">
        <v>1492</v>
      </c>
      <c r="P14" t="s">
        <v>1872</v>
      </c>
      <c r="Q14" t="s">
        <v>1493</v>
      </c>
      <c r="R14" t="s">
        <v>1873</v>
      </c>
    </row>
    <row r="15" spans="1:18" x14ac:dyDescent="0.25">
      <c r="A15" t="s">
        <v>1885</v>
      </c>
      <c r="B15" s="171">
        <v>66914</v>
      </c>
      <c r="D15" t="s">
        <v>1411</v>
      </c>
      <c r="E15" t="s">
        <v>1404</v>
      </c>
      <c r="F15" t="s">
        <v>1387</v>
      </c>
      <c r="G15" t="s">
        <v>1869</v>
      </c>
      <c r="H15" t="s">
        <v>1870</v>
      </c>
      <c r="I15" t="s">
        <v>1758</v>
      </c>
      <c r="J15" t="s">
        <v>1871</v>
      </c>
      <c r="K15">
        <v>550</v>
      </c>
      <c r="L15">
        <v>0</v>
      </c>
      <c r="O15" t="s">
        <v>1492</v>
      </c>
      <c r="P15" t="s">
        <v>1872</v>
      </c>
      <c r="Q15" t="s">
        <v>1493</v>
      </c>
      <c r="R15" t="s">
        <v>1873</v>
      </c>
    </row>
    <row r="16" spans="1:18" x14ac:dyDescent="0.25">
      <c r="A16" t="s">
        <v>1886</v>
      </c>
      <c r="B16" s="171">
        <v>66914</v>
      </c>
      <c r="D16" t="s">
        <v>210</v>
      </c>
      <c r="E16" t="s">
        <v>1400</v>
      </c>
      <c r="F16" t="s">
        <v>1387</v>
      </c>
      <c r="G16" t="s">
        <v>1869</v>
      </c>
      <c r="H16" t="s">
        <v>1870</v>
      </c>
      <c r="I16" t="s">
        <v>1758</v>
      </c>
      <c r="J16" t="s">
        <v>1871</v>
      </c>
      <c r="K16">
        <v>821.5</v>
      </c>
      <c r="L16">
        <v>0</v>
      </c>
      <c r="O16" t="s">
        <v>1492</v>
      </c>
      <c r="P16" t="s">
        <v>1872</v>
      </c>
      <c r="Q16" t="s">
        <v>1493</v>
      </c>
      <c r="R16" t="s">
        <v>1873</v>
      </c>
    </row>
    <row r="17" spans="1:18" x14ac:dyDescent="0.25">
      <c r="A17" t="s">
        <v>1887</v>
      </c>
      <c r="B17" s="171">
        <v>66914</v>
      </c>
      <c r="D17" t="s">
        <v>173</v>
      </c>
      <c r="E17" t="s">
        <v>1400</v>
      </c>
      <c r="F17" t="s">
        <v>1387</v>
      </c>
      <c r="G17" t="s">
        <v>1869</v>
      </c>
      <c r="H17" t="s">
        <v>1870</v>
      </c>
      <c r="I17" t="s">
        <v>1758</v>
      </c>
      <c r="J17" t="s">
        <v>1871</v>
      </c>
      <c r="K17">
        <v>15725</v>
      </c>
      <c r="L17">
        <v>0</v>
      </c>
      <c r="O17" t="s">
        <v>1492</v>
      </c>
      <c r="P17" t="s">
        <v>1872</v>
      </c>
      <c r="Q17" t="s">
        <v>1493</v>
      </c>
      <c r="R17" t="s">
        <v>1873</v>
      </c>
    </row>
    <row r="18" spans="1:18" x14ac:dyDescent="0.25">
      <c r="A18" t="s">
        <v>1888</v>
      </c>
      <c r="B18" s="171">
        <v>66914</v>
      </c>
      <c r="D18" t="s">
        <v>306</v>
      </c>
      <c r="E18" t="s">
        <v>1400</v>
      </c>
      <c r="F18" t="s">
        <v>1387</v>
      </c>
      <c r="G18" t="s">
        <v>1869</v>
      </c>
      <c r="H18" t="s">
        <v>1870</v>
      </c>
      <c r="I18" t="s">
        <v>1758</v>
      </c>
      <c r="J18" t="s">
        <v>1871</v>
      </c>
      <c r="K18">
        <v>34300</v>
      </c>
      <c r="L18">
        <v>0</v>
      </c>
      <c r="O18" t="s">
        <v>1492</v>
      </c>
      <c r="P18" t="s">
        <v>1872</v>
      </c>
      <c r="Q18" t="s">
        <v>1493</v>
      </c>
      <c r="R18" t="s">
        <v>1878</v>
      </c>
    </row>
    <row r="19" spans="1:18" x14ac:dyDescent="0.25">
      <c r="A19" t="s">
        <v>1889</v>
      </c>
      <c r="B19" s="171">
        <v>66914</v>
      </c>
      <c r="D19" t="s">
        <v>1407</v>
      </c>
      <c r="E19" t="s">
        <v>1406</v>
      </c>
      <c r="F19" t="s">
        <v>1387</v>
      </c>
      <c r="G19" t="s">
        <v>1869</v>
      </c>
      <c r="H19" t="s">
        <v>1870</v>
      </c>
      <c r="I19" t="s">
        <v>1758</v>
      </c>
      <c r="J19" t="s">
        <v>1871</v>
      </c>
      <c r="K19">
        <v>0</v>
      </c>
      <c r="L19">
        <v>172184</v>
      </c>
      <c r="O19" t="s">
        <v>1492</v>
      </c>
      <c r="P19" t="s">
        <v>1872</v>
      </c>
      <c r="Q19" t="s">
        <v>1493</v>
      </c>
      <c r="R19" t="s">
        <v>1878</v>
      </c>
    </row>
    <row r="20" spans="1:18" x14ac:dyDescent="0.25">
      <c r="A20" t="s">
        <v>1890</v>
      </c>
      <c r="B20" s="171">
        <v>66914</v>
      </c>
      <c r="D20" t="s">
        <v>1408</v>
      </c>
      <c r="E20" t="s">
        <v>1406</v>
      </c>
      <c r="F20" t="s">
        <v>1387</v>
      </c>
      <c r="G20" t="s">
        <v>1869</v>
      </c>
      <c r="H20" t="s">
        <v>1870</v>
      </c>
      <c r="I20" t="s">
        <v>1758</v>
      </c>
      <c r="J20" t="s">
        <v>1871</v>
      </c>
      <c r="K20">
        <v>0</v>
      </c>
      <c r="L20">
        <v>278851</v>
      </c>
      <c r="O20" t="s">
        <v>1492</v>
      </c>
      <c r="P20" t="s">
        <v>1872</v>
      </c>
      <c r="Q20" t="s">
        <v>1493</v>
      </c>
      <c r="R20" t="s">
        <v>1873</v>
      </c>
    </row>
    <row r="21" spans="1:18" x14ac:dyDescent="0.25">
      <c r="A21" t="s">
        <v>1891</v>
      </c>
      <c r="B21" s="171">
        <v>66914</v>
      </c>
      <c r="D21" t="s">
        <v>1276</v>
      </c>
      <c r="E21" t="s">
        <v>1406</v>
      </c>
      <c r="F21" t="s">
        <v>1387</v>
      </c>
      <c r="G21" t="s">
        <v>1869</v>
      </c>
      <c r="H21" t="s">
        <v>1870</v>
      </c>
      <c r="I21" t="s">
        <v>1758</v>
      </c>
      <c r="J21" t="s">
        <v>1871</v>
      </c>
      <c r="K21">
        <v>0</v>
      </c>
      <c r="L21">
        <v>0</v>
      </c>
      <c r="O21" t="s">
        <v>1492</v>
      </c>
      <c r="P21" t="s">
        <v>1872</v>
      </c>
      <c r="Q21" t="s">
        <v>1493</v>
      </c>
      <c r="R21" t="s">
        <v>1873</v>
      </c>
    </row>
    <row r="22" spans="1:18" x14ac:dyDescent="0.25">
      <c r="A22" t="s">
        <v>1892</v>
      </c>
      <c r="B22" s="171">
        <v>67132</v>
      </c>
      <c r="D22" t="s">
        <v>1403</v>
      </c>
      <c r="E22" t="s">
        <v>1404</v>
      </c>
      <c r="F22" t="s">
        <v>21</v>
      </c>
      <c r="G22" t="s">
        <v>17</v>
      </c>
      <c r="H22" t="s">
        <v>1893</v>
      </c>
      <c r="I22" t="s">
        <v>21</v>
      </c>
      <c r="J22" t="s">
        <v>1871</v>
      </c>
      <c r="K22">
        <v>13000</v>
      </c>
      <c r="L22">
        <v>0</v>
      </c>
      <c r="M22" t="s">
        <v>1894</v>
      </c>
      <c r="O22" t="s">
        <v>1492</v>
      </c>
      <c r="P22" t="s">
        <v>1872</v>
      </c>
      <c r="Q22" t="s">
        <v>1493</v>
      </c>
      <c r="R22" t="s">
        <v>1895</v>
      </c>
    </row>
    <row r="23" spans="1:18" x14ac:dyDescent="0.25">
      <c r="A23" t="s">
        <v>1896</v>
      </c>
      <c r="B23" s="171">
        <v>67134</v>
      </c>
      <c r="D23" t="s">
        <v>1403</v>
      </c>
      <c r="E23" t="s">
        <v>1404</v>
      </c>
      <c r="F23" t="s">
        <v>21</v>
      </c>
      <c r="G23" t="s">
        <v>25</v>
      </c>
      <c r="H23" t="s">
        <v>1893</v>
      </c>
      <c r="I23" t="s">
        <v>21</v>
      </c>
      <c r="J23" t="s">
        <v>1871</v>
      </c>
      <c r="K23">
        <v>500</v>
      </c>
      <c r="L23">
        <v>0</v>
      </c>
      <c r="M23" t="s">
        <v>1894</v>
      </c>
      <c r="O23" t="s">
        <v>1492</v>
      </c>
      <c r="P23" t="s">
        <v>1872</v>
      </c>
      <c r="Q23" t="s">
        <v>1493</v>
      </c>
      <c r="R23" t="s">
        <v>1895</v>
      </c>
    </row>
    <row r="24" spans="1:18" x14ac:dyDescent="0.25">
      <c r="A24" t="s">
        <v>1897</v>
      </c>
      <c r="B24" s="171">
        <v>67135</v>
      </c>
      <c r="D24" t="s">
        <v>1403</v>
      </c>
      <c r="E24" t="s">
        <v>1404</v>
      </c>
      <c r="F24" t="s">
        <v>21</v>
      </c>
      <c r="G24" t="s">
        <v>27</v>
      </c>
      <c r="H24" t="s">
        <v>1893</v>
      </c>
      <c r="I24" t="s">
        <v>21</v>
      </c>
      <c r="J24" t="s">
        <v>1871</v>
      </c>
      <c r="K24">
        <v>500</v>
      </c>
      <c r="L24">
        <v>0</v>
      </c>
      <c r="M24" t="s">
        <v>1894</v>
      </c>
      <c r="O24" t="s">
        <v>1492</v>
      </c>
      <c r="P24" t="s">
        <v>1872</v>
      </c>
      <c r="Q24" t="s">
        <v>1493</v>
      </c>
      <c r="R24" t="s">
        <v>1895</v>
      </c>
    </row>
    <row r="25" spans="1:18" x14ac:dyDescent="0.25">
      <c r="A25" t="s">
        <v>1898</v>
      </c>
      <c r="B25" s="171">
        <v>67137</v>
      </c>
      <c r="D25" t="s">
        <v>1403</v>
      </c>
      <c r="E25" t="s">
        <v>1404</v>
      </c>
      <c r="F25" t="s">
        <v>21</v>
      </c>
      <c r="G25" t="s">
        <v>29</v>
      </c>
      <c r="H25" t="s">
        <v>1893</v>
      </c>
      <c r="I25" t="s">
        <v>21</v>
      </c>
      <c r="J25" t="s">
        <v>1871</v>
      </c>
      <c r="K25">
        <v>1000</v>
      </c>
      <c r="L25">
        <v>0</v>
      </c>
      <c r="M25" t="s">
        <v>1894</v>
      </c>
      <c r="O25" t="s">
        <v>1492</v>
      </c>
      <c r="P25" t="s">
        <v>1872</v>
      </c>
      <c r="Q25" t="s">
        <v>1493</v>
      </c>
      <c r="R25" t="s">
        <v>1895</v>
      </c>
    </row>
    <row r="26" spans="1:18" x14ac:dyDescent="0.25">
      <c r="A26" t="s">
        <v>1899</v>
      </c>
      <c r="B26" s="171">
        <v>67138</v>
      </c>
      <c r="D26" t="s">
        <v>1403</v>
      </c>
      <c r="E26" t="s">
        <v>1404</v>
      </c>
      <c r="F26" t="s">
        <v>21</v>
      </c>
      <c r="G26" t="s">
        <v>32</v>
      </c>
      <c r="H26" t="s">
        <v>1893</v>
      </c>
      <c r="I26" t="s">
        <v>21</v>
      </c>
      <c r="J26" t="s">
        <v>1871</v>
      </c>
      <c r="K26">
        <v>1000</v>
      </c>
      <c r="L26">
        <v>0</v>
      </c>
      <c r="M26" t="s">
        <v>1894</v>
      </c>
      <c r="O26" t="s">
        <v>1492</v>
      </c>
      <c r="P26" t="s">
        <v>1872</v>
      </c>
      <c r="Q26" t="s">
        <v>1493</v>
      </c>
      <c r="R26" t="s">
        <v>1895</v>
      </c>
    </row>
    <row r="27" spans="1:18" x14ac:dyDescent="0.25">
      <c r="A27" t="s">
        <v>1900</v>
      </c>
      <c r="B27" s="171">
        <v>67139</v>
      </c>
      <c r="D27" t="s">
        <v>1403</v>
      </c>
      <c r="E27" t="s">
        <v>1404</v>
      </c>
      <c r="F27" t="s">
        <v>21</v>
      </c>
      <c r="G27" t="s">
        <v>34</v>
      </c>
      <c r="H27" t="s">
        <v>1893</v>
      </c>
      <c r="I27" t="s">
        <v>21</v>
      </c>
      <c r="J27" t="s">
        <v>1871</v>
      </c>
      <c r="K27">
        <v>2000</v>
      </c>
      <c r="L27">
        <v>0</v>
      </c>
      <c r="M27" t="s">
        <v>1894</v>
      </c>
      <c r="O27" t="s">
        <v>1492</v>
      </c>
      <c r="P27" t="s">
        <v>1872</v>
      </c>
      <c r="Q27" t="s">
        <v>1493</v>
      </c>
      <c r="R27" t="s">
        <v>1895</v>
      </c>
    </row>
    <row r="28" spans="1:18" x14ac:dyDescent="0.25">
      <c r="A28" t="s">
        <v>1901</v>
      </c>
      <c r="B28" s="171">
        <v>67140</v>
      </c>
      <c r="D28" t="s">
        <v>1403</v>
      </c>
      <c r="E28" t="s">
        <v>1404</v>
      </c>
      <c r="F28" t="s">
        <v>21</v>
      </c>
      <c r="G28" t="s">
        <v>36</v>
      </c>
      <c r="H28" t="s">
        <v>1893</v>
      </c>
      <c r="I28" t="s">
        <v>21</v>
      </c>
      <c r="J28" t="s">
        <v>1871</v>
      </c>
      <c r="K28">
        <v>1000</v>
      </c>
      <c r="L28">
        <v>0</v>
      </c>
      <c r="M28" t="s">
        <v>1894</v>
      </c>
      <c r="O28" t="s">
        <v>1492</v>
      </c>
      <c r="P28" t="s">
        <v>1872</v>
      </c>
      <c r="Q28" t="s">
        <v>1493</v>
      </c>
      <c r="R28" t="s">
        <v>1895</v>
      </c>
    </row>
    <row r="29" spans="1:18" x14ac:dyDescent="0.25">
      <c r="A29" t="s">
        <v>1902</v>
      </c>
      <c r="B29" s="171">
        <v>67142</v>
      </c>
      <c r="D29" t="s">
        <v>1403</v>
      </c>
      <c r="E29" t="s">
        <v>1404</v>
      </c>
      <c r="F29" t="s">
        <v>21</v>
      </c>
      <c r="G29" t="s">
        <v>38</v>
      </c>
      <c r="H29" t="s">
        <v>1893</v>
      </c>
      <c r="I29" t="s">
        <v>21</v>
      </c>
      <c r="J29" t="s">
        <v>1871</v>
      </c>
      <c r="K29">
        <v>1000</v>
      </c>
      <c r="L29">
        <v>0</v>
      </c>
      <c r="M29" t="s">
        <v>1894</v>
      </c>
      <c r="O29" t="s">
        <v>1492</v>
      </c>
      <c r="P29" t="s">
        <v>1872</v>
      </c>
      <c r="Q29" t="s">
        <v>1493</v>
      </c>
      <c r="R29" t="s">
        <v>1895</v>
      </c>
    </row>
    <row r="30" spans="1:18" x14ac:dyDescent="0.25">
      <c r="A30" t="s">
        <v>1903</v>
      </c>
      <c r="B30" s="171">
        <v>67142</v>
      </c>
      <c r="D30" t="s">
        <v>1403</v>
      </c>
      <c r="E30" t="s">
        <v>1404</v>
      </c>
      <c r="F30" t="s">
        <v>21</v>
      </c>
      <c r="G30" t="s">
        <v>40</v>
      </c>
      <c r="H30" t="s">
        <v>1893</v>
      </c>
      <c r="I30" t="s">
        <v>21</v>
      </c>
      <c r="J30" t="s">
        <v>1871</v>
      </c>
      <c r="K30">
        <v>1000</v>
      </c>
      <c r="L30">
        <v>0</v>
      </c>
      <c r="M30" t="s">
        <v>1894</v>
      </c>
      <c r="O30" t="s">
        <v>1492</v>
      </c>
      <c r="P30" t="s">
        <v>1872</v>
      </c>
      <c r="Q30" t="s">
        <v>1493</v>
      </c>
      <c r="R30" t="s">
        <v>1895</v>
      </c>
    </row>
    <row r="31" spans="1:18" x14ac:dyDescent="0.25">
      <c r="A31" t="s">
        <v>1904</v>
      </c>
      <c r="B31" s="171">
        <v>67142</v>
      </c>
      <c r="D31" t="s">
        <v>1403</v>
      </c>
      <c r="E31" t="s">
        <v>1404</v>
      </c>
      <c r="F31" t="s">
        <v>21</v>
      </c>
      <c r="G31" t="s">
        <v>42</v>
      </c>
      <c r="H31" t="s">
        <v>1893</v>
      </c>
      <c r="I31" t="s">
        <v>21</v>
      </c>
      <c r="J31" t="s">
        <v>1871</v>
      </c>
      <c r="K31">
        <v>500</v>
      </c>
      <c r="L31">
        <v>0</v>
      </c>
      <c r="M31" t="s">
        <v>1894</v>
      </c>
      <c r="O31" t="s">
        <v>1492</v>
      </c>
      <c r="P31" t="s">
        <v>1872</v>
      </c>
      <c r="Q31" t="s">
        <v>1493</v>
      </c>
      <c r="R31" t="s">
        <v>1895</v>
      </c>
    </row>
    <row r="32" spans="1:18" x14ac:dyDescent="0.25">
      <c r="A32" t="s">
        <v>1905</v>
      </c>
      <c r="B32" s="171">
        <v>67142</v>
      </c>
      <c r="D32" t="s">
        <v>1403</v>
      </c>
      <c r="E32" t="s">
        <v>1404</v>
      </c>
      <c r="F32" t="s">
        <v>21</v>
      </c>
      <c r="G32" t="s">
        <v>43</v>
      </c>
      <c r="H32" t="s">
        <v>1893</v>
      </c>
      <c r="I32" t="s">
        <v>21</v>
      </c>
      <c r="J32" t="s">
        <v>1871</v>
      </c>
      <c r="K32">
        <v>0</v>
      </c>
      <c r="L32">
        <v>0</v>
      </c>
      <c r="M32" t="s">
        <v>1894</v>
      </c>
      <c r="O32" t="s">
        <v>1492</v>
      </c>
      <c r="P32" t="s">
        <v>1872</v>
      </c>
      <c r="Q32" t="s">
        <v>1493</v>
      </c>
      <c r="R32" t="s">
        <v>1895</v>
      </c>
    </row>
    <row r="33" spans="1:18" x14ac:dyDescent="0.25">
      <c r="A33" t="s">
        <v>1906</v>
      </c>
      <c r="B33" s="171">
        <v>67146</v>
      </c>
      <c r="D33" t="s">
        <v>1403</v>
      </c>
      <c r="E33" t="s">
        <v>1404</v>
      </c>
      <c r="F33" t="s">
        <v>21</v>
      </c>
      <c r="G33" t="s">
        <v>46</v>
      </c>
      <c r="H33" t="s">
        <v>1893</v>
      </c>
      <c r="I33" t="s">
        <v>21</v>
      </c>
      <c r="J33" t="s">
        <v>1871</v>
      </c>
      <c r="K33">
        <v>500</v>
      </c>
      <c r="L33">
        <v>0</v>
      </c>
      <c r="M33" t="s">
        <v>1894</v>
      </c>
      <c r="O33" t="s">
        <v>1492</v>
      </c>
      <c r="P33" t="s">
        <v>1872</v>
      </c>
      <c r="Q33" t="s">
        <v>1493</v>
      </c>
      <c r="R33" t="s">
        <v>1895</v>
      </c>
    </row>
    <row r="34" spans="1:18" x14ac:dyDescent="0.25">
      <c r="A34" t="s">
        <v>1907</v>
      </c>
      <c r="B34" s="171">
        <v>67147</v>
      </c>
      <c r="D34" t="s">
        <v>1403</v>
      </c>
      <c r="E34" t="s">
        <v>1404</v>
      </c>
      <c r="F34" t="s">
        <v>21</v>
      </c>
      <c r="G34" t="s">
        <v>48</v>
      </c>
      <c r="H34" t="s">
        <v>1893</v>
      </c>
      <c r="I34" t="s">
        <v>21</v>
      </c>
      <c r="J34" t="s">
        <v>1871</v>
      </c>
      <c r="K34">
        <v>1000</v>
      </c>
      <c r="L34">
        <v>0</v>
      </c>
      <c r="M34" t="s">
        <v>1894</v>
      </c>
      <c r="O34" t="s">
        <v>1492</v>
      </c>
      <c r="P34" t="s">
        <v>1872</v>
      </c>
      <c r="Q34" t="s">
        <v>1493</v>
      </c>
      <c r="R34" t="s">
        <v>1895</v>
      </c>
    </row>
    <row r="35" spans="1:18" x14ac:dyDescent="0.25">
      <c r="A35" t="s">
        <v>1908</v>
      </c>
      <c r="B35" s="171">
        <v>67150</v>
      </c>
      <c r="D35" t="s">
        <v>1403</v>
      </c>
      <c r="E35" t="s">
        <v>1404</v>
      </c>
      <c r="F35" t="s">
        <v>21</v>
      </c>
      <c r="G35" t="s">
        <v>50</v>
      </c>
      <c r="H35" t="s">
        <v>1893</v>
      </c>
      <c r="I35" t="s">
        <v>21</v>
      </c>
      <c r="J35" t="s">
        <v>1871</v>
      </c>
      <c r="K35">
        <v>1000</v>
      </c>
      <c r="L35">
        <v>0</v>
      </c>
      <c r="M35" t="s">
        <v>1894</v>
      </c>
      <c r="O35" t="s">
        <v>1492</v>
      </c>
      <c r="P35" t="s">
        <v>1872</v>
      </c>
      <c r="Q35" t="s">
        <v>1493</v>
      </c>
      <c r="R35" t="s">
        <v>1895</v>
      </c>
    </row>
    <row r="36" spans="1:18" x14ac:dyDescent="0.25">
      <c r="A36" t="s">
        <v>1909</v>
      </c>
      <c r="B36" s="171">
        <v>67157</v>
      </c>
      <c r="D36" t="s">
        <v>1403</v>
      </c>
      <c r="E36" t="s">
        <v>1404</v>
      </c>
      <c r="F36" t="s">
        <v>21</v>
      </c>
      <c r="G36" t="s">
        <v>52</v>
      </c>
      <c r="H36" t="s">
        <v>1893</v>
      </c>
      <c r="I36" t="s">
        <v>21</v>
      </c>
      <c r="J36" t="s">
        <v>1871</v>
      </c>
      <c r="K36">
        <v>1000</v>
      </c>
      <c r="L36">
        <v>0</v>
      </c>
      <c r="M36" t="s">
        <v>1894</v>
      </c>
      <c r="O36" t="s">
        <v>1492</v>
      </c>
      <c r="P36" t="s">
        <v>1872</v>
      </c>
      <c r="Q36" t="s">
        <v>1493</v>
      </c>
      <c r="R36" t="s">
        <v>1895</v>
      </c>
    </row>
    <row r="37" spans="1:18" x14ac:dyDescent="0.25">
      <c r="A37" t="s">
        <v>1910</v>
      </c>
      <c r="B37" s="171">
        <v>67161</v>
      </c>
      <c r="D37" t="s">
        <v>1403</v>
      </c>
      <c r="E37" t="s">
        <v>1404</v>
      </c>
      <c r="F37" t="s">
        <v>21</v>
      </c>
      <c r="G37" t="s">
        <v>54</v>
      </c>
      <c r="H37" t="s">
        <v>1893</v>
      </c>
      <c r="I37" t="s">
        <v>21</v>
      </c>
      <c r="J37" t="s">
        <v>1871</v>
      </c>
      <c r="K37">
        <v>500</v>
      </c>
      <c r="L37">
        <v>0</v>
      </c>
      <c r="M37" t="s">
        <v>1894</v>
      </c>
      <c r="O37" t="s">
        <v>1492</v>
      </c>
      <c r="P37" t="s">
        <v>1872</v>
      </c>
      <c r="Q37" t="s">
        <v>1493</v>
      </c>
      <c r="R37" t="s">
        <v>1895</v>
      </c>
    </row>
    <row r="38" spans="1:18" x14ac:dyDescent="0.25">
      <c r="A38" t="s">
        <v>1911</v>
      </c>
      <c r="B38" s="171">
        <v>67163</v>
      </c>
      <c r="D38" t="s">
        <v>1403</v>
      </c>
      <c r="E38" t="s">
        <v>1404</v>
      </c>
      <c r="F38" t="s">
        <v>21</v>
      </c>
      <c r="G38" t="s">
        <v>56</v>
      </c>
      <c r="H38" t="s">
        <v>1893</v>
      </c>
      <c r="I38" t="s">
        <v>21</v>
      </c>
      <c r="J38" t="s">
        <v>1871</v>
      </c>
      <c r="K38">
        <v>14000</v>
      </c>
      <c r="L38">
        <v>0</v>
      </c>
      <c r="M38" t="s">
        <v>1894</v>
      </c>
      <c r="O38" t="s">
        <v>1492</v>
      </c>
      <c r="P38" t="s">
        <v>1872</v>
      </c>
      <c r="Q38" t="s">
        <v>1493</v>
      </c>
      <c r="R38" t="s">
        <v>1895</v>
      </c>
    </row>
    <row r="39" spans="1:18" x14ac:dyDescent="0.25">
      <c r="A39" t="s">
        <v>1912</v>
      </c>
      <c r="B39" s="171">
        <v>67164</v>
      </c>
      <c r="D39" t="s">
        <v>1403</v>
      </c>
      <c r="E39" t="s">
        <v>1404</v>
      </c>
      <c r="F39" t="s">
        <v>21</v>
      </c>
      <c r="G39" t="s">
        <v>58</v>
      </c>
      <c r="H39" t="s">
        <v>1893</v>
      </c>
      <c r="I39" t="s">
        <v>21</v>
      </c>
      <c r="J39" t="s">
        <v>1871</v>
      </c>
      <c r="K39">
        <v>1000</v>
      </c>
      <c r="L39">
        <v>0</v>
      </c>
      <c r="M39" t="s">
        <v>1894</v>
      </c>
      <c r="O39" t="s">
        <v>1492</v>
      </c>
      <c r="P39" t="s">
        <v>1872</v>
      </c>
      <c r="Q39" t="s">
        <v>1493</v>
      </c>
      <c r="R39" t="s">
        <v>1895</v>
      </c>
    </row>
    <row r="40" spans="1:18" x14ac:dyDescent="0.25">
      <c r="A40" t="s">
        <v>1913</v>
      </c>
      <c r="B40" s="171">
        <v>67173</v>
      </c>
      <c r="D40" t="s">
        <v>1403</v>
      </c>
      <c r="E40" t="s">
        <v>1404</v>
      </c>
      <c r="F40" t="s">
        <v>21</v>
      </c>
      <c r="G40" t="s">
        <v>60</v>
      </c>
      <c r="H40" t="s">
        <v>1893</v>
      </c>
      <c r="I40" t="s">
        <v>21</v>
      </c>
      <c r="J40" t="s">
        <v>1871</v>
      </c>
      <c r="K40">
        <v>0</v>
      </c>
      <c r="L40">
        <v>0</v>
      </c>
      <c r="M40" t="s">
        <v>1894</v>
      </c>
      <c r="O40" t="s">
        <v>1492</v>
      </c>
      <c r="P40" t="s">
        <v>1872</v>
      </c>
      <c r="Q40" t="s">
        <v>1493</v>
      </c>
      <c r="R40" t="s">
        <v>1895</v>
      </c>
    </row>
    <row r="41" spans="1:18" x14ac:dyDescent="0.25">
      <c r="A41" t="s">
        <v>1914</v>
      </c>
      <c r="B41" s="171">
        <v>67167</v>
      </c>
      <c r="D41" t="s">
        <v>1403</v>
      </c>
      <c r="E41" t="s">
        <v>1404</v>
      </c>
      <c r="F41" t="s">
        <v>21</v>
      </c>
      <c r="G41" t="s">
        <v>63</v>
      </c>
      <c r="H41" t="s">
        <v>1893</v>
      </c>
      <c r="I41" t="s">
        <v>21</v>
      </c>
      <c r="J41" t="s">
        <v>1871</v>
      </c>
      <c r="K41">
        <v>1400</v>
      </c>
      <c r="L41">
        <v>0</v>
      </c>
      <c r="M41" t="s">
        <v>1894</v>
      </c>
      <c r="O41" t="s">
        <v>1492</v>
      </c>
      <c r="P41" t="s">
        <v>1872</v>
      </c>
      <c r="Q41" t="s">
        <v>1493</v>
      </c>
      <c r="R41" t="s">
        <v>1895</v>
      </c>
    </row>
    <row r="42" spans="1:18" x14ac:dyDescent="0.25">
      <c r="A42" t="s">
        <v>1915</v>
      </c>
      <c r="B42" s="171">
        <v>67169</v>
      </c>
      <c r="D42" t="s">
        <v>1403</v>
      </c>
      <c r="E42" t="s">
        <v>1404</v>
      </c>
      <c r="F42" t="s">
        <v>21</v>
      </c>
      <c r="G42" t="s">
        <v>65</v>
      </c>
      <c r="H42" t="s">
        <v>1893</v>
      </c>
      <c r="I42" t="s">
        <v>21</v>
      </c>
      <c r="J42" t="s">
        <v>1871</v>
      </c>
      <c r="K42">
        <v>500</v>
      </c>
      <c r="L42">
        <v>0</v>
      </c>
      <c r="M42" t="s">
        <v>1894</v>
      </c>
      <c r="O42" t="s">
        <v>1492</v>
      </c>
      <c r="P42" t="s">
        <v>1872</v>
      </c>
      <c r="Q42" t="s">
        <v>1493</v>
      </c>
      <c r="R42" t="s">
        <v>1895</v>
      </c>
    </row>
    <row r="43" spans="1:18" x14ac:dyDescent="0.25">
      <c r="A43" t="s">
        <v>1916</v>
      </c>
      <c r="B43" s="171">
        <v>67173</v>
      </c>
      <c r="D43" t="s">
        <v>1403</v>
      </c>
      <c r="E43" t="s">
        <v>1404</v>
      </c>
      <c r="F43" t="s">
        <v>21</v>
      </c>
      <c r="G43" t="s">
        <v>67</v>
      </c>
      <c r="H43" t="s">
        <v>1893</v>
      </c>
      <c r="I43" t="s">
        <v>21</v>
      </c>
      <c r="J43" t="s">
        <v>1871</v>
      </c>
      <c r="K43">
        <v>1000</v>
      </c>
      <c r="L43">
        <v>0</v>
      </c>
      <c r="M43" t="s">
        <v>1894</v>
      </c>
      <c r="O43" t="s">
        <v>1492</v>
      </c>
      <c r="P43" t="s">
        <v>1872</v>
      </c>
      <c r="Q43" t="s">
        <v>1493</v>
      </c>
      <c r="R43" t="s">
        <v>1895</v>
      </c>
    </row>
    <row r="44" spans="1:18" x14ac:dyDescent="0.25">
      <c r="A44" t="s">
        <v>1917</v>
      </c>
      <c r="B44" s="171">
        <v>67173</v>
      </c>
      <c r="D44" t="s">
        <v>1403</v>
      </c>
      <c r="E44" t="s">
        <v>1404</v>
      </c>
      <c r="F44" t="s">
        <v>21</v>
      </c>
      <c r="G44" t="s">
        <v>69</v>
      </c>
      <c r="H44" t="s">
        <v>1893</v>
      </c>
      <c r="I44" t="s">
        <v>21</v>
      </c>
      <c r="J44" t="s">
        <v>1871</v>
      </c>
      <c r="K44">
        <v>1000</v>
      </c>
      <c r="L44">
        <v>0</v>
      </c>
      <c r="M44" t="s">
        <v>1894</v>
      </c>
      <c r="O44" t="s">
        <v>1492</v>
      </c>
      <c r="P44" t="s">
        <v>1872</v>
      </c>
      <c r="Q44" t="s">
        <v>1493</v>
      </c>
      <c r="R44" t="s">
        <v>1895</v>
      </c>
    </row>
    <row r="45" spans="1:18" x14ac:dyDescent="0.25">
      <c r="A45" t="s">
        <v>1918</v>
      </c>
      <c r="B45" s="171">
        <v>67173</v>
      </c>
      <c r="D45" t="s">
        <v>1403</v>
      </c>
      <c r="E45" t="s">
        <v>1404</v>
      </c>
      <c r="F45" t="s">
        <v>21</v>
      </c>
      <c r="G45" t="s">
        <v>70</v>
      </c>
      <c r="H45" t="s">
        <v>1893</v>
      </c>
      <c r="I45" t="s">
        <v>21</v>
      </c>
      <c r="J45" t="s">
        <v>1871</v>
      </c>
      <c r="K45">
        <v>1000</v>
      </c>
      <c r="L45">
        <v>0</v>
      </c>
      <c r="M45" t="s">
        <v>1894</v>
      </c>
      <c r="O45" t="s">
        <v>1492</v>
      </c>
      <c r="P45" t="s">
        <v>1872</v>
      </c>
      <c r="Q45" t="s">
        <v>1493</v>
      </c>
      <c r="R45" t="s">
        <v>1895</v>
      </c>
    </row>
    <row r="46" spans="1:18" x14ac:dyDescent="0.25">
      <c r="A46" t="s">
        <v>1919</v>
      </c>
      <c r="B46" s="171">
        <v>67142</v>
      </c>
      <c r="D46" t="s">
        <v>1407</v>
      </c>
      <c r="E46" t="s">
        <v>1406</v>
      </c>
      <c r="F46" t="s">
        <v>1496</v>
      </c>
      <c r="G46" t="s">
        <v>1331</v>
      </c>
      <c r="H46" t="s">
        <v>1495</v>
      </c>
      <c r="I46" t="s">
        <v>1920</v>
      </c>
      <c r="J46" t="s">
        <v>1871</v>
      </c>
      <c r="K46">
        <v>100000</v>
      </c>
      <c r="L46">
        <v>0</v>
      </c>
      <c r="M46" t="s">
        <v>1894</v>
      </c>
      <c r="O46" t="s">
        <v>1492</v>
      </c>
      <c r="P46" t="s">
        <v>1872</v>
      </c>
      <c r="Q46" t="s">
        <v>1493</v>
      </c>
      <c r="R46" t="s">
        <v>1921</v>
      </c>
    </row>
    <row r="47" spans="1:18" x14ac:dyDescent="0.25">
      <c r="A47" t="s">
        <v>1922</v>
      </c>
      <c r="B47" s="171">
        <v>67142</v>
      </c>
      <c r="D47" t="s">
        <v>1107</v>
      </c>
      <c r="E47" t="s">
        <v>1406</v>
      </c>
      <c r="F47" t="s">
        <v>1496</v>
      </c>
      <c r="G47" t="s">
        <v>1331</v>
      </c>
      <c r="H47" t="s">
        <v>1500</v>
      </c>
      <c r="I47" t="s">
        <v>1920</v>
      </c>
      <c r="J47" t="s">
        <v>1871</v>
      </c>
      <c r="K47">
        <v>100000</v>
      </c>
      <c r="L47">
        <v>0</v>
      </c>
      <c r="M47" t="s">
        <v>1894</v>
      </c>
      <c r="O47" t="s">
        <v>1492</v>
      </c>
      <c r="P47" t="s">
        <v>1872</v>
      </c>
      <c r="Q47" t="s">
        <v>1493</v>
      </c>
      <c r="R47" t="s">
        <v>1921</v>
      </c>
    </row>
    <row r="48" spans="1:18" x14ac:dyDescent="0.25">
      <c r="A48" t="s">
        <v>1923</v>
      </c>
      <c r="B48" s="171">
        <v>67152</v>
      </c>
      <c r="D48" t="s">
        <v>1407</v>
      </c>
      <c r="E48" t="s">
        <v>1406</v>
      </c>
      <c r="F48" t="s">
        <v>1496</v>
      </c>
      <c r="G48" t="s">
        <v>1331</v>
      </c>
      <c r="H48" t="s">
        <v>1495</v>
      </c>
      <c r="I48" t="s">
        <v>1920</v>
      </c>
      <c r="J48" t="s">
        <v>1871</v>
      </c>
      <c r="K48">
        <v>100000</v>
      </c>
      <c r="L48">
        <v>0</v>
      </c>
      <c r="M48" t="s">
        <v>1894</v>
      </c>
      <c r="O48" t="s">
        <v>1492</v>
      </c>
      <c r="P48" t="s">
        <v>1872</v>
      </c>
      <c r="Q48" t="s">
        <v>1493</v>
      </c>
      <c r="R48" t="s">
        <v>1921</v>
      </c>
    </row>
    <row r="49" spans="1:18" x14ac:dyDescent="0.25">
      <c r="A49" t="s">
        <v>1924</v>
      </c>
      <c r="B49" s="171">
        <v>67152</v>
      </c>
      <c r="D49" t="s">
        <v>1091</v>
      </c>
      <c r="E49" t="s">
        <v>1406</v>
      </c>
      <c r="F49" t="s">
        <v>1496</v>
      </c>
      <c r="G49" t="s">
        <v>1331</v>
      </c>
      <c r="H49" t="s">
        <v>1511</v>
      </c>
      <c r="I49" t="s">
        <v>1920</v>
      </c>
      <c r="J49" t="s">
        <v>1871</v>
      </c>
      <c r="K49">
        <v>92628</v>
      </c>
      <c r="L49">
        <v>0</v>
      </c>
      <c r="M49" t="s">
        <v>1894</v>
      </c>
      <c r="O49" t="s">
        <v>1492</v>
      </c>
      <c r="P49" t="s">
        <v>1872</v>
      </c>
      <c r="Q49" t="s">
        <v>1493</v>
      </c>
      <c r="R49" t="s">
        <v>1921</v>
      </c>
    </row>
    <row r="50" spans="1:18" x14ac:dyDescent="0.25">
      <c r="A50" t="s">
        <v>1925</v>
      </c>
      <c r="B50" s="171">
        <v>67153</v>
      </c>
      <c r="D50" t="s">
        <v>210</v>
      </c>
      <c r="E50" t="s">
        <v>1400</v>
      </c>
      <c r="F50" t="s">
        <v>1496</v>
      </c>
      <c r="G50" t="s">
        <v>1331</v>
      </c>
      <c r="H50" t="s">
        <v>1513</v>
      </c>
      <c r="I50" t="s">
        <v>1920</v>
      </c>
      <c r="J50" t="s">
        <v>1871</v>
      </c>
      <c r="K50">
        <v>12010</v>
      </c>
      <c r="L50">
        <v>0</v>
      </c>
      <c r="M50" t="s">
        <v>1894</v>
      </c>
      <c r="O50" t="s">
        <v>1492</v>
      </c>
      <c r="P50" t="s">
        <v>1872</v>
      </c>
      <c r="Q50" t="s">
        <v>1493</v>
      </c>
      <c r="R50" t="s">
        <v>1921</v>
      </c>
    </row>
    <row r="51" spans="1:18" x14ac:dyDescent="0.25">
      <c r="A51" t="s">
        <v>1926</v>
      </c>
      <c r="B51" s="171">
        <v>67159</v>
      </c>
      <c r="D51" t="s">
        <v>1091</v>
      </c>
      <c r="E51" t="s">
        <v>1406</v>
      </c>
      <c r="F51" t="s">
        <v>1496</v>
      </c>
      <c r="G51" t="s">
        <v>1331</v>
      </c>
      <c r="H51" t="s">
        <v>1511</v>
      </c>
      <c r="I51" t="s">
        <v>1920</v>
      </c>
      <c r="J51" t="s">
        <v>1871</v>
      </c>
      <c r="K51">
        <v>66970</v>
      </c>
      <c r="L51">
        <v>0</v>
      </c>
      <c r="M51" t="s">
        <v>1894</v>
      </c>
      <c r="O51" t="s">
        <v>1492</v>
      </c>
      <c r="P51" t="s">
        <v>1872</v>
      </c>
      <c r="Q51" t="s">
        <v>1493</v>
      </c>
      <c r="R51" t="s">
        <v>1921</v>
      </c>
    </row>
    <row r="52" spans="1:18" x14ac:dyDescent="0.25">
      <c r="A52" t="s">
        <v>1927</v>
      </c>
      <c r="B52" s="171">
        <v>67164</v>
      </c>
      <c r="D52" t="s">
        <v>1407</v>
      </c>
      <c r="E52" t="s">
        <v>1406</v>
      </c>
      <c r="F52" t="s">
        <v>1496</v>
      </c>
      <c r="G52" t="s">
        <v>1331</v>
      </c>
      <c r="H52" t="s">
        <v>1495</v>
      </c>
      <c r="I52" t="s">
        <v>1920</v>
      </c>
      <c r="J52" t="s">
        <v>1871</v>
      </c>
      <c r="K52">
        <v>100000</v>
      </c>
      <c r="L52">
        <v>0</v>
      </c>
      <c r="M52" t="s">
        <v>1894</v>
      </c>
      <c r="O52" t="s">
        <v>1492</v>
      </c>
      <c r="P52" t="s">
        <v>1872</v>
      </c>
      <c r="Q52" t="s">
        <v>1493</v>
      </c>
      <c r="R52" t="s">
        <v>1921</v>
      </c>
    </row>
    <row r="53" spans="1:18" x14ac:dyDescent="0.25">
      <c r="A53" t="s">
        <v>1928</v>
      </c>
      <c r="B53" s="171">
        <v>67164</v>
      </c>
      <c r="D53" t="s">
        <v>674</v>
      </c>
      <c r="E53" t="s">
        <v>1406</v>
      </c>
      <c r="F53" t="s">
        <v>1496</v>
      </c>
      <c r="G53" t="s">
        <v>1331</v>
      </c>
      <c r="H53" t="s">
        <v>1529</v>
      </c>
      <c r="I53" t="s">
        <v>1920</v>
      </c>
      <c r="J53" t="s">
        <v>1871</v>
      </c>
      <c r="K53">
        <v>50000</v>
      </c>
      <c r="L53">
        <v>0</v>
      </c>
      <c r="M53" t="s">
        <v>1894</v>
      </c>
      <c r="O53" t="s">
        <v>1492</v>
      </c>
      <c r="P53" t="s">
        <v>1872</v>
      </c>
      <c r="Q53" t="s">
        <v>1493</v>
      </c>
      <c r="R53" t="s">
        <v>1921</v>
      </c>
    </row>
    <row r="54" spans="1:18" x14ac:dyDescent="0.25">
      <c r="A54" t="s">
        <v>1929</v>
      </c>
      <c r="B54" s="171">
        <v>67159</v>
      </c>
      <c r="D54" t="s">
        <v>1091</v>
      </c>
      <c r="E54" t="s">
        <v>1406</v>
      </c>
      <c r="F54" t="s">
        <v>1496</v>
      </c>
      <c r="G54" t="s">
        <v>1331</v>
      </c>
      <c r="H54" t="s">
        <v>1511</v>
      </c>
      <c r="I54" t="s">
        <v>1920</v>
      </c>
      <c r="J54" t="s">
        <v>1871</v>
      </c>
      <c r="K54">
        <v>100000</v>
      </c>
      <c r="L54">
        <v>0</v>
      </c>
      <c r="M54" t="s">
        <v>1894</v>
      </c>
      <c r="O54" t="s">
        <v>1492</v>
      </c>
      <c r="P54" t="s">
        <v>1872</v>
      </c>
      <c r="Q54" t="s">
        <v>1493</v>
      </c>
      <c r="R54" t="s">
        <v>1921</v>
      </c>
    </row>
    <row r="55" spans="1:18" x14ac:dyDescent="0.25">
      <c r="A55" t="s">
        <v>1930</v>
      </c>
      <c r="B55" s="171">
        <v>67169</v>
      </c>
      <c r="D55" t="s">
        <v>210</v>
      </c>
      <c r="E55" t="s">
        <v>1400</v>
      </c>
      <c r="F55" t="s">
        <v>1496</v>
      </c>
      <c r="G55" t="s">
        <v>1331</v>
      </c>
      <c r="H55" t="s">
        <v>1537</v>
      </c>
      <c r="I55" t="s">
        <v>1920</v>
      </c>
      <c r="J55" t="s">
        <v>1871</v>
      </c>
      <c r="K55">
        <v>0</v>
      </c>
      <c r="L55">
        <v>0</v>
      </c>
      <c r="M55" t="s">
        <v>1894</v>
      </c>
      <c r="O55" t="s">
        <v>1492</v>
      </c>
      <c r="P55" t="s">
        <v>1872</v>
      </c>
      <c r="Q55" t="s">
        <v>1493</v>
      </c>
      <c r="R55" t="s">
        <v>1921</v>
      </c>
    </row>
    <row r="56" spans="1:18" x14ac:dyDescent="0.25">
      <c r="A56" t="s">
        <v>1931</v>
      </c>
      <c r="B56" s="171">
        <v>67170</v>
      </c>
      <c r="D56" t="s">
        <v>1107</v>
      </c>
      <c r="E56" t="s">
        <v>1406</v>
      </c>
      <c r="F56" t="s">
        <v>1496</v>
      </c>
      <c r="G56" t="s">
        <v>1331</v>
      </c>
      <c r="H56" t="s">
        <v>1544</v>
      </c>
      <c r="I56" t="s">
        <v>1920</v>
      </c>
      <c r="J56" t="s">
        <v>1871</v>
      </c>
      <c r="K56">
        <v>60010</v>
      </c>
      <c r="L56">
        <v>0</v>
      </c>
      <c r="M56" t="s">
        <v>1894</v>
      </c>
      <c r="O56" t="s">
        <v>1492</v>
      </c>
      <c r="P56" t="s">
        <v>1872</v>
      </c>
      <c r="Q56" t="s">
        <v>1493</v>
      </c>
      <c r="R56" t="s">
        <v>1921</v>
      </c>
    </row>
    <row r="57" spans="1:18" x14ac:dyDescent="0.25">
      <c r="A57" t="s">
        <v>1932</v>
      </c>
      <c r="B57" s="171">
        <v>67172</v>
      </c>
      <c r="D57" t="s">
        <v>1407</v>
      </c>
      <c r="E57" t="s">
        <v>1406</v>
      </c>
      <c r="F57" t="s">
        <v>1496</v>
      </c>
      <c r="G57" t="s">
        <v>1331</v>
      </c>
      <c r="H57" t="s">
        <v>1495</v>
      </c>
      <c r="I57" t="s">
        <v>1920</v>
      </c>
      <c r="J57" t="s">
        <v>1871</v>
      </c>
      <c r="K57">
        <v>100000</v>
      </c>
      <c r="L57">
        <v>0</v>
      </c>
      <c r="M57" t="s">
        <v>1894</v>
      </c>
      <c r="O57" t="s">
        <v>1492</v>
      </c>
      <c r="P57" t="s">
        <v>1872</v>
      </c>
      <c r="Q57" t="s">
        <v>1493</v>
      </c>
      <c r="R57" t="s">
        <v>1921</v>
      </c>
    </row>
    <row r="58" spans="1:18" x14ac:dyDescent="0.25">
      <c r="A58" t="s">
        <v>1933</v>
      </c>
      <c r="B58" s="171">
        <v>67172</v>
      </c>
      <c r="D58" t="s">
        <v>1407</v>
      </c>
      <c r="E58" t="s">
        <v>1406</v>
      </c>
      <c r="F58" t="s">
        <v>1496</v>
      </c>
      <c r="G58" t="s">
        <v>1331</v>
      </c>
      <c r="H58" t="s">
        <v>1495</v>
      </c>
      <c r="I58" t="s">
        <v>1920</v>
      </c>
      <c r="J58" t="s">
        <v>1871</v>
      </c>
      <c r="K58">
        <v>8555</v>
      </c>
      <c r="L58">
        <v>0</v>
      </c>
      <c r="M58" t="s">
        <v>1894</v>
      </c>
      <c r="O58" t="s">
        <v>1492</v>
      </c>
      <c r="P58" t="s">
        <v>1872</v>
      </c>
      <c r="Q58" t="s">
        <v>1493</v>
      </c>
      <c r="R58" t="s">
        <v>1921</v>
      </c>
    </row>
    <row r="59" spans="1:18" x14ac:dyDescent="0.25">
      <c r="A59" t="s">
        <v>1934</v>
      </c>
      <c r="B59" s="171">
        <v>67156</v>
      </c>
      <c r="D59" t="s">
        <v>1308</v>
      </c>
      <c r="E59" t="s">
        <v>1400</v>
      </c>
      <c r="F59" t="s">
        <v>1491</v>
      </c>
      <c r="G59" t="s">
        <v>1331</v>
      </c>
      <c r="H59" t="s">
        <v>1517</v>
      </c>
      <c r="I59" t="s">
        <v>1920</v>
      </c>
      <c r="J59" t="s">
        <v>1871</v>
      </c>
      <c r="K59">
        <v>0</v>
      </c>
      <c r="L59">
        <v>7000</v>
      </c>
      <c r="M59" t="s">
        <v>1331</v>
      </c>
      <c r="O59" t="s">
        <v>1492</v>
      </c>
      <c r="P59" t="s">
        <v>1872</v>
      </c>
      <c r="Q59" t="s">
        <v>1493</v>
      </c>
      <c r="R59" t="s">
        <v>1935</v>
      </c>
    </row>
    <row r="60" spans="1:18" x14ac:dyDescent="0.25">
      <c r="A60" t="s">
        <v>1936</v>
      </c>
      <c r="B60" s="171">
        <v>67172</v>
      </c>
      <c r="D60" t="s">
        <v>1308</v>
      </c>
      <c r="E60" t="s">
        <v>1400</v>
      </c>
      <c r="F60" t="s">
        <v>1491</v>
      </c>
      <c r="G60" t="s">
        <v>1331</v>
      </c>
      <c r="H60" t="s">
        <v>1550</v>
      </c>
      <c r="I60" t="s">
        <v>1920</v>
      </c>
      <c r="J60" t="s">
        <v>1871</v>
      </c>
      <c r="K60">
        <v>0</v>
      </c>
      <c r="L60">
        <v>10000</v>
      </c>
      <c r="M60" t="s">
        <v>1331</v>
      </c>
      <c r="O60" t="s">
        <v>1492</v>
      </c>
      <c r="P60" t="s">
        <v>1872</v>
      </c>
      <c r="Q60" t="s">
        <v>1493</v>
      </c>
      <c r="R60" t="s">
        <v>1935</v>
      </c>
    </row>
    <row r="61" spans="1:18" x14ac:dyDescent="0.25">
      <c r="A61" t="s">
        <v>1937</v>
      </c>
      <c r="B61" s="171">
        <v>46202</v>
      </c>
      <c r="D61" t="s">
        <v>674</v>
      </c>
      <c r="E61" t="s">
        <v>1406</v>
      </c>
      <c r="F61" t="s">
        <v>1387</v>
      </c>
      <c r="G61" t="s">
        <v>1869</v>
      </c>
      <c r="H61" t="s">
        <v>1870</v>
      </c>
      <c r="I61" t="s">
        <v>1758</v>
      </c>
      <c r="J61" t="s">
        <v>1871</v>
      </c>
      <c r="K61">
        <v>81953</v>
      </c>
      <c r="L61">
        <v>0</v>
      </c>
      <c r="O61" t="s">
        <v>1492</v>
      </c>
      <c r="P61" t="s">
        <v>1872</v>
      </c>
      <c r="Q61" t="s">
        <v>1493</v>
      </c>
      <c r="R61" t="s">
        <v>1938</v>
      </c>
    </row>
    <row r="62" spans="1:18" x14ac:dyDescent="0.25">
      <c r="A62" t="s">
        <v>1939</v>
      </c>
      <c r="B62" s="171">
        <v>46202</v>
      </c>
      <c r="D62" t="s">
        <v>1414</v>
      </c>
      <c r="E62" t="s">
        <v>1400</v>
      </c>
      <c r="F62" t="s">
        <v>1387</v>
      </c>
      <c r="G62" t="s">
        <v>1869</v>
      </c>
      <c r="H62" t="s">
        <v>1870</v>
      </c>
      <c r="I62" t="s">
        <v>1758</v>
      </c>
      <c r="J62" t="s">
        <v>1871</v>
      </c>
      <c r="K62">
        <v>16500</v>
      </c>
      <c r="L62">
        <v>0</v>
      </c>
      <c r="O62" t="s">
        <v>1492</v>
      </c>
      <c r="P62" t="s">
        <v>1872</v>
      </c>
      <c r="Q62" t="s">
        <v>1493</v>
      </c>
      <c r="R62" t="s">
        <v>1938</v>
      </c>
    </row>
    <row r="63" spans="1:18" x14ac:dyDescent="0.25">
      <c r="A63" t="s">
        <v>1940</v>
      </c>
      <c r="B63" s="171">
        <v>46202</v>
      </c>
      <c r="D63" t="s">
        <v>1415</v>
      </c>
      <c r="E63" t="s">
        <v>1400</v>
      </c>
      <c r="F63" t="s">
        <v>1387</v>
      </c>
      <c r="G63" t="s">
        <v>1869</v>
      </c>
      <c r="H63" t="s">
        <v>1870</v>
      </c>
      <c r="I63" t="s">
        <v>1758</v>
      </c>
      <c r="J63" t="s">
        <v>1871</v>
      </c>
      <c r="K63">
        <v>2160</v>
      </c>
      <c r="L63">
        <v>0</v>
      </c>
      <c r="O63" t="s">
        <v>1492</v>
      </c>
      <c r="P63" t="s">
        <v>1872</v>
      </c>
      <c r="Q63" t="s">
        <v>1493</v>
      </c>
      <c r="R63" t="s">
        <v>1938</v>
      </c>
    </row>
    <row r="64" spans="1:18" x14ac:dyDescent="0.25">
      <c r="A64" t="s">
        <v>1941</v>
      </c>
      <c r="B64" s="171">
        <v>46202</v>
      </c>
      <c r="D64" t="s">
        <v>1416</v>
      </c>
      <c r="E64" t="s">
        <v>1400</v>
      </c>
      <c r="F64" t="s">
        <v>1387</v>
      </c>
      <c r="G64" t="s">
        <v>1869</v>
      </c>
      <c r="H64" t="s">
        <v>1870</v>
      </c>
      <c r="I64" t="s">
        <v>1758</v>
      </c>
      <c r="J64" t="s">
        <v>1871</v>
      </c>
      <c r="K64">
        <v>11950</v>
      </c>
      <c r="L64">
        <v>0</v>
      </c>
      <c r="O64" t="s">
        <v>1492</v>
      </c>
      <c r="P64" t="s">
        <v>1872</v>
      </c>
      <c r="Q64" t="s">
        <v>1493</v>
      </c>
      <c r="R64" t="s">
        <v>1938</v>
      </c>
    </row>
    <row r="65" spans="1:18" x14ac:dyDescent="0.25">
      <c r="A65" t="s">
        <v>1942</v>
      </c>
      <c r="B65" s="171">
        <v>46202</v>
      </c>
      <c r="D65" t="s">
        <v>1417</v>
      </c>
      <c r="E65" t="s">
        <v>1406</v>
      </c>
      <c r="F65" t="s">
        <v>1387</v>
      </c>
      <c r="G65" t="s">
        <v>1869</v>
      </c>
      <c r="H65" t="s">
        <v>1870</v>
      </c>
      <c r="I65" t="s">
        <v>1758</v>
      </c>
      <c r="J65" t="s">
        <v>1871</v>
      </c>
      <c r="K65">
        <v>0</v>
      </c>
      <c r="L65">
        <v>69018</v>
      </c>
      <c r="O65" t="s">
        <v>1492</v>
      </c>
      <c r="P65" t="s">
        <v>1872</v>
      </c>
      <c r="Q65" t="s">
        <v>1493</v>
      </c>
      <c r="R65" t="s">
        <v>1938</v>
      </c>
    </row>
    <row r="66" spans="1:18" x14ac:dyDescent="0.25">
      <c r="A66" t="s">
        <v>1943</v>
      </c>
      <c r="B66" s="171">
        <v>46202</v>
      </c>
      <c r="D66" t="s">
        <v>1418</v>
      </c>
      <c r="E66" t="s">
        <v>1406</v>
      </c>
      <c r="F66" t="s">
        <v>1387</v>
      </c>
      <c r="G66" t="s">
        <v>1869</v>
      </c>
      <c r="H66" t="s">
        <v>1870</v>
      </c>
      <c r="I66" t="s">
        <v>1758</v>
      </c>
      <c r="J66" t="s">
        <v>1871</v>
      </c>
      <c r="K66">
        <v>0</v>
      </c>
      <c r="L66">
        <v>49335</v>
      </c>
      <c r="O66" t="s">
        <v>1492</v>
      </c>
      <c r="P66" t="s">
        <v>1872</v>
      </c>
      <c r="Q66" t="s">
        <v>1493</v>
      </c>
      <c r="R66" t="s">
        <v>1938</v>
      </c>
    </row>
    <row r="67" spans="1:18" x14ac:dyDescent="0.25">
      <c r="A67" t="s">
        <v>1944</v>
      </c>
      <c r="B67" s="171">
        <v>46202</v>
      </c>
      <c r="D67" t="s">
        <v>1419</v>
      </c>
      <c r="E67" t="s">
        <v>1406</v>
      </c>
      <c r="F67" t="s">
        <v>1387</v>
      </c>
      <c r="G67" t="s">
        <v>1869</v>
      </c>
      <c r="H67" t="s">
        <v>1870</v>
      </c>
      <c r="I67" t="s">
        <v>1758</v>
      </c>
      <c r="J67" t="s">
        <v>1871</v>
      </c>
      <c r="K67">
        <v>0</v>
      </c>
      <c r="L67">
        <v>22800</v>
      </c>
      <c r="O67" t="s">
        <v>1492</v>
      </c>
      <c r="P67" t="s">
        <v>1872</v>
      </c>
      <c r="Q67" t="s">
        <v>1493</v>
      </c>
      <c r="R67" t="s">
        <v>1938</v>
      </c>
    </row>
    <row r="68" spans="1:18" x14ac:dyDescent="0.25">
      <c r="A68" t="s">
        <v>1945</v>
      </c>
      <c r="B68" s="171">
        <v>46202</v>
      </c>
      <c r="D68" t="s">
        <v>1420</v>
      </c>
      <c r="E68" t="s">
        <v>1406</v>
      </c>
      <c r="F68" t="s">
        <v>1387</v>
      </c>
      <c r="G68" t="s">
        <v>1869</v>
      </c>
      <c r="H68" t="s">
        <v>1870</v>
      </c>
      <c r="I68" t="s">
        <v>1758</v>
      </c>
      <c r="J68" t="s">
        <v>1871</v>
      </c>
      <c r="K68">
        <v>0</v>
      </c>
      <c r="L68">
        <v>116292</v>
      </c>
      <c r="O68" t="s">
        <v>1492</v>
      </c>
      <c r="P68" t="s">
        <v>1872</v>
      </c>
      <c r="Q68" t="s">
        <v>1493</v>
      </c>
      <c r="R68" t="s">
        <v>1938</v>
      </c>
    </row>
  </sheetData>
  <mergeCells count="1">
    <mergeCell ref="A1:R1"/>
  </mergeCell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6940"/>
  <sheetViews>
    <sheetView workbookViewId="0"/>
  </sheetViews>
  <sheetFormatPr defaultRowHeight="15" x14ac:dyDescent="0.25"/>
  <cols>
    <col min="1" max="2" width="12" customWidth="1"/>
  </cols>
  <sheetData>
    <row r="1" spans="1:2" x14ac:dyDescent="0.25">
      <c r="A1" t="s">
        <v>1946</v>
      </c>
      <c r="B1" t="s">
        <v>1947</v>
      </c>
    </row>
    <row r="2" spans="1:2" x14ac:dyDescent="0.25">
      <c r="A2" s="115" t="s">
        <v>1948</v>
      </c>
      <c r="B2" s="193">
        <v>45761</v>
      </c>
    </row>
    <row r="3" spans="1:2" x14ac:dyDescent="0.25">
      <c r="A3" s="115" t="s">
        <v>1949</v>
      </c>
      <c r="B3" s="193">
        <v>45762</v>
      </c>
    </row>
    <row r="4" spans="1:2" x14ac:dyDescent="0.25">
      <c r="A4" s="115" t="s">
        <v>1950</v>
      </c>
      <c r="B4" s="193">
        <v>45763</v>
      </c>
    </row>
    <row r="5" spans="1:2" x14ac:dyDescent="0.25">
      <c r="A5" s="115" t="s">
        <v>1951</v>
      </c>
      <c r="B5" s="193">
        <v>45764</v>
      </c>
    </row>
    <row r="6" spans="1:2" x14ac:dyDescent="0.25">
      <c r="A6" s="115" t="s">
        <v>1952</v>
      </c>
      <c r="B6" s="193">
        <v>45765</v>
      </c>
    </row>
    <row r="7" spans="1:2" x14ac:dyDescent="0.25">
      <c r="A7" s="115" t="s">
        <v>1953</v>
      </c>
      <c r="B7" s="193">
        <v>45766</v>
      </c>
    </row>
    <row r="8" spans="1:2" x14ac:dyDescent="0.25">
      <c r="A8" s="115" t="s">
        <v>1954</v>
      </c>
      <c r="B8" s="193">
        <v>45767</v>
      </c>
    </row>
    <row r="9" spans="1:2" x14ac:dyDescent="0.25">
      <c r="A9" s="115" t="s">
        <v>1955</v>
      </c>
      <c r="B9" s="193">
        <v>45768</v>
      </c>
    </row>
    <row r="10" spans="1:2" x14ac:dyDescent="0.25">
      <c r="A10" s="115" t="s">
        <v>1956</v>
      </c>
      <c r="B10" s="193">
        <v>45769</v>
      </c>
    </row>
    <row r="11" spans="1:2" x14ac:dyDescent="0.25">
      <c r="A11" s="115" t="s">
        <v>1957</v>
      </c>
      <c r="B11" s="193">
        <v>45770</v>
      </c>
    </row>
    <row r="12" spans="1:2" x14ac:dyDescent="0.25">
      <c r="A12" s="115" t="s">
        <v>1958</v>
      </c>
      <c r="B12" s="193">
        <v>45771</v>
      </c>
    </row>
    <row r="13" spans="1:2" x14ac:dyDescent="0.25">
      <c r="A13" s="115" t="s">
        <v>1959</v>
      </c>
      <c r="B13" s="193">
        <v>45772</v>
      </c>
    </row>
    <row r="14" spans="1:2" x14ac:dyDescent="0.25">
      <c r="A14" s="115" t="s">
        <v>1960</v>
      </c>
      <c r="B14" s="193">
        <v>45773</v>
      </c>
    </row>
    <row r="15" spans="1:2" x14ac:dyDescent="0.25">
      <c r="A15" s="115" t="s">
        <v>1961</v>
      </c>
      <c r="B15" s="193">
        <v>45774</v>
      </c>
    </row>
    <row r="16" spans="1:2" x14ac:dyDescent="0.25">
      <c r="A16" s="115" t="s">
        <v>1962</v>
      </c>
      <c r="B16" s="193">
        <v>45775</v>
      </c>
    </row>
    <row r="17" spans="1:2" x14ac:dyDescent="0.25">
      <c r="A17" s="115" t="s">
        <v>1963</v>
      </c>
      <c r="B17" s="193">
        <v>45776</v>
      </c>
    </row>
    <row r="18" spans="1:2" x14ac:dyDescent="0.25">
      <c r="A18" s="115" t="s">
        <v>1964</v>
      </c>
      <c r="B18" s="193">
        <v>45777</v>
      </c>
    </row>
    <row r="19" spans="1:2" x14ac:dyDescent="0.25">
      <c r="A19" s="115" t="s">
        <v>1965</v>
      </c>
      <c r="B19" s="193">
        <v>45778</v>
      </c>
    </row>
    <row r="20" spans="1:2" x14ac:dyDescent="0.25">
      <c r="A20" s="115" t="s">
        <v>1966</v>
      </c>
      <c r="B20" s="193">
        <v>45779</v>
      </c>
    </row>
    <row r="21" spans="1:2" x14ac:dyDescent="0.25">
      <c r="A21" s="115" t="s">
        <v>1967</v>
      </c>
      <c r="B21" s="193">
        <v>45780</v>
      </c>
    </row>
    <row r="22" spans="1:2" x14ac:dyDescent="0.25">
      <c r="A22" s="115" t="s">
        <v>1968</v>
      </c>
      <c r="B22" s="193">
        <v>45781</v>
      </c>
    </row>
    <row r="23" spans="1:2" x14ac:dyDescent="0.25">
      <c r="A23" s="115" t="s">
        <v>1969</v>
      </c>
      <c r="B23" s="193">
        <v>45782</v>
      </c>
    </row>
    <row r="24" spans="1:2" x14ac:dyDescent="0.25">
      <c r="A24" s="115" t="s">
        <v>1970</v>
      </c>
      <c r="B24" s="193">
        <v>45783</v>
      </c>
    </row>
    <row r="25" spans="1:2" x14ac:dyDescent="0.25">
      <c r="A25" s="115" t="s">
        <v>1971</v>
      </c>
      <c r="B25" s="193">
        <v>45784</v>
      </c>
    </row>
    <row r="26" spans="1:2" x14ac:dyDescent="0.25">
      <c r="A26" s="115" t="s">
        <v>1972</v>
      </c>
      <c r="B26" s="193">
        <v>45785</v>
      </c>
    </row>
    <row r="27" spans="1:2" x14ac:dyDescent="0.25">
      <c r="A27" s="115" t="s">
        <v>1973</v>
      </c>
      <c r="B27" s="193">
        <v>45786</v>
      </c>
    </row>
    <row r="28" spans="1:2" x14ac:dyDescent="0.25">
      <c r="A28" s="115" t="s">
        <v>1974</v>
      </c>
      <c r="B28" s="193">
        <v>45787</v>
      </c>
    </row>
    <row r="29" spans="1:2" x14ac:dyDescent="0.25">
      <c r="A29" s="115" t="s">
        <v>1975</v>
      </c>
      <c r="B29" s="193">
        <v>45788</v>
      </c>
    </row>
    <row r="30" spans="1:2" x14ac:dyDescent="0.25">
      <c r="A30" s="115" t="s">
        <v>1976</v>
      </c>
      <c r="B30" s="193">
        <v>45789</v>
      </c>
    </row>
    <row r="31" spans="1:2" x14ac:dyDescent="0.25">
      <c r="A31" s="115" t="s">
        <v>1977</v>
      </c>
      <c r="B31" s="193">
        <v>45790</v>
      </c>
    </row>
    <row r="32" spans="1:2" x14ac:dyDescent="0.25">
      <c r="A32" s="115" t="s">
        <v>1978</v>
      </c>
      <c r="B32" s="193">
        <v>45791</v>
      </c>
    </row>
    <row r="33" spans="1:2" x14ac:dyDescent="0.25">
      <c r="A33" s="115" t="s">
        <v>1979</v>
      </c>
      <c r="B33" s="193">
        <v>45792</v>
      </c>
    </row>
    <row r="34" spans="1:2" x14ac:dyDescent="0.25">
      <c r="A34" s="115" t="s">
        <v>1980</v>
      </c>
      <c r="B34" s="193">
        <v>45793</v>
      </c>
    </row>
    <row r="35" spans="1:2" x14ac:dyDescent="0.25">
      <c r="A35" s="115" t="s">
        <v>1981</v>
      </c>
      <c r="B35" s="193">
        <v>45794</v>
      </c>
    </row>
    <row r="36" spans="1:2" x14ac:dyDescent="0.25">
      <c r="A36" s="115" t="s">
        <v>1982</v>
      </c>
      <c r="B36" s="193">
        <v>45795</v>
      </c>
    </row>
    <row r="37" spans="1:2" x14ac:dyDescent="0.25">
      <c r="A37" s="115" t="s">
        <v>1983</v>
      </c>
      <c r="B37" s="193">
        <v>45796</v>
      </c>
    </row>
    <row r="38" spans="1:2" x14ac:dyDescent="0.25">
      <c r="A38" s="115" t="s">
        <v>1984</v>
      </c>
      <c r="B38" s="193">
        <v>45797</v>
      </c>
    </row>
    <row r="39" spans="1:2" x14ac:dyDescent="0.25">
      <c r="A39" s="115" t="s">
        <v>1985</v>
      </c>
      <c r="B39" s="193">
        <v>45798</v>
      </c>
    </row>
    <row r="40" spans="1:2" x14ac:dyDescent="0.25">
      <c r="A40" s="115" t="s">
        <v>1986</v>
      </c>
      <c r="B40" s="193">
        <v>45799</v>
      </c>
    </row>
    <row r="41" spans="1:2" x14ac:dyDescent="0.25">
      <c r="A41" s="115" t="s">
        <v>1987</v>
      </c>
      <c r="B41" s="193">
        <v>45800</v>
      </c>
    </row>
    <row r="42" spans="1:2" x14ac:dyDescent="0.25">
      <c r="A42" s="115" t="s">
        <v>1988</v>
      </c>
      <c r="B42" s="193">
        <v>45801</v>
      </c>
    </row>
    <row r="43" spans="1:2" x14ac:dyDescent="0.25">
      <c r="A43" s="115" t="s">
        <v>1989</v>
      </c>
      <c r="B43" s="193">
        <v>45802</v>
      </c>
    </row>
    <row r="44" spans="1:2" x14ac:dyDescent="0.25">
      <c r="A44" s="115" t="s">
        <v>1990</v>
      </c>
      <c r="B44" s="193">
        <v>45803</v>
      </c>
    </row>
    <row r="45" spans="1:2" x14ac:dyDescent="0.25">
      <c r="A45" s="115" t="s">
        <v>1991</v>
      </c>
      <c r="B45" s="193">
        <v>45804</v>
      </c>
    </row>
    <row r="46" spans="1:2" x14ac:dyDescent="0.25">
      <c r="A46" s="115" t="s">
        <v>1992</v>
      </c>
      <c r="B46" s="193">
        <v>45805</v>
      </c>
    </row>
    <row r="47" spans="1:2" x14ac:dyDescent="0.25">
      <c r="A47" s="115" t="s">
        <v>1993</v>
      </c>
      <c r="B47" s="193">
        <v>45806</v>
      </c>
    </row>
    <row r="48" spans="1:2" x14ac:dyDescent="0.25">
      <c r="A48" s="115" t="s">
        <v>1994</v>
      </c>
      <c r="B48" s="193">
        <v>45807</v>
      </c>
    </row>
    <row r="49" spans="1:2" x14ac:dyDescent="0.25">
      <c r="A49" s="115" t="s">
        <v>1995</v>
      </c>
      <c r="B49" s="193">
        <v>45808</v>
      </c>
    </row>
    <row r="50" spans="1:2" x14ac:dyDescent="0.25">
      <c r="A50" s="115" t="s">
        <v>1996</v>
      </c>
      <c r="B50" s="193">
        <v>45809</v>
      </c>
    </row>
    <row r="51" spans="1:2" x14ac:dyDescent="0.25">
      <c r="A51" s="115" t="s">
        <v>1997</v>
      </c>
      <c r="B51" s="193">
        <v>45810</v>
      </c>
    </row>
    <row r="52" spans="1:2" x14ac:dyDescent="0.25">
      <c r="A52" s="115" t="s">
        <v>1998</v>
      </c>
      <c r="B52" s="193">
        <v>45811</v>
      </c>
    </row>
    <row r="53" spans="1:2" x14ac:dyDescent="0.25">
      <c r="A53" s="115" t="s">
        <v>1999</v>
      </c>
      <c r="B53" s="193">
        <v>45812</v>
      </c>
    </row>
    <row r="54" spans="1:2" x14ac:dyDescent="0.25">
      <c r="A54" s="115" t="s">
        <v>2000</v>
      </c>
      <c r="B54" s="193">
        <v>45813</v>
      </c>
    </row>
    <row r="55" spans="1:2" x14ac:dyDescent="0.25">
      <c r="A55" s="115" t="s">
        <v>2001</v>
      </c>
      <c r="B55" s="193">
        <v>45814</v>
      </c>
    </row>
    <row r="56" spans="1:2" x14ac:dyDescent="0.25">
      <c r="A56" s="115" t="s">
        <v>2002</v>
      </c>
      <c r="B56" s="193">
        <v>45815</v>
      </c>
    </row>
    <row r="57" spans="1:2" x14ac:dyDescent="0.25">
      <c r="A57" s="115" t="s">
        <v>2003</v>
      </c>
      <c r="B57" s="193">
        <v>45816</v>
      </c>
    </row>
    <row r="58" spans="1:2" x14ac:dyDescent="0.25">
      <c r="A58" s="115" t="s">
        <v>2004</v>
      </c>
      <c r="B58" s="193">
        <v>45817</v>
      </c>
    </row>
    <row r="59" spans="1:2" x14ac:dyDescent="0.25">
      <c r="A59" s="115" t="s">
        <v>2005</v>
      </c>
      <c r="B59" s="193">
        <v>45818</v>
      </c>
    </row>
    <row r="60" spans="1:2" x14ac:dyDescent="0.25">
      <c r="A60" s="115" t="s">
        <v>2006</v>
      </c>
      <c r="B60" s="193">
        <v>45819</v>
      </c>
    </row>
    <row r="61" spans="1:2" x14ac:dyDescent="0.25">
      <c r="A61" s="115" t="s">
        <v>2007</v>
      </c>
      <c r="B61" s="193">
        <v>45820</v>
      </c>
    </row>
    <row r="62" spans="1:2" x14ac:dyDescent="0.25">
      <c r="A62" s="115" t="s">
        <v>2008</v>
      </c>
      <c r="B62" s="193">
        <v>45821</v>
      </c>
    </row>
    <row r="63" spans="1:2" x14ac:dyDescent="0.25">
      <c r="A63" s="115" t="s">
        <v>2009</v>
      </c>
      <c r="B63" s="193">
        <v>45822</v>
      </c>
    </row>
    <row r="64" spans="1:2" x14ac:dyDescent="0.25">
      <c r="A64" s="115" t="s">
        <v>2010</v>
      </c>
      <c r="B64" s="193">
        <v>45823</v>
      </c>
    </row>
    <row r="65" spans="1:2" x14ac:dyDescent="0.25">
      <c r="A65" s="115" t="s">
        <v>2011</v>
      </c>
      <c r="B65" s="193">
        <v>45824</v>
      </c>
    </row>
    <row r="66" spans="1:2" x14ac:dyDescent="0.25">
      <c r="A66" s="115" t="s">
        <v>2012</v>
      </c>
      <c r="B66" s="193">
        <v>45825</v>
      </c>
    </row>
    <row r="67" spans="1:2" x14ac:dyDescent="0.25">
      <c r="A67" s="115" t="s">
        <v>2013</v>
      </c>
      <c r="B67" s="193">
        <v>45826</v>
      </c>
    </row>
    <row r="68" spans="1:2" x14ac:dyDescent="0.25">
      <c r="A68" s="115" t="s">
        <v>2014</v>
      </c>
      <c r="B68" s="193">
        <v>45827</v>
      </c>
    </row>
    <row r="69" spans="1:2" x14ac:dyDescent="0.25">
      <c r="A69" s="115" t="s">
        <v>2015</v>
      </c>
      <c r="B69" s="193">
        <v>45828</v>
      </c>
    </row>
    <row r="70" spans="1:2" x14ac:dyDescent="0.25">
      <c r="A70" s="115" t="s">
        <v>2016</v>
      </c>
      <c r="B70" s="193">
        <v>45829</v>
      </c>
    </row>
    <row r="71" spans="1:2" x14ac:dyDescent="0.25">
      <c r="A71" s="115" t="s">
        <v>2017</v>
      </c>
      <c r="B71" s="193">
        <v>45830</v>
      </c>
    </row>
    <row r="72" spans="1:2" x14ac:dyDescent="0.25">
      <c r="A72" s="115" t="s">
        <v>2018</v>
      </c>
      <c r="B72" s="193">
        <v>45831</v>
      </c>
    </row>
    <row r="73" spans="1:2" x14ac:dyDescent="0.25">
      <c r="A73" s="115" t="s">
        <v>2019</v>
      </c>
      <c r="B73" s="193">
        <v>45832</v>
      </c>
    </row>
    <row r="74" spans="1:2" x14ac:dyDescent="0.25">
      <c r="A74" s="115" t="s">
        <v>2020</v>
      </c>
      <c r="B74" s="193">
        <v>45833</v>
      </c>
    </row>
    <row r="75" spans="1:2" x14ac:dyDescent="0.25">
      <c r="A75" s="115" t="s">
        <v>2021</v>
      </c>
      <c r="B75" s="193">
        <v>45834</v>
      </c>
    </row>
    <row r="76" spans="1:2" x14ac:dyDescent="0.25">
      <c r="A76" s="115" t="s">
        <v>2022</v>
      </c>
      <c r="B76" s="193">
        <v>45835</v>
      </c>
    </row>
    <row r="77" spans="1:2" x14ac:dyDescent="0.25">
      <c r="A77" s="115" t="s">
        <v>2023</v>
      </c>
      <c r="B77" s="193">
        <v>45836</v>
      </c>
    </row>
    <row r="78" spans="1:2" x14ac:dyDescent="0.25">
      <c r="A78" s="115" t="s">
        <v>2024</v>
      </c>
      <c r="B78" s="193">
        <v>45837</v>
      </c>
    </row>
    <row r="79" spans="1:2" x14ac:dyDescent="0.25">
      <c r="A79" s="115" t="s">
        <v>2025</v>
      </c>
      <c r="B79" s="193">
        <v>45838</v>
      </c>
    </row>
    <row r="80" spans="1:2" x14ac:dyDescent="0.25">
      <c r="A80" s="115" t="s">
        <v>2026</v>
      </c>
      <c r="B80" s="193">
        <v>45839</v>
      </c>
    </row>
    <row r="81" spans="1:2" x14ac:dyDescent="0.25">
      <c r="A81" s="115" t="s">
        <v>2027</v>
      </c>
      <c r="B81" s="193">
        <v>45840</v>
      </c>
    </row>
    <row r="82" spans="1:2" x14ac:dyDescent="0.25">
      <c r="A82" s="115" t="s">
        <v>2028</v>
      </c>
      <c r="B82" s="193">
        <v>45841</v>
      </c>
    </row>
    <row r="83" spans="1:2" x14ac:dyDescent="0.25">
      <c r="A83" s="115" t="s">
        <v>2029</v>
      </c>
      <c r="B83" s="193">
        <v>45842</v>
      </c>
    </row>
    <row r="84" spans="1:2" x14ac:dyDescent="0.25">
      <c r="A84" s="115" t="s">
        <v>2030</v>
      </c>
      <c r="B84" s="193">
        <v>45843</v>
      </c>
    </row>
    <row r="85" spans="1:2" x14ac:dyDescent="0.25">
      <c r="A85" s="115" t="s">
        <v>2031</v>
      </c>
      <c r="B85" s="193">
        <v>45844</v>
      </c>
    </row>
    <row r="86" spans="1:2" x14ac:dyDescent="0.25">
      <c r="A86" s="115" t="s">
        <v>2032</v>
      </c>
      <c r="B86" s="193">
        <v>45845</v>
      </c>
    </row>
    <row r="87" spans="1:2" x14ac:dyDescent="0.25">
      <c r="A87" s="115" t="s">
        <v>2033</v>
      </c>
      <c r="B87" s="193">
        <v>45846</v>
      </c>
    </row>
    <row r="88" spans="1:2" x14ac:dyDescent="0.25">
      <c r="A88" s="115" t="s">
        <v>2034</v>
      </c>
      <c r="B88" s="193">
        <v>45847</v>
      </c>
    </row>
    <row r="89" spans="1:2" x14ac:dyDescent="0.25">
      <c r="A89" s="115" t="s">
        <v>2035</v>
      </c>
      <c r="B89" s="193">
        <v>45848</v>
      </c>
    </row>
    <row r="90" spans="1:2" x14ac:dyDescent="0.25">
      <c r="A90" s="115" t="s">
        <v>2036</v>
      </c>
      <c r="B90" s="193">
        <v>45849</v>
      </c>
    </row>
    <row r="91" spans="1:2" x14ac:dyDescent="0.25">
      <c r="A91" s="115" t="s">
        <v>2037</v>
      </c>
      <c r="B91" s="193">
        <v>45850</v>
      </c>
    </row>
    <row r="92" spans="1:2" x14ac:dyDescent="0.25">
      <c r="A92" s="115" t="s">
        <v>2038</v>
      </c>
      <c r="B92" s="193">
        <v>45851</v>
      </c>
    </row>
    <row r="93" spans="1:2" x14ac:dyDescent="0.25">
      <c r="A93" s="115" t="s">
        <v>2039</v>
      </c>
      <c r="B93" s="193">
        <v>45852</v>
      </c>
    </row>
    <row r="94" spans="1:2" x14ac:dyDescent="0.25">
      <c r="A94" s="115" t="s">
        <v>2040</v>
      </c>
      <c r="B94" s="193">
        <v>45853</v>
      </c>
    </row>
    <row r="95" spans="1:2" x14ac:dyDescent="0.25">
      <c r="A95" s="115" t="s">
        <v>2041</v>
      </c>
      <c r="B95" s="193">
        <v>45854</v>
      </c>
    </row>
    <row r="96" spans="1:2" x14ac:dyDescent="0.25">
      <c r="A96" s="115" t="s">
        <v>2042</v>
      </c>
      <c r="B96" s="193">
        <v>45855</v>
      </c>
    </row>
    <row r="97" spans="1:2" x14ac:dyDescent="0.25">
      <c r="A97" s="115" t="s">
        <v>2043</v>
      </c>
      <c r="B97" s="193">
        <v>45856</v>
      </c>
    </row>
    <row r="98" spans="1:2" x14ac:dyDescent="0.25">
      <c r="A98" s="115" t="s">
        <v>2044</v>
      </c>
      <c r="B98" s="193">
        <v>45857</v>
      </c>
    </row>
    <row r="99" spans="1:2" x14ac:dyDescent="0.25">
      <c r="A99" s="115" t="s">
        <v>2045</v>
      </c>
      <c r="B99" s="193">
        <v>45858</v>
      </c>
    </row>
    <row r="100" spans="1:2" x14ac:dyDescent="0.25">
      <c r="A100" s="115" t="s">
        <v>2046</v>
      </c>
      <c r="B100" s="193">
        <v>45859</v>
      </c>
    </row>
    <row r="101" spans="1:2" x14ac:dyDescent="0.25">
      <c r="A101" s="115" t="s">
        <v>2047</v>
      </c>
      <c r="B101" s="193">
        <v>45860</v>
      </c>
    </row>
    <row r="102" spans="1:2" x14ac:dyDescent="0.25">
      <c r="A102" s="115" t="s">
        <v>2048</v>
      </c>
      <c r="B102" s="193">
        <v>45861</v>
      </c>
    </row>
    <row r="103" spans="1:2" x14ac:dyDescent="0.25">
      <c r="A103" s="115" t="s">
        <v>2049</v>
      </c>
      <c r="B103" s="193">
        <v>45862</v>
      </c>
    </row>
    <row r="104" spans="1:2" x14ac:dyDescent="0.25">
      <c r="A104" s="115" t="s">
        <v>2050</v>
      </c>
      <c r="B104" s="193">
        <v>45863</v>
      </c>
    </row>
    <row r="105" spans="1:2" x14ac:dyDescent="0.25">
      <c r="A105" s="115" t="s">
        <v>2051</v>
      </c>
      <c r="B105" s="193">
        <v>45864</v>
      </c>
    </row>
    <row r="106" spans="1:2" x14ac:dyDescent="0.25">
      <c r="A106" s="115" t="s">
        <v>2052</v>
      </c>
      <c r="B106" s="193">
        <v>45865</v>
      </c>
    </row>
    <row r="107" spans="1:2" x14ac:dyDescent="0.25">
      <c r="A107" s="115" t="s">
        <v>2053</v>
      </c>
      <c r="B107" s="193">
        <v>45866</v>
      </c>
    </row>
    <row r="108" spans="1:2" x14ac:dyDescent="0.25">
      <c r="A108" s="115" t="s">
        <v>2054</v>
      </c>
      <c r="B108" s="193">
        <v>45867</v>
      </c>
    </row>
    <row r="109" spans="1:2" x14ac:dyDescent="0.25">
      <c r="A109" s="115" t="s">
        <v>2055</v>
      </c>
      <c r="B109" s="193">
        <v>45868</v>
      </c>
    </row>
    <row r="110" spans="1:2" x14ac:dyDescent="0.25">
      <c r="A110" s="115" t="s">
        <v>2056</v>
      </c>
      <c r="B110" s="193">
        <v>45869</v>
      </c>
    </row>
    <row r="111" spans="1:2" x14ac:dyDescent="0.25">
      <c r="A111" s="115" t="s">
        <v>2057</v>
      </c>
      <c r="B111" s="193">
        <v>45870</v>
      </c>
    </row>
    <row r="112" spans="1:2" x14ac:dyDescent="0.25">
      <c r="A112" s="115" t="s">
        <v>2058</v>
      </c>
      <c r="B112" s="193">
        <v>45871</v>
      </c>
    </row>
    <row r="113" spans="1:2" x14ac:dyDescent="0.25">
      <c r="A113" s="115" t="s">
        <v>2059</v>
      </c>
      <c r="B113" s="193">
        <v>45872</v>
      </c>
    </row>
    <row r="114" spans="1:2" x14ac:dyDescent="0.25">
      <c r="A114" s="115" t="s">
        <v>2060</v>
      </c>
      <c r="B114" s="193">
        <v>45873</v>
      </c>
    </row>
    <row r="115" spans="1:2" x14ac:dyDescent="0.25">
      <c r="A115" s="115" t="s">
        <v>2061</v>
      </c>
      <c r="B115" s="193">
        <v>45874</v>
      </c>
    </row>
    <row r="116" spans="1:2" x14ac:dyDescent="0.25">
      <c r="A116" s="115" t="s">
        <v>2062</v>
      </c>
      <c r="B116" s="193">
        <v>45875</v>
      </c>
    </row>
    <row r="117" spans="1:2" x14ac:dyDescent="0.25">
      <c r="A117" s="115" t="s">
        <v>2063</v>
      </c>
      <c r="B117" s="193">
        <v>45876</v>
      </c>
    </row>
    <row r="118" spans="1:2" x14ac:dyDescent="0.25">
      <c r="A118" s="115" t="s">
        <v>2064</v>
      </c>
      <c r="B118" s="193">
        <v>45877</v>
      </c>
    </row>
    <row r="119" spans="1:2" x14ac:dyDescent="0.25">
      <c r="A119" s="115" t="s">
        <v>2065</v>
      </c>
      <c r="B119" s="193">
        <v>45878</v>
      </c>
    </row>
    <row r="120" spans="1:2" x14ac:dyDescent="0.25">
      <c r="A120" s="115" t="s">
        <v>2066</v>
      </c>
      <c r="B120" s="193">
        <v>45879</v>
      </c>
    </row>
    <row r="121" spans="1:2" x14ac:dyDescent="0.25">
      <c r="A121" s="115" t="s">
        <v>2067</v>
      </c>
      <c r="B121" s="193">
        <v>45880</v>
      </c>
    </row>
    <row r="122" spans="1:2" x14ac:dyDescent="0.25">
      <c r="A122" s="115" t="s">
        <v>2068</v>
      </c>
      <c r="B122" s="193">
        <v>45881</v>
      </c>
    </row>
    <row r="123" spans="1:2" x14ac:dyDescent="0.25">
      <c r="A123" s="115" t="s">
        <v>2069</v>
      </c>
      <c r="B123" s="193">
        <v>45882</v>
      </c>
    </row>
    <row r="124" spans="1:2" x14ac:dyDescent="0.25">
      <c r="A124" s="115" t="s">
        <v>2070</v>
      </c>
      <c r="B124" s="193">
        <v>45883</v>
      </c>
    </row>
    <row r="125" spans="1:2" x14ac:dyDescent="0.25">
      <c r="A125" s="115" t="s">
        <v>2071</v>
      </c>
      <c r="B125" s="193">
        <v>45884</v>
      </c>
    </row>
    <row r="126" spans="1:2" x14ac:dyDescent="0.25">
      <c r="A126" s="115" t="s">
        <v>2072</v>
      </c>
      <c r="B126" s="193">
        <v>45885</v>
      </c>
    </row>
    <row r="127" spans="1:2" x14ac:dyDescent="0.25">
      <c r="A127" s="115" t="s">
        <v>2073</v>
      </c>
      <c r="B127" s="193">
        <v>45886</v>
      </c>
    </row>
    <row r="128" spans="1:2" x14ac:dyDescent="0.25">
      <c r="A128" s="115" t="s">
        <v>2074</v>
      </c>
      <c r="B128" s="193">
        <v>45887</v>
      </c>
    </row>
    <row r="129" spans="1:2" x14ac:dyDescent="0.25">
      <c r="A129" s="115" t="s">
        <v>2075</v>
      </c>
      <c r="B129" s="193">
        <v>45888</v>
      </c>
    </row>
    <row r="130" spans="1:2" x14ac:dyDescent="0.25">
      <c r="A130" s="115" t="s">
        <v>2076</v>
      </c>
      <c r="B130" s="193">
        <v>45889</v>
      </c>
    </row>
    <row r="131" spans="1:2" x14ac:dyDescent="0.25">
      <c r="A131" s="115" t="s">
        <v>2077</v>
      </c>
      <c r="B131" s="193">
        <v>45890</v>
      </c>
    </row>
    <row r="132" spans="1:2" x14ac:dyDescent="0.25">
      <c r="A132" s="115" t="s">
        <v>2078</v>
      </c>
      <c r="B132" s="193">
        <v>45891</v>
      </c>
    </row>
    <row r="133" spans="1:2" x14ac:dyDescent="0.25">
      <c r="A133" s="115" t="s">
        <v>2079</v>
      </c>
      <c r="B133" s="193">
        <v>45892</v>
      </c>
    </row>
    <row r="134" spans="1:2" x14ac:dyDescent="0.25">
      <c r="A134" s="115" t="s">
        <v>2080</v>
      </c>
      <c r="B134" s="193">
        <v>45893</v>
      </c>
    </row>
    <row r="135" spans="1:2" x14ac:dyDescent="0.25">
      <c r="A135" s="115" t="s">
        <v>2081</v>
      </c>
      <c r="B135" s="193">
        <v>45894</v>
      </c>
    </row>
    <row r="136" spans="1:2" x14ac:dyDescent="0.25">
      <c r="A136" s="115" t="s">
        <v>2082</v>
      </c>
      <c r="B136" s="193">
        <v>45895</v>
      </c>
    </row>
    <row r="137" spans="1:2" x14ac:dyDescent="0.25">
      <c r="A137" s="115" t="s">
        <v>2083</v>
      </c>
      <c r="B137" s="193">
        <v>45896</v>
      </c>
    </row>
    <row r="138" spans="1:2" x14ac:dyDescent="0.25">
      <c r="A138" s="115" t="s">
        <v>2084</v>
      </c>
      <c r="B138" s="193">
        <v>45897</v>
      </c>
    </row>
    <row r="139" spans="1:2" x14ac:dyDescent="0.25">
      <c r="A139" s="115" t="s">
        <v>2085</v>
      </c>
      <c r="B139" s="193">
        <v>45898</v>
      </c>
    </row>
    <row r="140" spans="1:2" x14ac:dyDescent="0.25">
      <c r="A140" s="115" t="s">
        <v>2086</v>
      </c>
      <c r="B140" s="193">
        <v>45899</v>
      </c>
    </row>
    <row r="141" spans="1:2" x14ac:dyDescent="0.25">
      <c r="A141" s="115" t="s">
        <v>2087</v>
      </c>
      <c r="B141" s="193">
        <v>45900</v>
      </c>
    </row>
    <row r="142" spans="1:2" x14ac:dyDescent="0.25">
      <c r="A142" s="115" t="s">
        <v>2088</v>
      </c>
      <c r="B142" s="193">
        <v>45901</v>
      </c>
    </row>
    <row r="143" spans="1:2" x14ac:dyDescent="0.25">
      <c r="A143" s="115" t="s">
        <v>2089</v>
      </c>
      <c r="B143" s="193">
        <v>45902</v>
      </c>
    </row>
    <row r="144" spans="1:2" x14ac:dyDescent="0.25">
      <c r="A144" s="115" t="s">
        <v>2090</v>
      </c>
      <c r="B144" s="193">
        <v>45903</v>
      </c>
    </row>
    <row r="145" spans="1:2" x14ac:dyDescent="0.25">
      <c r="A145" s="115" t="s">
        <v>2091</v>
      </c>
      <c r="B145" s="193">
        <v>45904</v>
      </c>
    </row>
    <row r="146" spans="1:2" x14ac:dyDescent="0.25">
      <c r="A146" s="115" t="s">
        <v>2092</v>
      </c>
      <c r="B146" s="193">
        <v>45905</v>
      </c>
    </row>
    <row r="147" spans="1:2" x14ac:dyDescent="0.25">
      <c r="A147" s="115" t="s">
        <v>2093</v>
      </c>
      <c r="B147" s="193">
        <v>45906</v>
      </c>
    </row>
    <row r="148" spans="1:2" x14ac:dyDescent="0.25">
      <c r="A148" s="115" t="s">
        <v>2094</v>
      </c>
      <c r="B148" s="193">
        <v>45907</v>
      </c>
    </row>
    <row r="149" spans="1:2" x14ac:dyDescent="0.25">
      <c r="A149" s="115" t="s">
        <v>2095</v>
      </c>
      <c r="B149" s="193">
        <v>45908</v>
      </c>
    </row>
    <row r="150" spans="1:2" x14ac:dyDescent="0.25">
      <c r="A150" s="115" t="s">
        <v>2096</v>
      </c>
      <c r="B150" s="193">
        <v>45909</v>
      </c>
    </row>
    <row r="151" spans="1:2" x14ac:dyDescent="0.25">
      <c r="A151" s="115" t="s">
        <v>2097</v>
      </c>
      <c r="B151" s="193">
        <v>45910</v>
      </c>
    </row>
    <row r="152" spans="1:2" x14ac:dyDescent="0.25">
      <c r="A152" s="115" t="s">
        <v>2098</v>
      </c>
      <c r="B152" s="193">
        <v>45911</v>
      </c>
    </row>
    <row r="153" spans="1:2" x14ac:dyDescent="0.25">
      <c r="A153" s="115" t="s">
        <v>2099</v>
      </c>
      <c r="B153" s="193">
        <v>45912</v>
      </c>
    </row>
    <row r="154" spans="1:2" x14ac:dyDescent="0.25">
      <c r="A154" s="115" t="s">
        <v>2100</v>
      </c>
      <c r="B154" s="193">
        <v>45913</v>
      </c>
    </row>
    <row r="155" spans="1:2" x14ac:dyDescent="0.25">
      <c r="A155" s="115" t="s">
        <v>2101</v>
      </c>
      <c r="B155" s="193">
        <v>45914</v>
      </c>
    </row>
    <row r="156" spans="1:2" x14ac:dyDescent="0.25">
      <c r="A156" s="115" t="s">
        <v>2102</v>
      </c>
      <c r="B156" s="193">
        <v>45915</v>
      </c>
    </row>
    <row r="157" spans="1:2" x14ac:dyDescent="0.25">
      <c r="A157" s="115" t="s">
        <v>2103</v>
      </c>
      <c r="B157" s="193">
        <v>45916</v>
      </c>
    </row>
    <row r="158" spans="1:2" x14ac:dyDescent="0.25">
      <c r="A158" s="115" t="s">
        <v>2104</v>
      </c>
      <c r="B158" s="193">
        <v>45917</v>
      </c>
    </row>
    <row r="159" spans="1:2" x14ac:dyDescent="0.25">
      <c r="A159" s="115" t="s">
        <v>2105</v>
      </c>
      <c r="B159" s="193">
        <v>45918</v>
      </c>
    </row>
    <row r="160" spans="1:2" x14ac:dyDescent="0.25">
      <c r="A160" s="115" t="s">
        <v>2106</v>
      </c>
      <c r="B160" s="193">
        <v>45919</v>
      </c>
    </row>
    <row r="161" spans="1:2" x14ac:dyDescent="0.25">
      <c r="A161" s="115" t="s">
        <v>2107</v>
      </c>
      <c r="B161" s="193">
        <v>45920</v>
      </c>
    </row>
    <row r="162" spans="1:2" x14ac:dyDescent="0.25">
      <c r="A162" s="115" t="s">
        <v>2108</v>
      </c>
      <c r="B162" s="193">
        <v>45921</v>
      </c>
    </row>
    <row r="163" spans="1:2" x14ac:dyDescent="0.25">
      <c r="A163" s="115" t="s">
        <v>2109</v>
      </c>
      <c r="B163" s="193">
        <v>45922</v>
      </c>
    </row>
    <row r="164" spans="1:2" x14ac:dyDescent="0.25">
      <c r="A164" s="115" t="s">
        <v>2110</v>
      </c>
      <c r="B164" s="193">
        <v>45923</v>
      </c>
    </row>
    <row r="165" spans="1:2" x14ac:dyDescent="0.25">
      <c r="A165" s="115" t="s">
        <v>2111</v>
      </c>
      <c r="B165" s="193">
        <v>45924</v>
      </c>
    </row>
    <row r="166" spans="1:2" x14ac:dyDescent="0.25">
      <c r="A166" s="115" t="s">
        <v>2112</v>
      </c>
      <c r="B166" s="193">
        <v>45925</v>
      </c>
    </row>
    <row r="167" spans="1:2" x14ac:dyDescent="0.25">
      <c r="A167" s="115" t="s">
        <v>2113</v>
      </c>
      <c r="B167" s="193">
        <v>45926</v>
      </c>
    </row>
    <row r="168" spans="1:2" x14ac:dyDescent="0.25">
      <c r="A168" s="115" t="s">
        <v>2114</v>
      </c>
      <c r="B168" s="193">
        <v>45927</v>
      </c>
    </row>
    <row r="169" spans="1:2" x14ac:dyDescent="0.25">
      <c r="A169" s="115" t="s">
        <v>2115</v>
      </c>
      <c r="B169" s="193">
        <v>45928</v>
      </c>
    </row>
    <row r="170" spans="1:2" x14ac:dyDescent="0.25">
      <c r="A170" s="115" t="s">
        <v>2116</v>
      </c>
      <c r="B170" s="193">
        <v>45929</v>
      </c>
    </row>
    <row r="171" spans="1:2" x14ac:dyDescent="0.25">
      <c r="A171" s="115" t="s">
        <v>2117</v>
      </c>
      <c r="B171" s="193">
        <v>45930</v>
      </c>
    </row>
    <row r="172" spans="1:2" x14ac:dyDescent="0.25">
      <c r="A172" s="115" t="s">
        <v>2118</v>
      </c>
      <c r="B172" s="193">
        <v>45931</v>
      </c>
    </row>
    <row r="173" spans="1:2" x14ac:dyDescent="0.25">
      <c r="A173" s="115" t="s">
        <v>2119</v>
      </c>
      <c r="B173" s="193">
        <v>45932</v>
      </c>
    </row>
    <row r="174" spans="1:2" x14ac:dyDescent="0.25">
      <c r="A174" s="115" t="s">
        <v>2120</v>
      </c>
      <c r="B174" s="193">
        <v>45933</v>
      </c>
    </row>
    <row r="175" spans="1:2" x14ac:dyDescent="0.25">
      <c r="A175" s="115" t="s">
        <v>2121</v>
      </c>
      <c r="B175" s="193">
        <v>45934</v>
      </c>
    </row>
    <row r="176" spans="1:2" x14ac:dyDescent="0.25">
      <c r="A176" s="115" t="s">
        <v>2122</v>
      </c>
      <c r="B176" s="193">
        <v>45935</v>
      </c>
    </row>
    <row r="177" spans="1:2" x14ac:dyDescent="0.25">
      <c r="A177" s="115" t="s">
        <v>2123</v>
      </c>
      <c r="B177" s="193">
        <v>45936</v>
      </c>
    </row>
    <row r="178" spans="1:2" x14ac:dyDescent="0.25">
      <c r="A178" s="115" t="s">
        <v>2124</v>
      </c>
      <c r="B178" s="193">
        <v>45937</v>
      </c>
    </row>
    <row r="179" spans="1:2" x14ac:dyDescent="0.25">
      <c r="A179" s="115" t="s">
        <v>2125</v>
      </c>
      <c r="B179" s="193">
        <v>45938</v>
      </c>
    </row>
    <row r="180" spans="1:2" x14ac:dyDescent="0.25">
      <c r="A180" s="115" t="s">
        <v>2126</v>
      </c>
      <c r="B180" s="193">
        <v>45939</v>
      </c>
    </row>
    <row r="181" spans="1:2" x14ac:dyDescent="0.25">
      <c r="A181" s="115" t="s">
        <v>2127</v>
      </c>
      <c r="B181" s="193">
        <v>45940</v>
      </c>
    </row>
    <row r="182" spans="1:2" x14ac:dyDescent="0.25">
      <c r="A182" s="115" t="s">
        <v>2128</v>
      </c>
      <c r="B182" s="193">
        <v>45941</v>
      </c>
    </row>
    <row r="183" spans="1:2" x14ac:dyDescent="0.25">
      <c r="A183" s="115" t="s">
        <v>2129</v>
      </c>
      <c r="B183" s="193">
        <v>45942</v>
      </c>
    </row>
    <row r="184" spans="1:2" x14ac:dyDescent="0.25">
      <c r="A184" s="115" t="s">
        <v>2130</v>
      </c>
      <c r="B184" s="193">
        <v>45943</v>
      </c>
    </row>
    <row r="185" spans="1:2" x14ac:dyDescent="0.25">
      <c r="A185" s="115" t="s">
        <v>2131</v>
      </c>
      <c r="B185" s="193">
        <v>45944</v>
      </c>
    </row>
    <row r="186" spans="1:2" x14ac:dyDescent="0.25">
      <c r="A186" s="115" t="s">
        <v>2132</v>
      </c>
      <c r="B186" s="193">
        <v>45945</v>
      </c>
    </row>
    <row r="187" spans="1:2" x14ac:dyDescent="0.25">
      <c r="A187" s="115" t="s">
        <v>2133</v>
      </c>
      <c r="B187" s="193">
        <v>45946</v>
      </c>
    </row>
    <row r="188" spans="1:2" x14ac:dyDescent="0.25">
      <c r="A188" s="115" t="s">
        <v>2134</v>
      </c>
      <c r="B188" s="193">
        <v>45947</v>
      </c>
    </row>
    <row r="189" spans="1:2" x14ac:dyDescent="0.25">
      <c r="A189" s="115" t="s">
        <v>2135</v>
      </c>
      <c r="B189" s="193">
        <v>45948</v>
      </c>
    </row>
    <row r="190" spans="1:2" x14ac:dyDescent="0.25">
      <c r="A190" s="115" t="s">
        <v>2136</v>
      </c>
      <c r="B190" s="193">
        <v>45949</v>
      </c>
    </row>
    <row r="191" spans="1:2" x14ac:dyDescent="0.25">
      <c r="A191" s="115" t="s">
        <v>2137</v>
      </c>
      <c r="B191" s="193">
        <v>45950</v>
      </c>
    </row>
    <row r="192" spans="1:2" x14ac:dyDescent="0.25">
      <c r="A192" s="115" t="s">
        <v>2138</v>
      </c>
      <c r="B192" s="193">
        <v>45951</v>
      </c>
    </row>
    <row r="193" spans="1:2" x14ac:dyDescent="0.25">
      <c r="A193" s="115" t="s">
        <v>2139</v>
      </c>
      <c r="B193" s="193">
        <v>45952</v>
      </c>
    </row>
    <row r="194" spans="1:2" x14ac:dyDescent="0.25">
      <c r="A194" s="115" t="s">
        <v>2140</v>
      </c>
      <c r="B194" s="193">
        <v>45953</v>
      </c>
    </row>
    <row r="195" spans="1:2" x14ac:dyDescent="0.25">
      <c r="A195" s="115" t="s">
        <v>2141</v>
      </c>
      <c r="B195" s="193">
        <v>45954</v>
      </c>
    </row>
    <row r="196" spans="1:2" x14ac:dyDescent="0.25">
      <c r="A196" s="115" t="s">
        <v>2142</v>
      </c>
      <c r="B196" s="193">
        <v>45955</v>
      </c>
    </row>
    <row r="197" spans="1:2" x14ac:dyDescent="0.25">
      <c r="A197" s="115" t="s">
        <v>2143</v>
      </c>
      <c r="B197" s="193">
        <v>45956</v>
      </c>
    </row>
    <row r="198" spans="1:2" x14ac:dyDescent="0.25">
      <c r="A198" s="115" t="s">
        <v>2144</v>
      </c>
      <c r="B198" s="193">
        <v>45957</v>
      </c>
    </row>
    <row r="199" spans="1:2" x14ac:dyDescent="0.25">
      <c r="A199" s="115" t="s">
        <v>2145</v>
      </c>
      <c r="B199" s="193">
        <v>45958</v>
      </c>
    </row>
    <row r="200" spans="1:2" x14ac:dyDescent="0.25">
      <c r="A200" s="115" t="s">
        <v>2146</v>
      </c>
      <c r="B200" s="193">
        <v>45959</v>
      </c>
    </row>
    <row r="201" spans="1:2" x14ac:dyDescent="0.25">
      <c r="A201" s="115" t="s">
        <v>2147</v>
      </c>
      <c r="B201" s="193">
        <v>45960</v>
      </c>
    </row>
    <row r="202" spans="1:2" x14ac:dyDescent="0.25">
      <c r="A202" s="115" t="s">
        <v>2148</v>
      </c>
      <c r="B202" s="193">
        <v>45961</v>
      </c>
    </row>
    <row r="203" spans="1:2" x14ac:dyDescent="0.25">
      <c r="A203" s="115" t="s">
        <v>2149</v>
      </c>
      <c r="B203" s="193">
        <v>45962</v>
      </c>
    </row>
    <row r="204" spans="1:2" x14ac:dyDescent="0.25">
      <c r="A204" s="115" t="s">
        <v>2150</v>
      </c>
      <c r="B204" s="193">
        <v>45963</v>
      </c>
    </row>
    <row r="205" spans="1:2" x14ac:dyDescent="0.25">
      <c r="A205" s="115" t="s">
        <v>2151</v>
      </c>
      <c r="B205" s="193">
        <v>45964</v>
      </c>
    </row>
    <row r="206" spans="1:2" x14ac:dyDescent="0.25">
      <c r="A206" s="115" t="s">
        <v>2152</v>
      </c>
      <c r="B206" s="193">
        <v>45965</v>
      </c>
    </row>
    <row r="207" spans="1:2" x14ac:dyDescent="0.25">
      <c r="A207" s="115" t="s">
        <v>2153</v>
      </c>
      <c r="B207" s="193">
        <v>45966</v>
      </c>
    </row>
    <row r="208" spans="1:2" x14ac:dyDescent="0.25">
      <c r="A208" s="115" t="s">
        <v>2154</v>
      </c>
      <c r="B208" s="193">
        <v>45967</v>
      </c>
    </row>
    <row r="209" spans="1:2" x14ac:dyDescent="0.25">
      <c r="A209" s="115" t="s">
        <v>2155</v>
      </c>
      <c r="B209" s="193">
        <v>45968</v>
      </c>
    </row>
    <row r="210" spans="1:2" x14ac:dyDescent="0.25">
      <c r="A210" s="115" t="s">
        <v>2156</v>
      </c>
      <c r="B210" s="193">
        <v>45969</v>
      </c>
    </row>
    <row r="211" spans="1:2" x14ac:dyDescent="0.25">
      <c r="A211" s="115" t="s">
        <v>2157</v>
      </c>
      <c r="B211" s="193">
        <v>45970</v>
      </c>
    </row>
    <row r="212" spans="1:2" x14ac:dyDescent="0.25">
      <c r="A212" s="115" t="s">
        <v>2158</v>
      </c>
      <c r="B212" s="193">
        <v>45971</v>
      </c>
    </row>
    <row r="213" spans="1:2" x14ac:dyDescent="0.25">
      <c r="A213" s="115" t="s">
        <v>2159</v>
      </c>
      <c r="B213" s="193">
        <v>45972</v>
      </c>
    </row>
    <row r="214" spans="1:2" x14ac:dyDescent="0.25">
      <c r="A214" s="115" t="s">
        <v>2160</v>
      </c>
      <c r="B214" s="193">
        <v>45973</v>
      </c>
    </row>
    <row r="215" spans="1:2" x14ac:dyDescent="0.25">
      <c r="A215" s="115" t="s">
        <v>2161</v>
      </c>
      <c r="B215" s="193">
        <v>45974</v>
      </c>
    </row>
    <row r="216" spans="1:2" x14ac:dyDescent="0.25">
      <c r="A216" s="115" t="s">
        <v>2162</v>
      </c>
      <c r="B216" s="193">
        <v>45975</v>
      </c>
    </row>
    <row r="217" spans="1:2" x14ac:dyDescent="0.25">
      <c r="A217" s="115" t="s">
        <v>2163</v>
      </c>
      <c r="B217" s="193">
        <v>45976</v>
      </c>
    </row>
    <row r="218" spans="1:2" x14ac:dyDescent="0.25">
      <c r="A218" s="115" t="s">
        <v>2164</v>
      </c>
      <c r="B218" s="193">
        <v>45977</v>
      </c>
    </row>
    <row r="219" spans="1:2" x14ac:dyDescent="0.25">
      <c r="A219" s="115" t="s">
        <v>2165</v>
      </c>
      <c r="B219" s="193">
        <v>45978</v>
      </c>
    </row>
    <row r="220" spans="1:2" x14ac:dyDescent="0.25">
      <c r="A220" s="115" t="s">
        <v>2166</v>
      </c>
      <c r="B220" s="193">
        <v>45979</v>
      </c>
    </row>
    <row r="221" spans="1:2" x14ac:dyDescent="0.25">
      <c r="A221" s="115" t="s">
        <v>2167</v>
      </c>
      <c r="B221" s="193">
        <v>45980</v>
      </c>
    </row>
    <row r="222" spans="1:2" x14ac:dyDescent="0.25">
      <c r="A222" s="115" t="s">
        <v>2168</v>
      </c>
      <c r="B222" s="193">
        <v>45981</v>
      </c>
    </row>
    <row r="223" spans="1:2" x14ac:dyDescent="0.25">
      <c r="A223" s="115" t="s">
        <v>2169</v>
      </c>
      <c r="B223" s="193">
        <v>45982</v>
      </c>
    </row>
    <row r="224" spans="1:2" x14ac:dyDescent="0.25">
      <c r="A224" s="115" t="s">
        <v>2170</v>
      </c>
      <c r="B224" s="193">
        <v>45983</v>
      </c>
    </row>
    <row r="225" spans="1:2" x14ac:dyDescent="0.25">
      <c r="A225" s="115" t="s">
        <v>2171</v>
      </c>
      <c r="B225" s="193">
        <v>45984</v>
      </c>
    </row>
    <row r="226" spans="1:2" x14ac:dyDescent="0.25">
      <c r="A226" s="115" t="s">
        <v>2172</v>
      </c>
      <c r="B226" s="193">
        <v>45985</v>
      </c>
    </row>
    <row r="227" spans="1:2" x14ac:dyDescent="0.25">
      <c r="A227" s="115" t="s">
        <v>2173</v>
      </c>
      <c r="B227" s="193">
        <v>45986</v>
      </c>
    </row>
    <row r="228" spans="1:2" x14ac:dyDescent="0.25">
      <c r="A228" s="115" t="s">
        <v>2174</v>
      </c>
      <c r="B228" s="193">
        <v>45987</v>
      </c>
    </row>
    <row r="229" spans="1:2" x14ac:dyDescent="0.25">
      <c r="A229" s="115" t="s">
        <v>2175</v>
      </c>
      <c r="B229" s="193">
        <v>45988</v>
      </c>
    </row>
    <row r="230" spans="1:2" x14ac:dyDescent="0.25">
      <c r="A230" s="115" t="s">
        <v>2176</v>
      </c>
      <c r="B230" s="193">
        <v>45989</v>
      </c>
    </row>
    <row r="231" spans="1:2" x14ac:dyDescent="0.25">
      <c r="A231" s="115" t="s">
        <v>2177</v>
      </c>
      <c r="B231" s="193">
        <v>45990</v>
      </c>
    </row>
    <row r="232" spans="1:2" x14ac:dyDescent="0.25">
      <c r="A232" s="115" t="s">
        <v>2178</v>
      </c>
      <c r="B232" s="193">
        <v>45991</v>
      </c>
    </row>
    <row r="233" spans="1:2" x14ac:dyDescent="0.25">
      <c r="A233" s="115" t="s">
        <v>2179</v>
      </c>
      <c r="B233" s="193">
        <v>45992</v>
      </c>
    </row>
    <row r="234" spans="1:2" x14ac:dyDescent="0.25">
      <c r="A234" s="115" t="s">
        <v>2180</v>
      </c>
      <c r="B234" s="193">
        <v>45993</v>
      </c>
    </row>
    <row r="235" spans="1:2" x14ac:dyDescent="0.25">
      <c r="A235" s="115" t="s">
        <v>2181</v>
      </c>
      <c r="B235" s="193">
        <v>45994</v>
      </c>
    </row>
    <row r="236" spans="1:2" x14ac:dyDescent="0.25">
      <c r="A236" s="115" t="s">
        <v>2182</v>
      </c>
      <c r="B236" s="193">
        <v>45995</v>
      </c>
    </row>
    <row r="237" spans="1:2" x14ac:dyDescent="0.25">
      <c r="A237" s="115" t="s">
        <v>2183</v>
      </c>
      <c r="B237" s="193">
        <v>45996</v>
      </c>
    </row>
    <row r="238" spans="1:2" x14ac:dyDescent="0.25">
      <c r="A238" s="115" t="s">
        <v>2184</v>
      </c>
      <c r="B238" s="193">
        <v>45997</v>
      </c>
    </row>
    <row r="239" spans="1:2" x14ac:dyDescent="0.25">
      <c r="A239" s="115" t="s">
        <v>2185</v>
      </c>
      <c r="B239" s="193">
        <v>45998</v>
      </c>
    </row>
    <row r="240" spans="1:2" x14ac:dyDescent="0.25">
      <c r="A240" s="115" t="s">
        <v>2186</v>
      </c>
      <c r="B240" s="193">
        <v>45999</v>
      </c>
    </row>
    <row r="241" spans="1:2" x14ac:dyDescent="0.25">
      <c r="A241" s="115" t="s">
        <v>2187</v>
      </c>
      <c r="B241" s="193">
        <v>46000</v>
      </c>
    </row>
    <row r="242" spans="1:2" x14ac:dyDescent="0.25">
      <c r="A242" s="115" t="s">
        <v>2188</v>
      </c>
      <c r="B242" s="193">
        <v>46001</v>
      </c>
    </row>
    <row r="243" spans="1:2" x14ac:dyDescent="0.25">
      <c r="A243" s="115" t="s">
        <v>2189</v>
      </c>
      <c r="B243" s="193">
        <v>46002</v>
      </c>
    </row>
    <row r="244" spans="1:2" x14ac:dyDescent="0.25">
      <c r="A244" s="115" t="s">
        <v>2190</v>
      </c>
      <c r="B244" s="193">
        <v>46003</v>
      </c>
    </row>
    <row r="245" spans="1:2" x14ac:dyDescent="0.25">
      <c r="A245" s="115" t="s">
        <v>2191</v>
      </c>
      <c r="B245" s="193">
        <v>46004</v>
      </c>
    </row>
    <row r="246" spans="1:2" x14ac:dyDescent="0.25">
      <c r="A246" s="115" t="s">
        <v>2192</v>
      </c>
      <c r="B246" s="193">
        <v>46005</v>
      </c>
    </row>
    <row r="247" spans="1:2" x14ac:dyDescent="0.25">
      <c r="A247" s="115" t="s">
        <v>2193</v>
      </c>
      <c r="B247" s="193">
        <v>46006</v>
      </c>
    </row>
    <row r="248" spans="1:2" x14ac:dyDescent="0.25">
      <c r="A248" s="115" t="s">
        <v>2194</v>
      </c>
      <c r="B248" s="193">
        <v>46007</v>
      </c>
    </row>
    <row r="249" spans="1:2" x14ac:dyDescent="0.25">
      <c r="A249" s="115" t="s">
        <v>2195</v>
      </c>
      <c r="B249" s="193">
        <v>46008</v>
      </c>
    </row>
    <row r="250" spans="1:2" x14ac:dyDescent="0.25">
      <c r="A250" s="115" t="s">
        <v>2196</v>
      </c>
      <c r="B250" s="193">
        <v>46009</v>
      </c>
    </row>
    <row r="251" spans="1:2" x14ac:dyDescent="0.25">
      <c r="A251" s="115" t="s">
        <v>2197</v>
      </c>
      <c r="B251" s="193">
        <v>46010</v>
      </c>
    </row>
    <row r="252" spans="1:2" x14ac:dyDescent="0.25">
      <c r="A252" s="115" t="s">
        <v>2198</v>
      </c>
      <c r="B252" s="193">
        <v>46011</v>
      </c>
    </row>
    <row r="253" spans="1:2" x14ac:dyDescent="0.25">
      <c r="A253" s="115" t="s">
        <v>2199</v>
      </c>
      <c r="B253" s="193">
        <v>46012</v>
      </c>
    </row>
    <row r="254" spans="1:2" x14ac:dyDescent="0.25">
      <c r="A254" s="115" t="s">
        <v>2200</v>
      </c>
      <c r="B254" s="193">
        <v>46013</v>
      </c>
    </row>
    <row r="255" spans="1:2" x14ac:dyDescent="0.25">
      <c r="A255" s="115" t="s">
        <v>2201</v>
      </c>
      <c r="B255" s="193">
        <v>46014</v>
      </c>
    </row>
    <row r="256" spans="1:2" x14ac:dyDescent="0.25">
      <c r="A256" s="115" t="s">
        <v>2202</v>
      </c>
      <c r="B256" s="193">
        <v>46015</v>
      </c>
    </row>
    <row r="257" spans="1:2" x14ac:dyDescent="0.25">
      <c r="A257" s="115" t="s">
        <v>2203</v>
      </c>
      <c r="B257" s="193">
        <v>46016</v>
      </c>
    </row>
    <row r="258" spans="1:2" x14ac:dyDescent="0.25">
      <c r="A258" s="115" t="s">
        <v>2204</v>
      </c>
      <c r="B258" s="193">
        <v>46017</v>
      </c>
    </row>
    <row r="259" spans="1:2" x14ac:dyDescent="0.25">
      <c r="A259" s="115" t="s">
        <v>2205</v>
      </c>
      <c r="B259" s="193">
        <v>46018</v>
      </c>
    </row>
    <row r="260" spans="1:2" x14ac:dyDescent="0.25">
      <c r="A260" s="115" t="s">
        <v>2206</v>
      </c>
      <c r="B260" s="193">
        <v>46019</v>
      </c>
    </row>
    <row r="261" spans="1:2" x14ac:dyDescent="0.25">
      <c r="A261" s="115" t="s">
        <v>2207</v>
      </c>
      <c r="B261" s="193">
        <v>46020</v>
      </c>
    </row>
    <row r="262" spans="1:2" x14ac:dyDescent="0.25">
      <c r="A262" s="115" t="s">
        <v>2208</v>
      </c>
      <c r="B262" s="193">
        <v>46021</v>
      </c>
    </row>
    <row r="263" spans="1:2" x14ac:dyDescent="0.25">
      <c r="A263" s="115" t="s">
        <v>2209</v>
      </c>
      <c r="B263" s="193">
        <v>46022</v>
      </c>
    </row>
    <row r="264" spans="1:2" x14ac:dyDescent="0.25">
      <c r="A264" s="115" t="s">
        <v>2210</v>
      </c>
      <c r="B264" s="193">
        <v>46023</v>
      </c>
    </row>
    <row r="265" spans="1:2" x14ac:dyDescent="0.25">
      <c r="A265" s="115" t="s">
        <v>2211</v>
      </c>
      <c r="B265" s="193">
        <v>46024</v>
      </c>
    </row>
    <row r="266" spans="1:2" x14ac:dyDescent="0.25">
      <c r="A266" s="115" t="s">
        <v>2212</v>
      </c>
      <c r="B266" s="193">
        <v>46025</v>
      </c>
    </row>
    <row r="267" spans="1:2" x14ac:dyDescent="0.25">
      <c r="A267" s="115" t="s">
        <v>2213</v>
      </c>
      <c r="B267" s="193">
        <v>46026</v>
      </c>
    </row>
    <row r="268" spans="1:2" x14ac:dyDescent="0.25">
      <c r="A268" s="115" t="s">
        <v>2214</v>
      </c>
      <c r="B268" s="193">
        <v>46027</v>
      </c>
    </row>
    <row r="269" spans="1:2" x14ac:dyDescent="0.25">
      <c r="A269" s="115" t="s">
        <v>2215</v>
      </c>
      <c r="B269" s="193">
        <v>46028</v>
      </c>
    </row>
    <row r="270" spans="1:2" x14ac:dyDescent="0.25">
      <c r="A270" s="115" t="s">
        <v>2216</v>
      </c>
      <c r="B270" s="193">
        <v>46029</v>
      </c>
    </row>
    <row r="271" spans="1:2" x14ac:dyDescent="0.25">
      <c r="A271" s="115" t="s">
        <v>2217</v>
      </c>
      <c r="B271" s="193">
        <v>46030</v>
      </c>
    </row>
    <row r="272" spans="1:2" x14ac:dyDescent="0.25">
      <c r="A272" s="115" t="s">
        <v>2218</v>
      </c>
      <c r="B272" s="193">
        <v>46031</v>
      </c>
    </row>
    <row r="273" spans="1:2" x14ac:dyDescent="0.25">
      <c r="A273" s="115" t="s">
        <v>2219</v>
      </c>
      <c r="B273" s="193">
        <v>46032</v>
      </c>
    </row>
    <row r="274" spans="1:2" x14ac:dyDescent="0.25">
      <c r="A274" s="115" t="s">
        <v>2220</v>
      </c>
      <c r="B274" s="193">
        <v>46033</v>
      </c>
    </row>
    <row r="275" spans="1:2" x14ac:dyDescent="0.25">
      <c r="A275" s="115" t="s">
        <v>2221</v>
      </c>
      <c r="B275" s="193">
        <v>46034</v>
      </c>
    </row>
    <row r="276" spans="1:2" x14ac:dyDescent="0.25">
      <c r="A276" s="115" t="s">
        <v>2222</v>
      </c>
      <c r="B276" s="193">
        <v>46035</v>
      </c>
    </row>
    <row r="277" spans="1:2" x14ac:dyDescent="0.25">
      <c r="A277" s="115" t="s">
        <v>2223</v>
      </c>
      <c r="B277" s="193">
        <v>46036</v>
      </c>
    </row>
    <row r="278" spans="1:2" x14ac:dyDescent="0.25">
      <c r="A278" s="115" t="s">
        <v>2224</v>
      </c>
      <c r="B278" s="193">
        <v>46037</v>
      </c>
    </row>
    <row r="279" spans="1:2" x14ac:dyDescent="0.25">
      <c r="A279" s="115" t="s">
        <v>2225</v>
      </c>
      <c r="B279" s="193">
        <v>46038</v>
      </c>
    </row>
    <row r="280" spans="1:2" x14ac:dyDescent="0.25">
      <c r="A280" s="115" t="s">
        <v>2226</v>
      </c>
      <c r="B280" s="193">
        <v>46039</v>
      </c>
    </row>
    <row r="281" spans="1:2" x14ac:dyDescent="0.25">
      <c r="A281" s="115" t="s">
        <v>2227</v>
      </c>
      <c r="B281" s="193">
        <v>46040</v>
      </c>
    </row>
    <row r="282" spans="1:2" x14ac:dyDescent="0.25">
      <c r="A282" s="115" t="s">
        <v>2228</v>
      </c>
      <c r="B282" s="193">
        <v>46041</v>
      </c>
    </row>
    <row r="283" spans="1:2" x14ac:dyDescent="0.25">
      <c r="A283" s="115" t="s">
        <v>2229</v>
      </c>
      <c r="B283" s="193">
        <v>46042</v>
      </c>
    </row>
    <row r="284" spans="1:2" x14ac:dyDescent="0.25">
      <c r="A284" s="115" t="s">
        <v>2230</v>
      </c>
      <c r="B284" s="193">
        <v>46043</v>
      </c>
    </row>
    <row r="285" spans="1:2" x14ac:dyDescent="0.25">
      <c r="A285" s="115" t="s">
        <v>2231</v>
      </c>
      <c r="B285" s="193">
        <v>46044</v>
      </c>
    </row>
    <row r="286" spans="1:2" x14ac:dyDescent="0.25">
      <c r="A286" s="115" t="s">
        <v>2232</v>
      </c>
      <c r="B286" s="193">
        <v>46045</v>
      </c>
    </row>
    <row r="287" spans="1:2" x14ac:dyDescent="0.25">
      <c r="A287" s="115" t="s">
        <v>2233</v>
      </c>
      <c r="B287" s="193">
        <v>46046</v>
      </c>
    </row>
    <row r="288" spans="1:2" x14ac:dyDescent="0.25">
      <c r="A288" s="115" t="s">
        <v>2234</v>
      </c>
      <c r="B288" s="193">
        <v>46047</v>
      </c>
    </row>
    <row r="289" spans="1:2" x14ac:dyDescent="0.25">
      <c r="A289" s="115" t="s">
        <v>2235</v>
      </c>
      <c r="B289" s="193">
        <v>46048</v>
      </c>
    </row>
    <row r="290" spans="1:2" x14ac:dyDescent="0.25">
      <c r="A290" s="115" t="s">
        <v>2236</v>
      </c>
      <c r="B290" s="193">
        <v>46049</v>
      </c>
    </row>
    <row r="291" spans="1:2" x14ac:dyDescent="0.25">
      <c r="A291" s="115" t="s">
        <v>2237</v>
      </c>
      <c r="B291" s="193">
        <v>46050</v>
      </c>
    </row>
    <row r="292" spans="1:2" x14ac:dyDescent="0.25">
      <c r="A292" s="115" t="s">
        <v>2238</v>
      </c>
      <c r="B292" s="193">
        <v>46051</v>
      </c>
    </row>
    <row r="293" spans="1:2" x14ac:dyDescent="0.25">
      <c r="A293" s="115" t="s">
        <v>2239</v>
      </c>
      <c r="B293" s="193">
        <v>46052</v>
      </c>
    </row>
    <row r="294" spans="1:2" x14ac:dyDescent="0.25">
      <c r="A294" s="115" t="s">
        <v>2240</v>
      </c>
      <c r="B294" s="193">
        <v>46053</v>
      </c>
    </row>
    <row r="295" spans="1:2" x14ac:dyDescent="0.25">
      <c r="A295" s="115" t="s">
        <v>2241</v>
      </c>
      <c r="B295" s="193">
        <v>46054</v>
      </c>
    </row>
    <row r="296" spans="1:2" x14ac:dyDescent="0.25">
      <c r="A296" s="115" t="s">
        <v>2242</v>
      </c>
      <c r="B296" s="193">
        <v>46055</v>
      </c>
    </row>
    <row r="297" spans="1:2" x14ac:dyDescent="0.25">
      <c r="A297" s="115" t="s">
        <v>2243</v>
      </c>
      <c r="B297" s="193">
        <v>46056</v>
      </c>
    </row>
    <row r="298" spans="1:2" x14ac:dyDescent="0.25">
      <c r="A298" s="115" t="s">
        <v>2244</v>
      </c>
      <c r="B298" s="193">
        <v>46057</v>
      </c>
    </row>
    <row r="299" spans="1:2" x14ac:dyDescent="0.25">
      <c r="A299" s="115" t="s">
        <v>2245</v>
      </c>
      <c r="B299" s="193">
        <v>46058</v>
      </c>
    </row>
    <row r="300" spans="1:2" x14ac:dyDescent="0.25">
      <c r="A300" s="115" t="s">
        <v>2246</v>
      </c>
      <c r="B300" s="193">
        <v>46059</v>
      </c>
    </row>
    <row r="301" spans="1:2" x14ac:dyDescent="0.25">
      <c r="A301" s="115" t="s">
        <v>2247</v>
      </c>
      <c r="B301" s="193">
        <v>46060</v>
      </c>
    </row>
    <row r="302" spans="1:2" x14ac:dyDescent="0.25">
      <c r="A302" s="115" t="s">
        <v>2248</v>
      </c>
      <c r="B302" s="193">
        <v>46061</v>
      </c>
    </row>
    <row r="303" spans="1:2" x14ac:dyDescent="0.25">
      <c r="A303" s="115" t="s">
        <v>2249</v>
      </c>
      <c r="B303" s="193">
        <v>46062</v>
      </c>
    </row>
    <row r="304" spans="1:2" x14ac:dyDescent="0.25">
      <c r="A304" s="115" t="s">
        <v>2250</v>
      </c>
      <c r="B304" s="193">
        <v>46063</v>
      </c>
    </row>
    <row r="305" spans="1:2" x14ac:dyDescent="0.25">
      <c r="A305" s="115" t="s">
        <v>2251</v>
      </c>
      <c r="B305" s="193">
        <v>46064</v>
      </c>
    </row>
    <row r="306" spans="1:2" x14ac:dyDescent="0.25">
      <c r="A306" s="115" t="s">
        <v>2252</v>
      </c>
      <c r="B306" s="193">
        <v>46065</v>
      </c>
    </row>
    <row r="307" spans="1:2" x14ac:dyDescent="0.25">
      <c r="A307" s="115" t="s">
        <v>2253</v>
      </c>
      <c r="B307" s="193">
        <v>46066</v>
      </c>
    </row>
    <row r="308" spans="1:2" x14ac:dyDescent="0.25">
      <c r="A308" s="115" t="s">
        <v>2254</v>
      </c>
      <c r="B308" s="193">
        <v>46067</v>
      </c>
    </row>
    <row r="309" spans="1:2" x14ac:dyDescent="0.25">
      <c r="A309" s="115" t="s">
        <v>2255</v>
      </c>
      <c r="B309" s="193">
        <v>46068</v>
      </c>
    </row>
    <row r="310" spans="1:2" x14ac:dyDescent="0.25">
      <c r="A310" s="115" t="s">
        <v>2256</v>
      </c>
      <c r="B310" s="193">
        <v>46069</v>
      </c>
    </row>
    <row r="311" spans="1:2" x14ac:dyDescent="0.25">
      <c r="A311" s="115" t="s">
        <v>2257</v>
      </c>
      <c r="B311" s="193">
        <v>46070</v>
      </c>
    </row>
    <row r="312" spans="1:2" x14ac:dyDescent="0.25">
      <c r="A312" s="115" t="s">
        <v>2258</v>
      </c>
      <c r="B312" s="193">
        <v>46071</v>
      </c>
    </row>
    <row r="313" spans="1:2" x14ac:dyDescent="0.25">
      <c r="A313" s="115" t="s">
        <v>2259</v>
      </c>
      <c r="B313" s="193">
        <v>46072</v>
      </c>
    </row>
    <row r="314" spans="1:2" x14ac:dyDescent="0.25">
      <c r="A314" s="115" t="s">
        <v>2260</v>
      </c>
      <c r="B314" s="193">
        <v>46073</v>
      </c>
    </row>
    <row r="315" spans="1:2" x14ac:dyDescent="0.25">
      <c r="A315" s="115" t="s">
        <v>2261</v>
      </c>
      <c r="B315" s="193">
        <v>46074</v>
      </c>
    </row>
    <row r="316" spans="1:2" x14ac:dyDescent="0.25">
      <c r="A316" s="115" t="s">
        <v>2262</v>
      </c>
      <c r="B316" s="193">
        <v>46075</v>
      </c>
    </row>
    <row r="317" spans="1:2" x14ac:dyDescent="0.25">
      <c r="A317" s="115" t="s">
        <v>2263</v>
      </c>
      <c r="B317" s="193">
        <v>46076</v>
      </c>
    </row>
    <row r="318" spans="1:2" x14ac:dyDescent="0.25">
      <c r="A318" s="115" t="s">
        <v>2264</v>
      </c>
      <c r="B318" s="193">
        <v>46077</v>
      </c>
    </row>
    <row r="319" spans="1:2" x14ac:dyDescent="0.25">
      <c r="A319" s="115" t="s">
        <v>2265</v>
      </c>
      <c r="B319" s="193">
        <v>46078</v>
      </c>
    </row>
    <row r="320" spans="1:2" x14ac:dyDescent="0.25">
      <c r="A320" s="115" t="s">
        <v>2266</v>
      </c>
      <c r="B320" s="193">
        <v>46079</v>
      </c>
    </row>
    <row r="321" spans="1:2" x14ac:dyDescent="0.25">
      <c r="A321" s="115" t="s">
        <v>2267</v>
      </c>
      <c r="B321" s="193">
        <v>46080</v>
      </c>
    </row>
    <row r="322" spans="1:2" x14ac:dyDescent="0.25">
      <c r="A322" s="115" t="s">
        <v>2268</v>
      </c>
      <c r="B322" s="193">
        <v>46081</v>
      </c>
    </row>
    <row r="323" spans="1:2" x14ac:dyDescent="0.25">
      <c r="A323" s="115" t="s">
        <v>2269</v>
      </c>
      <c r="B323" s="193">
        <v>46082</v>
      </c>
    </row>
    <row r="324" spans="1:2" x14ac:dyDescent="0.25">
      <c r="A324" s="115" t="s">
        <v>2270</v>
      </c>
      <c r="B324" s="193">
        <v>46083</v>
      </c>
    </row>
    <row r="325" spans="1:2" x14ac:dyDescent="0.25">
      <c r="A325" s="115" t="s">
        <v>2271</v>
      </c>
      <c r="B325" s="193">
        <v>46084</v>
      </c>
    </row>
    <row r="326" spans="1:2" x14ac:dyDescent="0.25">
      <c r="A326" s="115" t="s">
        <v>2272</v>
      </c>
      <c r="B326" s="193">
        <v>46085</v>
      </c>
    </row>
    <row r="327" spans="1:2" x14ac:dyDescent="0.25">
      <c r="A327" s="115" t="s">
        <v>2273</v>
      </c>
      <c r="B327" s="193">
        <v>46086</v>
      </c>
    </row>
    <row r="328" spans="1:2" x14ac:dyDescent="0.25">
      <c r="A328" s="115" t="s">
        <v>2274</v>
      </c>
      <c r="B328" s="193">
        <v>46087</v>
      </c>
    </row>
    <row r="329" spans="1:2" x14ac:dyDescent="0.25">
      <c r="A329" s="115" t="s">
        <v>2275</v>
      </c>
      <c r="B329" s="193">
        <v>46088</v>
      </c>
    </row>
    <row r="330" spans="1:2" x14ac:dyDescent="0.25">
      <c r="A330" s="115" t="s">
        <v>2276</v>
      </c>
      <c r="B330" s="193">
        <v>46089</v>
      </c>
    </row>
    <row r="331" spans="1:2" x14ac:dyDescent="0.25">
      <c r="A331" s="115" t="s">
        <v>2277</v>
      </c>
      <c r="B331" s="193">
        <v>46090</v>
      </c>
    </row>
    <row r="332" spans="1:2" x14ac:dyDescent="0.25">
      <c r="A332" s="115" t="s">
        <v>2278</v>
      </c>
      <c r="B332" s="193">
        <v>46091</v>
      </c>
    </row>
    <row r="333" spans="1:2" x14ac:dyDescent="0.25">
      <c r="A333" s="115" t="s">
        <v>2279</v>
      </c>
      <c r="B333" s="193">
        <v>46092</v>
      </c>
    </row>
    <row r="334" spans="1:2" x14ac:dyDescent="0.25">
      <c r="A334" s="115" t="s">
        <v>2280</v>
      </c>
      <c r="B334" s="193">
        <v>46093</v>
      </c>
    </row>
    <row r="335" spans="1:2" x14ac:dyDescent="0.25">
      <c r="A335" s="115" t="s">
        <v>2281</v>
      </c>
      <c r="B335" s="193">
        <v>46094</v>
      </c>
    </row>
    <row r="336" spans="1:2" x14ac:dyDescent="0.25">
      <c r="A336" s="115" t="s">
        <v>2282</v>
      </c>
      <c r="B336" s="193">
        <v>46095</v>
      </c>
    </row>
    <row r="337" spans="1:2" x14ac:dyDescent="0.25">
      <c r="A337" s="115" t="s">
        <v>2283</v>
      </c>
      <c r="B337" s="193">
        <v>46096</v>
      </c>
    </row>
    <row r="338" spans="1:2" x14ac:dyDescent="0.25">
      <c r="A338" s="115" t="s">
        <v>2284</v>
      </c>
      <c r="B338" s="193">
        <v>46097</v>
      </c>
    </row>
    <row r="339" spans="1:2" x14ac:dyDescent="0.25">
      <c r="A339" s="115" t="s">
        <v>2285</v>
      </c>
      <c r="B339" s="193">
        <v>46098</v>
      </c>
    </row>
    <row r="340" spans="1:2" x14ac:dyDescent="0.25">
      <c r="A340" s="115" t="s">
        <v>2286</v>
      </c>
      <c r="B340" s="193">
        <v>46099</v>
      </c>
    </row>
    <row r="341" spans="1:2" x14ac:dyDescent="0.25">
      <c r="A341" s="115" t="s">
        <v>2287</v>
      </c>
      <c r="B341" s="193">
        <v>46100</v>
      </c>
    </row>
    <row r="342" spans="1:2" x14ac:dyDescent="0.25">
      <c r="A342" s="115" t="s">
        <v>2288</v>
      </c>
      <c r="B342" s="193">
        <v>46101</v>
      </c>
    </row>
    <row r="343" spans="1:2" x14ac:dyDescent="0.25">
      <c r="A343" s="115" t="s">
        <v>2289</v>
      </c>
      <c r="B343" s="193">
        <v>46102</v>
      </c>
    </row>
    <row r="344" spans="1:2" x14ac:dyDescent="0.25">
      <c r="A344" s="115" t="s">
        <v>2290</v>
      </c>
      <c r="B344" s="193">
        <v>46103</v>
      </c>
    </row>
    <row r="345" spans="1:2" x14ac:dyDescent="0.25">
      <c r="A345" s="115" t="s">
        <v>2291</v>
      </c>
      <c r="B345" s="193">
        <v>46104</v>
      </c>
    </row>
    <row r="346" spans="1:2" x14ac:dyDescent="0.25">
      <c r="A346" s="115" t="s">
        <v>2292</v>
      </c>
      <c r="B346" s="193">
        <v>46105</v>
      </c>
    </row>
    <row r="347" spans="1:2" x14ac:dyDescent="0.25">
      <c r="A347" s="115" t="s">
        <v>2293</v>
      </c>
      <c r="B347" s="193">
        <v>46106</v>
      </c>
    </row>
    <row r="348" spans="1:2" x14ac:dyDescent="0.25">
      <c r="A348" s="115" t="s">
        <v>2294</v>
      </c>
      <c r="B348" s="193">
        <v>46107</v>
      </c>
    </row>
    <row r="349" spans="1:2" x14ac:dyDescent="0.25">
      <c r="A349" s="115" t="s">
        <v>2295</v>
      </c>
      <c r="B349" s="193">
        <v>46108</v>
      </c>
    </row>
    <row r="350" spans="1:2" x14ac:dyDescent="0.25">
      <c r="A350" s="115" t="s">
        <v>2296</v>
      </c>
      <c r="B350" s="193">
        <v>46109</v>
      </c>
    </row>
    <row r="351" spans="1:2" x14ac:dyDescent="0.25">
      <c r="A351" s="115" t="s">
        <v>2297</v>
      </c>
      <c r="B351" s="193">
        <v>46110</v>
      </c>
    </row>
    <row r="352" spans="1:2" x14ac:dyDescent="0.25">
      <c r="A352" s="115" t="s">
        <v>2298</v>
      </c>
      <c r="B352" s="193">
        <v>46111</v>
      </c>
    </row>
    <row r="353" spans="1:2" x14ac:dyDescent="0.25">
      <c r="A353" s="115" t="s">
        <v>2299</v>
      </c>
      <c r="B353" s="193">
        <v>46112</v>
      </c>
    </row>
    <row r="354" spans="1:2" x14ac:dyDescent="0.25">
      <c r="A354" s="115" t="s">
        <v>2300</v>
      </c>
      <c r="B354" s="193">
        <v>46113</v>
      </c>
    </row>
    <row r="355" spans="1:2" x14ac:dyDescent="0.25">
      <c r="A355" s="115" t="s">
        <v>2301</v>
      </c>
      <c r="B355" s="193">
        <v>46114</v>
      </c>
    </row>
    <row r="356" spans="1:2" x14ac:dyDescent="0.25">
      <c r="A356" s="115" t="s">
        <v>2302</v>
      </c>
      <c r="B356" s="193">
        <v>46115</v>
      </c>
    </row>
    <row r="357" spans="1:2" x14ac:dyDescent="0.25">
      <c r="A357" s="115" t="s">
        <v>2303</v>
      </c>
      <c r="B357" s="193">
        <v>46116</v>
      </c>
    </row>
    <row r="358" spans="1:2" x14ac:dyDescent="0.25">
      <c r="A358" s="115" t="s">
        <v>2304</v>
      </c>
      <c r="B358" s="193">
        <v>46117</v>
      </c>
    </row>
    <row r="359" spans="1:2" x14ac:dyDescent="0.25">
      <c r="A359" s="115" t="s">
        <v>2305</v>
      </c>
      <c r="B359" s="193">
        <v>46118</v>
      </c>
    </row>
    <row r="360" spans="1:2" x14ac:dyDescent="0.25">
      <c r="A360" s="115" t="s">
        <v>2306</v>
      </c>
      <c r="B360" s="193">
        <v>46119</v>
      </c>
    </row>
    <row r="361" spans="1:2" x14ac:dyDescent="0.25">
      <c r="A361" s="115" t="s">
        <v>2307</v>
      </c>
      <c r="B361" s="193">
        <v>46120</v>
      </c>
    </row>
    <row r="362" spans="1:2" x14ac:dyDescent="0.25">
      <c r="A362" s="115" t="s">
        <v>2308</v>
      </c>
      <c r="B362" s="193">
        <v>46121</v>
      </c>
    </row>
    <row r="363" spans="1:2" x14ac:dyDescent="0.25">
      <c r="A363" s="115" t="s">
        <v>2309</v>
      </c>
      <c r="B363" s="193">
        <v>46122</v>
      </c>
    </row>
    <row r="364" spans="1:2" x14ac:dyDescent="0.25">
      <c r="A364" s="115" t="s">
        <v>2310</v>
      </c>
      <c r="B364" s="193">
        <v>46123</v>
      </c>
    </row>
    <row r="365" spans="1:2" x14ac:dyDescent="0.25">
      <c r="A365" s="115" t="s">
        <v>2311</v>
      </c>
      <c r="B365" s="193">
        <v>46124</v>
      </c>
    </row>
    <row r="366" spans="1:2" x14ac:dyDescent="0.25">
      <c r="A366" s="115" t="s">
        <v>2312</v>
      </c>
      <c r="B366" s="193">
        <v>46125</v>
      </c>
    </row>
    <row r="367" spans="1:2" x14ac:dyDescent="0.25">
      <c r="A367" s="115" t="s">
        <v>2313</v>
      </c>
      <c r="B367" s="193">
        <v>46126</v>
      </c>
    </row>
    <row r="368" spans="1:2" x14ac:dyDescent="0.25">
      <c r="A368" s="115" t="s">
        <v>2314</v>
      </c>
      <c r="B368" s="193">
        <v>46127</v>
      </c>
    </row>
    <row r="369" spans="1:2" x14ac:dyDescent="0.25">
      <c r="A369" s="115" t="s">
        <v>2315</v>
      </c>
      <c r="B369" s="193">
        <v>46128</v>
      </c>
    </row>
    <row r="370" spans="1:2" x14ac:dyDescent="0.25">
      <c r="A370" s="115" t="s">
        <v>2316</v>
      </c>
      <c r="B370" s="193">
        <v>46129</v>
      </c>
    </row>
    <row r="371" spans="1:2" x14ac:dyDescent="0.25">
      <c r="A371" s="115" t="s">
        <v>2317</v>
      </c>
      <c r="B371" s="193">
        <v>46130</v>
      </c>
    </row>
    <row r="372" spans="1:2" x14ac:dyDescent="0.25">
      <c r="A372" s="115" t="s">
        <v>2318</v>
      </c>
      <c r="B372" s="193">
        <v>46131</v>
      </c>
    </row>
    <row r="373" spans="1:2" x14ac:dyDescent="0.25">
      <c r="A373" s="115" t="s">
        <v>2319</v>
      </c>
      <c r="B373" s="193">
        <v>46132</v>
      </c>
    </row>
    <row r="374" spans="1:2" x14ac:dyDescent="0.25">
      <c r="A374" s="115" t="s">
        <v>2320</v>
      </c>
      <c r="B374" s="193">
        <v>46133</v>
      </c>
    </row>
    <row r="375" spans="1:2" x14ac:dyDescent="0.25">
      <c r="A375" s="115" t="s">
        <v>2321</v>
      </c>
      <c r="B375" s="193">
        <v>46134</v>
      </c>
    </row>
    <row r="376" spans="1:2" x14ac:dyDescent="0.25">
      <c r="A376" s="115" t="s">
        <v>2322</v>
      </c>
      <c r="B376" s="193">
        <v>46135</v>
      </c>
    </row>
    <row r="377" spans="1:2" x14ac:dyDescent="0.25">
      <c r="A377" s="115" t="s">
        <v>2323</v>
      </c>
      <c r="B377" s="193">
        <v>46136</v>
      </c>
    </row>
    <row r="378" spans="1:2" x14ac:dyDescent="0.25">
      <c r="A378" s="115" t="s">
        <v>2324</v>
      </c>
      <c r="B378" s="193">
        <v>46137</v>
      </c>
    </row>
    <row r="379" spans="1:2" x14ac:dyDescent="0.25">
      <c r="A379" s="115" t="s">
        <v>2325</v>
      </c>
      <c r="B379" s="193">
        <v>46138</v>
      </c>
    </row>
    <row r="380" spans="1:2" x14ac:dyDescent="0.25">
      <c r="A380" s="115" t="s">
        <v>2326</v>
      </c>
      <c r="B380" s="193">
        <v>46139</v>
      </c>
    </row>
    <row r="381" spans="1:2" x14ac:dyDescent="0.25">
      <c r="A381" s="115" t="s">
        <v>2327</v>
      </c>
      <c r="B381" s="193">
        <v>46140</v>
      </c>
    </row>
    <row r="382" spans="1:2" x14ac:dyDescent="0.25">
      <c r="A382" s="115" t="s">
        <v>2328</v>
      </c>
      <c r="B382" s="193">
        <v>46141</v>
      </c>
    </row>
    <row r="383" spans="1:2" x14ac:dyDescent="0.25">
      <c r="A383" s="115" t="s">
        <v>2329</v>
      </c>
      <c r="B383" s="193">
        <v>46142</v>
      </c>
    </row>
    <row r="384" spans="1:2" x14ac:dyDescent="0.25">
      <c r="A384" s="115" t="s">
        <v>2330</v>
      </c>
      <c r="B384" s="193">
        <v>46143</v>
      </c>
    </row>
    <row r="385" spans="1:2" x14ac:dyDescent="0.25">
      <c r="A385" s="115" t="s">
        <v>2331</v>
      </c>
      <c r="B385" s="193">
        <v>46144</v>
      </c>
    </row>
    <row r="386" spans="1:2" x14ac:dyDescent="0.25">
      <c r="A386" s="115" t="s">
        <v>2332</v>
      </c>
      <c r="B386" s="193">
        <v>46145</v>
      </c>
    </row>
    <row r="387" spans="1:2" x14ac:dyDescent="0.25">
      <c r="A387" s="115" t="s">
        <v>2333</v>
      </c>
      <c r="B387" s="193">
        <v>46146</v>
      </c>
    </row>
    <row r="388" spans="1:2" x14ac:dyDescent="0.25">
      <c r="A388" s="115" t="s">
        <v>2334</v>
      </c>
      <c r="B388" s="193">
        <v>46147</v>
      </c>
    </row>
    <row r="389" spans="1:2" x14ac:dyDescent="0.25">
      <c r="A389" s="115" t="s">
        <v>2335</v>
      </c>
      <c r="B389" s="193">
        <v>46148</v>
      </c>
    </row>
    <row r="390" spans="1:2" x14ac:dyDescent="0.25">
      <c r="A390" s="115" t="s">
        <v>2336</v>
      </c>
      <c r="B390" s="193">
        <v>46149</v>
      </c>
    </row>
    <row r="391" spans="1:2" x14ac:dyDescent="0.25">
      <c r="A391" s="115" t="s">
        <v>2337</v>
      </c>
      <c r="B391" s="193">
        <v>46150</v>
      </c>
    </row>
    <row r="392" spans="1:2" x14ac:dyDescent="0.25">
      <c r="A392" s="115" t="s">
        <v>2338</v>
      </c>
      <c r="B392" s="193">
        <v>46151</v>
      </c>
    </row>
    <row r="393" spans="1:2" x14ac:dyDescent="0.25">
      <c r="A393" s="115" t="s">
        <v>2339</v>
      </c>
      <c r="B393" s="193">
        <v>46152</v>
      </c>
    </row>
    <row r="394" spans="1:2" x14ac:dyDescent="0.25">
      <c r="A394" s="115" t="s">
        <v>2340</v>
      </c>
      <c r="B394" s="193">
        <v>46153</v>
      </c>
    </row>
    <row r="395" spans="1:2" x14ac:dyDescent="0.25">
      <c r="A395" s="115" t="s">
        <v>2341</v>
      </c>
      <c r="B395" s="193">
        <v>46154</v>
      </c>
    </row>
    <row r="396" spans="1:2" x14ac:dyDescent="0.25">
      <c r="A396" s="115" t="s">
        <v>2342</v>
      </c>
      <c r="B396" s="193">
        <v>46155</v>
      </c>
    </row>
    <row r="397" spans="1:2" x14ac:dyDescent="0.25">
      <c r="A397" s="115" t="s">
        <v>2343</v>
      </c>
      <c r="B397" s="193">
        <v>46156</v>
      </c>
    </row>
    <row r="398" spans="1:2" x14ac:dyDescent="0.25">
      <c r="A398" s="115" t="s">
        <v>2344</v>
      </c>
      <c r="B398" s="193">
        <v>46157</v>
      </c>
    </row>
    <row r="399" spans="1:2" x14ac:dyDescent="0.25">
      <c r="A399" s="115" t="s">
        <v>2345</v>
      </c>
      <c r="B399" s="193">
        <v>46158</v>
      </c>
    </row>
    <row r="400" spans="1:2" x14ac:dyDescent="0.25">
      <c r="A400" s="115" t="s">
        <v>2346</v>
      </c>
      <c r="B400" s="193">
        <v>46159</v>
      </c>
    </row>
    <row r="401" spans="1:2" x14ac:dyDescent="0.25">
      <c r="A401" s="115" t="s">
        <v>2347</v>
      </c>
      <c r="B401" s="193">
        <v>46160</v>
      </c>
    </row>
    <row r="402" spans="1:2" x14ac:dyDescent="0.25">
      <c r="A402" s="115" t="s">
        <v>2348</v>
      </c>
      <c r="B402" s="193">
        <v>46161</v>
      </c>
    </row>
    <row r="403" spans="1:2" x14ac:dyDescent="0.25">
      <c r="A403" s="115" t="s">
        <v>2349</v>
      </c>
      <c r="B403" s="193">
        <v>46162</v>
      </c>
    </row>
    <row r="404" spans="1:2" x14ac:dyDescent="0.25">
      <c r="A404" s="115" t="s">
        <v>2350</v>
      </c>
      <c r="B404" s="193">
        <v>46163</v>
      </c>
    </row>
    <row r="405" spans="1:2" x14ac:dyDescent="0.25">
      <c r="A405" s="115" t="s">
        <v>2351</v>
      </c>
      <c r="B405" s="193">
        <v>46164</v>
      </c>
    </row>
    <row r="406" spans="1:2" x14ac:dyDescent="0.25">
      <c r="A406" s="115" t="s">
        <v>2352</v>
      </c>
      <c r="B406" s="193">
        <v>46165</v>
      </c>
    </row>
    <row r="407" spans="1:2" x14ac:dyDescent="0.25">
      <c r="A407" s="115" t="s">
        <v>2353</v>
      </c>
      <c r="B407" s="193">
        <v>46166</v>
      </c>
    </row>
    <row r="408" spans="1:2" x14ac:dyDescent="0.25">
      <c r="A408" s="115" t="s">
        <v>2354</v>
      </c>
      <c r="B408" s="193">
        <v>46167</v>
      </c>
    </row>
    <row r="409" spans="1:2" x14ac:dyDescent="0.25">
      <c r="A409" s="115" t="s">
        <v>2355</v>
      </c>
      <c r="B409" s="193">
        <v>46168</v>
      </c>
    </row>
    <row r="410" spans="1:2" x14ac:dyDescent="0.25">
      <c r="A410" s="115" t="s">
        <v>2356</v>
      </c>
      <c r="B410" s="193">
        <v>46169</v>
      </c>
    </row>
    <row r="411" spans="1:2" x14ac:dyDescent="0.25">
      <c r="A411" s="115" t="s">
        <v>2357</v>
      </c>
      <c r="B411" s="193">
        <v>46170</v>
      </c>
    </row>
    <row r="412" spans="1:2" x14ac:dyDescent="0.25">
      <c r="A412" s="115" t="s">
        <v>2358</v>
      </c>
      <c r="B412" s="193">
        <v>46171</v>
      </c>
    </row>
    <row r="413" spans="1:2" x14ac:dyDescent="0.25">
      <c r="A413" s="115" t="s">
        <v>2359</v>
      </c>
      <c r="B413" s="193">
        <v>46172</v>
      </c>
    </row>
    <row r="414" spans="1:2" x14ac:dyDescent="0.25">
      <c r="A414" s="115" t="s">
        <v>2360</v>
      </c>
      <c r="B414" s="193">
        <v>46173</v>
      </c>
    </row>
    <row r="415" spans="1:2" x14ac:dyDescent="0.25">
      <c r="A415" s="115" t="s">
        <v>2361</v>
      </c>
      <c r="B415" s="193">
        <v>46174</v>
      </c>
    </row>
    <row r="416" spans="1:2" x14ac:dyDescent="0.25">
      <c r="A416" s="115" t="s">
        <v>2362</v>
      </c>
      <c r="B416" s="193">
        <v>46175</v>
      </c>
    </row>
    <row r="417" spans="1:2" x14ac:dyDescent="0.25">
      <c r="A417" s="115" t="s">
        <v>2363</v>
      </c>
      <c r="B417" s="193">
        <v>46176</v>
      </c>
    </row>
    <row r="418" spans="1:2" x14ac:dyDescent="0.25">
      <c r="A418" s="115" t="s">
        <v>2364</v>
      </c>
      <c r="B418" s="193">
        <v>46177</v>
      </c>
    </row>
    <row r="419" spans="1:2" x14ac:dyDescent="0.25">
      <c r="A419" s="115" t="s">
        <v>2365</v>
      </c>
      <c r="B419" s="193">
        <v>46178</v>
      </c>
    </row>
    <row r="420" spans="1:2" x14ac:dyDescent="0.25">
      <c r="A420" s="115" t="s">
        <v>2366</v>
      </c>
      <c r="B420" s="193">
        <v>46179</v>
      </c>
    </row>
    <row r="421" spans="1:2" x14ac:dyDescent="0.25">
      <c r="A421" s="115" t="s">
        <v>2367</v>
      </c>
      <c r="B421" s="193">
        <v>46180</v>
      </c>
    </row>
    <row r="422" spans="1:2" x14ac:dyDescent="0.25">
      <c r="A422" s="115" t="s">
        <v>2368</v>
      </c>
      <c r="B422" s="193">
        <v>46181</v>
      </c>
    </row>
    <row r="423" spans="1:2" x14ac:dyDescent="0.25">
      <c r="A423" s="115" t="s">
        <v>2369</v>
      </c>
      <c r="B423" s="193">
        <v>46182</v>
      </c>
    </row>
    <row r="424" spans="1:2" x14ac:dyDescent="0.25">
      <c r="A424" s="115" t="s">
        <v>2370</v>
      </c>
      <c r="B424" s="193">
        <v>46183</v>
      </c>
    </row>
    <row r="425" spans="1:2" x14ac:dyDescent="0.25">
      <c r="A425" s="115" t="s">
        <v>2371</v>
      </c>
      <c r="B425" s="193">
        <v>46184</v>
      </c>
    </row>
    <row r="426" spans="1:2" x14ac:dyDescent="0.25">
      <c r="A426" s="115" t="s">
        <v>2372</v>
      </c>
      <c r="B426" s="193">
        <v>46185</v>
      </c>
    </row>
    <row r="427" spans="1:2" x14ac:dyDescent="0.25">
      <c r="A427" s="115" t="s">
        <v>2373</v>
      </c>
      <c r="B427" s="193">
        <v>46186</v>
      </c>
    </row>
    <row r="428" spans="1:2" x14ac:dyDescent="0.25">
      <c r="A428" s="115" t="s">
        <v>2374</v>
      </c>
      <c r="B428" s="193">
        <v>46187</v>
      </c>
    </row>
    <row r="429" spans="1:2" x14ac:dyDescent="0.25">
      <c r="A429" s="115" t="s">
        <v>2375</v>
      </c>
      <c r="B429" s="193">
        <v>46188</v>
      </c>
    </row>
    <row r="430" spans="1:2" x14ac:dyDescent="0.25">
      <c r="A430" s="115" t="s">
        <v>2376</v>
      </c>
      <c r="B430" s="193">
        <v>46189</v>
      </c>
    </row>
    <row r="431" spans="1:2" x14ac:dyDescent="0.25">
      <c r="A431" s="115" t="s">
        <v>2377</v>
      </c>
      <c r="B431" s="193">
        <v>46190</v>
      </c>
    </row>
    <row r="432" spans="1:2" x14ac:dyDescent="0.25">
      <c r="A432" s="115" t="s">
        <v>2378</v>
      </c>
      <c r="B432" s="193">
        <v>46191</v>
      </c>
    </row>
    <row r="433" spans="1:2" x14ac:dyDescent="0.25">
      <c r="A433" s="115" t="s">
        <v>2379</v>
      </c>
      <c r="B433" s="193">
        <v>46192</v>
      </c>
    </row>
    <row r="434" spans="1:2" x14ac:dyDescent="0.25">
      <c r="A434" s="115" t="s">
        <v>2380</v>
      </c>
      <c r="B434" s="193">
        <v>46193</v>
      </c>
    </row>
    <row r="435" spans="1:2" x14ac:dyDescent="0.25">
      <c r="A435" s="115" t="s">
        <v>2381</v>
      </c>
      <c r="B435" s="193">
        <v>46194</v>
      </c>
    </row>
    <row r="436" spans="1:2" x14ac:dyDescent="0.25">
      <c r="A436" s="115" t="s">
        <v>2382</v>
      </c>
      <c r="B436" s="193">
        <v>46195</v>
      </c>
    </row>
    <row r="437" spans="1:2" x14ac:dyDescent="0.25">
      <c r="A437" s="115" t="s">
        <v>2383</v>
      </c>
      <c r="B437" s="193">
        <v>46196</v>
      </c>
    </row>
    <row r="438" spans="1:2" x14ac:dyDescent="0.25">
      <c r="A438" s="115" t="s">
        <v>2384</v>
      </c>
      <c r="B438" s="193">
        <v>46197</v>
      </c>
    </row>
    <row r="439" spans="1:2" x14ac:dyDescent="0.25">
      <c r="A439" s="115" t="s">
        <v>2385</v>
      </c>
      <c r="B439" s="193">
        <v>46198</v>
      </c>
    </row>
    <row r="440" spans="1:2" x14ac:dyDescent="0.25">
      <c r="A440" s="115" t="s">
        <v>2386</v>
      </c>
      <c r="B440" s="193">
        <v>46199</v>
      </c>
    </row>
    <row r="441" spans="1:2" x14ac:dyDescent="0.25">
      <c r="A441" s="115" t="s">
        <v>2387</v>
      </c>
      <c r="B441" s="193">
        <v>46200</v>
      </c>
    </row>
    <row r="442" spans="1:2" x14ac:dyDescent="0.25">
      <c r="A442" s="115" t="s">
        <v>2388</v>
      </c>
      <c r="B442" s="193">
        <v>46201</v>
      </c>
    </row>
    <row r="443" spans="1:2" x14ac:dyDescent="0.25">
      <c r="A443" s="115" t="s">
        <v>1433</v>
      </c>
      <c r="B443" s="193">
        <v>46202</v>
      </c>
    </row>
    <row r="444" spans="1:2" x14ac:dyDescent="0.25">
      <c r="A444" s="115" t="s">
        <v>92</v>
      </c>
      <c r="B444" s="193">
        <v>46203</v>
      </c>
    </row>
    <row r="445" spans="1:2" x14ac:dyDescent="0.25">
      <c r="A445" s="115" t="s">
        <v>1315</v>
      </c>
      <c r="B445" s="193">
        <v>46204</v>
      </c>
    </row>
    <row r="446" spans="1:2" x14ac:dyDescent="0.25">
      <c r="A446" s="115" t="s">
        <v>16</v>
      </c>
      <c r="B446" s="193">
        <v>46205</v>
      </c>
    </row>
    <row r="447" spans="1:2" x14ac:dyDescent="0.25">
      <c r="A447" s="115" t="s">
        <v>1317</v>
      </c>
      <c r="B447" s="193">
        <v>46206</v>
      </c>
    </row>
    <row r="448" spans="1:2" x14ac:dyDescent="0.25">
      <c r="A448" s="115" t="s">
        <v>24</v>
      </c>
      <c r="B448" s="193">
        <v>46207</v>
      </c>
    </row>
    <row r="449" spans="1:2" x14ac:dyDescent="0.25">
      <c r="A449" s="115" t="s">
        <v>26</v>
      </c>
      <c r="B449" s="193">
        <v>46208</v>
      </c>
    </row>
    <row r="450" spans="1:2" x14ac:dyDescent="0.25">
      <c r="A450" s="115" t="s">
        <v>1292</v>
      </c>
      <c r="B450" s="193">
        <v>46209</v>
      </c>
    </row>
    <row r="451" spans="1:2" x14ac:dyDescent="0.25">
      <c r="A451" s="115" t="s">
        <v>28</v>
      </c>
      <c r="B451" s="193">
        <v>46210</v>
      </c>
    </row>
    <row r="452" spans="1:2" x14ac:dyDescent="0.25">
      <c r="A452" s="115" t="s">
        <v>31</v>
      </c>
      <c r="B452" s="193">
        <v>46211</v>
      </c>
    </row>
    <row r="453" spans="1:2" x14ac:dyDescent="0.25">
      <c r="A453" s="115" t="s">
        <v>33</v>
      </c>
      <c r="B453" s="193">
        <v>46212</v>
      </c>
    </row>
    <row r="454" spans="1:2" x14ac:dyDescent="0.25">
      <c r="A454" s="115" t="s">
        <v>35</v>
      </c>
      <c r="B454" s="193">
        <v>46213</v>
      </c>
    </row>
    <row r="455" spans="1:2" x14ac:dyDescent="0.25">
      <c r="A455" s="115" t="s">
        <v>1318</v>
      </c>
      <c r="B455" s="193">
        <v>46214</v>
      </c>
    </row>
    <row r="456" spans="1:2" x14ac:dyDescent="0.25">
      <c r="A456" s="115" t="s">
        <v>37</v>
      </c>
      <c r="B456" s="193">
        <v>46215</v>
      </c>
    </row>
    <row r="457" spans="1:2" x14ac:dyDescent="0.25">
      <c r="A457" s="115" t="s">
        <v>1322</v>
      </c>
      <c r="B457" s="193">
        <v>46216</v>
      </c>
    </row>
    <row r="458" spans="1:2" x14ac:dyDescent="0.25">
      <c r="A458" s="115" t="s">
        <v>39</v>
      </c>
      <c r="B458" s="193">
        <v>46217</v>
      </c>
    </row>
    <row r="459" spans="1:2" x14ac:dyDescent="0.25">
      <c r="A459" s="115" t="s">
        <v>41</v>
      </c>
      <c r="B459" s="193">
        <v>46218</v>
      </c>
    </row>
    <row r="460" spans="1:2" x14ac:dyDescent="0.25">
      <c r="A460" s="115" t="s">
        <v>93</v>
      </c>
      <c r="B460" s="193">
        <v>46219</v>
      </c>
    </row>
    <row r="461" spans="1:2" x14ac:dyDescent="0.25">
      <c r="A461" s="115" t="s">
        <v>45</v>
      </c>
      <c r="B461" s="193">
        <v>46220</v>
      </c>
    </row>
    <row r="462" spans="1:2" x14ac:dyDescent="0.25">
      <c r="A462" s="115" t="s">
        <v>47</v>
      </c>
      <c r="B462" s="193">
        <v>46221</v>
      </c>
    </row>
    <row r="463" spans="1:2" x14ac:dyDescent="0.25">
      <c r="A463" s="115" t="s">
        <v>1327</v>
      </c>
      <c r="B463" s="193">
        <v>46222</v>
      </c>
    </row>
    <row r="464" spans="1:2" x14ac:dyDescent="0.25">
      <c r="A464" s="115" t="s">
        <v>1330</v>
      </c>
      <c r="B464" s="193">
        <v>46223</v>
      </c>
    </row>
    <row r="465" spans="1:2" x14ac:dyDescent="0.25">
      <c r="A465" s="115" t="s">
        <v>49</v>
      </c>
      <c r="B465" s="193">
        <v>46224</v>
      </c>
    </row>
    <row r="466" spans="1:2" x14ac:dyDescent="0.25">
      <c r="A466" s="115" t="s">
        <v>1333</v>
      </c>
      <c r="B466" s="193">
        <v>46225</v>
      </c>
    </row>
    <row r="467" spans="1:2" x14ac:dyDescent="0.25">
      <c r="A467" s="115" t="s">
        <v>1335</v>
      </c>
      <c r="B467" s="193">
        <v>46226</v>
      </c>
    </row>
    <row r="468" spans="1:2" x14ac:dyDescent="0.25">
      <c r="A468" s="115" t="s">
        <v>1338</v>
      </c>
      <c r="B468" s="193">
        <v>46227</v>
      </c>
    </row>
    <row r="469" spans="1:2" x14ac:dyDescent="0.25">
      <c r="A469" s="115" t="s">
        <v>1340</v>
      </c>
      <c r="B469" s="193">
        <v>46228</v>
      </c>
    </row>
    <row r="470" spans="1:2" x14ac:dyDescent="0.25">
      <c r="A470" s="115" t="s">
        <v>640</v>
      </c>
      <c r="B470" s="193">
        <v>46229</v>
      </c>
    </row>
    <row r="471" spans="1:2" x14ac:dyDescent="0.25">
      <c r="A471" s="115" t="s">
        <v>656</v>
      </c>
      <c r="B471" s="193">
        <v>46230</v>
      </c>
    </row>
    <row r="472" spans="1:2" x14ac:dyDescent="0.25">
      <c r="A472" s="115" t="s">
        <v>51</v>
      </c>
      <c r="B472" s="193">
        <v>46231</v>
      </c>
    </row>
    <row r="473" spans="1:2" x14ac:dyDescent="0.25">
      <c r="A473" s="115" t="s">
        <v>697</v>
      </c>
      <c r="B473" s="193">
        <v>46232</v>
      </c>
    </row>
    <row r="474" spans="1:2" x14ac:dyDescent="0.25">
      <c r="A474" s="115" t="s">
        <v>715</v>
      </c>
      <c r="B474" s="193">
        <v>46233</v>
      </c>
    </row>
    <row r="475" spans="1:2" x14ac:dyDescent="0.25">
      <c r="A475" s="115" t="s">
        <v>740</v>
      </c>
      <c r="B475" s="193">
        <v>46234</v>
      </c>
    </row>
    <row r="476" spans="1:2" x14ac:dyDescent="0.25">
      <c r="A476" s="115" t="s">
        <v>53</v>
      </c>
      <c r="B476" s="193">
        <v>46235</v>
      </c>
    </row>
    <row r="477" spans="1:2" x14ac:dyDescent="0.25">
      <c r="A477" s="115" t="s">
        <v>772</v>
      </c>
      <c r="B477" s="193">
        <v>46236</v>
      </c>
    </row>
    <row r="478" spans="1:2" x14ac:dyDescent="0.25">
      <c r="A478" s="115" t="s">
        <v>55</v>
      </c>
      <c r="B478" s="193">
        <v>46237</v>
      </c>
    </row>
    <row r="479" spans="1:2" x14ac:dyDescent="0.25">
      <c r="A479" s="115" t="s">
        <v>57</v>
      </c>
      <c r="B479" s="193">
        <v>46238</v>
      </c>
    </row>
    <row r="480" spans="1:2" x14ac:dyDescent="0.25">
      <c r="A480" s="115" t="s">
        <v>828</v>
      </c>
      <c r="B480" s="193">
        <v>46239</v>
      </c>
    </row>
    <row r="481" spans="1:2" x14ac:dyDescent="0.25">
      <c r="A481" s="115" t="s">
        <v>847</v>
      </c>
      <c r="B481" s="193">
        <v>46240</v>
      </c>
    </row>
    <row r="482" spans="1:2" x14ac:dyDescent="0.25">
      <c r="A482" s="115" t="s">
        <v>62</v>
      </c>
      <c r="B482" s="193">
        <v>46241</v>
      </c>
    </row>
    <row r="483" spans="1:2" x14ac:dyDescent="0.25">
      <c r="A483" s="115" t="s">
        <v>888</v>
      </c>
      <c r="B483" s="193">
        <v>46242</v>
      </c>
    </row>
    <row r="484" spans="1:2" x14ac:dyDescent="0.25">
      <c r="A484" s="115" t="s">
        <v>64</v>
      </c>
      <c r="B484" s="193">
        <v>46243</v>
      </c>
    </row>
    <row r="485" spans="1:2" x14ac:dyDescent="0.25">
      <c r="A485" s="115" t="s">
        <v>927</v>
      </c>
      <c r="B485" s="193">
        <v>46244</v>
      </c>
    </row>
    <row r="486" spans="1:2" x14ac:dyDescent="0.25">
      <c r="A486" s="115" t="s">
        <v>944</v>
      </c>
      <c r="B486" s="193">
        <v>46245</v>
      </c>
    </row>
    <row r="487" spans="1:2" x14ac:dyDescent="0.25">
      <c r="A487" s="115" t="s">
        <v>963</v>
      </c>
      <c r="B487" s="193">
        <v>46246</v>
      </c>
    </row>
    <row r="488" spans="1:2" x14ac:dyDescent="0.25">
      <c r="A488" s="115" t="s">
        <v>66</v>
      </c>
      <c r="B488" s="193">
        <v>46247</v>
      </c>
    </row>
    <row r="489" spans="1:2" x14ac:dyDescent="0.25">
      <c r="A489" s="115" t="s">
        <v>68</v>
      </c>
      <c r="B489" s="193">
        <v>46248</v>
      </c>
    </row>
    <row r="490" spans="1:2" x14ac:dyDescent="0.25">
      <c r="A490" s="115" t="s">
        <v>984</v>
      </c>
      <c r="B490" s="193">
        <v>46249</v>
      </c>
    </row>
    <row r="491" spans="1:2" x14ac:dyDescent="0.25">
      <c r="A491" s="115" t="s">
        <v>59</v>
      </c>
      <c r="B491" s="193">
        <v>46250</v>
      </c>
    </row>
    <row r="492" spans="1:2" x14ac:dyDescent="0.25">
      <c r="A492" s="115" t="s">
        <v>1055</v>
      </c>
      <c r="B492" s="193">
        <v>46251</v>
      </c>
    </row>
    <row r="493" spans="1:2" x14ac:dyDescent="0.25">
      <c r="A493" s="115" t="s">
        <v>1070</v>
      </c>
      <c r="B493" s="193">
        <v>46252</v>
      </c>
    </row>
    <row r="494" spans="1:2" x14ac:dyDescent="0.25">
      <c r="A494" s="115" t="s">
        <v>1293</v>
      </c>
      <c r="B494" s="193">
        <v>46253</v>
      </c>
    </row>
    <row r="495" spans="1:2" x14ac:dyDescent="0.25">
      <c r="A495" s="115" t="s">
        <v>2389</v>
      </c>
      <c r="B495" s="193">
        <v>46254</v>
      </c>
    </row>
    <row r="496" spans="1:2" x14ac:dyDescent="0.25">
      <c r="A496" s="115" t="s">
        <v>2390</v>
      </c>
      <c r="B496" s="193">
        <v>46255</v>
      </c>
    </row>
    <row r="497" spans="1:2" x14ac:dyDescent="0.25">
      <c r="A497" s="115" t="s">
        <v>2391</v>
      </c>
      <c r="B497" s="193">
        <v>46256</v>
      </c>
    </row>
    <row r="498" spans="1:2" x14ac:dyDescent="0.25">
      <c r="A498" s="115" t="s">
        <v>2392</v>
      </c>
      <c r="B498" s="193">
        <v>46257</v>
      </c>
    </row>
    <row r="499" spans="1:2" x14ac:dyDescent="0.25">
      <c r="A499" s="115" t="s">
        <v>2393</v>
      </c>
      <c r="B499" s="193">
        <v>46258</v>
      </c>
    </row>
    <row r="500" spans="1:2" x14ac:dyDescent="0.25">
      <c r="A500" s="115" t="s">
        <v>2394</v>
      </c>
      <c r="B500" s="193">
        <v>46259</v>
      </c>
    </row>
    <row r="501" spans="1:2" x14ac:dyDescent="0.25">
      <c r="A501" s="115" t="s">
        <v>2395</v>
      </c>
      <c r="B501" s="193">
        <v>46260</v>
      </c>
    </row>
    <row r="502" spans="1:2" x14ac:dyDescent="0.25">
      <c r="A502" s="115" t="s">
        <v>2396</v>
      </c>
      <c r="B502" s="193">
        <v>46261</v>
      </c>
    </row>
    <row r="503" spans="1:2" x14ac:dyDescent="0.25">
      <c r="A503" s="115" t="s">
        <v>2397</v>
      </c>
      <c r="B503" s="193">
        <v>46262</v>
      </c>
    </row>
    <row r="504" spans="1:2" x14ac:dyDescent="0.25">
      <c r="A504" s="115" t="s">
        <v>2398</v>
      </c>
      <c r="B504" s="193">
        <v>46263</v>
      </c>
    </row>
    <row r="505" spans="1:2" x14ac:dyDescent="0.25">
      <c r="A505" s="115" t="s">
        <v>2399</v>
      </c>
      <c r="B505" s="193">
        <v>46264</v>
      </c>
    </row>
    <row r="506" spans="1:2" x14ac:dyDescent="0.25">
      <c r="A506" s="115" t="s">
        <v>2400</v>
      </c>
      <c r="B506" s="193">
        <v>46265</v>
      </c>
    </row>
    <row r="507" spans="1:2" x14ac:dyDescent="0.25">
      <c r="A507" s="115" t="s">
        <v>2401</v>
      </c>
      <c r="B507" s="193">
        <v>46266</v>
      </c>
    </row>
    <row r="508" spans="1:2" x14ac:dyDescent="0.25">
      <c r="A508" s="115" t="s">
        <v>2402</v>
      </c>
      <c r="B508" s="193">
        <v>46267</v>
      </c>
    </row>
    <row r="509" spans="1:2" x14ac:dyDescent="0.25">
      <c r="A509" s="115" t="s">
        <v>2403</v>
      </c>
      <c r="B509" s="193">
        <v>46268</v>
      </c>
    </row>
    <row r="510" spans="1:2" x14ac:dyDescent="0.25">
      <c r="A510" s="115" t="s">
        <v>2404</v>
      </c>
      <c r="B510" s="193">
        <v>46269</v>
      </c>
    </row>
    <row r="511" spans="1:2" x14ac:dyDescent="0.25">
      <c r="A511" s="115" t="s">
        <v>2405</v>
      </c>
      <c r="B511" s="193">
        <v>46270</v>
      </c>
    </row>
    <row r="512" spans="1:2" x14ac:dyDescent="0.25">
      <c r="A512" s="115" t="s">
        <v>2406</v>
      </c>
      <c r="B512" s="193">
        <v>46271</v>
      </c>
    </row>
    <row r="513" spans="1:2" x14ac:dyDescent="0.25">
      <c r="A513" s="115" t="s">
        <v>2407</v>
      </c>
      <c r="B513" s="193">
        <v>46272</v>
      </c>
    </row>
    <row r="514" spans="1:2" x14ac:dyDescent="0.25">
      <c r="A514" s="115" t="s">
        <v>2408</v>
      </c>
      <c r="B514" s="193">
        <v>46273</v>
      </c>
    </row>
    <row r="515" spans="1:2" x14ac:dyDescent="0.25">
      <c r="A515" s="115" t="s">
        <v>2409</v>
      </c>
      <c r="B515" s="193">
        <v>46274</v>
      </c>
    </row>
    <row r="516" spans="1:2" x14ac:dyDescent="0.25">
      <c r="A516" s="115" t="s">
        <v>2410</v>
      </c>
      <c r="B516" s="193">
        <v>46275</v>
      </c>
    </row>
    <row r="517" spans="1:2" x14ac:dyDescent="0.25">
      <c r="A517" s="115" t="s">
        <v>2411</v>
      </c>
      <c r="B517" s="193">
        <v>46276</v>
      </c>
    </row>
    <row r="518" spans="1:2" x14ac:dyDescent="0.25">
      <c r="A518" s="115" t="s">
        <v>2412</v>
      </c>
      <c r="B518" s="193">
        <v>46277</v>
      </c>
    </row>
    <row r="519" spans="1:2" x14ac:dyDescent="0.25">
      <c r="A519" s="115" t="s">
        <v>2413</v>
      </c>
      <c r="B519" s="193">
        <v>46278</v>
      </c>
    </row>
    <row r="520" spans="1:2" x14ac:dyDescent="0.25">
      <c r="A520" s="115" t="s">
        <v>2414</v>
      </c>
      <c r="B520" s="193">
        <v>46279</v>
      </c>
    </row>
    <row r="521" spans="1:2" x14ac:dyDescent="0.25">
      <c r="A521" s="115" t="s">
        <v>2415</v>
      </c>
      <c r="B521" s="193">
        <v>46280</v>
      </c>
    </row>
    <row r="522" spans="1:2" x14ac:dyDescent="0.25">
      <c r="A522" s="115" t="s">
        <v>2416</v>
      </c>
      <c r="B522" s="193">
        <v>46281</v>
      </c>
    </row>
    <row r="523" spans="1:2" x14ac:dyDescent="0.25">
      <c r="A523" s="115" t="s">
        <v>2417</v>
      </c>
      <c r="B523" s="193">
        <v>46282</v>
      </c>
    </row>
    <row r="524" spans="1:2" x14ac:dyDescent="0.25">
      <c r="A524" s="115" t="s">
        <v>2418</v>
      </c>
      <c r="B524" s="193">
        <v>46283</v>
      </c>
    </row>
    <row r="525" spans="1:2" x14ac:dyDescent="0.25">
      <c r="A525" s="115" t="s">
        <v>2419</v>
      </c>
      <c r="B525" s="193">
        <v>46284</v>
      </c>
    </row>
    <row r="526" spans="1:2" x14ac:dyDescent="0.25">
      <c r="A526" s="115" t="s">
        <v>2420</v>
      </c>
      <c r="B526" s="193">
        <v>46285</v>
      </c>
    </row>
    <row r="527" spans="1:2" x14ac:dyDescent="0.25">
      <c r="A527" s="115" t="s">
        <v>2421</v>
      </c>
      <c r="B527" s="193">
        <v>46286</v>
      </c>
    </row>
    <row r="528" spans="1:2" x14ac:dyDescent="0.25">
      <c r="A528" s="115" t="s">
        <v>2422</v>
      </c>
      <c r="B528" s="193">
        <v>46287</v>
      </c>
    </row>
    <row r="529" spans="1:2" x14ac:dyDescent="0.25">
      <c r="A529" s="115" t="s">
        <v>2423</v>
      </c>
      <c r="B529" s="193">
        <v>46288</v>
      </c>
    </row>
    <row r="530" spans="1:2" x14ac:dyDescent="0.25">
      <c r="A530" s="115" t="s">
        <v>2424</v>
      </c>
      <c r="B530" s="193">
        <v>46289</v>
      </c>
    </row>
    <row r="531" spans="1:2" x14ac:dyDescent="0.25">
      <c r="A531" s="115" t="s">
        <v>2425</v>
      </c>
      <c r="B531" s="193">
        <v>46290</v>
      </c>
    </row>
    <row r="532" spans="1:2" x14ac:dyDescent="0.25">
      <c r="A532" s="115" t="s">
        <v>2426</v>
      </c>
      <c r="B532" s="193">
        <v>46291</v>
      </c>
    </row>
    <row r="533" spans="1:2" x14ac:dyDescent="0.25">
      <c r="A533" s="115" t="s">
        <v>2427</v>
      </c>
      <c r="B533" s="193">
        <v>46292</v>
      </c>
    </row>
    <row r="534" spans="1:2" x14ac:dyDescent="0.25">
      <c r="A534" s="115" t="s">
        <v>2428</v>
      </c>
      <c r="B534" s="193">
        <v>46293</v>
      </c>
    </row>
    <row r="535" spans="1:2" x14ac:dyDescent="0.25">
      <c r="A535" s="115" t="s">
        <v>2429</v>
      </c>
      <c r="B535" s="193">
        <v>46294</v>
      </c>
    </row>
    <row r="536" spans="1:2" x14ac:dyDescent="0.25">
      <c r="A536" s="115" t="s">
        <v>2430</v>
      </c>
      <c r="B536" s="193">
        <v>46295</v>
      </c>
    </row>
    <row r="537" spans="1:2" x14ac:dyDescent="0.25">
      <c r="A537" s="115" t="s">
        <v>2431</v>
      </c>
      <c r="B537" s="193">
        <v>46296</v>
      </c>
    </row>
    <row r="538" spans="1:2" x14ac:dyDescent="0.25">
      <c r="A538" s="115" t="s">
        <v>2432</v>
      </c>
      <c r="B538" s="193">
        <v>46297</v>
      </c>
    </row>
    <row r="539" spans="1:2" x14ac:dyDescent="0.25">
      <c r="A539" s="115" t="s">
        <v>2433</v>
      </c>
      <c r="B539" s="193">
        <v>46298</v>
      </c>
    </row>
    <row r="540" spans="1:2" x14ac:dyDescent="0.25">
      <c r="A540" s="115" t="s">
        <v>2434</v>
      </c>
      <c r="B540" s="193">
        <v>46299</v>
      </c>
    </row>
    <row r="541" spans="1:2" x14ac:dyDescent="0.25">
      <c r="A541" s="115" t="s">
        <v>2435</v>
      </c>
      <c r="B541" s="193">
        <v>46300</v>
      </c>
    </row>
    <row r="542" spans="1:2" x14ac:dyDescent="0.25">
      <c r="A542" s="115" t="s">
        <v>2436</v>
      </c>
      <c r="B542" s="193">
        <v>46301</v>
      </c>
    </row>
    <row r="543" spans="1:2" x14ac:dyDescent="0.25">
      <c r="A543" s="115" t="s">
        <v>2437</v>
      </c>
      <c r="B543" s="193">
        <v>46302</v>
      </c>
    </row>
    <row r="544" spans="1:2" x14ac:dyDescent="0.25">
      <c r="A544" s="115" t="s">
        <v>2438</v>
      </c>
      <c r="B544" s="193">
        <v>46303</v>
      </c>
    </row>
    <row r="545" spans="1:2" x14ac:dyDescent="0.25">
      <c r="A545" s="115" t="s">
        <v>2439</v>
      </c>
      <c r="B545" s="193">
        <v>46304</v>
      </c>
    </row>
    <row r="546" spans="1:2" x14ac:dyDescent="0.25">
      <c r="A546" s="115" t="s">
        <v>2440</v>
      </c>
      <c r="B546" s="193">
        <v>46305</v>
      </c>
    </row>
    <row r="547" spans="1:2" x14ac:dyDescent="0.25">
      <c r="A547" s="115" t="s">
        <v>2441</v>
      </c>
      <c r="B547" s="193">
        <v>46306</v>
      </c>
    </row>
    <row r="548" spans="1:2" x14ac:dyDescent="0.25">
      <c r="A548" s="115" t="s">
        <v>2442</v>
      </c>
      <c r="B548" s="193">
        <v>46307</v>
      </c>
    </row>
    <row r="549" spans="1:2" x14ac:dyDescent="0.25">
      <c r="A549" s="115" t="s">
        <v>2443</v>
      </c>
      <c r="B549" s="193">
        <v>46308</v>
      </c>
    </row>
    <row r="550" spans="1:2" x14ac:dyDescent="0.25">
      <c r="A550" s="115" t="s">
        <v>2444</v>
      </c>
      <c r="B550" s="193">
        <v>46309</v>
      </c>
    </row>
    <row r="551" spans="1:2" x14ac:dyDescent="0.25">
      <c r="A551" s="115" t="s">
        <v>2445</v>
      </c>
      <c r="B551" s="193">
        <v>46310</v>
      </c>
    </row>
    <row r="552" spans="1:2" x14ac:dyDescent="0.25">
      <c r="A552" s="115" t="s">
        <v>2446</v>
      </c>
      <c r="B552" s="193">
        <v>46311</v>
      </c>
    </row>
    <row r="553" spans="1:2" x14ac:dyDescent="0.25">
      <c r="A553" s="115" t="s">
        <v>2447</v>
      </c>
      <c r="B553" s="193">
        <v>46312</v>
      </c>
    </row>
    <row r="554" spans="1:2" x14ac:dyDescent="0.25">
      <c r="A554" s="115" t="s">
        <v>2448</v>
      </c>
      <c r="B554" s="193">
        <v>46313</v>
      </c>
    </row>
    <row r="555" spans="1:2" x14ac:dyDescent="0.25">
      <c r="A555" s="115" t="s">
        <v>2449</v>
      </c>
      <c r="B555" s="193">
        <v>46314</v>
      </c>
    </row>
    <row r="556" spans="1:2" x14ac:dyDescent="0.25">
      <c r="A556" s="115" t="s">
        <v>2450</v>
      </c>
      <c r="B556" s="193">
        <v>46315</v>
      </c>
    </row>
    <row r="557" spans="1:2" x14ac:dyDescent="0.25">
      <c r="A557" s="115" t="s">
        <v>2451</v>
      </c>
      <c r="B557" s="193">
        <v>46316</v>
      </c>
    </row>
    <row r="558" spans="1:2" x14ac:dyDescent="0.25">
      <c r="A558" s="115" t="s">
        <v>2452</v>
      </c>
      <c r="B558" s="193">
        <v>46317</v>
      </c>
    </row>
    <row r="559" spans="1:2" x14ac:dyDescent="0.25">
      <c r="A559" s="115" t="s">
        <v>2453</v>
      </c>
      <c r="B559" s="193">
        <v>46318</v>
      </c>
    </row>
    <row r="560" spans="1:2" x14ac:dyDescent="0.25">
      <c r="A560" s="115" t="s">
        <v>2454</v>
      </c>
      <c r="B560" s="193">
        <v>46319</v>
      </c>
    </row>
    <row r="561" spans="1:2" x14ac:dyDescent="0.25">
      <c r="A561" s="115" t="s">
        <v>2455</v>
      </c>
      <c r="B561" s="193">
        <v>46320</v>
      </c>
    </row>
    <row r="562" spans="1:2" x14ac:dyDescent="0.25">
      <c r="A562" s="115" t="s">
        <v>2456</v>
      </c>
      <c r="B562" s="193">
        <v>46321</v>
      </c>
    </row>
    <row r="563" spans="1:2" x14ac:dyDescent="0.25">
      <c r="A563" s="115" t="s">
        <v>2457</v>
      </c>
      <c r="B563" s="193">
        <v>46322</v>
      </c>
    </row>
    <row r="564" spans="1:2" x14ac:dyDescent="0.25">
      <c r="A564" s="115" t="s">
        <v>2458</v>
      </c>
      <c r="B564" s="193">
        <v>46323</v>
      </c>
    </row>
    <row r="565" spans="1:2" x14ac:dyDescent="0.25">
      <c r="A565" s="115" t="s">
        <v>2459</v>
      </c>
      <c r="B565" s="193">
        <v>46324</v>
      </c>
    </row>
    <row r="566" spans="1:2" x14ac:dyDescent="0.25">
      <c r="A566" s="115" t="s">
        <v>2460</v>
      </c>
      <c r="B566" s="193">
        <v>46325</v>
      </c>
    </row>
    <row r="567" spans="1:2" x14ac:dyDescent="0.25">
      <c r="A567" s="115" t="s">
        <v>2461</v>
      </c>
      <c r="B567" s="193">
        <v>46326</v>
      </c>
    </row>
    <row r="568" spans="1:2" x14ac:dyDescent="0.25">
      <c r="A568" s="115" t="s">
        <v>2462</v>
      </c>
      <c r="B568" s="193">
        <v>46327</v>
      </c>
    </row>
    <row r="569" spans="1:2" x14ac:dyDescent="0.25">
      <c r="A569" s="115" t="s">
        <v>2463</v>
      </c>
      <c r="B569" s="193">
        <v>46328</v>
      </c>
    </row>
    <row r="570" spans="1:2" x14ac:dyDescent="0.25">
      <c r="A570" s="115" t="s">
        <v>2464</v>
      </c>
      <c r="B570" s="193">
        <v>46329</v>
      </c>
    </row>
    <row r="571" spans="1:2" x14ac:dyDescent="0.25">
      <c r="A571" s="115" t="s">
        <v>2465</v>
      </c>
      <c r="B571" s="193">
        <v>46330</v>
      </c>
    </row>
    <row r="572" spans="1:2" x14ac:dyDescent="0.25">
      <c r="A572" s="115" t="s">
        <v>2466</v>
      </c>
      <c r="B572" s="193">
        <v>46331</v>
      </c>
    </row>
    <row r="573" spans="1:2" x14ac:dyDescent="0.25">
      <c r="A573" s="115" t="s">
        <v>2467</v>
      </c>
      <c r="B573" s="193">
        <v>46332</v>
      </c>
    </row>
    <row r="574" spans="1:2" x14ac:dyDescent="0.25">
      <c r="A574" s="115" t="s">
        <v>2468</v>
      </c>
      <c r="B574" s="193">
        <v>46333</v>
      </c>
    </row>
    <row r="575" spans="1:2" x14ac:dyDescent="0.25">
      <c r="A575" s="115" t="s">
        <v>2469</v>
      </c>
      <c r="B575" s="193">
        <v>46334</v>
      </c>
    </row>
    <row r="576" spans="1:2" x14ac:dyDescent="0.25">
      <c r="A576" s="115" t="s">
        <v>2470</v>
      </c>
      <c r="B576" s="193">
        <v>46335</v>
      </c>
    </row>
    <row r="577" spans="1:2" x14ac:dyDescent="0.25">
      <c r="A577" s="115" t="s">
        <v>2471</v>
      </c>
      <c r="B577" s="193">
        <v>46336</v>
      </c>
    </row>
    <row r="578" spans="1:2" x14ac:dyDescent="0.25">
      <c r="A578" s="115" t="s">
        <v>2472</v>
      </c>
      <c r="B578" s="193">
        <v>46337</v>
      </c>
    </row>
    <row r="579" spans="1:2" x14ac:dyDescent="0.25">
      <c r="A579" s="115" t="s">
        <v>2473</v>
      </c>
      <c r="B579" s="193">
        <v>46338</v>
      </c>
    </row>
    <row r="580" spans="1:2" x14ac:dyDescent="0.25">
      <c r="A580" s="115" t="s">
        <v>2474</v>
      </c>
      <c r="B580" s="193">
        <v>46339</v>
      </c>
    </row>
    <row r="581" spans="1:2" x14ac:dyDescent="0.25">
      <c r="A581" s="115" t="s">
        <v>2475</v>
      </c>
      <c r="B581" s="193">
        <v>46340</v>
      </c>
    </row>
    <row r="582" spans="1:2" x14ac:dyDescent="0.25">
      <c r="A582" s="115" t="s">
        <v>2476</v>
      </c>
      <c r="B582" s="193">
        <v>46341</v>
      </c>
    </row>
    <row r="583" spans="1:2" x14ac:dyDescent="0.25">
      <c r="A583" s="115" t="s">
        <v>2477</v>
      </c>
      <c r="B583" s="193">
        <v>46342</v>
      </c>
    </row>
    <row r="584" spans="1:2" x14ac:dyDescent="0.25">
      <c r="A584" s="115" t="s">
        <v>2478</v>
      </c>
      <c r="B584" s="193">
        <v>46343</v>
      </c>
    </row>
    <row r="585" spans="1:2" x14ac:dyDescent="0.25">
      <c r="A585" s="115" t="s">
        <v>2479</v>
      </c>
      <c r="B585" s="193">
        <v>46344</v>
      </c>
    </row>
    <row r="586" spans="1:2" x14ac:dyDescent="0.25">
      <c r="A586" s="115" t="s">
        <v>2480</v>
      </c>
      <c r="B586" s="193">
        <v>46345</v>
      </c>
    </row>
    <row r="587" spans="1:2" x14ac:dyDescent="0.25">
      <c r="A587" s="115" t="s">
        <v>2481</v>
      </c>
      <c r="B587" s="193">
        <v>46346</v>
      </c>
    </row>
    <row r="588" spans="1:2" x14ac:dyDescent="0.25">
      <c r="A588" s="115" t="s">
        <v>2482</v>
      </c>
      <c r="B588" s="193">
        <v>46347</v>
      </c>
    </row>
    <row r="589" spans="1:2" x14ac:dyDescent="0.25">
      <c r="A589" s="115" t="s">
        <v>2483</v>
      </c>
      <c r="B589" s="193">
        <v>46348</v>
      </c>
    </row>
    <row r="590" spans="1:2" x14ac:dyDescent="0.25">
      <c r="A590" s="115" t="s">
        <v>2484</v>
      </c>
      <c r="B590" s="193">
        <v>46349</v>
      </c>
    </row>
    <row r="591" spans="1:2" x14ac:dyDescent="0.25">
      <c r="A591" s="115" t="s">
        <v>2485</v>
      </c>
      <c r="B591" s="193">
        <v>46350</v>
      </c>
    </row>
    <row r="592" spans="1:2" x14ac:dyDescent="0.25">
      <c r="A592" s="115" t="s">
        <v>2486</v>
      </c>
      <c r="B592" s="193">
        <v>46351</v>
      </c>
    </row>
    <row r="593" spans="1:2" x14ac:dyDescent="0.25">
      <c r="A593" s="115" t="s">
        <v>2487</v>
      </c>
      <c r="B593" s="193">
        <v>46352</v>
      </c>
    </row>
    <row r="594" spans="1:2" x14ac:dyDescent="0.25">
      <c r="A594" s="115" t="s">
        <v>2488</v>
      </c>
      <c r="B594" s="193">
        <v>46353</v>
      </c>
    </row>
    <row r="595" spans="1:2" x14ac:dyDescent="0.25">
      <c r="A595" s="115" t="s">
        <v>2489</v>
      </c>
      <c r="B595" s="193">
        <v>46354</v>
      </c>
    </row>
    <row r="596" spans="1:2" x14ac:dyDescent="0.25">
      <c r="A596" s="115" t="s">
        <v>2490</v>
      </c>
      <c r="B596" s="193">
        <v>46355</v>
      </c>
    </row>
    <row r="597" spans="1:2" x14ac:dyDescent="0.25">
      <c r="A597" s="115" t="s">
        <v>2491</v>
      </c>
      <c r="B597" s="193">
        <v>46356</v>
      </c>
    </row>
    <row r="598" spans="1:2" x14ac:dyDescent="0.25">
      <c r="A598" s="115" t="s">
        <v>2492</v>
      </c>
      <c r="B598" s="193">
        <v>46357</v>
      </c>
    </row>
    <row r="599" spans="1:2" x14ac:dyDescent="0.25">
      <c r="A599" s="115" t="s">
        <v>2493</v>
      </c>
      <c r="B599" s="193">
        <v>46358</v>
      </c>
    </row>
    <row r="600" spans="1:2" x14ac:dyDescent="0.25">
      <c r="A600" s="115" t="s">
        <v>2494</v>
      </c>
      <c r="B600" s="193">
        <v>46359</v>
      </c>
    </row>
    <row r="601" spans="1:2" x14ac:dyDescent="0.25">
      <c r="A601" s="115" t="s">
        <v>2495</v>
      </c>
      <c r="B601" s="193">
        <v>46360</v>
      </c>
    </row>
    <row r="602" spans="1:2" x14ac:dyDescent="0.25">
      <c r="A602" s="115" t="s">
        <v>2496</v>
      </c>
      <c r="B602" s="193">
        <v>46361</v>
      </c>
    </row>
    <row r="603" spans="1:2" x14ac:dyDescent="0.25">
      <c r="A603" s="115" t="s">
        <v>2497</v>
      </c>
      <c r="B603" s="193">
        <v>46362</v>
      </c>
    </row>
    <row r="604" spans="1:2" x14ac:dyDescent="0.25">
      <c r="A604" s="115" t="s">
        <v>2498</v>
      </c>
      <c r="B604" s="193">
        <v>46363</v>
      </c>
    </row>
    <row r="605" spans="1:2" x14ac:dyDescent="0.25">
      <c r="A605" s="115" t="s">
        <v>2499</v>
      </c>
      <c r="B605" s="193">
        <v>46364</v>
      </c>
    </row>
    <row r="606" spans="1:2" x14ac:dyDescent="0.25">
      <c r="A606" s="115" t="s">
        <v>2500</v>
      </c>
      <c r="B606" s="193">
        <v>46365</v>
      </c>
    </row>
    <row r="607" spans="1:2" x14ac:dyDescent="0.25">
      <c r="A607" s="115" t="s">
        <v>2501</v>
      </c>
      <c r="B607" s="193">
        <v>46366</v>
      </c>
    </row>
    <row r="608" spans="1:2" x14ac:dyDescent="0.25">
      <c r="A608" s="115" t="s">
        <v>2502</v>
      </c>
      <c r="B608" s="193">
        <v>46367</v>
      </c>
    </row>
    <row r="609" spans="1:2" x14ac:dyDescent="0.25">
      <c r="A609" s="115" t="s">
        <v>2503</v>
      </c>
      <c r="B609" s="193">
        <v>46368</v>
      </c>
    </row>
    <row r="610" spans="1:2" x14ac:dyDescent="0.25">
      <c r="A610" s="115" t="s">
        <v>2504</v>
      </c>
      <c r="B610" s="193">
        <v>46369</v>
      </c>
    </row>
    <row r="611" spans="1:2" x14ac:dyDescent="0.25">
      <c r="A611" s="115" t="s">
        <v>2505</v>
      </c>
      <c r="B611" s="193">
        <v>46370</v>
      </c>
    </row>
    <row r="612" spans="1:2" x14ac:dyDescent="0.25">
      <c r="A612" s="115" t="s">
        <v>2506</v>
      </c>
      <c r="B612" s="193">
        <v>46371</v>
      </c>
    </row>
    <row r="613" spans="1:2" x14ac:dyDescent="0.25">
      <c r="A613" s="115" t="s">
        <v>2507</v>
      </c>
      <c r="B613" s="193">
        <v>46372</v>
      </c>
    </row>
    <row r="614" spans="1:2" x14ac:dyDescent="0.25">
      <c r="A614" s="115" t="s">
        <v>2508</v>
      </c>
      <c r="B614" s="193">
        <v>46373</v>
      </c>
    </row>
    <row r="615" spans="1:2" x14ac:dyDescent="0.25">
      <c r="A615" s="115" t="s">
        <v>2509</v>
      </c>
      <c r="B615" s="193">
        <v>46374</v>
      </c>
    </row>
    <row r="616" spans="1:2" x14ac:dyDescent="0.25">
      <c r="A616" s="115" t="s">
        <v>2510</v>
      </c>
      <c r="B616" s="193">
        <v>46375</v>
      </c>
    </row>
    <row r="617" spans="1:2" x14ac:dyDescent="0.25">
      <c r="A617" s="115" t="s">
        <v>2511</v>
      </c>
      <c r="B617" s="193">
        <v>46376</v>
      </c>
    </row>
    <row r="618" spans="1:2" x14ac:dyDescent="0.25">
      <c r="A618" s="115" t="s">
        <v>2512</v>
      </c>
      <c r="B618" s="193">
        <v>46377</v>
      </c>
    </row>
    <row r="619" spans="1:2" x14ac:dyDescent="0.25">
      <c r="A619" s="115" t="s">
        <v>2513</v>
      </c>
      <c r="B619" s="193">
        <v>46378</v>
      </c>
    </row>
    <row r="620" spans="1:2" x14ac:dyDescent="0.25">
      <c r="A620" s="115" t="s">
        <v>2514</v>
      </c>
      <c r="B620" s="193">
        <v>46379</v>
      </c>
    </row>
    <row r="621" spans="1:2" x14ac:dyDescent="0.25">
      <c r="A621" s="115" t="s">
        <v>2515</v>
      </c>
      <c r="B621" s="193">
        <v>46380</v>
      </c>
    </row>
    <row r="622" spans="1:2" x14ac:dyDescent="0.25">
      <c r="A622" s="115" t="s">
        <v>2516</v>
      </c>
      <c r="B622" s="193">
        <v>46381</v>
      </c>
    </row>
    <row r="623" spans="1:2" x14ac:dyDescent="0.25">
      <c r="A623" s="115" t="s">
        <v>2517</v>
      </c>
      <c r="B623" s="193">
        <v>46382</v>
      </c>
    </row>
    <row r="624" spans="1:2" x14ac:dyDescent="0.25">
      <c r="A624" s="115" t="s">
        <v>2518</v>
      </c>
      <c r="B624" s="193">
        <v>46383</v>
      </c>
    </row>
    <row r="625" spans="1:2" x14ac:dyDescent="0.25">
      <c r="A625" s="115" t="s">
        <v>2519</v>
      </c>
      <c r="B625" s="193">
        <v>46384</v>
      </c>
    </row>
    <row r="626" spans="1:2" x14ac:dyDescent="0.25">
      <c r="A626" s="115" t="s">
        <v>2520</v>
      </c>
      <c r="B626" s="193">
        <v>46385</v>
      </c>
    </row>
    <row r="627" spans="1:2" x14ac:dyDescent="0.25">
      <c r="A627" s="115" t="s">
        <v>2521</v>
      </c>
      <c r="B627" s="193">
        <v>46386</v>
      </c>
    </row>
    <row r="628" spans="1:2" x14ac:dyDescent="0.25">
      <c r="A628" s="115" t="s">
        <v>2522</v>
      </c>
      <c r="B628" s="193">
        <v>46387</v>
      </c>
    </row>
    <row r="629" spans="1:2" x14ac:dyDescent="0.25">
      <c r="A629" s="115" t="s">
        <v>2523</v>
      </c>
      <c r="B629" s="193">
        <v>46388</v>
      </c>
    </row>
    <row r="630" spans="1:2" x14ac:dyDescent="0.25">
      <c r="A630" s="115" t="s">
        <v>2524</v>
      </c>
      <c r="B630" s="193">
        <v>46389</v>
      </c>
    </row>
    <row r="631" spans="1:2" x14ac:dyDescent="0.25">
      <c r="A631" s="115" t="s">
        <v>2525</v>
      </c>
      <c r="B631" s="193">
        <v>46390</v>
      </c>
    </row>
    <row r="632" spans="1:2" x14ac:dyDescent="0.25">
      <c r="A632" s="115" t="s">
        <v>2526</v>
      </c>
      <c r="B632" s="193">
        <v>46391</v>
      </c>
    </row>
    <row r="633" spans="1:2" x14ac:dyDescent="0.25">
      <c r="A633" s="115" t="s">
        <v>2527</v>
      </c>
      <c r="B633" s="193">
        <v>46392</v>
      </c>
    </row>
    <row r="634" spans="1:2" x14ac:dyDescent="0.25">
      <c r="A634" s="115" t="s">
        <v>2528</v>
      </c>
      <c r="B634" s="193">
        <v>46393</v>
      </c>
    </row>
    <row r="635" spans="1:2" x14ac:dyDescent="0.25">
      <c r="A635" s="115" t="s">
        <v>2529</v>
      </c>
      <c r="B635" s="193">
        <v>46394</v>
      </c>
    </row>
    <row r="636" spans="1:2" x14ac:dyDescent="0.25">
      <c r="A636" s="115" t="s">
        <v>2530</v>
      </c>
      <c r="B636" s="193">
        <v>46395</v>
      </c>
    </row>
    <row r="637" spans="1:2" x14ac:dyDescent="0.25">
      <c r="A637" s="115" t="s">
        <v>2531</v>
      </c>
      <c r="B637" s="193">
        <v>46396</v>
      </c>
    </row>
    <row r="638" spans="1:2" x14ac:dyDescent="0.25">
      <c r="A638" s="115" t="s">
        <v>2532</v>
      </c>
      <c r="B638" s="193">
        <v>46397</v>
      </c>
    </row>
    <row r="639" spans="1:2" x14ac:dyDescent="0.25">
      <c r="A639" s="115" t="s">
        <v>2533</v>
      </c>
      <c r="B639" s="193">
        <v>46398</v>
      </c>
    </row>
    <row r="640" spans="1:2" x14ac:dyDescent="0.25">
      <c r="A640" s="115" t="s">
        <v>2534</v>
      </c>
      <c r="B640" s="193">
        <v>46399</v>
      </c>
    </row>
    <row r="641" spans="1:2" x14ac:dyDescent="0.25">
      <c r="A641" s="115" t="s">
        <v>2535</v>
      </c>
      <c r="B641" s="193">
        <v>46400</v>
      </c>
    </row>
    <row r="642" spans="1:2" x14ac:dyDescent="0.25">
      <c r="A642" s="115" t="s">
        <v>2536</v>
      </c>
      <c r="B642" s="193">
        <v>46401</v>
      </c>
    </row>
    <row r="643" spans="1:2" x14ac:dyDescent="0.25">
      <c r="A643" s="115" t="s">
        <v>2537</v>
      </c>
      <c r="B643" s="193">
        <v>46402</v>
      </c>
    </row>
    <row r="644" spans="1:2" x14ac:dyDescent="0.25">
      <c r="A644" s="115" t="s">
        <v>2538</v>
      </c>
      <c r="B644" s="193">
        <v>46403</v>
      </c>
    </row>
    <row r="645" spans="1:2" x14ac:dyDescent="0.25">
      <c r="A645" s="115" t="s">
        <v>2539</v>
      </c>
      <c r="B645" s="193">
        <v>46404</v>
      </c>
    </row>
    <row r="646" spans="1:2" x14ac:dyDescent="0.25">
      <c r="A646" s="115" t="s">
        <v>2540</v>
      </c>
      <c r="B646" s="193">
        <v>46405</v>
      </c>
    </row>
    <row r="647" spans="1:2" x14ac:dyDescent="0.25">
      <c r="A647" s="115" t="s">
        <v>2541</v>
      </c>
      <c r="B647" s="193">
        <v>46406</v>
      </c>
    </row>
    <row r="648" spans="1:2" x14ac:dyDescent="0.25">
      <c r="A648" s="115" t="s">
        <v>2542</v>
      </c>
      <c r="B648" s="193">
        <v>46407</v>
      </c>
    </row>
    <row r="649" spans="1:2" x14ac:dyDescent="0.25">
      <c r="A649" s="115" t="s">
        <v>2543</v>
      </c>
      <c r="B649" s="193">
        <v>46408</v>
      </c>
    </row>
    <row r="650" spans="1:2" x14ac:dyDescent="0.25">
      <c r="A650" s="115" t="s">
        <v>2544</v>
      </c>
      <c r="B650" s="193">
        <v>46409</v>
      </c>
    </row>
    <row r="651" spans="1:2" x14ac:dyDescent="0.25">
      <c r="A651" s="115" t="s">
        <v>2545</v>
      </c>
      <c r="B651" s="193">
        <v>46410</v>
      </c>
    </row>
    <row r="652" spans="1:2" x14ac:dyDescent="0.25">
      <c r="A652" s="115" t="s">
        <v>2546</v>
      </c>
      <c r="B652" s="193">
        <v>46411</v>
      </c>
    </row>
    <row r="653" spans="1:2" x14ac:dyDescent="0.25">
      <c r="A653" s="115" t="s">
        <v>2547</v>
      </c>
      <c r="B653" s="193">
        <v>46412</v>
      </c>
    </row>
    <row r="654" spans="1:2" x14ac:dyDescent="0.25">
      <c r="A654" s="115" t="s">
        <v>2548</v>
      </c>
      <c r="B654" s="193">
        <v>46413</v>
      </c>
    </row>
    <row r="655" spans="1:2" x14ac:dyDescent="0.25">
      <c r="A655" s="115" t="s">
        <v>2549</v>
      </c>
      <c r="B655" s="193">
        <v>46414</v>
      </c>
    </row>
    <row r="656" spans="1:2" x14ac:dyDescent="0.25">
      <c r="A656" s="115" t="s">
        <v>2550</v>
      </c>
      <c r="B656" s="193">
        <v>46415</v>
      </c>
    </row>
    <row r="657" spans="1:2" x14ac:dyDescent="0.25">
      <c r="A657" s="115" t="s">
        <v>2551</v>
      </c>
      <c r="B657" s="193">
        <v>46416</v>
      </c>
    </row>
    <row r="658" spans="1:2" x14ac:dyDescent="0.25">
      <c r="A658" s="115" t="s">
        <v>2552</v>
      </c>
      <c r="B658" s="193">
        <v>46417</v>
      </c>
    </row>
    <row r="659" spans="1:2" x14ac:dyDescent="0.25">
      <c r="A659" s="115" t="s">
        <v>2553</v>
      </c>
      <c r="B659" s="193">
        <v>46418</v>
      </c>
    </row>
    <row r="660" spans="1:2" x14ac:dyDescent="0.25">
      <c r="A660" s="115" t="s">
        <v>2554</v>
      </c>
      <c r="B660" s="193">
        <v>46419</v>
      </c>
    </row>
    <row r="661" spans="1:2" x14ac:dyDescent="0.25">
      <c r="A661" s="115" t="s">
        <v>2555</v>
      </c>
      <c r="B661" s="193">
        <v>46420</v>
      </c>
    </row>
    <row r="662" spans="1:2" x14ac:dyDescent="0.25">
      <c r="A662" s="115" t="s">
        <v>2556</v>
      </c>
      <c r="B662" s="193">
        <v>46421</v>
      </c>
    </row>
    <row r="663" spans="1:2" x14ac:dyDescent="0.25">
      <c r="A663" s="115" t="s">
        <v>2557</v>
      </c>
      <c r="B663" s="193">
        <v>46422</v>
      </c>
    </row>
    <row r="664" spans="1:2" x14ac:dyDescent="0.25">
      <c r="A664" s="115" t="s">
        <v>2558</v>
      </c>
      <c r="B664" s="193">
        <v>46423</v>
      </c>
    </row>
    <row r="665" spans="1:2" x14ac:dyDescent="0.25">
      <c r="A665" s="115" t="s">
        <v>2559</v>
      </c>
      <c r="B665" s="193">
        <v>46424</v>
      </c>
    </row>
    <row r="666" spans="1:2" x14ac:dyDescent="0.25">
      <c r="A666" s="115" t="s">
        <v>2560</v>
      </c>
      <c r="B666" s="193">
        <v>46425</v>
      </c>
    </row>
    <row r="667" spans="1:2" x14ac:dyDescent="0.25">
      <c r="A667" s="115" t="s">
        <v>2561</v>
      </c>
      <c r="B667" s="193">
        <v>46426</v>
      </c>
    </row>
    <row r="668" spans="1:2" x14ac:dyDescent="0.25">
      <c r="A668" s="115" t="s">
        <v>2562</v>
      </c>
      <c r="B668" s="193">
        <v>46427</v>
      </c>
    </row>
    <row r="669" spans="1:2" x14ac:dyDescent="0.25">
      <c r="A669" s="115" t="s">
        <v>2563</v>
      </c>
      <c r="B669" s="193">
        <v>46428</v>
      </c>
    </row>
    <row r="670" spans="1:2" x14ac:dyDescent="0.25">
      <c r="A670" s="115" t="s">
        <v>2564</v>
      </c>
      <c r="B670" s="193">
        <v>46429</v>
      </c>
    </row>
    <row r="671" spans="1:2" x14ac:dyDescent="0.25">
      <c r="A671" s="115" t="s">
        <v>2565</v>
      </c>
      <c r="B671" s="193">
        <v>46430</v>
      </c>
    </row>
    <row r="672" spans="1:2" x14ac:dyDescent="0.25">
      <c r="A672" s="115" t="s">
        <v>2566</v>
      </c>
      <c r="B672" s="193">
        <v>46431</v>
      </c>
    </row>
    <row r="673" spans="1:2" x14ac:dyDescent="0.25">
      <c r="A673" s="115" t="s">
        <v>2567</v>
      </c>
      <c r="B673" s="193">
        <v>46432</v>
      </c>
    </row>
    <row r="674" spans="1:2" x14ac:dyDescent="0.25">
      <c r="A674" s="115" t="s">
        <v>2568</v>
      </c>
      <c r="B674" s="193">
        <v>46433</v>
      </c>
    </row>
    <row r="675" spans="1:2" x14ac:dyDescent="0.25">
      <c r="A675" s="115" t="s">
        <v>2569</v>
      </c>
      <c r="B675" s="193">
        <v>46434</v>
      </c>
    </row>
    <row r="676" spans="1:2" x14ac:dyDescent="0.25">
      <c r="A676" s="115" t="s">
        <v>2570</v>
      </c>
      <c r="B676" s="193">
        <v>46435</v>
      </c>
    </row>
    <row r="677" spans="1:2" x14ac:dyDescent="0.25">
      <c r="A677" s="115" t="s">
        <v>2571</v>
      </c>
      <c r="B677" s="193">
        <v>46436</v>
      </c>
    </row>
    <row r="678" spans="1:2" x14ac:dyDescent="0.25">
      <c r="A678" s="115" t="s">
        <v>2572</v>
      </c>
      <c r="B678" s="193">
        <v>46437</v>
      </c>
    </row>
    <row r="679" spans="1:2" x14ac:dyDescent="0.25">
      <c r="A679" s="115" t="s">
        <v>2573</v>
      </c>
      <c r="B679" s="193">
        <v>46438</v>
      </c>
    </row>
    <row r="680" spans="1:2" x14ac:dyDescent="0.25">
      <c r="A680" s="115" t="s">
        <v>2574</v>
      </c>
      <c r="B680" s="193">
        <v>46439</v>
      </c>
    </row>
    <row r="681" spans="1:2" x14ac:dyDescent="0.25">
      <c r="A681" s="115" t="s">
        <v>2575</v>
      </c>
      <c r="B681" s="193">
        <v>46440</v>
      </c>
    </row>
    <row r="682" spans="1:2" x14ac:dyDescent="0.25">
      <c r="A682" s="115" t="s">
        <v>2576</v>
      </c>
      <c r="B682" s="193">
        <v>46441</v>
      </c>
    </row>
    <row r="683" spans="1:2" x14ac:dyDescent="0.25">
      <c r="A683" s="115" t="s">
        <v>2577</v>
      </c>
      <c r="B683" s="193">
        <v>46442</v>
      </c>
    </row>
    <row r="684" spans="1:2" x14ac:dyDescent="0.25">
      <c r="A684" s="115" t="s">
        <v>2578</v>
      </c>
      <c r="B684" s="193">
        <v>46443</v>
      </c>
    </row>
    <row r="685" spans="1:2" x14ac:dyDescent="0.25">
      <c r="A685" s="115" t="s">
        <v>2579</v>
      </c>
      <c r="B685" s="193">
        <v>46444</v>
      </c>
    </row>
    <row r="686" spans="1:2" x14ac:dyDescent="0.25">
      <c r="A686" s="115" t="s">
        <v>2580</v>
      </c>
      <c r="B686" s="193">
        <v>46445</v>
      </c>
    </row>
    <row r="687" spans="1:2" x14ac:dyDescent="0.25">
      <c r="A687" s="115" t="s">
        <v>2581</v>
      </c>
      <c r="B687" s="193">
        <v>46446</v>
      </c>
    </row>
    <row r="688" spans="1:2" x14ac:dyDescent="0.25">
      <c r="A688" s="115" t="s">
        <v>2582</v>
      </c>
      <c r="B688" s="193">
        <v>46447</v>
      </c>
    </row>
    <row r="689" spans="1:2" x14ac:dyDescent="0.25">
      <c r="A689" s="115" t="s">
        <v>2583</v>
      </c>
      <c r="B689" s="193">
        <v>46448</v>
      </c>
    </row>
    <row r="690" spans="1:2" x14ac:dyDescent="0.25">
      <c r="A690" s="115" t="s">
        <v>2584</v>
      </c>
      <c r="B690" s="193">
        <v>46449</v>
      </c>
    </row>
    <row r="691" spans="1:2" x14ac:dyDescent="0.25">
      <c r="A691" s="115" t="s">
        <v>2585</v>
      </c>
      <c r="B691" s="193">
        <v>46450</v>
      </c>
    </row>
    <row r="692" spans="1:2" x14ac:dyDescent="0.25">
      <c r="A692" s="115" t="s">
        <v>2586</v>
      </c>
      <c r="B692" s="193">
        <v>46451</v>
      </c>
    </row>
    <row r="693" spans="1:2" x14ac:dyDescent="0.25">
      <c r="A693" s="115" t="s">
        <v>2587</v>
      </c>
      <c r="B693" s="193">
        <v>46452</v>
      </c>
    </row>
    <row r="694" spans="1:2" x14ac:dyDescent="0.25">
      <c r="A694" s="115" t="s">
        <v>2588</v>
      </c>
      <c r="B694" s="193">
        <v>46453</v>
      </c>
    </row>
    <row r="695" spans="1:2" x14ac:dyDescent="0.25">
      <c r="A695" s="115" t="s">
        <v>2589</v>
      </c>
      <c r="B695" s="193">
        <v>46454</v>
      </c>
    </row>
    <row r="696" spans="1:2" x14ac:dyDescent="0.25">
      <c r="A696" s="115" t="s">
        <v>2590</v>
      </c>
      <c r="B696" s="193">
        <v>46455</v>
      </c>
    </row>
    <row r="697" spans="1:2" x14ac:dyDescent="0.25">
      <c r="A697" s="115" t="s">
        <v>2591</v>
      </c>
      <c r="B697" s="193">
        <v>46456</v>
      </c>
    </row>
    <row r="698" spans="1:2" x14ac:dyDescent="0.25">
      <c r="A698" s="115" t="s">
        <v>2592</v>
      </c>
      <c r="B698" s="193">
        <v>46457</v>
      </c>
    </row>
    <row r="699" spans="1:2" x14ac:dyDescent="0.25">
      <c r="A699" s="115" t="s">
        <v>2593</v>
      </c>
      <c r="B699" s="193">
        <v>46458</v>
      </c>
    </row>
    <row r="700" spans="1:2" x14ac:dyDescent="0.25">
      <c r="A700" s="115" t="s">
        <v>2594</v>
      </c>
      <c r="B700" s="193">
        <v>46459</v>
      </c>
    </row>
    <row r="701" spans="1:2" x14ac:dyDescent="0.25">
      <c r="A701" s="115" t="s">
        <v>2595</v>
      </c>
      <c r="B701" s="193">
        <v>46460</v>
      </c>
    </row>
    <row r="702" spans="1:2" x14ac:dyDescent="0.25">
      <c r="A702" s="115" t="s">
        <v>2596</v>
      </c>
      <c r="B702" s="193">
        <v>46461</v>
      </c>
    </row>
    <row r="703" spans="1:2" x14ac:dyDescent="0.25">
      <c r="A703" s="115" t="s">
        <v>2597</v>
      </c>
      <c r="B703" s="193">
        <v>46462</v>
      </c>
    </row>
    <row r="704" spans="1:2" x14ac:dyDescent="0.25">
      <c r="A704" s="115" t="s">
        <v>2598</v>
      </c>
      <c r="B704" s="193">
        <v>46463</v>
      </c>
    </row>
    <row r="705" spans="1:2" x14ac:dyDescent="0.25">
      <c r="A705" s="115" t="s">
        <v>2599</v>
      </c>
      <c r="B705" s="193">
        <v>46464</v>
      </c>
    </row>
    <row r="706" spans="1:2" x14ac:dyDescent="0.25">
      <c r="A706" s="115" t="s">
        <v>2600</v>
      </c>
      <c r="B706" s="193">
        <v>46465</v>
      </c>
    </row>
    <row r="707" spans="1:2" x14ac:dyDescent="0.25">
      <c r="A707" s="115" t="s">
        <v>2601</v>
      </c>
      <c r="B707" s="193">
        <v>46466</v>
      </c>
    </row>
    <row r="708" spans="1:2" x14ac:dyDescent="0.25">
      <c r="A708" s="115" t="s">
        <v>2602</v>
      </c>
      <c r="B708" s="193">
        <v>46467</v>
      </c>
    </row>
    <row r="709" spans="1:2" x14ac:dyDescent="0.25">
      <c r="A709" s="115" t="s">
        <v>2603</v>
      </c>
      <c r="B709" s="193">
        <v>46468</v>
      </c>
    </row>
    <row r="710" spans="1:2" x14ac:dyDescent="0.25">
      <c r="A710" s="115" t="s">
        <v>2604</v>
      </c>
      <c r="B710" s="193">
        <v>46469</v>
      </c>
    </row>
    <row r="711" spans="1:2" x14ac:dyDescent="0.25">
      <c r="A711" s="115" t="s">
        <v>2605</v>
      </c>
      <c r="B711" s="193">
        <v>46470</v>
      </c>
    </row>
    <row r="712" spans="1:2" x14ac:dyDescent="0.25">
      <c r="A712" s="115" t="s">
        <v>2606</v>
      </c>
      <c r="B712" s="193">
        <v>46471</v>
      </c>
    </row>
    <row r="713" spans="1:2" x14ac:dyDescent="0.25">
      <c r="A713" s="115" t="s">
        <v>2607</v>
      </c>
      <c r="B713" s="193">
        <v>46472</v>
      </c>
    </row>
    <row r="714" spans="1:2" x14ac:dyDescent="0.25">
      <c r="A714" s="115" t="s">
        <v>2608</v>
      </c>
      <c r="B714" s="193">
        <v>46473</v>
      </c>
    </row>
    <row r="715" spans="1:2" x14ac:dyDescent="0.25">
      <c r="A715" s="115" t="s">
        <v>2609</v>
      </c>
      <c r="B715" s="193">
        <v>46474</v>
      </c>
    </row>
    <row r="716" spans="1:2" x14ac:dyDescent="0.25">
      <c r="A716" s="115" t="s">
        <v>2610</v>
      </c>
      <c r="B716" s="193">
        <v>46475</v>
      </c>
    </row>
    <row r="717" spans="1:2" x14ac:dyDescent="0.25">
      <c r="A717" s="115" t="s">
        <v>2611</v>
      </c>
      <c r="B717" s="193">
        <v>46476</v>
      </c>
    </row>
    <row r="718" spans="1:2" x14ac:dyDescent="0.25">
      <c r="A718" s="115" t="s">
        <v>2612</v>
      </c>
      <c r="B718" s="193">
        <v>46477</v>
      </c>
    </row>
    <row r="719" spans="1:2" x14ac:dyDescent="0.25">
      <c r="A719" s="115" t="s">
        <v>2613</v>
      </c>
      <c r="B719" s="193">
        <v>46478</v>
      </c>
    </row>
    <row r="720" spans="1:2" x14ac:dyDescent="0.25">
      <c r="A720" s="115" t="s">
        <v>2614</v>
      </c>
      <c r="B720" s="193">
        <v>46479</v>
      </c>
    </row>
    <row r="721" spans="1:2" x14ac:dyDescent="0.25">
      <c r="A721" s="115" t="s">
        <v>2615</v>
      </c>
      <c r="B721" s="193">
        <v>46480</v>
      </c>
    </row>
    <row r="722" spans="1:2" x14ac:dyDescent="0.25">
      <c r="A722" s="115" t="s">
        <v>2616</v>
      </c>
      <c r="B722" s="193">
        <v>46481</v>
      </c>
    </row>
    <row r="723" spans="1:2" x14ac:dyDescent="0.25">
      <c r="A723" s="115" t="s">
        <v>2617</v>
      </c>
      <c r="B723" s="193">
        <v>46482</v>
      </c>
    </row>
    <row r="724" spans="1:2" x14ac:dyDescent="0.25">
      <c r="A724" s="115" t="s">
        <v>2618</v>
      </c>
      <c r="B724" s="193">
        <v>46483</v>
      </c>
    </row>
    <row r="725" spans="1:2" x14ac:dyDescent="0.25">
      <c r="A725" s="115" t="s">
        <v>2619</v>
      </c>
      <c r="B725" s="193">
        <v>46484</v>
      </c>
    </row>
    <row r="726" spans="1:2" x14ac:dyDescent="0.25">
      <c r="A726" s="115" t="s">
        <v>2620</v>
      </c>
      <c r="B726" s="193">
        <v>46485</v>
      </c>
    </row>
    <row r="727" spans="1:2" x14ac:dyDescent="0.25">
      <c r="A727" s="115" t="s">
        <v>2621</v>
      </c>
      <c r="B727" s="193">
        <v>46486</v>
      </c>
    </row>
    <row r="728" spans="1:2" x14ac:dyDescent="0.25">
      <c r="A728" s="115" t="s">
        <v>2622</v>
      </c>
      <c r="B728" s="193">
        <v>46487</v>
      </c>
    </row>
    <row r="729" spans="1:2" x14ac:dyDescent="0.25">
      <c r="A729" s="115" t="s">
        <v>2623</v>
      </c>
      <c r="B729" s="193">
        <v>46488</v>
      </c>
    </row>
    <row r="730" spans="1:2" x14ac:dyDescent="0.25">
      <c r="A730" s="115" t="s">
        <v>2624</v>
      </c>
      <c r="B730" s="193">
        <v>46489</v>
      </c>
    </row>
    <row r="731" spans="1:2" x14ac:dyDescent="0.25">
      <c r="A731" s="115" t="s">
        <v>2625</v>
      </c>
      <c r="B731" s="193">
        <v>46490</v>
      </c>
    </row>
    <row r="732" spans="1:2" x14ac:dyDescent="0.25">
      <c r="A732" s="115" t="s">
        <v>2626</v>
      </c>
      <c r="B732" s="193">
        <v>46491</v>
      </c>
    </row>
    <row r="733" spans="1:2" x14ac:dyDescent="0.25">
      <c r="A733" s="115" t="s">
        <v>2627</v>
      </c>
      <c r="B733" s="193">
        <v>46492</v>
      </c>
    </row>
    <row r="734" spans="1:2" x14ac:dyDescent="0.25">
      <c r="A734" s="115" t="s">
        <v>2628</v>
      </c>
      <c r="B734" s="193">
        <v>46493</v>
      </c>
    </row>
    <row r="735" spans="1:2" x14ac:dyDescent="0.25">
      <c r="A735" s="115" t="s">
        <v>2629</v>
      </c>
      <c r="B735" s="193">
        <v>46494</v>
      </c>
    </row>
    <row r="736" spans="1:2" x14ac:dyDescent="0.25">
      <c r="A736" s="115" t="s">
        <v>2630</v>
      </c>
      <c r="B736" s="193">
        <v>46495</v>
      </c>
    </row>
    <row r="737" spans="1:2" x14ac:dyDescent="0.25">
      <c r="A737" s="115" t="s">
        <v>2631</v>
      </c>
      <c r="B737" s="193">
        <v>46496</v>
      </c>
    </row>
    <row r="738" spans="1:2" x14ac:dyDescent="0.25">
      <c r="A738" s="115" t="s">
        <v>2632</v>
      </c>
      <c r="B738" s="193">
        <v>46497</v>
      </c>
    </row>
    <row r="739" spans="1:2" x14ac:dyDescent="0.25">
      <c r="A739" s="115" t="s">
        <v>2633</v>
      </c>
      <c r="B739" s="193">
        <v>46498</v>
      </c>
    </row>
    <row r="740" spans="1:2" x14ac:dyDescent="0.25">
      <c r="A740" s="115" t="s">
        <v>2634</v>
      </c>
      <c r="B740" s="193">
        <v>46499</v>
      </c>
    </row>
    <row r="741" spans="1:2" x14ac:dyDescent="0.25">
      <c r="A741" s="115" t="s">
        <v>2635</v>
      </c>
      <c r="B741" s="193">
        <v>46500</v>
      </c>
    </row>
    <row r="742" spans="1:2" x14ac:dyDescent="0.25">
      <c r="A742" s="115" t="s">
        <v>2636</v>
      </c>
      <c r="B742" s="193">
        <v>46501</v>
      </c>
    </row>
    <row r="743" spans="1:2" x14ac:dyDescent="0.25">
      <c r="A743" s="115" t="s">
        <v>2637</v>
      </c>
      <c r="B743" s="193">
        <v>46502</v>
      </c>
    </row>
    <row r="744" spans="1:2" x14ac:dyDescent="0.25">
      <c r="A744" s="115" t="s">
        <v>2638</v>
      </c>
      <c r="B744" s="193">
        <v>46503</v>
      </c>
    </row>
    <row r="745" spans="1:2" x14ac:dyDescent="0.25">
      <c r="A745" s="115" t="s">
        <v>2639</v>
      </c>
      <c r="B745" s="193">
        <v>46504</v>
      </c>
    </row>
    <row r="746" spans="1:2" x14ac:dyDescent="0.25">
      <c r="A746" s="115" t="s">
        <v>2640</v>
      </c>
      <c r="B746" s="193">
        <v>46505</v>
      </c>
    </row>
    <row r="747" spans="1:2" x14ac:dyDescent="0.25">
      <c r="A747" s="115" t="s">
        <v>2641</v>
      </c>
      <c r="B747" s="193">
        <v>46506</v>
      </c>
    </row>
    <row r="748" spans="1:2" x14ac:dyDescent="0.25">
      <c r="A748" s="115" t="s">
        <v>2642</v>
      </c>
      <c r="B748" s="193">
        <v>46507</v>
      </c>
    </row>
    <row r="749" spans="1:2" x14ac:dyDescent="0.25">
      <c r="A749" s="115" t="s">
        <v>2643</v>
      </c>
      <c r="B749" s="193">
        <v>46508</v>
      </c>
    </row>
    <row r="750" spans="1:2" x14ac:dyDescent="0.25">
      <c r="A750" s="115" t="s">
        <v>2644</v>
      </c>
      <c r="B750" s="193">
        <v>46509</v>
      </c>
    </row>
    <row r="751" spans="1:2" x14ac:dyDescent="0.25">
      <c r="A751" s="115" t="s">
        <v>2645</v>
      </c>
      <c r="B751" s="193">
        <v>46510</v>
      </c>
    </row>
    <row r="752" spans="1:2" x14ac:dyDescent="0.25">
      <c r="A752" s="115" t="s">
        <v>2646</v>
      </c>
      <c r="B752" s="193">
        <v>46511</v>
      </c>
    </row>
    <row r="753" spans="1:2" x14ac:dyDescent="0.25">
      <c r="A753" s="115" t="s">
        <v>2647</v>
      </c>
      <c r="B753" s="193">
        <v>46512</v>
      </c>
    </row>
    <row r="754" spans="1:2" x14ac:dyDescent="0.25">
      <c r="A754" s="115" t="s">
        <v>2648</v>
      </c>
      <c r="B754" s="193">
        <v>46513</v>
      </c>
    </row>
    <row r="755" spans="1:2" x14ac:dyDescent="0.25">
      <c r="A755" s="115" t="s">
        <v>2649</v>
      </c>
      <c r="B755" s="193">
        <v>46514</v>
      </c>
    </row>
    <row r="756" spans="1:2" x14ac:dyDescent="0.25">
      <c r="A756" s="115" t="s">
        <v>2650</v>
      </c>
      <c r="B756" s="193">
        <v>46515</v>
      </c>
    </row>
    <row r="757" spans="1:2" x14ac:dyDescent="0.25">
      <c r="A757" s="115" t="s">
        <v>2651</v>
      </c>
      <c r="B757" s="193">
        <v>46516</v>
      </c>
    </row>
    <row r="758" spans="1:2" x14ac:dyDescent="0.25">
      <c r="A758" s="115" t="s">
        <v>2652</v>
      </c>
      <c r="B758" s="193">
        <v>46517</v>
      </c>
    </row>
    <row r="759" spans="1:2" x14ac:dyDescent="0.25">
      <c r="A759" s="115" t="s">
        <v>2653</v>
      </c>
      <c r="B759" s="193">
        <v>46518</v>
      </c>
    </row>
    <row r="760" spans="1:2" x14ac:dyDescent="0.25">
      <c r="A760" s="115" t="s">
        <v>2654</v>
      </c>
      <c r="B760" s="193">
        <v>46519</v>
      </c>
    </row>
    <row r="761" spans="1:2" x14ac:dyDescent="0.25">
      <c r="A761" s="115" t="s">
        <v>2655</v>
      </c>
      <c r="B761" s="193">
        <v>46520</v>
      </c>
    </row>
    <row r="762" spans="1:2" x14ac:dyDescent="0.25">
      <c r="A762" s="115" t="s">
        <v>2656</v>
      </c>
      <c r="B762" s="193">
        <v>46521</v>
      </c>
    </row>
    <row r="763" spans="1:2" x14ac:dyDescent="0.25">
      <c r="A763" s="115" t="s">
        <v>2657</v>
      </c>
      <c r="B763" s="193">
        <v>46522</v>
      </c>
    </row>
    <row r="764" spans="1:2" x14ac:dyDescent="0.25">
      <c r="A764" s="115" t="s">
        <v>2658</v>
      </c>
      <c r="B764" s="193">
        <v>46523</v>
      </c>
    </row>
    <row r="765" spans="1:2" x14ac:dyDescent="0.25">
      <c r="A765" s="115" t="s">
        <v>2659</v>
      </c>
      <c r="B765" s="193">
        <v>46524</v>
      </c>
    </row>
    <row r="766" spans="1:2" x14ac:dyDescent="0.25">
      <c r="A766" s="115" t="s">
        <v>2660</v>
      </c>
      <c r="B766" s="193">
        <v>46525</v>
      </c>
    </row>
    <row r="767" spans="1:2" x14ac:dyDescent="0.25">
      <c r="A767" s="115" t="s">
        <v>2661</v>
      </c>
      <c r="B767" s="193">
        <v>46526</v>
      </c>
    </row>
    <row r="768" spans="1:2" x14ac:dyDescent="0.25">
      <c r="A768" s="115" t="s">
        <v>2662</v>
      </c>
      <c r="B768" s="193">
        <v>46527</v>
      </c>
    </row>
    <row r="769" spans="1:2" x14ac:dyDescent="0.25">
      <c r="A769" s="115" t="s">
        <v>2663</v>
      </c>
      <c r="B769" s="193">
        <v>46528</v>
      </c>
    </row>
    <row r="770" spans="1:2" x14ac:dyDescent="0.25">
      <c r="A770" s="115" t="s">
        <v>2664</v>
      </c>
      <c r="B770" s="193">
        <v>46529</v>
      </c>
    </row>
    <row r="771" spans="1:2" x14ac:dyDescent="0.25">
      <c r="A771" s="115" t="s">
        <v>2665</v>
      </c>
      <c r="B771" s="193">
        <v>46530</v>
      </c>
    </row>
    <row r="772" spans="1:2" x14ac:dyDescent="0.25">
      <c r="A772" s="115" t="s">
        <v>2666</v>
      </c>
      <c r="B772" s="193">
        <v>46531</v>
      </c>
    </row>
    <row r="773" spans="1:2" x14ac:dyDescent="0.25">
      <c r="A773" s="115" t="s">
        <v>2667</v>
      </c>
      <c r="B773" s="193">
        <v>46532</v>
      </c>
    </row>
    <row r="774" spans="1:2" x14ac:dyDescent="0.25">
      <c r="A774" s="115" t="s">
        <v>2668</v>
      </c>
      <c r="B774" s="193">
        <v>46533</v>
      </c>
    </row>
    <row r="775" spans="1:2" x14ac:dyDescent="0.25">
      <c r="A775" s="115" t="s">
        <v>2669</v>
      </c>
      <c r="B775" s="193">
        <v>46534</v>
      </c>
    </row>
    <row r="776" spans="1:2" x14ac:dyDescent="0.25">
      <c r="A776" s="115" t="s">
        <v>2670</v>
      </c>
      <c r="B776" s="193">
        <v>46535</v>
      </c>
    </row>
    <row r="777" spans="1:2" x14ac:dyDescent="0.25">
      <c r="A777" s="115" t="s">
        <v>2671</v>
      </c>
      <c r="B777" s="193">
        <v>46536</v>
      </c>
    </row>
    <row r="778" spans="1:2" x14ac:dyDescent="0.25">
      <c r="A778" s="115" t="s">
        <v>2672</v>
      </c>
      <c r="B778" s="193">
        <v>46537</v>
      </c>
    </row>
    <row r="779" spans="1:2" x14ac:dyDescent="0.25">
      <c r="A779" s="115" t="s">
        <v>2673</v>
      </c>
      <c r="B779" s="193">
        <v>46538</v>
      </c>
    </row>
    <row r="780" spans="1:2" x14ac:dyDescent="0.25">
      <c r="A780" s="115" t="s">
        <v>2674</v>
      </c>
      <c r="B780" s="193">
        <v>46539</v>
      </c>
    </row>
    <row r="781" spans="1:2" x14ac:dyDescent="0.25">
      <c r="A781" s="115" t="s">
        <v>2675</v>
      </c>
      <c r="B781" s="193">
        <v>46540</v>
      </c>
    </row>
    <row r="782" spans="1:2" x14ac:dyDescent="0.25">
      <c r="A782" s="115" t="s">
        <v>2676</v>
      </c>
      <c r="B782" s="193">
        <v>46541</v>
      </c>
    </row>
    <row r="783" spans="1:2" x14ac:dyDescent="0.25">
      <c r="A783" s="115" t="s">
        <v>2677</v>
      </c>
      <c r="B783" s="193">
        <v>46542</v>
      </c>
    </row>
    <row r="784" spans="1:2" x14ac:dyDescent="0.25">
      <c r="A784" s="115" t="s">
        <v>2678</v>
      </c>
      <c r="B784" s="193">
        <v>46543</v>
      </c>
    </row>
    <row r="785" spans="1:2" x14ac:dyDescent="0.25">
      <c r="A785" s="115" t="s">
        <v>2679</v>
      </c>
      <c r="B785" s="193">
        <v>46544</v>
      </c>
    </row>
    <row r="786" spans="1:2" x14ac:dyDescent="0.25">
      <c r="A786" s="115" t="s">
        <v>2680</v>
      </c>
      <c r="B786" s="193">
        <v>46545</v>
      </c>
    </row>
    <row r="787" spans="1:2" x14ac:dyDescent="0.25">
      <c r="A787" s="115" t="s">
        <v>2681</v>
      </c>
      <c r="B787" s="193">
        <v>46546</v>
      </c>
    </row>
    <row r="788" spans="1:2" x14ac:dyDescent="0.25">
      <c r="A788" s="115" t="s">
        <v>2682</v>
      </c>
      <c r="B788" s="193">
        <v>46547</v>
      </c>
    </row>
    <row r="789" spans="1:2" x14ac:dyDescent="0.25">
      <c r="A789" s="115" t="s">
        <v>2683</v>
      </c>
      <c r="B789" s="193">
        <v>46548</v>
      </c>
    </row>
    <row r="790" spans="1:2" x14ac:dyDescent="0.25">
      <c r="A790" s="115" t="s">
        <v>2684</v>
      </c>
      <c r="B790" s="193">
        <v>46549</v>
      </c>
    </row>
    <row r="791" spans="1:2" x14ac:dyDescent="0.25">
      <c r="A791" s="115" t="s">
        <v>2685</v>
      </c>
      <c r="B791" s="193">
        <v>46550</v>
      </c>
    </row>
    <row r="792" spans="1:2" x14ac:dyDescent="0.25">
      <c r="A792" s="115" t="s">
        <v>2686</v>
      </c>
      <c r="B792" s="193">
        <v>46551</v>
      </c>
    </row>
    <row r="793" spans="1:2" x14ac:dyDescent="0.25">
      <c r="A793" s="115" t="s">
        <v>2687</v>
      </c>
      <c r="B793" s="193">
        <v>46552</v>
      </c>
    </row>
    <row r="794" spans="1:2" x14ac:dyDescent="0.25">
      <c r="A794" s="115" t="s">
        <v>2688</v>
      </c>
      <c r="B794" s="193">
        <v>46553</v>
      </c>
    </row>
    <row r="795" spans="1:2" x14ac:dyDescent="0.25">
      <c r="A795" s="115" t="s">
        <v>2689</v>
      </c>
      <c r="B795" s="193">
        <v>46554</v>
      </c>
    </row>
    <row r="796" spans="1:2" x14ac:dyDescent="0.25">
      <c r="A796" s="115" t="s">
        <v>2690</v>
      </c>
      <c r="B796" s="193">
        <v>46555</v>
      </c>
    </row>
    <row r="797" spans="1:2" x14ac:dyDescent="0.25">
      <c r="A797" s="115" t="s">
        <v>2691</v>
      </c>
      <c r="B797" s="193">
        <v>46556</v>
      </c>
    </row>
    <row r="798" spans="1:2" x14ac:dyDescent="0.25">
      <c r="A798" s="115" t="s">
        <v>2692</v>
      </c>
      <c r="B798" s="193">
        <v>46557</v>
      </c>
    </row>
    <row r="799" spans="1:2" x14ac:dyDescent="0.25">
      <c r="A799" s="115" t="s">
        <v>2693</v>
      </c>
      <c r="B799" s="193">
        <v>46558</v>
      </c>
    </row>
    <row r="800" spans="1:2" x14ac:dyDescent="0.25">
      <c r="A800" s="115" t="s">
        <v>2694</v>
      </c>
      <c r="B800" s="193">
        <v>46559</v>
      </c>
    </row>
    <row r="801" spans="1:2" x14ac:dyDescent="0.25">
      <c r="A801" s="115" t="s">
        <v>2695</v>
      </c>
      <c r="B801" s="193">
        <v>46560</v>
      </c>
    </row>
    <row r="802" spans="1:2" x14ac:dyDescent="0.25">
      <c r="A802" s="115" t="s">
        <v>2696</v>
      </c>
      <c r="B802" s="193">
        <v>46561</v>
      </c>
    </row>
    <row r="803" spans="1:2" x14ac:dyDescent="0.25">
      <c r="A803" s="115" t="s">
        <v>2697</v>
      </c>
      <c r="B803" s="193">
        <v>46562</v>
      </c>
    </row>
    <row r="804" spans="1:2" x14ac:dyDescent="0.25">
      <c r="A804" s="115" t="s">
        <v>2698</v>
      </c>
      <c r="B804" s="193">
        <v>46563</v>
      </c>
    </row>
    <row r="805" spans="1:2" x14ac:dyDescent="0.25">
      <c r="A805" s="115" t="s">
        <v>2699</v>
      </c>
      <c r="B805" s="193">
        <v>46564</v>
      </c>
    </row>
    <row r="806" spans="1:2" x14ac:dyDescent="0.25">
      <c r="A806" s="115" t="s">
        <v>2700</v>
      </c>
      <c r="B806" s="193">
        <v>46565</v>
      </c>
    </row>
    <row r="807" spans="1:2" x14ac:dyDescent="0.25">
      <c r="A807" s="115" t="s">
        <v>2701</v>
      </c>
      <c r="B807" s="193">
        <v>46566</v>
      </c>
    </row>
    <row r="808" spans="1:2" x14ac:dyDescent="0.25">
      <c r="A808" s="115" t="s">
        <v>2702</v>
      </c>
      <c r="B808" s="193">
        <v>46567</v>
      </c>
    </row>
    <row r="809" spans="1:2" x14ac:dyDescent="0.25">
      <c r="A809" s="115" t="s">
        <v>2703</v>
      </c>
      <c r="B809" s="193">
        <v>46568</v>
      </c>
    </row>
    <row r="810" spans="1:2" x14ac:dyDescent="0.25">
      <c r="A810" s="115" t="s">
        <v>2704</v>
      </c>
      <c r="B810" s="193">
        <v>46569</v>
      </c>
    </row>
    <row r="811" spans="1:2" x14ac:dyDescent="0.25">
      <c r="A811" s="115" t="s">
        <v>2705</v>
      </c>
      <c r="B811" s="193">
        <v>46570</v>
      </c>
    </row>
    <row r="812" spans="1:2" x14ac:dyDescent="0.25">
      <c r="A812" s="115" t="s">
        <v>2706</v>
      </c>
      <c r="B812" s="193">
        <v>46571</v>
      </c>
    </row>
    <row r="813" spans="1:2" x14ac:dyDescent="0.25">
      <c r="A813" s="115" t="s">
        <v>2707</v>
      </c>
      <c r="B813" s="193">
        <v>46572</v>
      </c>
    </row>
    <row r="814" spans="1:2" x14ac:dyDescent="0.25">
      <c r="A814" s="115" t="s">
        <v>2708</v>
      </c>
      <c r="B814" s="193">
        <v>46573</v>
      </c>
    </row>
    <row r="815" spans="1:2" x14ac:dyDescent="0.25">
      <c r="A815" s="115" t="s">
        <v>2709</v>
      </c>
      <c r="B815" s="193">
        <v>46574</v>
      </c>
    </row>
    <row r="816" spans="1:2" x14ac:dyDescent="0.25">
      <c r="A816" s="115" t="s">
        <v>2710</v>
      </c>
      <c r="B816" s="193">
        <v>46575</v>
      </c>
    </row>
    <row r="817" spans="1:2" x14ac:dyDescent="0.25">
      <c r="A817" s="115" t="s">
        <v>2711</v>
      </c>
      <c r="B817" s="193">
        <v>46576</v>
      </c>
    </row>
    <row r="818" spans="1:2" x14ac:dyDescent="0.25">
      <c r="A818" s="115" t="s">
        <v>2712</v>
      </c>
      <c r="B818" s="193">
        <v>46577</v>
      </c>
    </row>
    <row r="819" spans="1:2" x14ac:dyDescent="0.25">
      <c r="A819" s="115" t="s">
        <v>2713</v>
      </c>
      <c r="B819" s="193">
        <v>46578</v>
      </c>
    </row>
    <row r="820" spans="1:2" x14ac:dyDescent="0.25">
      <c r="A820" s="115" t="s">
        <v>2714</v>
      </c>
      <c r="B820" s="193">
        <v>46579</v>
      </c>
    </row>
    <row r="821" spans="1:2" x14ac:dyDescent="0.25">
      <c r="A821" s="115" t="s">
        <v>2715</v>
      </c>
      <c r="B821" s="193">
        <v>46580</v>
      </c>
    </row>
    <row r="822" spans="1:2" x14ac:dyDescent="0.25">
      <c r="A822" s="115" t="s">
        <v>2716</v>
      </c>
      <c r="B822" s="193">
        <v>46581</v>
      </c>
    </row>
    <row r="823" spans="1:2" x14ac:dyDescent="0.25">
      <c r="A823" s="115" t="s">
        <v>2717</v>
      </c>
      <c r="B823" s="193">
        <v>46582</v>
      </c>
    </row>
    <row r="824" spans="1:2" x14ac:dyDescent="0.25">
      <c r="A824" s="115" t="s">
        <v>2718</v>
      </c>
      <c r="B824" s="193">
        <v>46583</v>
      </c>
    </row>
    <row r="825" spans="1:2" x14ac:dyDescent="0.25">
      <c r="A825" s="115" t="s">
        <v>2719</v>
      </c>
      <c r="B825" s="193">
        <v>46584</v>
      </c>
    </row>
    <row r="826" spans="1:2" x14ac:dyDescent="0.25">
      <c r="A826" s="115" t="s">
        <v>2720</v>
      </c>
      <c r="B826" s="193">
        <v>46585</v>
      </c>
    </row>
    <row r="827" spans="1:2" x14ac:dyDescent="0.25">
      <c r="A827" s="115" t="s">
        <v>2721</v>
      </c>
      <c r="B827" s="193">
        <v>46586</v>
      </c>
    </row>
    <row r="828" spans="1:2" x14ac:dyDescent="0.25">
      <c r="A828" s="115" t="s">
        <v>2722</v>
      </c>
      <c r="B828" s="193">
        <v>46587</v>
      </c>
    </row>
    <row r="829" spans="1:2" x14ac:dyDescent="0.25">
      <c r="A829" s="115" t="s">
        <v>2723</v>
      </c>
      <c r="B829" s="193">
        <v>46588</v>
      </c>
    </row>
    <row r="830" spans="1:2" x14ac:dyDescent="0.25">
      <c r="A830" s="115" t="s">
        <v>2724</v>
      </c>
      <c r="B830" s="193">
        <v>46589</v>
      </c>
    </row>
    <row r="831" spans="1:2" x14ac:dyDescent="0.25">
      <c r="A831" s="115" t="s">
        <v>2725</v>
      </c>
      <c r="B831" s="193">
        <v>46590</v>
      </c>
    </row>
    <row r="832" spans="1:2" x14ac:dyDescent="0.25">
      <c r="A832" s="115" t="s">
        <v>2726</v>
      </c>
      <c r="B832" s="193">
        <v>46591</v>
      </c>
    </row>
    <row r="833" spans="1:2" x14ac:dyDescent="0.25">
      <c r="A833" s="115" t="s">
        <v>2727</v>
      </c>
      <c r="B833" s="193">
        <v>46592</v>
      </c>
    </row>
    <row r="834" spans="1:2" x14ac:dyDescent="0.25">
      <c r="A834" s="115" t="s">
        <v>2728</v>
      </c>
      <c r="B834" s="193">
        <v>46593</v>
      </c>
    </row>
    <row r="835" spans="1:2" x14ac:dyDescent="0.25">
      <c r="A835" s="115" t="s">
        <v>2729</v>
      </c>
      <c r="B835" s="193">
        <v>46594</v>
      </c>
    </row>
    <row r="836" spans="1:2" x14ac:dyDescent="0.25">
      <c r="A836" s="115" t="s">
        <v>2730</v>
      </c>
      <c r="B836" s="193">
        <v>46595</v>
      </c>
    </row>
    <row r="837" spans="1:2" x14ac:dyDescent="0.25">
      <c r="A837" s="115" t="s">
        <v>2731</v>
      </c>
      <c r="B837" s="193">
        <v>46596</v>
      </c>
    </row>
    <row r="838" spans="1:2" x14ac:dyDescent="0.25">
      <c r="A838" s="115" t="s">
        <v>2732</v>
      </c>
      <c r="B838" s="193">
        <v>46597</v>
      </c>
    </row>
    <row r="839" spans="1:2" x14ac:dyDescent="0.25">
      <c r="A839" s="115" t="s">
        <v>2733</v>
      </c>
      <c r="B839" s="193">
        <v>46598</v>
      </c>
    </row>
    <row r="840" spans="1:2" x14ac:dyDescent="0.25">
      <c r="A840" s="115" t="s">
        <v>2734</v>
      </c>
      <c r="B840" s="193">
        <v>46599</v>
      </c>
    </row>
    <row r="841" spans="1:2" x14ac:dyDescent="0.25">
      <c r="A841" s="115" t="s">
        <v>2735</v>
      </c>
      <c r="B841" s="193">
        <v>46600</v>
      </c>
    </row>
    <row r="842" spans="1:2" x14ac:dyDescent="0.25">
      <c r="A842" s="115" t="s">
        <v>2736</v>
      </c>
      <c r="B842" s="193">
        <v>46601</v>
      </c>
    </row>
    <row r="843" spans="1:2" x14ac:dyDescent="0.25">
      <c r="A843" s="115" t="s">
        <v>2737</v>
      </c>
      <c r="B843" s="193">
        <v>46602</v>
      </c>
    </row>
    <row r="844" spans="1:2" x14ac:dyDescent="0.25">
      <c r="A844" s="115" t="s">
        <v>2738</v>
      </c>
      <c r="B844" s="193">
        <v>46603</v>
      </c>
    </row>
    <row r="845" spans="1:2" x14ac:dyDescent="0.25">
      <c r="A845" s="115" t="s">
        <v>2739</v>
      </c>
      <c r="B845" s="193">
        <v>46604</v>
      </c>
    </row>
    <row r="846" spans="1:2" x14ac:dyDescent="0.25">
      <c r="A846" s="115" t="s">
        <v>2740</v>
      </c>
      <c r="B846" s="193">
        <v>46605</v>
      </c>
    </row>
    <row r="847" spans="1:2" x14ac:dyDescent="0.25">
      <c r="A847" s="115" t="s">
        <v>2741</v>
      </c>
      <c r="B847" s="193">
        <v>46606</v>
      </c>
    </row>
    <row r="848" spans="1:2" x14ac:dyDescent="0.25">
      <c r="A848" s="115" t="s">
        <v>2742</v>
      </c>
      <c r="B848" s="193">
        <v>46607</v>
      </c>
    </row>
    <row r="849" spans="1:2" x14ac:dyDescent="0.25">
      <c r="A849" s="115" t="s">
        <v>2743</v>
      </c>
      <c r="B849" s="193">
        <v>46608</v>
      </c>
    </row>
    <row r="850" spans="1:2" x14ac:dyDescent="0.25">
      <c r="A850" s="115" t="s">
        <v>2744</v>
      </c>
      <c r="B850" s="193">
        <v>46609</v>
      </c>
    </row>
    <row r="851" spans="1:2" x14ac:dyDescent="0.25">
      <c r="A851" s="115" t="s">
        <v>2745</v>
      </c>
      <c r="B851" s="193">
        <v>46610</v>
      </c>
    </row>
    <row r="852" spans="1:2" x14ac:dyDescent="0.25">
      <c r="A852" s="115" t="s">
        <v>2746</v>
      </c>
      <c r="B852" s="193">
        <v>46611</v>
      </c>
    </row>
    <row r="853" spans="1:2" x14ac:dyDescent="0.25">
      <c r="A853" s="115" t="s">
        <v>2747</v>
      </c>
      <c r="B853" s="193">
        <v>46612</v>
      </c>
    </row>
    <row r="854" spans="1:2" x14ac:dyDescent="0.25">
      <c r="A854" s="115" t="s">
        <v>2748</v>
      </c>
      <c r="B854" s="193">
        <v>46613</v>
      </c>
    </row>
    <row r="855" spans="1:2" x14ac:dyDescent="0.25">
      <c r="A855" s="115" t="s">
        <v>2749</v>
      </c>
      <c r="B855" s="193">
        <v>46614</v>
      </c>
    </row>
    <row r="856" spans="1:2" x14ac:dyDescent="0.25">
      <c r="A856" s="115" t="s">
        <v>2750</v>
      </c>
      <c r="B856" s="193">
        <v>46615</v>
      </c>
    </row>
    <row r="857" spans="1:2" x14ac:dyDescent="0.25">
      <c r="A857" s="115" t="s">
        <v>2751</v>
      </c>
      <c r="B857" s="193">
        <v>46616</v>
      </c>
    </row>
    <row r="858" spans="1:2" x14ac:dyDescent="0.25">
      <c r="A858" s="115" t="s">
        <v>2752</v>
      </c>
      <c r="B858" s="193">
        <v>46617</v>
      </c>
    </row>
    <row r="859" spans="1:2" x14ac:dyDescent="0.25">
      <c r="A859" s="115" t="s">
        <v>2753</v>
      </c>
      <c r="B859" s="193">
        <v>46618</v>
      </c>
    </row>
    <row r="860" spans="1:2" x14ac:dyDescent="0.25">
      <c r="A860" s="115" t="s">
        <v>2754</v>
      </c>
      <c r="B860" s="193">
        <v>46619</v>
      </c>
    </row>
    <row r="861" spans="1:2" x14ac:dyDescent="0.25">
      <c r="A861" s="115" t="s">
        <v>2755</v>
      </c>
      <c r="B861" s="193">
        <v>46620</v>
      </c>
    </row>
    <row r="862" spans="1:2" x14ac:dyDescent="0.25">
      <c r="A862" s="115" t="s">
        <v>2756</v>
      </c>
      <c r="B862" s="193">
        <v>46621</v>
      </c>
    </row>
    <row r="863" spans="1:2" x14ac:dyDescent="0.25">
      <c r="A863" s="115" t="s">
        <v>2757</v>
      </c>
      <c r="B863" s="193">
        <v>46622</v>
      </c>
    </row>
    <row r="864" spans="1:2" x14ac:dyDescent="0.25">
      <c r="A864" s="115" t="s">
        <v>2758</v>
      </c>
      <c r="B864" s="193">
        <v>46623</v>
      </c>
    </row>
    <row r="865" spans="1:2" x14ac:dyDescent="0.25">
      <c r="A865" s="115" t="s">
        <v>2759</v>
      </c>
      <c r="B865" s="193">
        <v>46624</v>
      </c>
    </row>
    <row r="866" spans="1:2" x14ac:dyDescent="0.25">
      <c r="A866" s="115" t="s">
        <v>2760</v>
      </c>
      <c r="B866" s="193">
        <v>46625</v>
      </c>
    </row>
    <row r="867" spans="1:2" x14ac:dyDescent="0.25">
      <c r="A867" s="115" t="s">
        <v>2761</v>
      </c>
      <c r="B867" s="193">
        <v>46626</v>
      </c>
    </row>
    <row r="868" spans="1:2" x14ac:dyDescent="0.25">
      <c r="A868" s="115" t="s">
        <v>2762</v>
      </c>
      <c r="B868" s="193">
        <v>46627</v>
      </c>
    </row>
    <row r="869" spans="1:2" x14ac:dyDescent="0.25">
      <c r="A869" s="115" t="s">
        <v>2763</v>
      </c>
      <c r="B869" s="193">
        <v>46628</v>
      </c>
    </row>
    <row r="870" spans="1:2" x14ac:dyDescent="0.25">
      <c r="A870" s="115" t="s">
        <v>2764</v>
      </c>
      <c r="B870" s="193">
        <v>46629</v>
      </c>
    </row>
    <row r="871" spans="1:2" x14ac:dyDescent="0.25">
      <c r="A871" s="115" t="s">
        <v>2765</v>
      </c>
      <c r="B871" s="193">
        <v>46630</v>
      </c>
    </row>
    <row r="872" spans="1:2" x14ac:dyDescent="0.25">
      <c r="A872" s="115" t="s">
        <v>2766</v>
      </c>
      <c r="B872" s="193">
        <v>46631</v>
      </c>
    </row>
    <row r="873" spans="1:2" x14ac:dyDescent="0.25">
      <c r="A873" s="115" t="s">
        <v>2767</v>
      </c>
      <c r="B873" s="193">
        <v>46632</v>
      </c>
    </row>
    <row r="874" spans="1:2" x14ac:dyDescent="0.25">
      <c r="A874" s="115" t="s">
        <v>2768</v>
      </c>
      <c r="B874" s="193">
        <v>46633</v>
      </c>
    </row>
    <row r="875" spans="1:2" x14ac:dyDescent="0.25">
      <c r="A875" s="115" t="s">
        <v>2769</v>
      </c>
      <c r="B875" s="193">
        <v>46634</v>
      </c>
    </row>
    <row r="876" spans="1:2" x14ac:dyDescent="0.25">
      <c r="A876" s="115" t="s">
        <v>2770</v>
      </c>
      <c r="B876" s="193">
        <v>46635</v>
      </c>
    </row>
    <row r="877" spans="1:2" x14ac:dyDescent="0.25">
      <c r="A877" s="115" t="s">
        <v>2771</v>
      </c>
      <c r="B877" s="193">
        <v>46636</v>
      </c>
    </row>
    <row r="878" spans="1:2" x14ac:dyDescent="0.25">
      <c r="A878" s="115" t="s">
        <v>2772</v>
      </c>
      <c r="B878" s="193">
        <v>46637</v>
      </c>
    </row>
    <row r="879" spans="1:2" x14ac:dyDescent="0.25">
      <c r="A879" s="115" t="s">
        <v>2773</v>
      </c>
      <c r="B879" s="193">
        <v>46638</v>
      </c>
    </row>
    <row r="880" spans="1:2" x14ac:dyDescent="0.25">
      <c r="A880" s="115" t="s">
        <v>2774</v>
      </c>
      <c r="B880" s="193">
        <v>46639</v>
      </c>
    </row>
    <row r="881" spans="1:2" x14ac:dyDescent="0.25">
      <c r="A881" s="115" t="s">
        <v>2775</v>
      </c>
      <c r="B881" s="193">
        <v>46640</v>
      </c>
    </row>
    <row r="882" spans="1:2" x14ac:dyDescent="0.25">
      <c r="A882" s="115" t="s">
        <v>2776</v>
      </c>
      <c r="B882" s="193">
        <v>46641</v>
      </c>
    </row>
    <row r="883" spans="1:2" x14ac:dyDescent="0.25">
      <c r="A883" s="115" t="s">
        <v>2777</v>
      </c>
      <c r="B883" s="193">
        <v>46642</v>
      </c>
    </row>
    <row r="884" spans="1:2" x14ac:dyDescent="0.25">
      <c r="A884" s="115" t="s">
        <v>2778</v>
      </c>
      <c r="B884" s="193">
        <v>46643</v>
      </c>
    </row>
    <row r="885" spans="1:2" x14ac:dyDescent="0.25">
      <c r="A885" s="115" t="s">
        <v>2779</v>
      </c>
      <c r="B885" s="193">
        <v>46644</v>
      </c>
    </row>
    <row r="886" spans="1:2" x14ac:dyDescent="0.25">
      <c r="A886" s="115" t="s">
        <v>2780</v>
      </c>
      <c r="B886" s="193">
        <v>46645</v>
      </c>
    </row>
    <row r="887" spans="1:2" x14ac:dyDescent="0.25">
      <c r="A887" s="115" t="s">
        <v>2781</v>
      </c>
      <c r="B887" s="193">
        <v>46646</v>
      </c>
    </row>
    <row r="888" spans="1:2" x14ac:dyDescent="0.25">
      <c r="A888" s="115" t="s">
        <v>2782</v>
      </c>
      <c r="B888" s="193">
        <v>46647</v>
      </c>
    </row>
    <row r="889" spans="1:2" x14ac:dyDescent="0.25">
      <c r="A889" s="115" t="s">
        <v>2783</v>
      </c>
      <c r="B889" s="193">
        <v>46648</v>
      </c>
    </row>
    <row r="890" spans="1:2" x14ac:dyDescent="0.25">
      <c r="A890" s="115" t="s">
        <v>2784</v>
      </c>
      <c r="B890" s="193">
        <v>46649</v>
      </c>
    </row>
    <row r="891" spans="1:2" x14ac:dyDescent="0.25">
      <c r="A891" s="115" t="s">
        <v>2785</v>
      </c>
      <c r="B891" s="193">
        <v>46650</v>
      </c>
    </row>
    <row r="892" spans="1:2" x14ac:dyDescent="0.25">
      <c r="A892" s="115" t="s">
        <v>2786</v>
      </c>
      <c r="B892" s="193">
        <v>46651</v>
      </c>
    </row>
    <row r="893" spans="1:2" x14ac:dyDescent="0.25">
      <c r="A893" s="115" t="s">
        <v>2787</v>
      </c>
      <c r="B893" s="193">
        <v>46652</v>
      </c>
    </row>
    <row r="894" spans="1:2" x14ac:dyDescent="0.25">
      <c r="A894" s="115" t="s">
        <v>2788</v>
      </c>
      <c r="B894" s="193">
        <v>46653</v>
      </c>
    </row>
    <row r="895" spans="1:2" x14ac:dyDescent="0.25">
      <c r="A895" s="115" t="s">
        <v>2789</v>
      </c>
      <c r="B895" s="193">
        <v>46654</v>
      </c>
    </row>
    <row r="896" spans="1:2" x14ac:dyDescent="0.25">
      <c r="A896" s="115" t="s">
        <v>2790</v>
      </c>
      <c r="B896" s="193">
        <v>46655</v>
      </c>
    </row>
    <row r="897" spans="1:2" x14ac:dyDescent="0.25">
      <c r="A897" s="115" t="s">
        <v>2791</v>
      </c>
      <c r="B897" s="193">
        <v>46656</v>
      </c>
    </row>
    <row r="898" spans="1:2" x14ac:dyDescent="0.25">
      <c r="A898" s="115" t="s">
        <v>2792</v>
      </c>
      <c r="B898" s="193">
        <v>46657</v>
      </c>
    </row>
    <row r="899" spans="1:2" x14ac:dyDescent="0.25">
      <c r="A899" s="115" t="s">
        <v>2793</v>
      </c>
      <c r="B899" s="193">
        <v>46658</v>
      </c>
    </row>
    <row r="900" spans="1:2" x14ac:dyDescent="0.25">
      <c r="A900" s="115" t="s">
        <v>2794</v>
      </c>
      <c r="B900" s="193">
        <v>46659</v>
      </c>
    </row>
    <row r="901" spans="1:2" x14ac:dyDescent="0.25">
      <c r="A901" s="115" t="s">
        <v>2795</v>
      </c>
      <c r="B901" s="193">
        <v>46660</v>
      </c>
    </row>
    <row r="902" spans="1:2" x14ac:dyDescent="0.25">
      <c r="A902" s="115" t="s">
        <v>2796</v>
      </c>
      <c r="B902" s="193">
        <v>46661</v>
      </c>
    </row>
    <row r="903" spans="1:2" x14ac:dyDescent="0.25">
      <c r="A903" s="115" t="s">
        <v>2797</v>
      </c>
      <c r="B903" s="193">
        <v>46662</v>
      </c>
    </row>
    <row r="904" spans="1:2" x14ac:dyDescent="0.25">
      <c r="A904" s="115" t="s">
        <v>2798</v>
      </c>
      <c r="B904" s="193">
        <v>46663</v>
      </c>
    </row>
    <row r="905" spans="1:2" x14ac:dyDescent="0.25">
      <c r="A905" s="115" t="s">
        <v>2799</v>
      </c>
      <c r="B905" s="193">
        <v>46664</v>
      </c>
    </row>
    <row r="906" spans="1:2" x14ac:dyDescent="0.25">
      <c r="A906" s="115" t="s">
        <v>2800</v>
      </c>
      <c r="B906" s="193">
        <v>46665</v>
      </c>
    </row>
    <row r="907" spans="1:2" x14ac:dyDescent="0.25">
      <c r="A907" s="115" t="s">
        <v>2801</v>
      </c>
      <c r="B907" s="193">
        <v>46666</v>
      </c>
    </row>
    <row r="908" spans="1:2" x14ac:dyDescent="0.25">
      <c r="A908" s="115" t="s">
        <v>2802</v>
      </c>
      <c r="B908" s="193">
        <v>46667</v>
      </c>
    </row>
    <row r="909" spans="1:2" x14ac:dyDescent="0.25">
      <c r="A909" s="115" t="s">
        <v>2803</v>
      </c>
      <c r="B909" s="193">
        <v>46668</v>
      </c>
    </row>
    <row r="910" spans="1:2" x14ac:dyDescent="0.25">
      <c r="A910" s="115" t="s">
        <v>2804</v>
      </c>
      <c r="B910" s="193">
        <v>46669</v>
      </c>
    </row>
    <row r="911" spans="1:2" x14ac:dyDescent="0.25">
      <c r="A911" s="115" t="s">
        <v>2805</v>
      </c>
      <c r="B911" s="193">
        <v>46670</v>
      </c>
    </row>
    <row r="912" spans="1:2" x14ac:dyDescent="0.25">
      <c r="A912" s="115" t="s">
        <v>2806</v>
      </c>
      <c r="B912" s="193">
        <v>46671</v>
      </c>
    </row>
    <row r="913" spans="1:2" x14ac:dyDescent="0.25">
      <c r="A913" s="115" t="s">
        <v>2807</v>
      </c>
      <c r="B913" s="193">
        <v>46672</v>
      </c>
    </row>
    <row r="914" spans="1:2" x14ac:dyDescent="0.25">
      <c r="A914" s="115" t="s">
        <v>2808</v>
      </c>
      <c r="B914" s="193">
        <v>46673</v>
      </c>
    </row>
    <row r="915" spans="1:2" x14ac:dyDescent="0.25">
      <c r="A915" s="115" t="s">
        <v>2809</v>
      </c>
      <c r="B915" s="193">
        <v>46674</v>
      </c>
    </row>
    <row r="916" spans="1:2" x14ac:dyDescent="0.25">
      <c r="A916" s="115" t="s">
        <v>2810</v>
      </c>
      <c r="B916" s="193">
        <v>46675</v>
      </c>
    </row>
    <row r="917" spans="1:2" x14ac:dyDescent="0.25">
      <c r="A917" s="115" t="s">
        <v>2811</v>
      </c>
      <c r="B917" s="193">
        <v>46676</v>
      </c>
    </row>
    <row r="918" spans="1:2" x14ac:dyDescent="0.25">
      <c r="A918" s="115" t="s">
        <v>2812</v>
      </c>
      <c r="B918" s="193">
        <v>46677</v>
      </c>
    </row>
    <row r="919" spans="1:2" x14ac:dyDescent="0.25">
      <c r="A919" s="115" t="s">
        <v>2813</v>
      </c>
      <c r="B919" s="193">
        <v>46678</v>
      </c>
    </row>
    <row r="920" spans="1:2" x14ac:dyDescent="0.25">
      <c r="A920" s="115" t="s">
        <v>2814</v>
      </c>
      <c r="B920" s="193">
        <v>46679</v>
      </c>
    </row>
    <row r="921" spans="1:2" x14ac:dyDescent="0.25">
      <c r="A921" s="115" t="s">
        <v>2815</v>
      </c>
      <c r="B921" s="193">
        <v>46680</v>
      </c>
    </row>
    <row r="922" spans="1:2" x14ac:dyDescent="0.25">
      <c r="A922" s="115" t="s">
        <v>2816</v>
      </c>
      <c r="B922" s="193">
        <v>46681</v>
      </c>
    </row>
    <row r="923" spans="1:2" x14ac:dyDescent="0.25">
      <c r="A923" s="115" t="s">
        <v>2817</v>
      </c>
      <c r="B923" s="193">
        <v>46682</v>
      </c>
    </row>
    <row r="924" spans="1:2" x14ac:dyDescent="0.25">
      <c r="A924" s="115" t="s">
        <v>2818</v>
      </c>
      <c r="B924" s="193">
        <v>46683</v>
      </c>
    </row>
    <row r="925" spans="1:2" x14ac:dyDescent="0.25">
      <c r="A925" s="115" t="s">
        <v>2819</v>
      </c>
      <c r="B925" s="193">
        <v>46684</v>
      </c>
    </row>
    <row r="926" spans="1:2" x14ac:dyDescent="0.25">
      <c r="A926" s="115" t="s">
        <v>2820</v>
      </c>
      <c r="B926" s="193">
        <v>46685</v>
      </c>
    </row>
    <row r="927" spans="1:2" x14ac:dyDescent="0.25">
      <c r="A927" s="115" t="s">
        <v>2821</v>
      </c>
      <c r="B927" s="193">
        <v>46686</v>
      </c>
    </row>
    <row r="928" spans="1:2" x14ac:dyDescent="0.25">
      <c r="A928" s="115" t="s">
        <v>2822</v>
      </c>
      <c r="B928" s="193">
        <v>46687</v>
      </c>
    </row>
    <row r="929" spans="1:2" x14ac:dyDescent="0.25">
      <c r="A929" s="115" t="s">
        <v>2823</v>
      </c>
      <c r="B929" s="193">
        <v>46688</v>
      </c>
    </row>
    <row r="930" spans="1:2" x14ac:dyDescent="0.25">
      <c r="A930" s="115" t="s">
        <v>2824</v>
      </c>
      <c r="B930" s="193">
        <v>46689</v>
      </c>
    </row>
    <row r="931" spans="1:2" x14ac:dyDescent="0.25">
      <c r="A931" s="115" t="s">
        <v>2825</v>
      </c>
      <c r="B931" s="193">
        <v>46690</v>
      </c>
    </row>
    <row r="932" spans="1:2" x14ac:dyDescent="0.25">
      <c r="A932" s="115" t="s">
        <v>2826</v>
      </c>
      <c r="B932" s="193">
        <v>46691</v>
      </c>
    </row>
    <row r="933" spans="1:2" x14ac:dyDescent="0.25">
      <c r="A933" s="115" t="s">
        <v>2827</v>
      </c>
      <c r="B933" s="193">
        <v>46692</v>
      </c>
    </row>
    <row r="934" spans="1:2" x14ac:dyDescent="0.25">
      <c r="A934" s="115" t="s">
        <v>2828</v>
      </c>
      <c r="B934" s="193">
        <v>46693</v>
      </c>
    </row>
    <row r="935" spans="1:2" x14ac:dyDescent="0.25">
      <c r="A935" s="115" t="s">
        <v>2829</v>
      </c>
      <c r="B935" s="193">
        <v>46694</v>
      </c>
    </row>
    <row r="936" spans="1:2" x14ac:dyDescent="0.25">
      <c r="A936" s="115" t="s">
        <v>2830</v>
      </c>
      <c r="B936" s="193">
        <v>46695</v>
      </c>
    </row>
    <row r="937" spans="1:2" x14ac:dyDescent="0.25">
      <c r="A937" s="115" t="s">
        <v>2831</v>
      </c>
      <c r="B937" s="193">
        <v>46696</v>
      </c>
    </row>
    <row r="938" spans="1:2" x14ac:dyDescent="0.25">
      <c r="A938" s="115" t="s">
        <v>2832</v>
      </c>
      <c r="B938" s="193">
        <v>46697</v>
      </c>
    </row>
    <row r="939" spans="1:2" x14ac:dyDescent="0.25">
      <c r="A939" s="115" t="s">
        <v>2833</v>
      </c>
      <c r="B939" s="193">
        <v>46698</v>
      </c>
    </row>
    <row r="940" spans="1:2" x14ac:dyDescent="0.25">
      <c r="A940" s="115" t="s">
        <v>2834</v>
      </c>
      <c r="B940" s="193">
        <v>46699</v>
      </c>
    </row>
    <row r="941" spans="1:2" x14ac:dyDescent="0.25">
      <c r="A941" s="115" t="s">
        <v>2835</v>
      </c>
      <c r="B941" s="193">
        <v>46700</v>
      </c>
    </row>
    <row r="942" spans="1:2" x14ac:dyDescent="0.25">
      <c r="A942" s="115" t="s">
        <v>2836</v>
      </c>
      <c r="B942" s="193">
        <v>46701</v>
      </c>
    </row>
    <row r="943" spans="1:2" x14ac:dyDescent="0.25">
      <c r="A943" s="115" t="s">
        <v>2837</v>
      </c>
      <c r="B943" s="193">
        <v>46702</v>
      </c>
    </row>
    <row r="944" spans="1:2" x14ac:dyDescent="0.25">
      <c r="A944" s="115" t="s">
        <v>2838</v>
      </c>
      <c r="B944" s="193">
        <v>46703</v>
      </c>
    </row>
    <row r="945" spans="1:2" x14ac:dyDescent="0.25">
      <c r="A945" s="115" t="s">
        <v>2839</v>
      </c>
      <c r="B945" s="193">
        <v>46704</v>
      </c>
    </row>
    <row r="946" spans="1:2" x14ac:dyDescent="0.25">
      <c r="A946" s="115" t="s">
        <v>2840</v>
      </c>
      <c r="B946" s="193">
        <v>46705</v>
      </c>
    </row>
    <row r="947" spans="1:2" x14ac:dyDescent="0.25">
      <c r="A947" s="115" t="s">
        <v>2841</v>
      </c>
      <c r="B947" s="193">
        <v>46706</v>
      </c>
    </row>
    <row r="948" spans="1:2" x14ac:dyDescent="0.25">
      <c r="A948" s="115" t="s">
        <v>2842</v>
      </c>
      <c r="B948" s="193">
        <v>46707</v>
      </c>
    </row>
    <row r="949" spans="1:2" x14ac:dyDescent="0.25">
      <c r="A949" s="115" t="s">
        <v>2843</v>
      </c>
      <c r="B949" s="193">
        <v>46708</v>
      </c>
    </row>
    <row r="950" spans="1:2" x14ac:dyDescent="0.25">
      <c r="A950" s="115" t="s">
        <v>2844</v>
      </c>
      <c r="B950" s="193">
        <v>46709</v>
      </c>
    </row>
    <row r="951" spans="1:2" x14ac:dyDescent="0.25">
      <c r="A951" s="115" t="s">
        <v>2845</v>
      </c>
      <c r="B951" s="193">
        <v>46710</v>
      </c>
    </row>
    <row r="952" spans="1:2" x14ac:dyDescent="0.25">
      <c r="A952" s="115" t="s">
        <v>2846</v>
      </c>
      <c r="B952" s="193">
        <v>46711</v>
      </c>
    </row>
    <row r="953" spans="1:2" x14ac:dyDescent="0.25">
      <c r="A953" s="115" t="s">
        <v>2847</v>
      </c>
      <c r="B953" s="193">
        <v>46712</v>
      </c>
    </row>
    <row r="954" spans="1:2" x14ac:dyDescent="0.25">
      <c r="A954" s="115" t="s">
        <v>2848</v>
      </c>
      <c r="B954" s="193">
        <v>46713</v>
      </c>
    </row>
    <row r="955" spans="1:2" x14ac:dyDescent="0.25">
      <c r="A955" s="115" t="s">
        <v>2849</v>
      </c>
      <c r="B955" s="193">
        <v>46714</v>
      </c>
    </row>
    <row r="956" spans="1:2" x14ac:dyDescent="0.25">
      <c r="A956" s="115" t="s">
        <v>2850</v>
      </c>
      <c r="B956" s="193">
        <v>46715</v>
      </c>
    </row>
    <row r="957" spans="1:2" x14ac:dyDescent="0.25">
      <c r="A957" s="115" t="s">
        <v>2851</v>
      </c>
      <c r="B957" s="193">
        <v>46716</v>
      </c>
    </row>
    <row r="958" spans="1:2" x14ac:dyDescent="0.25">
      <c r="A958" s="115" t="s">
        <v>2852</v>
      </c>
      <c r="B958" s="193">
        <v>46717</v>
      </c>
    </row>
    <row r="959" spans="1:2" x14ac:dyDescent="0.25">
      <c r="A959" s="115" t="s">
        <v>2853</v>
      </c>
      <c r="B959" s="193">
        <v>46718</v>
      </c>
    </row>
    <row r="960" spans="1:2" x14ac:dyDescent="0.25">
      <c r="A960" s="115" t="s">
        <v>2854</v>
      </c>
      <c r="B960" s="193">
        <v>46719</v>
      </c>
    </row>
    <row r="961" spans="1:2" x14ac:dyDescent="0.25">
      <c r="A961" s="115" t="s">
        <v>2855</v>
      </c>
      <c r="B961" s="193">
        <v>46720</v>
      </c>
    </row>
    <row r="962" spans="1:2" x14ac:dyDescent="0.25">
      <c r="A962" s="115" t="s">
        <v>2856</v>
      </c>
      <c r="B962" s="193">
        <v>46721</v>
      </c>
    </row>
    <row r="963" spans="1:2" x14ac:dyDescent="0.25">
      <c r="A963" s="115" t="s">
        <v>2857</v>
      </c>
      <c r="B963" s="193">
        <v>46722</v>
      </c>
    </row>
    <row r="964" spans="1:2" x14ac:dyDescent="0.25">
      <c r="A964" s="115" t="s">
        <v>2858</v>
      </c>
      <c r="B964" s="193">
        <v>46723</v>
      </c>
    </row>
    <row r="965" spans="1:2" x14ac:dyDescent="0.25">
      <c r="A965" s="115" t="s">
        <v>2859</v>
      </c>
      <c r="B965" s="193">
        <v>46724</v>
      </c>
    </row>
    <row r="966" spans="1:2" x14ac:dyDescent="0.25">
      <c r="A966" s="115" t="s">
        <v>2860</v>
      </c>
      <c r="B966" s="193">
        <v>46725</v>
      </c>
    </row>
    <row r="967" spans="1:2" x14ac:dyDescent="0.25">
      <c r="A967" s="115" t="s">
        <v>2861</v>
      </c>
      <c r="B967" s="193">
        <v>46726</v>
      </c>
    </row>
    <row r="968" spans="1:2" x14ac:dyDescent="0.25">
      <c r="A968" s="115" t="s">
        <v>2862</v>
      </c>
      <c r="B968" s="193">
        <v>46727</v>
      </c>
    </row>
    <row r="969" spans="1:2" x14ac:dyDescent="0.25">
      <c r="A969" s="115" t="s">
        <v>2863</v>
      </c>
      <c r="B969" s="193">
        <v>46728</v>
      </c>
    </row>
    <row r="970" spans="1:2" x14ac:dyDescent="0.25">
      <c r="A970" s="115" t="s">
        <v>2864</v>
      </c>
      <c r="B970" s="193">
        <v>46729</v>
      </c>
    </row>
    <row r="971" spans="1:2" x14ac:dyDescent="0.25">
      <c r="A971" s="115" t="s">
        <v>2865</v>
      </c>
      <c r="B971" s="193">
        <v>46730</v>
      </c>
    </row>
    <row r="972" spans="1:2" x14ac:dyDescent="0.25">
      <c r="A972" s="115" t="s">
        <v>2866</v>
      </c>
      <c r="B972" s="193">
        <v>46731</v>
      </c>
    </row>
    <row r="973" spans="1:2" x14ac:dyDescent="0.25">
      <c r="A973" s="115" t="s">
        <v>2867</v>
      </c>
      <c r="B973" s="193">
        <v>46732</v>
      </c>
    </row>
    <row r="974" spans="1:2" x14ac:dyDescent="0.25">
      <c r="A974" s="115" t="s">
        <v>2868</v>
      </c>
      <c r="B974" s="193">
        <v>46733</v>
      </c>
    </row>
    <row r="975" spans="1:2" x14ac:dyDescent="0.25">
      <c r="A975" s="115" t="s">
        <v>2869</v>
      </c>
      <c r="B975" s="193">
        <v>46734</v>
      </c>
    </row>
    <row r="976" spans="1:2" x14ac:dyDescent="0.25">
      <c r="A976" s="115" t="s">
        <v>2870</v>
      </c>
      <c r="B976" s="193">
        <v>46735</v>
      </c>
    </row>
    <row r="977" spans="1:2" x14ac:dyDescent="0.25">
      <c r="A977" s="115" t="s">
        <v>2871</v>
      </c>
      <c r="B977" s="193">
        <v>46736</v>
      </c>
    </row>
    <row r="978" spans="1:2" x14ac:dyDescent="0.25">
      <c r="A978" s="115" t="s">
        <v>2872</v>
      </c>
      <c r="B978" s="193">
        <v>46737</v>
      </c>
    </row>
    <row r="979" spans="1:2" x14ac:dyDescent="0.25">
      <c r="A979" s="115" t="s">
        <v>2873</v>
      </c>
      <c r="B979" s="193">
        <v>46738</v>
      </c>
    </row>
    <row r="980" spans="1:2" x14ac:dyDescent="0.25">
      <c r="A980" s="115" t="s">
        <v>2874</v>
      </c>
      <c r="B980" s="193">
        <v>46739</v>
      </c>
    </row>
    <row r="981" spans="1:2" x14ac:dyDescent="0.25">
      <c r="A981" s="115" t="s">
        <v>2875</v>
      </c>
      <c r="B981" s="193">
        <v>46740</v>
      </c>
    </row>
    <row r="982" spans="1:2" x14ac:dyDescent="0.25">
      <c r="A982" s="115" t="s">
        <v>2876</v>
      </c>
      <c r="B982" s="193">
        <v>46741</v>
      </c>
    </row>
    <row r="983" spans="1:2" x14ac:dyDescent="0.25">
      <c r="A983" s="115" t="s">
        <v>2877</v>
      </c>
      <c r="B983" s="193">
        <v>46742</v>
      </c>
    </row>
    <row r="984" spans="1:2" x14ac:dyDescent="0.25">
      <c r="A984" s="115" t="s">
        <v>2878</v>
      </c>
      <c r="B984" s="193">
        <v>46743</v>
      </c>
    </row>
    <row r="985" spans="1:2" x14ac:dyDescent="0.25">
      <c r="A985" s="115" t="s">
        <v>2879</v>
      </c>
      <c r="B985" s="193">
        <v>46744</v>
      </c>
    </row>
    <row r="986" spans="1:2" x14ac:dyDescent="0.25">
      <c r="A986" s="115" t="s">
        <v>2880</v>
      </c>
      <c r="B986" s="193">
        <v>46745</v>
      </c>
    </row>
    <row r="987" spans="1:2" x14ac:dyDescent="0.25">
      <c r="A987" s="115" t="s">
        <v>2881</v>
      </c>
      <c r="B987" s="193">
        <v>46746</v>
      </c>
    </row>
    <row r="988" spans="1:2" x14ac:dyDescent="0.25">
      <c r="A988" s="115" t="s">
        <v>2882</v>
      </c>
      <c r="B988" s="193">
        <v>46747</v>
      </c>
    </row>
    <row r="989" spans="1:2" x14ac:dyDescent="0.25">
      <c r="A989" s="115" t="s">
        <v>2883</v>
      </c>
      <c r="B989" s="193">
        <v>46748</v>
      </c>
    </row>
    <row r="990" spans="1:2" x14ac:dyDescent="0.25">
      <c r="A990" s="115" t="s">
        <v>2884</v>
      </c>
      <c r="B990" s="193">
        <v>46749</v>
      </c>
    </row>
    <row r="991" spans="1:2" x14ac:dyDescent="0.25">
      <c r="A991" s="115" t="s">
        <v>2885</v>
      </c>
      <c r="B991" s="193">
        <v>46750</v>
      </c>
    </row>
    <row r="992" spans="1:2" x14ac:dyDescent="0.25">
      <c r="A992" s="115" t="s">
        <v>2886</v>
      </c>
      <c r="B992" s="193">
        <v>46751</v>
      </c>
    </row>
    <row r="993" spans="1:2" x14ac:dyDescent="0.25">
      <c r="A993" s="115" t="s">
        <v>2887</v>
      </c>
      <c r="B993" s="193">
        <v>46752</v>
      </c>
    </row>
    <row r="994" spans="1:2" x14ac:dyDescent="0.25">
      <c r="A994" s="115" t="s">
        <v>2888</v>
      </c>
      <c r="B994" s="193">
        <v>46753</v>
      </c>
    </row>
    <row r="995" spans="1:2" x14ac:dyDescent="0.25">
      <c r="A995" s="115" t="s">
        <v>2889</v>
      </c>
      <c r="B995" s="193">
        <v>46754</v>
      </c>
    </row>
    <row r="996" spans="1:2" x14ac:dyDescent="0.25">
      <c r="A996" s="115" t="s">
        <v>2890</v>
      </c>
      <c r="B996" s="193">
        <v>46755</v>
      </c>
    </row>
    <row r="997" spans="1:2" x14ac:dyDescent="0.25">
      <c r="A997" s="115" t="s">
        <v>2891</v>
      </c>
      <c r="B997" s="193">
        <v>46756</v>
      </c>
    </row>
    <row r="998" spans="1:2" x14ac:dyDescent="0.25">
      <c r="A998" s="115" t="s">
        <v>2892</v>
      </c>
      <c r="B998" s="193">
        <v>46757</v>
      </c>
    </row>
    <row r="999" spans="1:2" x14ac:dyDescent="0.25">
      <c r="A999" s="115" t="s">
        <v>2893</v>
      </c>
      <c r="B999" s="193">
        <v>46758</v>
      </c>
    </row>
    <row r="1000" spans="1:2" x14ac:dyDescent="0.25">
      <c r="A1000" s="115" t="s">
        <v>2894</v>
      </c>
      <c r="B1000" s="193">
        <v>46759</v>
      </c>
    </row>
    <row r="1001" spans="1:2" x14ac:dyDescent="0.25">
      <c r="A1001" s="115" t="s">
        <v>2895</v>
      </c>
      <c r="B1001" s="193">
        <v>46760</v>
      </c>
    </row>
    <row r="1002" spans="1:2" x14ac:dyDescent="0.25">
      <c r="A1002" s="115" t="s">
        <v>2896</v>
      </c>
      <c r="B1002" s="193">
        <v>46761</v>
      </c>
    </row>
    <row r="1003" spans="1:2" x14ac:dyDescent="0.25">
      <c r="A1003" s="115" t="s">
        <v>2897</v>
      </c>
      <c r="B1003" s="193">
        <v>46762</v>
      </c>
    </row>
    <row r="1004" spans="1:2" x14ac:dyDescent="0.25">
      <c r="A1004" s="115" t="s">
        <v>2898</v>
      </c>
      <c r="B1004" s="193">
        <v>46763</v>
      </c>
    </row>
    <row r="1005" spans="1:2" x14ac:dyDescent="0.25">
      <c r="A1005" s="115" t="s">
        <v>2899</v>
      </c>
      <c r="B1005" s="193">
        <v>46764</v>
      </c>
    </row>
    <row r="1006" spans="1:2" x14ac:dyDescent="0.25">
      <c r="A1006" s="115" t="s">
        <v>2900</v>
      </c>
      <c r="B1006" s="193">
        <v>46765</v>
      </c>
    </row>
    <row r="1007" spans="1:2" x14ac:dyDescent="0.25">
      <c r="A1007" s="115" t="s">
        <v>2901</v>
      </c>
      <c r="B1007" s="193">
        <v>46766</v>
      </c>
    </row>
    <row r="1008" spans="1:2" x14ac:dyDescent="0.25">
      <c r="A1008" s="115" t="s">
        <v>2902</v>
      </c>
      <c r="B1008" s="193">
        <v>46767</v>
      </c>
    </row>
    <row r="1009" spans="1:2" x14ac:dyDescent="0.25">
      <c r="A1009" s="115" t="s">
        <v>2903</v>
      </c>
      <c r="B1009" s="193">
        <v>46768</v>
      </c>
    </row>
    <row r="1010" spans="1:2" x14ac:dyDescent="0.25">
      <c r="A1010" s="115" t="s">
        <v>2904</v>
      </c>
      <c r="B1010" s="193">
        <v>46769</v>
      </c>
    </row>
    <row r="1011" spans="1:2" x14ac:dyDescent="0.25">
      <c r="A1011" s="115" t="s">
        <v>2905</v>
      </c>
      <c r="B1011" s="193">
        <v>46770</v>
      </c>
    </row>
    <row r="1012" spans="1:2" x14ac:dyDescent="0.25">
      <c r="A1012" s="115" t="s">
        <v>2906</v>
      </c>
      <c r="B1012" s="193">
        <v>46771</v>
      </c>
    </row>
    <row r="1013" spans="1:2" x14ac:dyDescent="0.25">
      <c r="A1013" s="115" t="s">
        <v>2907</v>
      </c>
      <c r="B1013" s="193">
        <v>46772</v>
      </c>
    </row>
    <row r="1014" spans="1:2" x14ac:dyDescent="0.25">
      <c r="A1014" s="115" t="s">
        <v>2908</v>
      </c>
      <c r="B1014" s="193">
        <v>46773</v>
      </c>
    </row>
    <row r="1015" spans="1:2" x14ac:dyDescent="0.25">
      <c r="A1015" s="115" t="s">
        <v>2909</v>
      </c>
      <c r="B1015" s="193">
        <v>46774</v>
      </c>
    </row>
    <row r="1016" spans="1:2" x14ac:dyDescent="0.25">
      <c r="A1016" s="115" t="s">
        <v>2910</v>
      </c>
      <c r="B1016" s="193">
        <v>46775</v>
      </c>
    </row>
    <row r="1017" spans="1:2" x14ac:dyDescent="0.25">
      <c r="A1017" s="115" t="s">
        <v>2911</v>
      </c>
      <c r="B1017" s="193">
        <v>46776</v>
      </c>
    </row>
    <row r="1018" spans="1:2" x14ac:dyDescent="0.25">
      <c r="A1018" s="115" t="s">
        <v>2912</v>
      </c>
      <c r="B1018" s="193">
        <v>46777</v>
      </c>
    </row>
    <row r="1019" spans="1:2" x14ac:dyDescent="0.25">
      <c r="A1019" s="115" t="s">
        <v>2913</v>
      </c>
      <c r="B1019" s="193">
        <v>46778</v>
      </c>
    </row>
    <row r="1020" spans="1:2" x14ac:dyDescent="0.25">
      <c r="A1020" s="115" t="s">
        <v>2914</v>
      </c>
      <c r="B1020" s="193">
        <v>46779</v>
      </c>
    </row>
    <row r="1021" spans="1:2" x14ac:dyDescent="0.25">
      <c r="A1021" s="115" t="s">
        <v>2915</v>
      </c>
      <c r="B1021" s="193">
        <v>46780</v>
      </c>
    </row>
    <row r="1022" spans="1:2" x14ac:dyDescent="0.25">
      <c r="A1022" s="115" t="s">
        <v>2916</v>
      </c>
      <c r="B1022" s="193">
        <v>46781</v>
      </c>
    </row>
    <row r="1023" spans="1:2" x14ac:dyDescent="0.25">
      <c r="A1023" s="115" t="s">
        <v>2917</v>
      </c>
      <c r="B1023" s="193">
        <v>46782</v>
      </c>
    </row>
    <row r="1024" spans="1:2" x14ac:dyDescent="0.25">
      <c r="A1024" s="115" t="s">
        <v>2918</v>
      </c>
      <c r="B1024" s="193">
        <v>46783</v>
      </c>
    </row>
    <row r="1025" spans="1:2" x14ac:dyDescent="0.25">
      <c r="A1025" s="115" t="s">
        <v>2919</v>
      </c>
      <c r="B1025" s="193">
        <v>46784</v>
      </c>
    </row>
    <row r="1026" spans="1:2" x14ac:dyDescent="0.25">
      <c r="A1026" s="115" t="s">
        <v>2920</v>
      </c>
      <c r="B1026" s="193">
        <v>46785</v>
      </c>
    </row>
    <row r="1027" spans="1:2" x14ac:dyDescent="0.25">
      <c r="A1027" s="115" t="s">
        <v>2921</v>
      </c>
      <c r="B1027" s="193">
        <v>46786</v>
      </c>
    </row>
    <row r="1028" spans="1:2" x14ac:dyDescent="0.25">
      <c r="A1028" s="115" t="s">
        <v>2922</v>
      </c>
      <c r="B1028" s="193">
        <v>46787</v>
      </c>
    </row>
    <row r="1029" spans="1:2" x14ac:dyDescent="0.25">
      <c r="A1029" s="115" t="s">
        <v>2923</v>
      </c>
      <c r="B1029" s="193">
        <v>46788</v>
      </c>
    </row>
    <row r="1030" spans="1:2" x14ac:dyDescent="0.25">
      <c r="A1030" s="115" t="s">
        <v>2924</v>
      </c>
      <c r="B1030" s="193">
        <v>46789</v>
      </c>
    </row>
    <row r="1031" spans="1:2" x14ac:dyDescent="0.25">
      <c r="A1031" s="115" t="s">
        <v>2925</v>
      </c>
      <c r="B1031" s="193">
        <v>46790</v>
      </c>
    </row>
    <row r="1032" spans="1:2" x14ac:dyDescent="0.25">
      <c r="A1032" s="115" t="s">
        <v>2926</v>
      </c>
      <c r="B1032" s="193">
        <v>46791</v>
      </c>
    </row>
    <row r="1033" spans="1:2" x14ac:dyDescent="0.25">
      <c r="A1033" s="115" t="s">
        <v>2927</v>
      </c>
      <c r="B1033" s="193">
        <v>46792</v>
      </c>
    </row>
    <row r="1034" spans="1:2" x14ac:dyDescent="0.25">
      <c r="A1034" s="115" t="s">
        <v>2928</v>
      </c>
      <c r="B1034" s="193">
        <v>46793</v>
      </c>
    </row>
    <row r="1035" spans="1:2" x14ac:dyDescent="0.25">
      <c r="A1035" s="115" t="s">
        <v>2929</v>
      </c>
      <c r="B1035" s="193">
        <v>46794</v>
      </c>
    </row>
    <row r="1036" spans="1:2" x14ac:dyDescent="0.25">
      <c r="A1036" s="115" t="s">
        <v>2930</v>
      </c>
      <c r="B1036" s="193">
        <v>46795</v>
      </c>
    </row>
    <row r="1037" spans="1:2" x14ac:dyDescent="0.25">
      <c r="A1037" s="115" t="s">
        <v>2931</v>
      </c>
      <c r="B1037" s="193">
        <v>46796</v>
      </c>
    </row>
    <row r="1038" spans="1:2" x14ac:dyDescent="0.25">
      <c r="A1038" s="115" t="s">
        <v>2932</v>
      </c>
      <c r="B1038" s="193">
        <v>46797</v>
      </c>
    </row>
    <row r="1039" spans="1:2" x14ac:dyDescent="0.25">
      <c r="A1039" s="115" t="s">
        <v>2933</v>
      </c>
      <c r="B1039" s="193">
        <v>46798</v>
      </c>
    </row>
    <row r="1040" spans="1:2" x14ac:dyDescent="0.25">
      <c r="A1040" s="115" t="s">
        <v>2934</v>
      </c>
      <c r="B1040" s="193">
        <v>46799</v>
      </c>
    </row>
    <row r="1041" spans="1:2" x14ac:dyDescent="0.25">
      <c r="A1041" s="115" t="s">
        <v>2935</v>
      </c>
      <c r="B1041" s="193">
        <v>46800</v>
      </c>
    </row>
    <row r="1042" spans="1:2" x14ac:dyDescent="0.25">
      <c r="A1042" s="115" t="s">
        <v>2936</v>
      </c>
      <c r="B1042" s="193">
        <v>46801</v>
      </c>
    </row>
    <row r="1043" spans="1:2" x14ac:dyDescent="0.25">
      <c r="A1043" s="115" t="s">
        <v>2937</v>
      </c>
      <c r="B1043" s="193">
        <v>46802</v>
      </c>
    </row>
    <row r="1044" spans="1:2" x14ac:dyDescent="0.25">
      <c r="A1044" s="115" t="s">
        <v>2938</v>
      </c>
      <c r="B1044" s="193">
        <v>46803</v>
      </c>
    </row>
    <row r="1045" spans="1:2" x14ac:dyDescent="0.25">
      <c r="A1045" s="115" t="s">
        <v>2939</v>
      </c>
      <c r="B1045" s="193">
        <v>46804</v>
      </c>
    </row>
    <row r="1046" spans="1:2" x14ac:dyDescent="0.25">
      <c r="A1046" s="115" t="s">
        <v>2940</v>
      </c>
      <c r="B1046" s="193">
        <v>46805</v>
      </c>
    </row>
    <row r="1047" spans="1:2" x14ac:dyDescent="0.25">
      <c r="A1047" s="115" t="s">
        <v>2941</v>
      </c>
      <c r="B1047" s="193">
        <v>46806</v>
      </c>
    </row>
    <row r="1048" spans="1:2" x14ac:dyDescent="0.25">
      <c r="A1048" s="115" t="s">
        <v>2942</v>
      </c>
      <c r="B1048" s="193">
        <v>46807</v>
      </c>
    </row>
    <row r="1049" spans="1:2" x14ac:dyDescent="0.25">
      <c r="A1049" s="115" t="s">
        <v>2943</v>
      </c>
      <c r="B1049" s="193">
        <v>46808</v>
      </c>
    </row>
    <row r="1050" spans="1:2" x14ac:dyDescent="0.25">
      <c r="A1050" s="115" t="s">
        <v>2944</v>
      </c>
      <c r="B1050" s="193">
        <v>46809</v>
      </c>
    </row>
    <row r="1051" spans="1:2" x14ac:dyDescent="0.25">
      <c r="A1051" s="115" t="s">
        <v>2945</v>
      </c>
      <c r="B1051" s="193">
        <v>46810</v>
      </c>
    </row>
    <row r="1052" spans="1:2" x14ac:dyDescent="0.25">
      <c r="A1052" s="115" t="s">
        <v>2946</v>
      </c>
      <c r="B1052" s="193">
        <v>46811</v>
      </c>
    </row>
    <row r="1053" spans="1:2" x14ac:dyDescent="0.25">
      <c r="A1053" s="115" t="s">
        <v>2947</v>
      </c>
      <c r="B1053" s="193">
        <v>46812</v>
      </c>
    </row>
    <row r="1054" spans="1:2" x14ac:dyDescent="0.25">
      <c r="A1054" s="115" t="s">
        <v>2948</v>
      </c>
      <c r="B1054" s="193">
        <v>46813</v>
      </c>
    </row>
    <row r="1055" spans="1:2" x14ac:dyDescent="0.25">
      <c r="A1055" s="115" t="s">
        <v>2949</v>
      </c>
      <c r="B1055" s="193">
        <v>46814</v>
      </c>
    </row>
    <row r="1056" spans="1:2" x14ac:dyDescent="0.25">
      <c r="A1056" s="115" t="s">
        <v>2950</v>
      </c>
      <c r="B1056" s="193">
        <v>46815</v>
      </c>
    </row>
    <row r="1057" spans="1:2" x14ac:dyDescent="0.25">
      <c r="A1057" s="115" t="s">
        <v>2951</v>
      </c>
      <c r="B1057" s="193">
        <v>46816</v>
      </c>
    </row>
    <row r="1058" spans="1:2" x14ac:dyDescent="0.25">
      <c r="A1058" s="115" t="s">
        <v>2952</v>
      </c>
      <c r="B1058" s="193">
        <v>46817</v>
      </c>
    </row>
    <row r="1059" spans="1:2" x14ac:dyDescent="0.25">
      <c r="A1059" s="115" t="s">
        <v>2953</v>
      </c>
      <c r="B1059" s="193">
        <v>46818</v>
      </c>
    </row>
    <row r="1060" spans="1:2" x14ac:dyDescent="0.25">
      <c r="A1060" s="115" t="s">
        <v>2954</v>
      </c>
      <c r="B1060" s="193">
        <v>46819</v>
      </c>
    </row>
    <row r="1061" spans="1:2" x14ac:dyDescent="0.25">
      <c r="A1061" s="115" t="s">
        <v>2955</v>
      </c>
      <c r="B1061" s="193">
        <v>46820</v>
      </c>
    </row>
    <row r="1062" spans="1:2" x14ac:dyDescent="0.25">
      <c r="A1062" s="115" t="s">
        <v>2956</v>
      </c>
      <c r="B1062" s="193">
        <v>46821</v>
      </c>
    </row>
    <row r="1063" spans="1:2" x14ac:dyDescent="0.25">
      <c r="A1063" s="115" t="s">
        <v>2957</v>
      </c>
      <c r="B1063" s="193">
        <v>46822</v>
      </c>
    </row>
    <row r="1064" spans="1:2" x14ac:dyDescent="0.25">
      <c r="A1064" s="115" t="s">
        <v>2958</v>
      </c>
      <c r="B1064" s="193">
        <v>46823</v>
      </c>
    </row>
    <row r="1065" spans="1:2" x14ac:dyDescent="0.25">
      <c r="A1065" s="115" t="s">
        <v>2959</v>
      </c>
      <c r="B1065" s="193">
        <v>46824</v>
      </c>
    </row>
    <row r="1066" spans="1:2" x14ac:dyDescent="0.25">
      <c r="A1066" s="115" t="s">
        <v>2960</v>
      </c>
      <c r="B1066" s="193">
        <v>46825</v>
      </c>
    </row>
    <row r="1067" spans="1:2" x14ac:dyDescent="0.25">
      <c r="A1067" s="115" t="s">
        <v>2961</v>
      </c>
      <c r="B1067" s="193">
        <v>46826</v>
      </c>
    </row>
    <row r="1068" spans="1:2" x14ac:dyDescent="0.25">
      <c r="A1068" s="115" t="s">
        <v>2962</v>
      </c>
      <c r="B1068" s="193">
        <v>46827</v>
      </c>
    </row>
    <row r="1069" spans="1:2" x14ac:dyDescent="0.25">
      <c r="A1069" s="115" t="s">
        <v>2963</v>
      </c>
      <c r="B1069" s="193">
        <v>46828</v>
      </c>
    </row>
    <row r="1070" spans="1:2" x14ac:dyDescent="0.25">
      <c r="A1070" s="115" t="s">
        <v>2964</v>
      </c>
      <c r="B1070" s="193">
        <v>46829</v>
      </c>
    </row>
    <row r="1071" spans="1:2" x14ac:dyDescent="0.25">
      <c r="A1071" s="115" t="s">
        <v>2965</v>
      </c>
      <c r="B1071" s="193">
        <v>46830</v>
      </c>
    </row>
    <row r="1072" spans="1:2" x14ac:dyDescent="0.25">
      <c r="A1072" s="115" t="s">
        <v>2966</v>
      </c>
      <c r="B1072" s="193">
        <v>46831</v>
      </c>
    </row>
    <row r="1073" spans="1:2" x14ac:dyDescent="0.25">
      <c r="A1073" s="115" t="s">
        <v>2967</v>
      </c>
      <c r="B1073" s="193">
        <v>46832</v>
      </c>
    </row>
    <row r="1074" spans="1:2" x14ac:dyDescent="0.25">
      <c r="A1074" s="115" t="s">
        <v>2968</v>
      </c>
      <c r="B1074" s="193">
        <v>46833</v>
      </c>
    </row>
    <row r="1075" spans="1:2" x14ac:dyDescent="0.25">
      <c r="A1075" s="115" t="s">
        <v>2969</v>
      </c>
      <c r="B1075" s="193">
        <v>46834</v>
      </c>
    </row>
    <row r="1076" spans="1:2" x14ac:dyDescent="0.25">
      <c r="A1076" s="115" t="s">
        <v>2970</v>
      </c>
      <c r="B1076" s="193">
        <v>46835</v>
      </c>
    </row>
    <row r="1077" spans="1:2" x14ac:dyDescent="0.25">
      <c r="A1077" s="115" t="s">
        <v>2971</v>
      </c>
      <c r="B1077" s="193">
        <v>46836</v>
      </c>
    </row>
    <row r="1078" spans="1:2" x14ac:dyDescent="0.25">
      <c r="A1078" s="115" t="s">
        <v>2972</v>
      </c>
      <c r="B1078" s="193">
        <v>46837</v>
      </c>
    </row>
    <row r="1079" spans="1:2" x14ac:dyDescent="0.25">
      <c r="A1079" s="115" t="s">
        <v>2973</v>
      </c>
      <c r="B1079" s="193">
        <v>46838</v>
      </c>
    </row>
    <row r="1080" spans="1:2" x14ac:dyDescent="0.25">
      <c r="A1080" s="115" t="s">
        <v>2974</v>
      </c>
      <c r="B1080" s="193">
        <v>46839</v>
      </c>
    </row>
    <row r="1081" spans="1:2" x14ac:dyDescent="0.25">
      <c r="A1081" s="115" t="s">
        <v>2975</v>
      </c>
      <c r="B1081" s="193">
        <v>46840</v>
      </c>
    </row>
    <row r="1082" spans="1:2" x14ac:dyDescent="0.25">
      <c r="A1082" s="115" t="s">
        <v>2976</v>
      </c>
      <c r="B1082" s="193">
        <v>46841</v>
      </c>
    </row>
    <row r="1083" spans="1:2" x14ac:dyDescent="0.25">
      <c r="A1083" s="115" t="s">
        <v>2977</v>
      </c>
      <c r="B1083" s="193">
        <v>46842</v>
      </c>
    </row>
    <row r="1084" spans="1:2" x14ac:dyDescent="0.25">
      <c r="A1084" s="115" t="s">
        <v>2978</v>
      </c>
      <c r="B1084" s="193">
        <v>46843</v>
      </c>
    </row>
    <row r="1085" spans="1:2" x14ac:dyDescent="0.25">
      <c r="A1085" s="115" t="s">
        <v>2979</v>
      </c>
      <c r="B1085" s="193">
        <v>46844</v>
      </c>
    </row>
    <row r="1086" spans="1:2" x14ac:dyDescent="0.25">
      <c r="A1086" s="115" t="s">
        <v>2980</v>
      </c>
      <c r="B1086" s="193">
        <v>46845</v>
      </c>
    </row>
    <row r="1087" spans="1:2" x14ac:dyDescent="0.25">
      <c r="A1087" s="115" t="s">
        <v>2981</v>
      </c>
      <c r="B1087" s="193">
        <v>46846</v>
      </c>
    </row>
    <row r="1088" spans="1:2" x14ac:dyDescent="0.25">
      <c r="A1088" s="115" t="s">
        <v>2982</v>
      </c>
      <c r="B1088" s="193">
        <v>46847</v>
      </c>
    </row>
    <row r="1089" spans="1:2" x14ac:dyDescent="0.25">
      <c r="A1089" s="115" t="s">
        <v>2983</v>
      </c>
      <c r="B1089" s="193">
        <v>46848</v>
      </c>
    </row>
    <row r="1090" spans="1:2" x14ac:dyDescent="0.25">
      <c r="A1090" s="115" t="s">
        <v>2984</v>
      </c>
      <c r="B1090" s="193">
        <v>46849</v>
      </c>
    </row>
    <row r="1091" spans="1:2" x14ac:dyDescent="0.25">
      <c r="A1091" s="115" t="s">
        <v>2985</v>
      </c>
      <c r="B1091" s="193">
        <v>46850</v>
      </c>
    </row>
    <row r="1092" spans="1:2" x14ac:dyDescent="0.25">
      <c r="A1092" s="115" t="s">
        <v>2986</v>
      </c>
      <c r="B1092" s="193">
        <v>46851</v>
      </c>
    </row>
    <row r="1093" spans="1:2" x14ac:dyDescent="0.25">
      <c r="A1093" s="115" t="s">
        <v>2987</v>
      </c>
      <c r="B1093" s="193">
        <v>46852</v>
      </c>
    </row>
    <row r="1094" spans="1:2" x14ac:dyDescent="0.25">
      <c r="A1094" s="115" t="s">
        <v>2988</v>
      </c>
      <c r="B1094" s="193">
        <v>46853</v>
      </c>
    </row>
    <row r="1095" spans="1:2" x14ac:dyDescent="0.25">
      <c r="A1095" s="115" t="s">
        <v>2989</v>
      </c>
      <c r="B1095" s="193">
        <v>46854</v>
      </c>
    </row>
    <row r="1096" spans="1:2" x14ac:dyDescent="0.25">
      <c r="A1096" s="115" t="s">
        <v>2990</v>
      </c>
      <c r="B1096" s="193">
        <v>46855</v>
      </c>
    </row>
    <row r="1097" spans="1:2" x14ac:dyDescent="0.25">
      <c r="A1097" s="115" t="s">
        <v>2991</v>
      </c>
      <c r="B1097" s="193">
        <v>46856</v>
      </c>
    </row>
    <row r="1098" spans="1:2" x14ac:dyDescent="0.25">
      <c r="A1098" s="115" t="s">
        <v>2992</v>
      </c>
      <c r="B1098" s="193">
        <v>46857</v>
      </c>
    </row>
    <row r="1099" spans="1:2" x14ac:dyDescent="0.25">
      <c r="A1099" s="115" t="s">
        <v>2993</v>
      </c>
      <c r="B1099" s="193">
        <v>46858</v>
      </c>
    </row>
    <row r="1100" spans="1:2" x14ac:dyDescent="0.25">
      <c r="A1100" s="115" t="s">
        <v>2994</v>
      </c>
      <c r="B1100" s="193">
        <v>46859</v>
      </c>
    </row>
    <row r="1101" spans="1:2" x14ac:dyDescent="0.25">
      <c r="A1101" s="115" t="s">
        <v>2995</v>
      </c>
      <c r="B1101" s="193">
        <v>46860</v>
      </c>
    </row>
    <row r="1102" spans="1:2" x14ac:dyDescent="0.25">
      <c r="A1102" s="115" t="s">
        <v>2996</v>
      </c>
      <c r="B1102" s="193">
        <v>46861</v>
      </c>
    </row>
    <row r="1103" spans="1:2" x14ac:dyDescent="0.25">
      <c r="A1103" s="115" t="s">
        <v>2997</v>
      </c>
      <c r="B1103" s="193">
        <v>46862</v>
      </c>
    </row>
    <row r="1104" spans="1:2" x14ac:dyDescent="0.25">
      <c r="A1104" s="115" t="s">
        <v>2998</v>
      </c>
      <c r="B1104" s="193">
        <v>46863</v>
      </c>
    </row>
    <row r="1105" spans="1:2" x14ac:dyDescent="0.25">
      <c r="A1105" s="115" t="s">
        <v>2999</v>
      </c>
      <c r="B1105" s="193">
        <v>46864</v>
      </c>
    </row>
    <row r="1106" spans="1:2" x14ac:dyDescent="0.25">
      <c r="A1106" s="115" t="s">
        <v>3000</v>
      </c>
      <c r="B1106" s="193">
        <v>46865</v>
      </c>
    </row>
    <row r="1107" spans="1:2" x14ac:dyDescent="0.25">
      <c r="A1107" s="115" t="s">
        <v>3001</v>
      </c>
      <c r="B1107" s="193">
        <v>46866</v>
      </c>
    </row>
    <row r="1108" spans="1:2" x14ac:dyDescent="0.25">
      <c r="A1108" s="115" t="s">
        <v>3002</v>
      </c>
      <c r="B1108" s="193">
        <v>46867</v>
      </c>
    </row>
    <row r="1109" spans="1:2" x14ac:dyDescent="0.25">
      <c r="A1109" s="115" t="s">
        <v>3003</v>
      </c>
      <c r="B1109" s="193">
        <v>46868</v>
      </c>
    </row>
    <row r="1110" spans="1:2" x14ac:dyDescent="0.25">
      <c r="A1110" s="115" t="s">
        <v>3004</v>
      </c>
      <c r="B1110" s="193">
        <v>46869</v>
      </c>
    </row>
    <row r="1111" spans="1:2" x14ac:dyDescent="0.25">
      <c r="A1111" s="115" t="s">
        <v>3005</v>
      </c>
      <c r="B1111" s="193">
        <v>46870</v>
      </c>
    </row>
    <row r="1112" spans="1:2" x14ac:dyDescent="0.25">
      <c r="A1112" s="115" t="s">
        <v>3006</v>
      </c>
      <c r="B1112" s="193">
        <v>46871</v>
      </c>
    </row>
    <row r="1113" spans="1:2" x14ac:dyDescent="0.25">
      <c r="A1113" s="115" t="s">
        <v>3007</v>
      </c>
      <c r="B1113" s="193">
        <v>46872</v>
      </c>
    </row>
    <row r="1114" spans="1:2" x14ac:dyDescent="0.25">
      <c r="A1114" s="115" t="s">
        <v>3008</v>
      </c>
      <c r="B1114" s="193">
        <v>46873</v>
      </c>
    </row>
    <row r="1115" spans="1:2" x14ac:dyDescent="0.25">
      <c r="A1115" s="115" t="s">
        <v>3009</v>
      </c>
      <c r="B1115" s="193">
        <v>46874</v>
      </c>
    </row>
    <row r="1116" spans="1:2" x14ac:dyDescent="0.25">
      <c r="A1116" s="115" t="s">
        <v>3010</v>
      </c>
      <c r="B1116" s="193">
        <v>46875</v>
      </c>
    </row>
    <row r="1117" spans="1:2" x14ac:dyDescent="0.25">
      <c r="A1117" s="115" t="s">
        <v>3011</v>
      </c>
      <c r="B1117" s="193">
        <v>46876</v>
      </c>
    </row>
    <row r="1118" spans="1:2" x14ac:dyDescent="0.25">
      <c r="A1118" s="115" t="s">
        <v>3012</v>
      </c>
      <c r="B1118" s="193">
        <v>46877</v>
      </c>
    </row>
    <row r="1119" spans="1:2" x14ac:dyDescent="0.25">
      <c r="A1119" s="115" t="s">
        <v>3013</v>
      </c>
      <c r="B1119" s="193">
        <v>46878</v>
      </c>
    </row>
    <row r="1120" spans="1:2" x14ac:dyDescent="0.25">
      <c r="A1120" s="115" t="s">
        <v>3014</v>
      </c>
      <c r="B1120" s="193">
        <v>46879</v>
      </c>
    </row>
    <row r="1121" spans="1:2" x14ac:dyDescent="0.25">
      <c r="A1121" s="115" t="s">
        <v>3015</v>
      </c>
      <c r="B1121" s="193">
        <v>46880</v>
      </c>
    </row>
    <row r="1122" spans="1:2" x14ac:dyDescent="0.25">
      <c r="A1122" s="115" t="s">
        <v>3016</v>
      </c>
      <c r="B1122" s="193">
        <v>46881</v>
      </c>
    </row>
    <row r="1123" spans="1:2" x14ac:dyDescent="0.25">
      <c r="A1123" s="115" t="s">
        <v>3017</v>
      </c>
      <c r="B1123" s="193">
        <v>46882</v>
      </c>
    </row>
    <row r="1124" spans="1:2" x14ac:dyDescent="0.25">
      <c r="A1124" s="115" t="s">
        <v>3018</v>
      </c>
      <c r="B1124" s="193">
        <v>46883</v>
      </c>
    </row>
    <row r="1125" spans="1:2" x14ac:dyDescent="0.25">
      <c r="A1125" s="115" t="s">
        <v>3019</v>
      </c>
      <c r="B1125" s="193">
        <v>46884</v>
      </c>
    </row>
    <row r="1126" spans="1:2" x14ac:dyDescent="0.25">
      <c r="A1126" s="115" t="s">
        <v>3020</v>
      </c>
      <c r="B1126" s="193">
        <v>46885</v>
      </c>
    </row>
    <row r="1127" spans="1:2" x14ac:dyDescent="0.25">
      <c r="A1127" s="115" t="s">
        <v>3021</v>
      </c>
      <c r="B1127" s="193">
        <v>46886</v>
      </c>
    </row>
    <row r="1128" spans="1:2" x14ac:dyDescent="0.25">
      <c r="A1128" s="115" t="s">
        <v>3022</v>
      </c>
      <c r="B1128" s="193">
        <v>46887</v>
      </c>
    </row>
    <row r="1129" spans="1:2" x14ac:dyDescent="0.25">
      <c r="A1129" s="115" t="s">
        <v>3023</v>
      </c>
      <c r="B1129" s="193">
        <v>46888</v>
      </c>
    </row>
    <row r="1130" spans="1:2" x14ac:dyDescent="0.25">
      <c r="A1130" s="115" t="s">
        <v>3024</v>
      </c>
      <c r="B1130" s="193">
        <v>46889</v>
      </c>
    </row>
    <row r="1131" spans="1:2" x14ac:dyDescent="0.25">
      <c r="A1131" s="115" t="s">
        <v>3025</v>
      </c>
      <c r="B1131" s="193">
        <v>46890</v>
      </c>
    </row>
    <row r="1132" spans="1:2" x14ac:dyDescent="0.25">
      <c r="A1132" s="115" t="s">
        <v>3026</v>
      </c>
      <c r="B1132" s="193">
        <v>46891</v>
      </c>
    </row>
    <row r="1133" spans="1:2" x14ac:dyDescent="0.25">
      <c r="A1133" s="115" t="s">
        <v>3027</v>
      </c>
      <c r="B1133" s="193">
        <v>46892</v>
      </c>
    </row>
    <row r="1134" spans="1:2" x14ac:dyDescent="0.25">
      <c r="A1134" s="115" t="s">
        <v>3028</v>
      </c>
      <c r="B1134" s="193">
        <v>46893</v>
      </c>
    </row>
    <row r="1135" spans="1:2" x14ac:dyDescent="0.25">
      <c r="A1135" s="115" t="s">
        <v>3029</v>
      </c>
      <c r="B1135" s="193">
        <v>46894</v>
      </c>
    </row>
    <row r="1136" spans="1:2" x14ac:dyDescent="0.25">
      <c r="A1136" s="115" t="s">
        <v>3030</v>
      </c>
      <c r="B1136" s="193">
        <v>46895</v>
      </c>
    </row>
    <row r="1137" spans="1:2" x14ac:dyDescent="0.25">
      <c r="A1137" s="115" t="s">
        <v>3031</v>
      </c>
      <c r="B1137" s="193">
        <v>46896</v>
      </c>
    </row>
    <row r="1138" spans="1:2" x14ac:dyDescent="0.25">
      <c r="A1138" s="115" t="s">
        <v>3032</v>
      </c>
      <c r="B1138" s="193">
        <v>46897</v>
      </c>
    </row>
    <row r="1139" spans="1:2" x14ac:dyDescent="0.25">
      <c r="A1139" s="115" t="s">
        <v>3033</v>
      </c>
      <c r="B1139" s="193">
        <v>46898</v>
      </c>
    </row>
    <row r="1140" spans="1:2" x14ac:dyDescent="0.25">
      <c r="A1140" s="115" t="s">
        <v>3034</v>
      </c>
      <c r="B1140" s="193">
        <v>46899</v>
      </c>
    </row>
    <row r="1141" spans="1:2" x14ac:dyDescent="0.25">
      <c r="A1141" s="115" t="s">
        <v>3035</v>
      </c>
      <c r="B1141" s="193">
        <v>46900</v>
      </c>
    </row>
    <row r="1142" spans="1:2" x14ac:dyDescent="0.25">
      <c r="A1142" s="115" t="s">
        <v>3036</v>
      </c>
      <c r="B1142" s="193">
        <v>46901</v>
      </c>
    </row>
    <row r="1143" spans="1:2" x14ac:dyDescent="0.25">
      <c r="A1143" s="115" t="s">
        <v>3037</v>
      </c>
      <c r="B1143" s="193">
        <v>46902</v>
      </c>
    </row>
    <row r="1144" spans="1:2" x14ac:dyDescent="0.25">
      <c r="A1144" s="115" t="s">
        <v>3038</v>
      </c>
      <c r="B1144" s="193">
        <v>46903</v>
      </c>
    </row>
    <row r="1145" spans="1:2" x14ac:dyDescent="0.25">
      <c r="A1145" s="115" t="s">
        <v>3039</v>
      </c>
      <c r="B1145" s="193">
        <v>46904</v>
      </c>
    </row>
    <row r="1146" spans="1:2" x14ac:dyDescent="0.25">
      <c r="A1146" s="115" t="s">
        <v>3040</v>
      </c>
      <c r="B1146" s="193">
        <v>46905</v>
      </c>
    </row>
    <row r="1147" spans="1:2" x14ac:dyDescent="0.25">
      <c r="A1147" s="115" t="s">
        <v>3041</v>
      </c>
      <c r="B1147" s="193">
        <v>46906</v>
      </c>
    </row>
    <row r="1148" spans="1:2" x14ac:dyDescent="0.25">
      <c r="A1148" s="115" t="s">
        <v>3042</v>
      </c>
      <c r="B1148" s="193">
        <v>46907</v>
      </c>
    </row>
    <row r="1149" spans="1:2" x14ac:dyDescent="0.25">
      <c r="A1149" s="115" t="s">
        <v>3043</v>
      </c>
      <c r="B1149" s="193">
        <v>46908</v>
      </c>
    </row>
    <row r="1150" spans="1:2" x14ac:dyDescent="0.25">
      <c r="A1150" s="115" t="s">
        <v>3044</v>
      </c>
      <c r="B1150" s="193">
        <v>46909</v>
      </c>
    </row>
    <row r="1151" spans="1:2" x14ac:dyDescent="0.25">
      <c r="A1151" s="115" t="s">
        <v>3045</v>
      </c>
      <c r="B1151" s="193">
        <v>46910</v>
      </c>
    </row>
    <row r="1152" spans="1:2" x14ac:dyDescent="0.25">
      <c r="A1152" s="115" t="s">
        <v>3046</v>
      </c>
      <c r="B1152" s="193">
        <v>46911</v>
      </c>
    </row>
    <row r="1153" spans="1:2" x14ac:dyDescent="0.25">
      <c r="A1153" s="115" t="s">
        <v>3047</v>
      </c>
      <c r="B1153" s="193">
        <v>46912</v>
      </c>
    </row>
    <row r="1154" spans="1:2" x14ac:dyDescent="0.25">
      <c r="A1154" s="115" t="s">
        <v>3048</v>
      </c>
      <c r="B1154" s="193">
        <v>46913</v>
      </c>
    </row>
    <row r="1155" spans="1:2" x14ac:dyDescent="0.25">
      <c r="A1155" s="115" t="s">
        <v>3049</v>
      </c>
      <c r="B1155" s="193">
        <v>46914</v>
      </c>
    </row>
    <row r="1156" spans="1:2" x14ac:dyDescent="0.25">
      <c r="A1156" s="115" t="s">
        <v>3050</v>
      </c>
      <c r="B1156" s="193">
        <v>46915</v>
      </c>
    </row>
    <row r="1157" spans="1:2" x14ac:dyDescent="0.25">
      <c r="A1157" s="115" t="s">
        <v>3051</v>
      </c>
      <c r="B1157" s="193">
        <v>46916</v>
      </c>
    </row>
    <row r="1158" spans="1:2" x14ac:dyDescent="0.25">
      <c r="A1158" s="115" t="s">
        <v>3052</v>
      </c>
      <c r="B1158" s="193">
        <v>46917</v>
      </c>
    </row>
    <row r="1159" spans="1:2" x14ac:dyDescent="0.25">
      <c r="A1159" s="115" t="s">
        <v>3053</v>
      </c>
      <c r="B1159" s="193">
        <v>46918</v>
      </c>
    </row>
    <row r="1160" spans="1:2" x14ac:dyDescent="0.25">
      <c r="A1160" s="115" t="s">
        <v>3054</v>
      </c>
      <c r="B1160" s="193">
        <v>46919</v>
      </c>
    </row>
    <row r="1161" spans="1:2" x14ac:dyDescent="0.25">
      <c r="A1161" s="115" t="s">
        <v>3055</v>
      </c>
      <c r="B1161" s="193">
        <v>46920</v>
      </c>
    </row>
    <row r="1162" spans="1:2" x14ac:dyDescent="0.25">
      <c r="A1162" s="115" t="s">
        <v>3056</v>
      </c>
      <c r="B1162" s="193">
        <v>46921</v>
      </c>
    </row>
    <row r="1163" spans="1:2" x14ac:dyDescent="0.25">
      <c r="A1163" s="115" t="s">
        <v>3057</v>
      </c>
      <c r="B1163" s="193">
        <v>46922</v>
      </c>
    </row>
    <row r="1164" spans="1:2" x14ac:dyDescent="0.25">
      <c r="A1164" s="115" t="s">
        <v>3058</v>
      </c>
      <c r="B1164" s="193">
        <v>46923</v>
      </c>
    </row>
    <row r="1165" spans="1:2" x14ac:dyDescent="0.25">
      <c r="A1165" s="115" t="s">
        <v>3059</v>
      </c>
      <c r="B1165" s="193">
        <v>46924</v>
      </c>
    </row>
    <row r="1166" spans="1:2" x14ac:dyDescent="0.25">
      <c r="A1166" s="115" t="s">
        <v>3060</v>
      </c>
      <c r="B1166" s="193">
        <v>46925</v>
      </c>
    </row>
    <row r="1167" spans="1:2" x14ac:dyDescent="0.25">
      <c r="A1167" s="115" t="s">
        <v>3061</v>
      </c>
      <c r="B1167" s="193">
        <v>46926</v>
      </c>
    </row>
    <row r="1168" spans="1:2" x14ac:dyDescent="0.25">
      <c r="A1168" s="115" t="s">
        <v>3062</v>
      </c>
      <c r="B1168" s="193">
        <v>46927</v>
      </c>
    </row>
    <row r="1169" spans="1:2" x14ac:dyDescent="0.25">
      <c r="A1169" s="115" t="s">
        <v>3063</v>
      </c>
      <c r="B1169" s="193">
        <v>46928</v>
      </c>
    </row>
    <row r="1170" spans="1:2" x14ac:dyDescent="0.25">
      <c r="A1170" s="115" t="s">
        <v>3064</v>
      </c>
      <c r="B1170" s="193">
        <v>46929</v>
      </c>
    </row>
    <row r="1171" spans="1:2" x14ac:dyDescent="0.25">
      <c r="A1171" s="115" t="s">
        <v>3065</v>
      </c>
      <c r="B1171" s="193">
        <v>46930</v>
      </c>
    </row>
    <row r="1172" spans="1:2" x14ac:dyDescent="0.25">
      <c r="A1172" s="115" t="s">
        <v>3066</v>
      </c>
      <c r="B1172" s="193">
        <v>46931</v>
      </c>
    </row>
    <row r="1173" spans="1:2" x14ac:dyDescent="0.25">
      <c r="A1173" s="115" t="s">
        <v>3067</v>
      </c>
      <c r="B1173" s="193">
        <v>46932</v>
      </c>
    </row>
    <row r="1174" spans="1:2" x14ac:dyDescent="0.25">
      <c r="A1174" s="115" t="s">
        <v>3068</v>
      </c>
      <c r="B1174" s="193">
        <v>46933</v>
      </c>
    </row>
    <row r="1175" spans="1:2" x14ac:dyDescent="0.25">
      <c r="A1175" s="115" t="s">
        <v>3069</v>
      </c>
      <c r="B1175" s="193">
        <v>46934</v>
      </c>
    </row>
    <row r="1176" spans="1:2" x14ac:dyDescent="0.25">
      <c r="A1176" s="115" t="s">
        <v>3070</v>
      </c>
      <c r="B1176" s="193">
        <v>46935</v>
      </c>
    </row>
    <row r="1177" spans="1:2" x14ac:dyDescent="0.25">
      <c r="A1177" s="115" t="s">
        <v>3071</v>
      </c>
      <c r="B1177" s="193">
        <v>46936</v>
      </c>
    </row>
    <row r="1178" spans="1:2" x14ac:dyDescent="0.25">
      <c r="A1178" s="115" t="s">
        <v>3072</v>
      </c>
      <c r="B1178" s="193">
        <v>46937</v>
      </c>
    </row>
    <row r="1179" spans="1:2" x14ac:dyDescent="0.25">
      <c r="A1179" s="115" t="s">
        <v>3073</v>
      </c>
      <c r="B1179" s="193">
        <v>46938</v>
      </c>
    </row>
    <row r="1180" spans="1:2" x14ac:dyDescent="0.25">
      <c r="A1180" s="115" t="s">
        <v>3074</v>
      </c>
      <c r="B1180" s="193">
        <v>46939</v>
      </c>
    </row>
    <row r="1181" spans="1:2" x14ac:dyDescent="0.25">
      <c r="A1181" s="115" t="s">
        <v>3075</v>
      </c>
      <c r="B1181" s="193">
        <v>46940</v>
      </c>
    </row>
    <row r="1182" spans="1:2" x14ac:dyDescent="0.25">
      <c r="A1182" s="115" t="s">
        <v>3076</v>
      </c>
      <c r="B1182" s="193">
        <v>46941</v>
      </c>
    </row>
    <row r="1183" spans="1:2" x14ac:dyDescent="0.25">
      <c r="A1183" s="115" t="s">
        <v>3077</v>
      </c>
      <c r="B1183" s="193">
        <v>46942</v>
      </c>
    </row>
    <row r="1184" spans="1:2" x14ac:dyDescent="0.25">
      <c r="A1184" s="115" t="s">
        <v>3078</v>
      </c>
      <c r="B1184" s="193">
        <v>46943</v>
      </c>
    </row>
    <row r="1185" spans="1:2" x14ac:dyDescent="0.25">
      <c r="A1185" s="115" t="s">
        <v>3079</v>
      </c>
      <c r="B1185" s="193">
        <v>46944</v>
      </c>
    </row>
    <row r="1186" spans="1:2" x14ac:dyDescent="0.25">
      <c r="A1186" s="115" t="s">
        <v>3080</v>
      </c>
      <c r="B1186" s="193">
        <v>46945</v>
      </c>
    </row>
    <row r="1187" spans="1:2" x14ac:dyDescent="0.25">
      <c r="A1187" s="115" t="s">
        <v>3081</v>
      </c>
      <c r="B1187" s="193">
        <v>46946</v>
      </c>
    </row>
    <row r="1188" spans="1:2" x14ac:dyDescent="0.25">
      <c r="A1188" s="115" t="s">
        <v>3082</v>
      </c>
      <c r="B1188" s="193">
        <v>46947</v>
      </c>
    </row>
    <row r="1189" spans="1:2" x14ac:dyDescent="0.25">
      <c r="A1189" s="115" t="s">
        <v>3083</v>
      </c>
      <c r="B1189" s="193">
        <v>46948</v>
      </c>
    </row>
    <row r="1190" spans="1:2" x14ac:dyDescent="0.25">
      <c r="A1190" s="115" t="s">
        <v>3084</v>
      </c>
      <c r="B1190" s="193">
        <v>46949</v>
      </c>
    </row>
    <row r="1191" spans="1:2" x14ac:dyDescent="0.25">
      <c r="A1191" s="115" t="s">
        <v>3085</v>
      </c>
      <c r="B1191" s="193">
        <v>46950</v>
      </c>
    </row>
    <row r="1192" spans="1:2" x14ac:dyDescent="0.25">
      <c r="A1192" s="115" t="s">
        <v>3086</v>
      </c>
      <c r="B1192" s="193">
        <v>46951</v>
      </c>
    </row>
    <row r="1193" spans="1:2" x14ac:dyDescent="0.25">
      <c r="A1193" s="115" t="s">
        <v>3087</v>
      </c>
      <c r="B1193" s="193">
        <v>46952</v>
      </c>
    </row>
    <row r="1194" spans="1:2" x14ac:dyDescent="0.25">
      <c r="A1194" s="115" t="s">
        <v>3088</v>
      </c>
      <c r="B1194" s="193">
        <v>46953</v>
      </c>
    </row>
    <row r="1195" spans="1:2" x14ac:dyDescent="0.25">
      <c r="A1195" s="115" t="s">
        <v>3089</v>
      </c>
      <c r="B1195" s="193">
        <v>46954</v>
      </c>
    </row>
    <row r="1196" spans="1:2" x14ac:dyDescent="0.25">
      <c r="A1196" s="115" t="s">
        <v>3090</v>
      </c>
      <c r="B1196" s="193">
        <v>46955</v>
      </c>
    </row>
    <row r="1197" spans="1:2" x14ac:dyDescent="0.25">
      <c r="A1197" s="115" t="s">
        <v>3091</v>
      </c>
      <c r="B1197" s="193">
        <v>46956</v>
      </c>
    </row>
    <row r="1198" spans="1:2" x14ac:dyDescent="0.25">
      <c r="A1198" s="115" t="s">
        <v>3092</v>
      </c>
      <c r="B1198" s="193">
        <v>46957</v>
      </c>
    </row>
    <row r="1199" spans="1:2" x14ac:dyDescent="0.25">
      <c r="A1199" s="115" t="s">
        <v>3093</v>
      </c>
      <c r="B1199" s="193">
        <v>46958</v>
      </c>
    </row>
    <row r="1200" spans="1:2" x14ac:dyDescent="0.25">
      <c r="A1200" s="115" t="s">
        <v>3094</v>
      </c>
      <c r="B1200" s="193">
        <v>46959</v>
      </c>
    </row>
    <row r="1201" spans="1:2" x14ac:dyDescent="0.25">
      <c r="A1201" s="115" t="s">
        <v>3095</v>
      </c>
      <c r="B1201" s="193">
        <v>46960</v>
      </c>
    </row>
    <row r="1202" spans="1:2" x14ac:dyDescent="0.25">
      <c r="A1202" s="115" t="s">
        <v>3096</v>
      </c>
      <c r="B1202" s="193">
        <v>46961</v>
      </c>
    </row>
    <row r="1203" spans="1:2" x14ac:dyDescent="0.25">
      <c r="A1203" s="115" t="s">
        <v>3097</v>
      </c>
      <c r="B1203" s="193">
        <v>46962</v>
      </c>
    </row>
    <row r="1204" spans="1:2" x14ac:dyDescent="0.25">
      <c r="A1204" s="115" t="s">
        <v>3098</v>
      </c>
      <c r="B1204" s="193">
        <v>46963</v>
      </c>
    </row>
    <row r="1205" spans="1:2" x14ac:dyDescent="0.25">
      <c r="A1205" s="115" t="s">
        <v>3099</v>
      </c>
      <c r="B1205" s="193">
        <v>46964</v>
      </c>
    </row>
    <row r="1206" spans="1:2" x14ac:dyDescent="0.25">
      <c r="A1206" s="115" t="s">
        <v>3100</v>
      </c>
      <c r="B1206" s="193">
        <v>46965</v>
      </c>
    </row>
    <row r="1207" spans="1:2" x14ac:dyDescent="0.25">
      <c r="A1207" s="115" t="s">
        <v>3101</v>
      </c>
      <c r="B1207" s="193">
        <v>46966</v>
      </c>
    </row>
    <row r="1208" spans="1:2" x14ac:dyDescent="0.25">
      <c r="A1208" s="115" t="s">
        <v>3102</v>
      </c>
      <c r="B1208" s="193">
        <v>46967</v>
      </c>
    </row>
    <row r="1209" spans="1:2" x14ac:dyDescent="0.25">
      <c r="A1209" s="115" t="s">
        <v>3103</v>
      </c>
      <c r="B1209" s="193">
        <v>46968</v>
      </c>
    </row>
    <row r="1210" spans="1:2" x14ac:dyDescent="0.25">
      <c r="A1210" s="115" t="s">
        <v>3104</v>
      </c>
      <c r="B1210" s="193">
        <v>46969</v>
      </c>
    </row>
    <row r="1211" spans="1:2" x14ac:dyDescent="0.25">
      <c r="A1211" s="115" t="s">
        <v>3105</v>
      </c>
      <c r="B1211" s="193">
        <v>46970</v>
      </c>
    </row>
    <row r="1212" spans="1:2" x14ac:dyDescent="0.25">
      <c r="A1212" s="115" t="s">
        <v>3106</v>
      </c>
      <c r="B1212" s="193">
        <v>46971</v>
      </c>
    </row>
    <row r="1213" spans="1:2" x14ac:dyDescent="0.25">
      <c r="A1213" s="115" t="s">
        <v>3107</v>
      </c>
      <c r="B1213" s="193">
        <v>46972</v>
      </c>
    </row>
    <row r="1214" spans="1:2" x14ac:dyDescent="0.25">
      <c r="A1214" s="115" t="s">
        <v>3108</v>
      </c>
      <c r="B1214" s="193">
        <v>46973</v>
      </c>
    </row>
    <row r="1215" spans="1:2" x14ac:dyDescent="0.25">
      <c r="A1215" s="115" t="s">
        <v>3109</v>
      </c>
      <c r="B1215" s="193">
        <v>46974</v>
      </c>
    </row>
    <row r="1216" spans="1:2" x14ac:dyDescent="0.25">
      <c r="A1216" s="115" t="s">
        <v>3110</v>
      </c>
      <c r="B1216" s="193">
        <v>46975</v>
      </c>
    </row>
    <row r="1217" spans="1:2" x14ac:dyDescent="0.25">
      <c r="A1217" s="115" t="s">
        <v>3111</v>
      </c>
      <c r="B1217" s="193">
        <v>46976</v>
      </c>
    </row>
    <row r="1218" spans="1:2" x14ac:dyDescent="0.25">
      <c r="A1218" s="115" t="s">
        <v>3112</v>
      </c>
      <c r="B1218" s="193">
        <v>46977</v>
      </c>
    </row>
    <row r="1219" spans="1:2" x14ac:dyDescent="0.25">
      <c r="A1219" s="115" t="s">
        <v>3113</v>
      </c>
      <c r="B1219" s="193">
        <v>46978</v>
      </c>
    </row>
    <row r="1220" spans="1:2" x14ac:dyDescent="0.25">
      <c r="A1220" s="115" t="s">
        <v>3114</v>
      </c>
      <c r="B1220" s="193">
        <v>46979</v>
      </c>
    </row>
    <row r="1221" spans="1:2" x14ac:dyDescent="0.25">
      <c r="A1221" s="115" t="s">
        <v>3115</v>
      </c>
      <c r="B1221" s="193">
        <v>46980</v>
      </c>
    </row>
    <row r="1222" spans="1:2" x14ac:dyDescent="0.25">
      <c r="A1222" s="115" t="s">
        <v>3116</v>
      </c>
      <c r="B1222" s="193">
        <v>46981</v>
      </c>
    </row>
    <row r="1223" spans="1:2" x14ac:dyDescent="0.25">
      <c r="A1223" s="115" t="s">
        <v>3117</v>
      </c>
      <c r="B1223" s="193">
        <v>46982</v>
      </c>
    </row>
    <row r="1224" spans="1:2" x14ac:dyDescent="0.25">
      <c r="A1224" s="115" t="s">
        <v>3118</v>
      </c>
      <c r="B1224" s="193">
        <v>46983</v>
      </c>
    </row>
    <row r="1225" spans="1:2" x14ac:dyDescent="0.25">
      <c r="A1225" s="115" t="s">
        <v>3119</v>
      </c>
      <c r="B1225" s="193">
        <v>46984</v>
      </c>
    </row>
    <row r="1226" spans="1:2" x14ac:dyDescent="0.25">
      <c r="A1226" s="115" t="s">
        <v>3120</v>
      </c>
      <c r="B1226" s="193">
        <v>46985</v>
      </c>
    </row>
    <row r="1227" spans="1:2" x14ac:dyDescent="0.25">
      <c r="A1227" s="115" t="s">
        <v>3121</v>
      </c>
      <c r="B1227" s="193">
        <v>46986</v>
      </c>
    </row>
    <row r="1228" spans="1:2" x14ac:dyDescent="0.25">
      <c r="A1228" s="115" t="s">
        <v>3122</v>
      </c>
      <c r="B1228" s="193">
        <v>46987</v>
      </c>
    </row>
    <row r="1229" spans="1:2" x14ac:dyDescent="0.25">
      <c r="A1229" s="115" t="s">
        <v>3123</v>
      </c>
      <c r="B1229" s="193">
        <v>46988</v>
      </c>
    </row>
    <row r="1230" spans="1:2" x14ac:dyDescent="0.25">
      <c r="A1230" s="115" t="s">
        <v>3124</v>
      </c>
      <c r="B1230" s="193">
        <v>46989</v>
      </c>
    </row>
    <row r="1231" spans="1:2" x14ac:dyDescent="0.25">
      <c r="A1231" s="115" t="s">
        <v>3125</v>
      </c>
      <c r="B1231" s="193">
        <v>46990</v>
      </c>
    </row>
    <row r="1232" spans="1:2" x14ac:dyDescent="0.25">
      <c r="A1232" s="115" t="s">
        <v>3126</v>
      </c>
      <c r="B1232" s="193">
        <v>46991</v>
      </c>
    </row>
    <row r="1233" spans="1:2" x14ac:dyDescent="0.25">
      <c r="A1233" s="115" t="s">
        <v>3127</v>
      </c>
      <c r="B1233" s="193">
        <v>46992</v>
      </c>
    </row>
    <row r="1234" spans="1:2" x14ac:dyDescent="0.25">
      <c r="A1234" s="115" t="s">
        <v>3128</v>
      </c>
      <c r="B1234" s="193">
        <v>46993</v>
      </c>
    </row>
    <row r="1235" spans="1:2" x14ac:dyDescent="0.25">
      <c r="A1235" s="115" t="s">
        <v>3129</v>
      </c>
      <c r="B1235" s="193">
        <v>46994</v>
      </c>
    </row>
    <row r="1236" spans="1:2" x14ac:dyDescent="0.25">
      <c r="A1236" s="115" t="s">
        <v>3130</v>
      </c>
      <c r="B1236" s="193">
        <v>46995</v>
      </c>
    </row>
    <row r="1237" spans="1:2" x14ac:dyDescent="0.25">
      <c r="A1237" s="115" t="s">
        <v>3131</v>
      </c>
      <c r="B1237" s="193">
        <v>46996</v>
      </c>
    </row>
    <row r="1238" spans="1:2" x14ac:dyDescent="0.25">
      <c r="A1238" s="115" t="s">
        <v>3132</v>
      </c>
      <c r="B1238" s="193">
        <v>46997</v>
      </c>
    </row>
    <row r="1239" spans="1:2" x14ac:dyDescent="0.25">
      <c r="A1239" s="115" t="s">
        <v>3133</v>
      </c>
      <c r="B1239" s="193">
        <v>46998</v>
      </c>
    </row>
    <row r="1240" spans="1:2" x14ac:dyDescent="0.25">
      <c r="A1240" s="115" t="s">
        <v>3134</v>
      </c>
      <c r="B1240" s="193">
        <v>46999</v>
      </c>
    </row>
    <row r="1241" spans="1:2" x14ac:dyDescent="0.25">
      <c r="A1241" s="115" t="s">
        <v>3135</v>
      </c>
      <c r="B1241" s="193">
        <v>47000</v>
      </c>
    </row>
    <row r="1242" spans="1:2" x14ac:dyDescent="0.25">
      <c r="A1242" s="115" t="s">
        <v>3136</v>
      </c>
      <c r="B1242" s="193">
        <v>47001</v>
      </c>
    </row>
    <row r="1243" spans="1:2" x14ac:dyDescent="0.25">
      <c r="A1243" s="115" t="s">
        <v>3137</v>
      </c>
      <c r="B1243" s="193">
        <v>47002</v>
      </c>
    </row>
    <row r="1244" spans="1:2" x14ac:dyDescent="0.25">
      <c r="A1244" s="115" t="s">
        <v>3138</v>
      </c>
      <c r="B1244" s="193">
        <v>47003</v>
      </c>
    </row>
    <row r="1245" spans="1:2" x14ac:dyDescent="0.25">
      <c r="A1245" s="115" t="s">
        <v>3139</v>
      </c>
      <c r="B1245" s="193">
        <v>47004</v>
      </c>
    </row>
    <row r="1246" spans="1:2" x14ac:dyDescent="0.25">
      <c r="A1246" s="115" t="s">
        <v>3140</v>
      </c>
      <c r="B1246" s="193">
        <v>47005</v>
      </c>
    </row>
    <row r="1247" spans="1:2" x14ac:dyDescent="0.25">
      <c r="A1247" s="115" t="s">
        <v>3141</v>
      </c>
      <c r="B1247" s="193">
        <v>47006</v>
      </c>
    </row>
    <row r="1248" spans="1:2" x14ac:dyDescent="0.25">
      <c r="A1248" s="115" t="s">
        <v>3142</v>
      </c>
      <c r="B1248" s="193">
        <v>47007</v>
      </c>
    </row>
    <row r="1249" spans="1:2" x14ac:dyDescent="0.25">
      <c r="A1249" s="115" t="s">
        <v>3143</v>
      </c>
      <c r="B1249" s="193">
        <v>47008</v>
      </c>
    </row>
    <row r="1250" spans="1:2" x14ac:dyDescent="0.25">
      <c r="A1250" s="115" t="s">
        <v>3144</v>
      </c>
      <c r="B1250" s="193">
        <v>47009</v>
      </c>
    </row>
    <row r="1251" spans="1:2" x14ac:dyDescent="0.25">
      <c r="A1251" s="115" t="s">
        <v>3145</v>
      </c>
      <c r="B1251" s="193">
        <v>47010</v>
      </c>
    </row>
    <row r="1252" spans="1:2" x14ac:dyDescent="0.25">
      <c r="A1252" s="115" t="s">
        <v>3146</v>
      </c>
      <c r="B1252" s="193">
        <v>47011</v>
      </c>
    </row>
    <row r="1253" spans="1:2" x14ac:dyDescent="0.25">
      <c r="A1253" s="115" t="s">
        <v>3147</v>
      </c>
      <c r="B1253" s="193">
        <v>47012</v>
      </c>
    </row>
    <row r="1254" spans="1:2" x14ac:dyDescent="0.25">
      <c r="A1254" s="115" t="s">
        <v>3148</v>
      </c>
      <c r="B1254" s="193">
        <v>47013</v>
      </c>
    </row>
    <row r="1255" spans="1:2" x14ac:dyDescent="0.25">
      <c r="A1255" s="115" t="s">
        <v>3149</v>
      </c>
      <c r="B1255" s="193">
        <v>47014</v>
      </c>
    </row>
    <row r="1256" spans="1:2" x14ac:dyDescent="0.25">
      <c r="A1256" s="115" t="s">
        <v>3150</v>
      </c>
      <c r="B1256" s="193">
        <v>47015</v>
      </c>
    </row>
    <row r="1257" spans="1:2" x14ac:dyDescent="0.25">
      <c r="A1257" s="115" t="s">
        <v>3151</v>
      </c>
      <c r="B1257" s="193">
        <v>47016</v>
      </c>
    </row>
    <row r="1258" spans="1:2" x14ac:dyDescent="0.25">
      <c r="A1258" s="115" t="s">
        <v>3152</v>
      </c>
      <c r="B1258" s="193">
        <v>47017</v>
      </c>
    </row>
    <row r="1259" spans="1:2" x14ac:dyDescent="0.25">
      <c r="A1259" s="115" t="s">
        <v>3153</v>
      </c>
      <c r="B1259" s="193">
        <v>47018</v>
      </c>
    </row>
    <row r="1260" spans="1:2" x14ac:dyDescent="0.25">
      <c r="A1260" s="115" t="s">
        <v>3154</v>
      </c>
      <c r="B1260" s="193">
        <v>47019</v>
      </c>
    </row>
    <row r="1261" spans="1:2" x14ac:dyDescent="0.25">
      <c r="A1261" s="115" t="s">
        <v>3155</v>
      </c>
      <c r="B1261" s="193">
        <v>47020</v>
      </c>
    </row>
    <row r="1262" spans="1:2" x14ac:dyDescent="0.25">
      <c r="A1262" s="115" t="s">
        <v>3156</v>
      </c>
      <c r="B1262" s="193">
        <v>47021</v>
      </c>
    </row>
    <row r="1263" spans="1:2" x14ac:dyDescent="0.25">
      <c r="A1263" s="115" t="s">
        <v>3157</v>
      </c>
      <c r="B1263" s="193">
        <v>47022</v>
      </c>
    </row>
    <row r="1264" spans="1:2" x14ac:dyDescent="0.25">
      <c r="A1264" s="115" t="s">
        <v>3158</v>
      </c>
      <c r="B1264" s="193">
        <v>47023</v>
      </c>
    </row>
    <row r="1265" spans="1:2" x14ac:dyDescent="0.25">
      <c r="A1265" s="115" t="s">
        <v>3159</v>
      </c>
      <c r="B1265" s="193">
        <v>47024</v>
      </c>
    </row>
    <row r="1266" spans="1:2" x14ac:dyDescent="0.25">
      <c r="A1266" s="115" t="s">
        <v>3160</v>
      </c>
      <c r="B1266" s="193">
        <v>47025</v>
      </c>
    </row>
    <row r="1267" spans="1:2" x14ac:dyDescent="0.25">
      <c r="A1267" s="115" t="s">
        <v>3161</v>
      </c>
      <c r="B1267" s="193">
        <v>47026</v>
      </c>
    </row>
    <row r="1268" spans="1:2" x14ac:dyDescent="0.25">
      <c r="A1268" s="115" t="s">
        <v>3162</v>
      </c>
      <c r="B1268" s="193">
        <v>47027</v>
      </c>
    </row>
    <row r="1269" spans="1:2" x14ac:dyDescent="0.25">
      <c r="A1269" s="115" t="s">
        <v>3163</v>
      </c>
      <c r="B1269" s="193">
        <v>47028</v>
      </c>
    </row>
    <row r="1270" spans="1:2" x14ac:dyDescent="0.25">
      <c r="A1270" s="115" t="s">
        <v>3164</v>
      </c>
      <c r="B1270" s="193">
        <v>47029</v>
      </c>
    </row>
    <row r="1271" spans="1:2" x14ac:dyDescent="0.25">
      <c r="A1271" s="115" t="s">
        <v>3165</v>
      </c>
      <c r="B1271" s="193">
        <v>47030</v>
      </c>
    </row>
    <row r="1272" spans="1:2" x14ac:dyDescent="0.25">
      <c r="A1272" s="115" t="s">
        <v>3166</v>
      </c>
      <c r="B1272" s="193">
        <v>47031</v>
      </c>
    </row>
    <row r="1273" spans="1:2" x14ac:dyDescent="0.25">
      <c r="A1273" s="115" t="s">
        <v>3167</v>
      </c>
      <c r="B1273" s="193">
        <v>47032</v>
      </c>
    </row>
    <row r="1274" spans="1:2" x14ac:dyDescent="0.25">
      <c r="A1274" s="115" t="s">
        <v>3168</v>
      </c>
      <c r="B1274" s="193">
        <v>47033</v>
      </c>
    </row>
    <row r="1275" spans="1:2" x14ac:dyDescent="0.25">
      <c r="A1275" s="115" t="s">
        <v>3169</v>
      </c>
      <c r="B1275" s="193">
        <v>47034</v>
      </c>
    </row>
    <row r="1276" spans="1:2" x14ac:dyDescent="0.25">
      <c r="A1276" s="115" t="s">
        <v>3170</v>
      </c>
      <c r="B1276" s="193">
        <v>47035</v>
      </c>
    </row>
    <row r="1277" spans="1:2" x14ac:dyDescent="0.25">
      <c r="A1277" s="115" t="s">
        <v>3171</v>
      </c>
      <c r="B1277" s="193">
        <v>47036</v>
      </c>
    </row>
    <row r="1278" spans="1:2" x14ac:dyDescent="0.25">
      <c r="A1278" s="115" t="s">
        <v>3172</v>
      </c>
      <c r="B1278" s="193">
        <v>47037</v>
      </c>
    </row>
    <row r="1279" spans="1:2" x14ac:dyDescent="0.25">
      <c r="A1279" s="115" t="s">
        <v>3173</v>
      </c>
      <c r="B1279" s="193">
        <v>47038</v>
      </c>
    </row>
    <row r="1280" spans="1:2" x14ac:dyDescent="0.25">
      <c r="A1280" s="115" t="s">
        <v>3174</v>
      </c>
      <c r="B1280" s="193">
        <v>47039</v>
      </c>
    </row>
    <row r="1281" spans="1:2" x14ac:dyDescent="0.25">
      <c r="A1281" s="115" t="s">
        <v>3175</v>
      </c>
      <c r="B1281" s="193">
        <v>47040</v>
      </c>
    </row>
    <row r="1282" spans="1:2" x14ac:dyDescent="0.25">
      <c r="A1282" s="115" t="s">
        <v>3176</v>
      </c>
      <c r="B1282" s="193">
        <v>47041</v>
      </c>
    </row>
    <row r="1283" spans="1:2" x14ac:dyDescent="0.25">
      <c r="A1283" s="115" t="s">
        <v>3177</v>
      </c>
      <c r="B1283" s="193">
        <v>47042</v>
      </c>
    </row>
    <row r="1284" spans="1:2" x14ac:dyDescent="0.25">
      <c r="A1284" s="115" t="s">
        <v>3178</v>
      </c>
      <c r="B1284" s="193">
        <v>47043</v>
      </c>
    </row>
    <row r="1285" spans="1:2" x14ac:dyDescent="0.25">
      <c r="A1285" s="115" t="s">
        <v>3179</v>
      </c>
      <c r="B1285" s="193">
        <v>47044</v>
      </c>
    </row>
    <row r="1286" spans="1:2" x14ac:dyDescent="0.25">
      <c r="A1286" s="115" t="s">
        <v>3180</v>
      </c>
      <c r="B1286" s="193">
        <v>47045</v>
      </c>
    </row>
    <row r="1287" spans="1:2" x14ac:dyDescent="0.25">
      <c r="A1287" s="115" t="s">
        <v>3181</v>
      </c>
      <c r="B1287" s="193">
        <v>47046</v>
      </c>
    </row>
    <row r="1288" spans="1:2" x14ac:dyDescent="0.25">
      <c r="A1288" s="115" t="s">
        <v>3182</v>
      </c>
      <c r="B1288" s="193">
        <v>47047</v>
      </c>
    </row>
    <row r="1289" spans="1:2" x14ac:dyDescent="0.25">
      <c r="A1289" s="115" t="s">
        <v>3183</v>
      </c>
      <c r="B1289" s="193">
        <v>47048</v>
      </c>
    </row>
    <row r="1290" spans="1:2" x14ac:dyDescent="0.25">
      <c r="A1290" s="115" t="s">
        <v>3184</v>
      </c>
      <c r="B1290" s="193">
        <v>47049</v>
      </c>
    </row>
    <row r="1291" spans="1:2" x14ac:dyDescent="0.25">
      <c r="A1291" s="115" t="s">
        <v>3185</v>
      </c>
      <c r="B1291" s="193">
        <v>47050</v>
      </c>
    </row>
    <row r="1292" spans="1:2" x14ac:dyDescent="0.25">
      <c r="A1292" s="115" t="s">
        <v>3186</v>
      </c>
      <c r="B1292" s="193">
        <v>47051</v>
      </c>
    </row>
    <row r="1293" spans="1:2" x14ac:dyDescent="0.25">
      <c r="A1293" s="115" t="s">
        <v>3187</v>
      </c>
      <c r="B1293" s="193">
        <v>47052</v>
      </c>
    </row>
    <row r="1294" spans="1:2" x14ac:dyDescent="0.25">
      <c r="A1294" s="115" t="s">
        <v>3188</v>
      </c>
      <c r="B1294" s="193">
        <v>47053</v>
      </c>
    </row>
    <row r="1295" spans="1:2" x14ac:dyDescent="0.25">
      <c r="A1295" s="115" t="s">
        <v>3189</v>
      </c>
      <c r="B1295" s="193">
        <v>47054</v>
      </c>
    </row>
    <row r="1296" spans="1:2" x14ac:dyDescent="0.25">
      <c r="A1296" s="115" t="s">
        <v>3190</v>
      </c>
      <c r="B1296" s="193">
        <v>47055</v>
      </c>
    </row>
    <row r="1297" spans="1:2" x14ac:dyDescent="0.25">
      <c r="A1297" s="115" t="s">
        <v>3191</v>
      </c>
      <c r="B1297" s="193">
        <v>47056</v>
      </c>
    </row>
    <row r="1298" spans="1:2" x14ac:dyDescent="0.25">
      <c r="A1298" s="115" t="s">
        <v>3192</v>
      </c>
      <c r="B1298" s="193">
        <v>47057</v>
      </c>
    </row>
    <row r="1299" spans="1:2" x14ac:dyDescent="0.25">
      <c r="A1299" s="115" t="s">
        <v>3193</v>
      </c>
      <c r="B1299" s="193">
        <v>47058</v>
      </c>
    </row>
    <row r="1300" spans="1:2" x14ac:dyDescent="0.25">
      <c r="A1300" s="115" t="s">
        <v>3194</v>
      </c>
      <c r="B1300" s="193">
        <v>47059</v>
      </c>
    </row>
    <row r="1301" spans="1:2" x14ac:dyDescent="0.25">
      <c r="A1301" s="115" t="s">
        <v>3195</v>
      </c>
      <c r="B1301" s="193">
        <v>47060</v>
      </c>
    </row>
    <row r="1302" spans="1:2" x14ac:dyDescent="0.25">
      <c r="A1302" s="115" t="s">
        <v>3196</v>
      </c>
      <c r="B1302" s="193">
        <v>47061</v>
      </c>
    </row>
    <row r="1303" spans="1:2" x14ac:dyDescent="0.25">
      <c r="A1303" s="115" t="s">
        <v>3197</v>
      </c>
      <c r="B1303" s="193">
        <v>47062</v>
      </c>
    </row>
    <row r="1304" spans="1:2" x14ac:dyDescent="0.25">
      <c r="A1304" s="115" t="s">
        <v>3198</v>
      </c>
      <c r="B1304" s="193">
        <v>47063</v>
      </c>
    </row>
    <row r="1305" spans="1:2" x14ac:dyDescent="0.25">
      <c r="A1305" s="115" t="s">
        <v>3199</v>
      </c>
      <c r="B1305" s="193">
        <v>47064</v>
      </c>
    </row>
    <row r="1306" spans="1:2" x14ac:dyDescent="0.25">
      <c r="A1306" s="115" t="s">
        <v>3200</v>
      </c>
      <c r="B1306" s="193">
        <v>47065</v>
      </c>
    </row>
    <row r="1307" spans="1:2" x14ac:dyDescent="0.25">
      <c r="A1307" s="115" t="s">
        <v>3201</v>
      </c>
      <c r="B1307" s="193">
        <v>47066</v>
      </c>
    </row>
    <row r="1308" spans="1:2" x14ac:dyDescent="0.25">
      <c r="A1308" s="115" t="s">
        <v>3202</v>
      </c>
      <c r="B1308" s="193">
        <v>47067</v>
      </c>
    </row>
    <row r="1309" spans="1:2" x14ac:dyDescent="0.25">
      <c r="A1309" s="115" t="s">
        <v>3203</v>
      </c>
      <c r="B1309" s="193">
        <v>47068</v>
      </c>
    </row>
    <row r="1310" spans="1:2" x14ac:dyDescent="0.25">
      <c r="A1310" s="115" t="s">
        <v>3204</v>
      </c>
      <c r="B1310" s="193">
        <v>47069</v>
      </c>
    </row>
    <row r="1311" spans="1:2" x14ac:dyDescent="0.25">
      <c r="A1311" s="115" t="s">
        <v>3205</v>
      </c>
      <c r="B1311" s="193">
        <v>47070</v>
      </c>
    </row>
    <row r="1312" spans="1:2" x14ac:dyDescent="0.25">
      <c r="A1312" s="115" t="s">
        <v>3206</v>
      </c>
      <c r="B1312" s="193">
        <v>47071</v>
      </c>
    </row>
    <row r="1313" spans="1:2" x14ac:dyDescent="0.25">
      <c r="A1313" s="115" t="s">
        <v>3207</v>
      </c>
      <c r="B1313" s="193">
        <v>47072</v>
      </c>
    </row>
    <row r="1314" spans="1:2" x14ac:dyDescent="0.25">
      <c r="A1314" s="115" t="s">
        <v>3208</v>
      </c>
      <c r="B1314" s="193">
        <v>47073</v>
      </c>
    </row>
    <row r="1315" spans="1:2" x14ac:dyDescent="0.25">
      <c r="A1315" s="115" t="s">
        <v>3209</v>
      </c>
      <c r="B1315" s="193">
        <v>47074</v>
      </c>
    </row>
    <row r="1316" spans="1:2" x14ac:dyDescent="0.25">
      <c r="A1316" s="115" t="s">
        <v>3210</v>
      </c>
      <c r="B1316" s="193">
        <v>47075</v>
      </c>
    </row>
    <row r="1317" spans="1:2" x14ac:dyDescent="0.25">
      <c r="A1317" s="115" t="s">
        <v>3211</v>
      </c>
      <c r="B1317" s="193">
        <v>47076</v>
      </c>
    </row>
    <row r="1318" spans="1:2" x14ac:dyDescent="0.25">
      <c r="A1318" s="115" t="s">
        <v>3212</v>
      </c>
      <c r="B1318" s="193">
        <v>47077</v>
      </c>
    </row>
    <row r="1319" spans="1:2" x14ac:dyDescent="0.25">
      <c r="A1319" s="115" t="s">
        <v>3213</v>
      </c>
      <c r="B1319" s="193">
        <v>47078</v>
      </c>
    </row>
    <row r="1320" spans="1:2" x14ac:dyDescent="0.25">
      <c r="A1320" s="115" t="s">
        <v>3214</v>
      </c>
      <c r="B1320" s="193">
        <v>47079</v>
      </c>
    </row>
    <row r="1321" spans="1:2" x14ac:dyDescent="0.25">
      <c r="A1321" s="115" t="s">
        <v>3215</v>
      </c>
      <c r="B1321" s="193">
        <v>47080</v>
      </c>
    </row>
    <row r="1322" spans="1:2" x14ac:dyDescent="0.25">
      <c r="A1322" s="115" t="s">
        <v>3216</v>
      </c>
      <c r="B1322" s="193">
        <v>47081</v>
      </c>
    </row>
    <row r="1323" spans="1:2" x14ac:dyDescent="0.25">
      <c r="A1323" s="115" t="s">
        <v>3217</v>
      </c>
      <c r="B1323" s="193">
        <v>47082</v>
      </c>
    </row>
    <row r="1324" spans="1:2" x14ac:dyDescent="0.25">
      <c r="A1324" s="115" t="s">
        <v>3218</v>
      </c>
      <c r="B1324" s="193">
        <v>47083</v>
      </c>
    </row>
    <row r="1325" spans="1:2" x14ac:dyDescent="0.25">
      <c r="A1325" s="115" t="s">
        <v>3219</v>
      </c>
      <c r="B1325" s="193">
        <v>47084</v>
      </c>
    </row>
    <row r="1326" spans="1:2" x14ac:dyDescent="0.25">
      <c r="A1326" s="115" t="s">
        <v>3220</v>
      </c>
      <c r="B1326" s="193">
        <v>47085</v>
      </c>
    </row>
    <row r="1327" spans="1:2" x14ac:dyDescent="0.25">
      <c r="A1327" s="115" t="s">
        <v>3221</v>
      </c>
      <c r="B1327" s="193">
        <v>47086</v>
      </c>
    </row>
    <row r="1328" spans="1:2" x14ac:dyDescent="0.25">
      <c r="A1328" s="115" t="s">
        <v>3222</v>
      </c>
      <c r="B1328" s="193">
        <v>47087</v>
      </c>
    </row>
    <row r="1329" spans="1:2" x14ac:dyDescent="0.25">
      <c r="A1329" s="115" t="s">
        <v>3223</v>
      </c>
      <c r="B1329" s="193">
        <v>47088</v>
      </c>
    </row>
    <row r="1330" spans="1:2" x14ac:dyDescent="0.25">
      <c r="A1330" s="115" t="s">
        <v>3224</v>
      </c>
      <c r="B1330" s="193">
        <v>47089</v>
      </c>
    </row>
    <row r="1331" spans="1:2" x14ac:dyDescent="0.25">
      <c r="A1331" s="115" t="s">
        <v>3225</v>
      </c>
      <c r="B1331" s="193">
        <v>47090</v>
      </c>
    </row>
    <row r="1332" spans="1:2" x14ac:dyDescent="0.25">
      <c r="A1332" s="115" t="s">
        <v>3226</v>
      </c>
      <c r="B1332" s="193">
        <v>47091</v>
      </c>
    </row>
    <row r="1333" spans="1:2" x14ac:dyDescent="0.25">
      <c r="A1333" s="115" t="s">
        <v>3227</v>
      </c>
      <c r="B1333" s="193">
        <v>47092</v>
      </c>
    </row>
    <row r="1334" spans="1:2" x14ac:dyDescent="0.25">
      <c r="A1334" s="115" t="s">
        <v>3228</v>
      </c>
      <c r="B1334" s="193">
        <v>47093</v>
      </c>
    </row>
    <row r="1335" spans="1:2" x14ac:dyDescent="0.25">
      <c r="A1335" s="115" t="s">
        <v>3229</v>
      </c>
      <c r="B1335" s="193">
        <v>47094</v>
      </c>
    </row>
    <row r="1336" spans="1:2" x14ac:dyDescent="0.25">
      <c r="A1336" s="115" t="s">
        <v>3230</v>
      </c>
      <c r="B1336" s="193">
        <v>47095</v>
      </c>
    </row>
    <row r="1337" spans="1:2" x14ac:dyDescent="0.25">
      <c r="A1337" s="115" t="s">
        <v>3231</v>
      </c>
      <c r="B1337" s="193">
        <v>47096</v>
      </c>
    </row>
    <row r="1338" spans="1:2" x14ac:dyDescent="0.25">
      <c r="A1338" s="115" t="s">
        <v>3232</v>
      </c>
      <c r="B1338" s="193">
        <v>47097</v>
      </c>
    </row>
    <row r="1339" spans="1:2" x14ac:dyDescent="0.25">
      <c r="A1339" s="115" t="s">
        <v>3233</v>
      </c>
      <c r="B1339" s="193">
        <v>47098</v>
      </c>
    </row>
    <row r="1340" spans="1:2" x14ac:dyDescent="0.25">
      <c r="A1340" s="115" t="s">
        <v>3234</v>
      </c>
      <c r="B1340" s="193">
        <v>47099</v>
      </c>
    </row>
    <row r="1341" spans="1:2" x14ac:dyDescent="0.25">
      <c r="A1341" s="115" t="s">
        <v>3235</v>
      </c>
      <c r="B1341" s="193">
        <v>47100</v>
      </c>
    </row>
    <row r="1342" spans="1:2" x14ac:dyDescent="0.25">
      <c r="A1342" s="115" t="s">
        <v>3236</v>
      </c>
      <c r="B1342" s="193">
        <v>47101</v>
      </c>
    </row>
    <row r="1343" spans="1:2" x14ac:dyDescent="0.25">
      <c r="A1343" s="115" t="s">
        <v>3237</v>
      </c>
      <c r="B1343" s="193">
        <v>47102</v>
      </c>
    </row>
    <row r="1344" spans="1:2" x14ac:dyDescent="0.25">
      <c r="A1344" s="115" t="s">
        <v>3238</v>
      </c>
      <c r="B1344" s="193">
        <v>47103</v>
      </c>
    </row>
    <row r="1345" spans="1:2" x14ac:dyDescent="0.25">
      <c r="A1345" s="115" t="s">
        <v>3239</v>
      </c>
      <c r="B1345" s="193">
        <v>47104</v>
      </c>
    </row>
    <row r="1346" spans="1:2" x14ac:dyDescent="0.25">
      <c r="A1346" s="115" t="s">
        <v>3240</v>
      </c>
      <c r="B1346" s="193">
        <v>47105</v>
      </c>
    </row>
    <row r="1347" spans="1:2" x14ac:dyDescent="0.25">
      <c r="A1347" s="115" t="s">
        <v>3241</v>
      </c>
      <c r="B1347" s="193">
        <v>47106</v>
      </c>
    </row>
    <row r="1348" spans="1:2" x14ac:dyDescent="0.25">
      <c r="A1348" s="115" t="s">
        <v>3242</v>
      </c>
      <c r="B1348" s="193">
        <v>47107</v>
      </c>
    </row>
    <row r="1349" spans="1:2" x14ac:dyDescent="0.25">
      <c r="A1349" s="115" t="s">
        <v>3243</v>
      </c>
      <c r="B1349" s="193">
        <v>47108</v>
      </c>
    </row>
    <row r="1350" spans="1:2" x14ac:dyDescent="0.25">
      <c r="A1350" s="115" t="s">
        <v>3244</v>
      </c>
      <c r="B1350" s="193">
        <v>47109</v>
      </c>
    </row>
    <row r="1351" spans="1:2" x14ac:dyDescent="0.25">
      <c r="A1351" s="115" t="s">
        <v>3245</v>
      </c>
      <c r="B1351" s="193">
        <v>47110</v>
      </c>
    </row>
    <row r="1352" spans="1:2" x14ac:dyDescent="0.25">
      <c r="A1352" s="115" t="s">
        <v>3246</v>
      </c>
      <c r="B1352" s="193">
        <v>47111</v>
      </c>
    </row>
    <row r="1353" spans="1:2" x14ac:dyDescent="0.25">
      <c r="A1353" s="115" t="s">
        <v>3247</v>
      </c>
      <c r="B1353" s="193">
        <v>47112</v>
      </c>
    </row>
    <row r="1354" spans="1:2" x14ac:dyDescent="0.25">
      <c r="A1354" s="115" t="s">
        <v>3248</v>
      </c>
      <c r="B1354" s="193">
        <v>47113</v>
      </c>
    </row>
    <row r="1355" spans="1:2" x14ac:dyDescent="0.25">
      <c r="A1355" s="115" t="s">
        <v>3249</v>
      </c>
      <c r="B1355" s="193">
        <v>47114</v>
      </c>
    </row>
    <row r="1356" spans="1:2" x14ac:dyDescent="0.25">
      <c r="A1356" s="115" t="s">
        <v>3250</v>
      </c>
      <c r="B1356" s="193">
        <v>47115</v>
      </c>
    </row>
    <row r="1357" spans="1:2" x14ac:dyDescent="0.25">
      <c r="A1357" s="115" t="s">
        <v>3251</v>
      </c>
      <c r="B1357" s="193">
        <v>47116</v>
      </c>
    </row>
    <row r="1358" spans="1:2" x14ac:dyDescent="0.25">
      <c r="A1358" s="115" t="s">
        <v>3252</v>
      </c>
      <c r="B1358" s="193">
        <v>47117</v>
      </c>
    </row>
    <row r="1359" spans="1:2" x14ac:dyDescent="0.25">
      <c r="A1359" s="115" t="s">
        <v>3253</v>
      </c>
      <c r="B1359" s="193">
        <v>47118</v>
      </c>
    </row>
    <row r="1360" spans="1:2" x14ac:dyDescent="0.25">
      <c r="A1360" s="115" t="s">
        <v>3254</v>
      </c>
      <c r="B1360" s="193">
        <v>47119</v>
      </c>
    </row>
    <row r="1361" spans="1:2" x14ac:dyDescent="0.25">
      <c r="A1361" s="115" t="s">
        <v>3255</v>
      </c>
      <c r="B1361" s="193">
        <v>47120</v>
      </c>
    </row>
    <row r="1362" spans="1:2" x14ac:dyDescent="0.25">
      <c r="A1362" s="115" t="s">
        <v>3256</v>
      </c>
      <c r="B1362" s="193">
        <v>47121</v>
      </c>
    </row>
    <row r="1363" spans="1:2" x14ac:dyDescent="0.25">
      <c r="A1363" s="115" t="s">
        <v>3257</v>
      </c>
      <c r="B1363" s="193">
        <v>47122</v>
      </c>
    </row>
    <row r="1364" spans="1:2" x14ac:dyDescent="0.25">
      <c r="A1364" s="115" t="s">
        <v>3258</v>
      </c>
      <c r="B1364" s="193">
        <v>47123</v>
      </c>
    </row>
    <row r="1365" spans="1:2" x14ac:dyDescent="0.25">
      <c r="A1365" s="115" t="s">
        <v>3259</v>
      </c>
      <c r="B1365" s="193">
        <v>47124</v>
      </c>
    </row>
    <row r="1366" spans="1:2" x14ac:dyDescent="0.25">
      <c r="A1366" s="115" t="s">
        <v>3260</v>
      </c>
      <c r="B1366" s="193">
        <v>47125</v>
      </c>
    </row>
    <row r="1367" spans="1:2" x14ac:dyDescent="0.25">
      <c r="A1367" s="115" t="s">
        <v>3261</v>
      </c>
      <c r="B1367" s="193">
        <v>47126</v>
      </c>
    </row>
    <row r="1368" spans="1:2" x14ac:dyDescent="0.25">
      <c r="A1368" s="115" t="s">
        <v>3262</v>
      </c>
      <c r="B1368" s="193">
        <v>47127</v>
      </c>
    </row>
    <row r="1369" spans="1:2" x14ac:dyDescent="0.25">
      <c r="A1369" s="115" t="s">
        <v>3263</v>
      </c>
      <c r="B1369" s="193">
        <v>47128</v>
      </c>
    </row>
    <row r="1370" spans="1:2" x14ac:dyDescent="0.25">
      <c r="A1370" s="115" t="s">
        <v>3264</v>
      </c>
      <c r="B1370" s="193">
        <v>47129</v>
      </c>
    </row>
    <row r="1371" spans="1:2" x14ac:dyDescent="0.25">
      <c r="A1371" s="115" t="s">
        <v>3265</v>
      </c>
      <c r="B1371" s="193">
        <v>47130</v>
      </c>
    </row>
    <row r="1372" spans="1:2" x14ac:dyDescent="0.25">
      <c r="A1372" s="115" t="s">
        <v>3266</v>
      </c>
      <c r="B1372" s="193">
        <v>47131</v>
      </c>
    </row>
    <row r="1373" spans="1:2" x14ac:dyDescent="0.25">
      <c r="A1373" s="115" t="s">
        <v>3267</v>
      </c>
      <c r="B1373" s="193">
        <v>47132</v>
      </c>
    </row>
    <row r="1374" spans="1:2" x14ac:dyDescent="0.25">
      <c r="A1374" s="115" t="s">
        <v>3268</v>
      </c>
      <c r="B1374" s="193">
        <v>47133</v>
      </c>
    </row>
    <row r="1375" spans="1:2" x14ac:dyDescent="0.25">
      <c r="A1375" s="115" t="s">
        <v>3269</v>
      </c>
      <c r="B1375" s="193">
        <v>47134</v>
      </c>
    </row>
    <row r="1376" spans="1:2" x14ac:dyDescent="0.25">
      <c r="A1376" s="115" t="s">
        <v>3270</v>
      </c>
      <c r="B1376" s="193">
        <v>47135</v>
      </c>
    </row>
    <row r="1377" spans="1:2" x14ac:dyDescent="0.25">
      <c r="A1377" s="115" t="s">
        <v>3271</v>
      </c>
      <c r="B1377" s="193">
        <v>47136</v>
      </c>
    </row>
    <row r="1378" spans="1:2" x14ac:dyDescent="0.25">
      <c r="A1378" s="115" t="s">
        <v>3272</v>
      </c>
      <c r="B1378" s="193">
        <v>47137</v>
      </c>
    </row>
    <row r="1379" spans="1:2" x14ac:dyDescent="0.25">
      <c r="A1379" s="115" t="s">
        <v>3273</v>
      </c>
      <c r="B1379" s="193">
        <v>47138</v>
      </c>
    </row>
    <row r="1380" spans="1:2" x14ac:dyDescent="0.25">
      <c r="A1380" s="115" t="s">
        <v>3274</v>
      </c>
      <c r="B1380" s="193">
        <v>47139</v>
      </c>
    </row>
    <row r="1381" spans="1:2" x14ac:dyDescent="0.25">
      <c r="A1381" s="115" t="s">
        <v>3275</v>
      </c>
      <c r="B1381" s="193">
        <v>47140</v>
      </c>
    </row>
    <row r="1382" spans="1:2" x14ac:dyDescent="0.25">
      <c r="A1382" s="115" t="s">
        <v>3276</v>
      </c>
      <c r="B1382" s="193">
        <v>47141</v>
      </c>
    </row>
    <row r="1383" spans="1:2" x14ac:dyDescent="0.25">
      <c r="A1383" s="115" t="s">
        <v>3277</v>
      </c>
      <c r="B1383" s="193">
        <v>47142</v>
      </c>
    </row>
    <row r="1384" spans="1:2" x14ac:dyDescent="0.25">
      <c r="A1384" s="115" t="s">
        <v>3278</v>
      </c>
      <c r="B1384" s="193">
        <v>47143</v>
      </c>
    </row>
    <row r="1385" spans="1:2" x14ac:dyDescent="0.25">
      <c r="A1385" s="115" t="s">
        <v>3279</v>
      </c>
      <c r="B1385" s="193">
        <v>47144</v>
      </c>
    </row>
    <row r="1386" spans="1:2" x14ac:dyDescent="0.25">
      <c r="A1386" s="115" t="s">
        <v>3280</v>
      </c>
      <c r="B1386" s="193">
        <v>47145</v>
      </c>
    </row>
    <row r="1387" spans="1:2" x14ac:dyDescent="0.25">
      <c r="A1387" s="115" t="s">
        <v>3281</v>
      </c>
      <c r="B1387" s="193">
        <v>47146</v>
      </c>
    </row>
    <row r="1388" spans="1:2" x14ac:dyDescent="0.25">
      <c r="A1388" s="115" t="s">
        <v>3282</v>
      </c>
      <c r="B1388" s="193">
        <v>47147</v>
      </c>
    </row>
    <row r="1389" spans="1:2" x14ac:dyDescent="0.25">
      <c r="A1389" s="115" t="s">
        <v>3283</v>
      </c>
      <c r="B1389" s="193">
        <v>47148</v>
      </c>
    </row>
    <row r="1390" spans="1:2" x14ac:dyDescent="0.25">
      <c r="A1390" s="115" t="s">
        <v>3284</v>
      </c>
      <c r="B1390" s="193">
        <v>47149</v>
      </c>
    </row>
    <row r="1391" spans="1:2" x14ac:dyDescent="0.25">
      <c r="A1391" s="115" t="s">
        <v>3285</v>
      </c>
      <c r="B1391" s="193">
        <v>47150</v>
      </c>
    </row>
    <row r="1392" spans="1:2" x14ac:dyDescent="0.25">
      <c r="A1392" s="115" t="s">
        <v>3286</v>
      </c>
      <c r="B1392" s="193">
        <v>47151</v>
      </c>
    </row>
    <row r="1393" spans="1:2" x14ac:dyDescent="0.25">
      <c r="A1393" s="115" t="s">
        <v>3287</v>
      </c>
      <c r="B1393" s="193">
        <v>47152</v>
      </c>
    </row>
    <row r="1394" spans="1:2" x14ac:dyDescent="0.25">
      <c r="A1394" s="115" t="s">
        <v>3288</v>
      </c>
      <c r="B1394" s="193">
        <v>47153</v>
      </c>
    </row>
    <row r="1395" spans="1:2" x14ac:dyDescent="0.25">
      <c r="A1395" s="115" t="s">
        <v>3289</v>
      </c>
      <c r="B1395" s="193">
        <v>47154</v>
      </c>
    </row>
    <row r="1396" spans="1:2" x14ac:dyDescent="0.25">
      <c r="A1396" s="115" t="s">
        <v>3290</v>
      </c>
      <c r="B1396" s="193">
        <v>47155</v>
      </c>
    </row>
    <row r="1397" spans="1:2" x14ac:dyDescent="0.25">
      <c r="A1397" s="115" t="s">
        <v>3291</v>
      </c>
      <c r="B1397" s="193">
        <v>47156</v>
      </c>
    </row>
    <row r="1398" spans="1:2" x14ac:dyDescent="0.25">
      <c r="A1398" s="115" t="s">
        <v>3292</v>
      </c>
      <c r="B1398" s="193">
        <v>47157</v>
      </c>
    </row>
    <row r="1399" spans="1:2" x14ac:dyDescent="0.25">
      <c r="A1399" s="115" t="s">
        <v>3293</v>
      </c>
      <c r="B1399" s="193">
        <v>47158</v>
      </c>
    </row>
    <row r="1400" spans="1:2" x14ac:dyDescent="0.25">
      <c r="A1400" s="115" t="s">
        <v>3294</v>
      </c>
      <c r="B1400" s="193">
        <v>47159</v>
      </c>
    </row>
    <row r="1401" spans="1:2" x14ac:dyDescent="0.25">
      <c r="A1401" s="115" t="s">
        <v>3295</v>
      </c>
      <c r="B1401" s="193">
        <v>47160</v>
      </c>
    </row>
    <row r="1402" spans="1:2" x14ac:dyDescent="0.25">
      <c r="A1402" s="115" t="s">
        <v>3296</v>
      </c>
      <c r="B1402" s="193">
        <v>47161</v>
      </c>
    </row>
    <row r="1403" spans="1:2" x14ac:dyDescent="0.25">
      <c r="A1403" s="115" t="s">
        <v>3297</v>
      </c>
      <c r="B1403" s="193">
        <v>47162</v>
      </c>
    </row>
    <row r="1404" spans="1:2" x14ac:dyDescent="0.25">
      <c r="A1404" s="115" t="s">
        <v>3298</v>
      </c>
      <c r="B1404" s="193">
        <v>47163</v>
      </c>
    </row>
    <row r="1405" spans="1:2" x14ac:dyDescent="0.25">
      <c r="A1405" s="115" t="s">
        <v>3299</v>
      </c>
      <c r="B1405" s="193">
        <v>47164</v>
      </c>
    </row>
    <row r="1406" spans="1:2" x14ac:dyDescent="0.25">
      <c r="A1406" s="115" t="s">
        <v>3300</v>
      </c>
      <c r="B1406" s="193">
        <v>47165</v>
      </c>
    </row>
    <row r="1407" spans="1:2" x14ac:dyDescent="0.25">
      <c r="A1407" s="115" t="s">
        <v>3301</v>
      </c>
      <c r="B1407" s="193">
        <v>47166</v>
      </c>
    </row>
    <row r="1408" spans="1:2" x14ac:dyDescent="0.25">
      <c r="A1408" s="115" t="s">
        <v>3302</v>
      </c>
      <c r="B1408" s="193">
        <v>47167</v>
      </c>
    </row>
    <row r="1409" spans="1:2" x14ac:dyDescent="0.25">
      <c r="A1409" s="115" t="s">
        <v>3303</v>
      </c>
      <c r="B1409" s="193">
        <v>47168</v>
      </c>
    </row>
    <row r="1410" spans="1:2" x14ac:dyDescent="0.25">
      <c r="A1410" s="115" t="s">
        <v>3304</v>
      </c>
      <c r="B1410" s="193">
        <v>47169</v>
      </c>
    </row>
    <row r="1411" spans="1:2" x14ac:dyDescent="0.25">
      <c r="A1411" s="115" t="s">
        <v>3305</v>
      </c>
      <c r="B1411" s="193">
        <v>47170</v>
      </c>
    </row>
    <row r="1412" spans="1:2" x14ac:dyDescent="0.25">
      <c r="A1412" s="115" t="s">
        <v>3306</v>
      </c>
      <c r="B1412" s="193">
        <v>47171</v>
      </c>
    </row>
    <row r="1413" spans="1:2" x14ac:dyDescent="0.25">
      <c r="A1413" s="115" t="s">
        <v>3307</v>
      </c>
      <c r="B1413" s="193">
        <v>47172</v>
      </c>
    </row>
    <row r="1414" spans="1:2" x14ac:dyDescent="0.25">
      <c r="A1414" s="115" t="s">
        <v>3308</v>
      </c>
      <c r="B1414" s="193">
        <v>47173</v>
      </c>
    </row>
    <row r="1415" spans="1:2" x14ac:dyDescent="0.25">
      <c r="A1415" s="115" t="s">
        <v>3309</v>
      </c>
      <c r="B1415" s="193">
        <v>47174</v>
      </c>
    </row>
    <row r="1416" spans="1:2" x14ac:dyDescent="0.25">
      <c r="A1416" s="115" t="s">
        <v>3310</v>
      </c>
      <c r="B1416" s="193">
        <v>47175</v>
      </c>
    </row>
    <row r="1417" spans="1:2" x14ac:dyDescent="0.25">
      <c r="A1417" s="115" t="s">
        <v>3311</v>
      </c>
      <c r="B1417" s="193">
        <v>47176</v>
      </c>
    </row>
    <row r="1418" spans="1:2" x14ac:dyDescent="0.25">
      <c r="A1418" s="115" t="s">
        <v>3312</v>
      </c>
      <c r="B1418" s="193">
        <v>47177</v>
      </c>
    </row>
    <row r="1419" spans="1:2" x14ac:dyDescent="0.25">
      <c r="A1419" s="115" t="s">
        <v>3313</v>
      </c>
      <c r="B1419" s="193">
        <v>47178</v>
      </c>
    </row>
    <row r="1420" spans="1:2" x14ac:dyDescent="0.25">
      <c r="A1420" s="115" t="s">
        <v>3314</v>
      </c>
      <c r="B1420" s="193">
        <v>47179</v>
      </c>
    </row>
    <row r="1421" spans="1:2" x14ac:dyDescent="0.25">
      <c r="A1421" s="115" t="s">
        <v>3315</v>
      </c>
      <c r="B1421" s="193">
        <v>47180</v>
      </c>
    </row>
    <row r="1422" spans="1:2" x14ac:dyDescent="0.25">
      <c r="A1422" s="115" t="s">
        <v>3316</v>
      </c>
      <c r="B1422" s="193">
        <v>47181</v>
      </c>
    </row>
    <row r="1423" spans="1:2" x14ac:dyDescent="0.25">
      <c r="A1423" s="115" t="s">
        <v>3317</v>
      </c>
      <c r="B1423" s="193">
        <v>47182</v>
      </c>
    </row>
    <row r="1424" spans="1:2" x14ac:dyDescent="0.25">
      <c r="A1424" s="115" t="s">
        <v>3318</v>
      </c>
      <c r="B1424" s="193">
        <v>47183</v>
      </c>
    </row>
    <row r="1425" spans="1:2" x14ac:dyDescent="0.25">
      <c r="A1425" s="115" t="s">
        <v>3319</v>
      </c>
      <c r="B1425" s="193">
        <v>47184</v>
      </c>
    </row>
    <row r="1426" spans="1:2" x14ac:dyDescent="0.25">
      <c r="A1426" s="115" t="s">
        <v>3320</v>
      </c>
      <c r="B1426" s="193">
        <v>47185</v>
      </c>
    </row>
    <row r="1427" spans="1:2" x14ac:dyDescent="0.25">
      <c r="A1427" s="115" t="s">
        <v>3321</v>
      </c>
      <c r="B1427" s="193">
        <v>47186</v>
      </c>
    </row>
    <row r="1428" spans="1:2" x14ac:dyDescent="0.25">
      <c r="A1428" s="115" t="s">
        <v>3322</v>
      </c>
      <c r="B1428" s="193">
        <v>47187</v>
      </c>
    </row>
    <row r="1429" spans="1:2" x14ac:dyDescent="0.25">
      <c r="A1429" s="115" t="s">
        <v>3323</v>
      </c>
      <c r="B1429" s="193">
        <v>47188</v>
      </c>
    </row>
    <row r="1430" spans="1:2" x14ac:dyDescent="0.25">
      <c r="A1430" s="115" t="s">
        <v>3324</v>
      </c>
      <c r="B1430" s="193">
        <v>47189</v>
      </c>
    </row>
    <row r="1431" spans="1:2" x14ac:dyDescent="0.25">
      <c r="A1431" s="115" t="s">
        <v>3325</v>
      </c>
      <c r="B1431" s="193">
        <v>47190</v>
      </c>
    </row>
    <row r="1432" spans="1:2" x14ac:dyDescent="0.25">
      <c r="A1432" s="115" t="s">
        <v>3326</v>
      </c>
      <c r="B1432" s="193">
        <v>47191</v>
      </c>
    </row>
    <row r="1433" spans="1:2" x14ac:dyDescent="0.25">
      <c r="A1433" s="115" t="s">
        <v>3327</v>
      </c>
      <c r="B1433" s="193">
        <v>47192</v>
      </c>
    </row>
    <row r="1434" spans="1:2" x14ac:dyDescent="0.25">
      <c r="A1434" s="115" t="s">
        <v>3328</v>
      </c>
      <c r="B1434" s="193">
        <v>47193</v>
      </c>
    </row>
    <row r="1435" spans="1:2" x14ac:dyDescent="0.25">
      <c r="A1435" s="115" t="s">
        <v>3329</v>
      </c>
      <c r="B1435" s="193">
        <v>47194</v>
      </c>
    </row>
    <row r="1436" spans="1:2" x14ac:dyDescent="0.25">
      <c r="A1436" s="115" t="s">
        <v>3330</v>
      </c>
      <c r="B1436" s="193">
        <v>47195</v>
      </c>
    </row>
    <row r="1437" spans="1:2" x14ac:dyDescent="0.25">
      <c r="A1437" s="115" t="s">
        <v>3331</v>
      </c>
      <c r="B1437" s="193">
        <v>47196</v>
      </c>
    </row>
    <row r="1438" spans="1:2" x14ac:dyDescent="0.25">
      <c r="A1438" s="115" t="s">
        <v>3332</v>
      </c>
      <c r="B1438" s="193">
        <v>47197</v>
      </c>
    </row>
    <row r="1439" spans="1:2" x14ac:dyDescent="0.25">
      <c r="A1439" s="115" t="s">
        <v>3333</v>
      </c>
      <c r="B1439" s="193">
        <v>47198</v>
      </c>
    </row>
    <row r="1440" spans="1:2" x14ac:dyDescent="0.25">
      <c r="A1440" s="115" t="s">
        <v>3334</v>
      </c>
      <c r="B1440" s="193">
        <v>47199</v>
      </c>
    </row>
    <row r="1441" spans="1:2" x14ac:dyDescent="0.25">
      <c r="A1441" s="115" t="s">
        <v>3335</v>
      </c>
      <c r="B1441" s="193">
        <v>47200</v>
      </c>
    </row>
    <row r="1442" spans="1:2" x14ac:dyDescent="0.25">
      <c r="A1442" s="115" t="s">
        <v>3336</v>
      </c>
      <c r="B1442" s="193">
        <v>47201</v>
      </c>
    </row>
    <row r="1443" spans="1:2" x14ac:dyDescent="0.25">
      <c r="A1443" s="115" t="s">
        <v>3337</v>
      </c>
      <c r="B1443" s="193">
        <v>47202</v>
      </c>
    </row>
    <row r="1444" spans="1:2" x14ac:dyDescent="0.25">
      <c r="A1444" s="115" t="s">
        <v>3338</v>
      </c>
      <c r="B1444" s="193">
        <v>47203</v>
      </c>
    </row>
    <row r="1445" spans="1:2" x14ac:dyDescent="0.25">
      <c r="A1445" s="115" t="s">
        <v>3339</v>
      </c>
      <c r="B1445" s="193">
        <v>47204</v>
      </c>
    </row>
    <row r="1446" spans="1:2" x14ac:dyDescent="0.25">
      <c r="A1446" s="115" t="s">
        <v>3340</v>
      </c>
      <c r="B1446" s="193">
        <v>47205</v>
      </c>
    </row>
    <row r="1447" spans="1:2" x14ac:dyDescent="0.25">
      <c r="A1447" s="115" t="s">
        <v>3341</v>
      </c>
      <c r="B1447" s="193">
        <v>47206</v>
      </c>
    </row>
    <row r="1448" spans="1:2" x14ac:dyDescent="0.25">
      <c r="A1448" s="115" t="s">
        <v>3342</v>
      </c>
      <c r="B1448" s="193">
        <v>47207</v>
      </c>
    </row>
    <row r="1449" spans="1:2" x14ac:dyDescent="0.25">
      <c r="A1449" s="115" t="s">
        <v>3343</v>
      </c>
      <c r="B1449" s="193">
        <v>47208</v>
      </c>
    </row>
    <row r="1450" spans="1:2" x14ac:dyDescent="0.25">
      <c r="A1450" s="115" t="s">
        <v>3344</v>
      </c>
      <c r="B1450" s="193">
        <v>47209</v>
      </c>
    </row>
    <row r="1451" spans="1:2" x14ac:dyDescent="0.25">
      <c r="A1451" s="115" t="s">
        <v>3345</v>
      </c>
      <c r="B1451" s="193">
        <v>47210</v>
      </c>
    </row>
    <row r="1452" spans="1:2" x14ac:dyDescent="0.25">
      <c r="A1452" s="115" t="s">
        <v>3346</v>
      </c>
      <c r="B1452" s="193">
        <v>47211</v>
      </c>
    </row>
    <row r="1453" spans="1:2" x14ac:dyDescent="0.25">
      <c r="A1453" s="115" t="s">
        <v>3347</v>
      </c>
      <c r="B1453" s="193">
        <v>47212</v>
      </c>
    </row>
    <row r="1454" spans="1:2" x14ac:dyDescent="0.25">
      <c r="A1454" s="115" t="s">
        <v>3348</v>
      </c>
      <c r="B1454" s="193">
        <v>47213</v>
      </c>
    </row>
    <row r="1455" spans="1:2" x14ac:dyDescent="0.25">
      <c r="A1455" s="115" t="s">
        <v>3349</v>
      </c>
      <c r="B1455" s="193">
        <v>47214</v>
      </c>
    </row>
    <row r="1456" spans="1:2" x14ac:dyDescent="0.25">
      <c r="A1456" s="115" t="s">
        <v>3350</v>
      </c>
      <c r="B1456" s="193">
        <v>47215</v>
      </c>
    </row>
    <row r="1457" spans="1:2" x14ac:dyDescent="0.25">
      <c r="A1457" s="115" t="s">
        <v>3351</v>
      </c>
      <c r="B1457" s="193">
        <v>47216</v>
      </c>
    </row>
    <row r="1458" spans="1:2" x14ac:dyDescent="0.25">
      <c r="A1458" s="115" t="s">
        <v>3352</v>
      </c>
      <c r="B1458" s="193">
        <v>47217</v>
      </c>
    </row>
    <row r="1459" spans="1:2" x14ac:dyDescent="0.25">
      <c r="A1459" s="115" t="s">
        <v>3353</v>
      </c>
      <c r="B1459" s="193">
        <v>47218</v>
      </c>
    </row>
    <row r="1460" spans="1:2" x14ac:dyDescent="0.25">
      <c r="A1460" s="115" t="s">
        <v>3354</v>
      </c>
      <c r="B1460" s="193">
        <v>47219</v>
      </c>
    </row>
    <row r="1461" spans="1:2" x14ac:dyDescent="0.25">
      <c r="A1461" s="115" t="s">
        <v>3355</v>
      </c>
      <c r="B1461" s="193">
        <v>47220</v>
      </c>
    </row>
    <row r="1462" spans="1:2" x14ac:dyDescent="0.25">
      <c r="A1462" s="115" t="s">
        <v>3356</v>
      </c>
      <c r="B1462" s="193">
        <v>47221</v>
      </c>
    </row>
    <row r="1463" spans="1:2" x14ac:dyDescent="0.25">
      <c r="A1463" s="115" t="s">
        <v>3357</v>
      </c>
      <c r="B1463" s="193">
        <v>47222</v>
      </c>
    </row>
    <row r="1464" spans="1:2" x14ac:dyDescent="0.25">
      <c r="A1464" s="115" t="s">
        <v>3358</v>
      </c>
      <c r="B1464" s="193">
        <v>47223</v>
      </c>
    </row>
    <row r="1465" spans="1:2" x14ac:dyDescent="0.25">
      <c r="A1465" s="115" t="s">
        <v>3359</v>
      </c>
      <c r="B1465" s="193">
        <v>47224</v>
      </c>
    </row>
    <row r="1466" spans="1:2" x14ac:dyDescent="0.25">
      <c r="A1466" s="115" t="s">
        <v>3360</v>
      </c>
      <c r="B1466" s="193">
        <v>47225</v>
      </c>
    </row>
    <row r="1467" spans="1:2" x14ac:dyDescent="0.25">
      <c r="A1467" s="115" t="s">
        <v>3361</v>
      </c>
      <c r="B1467" s="193">
        <v>47226</v>
      </c>
    </row>
    <row r="1468" spans="1:2" x14ac:dyDescent="0.25">
      <c r="A1468" s="115" t="s">
        <v>3362</v>
      </c>
      <c r="B1468" s="193">
        <v>47227</v>
      </c>
    </row>
    <row r="1469" spans="1:2" x14ac:dyDescent="0.25">
      <c r="A1469" s="115" t="s">
        <v>3363</v>
      </c>
      <c r="B1469" s="193">
        <v>47228</v>
      </c>
    </row>
    <row r="1470" spans="1:2" x14ac:dyDescent="0.25">
      <c r="A1470" s="115" t="s">
        <v>3364</v>
      </c>
      <c r="B1470" s="193">
        <v>47229</v>
      </c>
    </row>
    <row r="1471" spans="1:2" x14ac:dyDescent="0.25">
      <c r="A1471" s="115" t="s">
        <v>3365</v>
      </c>
      <c r="B1471" s="193">
        <v>47230</v>
      </c>
    </row>
    <row r="1472" spans="1:2" x14ac:dyDescent="0.25">
      <c r="A1472" s="115" t="s">
        <v>3366</v>
      </c>
      <c r="B1472" s="193">
        <v>47231</v>
      </c>
    </row>
    <row r="1473" spans="1:2" x14ac:dyDescent="0.25">
      <c r="A1473" s="115" t="s">
        <v>3367</v>
      </c>
      <c r="B1473" s="193">
        <v>47232</v>
      </c>
    </row>
    <row r="1474" spans="1:2" x14ac:dyDescent="0.25">
      <c r="A1474" s="115" t="s">
        <v>3368</v>
      </c>
      <c r="B1474" s="193">
        <v>47233</v>
      </c>
    </row>
    <row r="1475" spans="1:2" x14ac:dyDescent="0.25">
      <c r="A1475" s="115" t="s">
        <v>3369</v>
      </c>
      <c r="B1475" s="193">
        <v>47234</v>
      </c>
    </row>
    <row r="1476" spans="1:2" x14ac:dyDescent="0.25">
      <c r="A1476" s="115" t="s">
        <v>3370</v>
      </c>
      <c r="B1476" s="193">
        <v>47235</v>
      </c>
    </row>
    <row r="1477" spans="1:2" x14ac:dyDescent="0.25">
      <c r="A1477" s="115" t="s">
        <v>3371</v>
      </c>
      <c r="B1477" s="193">
        <v>47236</v>
      </c>
    </row>
    <row r="1478" spans="1:2" x14ac:dyDescent="0.25">
      <c r="A1478" s="115" t="s">
        <v>3372</v>
      </c>
      <c r="B1478" s="193">
        <v>47237</v>
      </c>
    </row>
    <row r="1479" spans="1:2" x14ac:dyDescent="0.25">
      <c r="A1479" s="115" t="s">
        <v>3373</v>
      </c>
      <c r="B1479" s="193">
        <v>47238</v>
      </c>
    </row>
    <row r="1480" spans="1:2" x14ac:dyDescent="0.25">
      <c r="A1480" s="115" t="s">
        <v>3374</v>
      </c>
      <c r="B1480" s="193">
        <v>47239</v>
      </c>
    </row>
    <row r="1481" spans="1:2" x14ac:dyDescent="0.25">
      <c r="A1481" s="115" t="s">
        <v>3375</v>
      </c>
      <c r="B1481" s="193">
        <v>47240</v>
      </c>
    </row>
    <row r="1482" spans="1:2" x14ac:dyDescent="0.25">
      <c r="A1482" s="115" t="s">
        <v>3376</v>
      </c>
      <c r="B1482" s="193">
        <v>47241</v>
      </c>
    </row>
    <row r="1483" spans="1:2" x14ac:dyDescent="0.25">
      <c r="A1483" s="115" t="s">
        <v>3377</v>
      </c>
      <c r="B1483" s="193">
        <v>47242</v>
      </c>
    </row>
    <row r="1484" spans="1:2" x14ac:dyDescent="0.25">
      <c r="A1484" s="115" t="s">
        <v>3378</v>
      </c>
      <c r="B1484" s="193">
        <v>47243</v>
      </c>
    </row>
    <row r="1485" spans="1:2" x14ac:dyDescent="0.25">
      <c r="A1485" s="115" t="s">
        <v>3379</v>
      </c>
      <c r="B1485" s="193">
        <v>47244</v>
      </c>
    </row>
    <row r="1486" spans="1:2" x14ac:dyDescent="0.25">
      <c r="A1486" s="115" t="s">
        <v>3380</v>
      </c>
      <c r="B1486" s="193">
        <v>47245</v>
      </c>
    </row>
    <row r="1487" spans="1:2" x14ac:dyDescent="0.25">
      <c r="A1487" s="115" t="s">
        <v>3381</v>
      </c>
      <c r="B1487" s="193">
        <v>47246</v>
      </c>
    </row>
    <row r="1488" spans="1:2" x14ac:dyDescent="0.25">
      <c r="A1488" s="115" t="s">
        <v>3382</v>
      </c>
      <c r="B1488" s="193">
        <v>47247</v>
      </c>
    </row>
    <row r="1489" spans="1:2" x14ac:dyDescent="0.25">
      <c r="A1489" s="115" t="s">
        <v>3383</v>
      </c>
      <c r="B1489" s="193">
        <v>47248</v>
      </c>
    </row>
    <row r="1490" spans="1:2" x14ac:dyDescent="0.25">
      <c r="A1490" s="115" t="s">
        <v>3384</v>
      </c>
      <c r="B1490" s="193">
        <v>47249</v>
      </c>
    </row>
    <row r="1491" spans="1:2" x14ac:dyDescent="0.25">
      <c r="A1491" s="115" t="s">
        <v>3385</v>
      </c>
      <c r="B1491" s="193">
        <v>47250</v>
      </c>
    </row>
    <row r="1492" spans="1:2" x14ac:dyDescent="0.25">
      <c r="A1492" s="115" t="s">
        <v>3386</v>
      </c>
      <c r="B1492" s="193">
        <v>47251</v>
      </c>
    </row>
    <row r="1493" spans="1:2" x14ac:dyDescent="0.25">
      <c r="A1493" s="115" t="s">
        <v>3387</v>
      </c>
      <c r="B1493" s="193">
        <v>47252</v>
      </c>
    </row>
    <row r="1494" spans="1:2" x14ac:dyDescent="0.25">
      <c r="A1494" s="115" t="s">
        <v>3388</v>
      </c>
      <c r="B1494" s="193">
        <v>47253</v>
      </c>
    </row>
    <row r="1495" spans="1:2" x14ac:dyDescent="0.25">
      <c r="A1495" s="115" t="s">
        <v>3389</v>
      </c>
      <c r="B1495" s="193">
        <v>47254</v>
      </c>
    </row>
    <row r="1496" spans="1:2" x14ac:dyDescent="0.25">
      <c r="A1496" s="115" t="s">
        <v>3390</v>
      </c>
      <c r="B1496" s="193">
        <v>47255</v>
      </c>
    </row>
    <row r="1497" spans="1:2" x14ac:dyDescent="0.25">
      <c r="A1497" s="115" t="s">
        <v>3391</v>
      </c>
      <c r="B1497" s="193">
        <v>47256</v>
      </c>
    </row>
    <row r="1498" spans="1:2" x14ac:dyDescent="0.25">
      <c r="A1498" s="115" t="s">
        <v>3392</v>
      </c>
      <c r="B1498" s="193">
        <v>47257</v>
      </c>
    </row>
    <row r="1499" spans="1:2" x14ac:dyDescent="0.25">
      <c r="A1499" s="115" t="s">
        <v>3393</v>
      </c>
      <c r="B1499" s="193">
        <v>47258</v>
      </c>
    </row>
    <row r="1500" spans="1:2" x14ac:dyDescent="0.25">
      <c r="A1500" s="115" t="s">
        <v>3394</v>
      </c>
      <c r="B1500" s="193">
        <v>47259</v>
      </c>
    </row>
    <row r="1501" spans="1:2" x14ac:dyDescent="0.25">
      <c r="A1501" s="115" t="s">
        <v>3395</v>
      </c>
      <c r="B1501" s="193">
        <v>47260</v>
      </c>
    </row>
    <row r="1502" spans="1:2" x14ac:dyDescent="0.25">
      <c r="A1502" s="115" t="s">
        <v>3396</v>
      </c>
      <c r="B1502" s="193">
        <v>47261</v>
      </c>
    </row>
    <row r="1503" spans="1:2" x14ac:dyDescent="0.25">
      <c r="A1503" s="115" t="s">
        <v>3397</v>
      </c>
      <c r="B1503" s="193">
        <v>47262</v>
      </c>
    </row>
    <row r="1504" spans="1:2" x14ac:dyDescent="0.25">
      <c r="A1504" s="115" t="s">
        <v>3398</v>
      </c>
      <c r="B1504" s="193">
        <v>47263</v>
      </c>
    </row>
    <row r="1505" spans="1:2" x14ac:dyDescent="0.25">
      <c r="A1505" s="115" t="s">
        <v>3399</v>
      </c>
      <c r="B1505" s="193">
        <v>47264</v>
      </c>
    </row>
    <row r="1506" spans="1:2" x14ac:dyDescent="0.25">
      <c r="A1506" s="115" t="s">
        <v>3400</v>
      </c>
      <c r="B1506" s="193">
        <v>47265</v>
      </c>
    </row>
    <row r="1507" spans="1:2" x14ac:dyDescent="0.25">
      <c r="A1507" s="115" t="s">
        <v>3401</v>
      </c>
      <c r="B1507" s="193">
        <v>47266</v>
      </c>
    </row>
    <row r="1508" spans="1:2" x14ac:dyDescent="0.25">
      <c r="A1508" s="115" t="s">
        <v>3402</v>
      </c>
      <c r="B1508" s="193">
        <v>47267</v>
      </c>
    </row>
    <row r="1509" spans="1:2" x14ac:dyDescent="0.25">
      <c r="A1509" s="115" t="s">
        <v>3403</v>
      </c>
      <c r="B1509" s="193">
        <v>47268</v>
      </c>
    </row>
    <row r="1510" spans="1:2" x14ac:dyDescent="0.25">
      <c r="A1510" s="115" t="s">
        <v>3404</v>
      </c>
      <c r="B1510" s="193">
        <v>47269</v>
      </c>
    </row>
    <row r="1511" spans="1:2" x14ac:dyDescent="0.25">
      <c r="A1511" s="115" t="s">
        <v>3405</v>
      </c>
      <c r="B1511" s="193">
        <v>47270</v>
      </c>
    </row>
    <row r="1512" spans="1:2" x14ac:dyDescent="0.25">
      <c r="A1512" s="115" t="s">
        <v>3406</v>
      </c>
      <c r="B1512" s="193">
        <v>47271</v>
      </c>
    </row>
    <row r="1513" spans="1:2" x14ac:dyDescent="0.25">
      <c r="A1513" s="115" t="s">
        <v>3407</v>
      </c>
      <c r="B1513" s="193">
        <v>47272</v>
      </c>
    </row>
    <row r="1514" spans="1:2" x14ac:dyDescent="0.25">
      <c r="A1514" s="115" t="s">
        <v>3408</v>
      </c>
      <c r="B1514" s="193">
        <v>47273</v>
      </c>
    </row>
    <row r="1515" spans="1:2" x14ac:dyDescent="0.25">
      <c r="A1515" s="115" t="s">
        <v>3409</v>
      </c>
      <c r="B1515" s="193">
        <v>47274</v>
      </c>
    </row>
    <row r="1516" spans="1:2" x14ac:dyDescent="0.25">
      <c r="A1516" s="115" t="s">
        <v>3410</v>
      </c>
      <c r="B1516" s="193">
        <v>47275</v>
      </c>
    </row>
    <row r="1517" spans="1:2" x14ac:dyDescent="0.25">
      <c r="A1517" s="115" t="s">
        <v>3411</v>
      </c>
      <c r="B1517" s="193">
        <v>47276</v>
      </c>
    </row>
    <row r="1518" spans="1:2" x14ac:dyDescent="0.25">
      <c r="A1518" s="115" t="s">
        <v>3412</v>
      </c>
      <c r="B1518" s="193">
        <v>47277</v>
      </c>
    </row>
    <row r="1519" spans="1:2" x14ac:dyDescent="0.25">
      <c r="A1519" s="115" t="s">
        <v>3413</v>
      </c>
      <c r="B1519" s="193">
        <v>47278</v>
      </c>
    </row>
    <row r="1520" spans="1:2" x14ac:dyDescent="0.25">
      <c r="A1520" s="115" t="s">
        <v>3414</v>
      </c>
      <c r="B1520" s="193">
        <v>47279</v>
      </c>
    </row>
    <row r="1521" spans="1:2" x14ac:dyDescent="0.25">
      <c r="A1521" s="115" t="s">
        <v>3415</v>
      </c>
      <c r="B1521" s="193">
        <v>47280</v>
      </c>
    </row>
    <row r="1522" spans="1:2" x14ac:dyDescent="0.25">
      <c r="A1522" s="115" t="s">
        <v>3416</v>
      </c>
      <c r="B1522" s="193">
        <v>47281</v>
      </c>
    </row>
    <row r="1523" spans="1:2" x14ac:dyDescent="0.25">
      <c r="A1523" s="115" t="s">
        <v>3417</v>
      </c>
      <c r="B1523" s="193">
        <v>47282</v>
      </c>
    </row>
    <row r="1524" spans="1:2" x14ac:dyDescent="0.25">
      <c r="A1524" s="115" t="s">
        <v>3418</v>
      </c>
      <c r="B1524" s="193">
        <v>47283</v>
      </c>
    </row>
    <row r="1525" spans="1:2" x14ac:dyDescent="0.25">
      <c r="A1525" s="115" t="s">
        <v>3419</v>
      </c>
      <c r="B1525" s="193">
        <v>47284</v>
      </c>
    </row>
    <row r="1526" spans="1:2" x14ac:dyDescent="0.25">
      <c r="A1526" s="115" t="s">
        <v>3420</v>
      </c>
      <c r="B1526" s="193">
        <v>47285</v>
      </c>
    </row>
    <row r="1527" spans="1:2" x14ac:dyDescent="0.25">
      <c r="A1527" s="115" t="s">
        <v>3421</v>
      </c>
      <c r="B1527" s="193">
        <v>47286</v>
      </c>
    </row>
    <row r="1528" spans="1:2" x14ac:dyDescent="0.25">
      <c r="A1528" s="115" t="s">
        <v>3422</v>
      </c>
      <c r="B1528" s="193">
        <v>47287</v>
      </c>
    </row>
    <row r="1529" spans="1:2" x14ac:dyDescent="0.25">
      <c r="A1529" s="115" t="s">
        <v>3423</v>
      </c>
      <c r="B1529" s="193">
        <v>47288</v>
      </c>
    </row>
    <row r="1530" spans="1:2" x14ac:dyDescent="0.25">
      <c r="A1530" s="115" t="s">
        <v>3424</v>
      </c>
      <c r="B1530" s="193">
        <v>47289</v>
      </c>
    </row>
    <row r="1531" spans="1:2" x14ac:dyDescent="0.25">
      <c r="A1531" s="115" t="s">
        <v>3425</v>
      </c>
      <c r="B1531" s="193">
        <v>47290</v>
      </c>
    </row>
    <row r="1532" spans="1:2" x14ac:dyDescent="0.25">
      <c r="A1532" s="115" t="s">
        <v>3426</v>
      </c>
      <c r="B1532" s="193">
        <v>47291</v>
      </c>
    </row>
    <row r="1533" spans="1:2" x14ac:dyDescent="0.25">
      <c r="A1533" s="115" t="s">
        <v>3427</v>
      </c>
      <c r="B1533" s="193">
        <v>47292</v>
      </c>
    </row>
    <row r="1534" spans="1:2" x14ac:dyDescent="0.25">
      <c r="A1534" s="115" t="s">
        <v>3428</v>
      </c>
      <c r="B1534" s="193">
        <v>47293</v>
      </c>
    </row>
    <row r="1535" spans="1:2" x14ac:dyDescent="0.25">
      <c r="A1535" s="115" t="s">
        <v>3429</v>
      </c>
      <c r="B1535" s="193">
        <v>47294</v>
      </c>
    </row>
    <row r="1536" spans="1:2" x14ac:dyDescent="0.25">
      <c r="A1536" s="115" t="s">
        <v>3430</v>
      </c>
      <c r="B1536" s="193">
        <v>47295</v>
      </c>
    </row>
    <row r="1537" spans="1:2" x14ac:dyDescent="0.25">
      <c r="A1537" s="115" t="s">
        <v>3431</v>
      </c>
      <c r="B1537" s="193">
        <v>47296</v>
      </c>
    </row>
    <row r="1538" spans="1:2" x14ac:dyDescent="0.25">
      <c r="A1538" s="115" t="s">
        <v>3432</v>
      </c>
      <c r="B1538" s="193">
        <v>47297</v>
      </c>
    </row>
    <row r="1539" spans="1:2" x14ac:dyDescent="0.25">
      <c r="A1539" s="115" t="s">
        <v>3433</v>
      </c>
      <c r="B1539" s="193">
        <v>47298</v>
      </c>
    </row>
    <row r="1540" spans="1:2" x14ac:dyDescent="0.25">
      <c r="A1540" s="115" t="s">
        <v>3434</v>
      </c>
      <c r="B1540" s="193">
        <v>47299</v>
      </c>
    </row>
    <row r="1541" spans="1:2" x14ac:dyDescent="0.25">
      <c r="A1541" s="115" t="s">
        <v>3435</v>
      </c>
      <c r="B1541" s="193">
        <v>47300</v>
      </c>
    </row>
    <row r="1542" spans="1:2" x14ac:dyDescent="0.25">
      <c r="A1542" s="115" t="s">
        <v>3436</v>
      </c>
      <c r="B1542" s="193">
        <v>47301</v>
      </c>
    </row>
    <row r="1543" spans="1:2" x14ac:dyDescent="0.25">
      <c r="A1543" s="115" t="s">
        <v>3437</v>
      </c>
      <c r="B1543" s="193">
        <v>47302</v>
      </c>
    </row>
    <row r="1544" spans="1:2" x14ac:dyDescent="0.25">
      <c r="A1544" s="115" t="s">
        <v>3438</v>
      </c>
      <c r="B1544" s="193">
        <v>47303</v>
      </c>
    </row>
    <row r="1545" spans="1:2" x14ac:dyDescent="0.25">
      <c r="A1545" s="115" t="s">
        <v>3439</v>
      </c>
      <c r="B1545" s="193">
        <v>47304</v>
      </c>
    </row>
    <row r="1546" spans="1:2" x14ac:dyDescent="0.25">
      <c r="A1546" s="115" t="s">
        <v>3440</v>
      </c>
      <c r="B1546" s="193">
        <v>47305</v>
      </c>
    </row>
    <row r="1547" spans="1:2" x14ac:dyDescent="0.25">
      <c r="A1547" s="115" t="s">
        <v>3441</v>
      </c>
      <c r="B1547" s="193">
        <v>47306</v>
      </c>
    </row>
    <row r="1548" spans="1:2" x14ac:dyDescent="0.25">
      <c r="A1548" s="115" t="s">
        <v>3442</v>
      </c>
      <c r="B1548" s="193">
        <v>47307</v>
      </c>
    </row>
    <row r="1549" spans="1:2" x14ac:dyDescent="0.25">
      <c r="A1549" s="115" t="s">
        <v>3443</v>
      </c>
      <c r="B1549" s="193">
        <v>47308</v>
      </c>
    </row>
    <row r="1550" spans="1:2" x14ac:dyDescent="0.25">
      <c r="A1550" s="115" t="s">
        <v>3444</v>
      </c>
      <c r="B1550" s="193">
        <v>47309</v>
      </c>
    </row>
    <row r="1551" spans="1:2" x14ac:dyDescent="0.25">
      <c r="A1551" s="115" t="s">
        <v>3445</v>
      </c>
      <c r="B1551" s="193">
        <v>47310</v>
      </c>
    </row>
    <row r="1552" spans="1:2" x14ac:dyDescent="0.25">
      <c r="A1552" s="115" t="s">
        <v>3446</v>
      </c>
      <c r="B1552" s="193">
        <v>47311</v>
      </c>
    </row>
    <row r="1553" spans="1:2" x14ac:dyDescent="0.25">
      <c r="A1553" s="115" t="s">
        <v>3447</v>
      </c>
      <c r="B1553" s="193">
        <v>47312</v>
      </c>
    </row>
    <row r="1554" spans="1:2" x14ac:dyDescent="0.25">
      <c r="A1554" s="115" t="s">
        <v>3448</v>
      </c>
      <c r="B1554" s="193">
        <v>47313</v>
      </c>
    </row>
    <row r="1555" spans="1:2" x14ac:dyDescent="0.25">
      <c r="A1555" s="115" t="s">
        <v>3449</v>
      </c>
      <c r="B1555" s="193">
        <v>47314</v>
      </c>
    </row>
    <row r="1556" spans="1:2" x14ac:dyDescent="0.25">
      <c r="A1556" s="115" t="s">
        <v>3450</v>
      </c>
      <c r="B1556" s="193">
        <v>47315</v>
      </c>
    </row>
    <row r="1557" spans="1:2" x14ac:dyDescent="0.25">
      <c r="A1557" s="115" t="s">
        <v>3451</v>
      </c>
      <c r="B1557" s="193">
        <v>47316</v>
      </c>
    </row>
    <row r="1558" spans="1:2" x14ac:dyDescent="0.25">
      <c r="A1558" s="115" t="s">
        <v>3452</v>
      </c>
      <c r="B1558" s="193">
        <v>47317</v>
      </c>
    </row>
    <row r="1559" spans="1:2" x14ac:dyDescent="0.25">
      <c r="A1559" s="115" t="s">
        <v>3453</v>
      </c>
      <c r="B1559" s="193">
        <v>47318</v>
      </c>
    </row>
    <row r="1560" spans="1:2" x14ac:dyDescent="0.25">
      <c r="A1560" s="115" t="s">
        <v>3454</v>
      </c>
      <c r="B1560" s="193">
        <v>47319</v>
      </c>
    </row>
    <row r="1561" spans="1:2" x14ac:dyDescent="0.25">
      <c r="A1561" s="115" t="s">
        <v>3455</v>
      </c>
      <c r="B1561" s="193">
        <v>47320</v>
      </c>
    </row>
    <row r="1562" spans="1:2" x14ac:dyDescent="0.25">
      <c r="A1562" s="115" t="s">
        <v>3456</v>
      </c>
      <c r="B1562" s="193">
        <v>47321</v>
      </c>
    </row>
    <row r="1563" spans="1:2" x14ac:dyDescent="0.25">
      <c r="A1563" s="115" t="s">
        <v>3457</v>
      </c>
      <c r="B1563" s="193">
        <v>47322</v>
      </c>
    </row>
    <row r="1564" spans="1:2" x14ac:dyDescent="0.25">
      <c r="A1564" s="115" t="s">
        <v>3458</v>
      </c>
      <c r="B1564" s="193">
        <v>47323</v>
      </c>
    </row>
    <row r="1565" spans="1:2" x14ac:dyDescent="0.25">
      <c r="A1565" s="115" t="s">
        <v>3459</v>
      </c>
      <c r="B1565" s="193">
        <v>47324</v>
      </c>
    </row>
    <row r="1566" spans="1:2" x14ac:dyDescent="0.25">
      <c r="A1566" s="115" t="s">
        <v>3460</v>
      </c>
      <c r="B1566" s="193">
        <v>47325</v>
      </c>
    </row>
    <row r="1567" spans="1:2" x14ac:dyDescent="0.25">
      <c r="A1567" s="115" t="s">
        <v>3461</v>
      </c>
      <c r="B1567" s="193">
        <v>47326</v>
      </c>
    </row>
    <row r="1568" spans="1:2" x14ac:dyDescent="0.25">
      <c r="A1568" s="115" t="s">
        <v>3462</v>
      </c>
      <c r="B1568" s="193">
        <v>47327</v>
      </c>
    </row>
    <row r="1569" spans="1:2" x14ac:dyDescent="0.25">
      <c r="A1569" s="115" t="s">
        <v>3463</v>
      </c>
      <c r="B1569" s="193">
        <v>47328</v>
      </c>
    </row>
    <row r="1570" spans="1:2" x14ac:dyDescent="0.25">
      <c r="A1570" s="115" t="s">
        <v>3464</v>
      </c>
      <c r="B1570" s="193">
        <v>47329</v>
      </c>
    </row>
    <row r="1571" spans="1:2" x14ac:dyDescent="0.25">
      <c r="A1571" s="115" t="s">
        <v>3465</v>
      </c>
      <c r="B1571" s="193">
        <v>47330</v>
      </c>
    </row>
    <row r="1572" spans="1:2" x14ac:dyDescent="0.25">
      <c r="A1572" s="115" t="s">
        <v>3466</v>
      </c>
      <c r="B1572" s="193">
        <v>47331</v>
      </c>
    </row>
    <row r="1573" spans="1:2" x14ac:dyDescent="0.25">
      <c r="A1573" s="115" t="s">
        <v>3467</v>
      </c>
      <c r="B1573" s="193">
        <v>47332</v>
      </c>
    </row>
    <row r="1574" spans="1:2" x14ac:dyDescent="0.25">
      <c r="A1574" s="115" t="s">
        <v>3468</v>
      </c>
      <c r="B1574" s="193">
        <v>47333</v>
      </c>
    </row>
    <row r="1575" spans="1:2" x14ac:dyDescent="0.25">
      <c r="A1575" s="115" t="s">
        <v>3469</v>
      </c>
      <c r="B1575" s="193">
        <v>47334</v>
      </c>
    </row>
    <row r="1576" spans="1:2" x14ac:dyDescent="0.25">
      <c r="A1576" s="115" t="s">
        <v>3470</v>
      </c>
      <c r="B1576" s="193">
        <v>47335</v>
      </c>
    </row>
    <row r="1577" spans="1:2" x14ac:dyDescent="0.25">
      <c r="A1577" s="115" t="s">
        <v>3471</v>
      </c>
      <c r="B1577" s="193">
        <v>47336</v>
      </c>
    </row>
    <row r="1578" spans="1:2" x14ac:dyDescent="0.25">
      <c r="A1578" s="115" t="s">
        <v>3472</v>
      </c>
      <c r="B1578" s="193">
        <v>47337</v>
      </c>
    </row>
    <row r="1579" spans="1:2" x14ac:dyDescent="0.25">
      <c r="A1579" s="115" t="s">
        <v>3473</v>
      </c>
      <c r="B1579" s="193">
        <v>47338</v>
      </c>
    </row>
    <row r="1580" spans="1:2" x14ac:dyDescent="0.25">
      <c r="A1580" s="115" t="s">
        <v>3474</v>
      </c>
      <c r="B1580" s="193">
        <v>47339</v>
      </c>
    </row>
    <row r="1581" spans="1:2" x14ac:dyDescent="0.25">
      <c r="A1581" s="115" t="s">
        <v>3475</v>
      </c>
      <c r="B1581" s="193">
        <v>47340</v>
      </c>
    </row>
    <row r="1582" spans="1:2" x14ac:dyDescent="0.25">
      <c r="A1582" s="115" t="s">
        <v>3476</v>
      </c>
      <c r="B1582" s="193">
        <v>47341</v>
      </c>
    </row>
    <row r="1583" spans="1:2" x14ac:dyDescent="0.25">
      <c r="A1583" s="115" t="s">
        <v>3477</v>
      </c>
      <c r="B1583" s="193">
        <v>47342</v>
      </c>
    </row>
    <row r="1584" spans="1:2" x14ac:dyDescent="0.25">
      <c r="A1584" s="115" t="s">
        <v>3478</v>
      </c>
      <c r="B1584" s="193">
        <v>47343</v>
      </c>
    </row>
    <row r="1585" spans="1:2" x14ac:dyDescent="0.25">
      <c r="A1585" s="115" t="s">
        <v>3479</v>
      </c>
      <c r="B1585" s="193">
        <v>47344</v>
      </c>
    </row>
    <row r="1586" spans="1:2" x14ac:dyDescent="0.25">
      <c r="A1586" s="115" t="s">
        <v>3480</v>
      </c>
      <c r="B1586" s="193">
        <v>47345</v>
      </c>
    </row>
    <row r="1587" spans="1:2" x14ac:dyDescent="0.25">
      <c r="A1587" s="115" t="s">
        <v>3481</v>
      </c>
      <c r="B1587" s="193">
        <v>47346</v>
      </c>
    </row>
    <row r="1588" spans="1:2" x14ac:dyDescent="0.25">
      <c r="A1588" s="115" t="s">
        <v>3482</v>
      </c>
      <c r="B1588" s="193">
        <v>47347</v>
      </c>
    </row>
    <row r="1589" spans="1:2" x14ac:dyDescent="0.25">
      <c r="A1589" s="115" t="s">
        <v>3483</v>
      </c>
      <c r="B1589" s="193">
        <v>47348</v>
      </c>
    </row>
    <row r="1590" spans="1:2" x14ac:dyDescent="0.25">
      <c r="A1590" s="115" t="s">
        <v>3484</v>
      </c>
      <c r="B1590" s="193">
        <v>47349</v>
      </c>
    </row>
    <row r="1591" spans="1:2" x14ac:dyDescent="0.25">
      <c r="A1591" s="115" t="s">
        <v>3485</v>
      </c>
      <c r="B1591" s="193">
        <v>47350</v>
      </c>
    </row>
    <row r="1592" spans="1:2" x14ac:dyDescent="0.25">
      <c r="A1592" s="115" t="s">
        <v>3486</v>
      </c>
      <c r="B1592" s="193">
        <v>47351</v>
      </c>
    </row>
    <row r="1593" spans="1:2" x14ac:dyDescent="0.25">
      <c r="A1593" s="115" t="s">
        <v>3487</v>
      </c>
      <c r="B1593" s="193">
        <v>47352</v>
      </c>
    </row>
    <row r="1594" spans="1:2" x14ac:dyDescent="0.25">
      <c r="A1594" s="115" t="s">
        <v>3488</v>
      </c>
      <c r="B1594" s="193">
        <v>47353</v>
      </c>
    </row>
    <row r="1595" spans="1:2" x14ac:dyDescent="0.25">
      <c r="A1595" s="115" t="s">
        <v>3489</v>
      </c>
      <c r="B1595" s="193">
        <v>47354</v>
      </c>
    </row>
    <row r="1596" spans="1:2" x14ac:dyDescent="0.25">
      <c r="A1596" s="115" t="s">
        <v>3490</v>
      </c>
      <c r="B1596" s="193">
        <v>47355</v>
      </c>
    </row>
    <row r="1597" spans="1:2" x14ac:dyDescent="0.25">
      <c r="A1597" s="115" t="s">
        <v>3491</v>
      </c>
      <c r="B1597" s="193">
        <v>47356</v>
      </c>
    </row>
    <row r="1598" spans="1:2" x14ac:dyDescent="0.25">
      <c r="A1598" s="115" t="s">
        <v>3492</v>
      </c>
      <c r="B1598" s="193">
        <v>47357</v>
      </c>
    </row>
    <row r="1599" spans="1:2" x14ac:dyDescent="0.25">
      <c r="A1599" s="115" t="s">
        <v>3493</v>
      </c>
      <c r="B1599" s="193">
        <v>47358</v>
      </c>
    </row>
    <row r="1600" spans="1:2" x14ac:dyDescent="0.25">
      <c r="A1600" s="115" t="s">
        <v>3494</v>
      </c>
      <c r="B1600" s="193">
        <v>47359</v>
      </c>
    </row>
    <row r="1601" spans="1:2" x14ac:dyDescent="0.25">
      <c r="A1601" s="115" t="s">
        <v>3495</v>
      </c>
      <c r="B1601" s="193">
        <v>47360</v>
      </c>
    </row>
    <row r="1602" spans="1:2" x14ac:dyDescent="0.25">
      <c r="A1602" s="115" t="s">
        <v>3496</v>
      </c>
      <c r="B1602" s="193">
        <v>47361</v>
      </c>
    </row>
    <row r="1603" spans="1:2" x14ac:dyDescent="0.25">
      <c r="A1603" s="115" t="s">
        <v>3497</v>
      </c>
      <c r="B1603" s="193">
        <v>47362</v>
      </c>
    </row>
    <row r="1604" spans="1:2" x14ac:dyDescent="0.25">
      <c r="A1604" s="115" t="s">
        <v>3498</v>
      </c>
      <c r="B1604" s="193">
        <v>47363</v>
      </c>
    </row>
    <row r="1605" spans="1:2" x14ac:dyDescent="0.25">
      <c r="A1605" s="115" t="s">
        <v>3499</v>
      </c>
      <c r="B1605" s="193">
        <v>47364</v>
      </c>
    </row>
    <row r="1606" spans="1:2" x14ac:dyDescent="0.25">
      <c r="A1606" s="115" t="s">
        <v>3500</v>
      </c>
      <c r="B1606" s="193">
        <v>47365</v>
      </c>
    </row>
    <row r="1607" spans="1:2" x14ac:dyDescent="0.25">
      <c r="A1607" s="115" t="s">
        <v>3501</v>
      </c>
      <c r="B1607" s="193">
        <v>47366</v>
      </c>
    </row>
    <row r="1608" spans="1:2" x14ac:dyDescent="0.25">
      <c r="A1608" s="115" t="s">
        <v>3502</v>
      </c>
      <c r="B1608" s="193">
        <v>47367</v>
      </c>
    </row>
    <row r="1609" spans="1:2" x14ac:dyDescent="0.25">
      <c r="A1609" s="115" t="s">
        <v>3503</v>
      </c>
      <c r="B1609" s="193">
        <v>47368</v>
      </c>
    </row>
    <row r="1610" spans="1:2" x14ac:dyDescent="0.25">
      <c r="A1610" s="115" t="s">
        <v>3504</v>
      </c>
      <c r="B1610" s="193">
        <v>47369</v>
      </c>
    </row>
    <row r="1611" spans="1:2" x14ac:dyDescent="0.25">
      <c r="A1611" s="115" t="s">
        <v>3505</v>
      </c>
      <c r="B1611" s="193">
        <v>47370</v>
      </c>
    </row>
    <row r="1612" spans="1:2" x14ac:dyDescent="0.25">
      <c r="A1612" s="115" t="s">
        <v>3506</v>
      </c>
      <c r="B1612" s="193">
        <v>47371</v>
      </c>
    </row>
    <row r="1613" spans="1:2" x14ac:dyDescent="0.25">
      <c r="A1613" s="115" t="s">
        <v>3507</v>
      </c>
      <c r="B1613" s="193">
        <v>47372</v>
      </c>
    </row>
    <row r="1614" spans="1:2" x14ac:dyDescent="0.25">
      <c r="A1614" s="115" t="s">
        <v>3508</v>
      </c>
      <c r="B1614" s="193">
        <v>47373</v>
      </c>
    </row>
    <row r="1615" spans="1:2" x14ac:dyDescent="0.25">
      <c r="A1615" s="115" t="s">
        <v>3509</v>
      </c>
      <c r="B1615" s="193">
        <v>47374</v>
      </c>
    </row>
    <row r="1616" spans="1:2" x14ac:dyDescent="0.25">
      <c r="A1616" s="115" t="s">
        <v>3510</v>
      </c>
      <c r="B1616" s="193">
        <v>47375</v>
      </c>
    </row>
    <row r="1617" spans="1:2" x14ac:dyDescent="0.25">
      <c r="A1617" s="115" t="s">
        <v>3511</v>
      </c>
      <c r="B1617" s="193">
        <v>47376</v>
      </c>
    </row>
    <row r="1618" spans="1:2" x14ac:dyDescent="0.25">
      <c r="A1618" s="115" t="s">
        <v>3512</v>
      </c>
      <c r="B1618" s="193">
        <v>47377</v>
      </c>
    </row>
    <row r="1619" spans="1:2" x14ac:dyDescent="0.25">
      <c r="A1619" s="115" t="s">
        <v>3513</v>
      </c>
      <c r="B1619" s="193">
        <v>47378</v>
      </c>
    </row>
    <row r="1620" spans="1:2" x14ac:dyDescent="0.25">
      <c r="A1620" s="115" t="s">
        <v>3514</v>
      </c>
      <c r="B1620" s="193">
        <v>47379</v>
      </c>
    </row>
    <row r="1621" spans="1:2" x14ac:dyDescent="0.25">
      <c r="A1621" s="115" t="s">
        <v>3515</v>
      </c>
      <c r="B1621" s="193">
        <v>47380</v>
      </c>
    </row>
    <row r="1622" spans="1:2" x14ac:dyDescent="0.25">
      <c r="A1622" s="115" t="s">
        <v>3516</v>
      </c>
      <c r="B1622" s="193">
        <v>47381</v>
      </c>
    </row>
    <row r="1623" spans="1:2" x14ac:dyDescent="0.25">
      <c r="A1623" s="115" t="s">
        <v>3517</v>
      </c>
      <c r="B1623" s="193">
        <v>47382</v>
      </c>
    </row>
    <row r="1624" spans="1:2" x14ac:dyDescent="0.25">
      <c r="A1624" s="115" t="s">
        <v>3518</v>
      </c>
      <c r="B1624" s="193">
        <v>47383</v>
      </c>
    </row>
    <row r="1625" spans="1:2" x14ac:dyDescent="0.25">
      <c r="A1625" s="115" t="s">
        <v>3519</v>
      </c>
      <c r="B1625" s="193">
        <v>47384</v>
      </c>
    </row>
    <row r="1626" spans="1:2" x14ac:dyDescent="0.25">
      <c r="A1626" s="115" t="s">
        <v>3520</v>
      </c>
      <c r="B1626" s="193">
        <v>47385</v>
      </c>
    </row>
    <row r="1627" spans="1:2" x14ac:dyDescent="0.25">
      <c r="A1627" s="115" t="s">
        <v>3521</v>
      </c>
      <c r="B1627" s="193">
        <v>47386</v>
      </c>
    </row>
    <row r="1628" spans="1:2" x14ac:dyDescent="0.25">
      <c r="A1628" s="115" t="s">
        <v>3522</v>
      </c>
      <c r="B1628" s="193">
        <v>47387</v>
      </c>
    </row>
    <row r="1629" spans="1:2" x14ac:dyDescent="0.25">
      <c r="A1629" s="115" t="s">
        <v>3523</v>
      </c>
      <c r="B1629" s="193">
        <v>47388</v>
      </c>
    </row>
    <row r="1630" spans="1:2" x14ac:dyDescent="0.25">
      <c r="A1630" s="115" t="s">
        <v>3524</v>
      </c>
      <c r="B1630" s="193">
        <v>47389</v>
      </c>
    </row>
    <row r="1631" spans="1:2" x14ac:dyDescent="0.25">
      <c r="A1631" s="115" t="s">
        <v>3525</v>
      </c>
      <c r="B1631" s="193">
        <v>47390</v>
      </c>
    </row>
    <row r="1632" spans="1:2" x14ac:dyDescent="0.25">
      <c r="A1632" s="115" t="s">
        <v>3526</v>
      </c>
      <c r="B1632" s="193">
        <v>47391</v>
      </c>
    </row>
    <row r="1633" spans="1:2" x14ac:dyDescent="0.25">
      <c r="A1633" s="115" t="s">
        <v>3527</v>
      </c>
      <c r="B1633" s="193">
        <v>47392</v>
      </c>
    </row>
    <row r="1634" spans="1:2" x14ac:dyDescent="0.25">
      <c r="A1634" s="115" t="s">
        <v>3528</v>
      </c>
      <c r="B1634" s="193">
        <v>47393</v>
      </c>
    </row>
    <row r="1635" spans="1:2" x14ac:dyDescent="0.25">
      <c r="A1635" s="115" t="s">
        <v>3529</v>
      </c>
      <c r="B1635" s="193">
        <v>47394</v>
      </c>
    </row>
    <row r="1636" spans="1:2" x14ac:dyDescent="0.25">
      <c r="A1636" s="115" t="s">
        <v>3530</v>
      </c>
      <c r="B1636" s="193">
        <v>47395</v>
      </c>
    </row>
    <row r="1637" spans="1:2" x14ac:dyDescent="0.25">
      <c r="A1637" s="115" t="s">
        <v>3531</v>
      </c>
      <c r="B1637" s="193">
        <v>47396</v>
      </c>
    </row>
    <row r="1638" spans="1:2" x14ac:dyDescent="0.25">
      <c r="A1638" s="115" t="s">
        <v>3532</v>
      </c>
      <c r="B1638" s="193">
        <v>47397</v>
      </c>
    </row>
    <row r="1639" spans="1:2" x14ac:dyDescent="0.25">
      <c r="A1639" s="115" t="s">
        <v>3533</v>
      </c>
      <c r="B1639" s="193">
        <v>47398</v>
      </c>
    </row>
    <row r="1640" spans="1:2" x14ac:dyDescent="0.25">
      <c r="A1640" s="115" t="s">
        <v>3534</v>
      </c>
      <c r="B1640" s="193">
        <v>47399</v>
      </c>
    </row>
    <row r="1641" spans="1:2" x14ac:dyDescent="0.25">
      <c r="A1641" s="115" t="s">
        <v>3535</v>
      </c>
      <c r="B1641" s="193">
        <v>47400</v>
      </c>
    </row>
    <row r="1642" spans="1:2" x14ac:dyDescent="0.25">
      <c r="A1642" s="115" t="s">
        <v>3536</v>
      </c>
      <c r="B1642" s="193">
        <v>47401</v>
      </c>
    </row>
    <row r="1643" spans="1:2" x14ac:dyDescent="0.25">
      <c r="A1643" s="115" t="s">
        <v>3537</v>
      </c>
      <c r="B1643" s="193">
        <v>47402</v>
      </c>
    </row>
    <row r="1644" spans="1:2" x14ac:dyDescent="0.25">
      <c r="A1644" s="115" t="s">
        <v>3538</v>
      </c>
      <c r="B1644" s="193">
        <v>47403</v>
      </c>
    </row>
    <row r="1645" spans="1:2" x14ac:dyDescent="0.25">
      <c r="A1645" s="115" t="s">
        <v>3539</v>
      </c>
      <c r="B1645" s="193">
        <v>47404</v>
      </c>
    </row>
    <row r="1646" spans="1:2" x14ac:dyDescent="0.25">
      <c r="A1646" s="115" t="s">
        <v>3540</v>
      </c>
      <c r="B1646" s="193">
        <v>47405</v>
      </c>
    </row>
    <row r="1647" spans="1:2" x14ac:dyDescent="0.25">
      <c r="A1647" s="115" t="s">
        <v>3541</v>
      </c>
      <c r="B1647" s="193">
        <v>47406</v>
      </c>
    </row>
    <row r="1648" spans="1:2" x14ac:dyDescent="0.25">
      <c r="A1648" s="115" t="s">
        <v>3542</v>
      </c>
      <c r="B1648" s="193">
        <v>47407</v>
      </c>
    </row>
    <row r="1649" spans="1:2" x14ac:dyDescent="0.25">
      <c r="A1649" s="115" t="s">
        <v>3543</v>
      </c>
      <c r="B1649" s="193">
        <v>47408</v>
      </c>
    </row>
    <row r="1650" spans="1:2" x14ac:dyDescent="0.25">
      <c r="A1650" s="115" t="s">
        <v>3544</v>
      </c>
      <c r="B1650" s="193">
        <v>47409</v>
      </c>
    </row>
    <row r="1651" spans="1:2" x14ac:dyDescent="0.25">
      <c r="A1651" s="115" t="s">
        <v>3545</v>
      </c>
      <c r="B1651" s="193">
        <v>47410</v>
      </c>
    </row>
    <row r="1652" spans="1:2" x14ac:dyDescent="0.25">
      <c r="A1652" s="115" t="s">
        <v>3546</v>
      </c>
      <c r="B1652" s="193">
        <v>47411</v>
      </c>
    </row>
    <row r="1653" spans="1:2" x14ac:dyDescent="0.25">
      <c r="A1653" s="115" t="s">
        <v>3547</v>
      </c>
      <c r="B1653" s="193">
        <v>47412</v>
      </c>
    </row>
    <row r="1654" spans="1:2" x14ac:dyDescent="0.25">
      <c r="A1654" s="115" t="s">
        <v>3548</v>
      </c>
      <c r="B1654" s="193">
        <v>47413</v>
      </c>
    </row>
    <row r="1655" spans="1:2" x14ac:dyDescent="0.25">
      <c r="A1655" s="115" t="s">
        <v>3549</v>
      </c>
      <c r="B1655" s="193">
        <v>47414</v>
      </c>
    </row>
    <row r="1656" spans="1:2" x14ac:dyDescent="0.25">
      <c r="A1656" s="115" t="s">
        <v>3550</v>
      </c>
      <c r="B1656" s="193">
        <v>47415</v>
      </c>
    </row>
    <row r="1657" spans="1:2" x14ac:dyDescent="0.25">
      <c r="A1657" s="115" t="s">
        <v>3551</v>
      </c>
      <c r="B1657" s="193">
        <v>47416</v>
      </c>
    </row>
    <row r="1658" spans="1:2" x14ac:dyDescent="0.25">
      <c r="A1658" s="115" t="s">
        <v>3552</v>
      </c>
      <c r="B1658" s="193">
        <v>47417</v>
      </c>
    </row>
    <row r="1659" spans="1:2" x14ac:dyDescent="0.25">
      <c r="A1659" s="115" t="s">
        <v>3553</v>
      </c>
      <c r="B1659" s="193">
        <v>47418</v>
      </c>
    </row>
    <row r="1660" spans="1:2" x14ac:dyDescent="0.25">
      <c r="A1660" s="115" t="s">
        <v>3554</v>
      </c>
      <c r="B1660" s="193">
        <v>47419</v>
      </c>
    </row>
    <row r="1661" spans="1:2" x14ac:dyDescent="0.25">
      <c r="A1661" s="115" t="s">
        <v>3555</v>
      </c>
      <c r="B1661" s="193">
        <v>47420</v>
      </c>
    </row>
    <row r="1662" spans="1:2" x14ac:dyDescent="0.25">
      <c r="A1662" s="115" t="s">
        <v>3556</v>
      </c>
      <c r="B1662" s="193">
        <v>47421</v>
      </c>
    </row>
    <row r="1663" spans="1:2" x14ac:dyDescent="0.25">
      <c r="A1663" s="115" t="s">
        <v>3557</v>
      </c>
      <c r="B1663" s="193">
        <v>47422</v>
      </c>
    </row>
    <row r="1664" spans="1:2" x14ac:dyDescent="0.25">
      <c r="A1664" s="115" t="s">
        <v>3558</v>
      </c>
      <c r="B1664" s="193">
        <v>47423</v>
      </c>
    </row>
    <row r="1665" spans="1:2" x14ac:dyDescent="0.25">
      <c r="A1665" s="115" t="s">
        <v>3559</v>
      </c>
      <c r="B1665" s="193">
        <v>47424</v>
      </c>
    </row>
    <row r="1666" spans="1:2" x14ac:dyDescent="0.25">
      <c r="A1666" s="115" t="s">
        <v>3560</v>
      </c>
      <c r="B1666" s="193">
        <v>47425</v>
      </c>
    </row>
    <row r="1667" spans="1:2" x14ac:dyDescent="0.25">
      <c r="A1667" s="115" t="s">
        <v>3561</v>
      </c>
      <c r="B1667" s="193">
        <v>47426</v>
      </c>
    </row>
    <row r="1668" spans="1:2" x14ac:dyDescent="0.25">
      <c r="A1668" s="115" t="s">
        <v>3562</v>
      </c>
      <c r="B1668" s="193">
        <v>47427</v>
      </c>
    </row>
    <row r="1669" spans="1:2" x14ac:dyDescent="0.25">
      <c r="A1669" s="115" t="s">
        <v>3563</v>
      </c>
      <c r="B1669" s="193">
        <v>47428</v>
      </c>
    </row>
    <row r="1670" spans="1:2" x14ac:dyDescent="0.25">
      <c r="A1670" s="115" t="s">
        <v>3564</v>
      </c>
      <c r="B1670" s="193">
        <v>47429</v>
      </c>
    </row>
    <row r="1671" spans="1:2" x14ac:dyDescent="0.25">
      <c r="A1671" s="115" t="s">
        <v>3565</v>
      </c>
      <c r="B1671" s="193">
        <v>47430</v>
      </c>
    </row>
    <row r="1672" spans="1:2" x14ac:dyDescent="0.25">
      <c r="A1672" s="115" t="s">
        <v>3566</v>
      </c>
      <c r="B1672" s="193">
        <v>47431</v>
      </c>
    </row>
    <row r="1673" spans="1:2" x14ac:dyDescent="0.25">
      <c r="A1673" s="115" t="s">
        <v>3567</v>
      </c>
      <c r="B1673" s="193">
        <v>47432</v>
      </c>
    </row>
    <row r="1674" spans="1:2" x14ac:dyDescent="0.25">
      <c r="A1674" s="115" t="s">
        <v>3568</v>
      </c>
      <c r="B1674" s="193">
        <v>47433</v>
      </c>
    </row>
    <row r="1675" spans="1:2" x14ac:dyDescent="0.25">
      <c r="A1675" s="115" t="s">
        <v>3569</v>
      </c>
      <c r="B1675" s="193">
        <v>47434</v>
      </c>
    </row>
    <row r="1676" spans="1:2" x14ac:dyDescent="0.25">
      <c r="A1676" s="115" t="s">
        <v>3570</v>
      </c>
      <c r="B1676" s="193">
        <v>47435</v>
      </c>
    </row>
    <row r="1677" spans="1:2" x14ac:dyDescent="0.25">
      <c r="A1677" s="115" t="s">
        <v>3571</v>
      </c>
      <c r="B1677" s="193">
        <v>47436</v>
      </c>
    </row>
    <row r="1678" spans="1:2" x14ac:dyDescent="0.25">
      <c r="A1678" s="115" t="s">
        <v>3572</v>
      </c>
      <c r="B1678" s="193">
        <v>47437</v>
      </c>
    </row>
    <row r="1679" spans="1:2" x14ac:dyDescent="0.25">
      <c r="A1679" s="115" t="s">
        <v>3573</v>
      </c>
      <c r="B1679" s="193">
        <v>47438</v>
      </c>
    </row>
    <row r="1680" spans="1:2" x14ac:dyDescent="0.25">
      <c r="A1680" s="115" t="s">
        <v>3574</v>
      </c>
      <c r="B1680" s="193">
        <v>47439</v>
      </c>
    </row>
    <row r="1681" spans="1:2" x14ac:dyDescent="0.25">
      <c r="A1681" s="115" t="s">
        <v>3575</v>
      </c>
      <c r="B1681" s="193">
        <v>47440</v>
      </c>
    </row>
    <row r="1682" spans="1:2" x14ac:dyDescent="0.25">
      <c r="A1682" s="115" t="s">
        <v>3576</v>
      </c>
      <c r="B1682" s="193">
        <v>47441</v>
      </c>
    </row>
    <row r="1683" spans="1:2" x14ac:dyDescent="0.25">
      <c r="A1683" s="115" t="s">
        <v>3577</v>
      </c>
      <c r="B1683" s="193">
        <v>47442</v>
      </c>
    </row>
    <row r="1684" spans="1:2" x14ac:dyDescent="0.25">
      <c r="A1684" s="115" t="s">
        <v>3578</v>
      </c>
      <c r="B1684" s="193">
        <v>47443</v>
      </c>
    </row>
    <row r="1685" spans="1:2" x14ac:dyDescent="0.25">
      <c r="A1685" s="115" t="s">
        <v>3579</v>
      </c>
      <c r="B1685" s="193">
        <v>47444</v>
      </c>
    </row>
    <row r="1686" spans="1:2" x14ac:dyDescent="0.25">
      <c r="A1686" s="115" t="s">
        <v>3580</v>
      </c>
      <c r="B1686" s="193">
        <v>47445</v>
      </c>
    </row>
    <row r="1687" spans="1:2" x14ac:dyDescent="0.25">
      <c r="A1687" s="115" t="s">
        <v>3581</v>
      </c>
      <c r="B1687" s="193">
        <v>47446</v>
      </c>
    </row>
    <row r="1688" spans="1:2" x14ac:dyDescent="0.25">
      <c r="A1688" s="115" t="s">
        <v>3582</v>
      </c>
      <c r="B1688" s="193">
        <v>47447</v>
      </c>
    </row>
    <row r="1689" spans="1:2" x14ac:dyDescent="0.25">
      <c r="A1689" s="115" t="s">
        <v>3583</v>
      </c>
      <c r="B1689" s="193">
        <v>47448</v>
      </c>
    </row>
    <row r="1690" spans="1:2" x14ac:dyDescent="0.25">
      <c r="A1690" s="115" t="s">
        <v>3584</v>
      </c>
      <c r="B1690" s="193">
        <v>47449</v>
      </c>
    </row>
    <row r="1691" spans="1:2" x14ac:dyDescent="0.25">
      <c r="A1691" s="115" t="s">
        <v>3585</v>
      </c>
      <c r="B1691" s="193">
        <v>47450</v>
      </c>
    </row>
    <row r="1692" spans="1:2" x14ac:dyDescent="0.25">
      <c r="A1692" s="115" t="s">
        <v>3586</v>
      </c>
      <c r="B1692" s="193">
        <v>47451</v>
      </c>
    </row>
    <row r="1693" spans="1:2" x14ac:dyDescent="0.25">
      <c r="A1693" s="115" t="s">
        <v>3587</v>
      </c>
      <c r="B1693" s="193">
        <v>47452</v>
      </c>
    </row>
    <row r="1694" spans="1:2" x14ac:dyDescent="0.25">
      <c r="A1694" s="115" t="s">
        <v>3588</v>
      </c>
      <c r="B1694" s="193">
        <v>47453</v>
      </c>
    </row>
    <row r="1695" spans="1:2" x14ac:dyDescent="0.25">
      <c r="A1695" s="115" t="s">
        <v>3589</v>
      </c>
      <c r="B1695" s="193">
        <v>47454</v>
      </c>
    </row>
    <row r="1696" spans="1:2" x14ac:dyDescent="0.25">
      <c r="A1696" s="115" t="s">
        <v>3590</v>
      </c>
      <c r="B1696" s="193">
        <v>47455</v>
      </c>
    </row>
    <row r="1697" spans="1:2" x14ac:dyDescent="0.25">
      <c r="A1697" s="115" t="s">
        <v>3591</v>
      </c>
      <c r="B1697" s="193">
        <v>47456</v>
      </c>
    </row>
    <row r="1698" spans="1:2" x14ac:dyDescent="0.25">
      <c r="A1698" s="115" t="s">
        <v>3592</v>
      </c>
      <c r="B1698" s="193">
        <v>47457</v>
      </c>
    </row>
    <row r="1699" spans="1:2" x14ac:dyDescent="0.25">
      <c r="A1699" s="115" t="s">
        <v>3593</v>
      </c>
      <c r="B1699" s="193">
        <v>47458</v>
      </c>
    </row>
    <row r="1700" spans="1:2" x14ac:dyDescent="0.25">
      <c r="A1700" s="115" t="s">
        <v>3594</v>
      </c>
      <c r="B1700" s="193">
        <v>47459</v>
      </c>
    </row>
    <row r="1701" spans="1:2" x14ac:dyDescent="0.25">
      <c r="A1701" s="115" t="s">
        <v>3595</v>
      </c>
      <c r="B1701" s="193">
        <v>47460</v>
      </c>
    </row>
    <row r="1702" spans="1:2" x14ac:dyDescent="0.25">
      <c r="A1702" s="115" t="s">
        <v>3596</v>
      </c>
      <c r="B1702" s="193">
        <v>47461</v>
      </c>
    </row>
    <row r="1703" spans="1:2" x14ac:dyDescent="0.25">
      <c r="A1703" s="115" t="s">
        <v>3597</v>
      </c>
      <c r="B1703" s="193">
        <v>47462</v>
      </c>
    </row>
    <row r="1704" spans="1:2" x14ac:dyDescent="0.25">
      <c r="A1704" s="115" t="s">
        <v>3598</v>
      </c>
      <c r="B1704" s="193">
        <v>47463</v>
      </c>
    </row>
    <row r="1705" spans="1:2" x14ac:dyDescent="0.25">
      <c r="A1705" s="115" t="s">
        <v>3599</v>
      </c>
      <c r="B1705" s="193">
        <v>47464</v>
      </c>
    </row>
    <row r="1706" spans="1:2" x14ac:dyDescent="0.25">
      <c r="A1706" s="115" t="s">
        <v>3600</v>
      </c>
      <c r="B1706" s="193">
        <v>47465</v>
      </c>
    </row>
    <row r="1707" spans="1:2" x14ac:dyDescent="0.25">
      <c r="A1707" s="115" t="s">
        <v>3601</v>
      </c>
      <c r="B1707" s="193">
        <v>47466</v>
      </c>
    </row>
    <row r="1708" spans="1:2" x14ac:dyDescent="0.25">
      <c r="A1708" s="115" t="s">
        <v>3602</v>
      </c>
      <c r="B1708" s="193">
        <v>47467</v>
      </c>
    </row>
    <row r="1709" spans="1:2" x14ac:dyDescent="0.25">
      <c r="A1709" s="115" t="s">
        <v>3603</v>
      </c>
      <c r="B1709" s="193">
        <v>47468</v>
      </c>
    </row>
    <row r="1710" spans="1:2" x14ac:dyDescent="0.25">
      <c r="A1710" s="115" t="s">
        <v>3604</v>
      </c>
      <c r="B1710" s="193">
        <v>47469</v>
      </c>
    </row>
    <row r="1711" spans="1:2" x14ac:dyDescent="0.25">
      <c r="A1711" s="115" t="s">
        <v>3605</v>
      </c>
      <c r="B1711" s="193">
        <v>47470</v>
      </c>
    </row>
    <row r="1712" spans="1:2" x14ac:dyDescent="0.25">
      <c r="A1712" s="115" t="s">
        <v>3606</v>
      </c>
      <c r="B1712" s="193">
        <v>47471</v>
      </c>
    </row>
    <row r="1713" spans="1:2" x14ac:dyDescent="0.25">
      <c r="A1713" s="115" t="s">
        <v>3607</v>
      </c>
      <c r="B1713" s="193">
        <v>47472</v>
      </c>
    </row>
    <row r="1714" spans="1:2" x14ac:dyDescent="0.25">
      <c r="A1714" s="115" t="s">
        <v>3608</v>
      </c>
      <c r="B1714" s="193">
        <v>47473</v>
      </c>
    </row>
    <row r="1715" spans="1:2" x14ac:dyDescent="0.25">
      <c r="A1715" s="115" t="s">
        <v>3609</v>
      </c>
      <c r="B1715" s="193">
        <v>47474</v>
      </c>
    </row>
    <row r="1716" spans="1:2" x14ac:dyDescent="0.25">
      <c r="A1716" s="115" t="s">
        <v>3610</v>
      </c>
      <c r="B1716" s="193">
        <v>47475</v>
      </c>
    </row>
    <row r="1717" spans="1:2" x14ac:dyDescent="0.25">
      <c r="A1717" s="115" t="s">
        <v>3611</v>
      </c>
      <c r="B1717" s="193">
        <v>47476</v>
      </c>
    </row>
    <row r="1718" spans="1:2" x14ac:dyDescent="0.25">
      <c r="A1718" s="115" t="s">
        <v>3612</v>
      </c>
      <c r="B1718" s="193">
        <v>47477</v>
      </c>
    </row>
    <row r="1719" spans="1:2" x14ac:dyDescent="0.25">
      <c r="A1719" s="115" t="s">
        <v>3613</v>
      </c>
      <c r="B1719" s="193">
        <v>47478</v>
      </c>
    </row>
    <row r="1720" spans="1:2" x14ac:dyDescent="0.25">
      <c r="A1720" s="115" t="s">
        <v>3614</v>
      </c>
      <c r="B1720" s="193">
        <v>47479</v>
      </c>
    </row>
    <row r="1721" spans="1:2" x14ac:dyDescent="0.25">
      <c r="A1721" s="115" t="s">
        <v>3615</v>
      </c>
      <c r="B1721" s="193">
        <v>47480</v>
      </c>
    </row>
    <row r="1722" spans="1:2" x14ac:dyDescent="0.25">
      <c r="A1722" s="115" t="s">
        <v>3616</v>
      </c>
      <c r="B1722" s="193">
        <v>47481</v>
      </c>
    </row>
    <row r="1723" spans="1:2" x14ac:dyDescent="0.25">
      <c r="A1723" s="115" t="s">
        <v>3617</v>
      </c>
      <c r="B1723" s="193">
        <v>47482</v>
      </c>
    </row>
    <row r="1724" spans="1:2" x14ac:dyDescent="0.25">
      <c r="A1724" s="115" t="s">
        <v>3618</v>
      </c>
      <c r="B1724" s="193">
        <v>47483</v>
      </c>
    </row>
    <row r="1725" spans="1:2" x14ac:dyDescent="0.25">
      <c r="A1725" s="115" t="s">
        <v>3619</v>
      </c>
      <c r="B1725" s="193">
        <v>47484</v>
      </c>
    </row>
    <row r="1726" spans="1:2" x14ac:dyDescent="0.25">
      <c r="A1726" s="115" t="s">
        <v>3620</v>
      </c>
      <c r="B1726" s="193">
        <v>47485</v>
      </c>
    </row>
    <row r="1727" spans="1:2" x14ac:dyDescent="0.25">
      <c r="A1727" s="115" t="s">
        <v>3621</v>
      </c>
      <c r="B1727" s="193">
        <v>47486</v>
      </c>
    </row>
    <row r="1728" spans="1:2" x14ac:dyDescent="0.25">
      <c r="A1728" s="115" t="s">
        <v>3622</v>
      </c>
      <c r="B1728" s="193">
        <v>47487</v>
      </c>
    </row>
    <row r="1729" spans="1:2" x14ac:dyDescent="0.25">
      <c r="A1729" s="115" t="s">
        <v>3623</v>
      </c>
      <c r="B1729" s="193">
        <v>47488</v>
      </c>
    </row>
    <row r="1730" spans="1:2" x14ac:dyDescent="0.25">
      <c r="A1730" s="115" t="s">
        <v>3624</v>
      </c>
      <c r="B1730" s="193">
        <v>47489</v>
      </c>
    </row>
    <row r="1731" spans="1:2" x14ac:dyDescent="0.25">
      <c r="A1731" s="115" t="s">
        <v>3625</v>
      </c>
      <c r="B1731" s="193">
        <v>47490</v>
      </c>
    </row>
    <row r="1732" spans="1:2" x14ac:dyDescent="0.25">
      <c r="A1732" s="115" t="s">
        <v>3626</v>
      </c>
      <c r="B1732" s="193">
        <v>47491</v>
      </c>
    </row>
    <row r="1733" spans="1:2" x14ac:dyDescent="0.25">
      <c r="A1733" s="115" t="s">
        <v>3627</v>
      </c>
      <c r="B1733" s="193">
        <v>47492</v>
      </c>
    </row>
    <row r="1734" spans="1:2" x14ac:dyDescent="0.25">
      <c r="A1734" s="115" t="s">
        <v>3628</v>
      </c>
      <c r="B1734" s="193">
        <v>47493</v>
      </c>
    </row>
    <row r="1735" spans="1:2" x14ac:dyDescent="0.25">
      <c r="A1735" s="115" t="s">
        <v>3629</v>
      </c>
      <c r="B1735" s="193">
        <v>47494</v>
      </c>
    </row>
    <row r="1736" spans="1:2" x14ac:dyDescent="0.25">
      <c r="A1736" s="115" t="s">
        <v>3630</v>
      </c>
      <c r="B1736" s="193">
        <v>47495</v>
      </c>
    </row>
    <row r="1737" spans="1:2" x14ac:dyDescent="0.25">
      <c r="A1737" s="115" t="s">
        <v>3631</v>
      </c>
      <c r="B1737" s="193">
        <v>47496</v>
      </c>
    </row>
    <row r="1738" spans="1:2" x14ac:dyDescent="0.25">
      <c r="A1738" s="115" t="s">
        <v>3632</v>
      </c>
      <c r="B1738" s="193">
        <v>47497</v>
      </c>
    </row>
    <row r="1739" spans="1:2" x14ac:dyDescent="0.25">
      <c r="A1739" s="115" t="s">
        <v>3633</v>
      </c>
      <c r="B1739" s="193">
        <v>47498</v>
      </c>
    </row>
    <row r="1740" spans="1:2" x14ac:dyDescent="0.25">
      <c r="A1740" s="115" t="s">
        <v>3634</v>
      </c>
      <c r="B1740" s="193">
        <v>47499</v>
      </c>
    </row>
    <row r="1741" spans="1:2" x14ac:dyDescent="0.25">
      <c r="A1741" s="115" t="s">
        <v>3635</v>
      </c>
      <c r="B1741" s="193">
        <v>47500</v>
      </c>
    </row>
    <row r="1742" spans="1:2" x14ac:dyDescent="0.25">
      <c r="A1742" s="115" t="s">
        <v>3636</v>
      </c>
      <c r="B1742" s="193">
        <v>47501</v>
      </c>
    </row>
    <row r="1743" spans="1:2" x14ac:dyDescent="0.25">
      <c r="A1743" s="115" t="s">
        <v>3637</v>
      </c>
      <c r="B1743" s="193">
        <v>47502</v>
      </c>
    </row>
    <row r="1744" spans="1:2" x14ac:dyDescent="0.25">
      <c r="A1744" s="115" t="s">
        <v>3638</v>
      </c>
      <c r="B1744" s="193">
        <v>47503</v>
      </c>
    </row>
    <row r="1745" spans="1:2" x14ac:dyDescent="0.25">
      <c r="A1745" s="115" t="s">
        <v>3639</v>
      </c>
      <c r="B1745" s="193">
        <v>47504</v>
      </c>
    </row>
    <row r="1746" spans="1:2" x14ac:dyDescent="0.25">
      <c r="A1746" s="115" t="s">
        <v>3640</v>
      </c>
      <c r="B1746" s="193">
        <v>47505</v>
      </c>
    </row>
    <row r="1747" spans="1:2" x14ac:dyDescent="0.25">
      <c r="A1747" s="115" t="s">
        <v>3641</v>
      </c>
      <c r="B1747" s="193">
        <v>47506</v>
      </c>
    </row>
    <row r="1748" spans="1:2" x14ac:dyDescent="0.25">
      <c r="A1748" s="115" t="s">
        <v>3642</v>
      </c>
      <c r="B1748" s="193">
        <v>47507</v>
      </c>
    </row>
    <row r="1749" spans="1:2" x14ac:dyDescent="0.25">
      <c r="A1749" s="115" t="s">
        <v>3643</v>
      </c>
      <c r="B1749" s="193">
        <v>47508</v>
      </c>
    </row>
    <row r="1750" spans="1:2" x14ac:dyDescent="0.25">
      <c r="A1750" s="115" t="s">
        <v>3644</v>
      </c>
      <c r="B1750" s="193">
        <v>47509</v>
      </c>
    </row>
    <row r="1751" spans="1:2" x14ac:dyDescent="0.25">
      <c r="A1751" s="115" t="s">
        <v>3645</v>
      </c>
      <c r="B1751" s="193">
        <v>47510</v>
      </c>
    </row>
    <row r="1752" spans="1:2" x14ac:dyDescent="0.25">
      <c r="A1752" s="115" t="s">
        <v>3646</v>
      </c>
      <c r="B1752" s="193">
        <v>47511</v>
      </c>
    </row>
    <row r="1753" spans="1:2" x14ac:dyDescent="0.25">
      <c r="A1753" s="115" t="s">
        <v>3647</v>
      </c>
      <c r="B1753" s="193">
        <v>47512</v>
      </c>
    </row>
    <row r="1754" spans="1:2" x14ac:dyDescent="0.25">
      <c r="A1754" s="115" t="s">
        <v>3648</v>
      </c>
      <c r="B1754" s="193">
        <v>47513</v>
      </c>
    </row>
    <row r="1755" spans="1:2" x14ac:dyDescent="0.25">
      <c r="A1755" s="115" t="s">
        <v>3649</v>
      </c>
      <c r="B1755" s="193">
        <v>47514</v>
      </c>
    </row>
    <row r="1756" spans="1:2" x14ac:dyDescent="0.25">
      <c r="A1756" s="115" t="s">
        <v>3650</v>
      </c>
      <c r="B1756" s="193">
        <v>47515</v>
      </c>
    </row>
    <row r="1757" spans="1:2" x14ac:dyDescent="0.25">
      <c r="A1757" s="115" t="s">
        <v>3651</v>
      </c>
      <c r="B1757" s="193">
        <v>47516</v>
      </c>
    </row>
    <row r="1758" spans="1:2" x14ac:dyDescent="0.25">
      <c r="A1758" s="115" t="s">
        <v>3652</v>
      </c>
      <c r="B1758" s="193">
        <v>47517</v>
      </c>
    </row>
    <row r="1759" spans="1:2" x14ac:dyDescent="0.25">
      <c r="A1759" s="115" t="s">
        <v>3653</v>
      </c>
      <c r="B1759" s="193">
        <v>47518</v>
      </c>
    </row>
    <row r="1760" spans="1:2" x14ac:dyDescent="0.25">
      <c r="A1760" s="115" t="s">
        <v>3654</v>
      </c>
      <c r="B1760" s="193">
        <v>47519</v>
      </c>
    </row>
    <row r="1761" spans="1:2" x14ac:dyDescent="0.25">
      <c r="A1761" s="115" t="s">
        <v>3655</v>
      </c>
      <c r="B1761" s="193">
        <v>47520</v>
      </c>
    </row>
    <row r="1762" spans="1:2" x14ac:dyDescent="0.25">
      <c r="A1762" s="115" t="s">
        <v>3656</v>
      </c>
      <c r="B1762" s="193">
        <v>47521</v>
      </c>
    </row>
    <row r="1763" spans="1:2" x14ac:dyDescent="0.25">
      <c r="A1763" s="115" t="s">
        <v>3657</v>
      </c>
      <c r="B1763" s="193">
        <v>47522</v>
      </c>
    </row>
    <row r="1764" spans="1:2" x14ac:dyDescent="0.25">
      <c r="A1764" s="115" t="s">
        <v>3658</v>
      </c>
      <c r="B1764" s="193">
        <v>47523</v>
      </c>
    </row>
    <row r="1765" spans="1:2" x14ac:dyDescent="0.25">
      <c r="A1765" s="115" t="s">
        <v>3659</v>
      </c>
      <c r="B1765" s="193">
        <v>47524</v>
      </c>
    </row>
    <row r="1766" spans="1:2" x14ac:dyDescent="0.25">
      <c r="A1766" s="115" t="s">
        <v>3660</v>
      </c>
      <c r="B1766" s="193">
        <v>47525</v>
      </c>
    </row>
    <row r="1767" spans="1:2" x14ac:dyDescent="0.25">
      <c r="A1767" s="115" t="s">
        <v>3661</v>
      </c>
      <c r="B1767" s="193">
        <v>47526</v>
      </c>
    </row>
    <row r="1768" spans="1:2" x14ac:dyDescent="0.25">
      <c r="A1768" s="115" t="s">
        <v>3662</v>
      </c>
      <c r="B1768" s="193">
        <v>47527</v>
      </c>
    </row>
    <row r="1769" spans="1:2" x14ac:dyDescent="0.25">
      <c r="A1769" s="115" t="s">
        <v>3663</v>
      </c>
      <c r="B1769" s="193">
        <v>47528</v>
      </c>
    </row>
    <row r="1770" spans="1:2" x14ac:dyDescent="0.25">
      <c r="A1770" s="115" t="s">
        <v>3664</v>
      </c>
      <c r="B1770" s="193">
        <v>47529</v>
      </c>
    </row>
    <row r="1771" spans="1:2" x14ac:dyDescent="0.25">
      <c r="A1771" s="115" t="s">
        <v>3665</v>
      </c>
      <c r="B1771" s="193">
        <v>47530</v>
      </c>
    </row>
    <row r="1772" spans="1:2" x14ac:dyDescent="0.25">
      <c r="A1772" s="115" t="s">
        <v>3666</v>
      </c>
      <c r="B1772" s="193">
        <v>47531</v>
      </c>
    </row>
    <row r="1773" spans="1:2" x14ac:dyDescent="0.25">
      <c r="A1773" s="115" t="s">
        <v>3667</v>
      </c>
      <c r="B1773" s="193">
        <v>47532</v>
      </c>
    </row>
    <row r="1774" spans="1:2" x14ac:dyDescent="0.25">
      <c r="A1774" s="115" t="s">
        <v>3668</v>
      </c>
      <c r="B1774" s="193">
        <v>47533</v>
      </c>
    </row>
    <row r="1775" spans="1:2" x14ac:dyDescent="0.25">
      <c r="A1775" s="115" t="s">
        <v>3669</v>
      </c>
      <c r="B1775" s="193">
        <v>47534</v>
      </c>
    </row>
    <row r="1776" spans="1:2" x14ac:dyDescent="0.25">
      <c r="A1776" s="115" t="s">
        <v>3670</v>
      </c>
      <c r="B1776" s="193">
        <v>47535</v>
      </c>
    </row>
    <row r="1777" spans="1:2" x14ac:dyDescent="0.25">
      <c r="A1777" s="115" t="s">
        <v>3671</v>
      </c>
      <c r="B1777" s="193">
        <v>47536</v>
      </c>
    </row>
    <row r="1778" spans="1:2" x14ac:dyDescent="0.25">
      <c r="A1778" s="115" t="s">
        <v>3672</v>
      </c>
      <c r="B1778" s="193">
        <v>47537</v>
      </c>
    </row>
    <row r="1779" spans="1:2" x14ac:dyDescent="0.25">
      <c r="A1779" s="115" t="s">
        <v>3673</v>
      </c>
      <c r="B1779" s="193">
        <v>47538</v>
      </c>
    </row>
    <row r="1780" spans="1:2" x14ac:dyDescent="0.25">
      <c r="A1780" s="115" t="s">
        <v>3674</v>
      </c>
      <c r="B1780" s="193">
        <v>47539</v>
      </c>
    </row>
    <row r="1781" spans="1:2" x14ac:dyDescent="0.25">
      <c r="A1781" s="115" t="s">
        <v>3675</v>
      </c>
      <c r="B1781" s="193">
        <v>47540</v>
      </c>
    </row>
    <row r="1782" spans="1:2" x14ac:dyDescent="0.25">
      <c r="A1782" s="115" t="s">
        <v>3676</v>
      </c>
      <c r="B1782" s="193">
        <v>47541</v>
      </c>
    </row>
    <row r="1783" spans="1:2" x14ac:dyDescent="0.25">
      <c r="A1783" s="115" t="s">
        <v>3677</v>
      </c>
      <c r="B1783" s="193">
        <v>47542</v>
      </c>
    </row>
    <row r="1784" spans="1:2" x14ac:dyDescent="0.25">
      <c r="A1784" s="115" t="s">
        <v>3678</v>
      </c>
      <c r="B1784" s="193">
        <v>47543</v>
      </c>
    </row>
    <row r="1785" spans="1:2" x14ac:dyDescent="0.25">
      <c r="A1785" s="115" t="s">
        <v>3679</v>
      </c>
      <c r="B1785" s="193">
        <v>47544</v>
      </c>
    </row>
    <row r="1786" spans="1:2" x14ac:dyDescent="0.25">
      <c r="A1786" s="115" t="s">
        <v>3680</v>
      </c>
      <c r="B1786" s="193">
        <v>47545</v>
      </c>
    </row>
    <row r="1787" spans="1:2" x14ac:dyDescent="0.25">
      <c r="A1787" s="115" t="s">
        <v>3681</v>
      </c>
      <c r="B1787" s="193">
        <v>47546</v>
      </c>
    </row>
    <row r="1788" spans="1:2" x14ac:dyDescent="0.25">
      <c r="A1788" s="115" t="s">
        <v>3682</v>
      </c>
      <c r="B1788" s="193">
        <v>47547</v>
      </c>
    </row>
    <row r="1789" spans="1:2" x14ac:dyDescent="0.25">
      <c r="A1789" s="115" t="s">
        <v>3683</v>
      </c>
      <c r="B1789" s="193">
        <v>47548</v>
      </c>
    </row>
    <row r="1790" spans="1:2" x14ac:dyDescent="0.25">
      <c r="A1790" s="115" t="s">
        <v>3684</v>
      </c>
      <c r="B1790" s="193">
        <v>47549</v>
      </c>
    </row>
    <row r="1791" spans="1:2" x14ac:dyDescent="0.25">
      <c r="A1791" s="115" t="s">
        <v>3685</v>
      </c>
      <c r="B1791" s="193">
        <v>47550</v>
      </c>
    </row>
    <row r="1792" spans="1:2" x14ac:dyDescent="0.25">
      <c r="A1792" s="115" t="s">
        <v>3686</v>
      </c>
      <c r="B1792" s="193">
        <v>47551</v>
      </c>
    </row>
    <row r="1793" spans="1:2" x14ac:dyDescent="0.25">
      <c r="A1793" s="115" t="s">
        <v>3687</v>
      </c>
      <c r="B1793" s="193">
        <v>47552</v>
      </c>
    </row>
    <row r="1794" spans="1:2" x14ac:dyDescent="0.25">
      <c r="A1794" s="115" t="s">
        <v>3688</v>
      </c>
      <c r="B1794" s="193">
        <v>47553</v>
      </c>
    </row>
    <row r="1795" spans="1:2" x14ac:dyDescent="0.25">
      <c r="A1795" s="115" t="s">
        <v>3689</v>
      </c>
      <c r="B1795" s="193">
        <v>47554</v>
      </c>
    </row>
    <row r="1796" spans="1:2" x14ac:dyDescent="0.25">
      <c r="A1796" s="115" t="s">
        <v>3690</v>
      </c>
      <c r="B1796" s="193">
        <v>47555</v>
      </c>
    </row>
    <row r="1797" spans="1:2" x14ac:dyDescent="0.25">
      <c r="A1797" s="115" t="s">
        <v>3691</v>
      </c>
      <c r="B1797" s="193">
        <v>47556</v>
      </c>
    </row>
    <row r="1798" spans="1:2" x14ac:dyDescent="0.25">
      <c r="A1798" s="115" t="s">
        <v>3692</v>
      </c>
      <c r="B1798" s="193">
        <v>47557</v>
      </c>
    </row>
    <row r="1799" spans="1:2" x14ac:dyDescent="0.25">
      <c r="A1799" s="115" t="s">
        <v>3693</v>
      </c>
      <c r="B1799" s="193">
        <v>47558</v>
      </c>
    </row>
    <row r="1800" spans="1:2" x14ac:dyDescent="0.25">
      <c r="A1800" s="115" t="s">
        <v>3694</v>
      </c>
      <c r="B1800" s="193">
        <v>47559</v>
      </c>
    </row>
    <row r="1801" spans="1:2" x14ac:dyDescent="0.25">
      <c r="A1801" s="115" t="s">
        <v>3695</v>
      </c>
      <c r="B1801" s="193">
        <v>47560</v>
      </c>
    </row>
    <row r="1802" spans="1:2" x14ac:dyDescent="0.25">
      <c r="A1802" s="115" t="s">
        <v>3696</v>
      </c>
      <c r="B1802" s="193">
        <v>47561</v>
      </c>
    </row>
    <row r="1803" spans="1:2" x14ac:dyDescent="0.25">
      <c r="A1803" s="115" t="s">
        <v>3697</v>
      </c>
      <c r="B1803" s="193">
        <v>47562</v>
      </c>
    </row>
    <row r="1804" spans="1:2" x14ac:dyDescent="0.25">
      <c r="A1804" s="115" t="s">
        <v>3698</v>
      </c>
      <c r="B1804" s="193">
        <v>47563</v>
      </c>
    </row>
    <row r="1805" spans="1:2" x14ac:dyDescent="0.25">
      <c r="A1805" s="115" t="s">
        <v>3699</v>
      </c>
      <c r="B1805" s="193">
        <v>47564</v>
      </c>
    </row>
    <row r="1806" spans="1:2" x14ac:dyDescent="0.25">
      <c r="A1806" s="115" t="s">
        <v>3700</v>
      </c>
      <c r="B1806" s="193">
        <v>47565</v>
      </c>
    </row>
    <row r="1807" spans="1:2" x14ac:dyDescent="0.25">
      <c r="A1807" s="115" t="s">
        <v>3701</v>
      </c>
      <c r="B1807" s="193">
        <v>47566</v>
      </c>
    </row>
    <row r="1808" spans="1:2" x14ac:dyDescent="0.25">
      <c r="A1808" s="115" t="s">
        <v>3702</v>
      </c>
      <c r="B1808" s="193">
        <v>47567</v>
      </c>
    </row>
    <row r="1809" spans="1:2" x14ac:dyDescent="0.25">
      <c r="A1809" s="115" t="s">
        <v>3703</v>
      </c>
      <c r="B1809" s="193">
        <v>47568</v>
      </c>
    </row>
    <row r="1810" spans="1:2" x14ac:dyDescent="0.25">
      <c r="A1810" s="115" t="s">
        <v>3704</v>
      </c>
      <c r="B1810" s="193">
        <v>47569</v>
      </c>
    </row>
    <row r="1811" spans="1:2" x14ac:dyDescent="0.25">
      <c r="A1811" s="115" t="s">
        <v>3705</v>
      </c>
      <c r="B1811" s="193">
        <v>47570</v>
      </c>
    </row>
    <row r="1812" spans="1:2" x14ac:dyDescent="0.25">
      <c r="A1812" s="115" t="s">
        <v>3706</v>
      </c>
      <c r="B1812" s="193">
        <v>47571</v>
      </c>
    </row>
    <row r="1813" spans="1:2" x14ac:dyDescent="0.25">
      <c r="A1813" s="115" t="s">
        <v>3707</v>
      </c>
      <c r="B1813" s="193">
        <v>47572</v>
      </c>
    </row>
    <row r="1814" spans="1:2" x14ac:dyDescent="0.25">
      <c r="A1814" s="115" t="s">
        <v>3708</v>
      </c>
      <c r="B1814" s="193">
        <v>47573</v>
      </c>
    </row>
    <row r="1815" spans="1:2" x14ac:dyDescent="0.25">
      <c r="A1815" s="115" t="s">
        <v>3709</v>
      </c>
      <c r="B1815" s="193">
        <v>47574</v>
      </c>
    </row>
    <row r="1816" spans="1:2" x14ac:dyDescent="0.25">
      <c r="A1816" s="115" t="s">
        <v>3710</v>
      </c>
      <c r="B1816" s="193">
        <v>47575</v>
      </c>
    </row>
    <row r="1817" spans="1:2" x14ac:dyDescent="0.25">
      <c r="A1817" s="115" t="s">
        <v>3711</v>
      </c>
      <c r="B1817" s="193">
        <v>47576</v>
      </c>
    </row>
    <row r="1818" spans="1:2" x14ac:dyDescent="0.25">
      <c r="A1818" s="115" t="s">
        <v>3712</v>
      </c>
      <c r="B1818" s="193">
        <v>47577</v>
      </c>
    </row>
    <row r="1819" spans="1:2" x14ac:dyDescent="0.25">
      <c r="A1819" s="115" t="s">
        <v>3713</v>
      </c>
      <c r="B1819" s="193">
        <v>47578</v>
      </c>
    </row>
    <row r="1820" spans="1:2" x14ac:dyDescent="0.25">
      <c r="A1820" s="115" t="s">
        <v>3714</v>
      </c>
      <c r="B1820" s="193">
        <v>47579</v>
      </c>
    </row>
    <row r="1821" spans="1:2" x14ac:dyDescent="0.25">
      <c r="A1821" s="115" t="s">
        <v>3715</v>
      </c>
      <c r="B1821" s="193">
        <v>47580</v>
      </c>
    </row>
    <row r="1822" spans="1:2" x14ac:dyDescent="0.25">
      <c r="A1822" s="115" t="s">
        <v>3716</v>
      </c>
      <c r="B1822" s="193">
        <v>47581</v>
      </c>
    </row>
    <row r="1823" spans="1:2" x14ac:dyDescent="0.25">
      <c r="A1823" s="115" t="s">
        <v>3717</v>
      </c>
      <c r="B1823" s="193">
        <v>47582</v>
      </c>
    </row>
    <row r="1824" spans="1:2" x14ac:dyDescent="0.25">
      <c r="A1824" s="115" t="s">
        <v>3718</v>
      </c>
      <c r="B1824" s="193">
        <v>47583</v>
      </c>
    </row>
    <row r="1825" spans="1:2" x14ac:dyDescent="0.25">
      <c r="A1825" s="115" t="s">
        <v>3719</v>
      </c>
      <c r="B1825" s="193">
        <v>47584</v>
      </c>
    </row>
    <row r="1826" spans="1:2" x14ac:dyDescent="0.25">
      <c r="A1826" s="115" t="s">
        <v>3720</v>
      </c>
      <c r="B1826" s="193">
        <v>47585</v>
      </c>
    </row>
    <row r="1827" spans="1:2" x14ac:dyDescent="0.25">
      <c r="A1827" s="115" t="s">
        <v>3721</v>
      </c>
      <c r="B1827" s="193">
        <v>47586</v>
      </c>
    </row>
    <row r="1828" spans="1:2" x14ac:dyDescent="0.25">
      <c r="A1828" s="115" t="s">
        <v>3722</v>
      </c>
      <c r="B1828" s="193">
        <v>47587</v>
      </c>
    </row>
    <row r="1829" spans="1:2" x14ac:dyDescent="0.25">
      <c r="A1829" s="115" t="s">
        <v>3723</v>
      </c>
      <c r="B1829" s="193">
        <v>47588</v>
      </c>
    </row>
    <row r="1830" spans="1:2" x14ac:dyDescent="0.25">
      <c r="A1830" s="115" t="s">
        <v>3724</v>
      </c>
      <c r="B1830" s="193">
        <v>47589</v>
      </c>
    </row>
    <row r="1831" spans="1:2" x14ac:dyDescent="0.25">
      <c r="A1831" s="115" t="s">
        <v>3725</v>
      </c>
      <c r="B1831" s="193">
        <v>47590</v>
      </c>
    </row>
    <row r="1832" spans="1:2" x14ac:dyDescent="0.25">
      <c r="A1832" s="115" t="s">
        <v>3726</v>
      </c>
      <c r="B1832" s="193">
        <v>47591</v>
      </c>
    </row>
    <row r="1833" spans="1:2" x14ac:dyDescent="0.25">
      <c r="A1833" s="115" t="s">
        <v>3727</v>
      </c>
      <c r="B1833" s="193">
        <v>47592</v>
      </c>
    </row>
    <row r="1834" spans="1:2" x14ac:dyDescent="0.25">
      <c r="A1834" s="115" t="s">
        <v>3728</v>
      </c>
      <c r="B1834" s="193">
        <v>47593</v>
      </c>
    </row>
    <row r="1835" spans="1:2" x14ac:dyDescent="0.25">
      <c r="A1835" s="115" t="s">
        <v>3729</v>
      </c>
      <c r="B1835" s="193">
        <v>47594</v>
      </c>
    </row>
    <row r="1836" spans="1:2" x14ac:dyDescent="0.25">
      <c r="A1836" s="115" t="s">
        <v>3730</v>
      </c>
      <c r="B1836" s="193">
        <v>47595</v>
      </c>
    </row>
    <row r="1837" spans="1:2" x14ac:dyDescent="0.25">
      <c r="A1837" s="115" t="s">
        <v>3731</v>
      </c>
      <c r="B1837" s="193">
        <v>47596</v>
      </c>
    </row>
    <row r="1838" spans="1:2" x14ac:dyDescent="0.25">
      <c r="A1838" s="115" t="s">
        <v>3732</v>
      </c>
      <c r="B1838" s="193">
        <v>47597</v>
      </c>
    </row>
    <row r="1839" spans="1:2" x14ac:dyDescent="0.25">
      <c r="A1839" s="115" t="s">
        <v>3733</v>
      </c>
      <c r="B1839" s="193">
        <v>47598</v>
      </c>
    </row>
    <row r="1840" spans="1:2" x14ac:dyDescent="0.25">
      <c r="A1840" s="115" t="s">
        <v>3734</v>
      </c>
      <c r="B1840" s="193">
        <v>47599</v>
      </c>
    </row>
    <row r="1841" spans="1:2" x14ac:dyDescent="0.25">
      <c r="A1841" s="115" t="s">
        <v>3735</v>
      </c>
      <c r="B1841" s="193">
        <v>47600</v>
      </c>
    </row>
    <row r="1842" spans="1:2" x14ac:dyDescent="0.25">
      <c r="A1842" s="115" t="s">
        <v>3736</v>
      </c>
      <c r="B1842" s="193">
        <v>47601</v>
      </c>
    </row>
    <row r="1843" spans="1:2" x14ac:dyDescent="0.25">
      <c r="A1843" s="115" t="s">
        <v>3737</v>
      </c>
      <c r="B1843" s="193">
        <v>47602</v>
      </c>
    </row>
    <row r="1844" spans="1:2" x14ac:dyDescent="0.25">
      <c r="A1844" s="115" t="s">
        <v>3738</v>
      </c>
      <c r="B1844" s="193">
        <v>47603</v>
      </c>
    </row>
    <row r="1845" spans="1:2" x14ac:dyDescent="0.25">
      <c r="A1845" s="115" t="s">
        <v>3739</v>
      </c>
      <c r="B1845" s="193">
        <v>47604</v>
      </c>
    </row>
    <row r="1846" spans="1:2" x14ac:dyDescent="0.25">
      <c r="A1846" s="115" t="s">
        <v>3740</v>
      </c>
      <c r="B1846" s="193">
        <v>47605</v>
      </c>
    </row>
    <row r="1847" spans="1:2" x14ac:dyDescent="0.25">
      <c r="A1847" s="115" t="s">
        <v>3741</v>
      </c>
      <c r="B1847" s="193">
        <v>47606</v>
      </c>
    </row>
    <row r="1848" spans="1:2" x14ac:dyDescent="0.25">
      <c r="A1848" s="115" t="s">
        <v>3742</v>
      </c>
      <c r="B1848" s="193">
        <v>47607</v>
      </c>
    </row>
    <row r="1849" spans="1:2" x14ac:dyDescent="0.25">
      <c r="A1849" s="115" t="s">
        <v>3743</v>
      </c>
      <c r="B1849" s="193">
        <v>47608</v>
      </c>
    </row>
    <row r="1850" spans="1:2" x14ac:dyDescent="0.25">
      <c r="A1850" s="115" t="s">
        <v>3744</v>
      </c>
      <c r="B1850" s="193">
        <v>47609</v>
      </c>
    </row>
    <row r="1851" spans="1:2" x14ac:dyDescent="0.25">
      <c r="A1851" s="115" t="s">
        <v>3745</v>
      </c>
      <c r="B1851" s="193">
        <v>47610</v>
      </c>
    </row>
    <row r="1852" spans="1:2" x14ac:dyDescent="0.25">
      <c r="A1852" s="115" t="s">
        <v>3746</v>
      </c>
      <c r="B1852" s="193">
        <v>47611</v>
      </c>
    </row>
    <row r="1853" spans="1:2" x14ac:dyDescent="0.25">
      <c r="A1853" s="115" t="s">
        <v>3747</v>
      </c>
      <c r="B1853" s="193">
        <v>47612</v>
      </c>
    </row>
    <row r="1854" spans="1:2" x14ac:dyDescent="0.25">
      <c r="A1854" s="115" t="s">
        <v>3748</v>
      </c>
      <c r="B1854" s="193">
        <v>47613</v>
      </c>
    </row>
    <row r="1855" spans="1:2" x14ac:dyDescent="0.25">
      <c r="A1855" s="115" t="s">
        <v>3749</v>
      </c>
      <c r="B1855" s="193">
        <v>47614</v>
      </c>
    </row>
    <row r="1856" spans="1:2" x14ac:dyDescent="0.25">
      <c r="A1856" s="115" t="s">
        <v>3750</v>
      </c>
      <c r="B1856" s="193">
        <v>47615</v>
      </c>
    </row>
    <row r="1857" spans="1:2" x14ac:dyDescent="0.25">
      <c r="A1857" s="115" t="s">
        <v>3751</v>
      </c>
      <c r="B1857" s="193">
        <v>47616</v>
      </c>
    </row>
    <row r="1858" spans="1:2" x14ac:dyDescent="0.25">
      <c r="A1858" s="115" t="s">
        <v>3752</v>
      </c>
      <c r="B1858" s="193">
        <v>47617</v>
      </c>
    </row>
    <row r="1859" spans="1:2" x14ac:dyDescent="0.25">
      <c r="A1859" s="115" t="s">
        <v>3753</v>
      </c>
      <c r="B1859" s="193">
        <v>47618</v>
      </c>
    </row>
    <row r="1860" spans="1:2" x14ac:dyDescent="0.25">
      <c r="A1860" s="115" t="s">
        <v>3754</v>
      </c>
      <c r="B1860" s="193">
        <v>47619</v>
      </c>
    </row>
    <row r="1861" spans="1:2" x14ac:dyDescent="0.25">
      <c r="A1861" s="115" t="s">
        <v>3755</v>
      </c>
      <c r="B1861" s="193">
        <v>47620</v>
      </c>
    </row>
    <row r="1862" spans="1:2" x14ac:dyDescent="0.25">
      <c r="A1862" s="115" t="s">
        <v>3756</v>
      </c>
      <c r="B1862" s="193">
        <v>47621</v>
      </c>
    </row>
    <row r="1863" spans="1:2" x14ac:dyDescent="0.25">
      <c r="A1863" s="115" t="s">
        <v>3757</v>
      </c>
      <c r="B1863" s="193">
        <v>47622</v>
      </c>
    </row>
    <row r="1864" spans="1:2" x14ac:dyDescent="0.25">
      <c r="A1864" s="115" t="s">
        <v>3758</v>
      </c>
      <c r="B1864" s="193">
        <v>47623</v>
      </c>
    </row>
    <row r="1865" spans="1:2" x14ac:dyDescent="0.25">
      <c r="A1865" s="115" t="s">
        <v>3759</v>
      </c>
      <c r="B1865" s="193">
        <v>47624</v>
      </c>
    </row>
    <row r="1866" spans="1:2" x14ac:dyDescent="0.25">
      <c r="A1866" s="115" t="s">
        <v>3760</v>
      </c>
      <c r="B1866" s="193">
        <v>47625</v>
      </c>
    </row>
    <row r="1867" spans="1:2" x14ac:dyDescent="0.25">
      <c r="A1867" s="115" t="s">
        <v>3761</v>
      </c>
      <c r="B1867" s="193">
        <v>47626</v>
      </c>
    </row>
    <row r="1868" spans="1:2" x14ac:dyDescent="0.25">
      <c r="A1868" s="115" t="s">
        <v>3762</v>
      </c>
      <c r="B1868" s="193">
        <v>47627</v>
      </c>
    </row>
    <row r="1869" spans="1:2" x14ac:dyDescent="0.25">
      <c r="A1869" s="115" t="s">
        <v>3763</v>
      </c>
      <c r="B1869" s="193">
        <v>47628</v>
      </c>
    </row>
    <row r="1870" spans="1:2" x14ac:dyDescent="0.25">
      <c r="A1870" s="115" t="s">
        <v>3764</v>
      </c>
      <c r="B1870" s="193">
        <v>47629</v>
      </c>
    </row>
    <row r="1871" spans="1:2" x14ac:dyDescent="0.25">
      <c r="A1871" s="115" t="s">
        <v>3765</v>
      </c>
      <c r="B1871" s="193">
        <v>47630</v>
      </c>
    </row>
    <row r="1872" spans="1:2" x14ac:dyDescent="0.25">
      <c r="A1872" s="115" t="s">
        <v>3766</v>
      </c>
      <c r="B1872" s="193">
        <v>47631</v>
      </c>
    </row>
    <row r="1873" spans="1:2" x14ac:dyDescent="0.25">
      <c r="A1873" s="115" t="s">
        <v>3767</v>
      </c>
      <c r="B1873" s="193">
        <v>47632</v>
      </c>
    </row>
    <row r="1874" spans="1:2" x14ac:dyDescent="0.25">
      <c r="A1874" s="115" t="s">
        <v>3768</v>
      </c>
      <c r="B1874" s="193">
        <v>47633</v>
      </c>
    </row>
    <row r="1875" spans="1:2" x14ac:dyDescent="0.25">
      <c r="A1875" s="115" t="s">
        <v>3769</v>
      </c>
      <c r="B1875" s="193">
        <v>47634</v>
      </c>
    </row>
    <row r="1876" spans="1:2" x14ac:dyDescent="0.25">
      <c r="A1876" s="115" t="s">
        <v>3770</v>
      </c>
      <c r="B1876" s="193">
        <v>47635</v>
      </c>
    </row>
    <row r="1877" spans="1:2" x14ac:dyDescent="0.25">
      <c r="A1877" s="115" t="s">
        <v>3771</v>
      </c>
      <c r="B1877" s="193">
        <v>47636</v>
      </c>
    </row>
    <row r="1878" spans="1:2" x14ac:dyDescent="0.25">
      <c r="A1878" s="115" t="s">
        <v>3772</v>
      </c>
      <c r="B1878" s="193">
        <v>47637</v>
      </c>
    </row>
    <row r="1879" spans="1:2" x14ac:dyDescent="0.25">
      <c r="A1879" s="115" t="s">
        <v>3773</v>
      </c>
      <c r="B1879" s="193">
        <v>47638</v>
      </c>
    </row>
    <row r="1880" spans="1:2" x14ac:dyDescent="0.25">
      <c r="A1880" s="115" t="s">
        <v>3774</v>
      </c>
      <c r="B1880" s="193">
        <v>47639</v>
      </c>
    </row>
    <row r="1881" spans="1:2" x14ac:dyDescent="0.25">
      <c r="A1881" s="115" t="s">
        <v>3775</v>
      </c>
      <c r="B1881" s="193">
        <v>47640</v>
      </c>
    </row>
    <row r="1882" spans="1:2" x14ac:dyDescent="0.25">
      <c r="A1882" s="115" t="s">
        <v>3776</v>
      </c>
      <c r="B1882" s="193">
        <v>47641</v>
      </c>
    </row>
    <row r="1883" spans="1:2" x14ac:dyDescent="0.25">
      <c r="A1883" s="115" t="s">
        <v>3777</v>
      </c>
      <c r="B1883" s="193">
        <v>47642</v>
      </c>
    </row>
    <row r="1884" spans="1:2" x14ac:dyDescent="0.25">
      <c r="A1884" s="115" t="s">
        <v>3778</v>
      </c>
      <c r="B1884" s="193">
        <v>47643</v>
      </c>
    </row>
    <row r="1885" spans="1:2" x14ac:dyDescent="0.25">
      <c r="A1885" s="115" t="s">
        <v>3779</v>
      </c>
      <c r="B1885" s="193">
        <v>47644</v>
      </c>
    </row>
    <row r="1886" spans="1:2" x14ac:dyDescent="0.25">
      <c r="A1886" s="115" t="s">
        <v>3780</v>
      </c>
      <c r="B1886" s="193">
        <v>47645</v>
      </c>
    </row>
    <row r="1887" spans="1:2" x14ac:dyDescent="0.25">
      <c r="A1887" s="115" t="s">
        <v>3781</v>
      </c>
      <c r="B1887" s="193">
        <v>47646</v>
      </c>
    </row>
    <row r="1888" spans="1:2" x14ac:dyDescent="0.25">
      <c r="A1888" s="115" t="s">
        <v>3782</v>
      </c>
      <c r="B1888" s="193">
        <v>47647</v>
      </c>
    </row>
    <row r="1889" spans="1:2" x14ac:dyDescent="0.25">
      <c r="A1889" s="115" t="s">
        <v>3783</v>
      </c>
      <c r="B1889" s="193">
        <v>47648</v>
      </c>
    </row>
    <row r="1890" spans="1:2" x14ac:dyDescent="0.25">
      <c r="A1890" s="115" t="s">
        <v>3784</v>
      </c>
      <c r="B1890" s="193">
        <v>47649</v>
      </c>
    </row>
    <row r="1891" spans="1:2" x14ac:dyDescent="0.25">
      <c r="A1891" s="115" t="s">
        <v>3785</v>
      </c>
      <c r="B1891" s="193">
        <v>47650</v>
      </c>
    </row>
    <row r="1892" spans="1:2" x14ac:dyDescent="0.25">
      <c r="A1892" s="115" t="s">
        <v>3786</v>
      </c>
      <c r="B1892" s="193">
        <v>47651</v>
      </c>
    </row>
    <row r="1893" spans="1:2" x14ac:dyDescent="0.25">
      <c r="A1893" s="115" t="s">
        <v>3787</v>
      </c>
      <c r="B1893" s="193">
        <v>47652</v>
      </c>
    </row>
    <row r="1894" spans="1:2" x14ac:dyDescent="0.25">
      <c r="A1894" s="115" t="s">
        <v>3788</v>
      </c>
      <c r="B1894" s="193">
        <v>47653</v>
      </c>
    </row>
    <row r="1895" spans="1:2" x14ac:dyDescent="0.25">
      <c r="A1895" s="115" t="s">
        <v>3789</v>
      </c>
      <c r="B1895" s="193">
        <v>47654</v>
      </c>
    </row>
    <row r="1896" spans="1:2" x14ac:dyDescent="0.25">
      <c r="A1896" s="115" t="s">
        <v>3790</v>
      </c>
      <c r="B1896" s="193">
        <v>47655</v>
      </c>
    </row>
    <row r="1897" spans="1:2" x14ac:dyDescent="0.25">
      <c r="A1897" s="115" t="s">
        <v>3791</v>
      </c>
      <c r="B1897" s="193">
        <v>47656</v>
      </c>
    </row>
    <row r="1898" spans="1:2" x14ac:dyDescent="0.25">
      <c r="A1898" s="115" t="s">
        <v>3792</v>
      </c>
      <c r="B1898" s="193">
        <v>47657</v>
      </c>
    </row>
    <row r="1899" spans="1:2" x14ac:dyDescent="0.25">
      <c r="A1899" s="115" t="s">
        <v>3793</v>
      </c>
      <c r="B1899" s="193">
        <v>47658</v>
      </c>
    </row>
    <row r="1900" spans="1:2" x14ac:dyDescent="0.25">
      <c r="A1900" s="115" t="s">
        <v>3794</v>
      </c>
      <c r="B1900" s="193">
        <v>47659</v>
      </c>
    </row>
    <row r="1901" spans="1:2" x14ac:dyDescent="0.25">
      <c r="A1901" s="115" t="s">
        <v>3795</v>
      </c>
      <c r="B1901" s="193">
        <v>47660</v>
      </c>
    </row>
    <row r="1902" spans="1:2" x14ac:dyDescent="0.25">
      <c r="A1902" s="115" t="s">
        <v>3796</v>
      </c>
      <c r="B1902" s="193">
        <v>47661</v>
      </c>
    </row>
    <row r="1903" spans="1:2" x14ac:dyDescent="0.25">
      <c r="A1903" s="115" t="s">
        <v>3797</v>
      </c>
      <c r="B1903" s="193">
        <v>47662</v>
      </c>
    </row>
    <row r="1904" spans="1:2" x14ac:dyDescent="0.25">
      <c r="A1904" s="115" t="s">
        <v>3798</v>
      </c>
      <c r="B1904" s="193">
        <v>47663</v>
      </c>
    </row>
    <row r="1905" spans="1:2" x14ac:dyDescent="0.25">
      <c r="A1905" s="115" t="s">
        <v>3799</v>
      </c>
      <c r="B1905" s="193">
        <v>47664</v>
      </c>
    </row>
    <row r="1906" spans="1:2" x14ac:dyDescent="0.25">
      <c r="A1906" s="115" t="s">
        <v>3800</v>
      </c>
      <c r="B1906" s="193">
        <v>47665</v>
      </c>
    </row>
    <row r="1907" spans="1:2" x14ac:dyDescent="0.25">
      <c r="A1907" s="115" t="s">
        <v>3801</v>
      </c>
      <c r="B1907" s="193">
        <v>47666</v>
      </c>
    </row>
    <row r="1908" spans="1:2" x14ac:dyDescent="0.25">
      <c r="A1908" s="115" t="s">
        <v>3802</v>
      </c>
      <c r="B1908" s="193">
        <v>47667</v>
      </c>
    </row>
    <row r="1909" spans="1:2" x14ac:dyDescent="0.25">
      <c r="A1909" s="115" t="s">
        <v>3803</v>
      </c>
      <c r="B1909" s="193">
        <v>47668</v>
      </c>
    </row>
    <row r="1910" spans="1:2" x14ac:dyDescent="0.25">
      <c r="A1910" s="115" t="s">
        <v>3804</v>
      </c>
      <c r="B1910" s="193">
        <v>47669</v>
      </c>
    </row>
    <row r="1911" spans="1:2" x14ac:dyDescent="0.25">
      <c r="A1911" s="115" t="s">
        <v>3805</v>
      </c>
      <c r="B1911" s="193">
        <v>47670</v>
      </c>
    </row>
    <row r="1912" spans="1:2" x14ac:dyDescent="0.25">
      <c r="A1912" s="115" t="s">
        <v>3806</v>
      </c>
      <c r="B1912" s="193">
        <v>47671</v>
      </c>
    </row>
    <row r="1913" spans="1:2" x14ac:dyDescent="0.25">
      <c r="A1913" s="115" t="s">
        <v>3807</v>
      </c>
      <c r="B1913" s="193">
        <v>47672</v>
      </c>
    </row>
    <row r="1914" spans="1:2" x14ac:dyDescent="0.25">
      <c r="A1914" s="115" t="s">
        <v>3808</v>
      </c>
      <c r="B1914" s="193">
        <v>47673</v>
      </c>
    </row>
    <row r="1915" spans="1:2" x14ac:dyDescent="0.25">
      <c r="A1915" s="115" t="s">
        <v>3809</v>
      </c>
      <c r="B1915" s="193">
        <v>47674</v>
      </c>
    </row>
    <row r="1916" spans="1:2" x14ac:dyDescent="0.25">
      <c r="A1916" s="115" t="s">
        <v>3810</v>
      </c>
      <c r="B1916" s="193">
        <v>47675</v>
      </c>
    </row>
    <row r="1917" spans="1:2" x14ac:dyDescent="0.25">
      <c r="A1917" s="115" t="s">
        <v>3811</v>
      </c>
      <c r="B1917" s="193">
        <v>47676</v>
      </c>
    </row>
    <row r="1918" spans="1:2" x14ac:dyDescent="0.25">
      <c r="A1918" s="115" t="s">
        <v>3812</v>
      </c>
      <c r="B1918" s="193">
        <v>47677</v>
      </c>
    </row>
    <row r="1919" spans="1:2" x14ac:dyDescent="0.25">
      <c r="A1919" s="115" t="s">
        <v>3813</v>
      </c>
      <c r="B1919" s="193">
        <v>47678</v>
      </c>
    </row>
    <row r="1920" spans="1:2" x14ac:dyDescent="0.25">
      <c r="A1920" s="115" t="s">
        <v>3814</v>
      </c>
      <c r="B1920" s="193">
        <v>47679</v>
      </c>
    </row>
    <row r="1921" spans="1:2" x14ac:dyDescent="0.25">
      <c r="A1921" s="115" t="s">
        <v>3815</v>
      </c>
      <c r="B1921" s="193">
        <v>47680</v>
      </c>
    </row>
    <row r="1922" spans="1:2" x14ac:dyDescent="0.25">
      <c r="A1922" s="115" t="s">
        <v>3816</v>
      </c>
      <c r="B1922" s="193">
        <v>47681</v>
      </c>
    </row>
    <row r="1923" spans="1:2" x14ac:dyDescent="0.25">
      <c r="A1923" s="115" t="s">
        <v>3817</v>
      </c>
      <c r="B1923" s="193">
        <v>47682</v>
      </c>
    </row>
    <row r="1924" spans="1:2" x14ac:dyDescent="0.25">
      <c r="A1924" s="115" t="s">
        <v>3818</v>
      </c>
      <c r="B1924" s="193">
        <v>47683</v>
      </c>
    </row>
    <row r="1925" spans="1:2" x14ac:dyDescent="0.25">
      <c r="A1925" s="115" t="s">
        <v>3819</v>
      </c>
      <c r="B1925" s="193">
        <v>47684</v>
      </c>
    </row>
    <row r="1926" spans="1:2" x14ac:dyDescent="0.25">
      <c r="A1926" s="115" t="s">
        <v>3820</v>
      </c>
      <c r="B1926" s="193">
        <v>47685</v>
      </c>
    </row>
    <row r="1927" spans="1:2" x14ac:dyDescent="0.25">
      <c r="A1927" s="115" t="s">
        <v>3821</v>
      </c>
      <c r="B1927" s="193">
        <v>47686</v>
      </c>
    </row>
    <row r="1928" spans="1:2" x14ac:dyDescent="0.25">
      <c r="A1928" s="115" t="s">
        <v>3822</v>
      </c>
      <c r="B1928" s="193">
        <v>47687</v>
      </c>
    </row>
    <row r="1929" spans="1:2" x14ac:dyDescent="0.25">
      <c r="A1929" s="115" t="s">
        <v>3823</v>
      </c>
      <c r="B1929" s="193">
        <v>47688</v>
      </c>
    </row>
    <row r="1930" spans="1:2" x14ac:dyDescent="0.25">
      <c r="A1930" s="115" t="s">
        <v>3824</v>
      </c>
      <c r="B1930" s="193">
        <v>47689</v>
      </c>
    </row>
    <row r="1931" spans="1:2" x14ac:dyDescent="0.25">
      <c r="A1931" s="115" t="s">
        <v>3825</v>
      </c>
      <c r="B1931" s="193">
        <v>47690</v>
      </c>
    </row>
    <row r="1932" spans="1:2" x14ac:dyDescent="0.25">
      <c r="A1932" s="115" t="s">
        <v>3826</v>
      </c>
      <c r="B1932" s="193">
        <v>47691</v>
      </c>
    </row>
    <row r="1933" spans="1:2" x14ac:dyDescent="0.25">
      <c r="A1933" s="115" t="s">
        <v>3827</v>
      </c>
      <c r="B1933" s="193">
        <v>47692</v>
      </c>
    </row>
    <row r="1934" spans="1:2" x14ac:dyDescent="0.25">
      <c r="A1934" s="115" t="s">
        <v>3828</v>
      </c>
      <c r="B1934" s="193">
        <v>47693</v>
      </c>
    </row>
    <row r="1935" spans="1:2" x14ac:dyDescent="0.25">
      <c r="A1935" s="115" t="s">
        <v>3829</v>
      </c>
      <c r="B1935" s="193">
        <v>47694</v>
      </c>
    </row>
    <row r="1936" spans="1:2" x14ac:dyDescent="0.25">
      <c r="A1936" s="115" t="s">
        <v>3830</v>
      </c>
      <c r="B1936" s="193">
        <v>47695</v>
      </c>
    </row>
    <row r="1937" spans="1:2" x14ac:dyDescent="0.25">
      <c r="A1937" s="115" t="s">
        <v>3831</v>
      </c>
      <c r="B1937" s="193">
        <v>47696</v>
      </c>
    </row>
    <row r="1938" spans="1:2" x14ac:dyDescent="0.25">
      <c r="A1938" s="115" t="s">
        <v>3832</v>
      </c>
      <c r="B1938" s="193">
        <v>47697</v>
      </c>
    </row>
    <row r="1939" spans="1:2" x14ac:dyDescent="0.25">
      <c r="A1939" s="115" t="s">
        <v>3833</v>
      </c>
      <c r="B1939" s="193">
        <v>47698</v>
      </c>
    </row>
    <row r="1940" spans="1:2" x14ac:dyDescent="0.25">
      <c r="A1940" s="115" t="s">
        <v>3834</v>
      </c>
      <c r="B1940" s="193">
        <v>47699</v>
      </c>
    </row>
    <row r="1941" spans="1:2" x14ac:dyDescent="0.25">
      <c r="A1941" s="115" t="s">
        <v>3835</v>
      </c>
      <c r="B1941" s="193">
        <v>47700</v>
      </c>
    </row>
    <row r="1942" spans="1:2" x14ac:dyDescent="0.25">
      <c r="A1942" s="115" t="s">
        <v>3836</v>
      </c>
      <c r="B1942" s="193">
        <v>47701</v>
      </c>
    </row>
    <row r="1943" spans="1:2" x14ac:dyDescent="0.25">
      <c r="A1943" s="115" t="s">
        <v>3837</v>
      </c>
      <c r="B1943" s="193">
        <v>47702</v>
      </c>
    </row>
    <row r="1944" spans="1:2" x14ac:dyDescent="0.25">
      <c r="A1944" s="115" t="s">
        <v>3838</v>
      </c>
      <c r="B1944" s="193">
        <v>47703</v>
      </c>
    </row>
    <row r="1945" spans="1:2" x14ac:dyDescent="0.25">
      <c r="A1945" s="115" t="s">
        <v>3839</v>
      </c>
      <c r="B1945" s="193">
        <v>47704</v>
      </c>
    </row>
    <row r="1946" spans="1:2" x14ac:dyDescent="0.25">
      <c r="A1946" s="115" t="s">
        <v>3840</v>
      </c>
      <c r="B1946" s="193">
        <v>47705</v>
      </c>
    </row>
    <row r="1947" spans="1:2" x14ac:dyDescent="0.25">
      <c r="A1947" s="115" t="s">
        <v>3841</v>
      </c>
      <c r="B1947" s="193">
        <v>47706</v>
      </c>
    </row>
    <row r="1948" spans="1:2" x14ac:dyDescent="0.25">
      <c r="A1948" s="115" t="s">
        <v>3842</v>
      </c>
      <c r="B1948" s="193">
        <v>47707</v>
      </c>
    </row>
    <row r="1949" spans="1:2" x14ac:dyDescent="0.25">
      <c r="A1949" s="115" t="s">
        <v>3843</v>
      </c>
      <c r="B1949" s="193">
        <v>47708</v>
      </c>
    </row>
    <row r="1950" spans="1:2" x14ac:dyDescent="0.25">
      <c r="A1950" s="115" t="s">
        <v>3844</v>
      </c>
      <c r="B1950" s="193">
        <v>47709</v>
      </c>
    </row>
    <row r="1951" spans="1:2" x14ac:dyDescent="0.25">
      <c r="A1951" s="115" t="s">
        <v>3845</v>
      </c>
      <c r="B1951" s="193">
        <v>47710</v>
      </c>
    </row>
    <row r="1952" spans="1:2" x14ac:dyDescent="0.25">
      <c r="A1952" s="115" t="s">
        <v>3846</v>
      </c>
      <c r="B1952" s="193">
        <v>47711</v>
      </c>
    </row>
    <row r="1953" spans="1:2" x14ac:dyDescent="0.25">
      <c r="A1953" s="115" t="s">
        <v>3847</v>
      </c>
      <c r="B1953" s="193">
        <v>47712</v>
      </c>
    </row>
    <row r="1954" spans="1:2" x14ac:dyDescent="0.25">
      <c r="A1954" s="115" t="s">
        <v>3848</v>
      </c>
      <c r="B1954" s="193">
        <v>47713</v>
      </c>
    </row>
    <row r="1955" spans="1:2" x14ac:dyDescent="0.25">
      <c r="A1955" s="115" t="s">
        <v>3849</v>
      </c>
      <c r="B1955" s="193">
        <v>47714</v>
      </c>
    </row>
    <row r="1956" spans="1:2" x14ac:dyDescent="0.25">
      <c r="A1956" s="115" t="s">
        <v>3850</v>
      </c>
      <c r="B1956" s="193">
        <v>47715</v>
      </c>
    </row>
    <row r="1957" spans="1:2" x14ac:dyDescent="0.25">
      <c r="A1957" s="115" t="s">
        <v>3851</v>
      </c>
      <c r="B1957" s="193">
        <v>47716</v>
      </c>
    </row>
    <row r="1958" spans="1:2" x14ac:dyDescent="0.25">
      <c r="A1958" s="115" t="s">
        <v>3852</v>
      </c>
      <c r="B1958" s="193">
        <v>47717</v>
      </c>
    </row>
    <row r="1959" spans="1:2" x14ac:dyDescent="0.25">
      <c r="A1959" s="115" t="s">
        <v>3853</v>
      </c>
      <c r="B1959" s="193">
        <v>47718</v>
      </c>
    </row>
    <row r="1960" spans="1:2" x14ac:dyDescent="0.25">
      <c r="A1960" s="115" t="s">
        <v>3854</v>
      </c>
      <c r="B1960" s="193">
        <v>47719</v>
      </c>
    </row>
    <row r="1961" spans="1:2" x14ac:dyDescent="0.25">
      <c r="A1961" s="115" t="s">
        <v>3855</v>
      </c>
      <c r="B1961" s="193">
        <v>47720</v>
      </c>
    </row>
    <row r="1962" spans="1:2" x14ac:dyDescent="0.25">
      <c r="A1962" s="115" t="s">
        <v>3856</v>
      </c>
      <c r="B1962" s="193">
        <v>47721</v>
      </c>
    </row>
    <row r="1963" spans="1:2" x14ac:dyDescent="0.25">
      <c r="A1963" s="115" t="s">
        <v>3857</v>
      </c>
      <c r="B1963" s="193">
        <v>47722</v>
      </c>
    </row>
    <row r="1964" spans="1:2" x14ac:dyDescent="0.25">
      <c r="A1964" s="115" t="s">
        <v>3858</v>
      </c>
      <c r="B1964" s="193">
        <v>47723</v>
      </c>
    </row>
    <row r="1965" spans="1:2" x14ac:dyDescent="0.25">
      <c r="A1965" s="115" t="s">
        <v>3859</v>
      </c>
      <c r="B1965" s="193">
        <v>47724</v>
      </c>
    </row>
    <row r="1966" spans="1:2" x14ac:dyDescent="0.25">
      <c r="A1966" s="115" t="s">
        <v>3860</v>
      </c>
      <c r="B1966" s="193">
        <v>47725</v>
      </c>
    </row>
    <row r="1967" spans="1:2" x14ac:dyDescent="0.25">
      <c r="A1967" s="115" t="s">
        <v>3861</v>
      </c>
      <c r="B1967" s="193">
        <v>47726</v>
      </c>
    </row>
    <row r="1968" spans="1:2" x14ac:dyDescent="0.25">
      <c r="A1968" s="115" t="s">
        <v>3862</v>
      </c>
      <c r="B1968" s="193">
        <v>47727</v>
      </c>
    </row>
    <row r="1969" spans="1:2" x14ac:dyDescent="0.25">
      <c r="A1969" s="115" t="s">
        <v>3863</v>
      </c>
      <c r="B1969" s="193">
        <v>47728</v>
      </c>
    </row>
    <row r="1970" spans="1:2" x14ac:dyDescent="0.25">
      <c r="A1970" s="115" t="s">
        <v>3864</v>
      </c>
      <c r="B1970" s="193">
        <v>47729</v>
      </c>
    </row>
    <row r="1971" spans="1:2" x14ac:dyDescent="0.25">
      <c r="A1971" s="115" t="s">
        <v>3865</v>
      </c>
      <c r="B1971" s="193">
        <v>47730</v>
      </c>
    </row>
    <row r="1972" spans="1:2" x14ac:dyDescent="0.25">
      <c r="A1972" s="115" t="s">
        <v>3866</v>
      </c>
      <c r="B1972" s="193">
        <v>47731</v>
      </c>
    </row>
    <row r="1973" spans="1:2" x14ac:dyDescent="0.25">
      <c r="A1973" s="115" t="s">
        <v>3867</v>
      </c>
      <c r="B1973" s="193">
        <v>47732</v>
      </c>
    </row>
    <row r="1974" spans="1:2" x14ac:dyDescent="0.25">
      <c r="A1974" s="115" t="s">
        <v>3868</v>
      </c>
      <c r="B1974" s="193">
        <v>47733</v>
      </c>
    </row>
    <row r="1975" spans="1:2" x14ac:dyDescent="0.25">
      <c r="A1975" s="115" t="s">
        <v>3869</v>
      </c>
      <c r="B1975" s="193">
        <v>47734</v>
      </c>
    </row>
    <row r="1976" spans="1:2" x14ac:dyDescent="0.25">
      <c r="A1976" s="115" t="s">
        <v>3870</v>
      </c>
      <c r="B1976" s="193">
        <v>47735</v>
      </c>
    </row>
    <row r="1977" spans="1:2" x14ac:dyDescent="0.25">
      <c r="A1977" s="115" t="s">
        <v>3871</v>
      </c>
      <c r="B1977" s="193">
        <v>47736</v>
      </c>
    </row>
    <row r="1978" spans="1:2" x14ac:dyDescent="0.25">
      <c r="A1978" s="115" t="s">
        <v>3872</v>
      </c>
      <c r="B1978" s="193">
        <v>47737</v>
      </c>
    </row>
    <row r="1979" spans="1:2" x14ac:dyDescent="0.25">
      <c r="A1979" s="115" t="s">
        <v>3873</v>
      </c>
      <c r="B1979" s="193">
        <v>47738</v>
      </c>
    </row>
    <row r="1980" spans="1:2" x14ac:dyDescent="0.25">
      <c r="A1980" s="115" t="s">
        <v>3874</v>
      </c>
      <c r="B1980" s="193">
        <v>47739</v>
      </c>
    </row>
    <row r="1981" spans="1:2" x14ac:dyDescent="0.25">
      <c r="A1981" s="115" t="s">
        <v>3875</v>
      </c>
      <c r="B1981" s="193">
        <v>47740</v>
      </c>
    </row>
    <row r="1982" spans="1:2" x14ac:dyDescent="0.25">
      <c r="A1982" s="115" t="s">
        <v>3876</v>
      </c>
      <c r="B1982" s="193">
        <v>47741</v>
      </c>
    </row>
    <row r="1983" spans="1:2" x14ac:dyDescent="0.25">
      <c r="A1983" s="115" t="s">
        <v>3877</v>
      </c>
      <c r="B1983" s="193">
        <v>47742</v>
      </c>
    </row>
    <row r="1984" spans="1:2" x14ac:dyDescent="0.25">
      <c r="A1984" s="115" t="s">
        <v>3878</v>
      </c>
      <c r="B1984" s="193">
        <v>47743</v>
      </c>
    </row>
    <row r="1985" spans="1:2" x14ac:dyDescent="0.25">
      <c r="A1985" s="115" t="s">
        <v>3879</v>
      </c>
      <c r="B1985" s="193">
        <v>47744</v>
      </c>
    </row>
    <row r="1986" spans="1:2" x14ac:dyDescent="0.25">
      <c r="A1986" s="115" t="s">
        <v>3880</v>
      </c>
      <c r="B1986" s="193">
        <v>47745</v>
      </c>
    </row>
    <row r="1987" spans="1:2" x14ac:dyDescent="0.25">
      <c r="A1987" s="115" t="s">
        <v>3881</v>
      </c>
      <c r="B1987" s="193">
        <v>47746</v>
      </c>
    </row>
    <row r="1988" spans="1:2" x14ac:dyDescent="0.25">
      <c r="A1988" s="115" t="s">
        <v>3882</v>
      </c>
      <c r="B1988" s="193">
        <v>47747</v>
      </c>
    </row>
    <row r="1989" spans="1:2" x14ac:dyDescent="0.25">
      <c r="A1989" s="115" t="s">
        <v>3883</v>
      </c>
      <c r="B1989" s="193">
        <v>47748</v>
      </c>
    </row>
    <row r="1990" spans="1:2" x14ac:dyDescent="0.25">
      <c r="A1990" s="115" t="s">
        <v>3884</v>
      </c>
      <c r="B1990" s="193">
        <v>47749</v>
      </c>
    </row>
    <row r="1991" spans="1:2" x14ac:dyDescent="0.25">
      <c r="A1991" s="115" t="s">
        <v>3885</v>
      </c>
      <c r="B1991" s="193">
        <v>47750</v>
      </c>
    </row>
    <row r="1992" spans="1:2" x14ac:dyDescent="0.25">
      <c r="A1992" s="115" t="s">
        <v>3886</v>
      </c>
      <c r="B1992" s="193">
        <v>47751</v>
      </c>
    </row>
    <row r="1993" spans="1:2" x14ac:dyDescent="0.25">
      <c r="A1993" s="115" t="s">
        <v>3887</v>
      </c>
      <c r="B1993" s="193">
        <v>47752</v>
      </c>
    </row>
    <row r="1994" spans="1:2" x14ac:dyDescent="0.25">
      <c r="A1994" s="115" t="s">
        <v>3888</v>
      </c>
      <c r="B1994" s="193">
        <v>47753</v>
      </c>
    </row>
    <row r="1995" spans="1:2" x14ac:dyDescent="0.25">
      <c r="A1995" s="115" t="s">
        <v>3889</v>
      </c>
      <c r="B1995" s="193">
        <v>47754</v>
      </c>
    </row>
    <row r="1996" spans="1:2" x14ac:dyDescent="0.25">
      <c r="A1996" s="115" t="s">
        <v>3890</v>
      </c>
      <c r="B1996" s="193">
        <v>47755</v>
      </c>
    </row>
    <row r="1997" spans="1:2" x14ac:dyDescent="0.25">
      <c r="A1997" s="115" t="s">
        <v>3891</v>
      </c>
      <c r="B1997" s="193">
        <v>47756</v>
      </c>
    </row>
    <row r="1998" spans="1:2" x14ac:dyDescent="0.25">
      <c r="A1998" s="115" t="s">
        <v>3892</v>
      </c>
      <c r="B1998" s="193">
        <v>47757</v>
      </c>
    </row>
    <row r="1999" spans="1:2" x14ac:dyDescent="0.25">
      <c r="A1999" s="115" t="s">
        <v>3893</v>
      </c>
      <c r="B1999" s="193">
        <v>47758</v>
      </c>
    </row>
    <row r="2000" spans="1:2" x14ac:dyDescent="0.25">
      <c r="A2000" s="115" t="s">
        <v>3894</v>
      </c>
      <c r="B2000" s="193">
        <v>47759</v>
      </c>
    </row>
    <row r="2001" spans="1:2" x14ac:dyDescent="0.25">
      <c r="A2001" s="115" t="s">
        <v>3895</v>
      </c>
      <c r="B2001" s="193">
        <v>47760</v>
      </c>
    </row>
    <row r="2002" spans="1:2" x14ac:dyDescent="0.25">
      <c r="A2002" s="115" t="s">
        <v>3896</v>
      </c>
      <c r="B2002" s="193">
        <v>47761</v>
      </c>
    </row>
    <row r="2003" spans="1:2" x14ac:dyDescent="0.25">
      <c r="A2003" s="115" t="s">
        <v>3897</v>
      </c>
      <c r="B2003" s="193">
        <v>47762</v>
      </c>
    </row>
    <row r="2004" spans="1:2" x14ac:dyDescent="0.25">
      <c r="A2004" s="115" t="s">
        <v>3898</v>
      </c>
      <c r="B2004" s="193">
        <v>47763</v>
      </c>
    </row>
    <row r="2005" spans="1:2" x14ac:dyDescent="0.25">
      <c r="A2005" s="115" t="s">
        <v>3899</v>
      </c>
      <c r="B2005" s="193">
        <v>47764</v>
      </c>
    </row>
    <row r="2006" spans="1:2" x14ac:dyDescent="0.25">
      <c r="A2006" s="115" t="s">
        <v>3900</v>
      </c>
      <c r="B2006" s="193">
        <v>47765</v>
      </c>
    </row>
    <row r="2007" spans="1:2" x14ac:dyDescent="0.25">
      <c r="A2007" s="115" t="s">
        <v>3901</v>
      </c>
      <c r="B2007" s="193">
        <v>47766</v>
      </c>
    </row>
    <row r="2008" spans="1:2" x14ac:dyDescent="0.25">
      <c r="A2008" s="115" t="s">
        <v>3902</v>
      </c>
      <c r="B2008" s="193">
        <v>47767</v>
      </c>
    </row>
    <row r="2009" spans="1:2" x14ac:dyDescent="0.25">
      <c r="A2009" s="115" t="s">
        <v>3903</v>
      </c>
      <c r="B2009" s="193">
        <v>47768</v>
      </c>
    </row>
    <row r="2010" spans="1:2" x14ac:dyDescent="0.25">
      <c r="A2010" s="115" t="s">
        <v>3904</v>
      </c>
      <c r="B2010" s="193">
        <v>47769</v>
      </c>
    </row>
    <row r="2011" spans="1:2" x14ac:dyDescent="0.25">
      <c r="A2011" s="115" t="s">
        <v>3905</v>
      </c>
      <c r="B2011" s="193">
        <v>47770</v>
      </c>
    </row>
    <row r="2012" spans="1:2" x14ac:dyDescent="0.25">
      <c r="A2012" s="115" t="s">
        <v>3906</v>
      </c>
      <c r="B2012" s="193">
        <v>47771</v>
      </c>
    </row>
    <row r="2013" spans="1:2" x14ac:dyDescent="0.25">
      <c r="A2013" s="115" t="s">
        <v>3907</v>
      </c>
      <c r="B2013" s="193">
        <v>47772</v>
      </c>
    </row>
    <row r="2014" spans="1:2" x14ac:dyDescent="0.25">
      <c r="A2014" s="115" t="s">
        <v>3908</v>
      </c>
      <c r="B2014" s="193">
        <v>47773</v>
      </c>
    </row>
    <row r="2015" spans="1:2" x14ac:dyDescent="0.25">
      <c r="A2015" s="115" t="s">
        <v>3909</v>
      </c>
      <c r="B2015" s="193">
        <v>47774</v>
      </c>
    </row>
    <row r="2016" spans="1:2" x14ac:dyDescent="0.25">
      <c r="A2016" s="115" t="s">
        <v>3910</v>
      </c>
      <c r="B2016" s="193">
        <v>47775</v>
      </c>
    </row>
    <row r="2017" spans="1:2" x14ac:dyDescent="0.25">
      <c r="A2017" s="115" t="s">
        <v>3911</v>
      </c>
      <c r="B2017" s="193">
        <v>47776</v>
      </c>
    </row>
    <row r="2018" spans="1:2" x14ac:dyDescent="0.25">
      <c r="A2018" s="115" t="s">
        <v>3912</v>
      </c>
      <c r="B2018" s="193">
        <v>47777</v>
      </c>
    </row>
    <row r="2019" spans="1:2" x14ac:dyDescent="0.25">
      <c r="A2019" s="115" t="s">
        <v>3913</v>
      </c>
      <c r="B2019" s="193">
        <v>47778</v>
      </c>
    </row>
    <row r="2020" spans="1:2" x14ac:dyDescent="0.25">
      <c r="A2020" s="115" t="s">
        <v>3914</v>
      </c>
      <c r="B2020" s="193">
        <v>47779</v>
      </c>
    </row>
    <row r="2021" spans="1:2" x14ac:dyDescent="0.25">
      <c r="A2021" s="115" t="s">
        <v>3915</v>
      </c>
      <c r="B2021" s="193">
        <v>47780</v>
      </c>
    </row>
    <row r="2022" spans="1:2" x14ac:dyDescent="0.25">
      <c r="A2022" s="115" t="s">
        <v>3916</v>
      </c>
      <c r="B2022" s="193">
        <v>47781</v>
      </c>
    </row>
    <row r="2023" spans="1:2" x14ac:dyDescent="0.25">
      <c r="A2023" s="115" t="s">
        <v>3917</v>
      </c>
      <c r="B2023" s="193">
        <v>47782</v>
      </c>
    </row>
    <row r="2024" spans="1:2" x14ac:dyDescent="0.25">
      <c r="A2024" s="115" t="s">
        <v>3918</v>
      </c>
      <c r="B2024" s="193">
        <v>47783</v>
      </c>
    </row>
    <row r="2025" spans="1:2" x14ac:dyDescent="0.25">
      <c r="A2025" s="115" t="s">
        <v>3919</v>
      </c>
      <c r="B2025" s="193">
        <v>47784</v>
      </c>
    </row>
    <row r="2026" spans="1:2" x14ac:dyDescent="0.25">
      <c r="A2026" s="115" t="s">
        <v>3920</v>
      </c>
      <c r="B2026" s="193">
        <v>47785</v>
      </c>
    </row>
    <row r="2027" spans="1:2" x14ac:dyDescent="0.25">
      <c r="A2027" s="115" t="s">
        <v>3921</v>
      </c>
      <c r="B2027" s="193">
        <v>47786</v>
      </c>
    </row>
    <row r="2028" spans="1:2" x14ac:dyDescent="0.25">
      <c r="A2028" s="115" t="s">
        <v>3922</v>
      </c>
      <c r="B2028" s="193">
        <v>47787</v>
      </c>
    </row>
    <row r="2029" spans="1:2" x14ac:dyDescent="0.25">
      <c r="A2029" s="115" t="s">
        <v>3923</v>
      </c>
      <c r="B2029" s="193">
        <v>47788</v>
      </c>
    </row>
    <row r="2030" spans="1:2" x14ac:dyDescent="0.25">
      <c r="A2030" s="115" t="s">
        <v>3924</v>
      </c>
      <c r="B2030" s="193">
        <v>47789</v>
      </c>
    </row>
    <row r="2031" spans="1:2" x14ac:dyDescent="0.25">
      <c r="A2031" s="115" t="s">
        <v>3925</v>
      </c>
      <c r="B2031" s="193">
        <v>47790</v>
      </c>
    </row>
    <row r="2032" spans="1:2" x14ac:dyDescent="0.25">
      <c r="A2032" s="115" t="s">
        <v>3926</v>
      </c>
      <c r="B2032" s="193">
        <v>47791</v>
      </c>
    </row>
    <row r="2033" spans="1:2" x14ac:dyDescent="0.25">
      <c r="A2033" s="115" t="s">
        <v>3927</v>
      </c>
      <c r="B2033" s="193">
        <v>47792</v>
      </c>
    </row>
    <row r="2034" spans="1:2" x14ac:dyDescent="0.25">
      <c r="A2034" s="115" t="s">
        <v>3928</v>
      </c>
      <c r="B2034" s="193">
        <v>47793</v>
      </c>
    </row>
    <row r="2035" spans="1:2" x14ac:dyDescent="0.25">
      <c r="A2035" s="115" t="s">
        <v>3929</v>
      </c>
      <c r="B2035" s="193">
        <v>47794</v>
      </c>
    </row>
    <row r="2036" spans="1:2" x14ac:dyDescent="0.25">
      <c r="A2036" s="115" t="s">
        <v>3930</v>
      </c>
      <c r="B2036" s="193">
        <v>47795</v>
      </c>
    </row>
    <row r="2037" spans="1:2" x14ac:dyDescent="0.25">
      <c r="A2037" s="115" t="s">
        <v>3931</v>
      </c>
      <c r="B2037" s="193">
        <v>47796</v>
      </c>
    </row>
    <row r="2038" spans="1:2" x14ac:dyDescent="0.25">
      <c r="A2038" s="115" t="s">
        <v>3932</v>
      </c>
      <c r="B2038" s="193">
        <v>47797</v>
      </c>
    </row>
    <row r="2039" spans="1:2" x14ac:dyDescent="0.25">
      <c r="A2039" s="115" t="s">
        <v>3933</v>
      </c>
      <c r="B2039" s="193">
        <v>47798</v>
      </c>
    </row>
    <row r="2040" spans="1:2" x14ac:dyDescent="0.25">
      <c r="A2040" s="115" t="s">
        <v>3934</v>
      </c>
      <c r="B2040" s="193">
        <v>47799</v>
      </c>
    </row>
    <row r="2041" spans="1:2" x14ac:dyDescent="0.25">
      <c r="A2041" s="115" t="s">
        <v>3935</v>
      </c>
      <c r="B2041" s="193">
        <v>47800</v>
      </c>
    </row>
    <row r="2042" spans="1:2" x14ac:dyDescent="0.25">
      <c r="A2042" s="115" t="s">
        <v>3936</v>
      </c>
      <c r="B2042" s="193">
        <v>47801</v>
      </c>
    </row>
    <row r="2043" spans="1:2" x14ac:dyDescent="0.25">
      <c r="A2043" s="115" t="s">
        <v>3937</v>
      </c>
      <c r="B2043" s="193">
        <v>47802</v>
      </c>
    </row>
    <row r="2044" spans="1:2" x14ac:dyDescent="0.25">
      <c r="A2044" s="115" t="s">
        <v>3938</v>
      </c>
      <c r="B2044" s="193">
        <v>47803</v>
      </c>
    </row>
    <row r="2045" spans="1:2" x14ac:dyDescent="0.25">
      <c r="A2045" s="115" t="s">
        <v>3939</v>
      </c>
      <c r="B2045" s="193">
        <v>47804</v>
      </c>
    </row>
    <row r="2046" spans="1:2" x14ac:dyDescent="0.25">
      <c r="A2046" s="115" t="s">
        <v>3940</v>
      </c>
      <c r="B2046" s="193">
        <v>47805</v>
      </c>
    </row>
    <row r="2047" spans="1:2" x14ac:dyDescent="0.25">
      <c r="A2047" s="115" t="s">
        <v>3941</v>
      </c>
      <c r="B2047" s="193">
        <v>47806</v>
      </c>
    </row>
    <row r="2048" spans="1:2" x14ac:dyDescent="0.25">
      <c r="A2048" s="115" t="s">
        <v>3942</v>
      </c>
      <c r="B2048" s="193">
        <v>47807</v>
      </c>
    </row>
    <row r="2049" spans="1:2" x14ac:dyDescent="0.25">
      <c r="A2049" s="115" t="s">
        <v>3943</v>
      </c>
      <c r="B2049" s="193">
        <v>47808</v>
      </c>
    </row>
    <row r="2050" spans="1:2" x14ac:dyDescent="0.25">
      <c r="A2050" s="115" t="s">
        <v>3944</v>
      </c>
      <c r="B2050" s="193">
        <v>47809</v>
      </c>
    </row>
    <row r="2051" spans="1:2" x14ac:dyDescent="0.25">
      <c r="A2051" s="115" t="s">
        <v>3945</v>
      </c>
      <c r="B2051" s="193">
        <v>47810</v>
      </c>
    </row>
    <row r="2052" spans="1:2" x14ac:dyDescent="0.25">
      <c r="A2052" s="115" t="s">
        <v>3946</v>
      </c>
      <c r="B2052" s="193">
        <v>47811</v>
      </c>
    </row>
    <row r="2053" spans="1:2" x14ac:dyDescent="0.25">
      <c r="A2053" s="115" t="s">
        <v>3947</v>
      </c>
      <c r="B2053" s="193">
        <v>47812</v>
      </c>
    </row>
    <row r="2054" spans="1:2" x14ac:dyDescent="0.25">
      <c r="A2054" s="115" t="s">
        <v>3948</v>
      </c>
      <c r="B2054" s="193">
        <v>47813</v>
      </c>
    </row>
    <row r="2055" spans="1:2" x14ac:dyDescent="0.25">
      <c r="A2055" s="115" t="s">
        <v>3949</v>
      </c>
      <c r="B2055" s="193">
        <v>47814</v>
      </c>
    </row>
    <row r="2056" spans="1:2" x14ac:dyDescent="0.25">
      <c r="A2056" s="115" t="s">
        <v>3950</v>
      </c>
      <c r="B2056" s="193">
        <v>47815</v>
      </c>
    </row>
    <row r="2057" spans="1:2" x14ac:dyDescent="0.25">
      <c r="A2057" s="115" t="s">
        <v>3951</v>
      </c>
      <c r="B2057" s="193">
        <v>47816</v>
      </c>
    </row>
    <row r="2058" spans="1:2" x14ac:dyDescent="0.25">
      <c r="A2058" s="115" t="s">
        <v>3952</v>
      </c>
      <c r="B2058" s="193">
        <v>47817</v>
      </c>
    </row>
    <row r="2059" spans="1:2" x14ac:dyDescent="0.25">
      <c r="A2059" s="115" t="s">
        <v>3953</v>
      </c>
      <c r="B2059" s="193">
        <v>47818</v>
      </c>
    </row>
    <row r="2060" spans="1:2" x14ac:dyDescent="0.25">
      <c r="A2060" s="115" t="s">
        <v>3954</v>
      </c>
      <c r="B2060" s="193">
        <v>47819</v>
      </c>
    </row>
    <row r="2061" spans="1:2" x14ac:dyDescent="0.25">
      <c r="A2061" s="115" t="s">
        <v>3955</v>
      </c>
      <c r="B2061" s="193">
        <v>47820</v>
      </c>
    </row>
    <row r="2062" spans="1:2" x14ac:dyDescent="0.25">
      <c r="A2062" s="115" t="s">
        <v>3956</v>
      </c>
      <c r="B2062" s="193">
        <v>47821</v>
      </c>
    </row>
    <row r="2063" spans="1:2" x14ac:dyDescent="0.25">
      <c r="A2063" s="115" t="s">
        <v>3957</v>
      </c>
      <c r="B2063" s="193">
        <v>47822</v>
      </c>
    </row>
    <row r="2064" spans="1:2" x14ac:dyDescent="0.25">
      <c r="A2064" s="115" t="s">
        <v>3958</v>
      </c>
      <c r="B2064" s="193">
        <v>47823</v>
      </c>
    </row>
    <row r="2065" spans="1:2" x14ac:dyDescent="0.25">
      <c r="A2065" s="115" t="s">
        <v>3959</v>
      </c>
      <c r="B2065" s="193">
        <v>47824</v>
      </c>
    </row>
    <row r="2066" spans="1:2" x14ac:dyDescent="0.25">
      <c r="A2066" s="115" t="s">
        <v>3960</v>
      </c>
      <c r="B2066" s="193">
        <v>47825</v>
      </c>
    </row>
    <row r="2067" spans="1:2" x14ac:dyDescent="0.25">
      <c r="A2067" s="115" t="s">
        <v>3961</v>
      </c>
      <c r="B2067" s="193">
        <v>47826</v>
      </c>
    </row>
    <row r="2068" spans="1:2" x14ac:dyDescent="0.25">
      <c r="A2068" s="115" t="s">
        <v>3962</v>
      </c>
      <c r="B2068" s="193">
        <v>47827</v>
      </c>
    </row>
    <row r="2069" spans="1:2" x14ac:dyDescent="0.25">
      <c r="A2069" s="115" t="s">
        <v>3963</v>
      </c>
      <c r="B2069" s="193">
        <v>47828</v>
      </c>
    </row>
    <row r="2070" spans="1:2" x14ac:dyDescent="0.25">
      <c r="A2070" s="115" t="s">
        <v>3964</v>
      </c>
      <c r="B2070" s="193">
        <v>47829</v>
      </c>
    </row>
    <row r="2071" spans="1:2" x14ac:dyDescent="0.25">
      <c r="A2071" s="115" t="s">
        <v>3965</v>
      </c>
      <c r="B2071" s="193">
        <v>47830</v>
      </c>
    </row>
    <row r="2072" spans="1:2" x14ac:dyDescent="0.25">
      <c r="A2072" s="115" t="s">
        <v>3966</v>
      </c>
      <c r="B2072" s="193">
        <v>47831</v>
      </c>
    </row>
    <row r="2073" spans="1:2" x14ac:dyDescent="0.25">
      <c r="A2073" s="115" t="s">
        <v>3967</v>
      </c>
      <c r="B2073" s="193">
        <v>47832</v>
      </c>
    </row>
    <row r="2074" spans="1:2" x14ac:dyDescent="0.25">
      <c r="A2074" s="115" t="s">
        <v>3968</v>
      </c>
      <c r="B2074" s="193">
        <v>47833</v>
      </c>
    </row>
    <row r="2075" spans="1:2" x14ac:dyDescent="0.25">
      <c r="A2075" s="115" t="s">
        <v>3969</v>
      </c>
      <c r="B2075" s="193">
        <v>47834</v>
      </c>
    </row>
    <row r="2076" spans="1:2" x14ac:dyDescent="0.25">
      <c r="A2076" s="115" t="s">
        <v>3970</v>
      </c>
      <c r="B2076" s="193">
        <v>47835</v>
      </c>
    </row>
    <row r="2077" spans="1:2" x14ac:dyDescent="0.25">
      <c r="A2077" s="115" t="s">
        <v>3971</v>
      </c>
      <c r="B2077" s="193">
        <v>47836</v>
      </c>
    </row>
    <row r="2078" spans="1:2" x14ac:dyDescent="0.25">
      <c r="A2078" s="115" t="s">
        <v>3972</v>
      </c>
      <c r="B2078" s="193">
        <v>47837</v>
      </c>
    </row>
    <row r="2079" spans="1:2" x14ac:dyDescent="0.25">
      <c r="A2079" s="115" t="s">
        <v>3973</v>
      </c>
      <c r="B2079" s="193">
        <v>47838</v>
      </c>
    </row>
    <row r="2080" spans="1:2" x14ac:dyDescent="0.25">
      <c r="A2080" s="115" t="s">
        <v>3974</v>
      </c>
      <c r="B2080" s="193">
        <v>47839</v>
      </c>
    </row>
    <row r="2081" spans="1:2" x14ac:dyDescent="0.25">
      <c r="A2081" s="115" t="s">
        <v>3975</v>
      </c>
      <c r="B2081" s="193">
        <v>47840</v>
      </c>
    </row>
    <row r="2082" spans="1:2" x14ac:dyDescent="0.25">
      <c r="A2082" s="115" t="s">
        <v>3976</v>
      </c>
      <c r="B2082" s="193">
        <v>47841</v>
      </c>
    </row>
    <row r="2083" spans="1:2" x14ac:dyDescent="0.25">
      <c r="A2083" s="115" t="s">
        <v>3977</v>
      </c>
      <c r="B2083" s="193">
        <v>47842</v>
      </c>
    </row>
    <row r="2084" spans="1:2" x14ac:dyDescent="0.25">
      <c r="A2084" s="115" t="s">
        <v>3978</v>
      </c>
      <c r="B2084" s="193">
        <v>47843</v>
      </c>
    </row>
    <row r="2085" spans="1:2" x14ac:dyDescent="0.25">
      <c r="A2085" s="115" t="s">
        <v>3979</v>
      </c>
      <c r="B2085" s="193">
        <v>47844</v>
      </c>
    </row>
    <row r="2086" spans="1:2" x14ac:dyDescent="0.25">
      <c r="A2086" s="115" t="s">
        <v>3980</v>
      </c>
      <c r="B2086" s="193">
        <v>47845</v>
      </c>
    </row>
    <row r="2087" spans="1:2" x14ac:dyDescent="0.25">
      <c r="A2087" s="115" t="s">
        <v>3981</v>
      </c>
      <c r="B2087" s="193">
        <v>47846</v>
      </c>
    </row>
    <row r="2088" spans="1:2" x14ac:dyDescent="0.25">
      <c r="A2088" s="115" t="s">
        <v>3982</v>
      </c>
      <c r="B2088" s="193">
        <v>47847</v>
      </c>
    </row>
    <row r="2089" spans="1:2" x14ac:dyDescent="0.25">
      <c r="A2089" s="115" t="s">
        <v>3983</v>
      </c>
      <c r="B2089" s="193">
        <v>47848</v>
      </c>
    </row>
    <row r="2090" spans="1:2" x14ac:dyDescent="0.25">
      <c r="A2090" s="115" t="s">
        <v>3984</v>
      </c>
      <c r="B2090" s="193">
        <v>47849</v>
      </c>
    </row>
    <row r="2091" spans="1:2" x14ac:dyDescent="0.25">
      <c r="A2091" s="115" t="s">
        <v>3985</v>
      </c>
      <c r="B2091" s="193">
        <v>47850</v>
      </c>
    </row>
    <row r="2092" spans="1:2" x14ac:dyDescent="0.25">
      <c r="A2092" s="115" t="s">
        <v>3986</v>
      </c>
      <c r="B2092" s="193">
        <v>47851</v>
      </c>
    </row>
    <row r="2093" spans="1:2" x14ac:dyDescent="0.25">
      <c r="A2093" s="115" t="s">
        <v>3987</v>
      </c>
      <c r="B2093" s="193">
        <v>47852</v>
      </c>
    </row>
    <row r="2094" spans="1:2" x14ac:dyDescent="0.25">
      <c r="A2094" s="115" t="s">
        <v>3988</v>
      </c>
      <c r="B2094" s="193">
        <v>47853</v>
      </c>
    </row>
    <row r="2095" spans="1:2" x14ac:dyDescent="0.25">
      <c r="A2095" s="115" t="s">
        <v>3989</v>
      </c>
      <c r="B2095" s="193">
        <v>47854</v>
      </c>
    </row>
    <row r="2096" spans="1:2" x14ac:dyDescent="0.25">
      <c r="A2096" s="115" t="s">
        <v>3990</v>
      </c>
      <c r="B2096" s="193">
        <v>47855</v>
      </c>
    </row>
    <row r="2097" spans="1:2" x14ac:dyDescent="0.25">
      <c r="A2097" s="115" t="s">
        <v>3991</v>
      </c>
      <c r="B2097" s="193">
        <v>47856</v>
      </c>
    </row>
    <row r="2098" spans="1:2" x14ac:dyDescent="0.25">
      <c r="A2098" s="115" t="s">
        <v>3992</v>
      </c>
      <c r="B2098" s="193">
        <v>47857</v>
      </c>
    </row>
    <row r="2099" spans="1:2" x14ac:dyDescent="0.25">
      <c r="A2099" s="115" t="s">
        <v>3993</v>
      </c>
      <c r="B2099" s="193">
        <v>47858</v>
      </c>
    </row>
    <row r="2100" spans="1:2" x14ac:dyDescent="0.25">
      <c r="A2100" s="115" t="s">
        <v>3994</v>
      </c>
      <c r="B2100" s="193">
        <v>47859</v>
      </c>
    </row>
    <row r="2101" spans="1:2" x14ac:dyDescent="0.25">
      <c r="A2101" s="115" t="s">
        <v>3995</v>
      </c>
      <c r="B2101" s="193">
        <v>47860</v>
      </c>
    </row>
    <row r="2102" spans="1:2" x14ac:dyDescent="0.25">
      <c r="A2102" s="115" t="s">
        <v>3996</v>
      </c>
      <c r="B2102" s="193">
        <v>47861</v>
      </c>
    </row>
    <row r="2103" spans="1:2" x14ac:dyDescent="0.25">
      <c r="A2103" s="115" t="s">
        <v>3997</v>
      </c>
      <c r="B2103" s="193">
        <v>47862</v>
      </c>
    </row>
    <row r="2104" spans="1:2" x14ac:dyDescent="0.25">
      <c r="A2104" s="115" t="s">
        <v>3998</v>
      </c>
      <c r="B2104" s="193">
        <v>47863</v>
      </c>
    </row>
    <row r="2105" spans="1:2" x14ac:dyDescent="0.25">
      <c r="A2105" s="115" t="s">
        <v>3999</v>
      </c>
      <c r="B2105" s="193">
        <v>47864</v>
      </c>
    </row>
    <row r="2106" spans="1:2" x14ac:dyDescent="0.25">
      <c r="A2106" s="115" t="s">
        <v>4000</v>
      </c>
      <c r="B2106" s="193">
        <v>47865</v>
      </c>
    </row>
    <row r="2107" spans="1:2" x14ac:dyDescent="0.25">
      <c r="A2107" s="115" t="s">
        <v>4001</v>
      </c>
      <c r="B2107" s="193">
        <v>47866</v>
      </c>
    </row>
    <row r="2108" spans="1:2" x14ac:dyDescent="0.25">
      <c r="A2108" s="115" t="s">
        <v>4002</v>
      </c>
      <c r="B2108" s="193">
        <v>47867</v>
      </c>
    </row>
    <row r="2109" spans="1:2" x14ac:dyDescent="0.25">
      <c r="A2109" s="115" t="s">
        <v>4003</v>
      </c>
      <c r="B2109" s="193">
        <v>47868</v>
      </c>
    </row>
    <row r="2110" spans="1:2" x14ac:dyDescent="0.25">
      <c r="A2110" s="115" t="s">
        <v>4004</v>
      </c>
      <c r="B2110" s="193">
        <v>47869</v>
      </c>
    </row>
    <row r="2111" spans="1:2" x14ac:dyDescent="0.25">
      <c r="A2111" s="115" t="s">
        <v>4005</v>
      </c>
      <c r="B2111" s="193">
        <v>47870</v>
      </c>
    </row>
    <row r="2112" spans="1:2" x14ac:dyDescent="0.25">
      <c r="A2112" s="115" t="s">
        <v>4006</v>
      </c>
      <c r="B2112" s="193">
        <v>47871</v>
      </c>
    </row>
    <row r="2113" spans="1:2" x14ac:dyDescent="0.25">
      <c r="A2113" s="115" t="s">
        <v>4007</v>
      </c>
      <c r="B2113" s="193">
        <v>47872</v>
      </c>
    </row>
    <row r="2114" spans="1:2" x14ac:dyDescent="0.25">
      <c r="A2114" s="115" t="s">
        <v>4008</v>
      </c>
      <c r="B2114" s="193">
        <v>47873</v>
      </c>
    </row>
    <row r="2115" spans="1:2" x14ac:dyDescent="0.25">
      <c r="A2115" s="115" t="s">
        <v>4009</v>
      </c>
      <c r="B2115" s="193">
        <v>47874</v>
      </c>
    </row>
    <row r="2116" spans="1:2" x14ac:dyDescent="0.25">
      <c r="A2116" s="115" t="s">
        <v>4010</v>
      </c>
      <c r="B2116" s="193">
        <v>47875</v>
      </c>
    </row>
    <row r="2117" spans="1:2" x14ac:dyDescent="0.25">
      <c r="A2117" s="115" t="s">
        <v>4011</v>
      </c>
      <c r="B2117" s="193">
        <v>47876</v>
      </c>
    </row>
    <row r="2118" spans="1:2" x14ac:dyDescent="0.25">
      <c r="A2118" s="115" t="s">
        <v>4012</v>
      </c>
      <c r="B2118" s="193">
        <v>47877</v>
      </c>
    </row>
    <row r="2119" spans="1:2" x14ac:dyDescent="0.25">
      <c r="A2119" s="115" t="s">
        <v>4013</v>
      </c>
      <c r="B2119" s="193">
        <v>47878</v>
      </c>
    </row>
    <row r="2120" spans="1:2" x14ac:dyDescent="0.25">
      <c r="A2120" s="115" t="s">
        <v>4014</v>
      </c>
      <c r="B2120" s="193">
        <v>47879</v>
      </c>
    </row>
    <row r="2121" spans="1:2" x14ac:dyDescent="0.25">
      <c r="A2121" s="115" t="s">
        <v>4015</v>
      </c>
      <c r="B2121" s="193">
        <v>47880</v>
      </c>
    </row>
    <row r="2122" spans="1:2" x14ac:dyDescent="0.25">
      <c r="A2122" s="115" t="s">
        <v>4016</v>
      </c>
      <c r="B2122" s="193">
        <v>47881</v>
      </c>
    </row>
    <row r="2123" spans="1:2" x14ac:dyDescent="0.25">
      <c r="A2123" s="115" t="s">
        <v>4017</v>
      </c>
      <c r="B2123" s="193">
        <v>47882</v>
      </c>
    </row>
    <row r="2124" spans="1:2" x14ac:dyDescent="0.25">
      <c r="A2124" s="115" t="s">
        <v>4018</v>
      </c>
      <c r="B2124" s="193">
        <v>47883</v>
      </c>
    </row>
    <row r="2125" spans="1:2" x14ac:dyDescent="0.25">
      <c r="A2125" s="115" t="s">
        <v>4019</v>
      </c>
      <c r="B2125" s="193">
        <v>47884</v>
      </c>
    </row>
    <row r="2126" spans="1:2" x14ac:dyDescent="0.25">
      <c r="A2126" s="115" t="s">
        <v>4020</v>
      </c>
      <c r="B2126" s="193">
        <v>47885</v>
      </c>
    </row>
    <row r="2127" spans="1:2" x14ac:dyDescent="0.25">
      <c r="A2127" s="115" t="s">
        <v>4021</v>
      </c>
      <c r="B2127" s="193">
        <v>47886</v>
      </c>
    </row>
    <row r="2128" spans="1:2" x14ac:dyDescent="0.25">
      <c r="A2128" s="115" t="s">
        <v>4022</v>
      </c>
      <c r="B2128" s="193">
        <v>47887</v>
      </c>
    </row>
    <row r="2129" spans="1:2" x14ac:dyDescent="0.25">
      <c r="A2129" s="115" t="s">
        <v>4023</v>
      </c>
      <c r="B2129" s="193">
        <v>47888</v>
      </c>
    </row>
    <row r="2130" spans="1:2" x14ac:dyDescent="0.25">
      <c r="A2130" s="115" t="s">
        <v>4024</v>
      </c>
      <c r="B2130" s="193">
        <v>47889</v>
      </c>
    </row>
    <row r="2131" spans="1:2" x14ac:dyDescent="0.25">
      <c r="A2131" s="115" t="s">
        <v>4025</v>
      </c>
      <c r="B2131" s="193">
        <v>47890</v>
      </c>
    </row>
    <row r="2132" spans="1:2" x14ac:dyDescent="0.25">
      <c r="A2132" s="115" t="s">
        <v>4026</v>
      </c>
      <c r="B2132" s="193">
        <v>47891</v>
      </c>
    </row>
    <row r="2133" spans="1:2" x14ac:dyDescent="0.25">
      <c r="A2133" s="115" t="s">
        <v>4027</v>
      </c>
      <c r="B2133" s="193">
        <v>47892</v>
      </c>
    </row>
    <row r="2134" spans="1:2" x14ac:dyDescent="0.25">
      <c r="A2134" s="115" t="s">
        <v>4028</v>
      </c>
      <c r="B2134" s="193">
        <v>47893</v>
      </c>
    </row>
    <row r="2135" spans="1:2" x14ac:dyDescent="0.25">
      <c r="A2135" s="115" t="s">
        <v>4029</v>
      </c>
      <c r="B2135" s="193">
        <v>47894</v>
      </c>
    </row>
    <row r="2136" spans="1:2" x14ac:dyDescent="0.25">
      <c r="A2136" s="115" t="s">
        <v>4030</v>
      </c>
      <c r="B2136" s="193">
        <v>47895</v>
      </c>
    </row>
    <row r="2137" spans="1:2" x14ac:dyDescent="0.25">
      <c r="A2137" s="115" t="s">
        <v>4031</v>
      </c>
      <c r="B2137" s="193">
        <v>47896</v>
      </c>
    </row>
    <row r="2138" spans="1:2" x14ac:dyDescent="0.25">
      <c r="A2138" s="115" t="s">
        <v>4032</v>
      </c>
      <c r="B2138" s="193">
        <v>47897</v>
      </c>
    </row>
    <row r="2139" spans="1:2" x14ac:dyDescent="0.25">
      <c r="A2139" s="115" t="s">
        <v>4033</v>
      </c>
      <c r="B2139" s="193">
        <v>47898</v>
      </c>
    </row>
    <row r="2140" spans="1:2" x14ac:dyDescent="0.25">
      <c r="A2140" s="115" t="s">
        <v>4034</v>
      </c>
      <c r="B2140" s="193">
        <v>47899</v>
      </c>
    </row>
    <row r="2141" spans="1:2" x14ac:dyDescent="0.25">
      <c r="A2141" s="115" t="s">
        <v>4035</v>
      </c>
      <c r="B2141" s="193">
        <v>47900</v>
      </c>
    </row>
    <row r="2142" spans="1:2" x14ac:dyDescent="0.25">
      <c r="A2142" s="115" t="s">
        <v>4036</v>
      </c>
      <c r="B2142" s="193">
        <v>47901</v>
      </c>
    </row>
    <row r="2143" spans="1:2" x14ac:dyDescent="0.25">
      <c r="A2143" s="115" t="s">
        <v>4037</v>
      </c>
      <c r="B2143" s="193">
        <v>47902</v>
      </c>
    </row>
    <row r="2144" spans="1:2" x14ac:dyDescent="0.25">
      <c r="A2144" s="115" t="s">
        <v>4038</v>
      </c>
      <c r="B2144" s="193">
        <v>47903</v>
      </c>
    </row>
    <row r="2145" spans="1:2" x14ac:dyDescent="0.25">
      <c r="A2145" s="115" t="s">
        <v>4039</v>
      </c>
      <c r="B2145" s="193">
        <v>47904</v>
      </c>
    </row>
    <row r="2146" spans="1:2" x14ac:dyDescent="0.25">
      <c r="A2146" s="115" t="s">
        <v>4040</v>
      </c>
      <c r="B2146" s="193">
        <v>47905</v>
      </c>
    </row>
    <row r="2147" spans="1:2" x14ac:dyDescent="0.25">
      <c r="A2147" s="115" t="s">
        <v>4041</v>
      </c>
      <c r="B2147" s="193">
        <v>47906</v>
      </c>
    </row>
    <row r="2148" spans="1:2" x14ac:dyDescent="0.25">
      <c r="A2148" s="115" t="s">
        <v>4042</v>
      </c>
      <c r="B2148" s="193">
        <v>47907</v>
      </c>
    </row>
    <row r="2149" spans="1:2" x14ac:dyDescent="0.25">
      <c r="A2149" s="115" t="s">
        <v>4043</v>
      </c>
      <c r="B2149" s="193">
        <v>47908</v>
      </c>
    </row>
    <row r="2150" spans="1:2" x14ac:dyDescent="0.25">
      <c r="A2150" s="115" t="s">
        <v>4044</v>
      </c>
      <c r="B2150" s="193">
        <v>47909</v>
      </c>
    </row>
    <row r="2151" spans="1:2" x14ac:dyDescent="0.25">
      <c r="A2151" s="115" t="s">
        <v>4045</v>
      </c>
      <c r="B2151" s="193">
        <v>47910</v>
      </c>
    </row>
    <row r="2152" spans="1:2" x14ac:dyDescent="0.25">
      <c r="A2152" s="115" t="s">
        <v>4046</v>
      </c>
      <c r="B2152" s="193">
        <v>47911</v>
      </c>
    </row>
    <row r="2153" spans="1:2" x14ac:dyDescent="0.25">
      <c r="A2153" s="115" t="s">
        <v>4047</v>
      </c>
      <c r="B2153" s="193">
        <v>47912</v>
      </c>
    </row>
    <row r="2154" spans="1:2" x14ac:dyDescent="0.25">
      <c r="A2154" s="115" t="s">
        <v>4048</v>
      </c>
      <c r="B2154" s="193">
        <v>47913</v>
      </c>
    </row>
    <row r="2155" spans="1:2" x14ac:dyDescent="0.25">
      <c r="A2155" s="115" t="s">
        <v>4049</v>
      </c>
      <c r="B2155" s="193">
        <v>47914</v>
      </c>
    </row>
    <row r="2156" spans="1:2" x14ac:dyDescent="0.25">
      <c r="A2156" s="115" t="s">
        <v>4050</v>
      </c>
      <c r="B2156" s="193">
        <v>47915</v>
      </c>
    </row>
    <row r="2157" spans="1:2" x14ac:dyDescent="0.25">
      <c r="A2157" s="115" t="s">
        <v>4051</v>
      </c>
      <c r="B2157" s="193">
        <v>47916</v>
      </c>
    </row>
    <row r="2158" spans="1:2" x14ac:dyDescent="0.25">
      <c r="A2158" s="115" t="s">
        <v>4052</v>
      </c>
      <c r="B2158" s="193">
        <v>47917</v>
      </c>
    </row>
    <row r="2159" spans="1:2" x14ac:dyDescent="0.25">
      <c r="A2159" s="115" t="s">
        <v>4053</v>
      </c>
      <c r="B2159" s="193">
        <v>47918</v>
      </c>
    </row>
    <row r="2160" spans="1:2" x14ac:dyDescent="0.25">
      <c r="A2160" s="115" t="s">
        <v>4054</v>
      </c>
      <c r="B2160" s="193">
        <v>47919</v>
      </c>
    </row>
    <row r="2161" spans="1:2" x14ac:dyDescent="0.25">
      <c r="A2161" s="115" t="s">
        <v>4055</v>
      </c>
      <c r="B2161" s="193">
        <v>47920</v>
      </c>
    </row>
    <row r="2162" spans="1:2" x14ac:dyDescent="0.25">
      <c r="A2162" s="115" t="s">
        <v>4056</v>
      </c>
      <c r="B2162" s="193">
        <v>47921</v>
      </c>
    </row>
    <row r="2163" spans="1:2" x14ac:dyDescent="0.25">
      <c r="A2163" s="115" t="s">
        <v>4057</v>
      </c>
      <c r="B2163" s="193">
        <v>47922</v>
      </c>
    </row>
    <row r="2164" spans="1:2" x14ac:dyDescent="0.25">
      <c r="A2164" s="115" t="s">
        <v>4058</v>
      </c>
      <c r="B2164" s="193">
        <v>47923</v>
      </c>
    </row>
    <row r="2165" spans="1:2" x14ac:dyDescent="0.25">
      <c r="A2165" s="115" t="s">
        <v>4059</v>
      </c>
      <c r="B2165" s="193">
        <v>47924</v>
      </c>
    </row>
    <row r="2166" spans="1:2" x14ac:dyDescent="0.25">
      <c r="A2166" s="115" t="s">
        <v>4060</v>
      </c>
      <c r="B2166" s="193">
        <v>47925</v>
      </c>
    </row>
    <row r="2167" spans="1:2" x14ac:dyDescent="0.25">
      <c r="A2167" s="115" t="s">
        <v>4061</v>
      </c>
      <c r="B2167" s="193">
        <v>47926</v>
      </c>
    </row>
    <row r="2168" spans="1:2" x14ac:dyDescent="0.25">
      <c r="A2168" s="115" t="s">
        <v>4062</v>
      </c>
      <c r="B2168" s="193">
        <v>47927</v>
      </c>
    </row>
    <row r="2169" spans="1:2" x14ac:dyDescent="0.25">
      <c r="A2169" s="115" t="s">
        <v>4063</v>
      </c>
      <c r="B2169" s="193">
        <v>47928</v>
      </c>
    </row>
    <row r="2170" spans="1:2" x14ac:dyDescent="0.25">
      <c r="A2170" s="115" t="s">
        <v>4064</v>
      </c>
      <c r="B2170" s="193">
        <v>47929</v>
      </c>
    </row>
    <row r="2171" spans="1:2" x14ac:dyDescent="0.25">
      <c r="A2171" s="115" t="s">
        <v>4065</v>
      </c>
      <c r="B2171" s="193">
        <v>47930</v>
      </c>
    </row>
    <row r="2172" spans="1:2" x14ac:dyDescent="0.25">
      <c r="A2172" s="115" t="s">
        <v>4066</v>
      </c>
      <c r="B2172" s="193">
        <v>47931</v>
      </c>
    </row>
    <row r="2173" spans="1:2" x14ac:dyDescent="0.25">
      <c r="A2173" s="115" t="s">
        <v>4067</v>
      </c>
      <c r="B2173" s="193">
        <v>47932</v>
      </c>
    </row>
    <row r="2174" spans="1:2" x14ac:dyDescent="0.25">
      <c r="A2174" s="115" t="s">
        <v>4068</v>
      </c>
      <c r="B2174" s="193">
        <v>47933</v>
      </c>
    </row>
    <row r="2175" spans="1:2" x14ac:dyDescent="0.25">
      <c r="A2175" s="115" t="s">
        <v>4069</v>
      </c>
      <c r="B2175" s="193">
        <v>47934</v>
      </c>
    </row>
    <row r="2176" spans="1:2" x14ac:dyDescent="0.25">
      <c r="A2176" s="115" t="s">
        <v>4070</v>
      </c>
      <c r="B2176" s="193">
        <v>47935</v>
      </c>
    </row>
    <row r="2177" spans="1:2" x14ac:dyDescent="0.25">
      <c r="A2177" s="115" t="s">
        <v>4071</v>
      </c>
      <c r="B2177" s="193">
        <v>47936</v>
      </c>
    </row>
    <row r="2178" spans="1:2" x14ac:dyDescent="0.25">
      <c r="A2178" s="115" t="s">
        <v>4072</v>
      </c>
      <c r="B2178" s="193">
        <v>47937</v>
      </c>
    </row>
    <row r="2179" spans="1:2" x14ac:dyDescent="0.25">
      <c r="A2179" s="115" t="s">
        <v>4073</v>
      </c>
      <c r="B2179" s="193">
        <v>47938</v>
      </c>
    </row>
    <row r="2180" spans="1:2" x14ac:dyDescent="0.25">
      <c r="A2180" s="115" t="s">
        <v>4074</v>
      </c>
      <c r="B2180" s="193">
        <v>47939</v>
      </c>
    </row>
    <row r="2181" spans="1:2" x14ac:dyDescent="0.25">
      <c r="A2181" s="115" t="s">
        <v>4075</v>
      </c>
      <c r="B2181" s="193">
        <v>47940</v>
      </c>
    </row>
    <row r="2182" spans="1:2" x14ac:dyDescent="0.25">
      <c r="A2182" s="115" t="s">
        <v>4076</v>
      </c>
      <c r="B2182" s="193">
        <v>47941</v>
      </c>
    </row>
    <row r="2183" spans="1:2" x14ac:dyDescent="0.25">
      <c r="A2183" s="115" t="s">
        <v>4077</v>
      </c>
      <c r="B2183" s="193">
        <v>47942</v>
      </c>
    </row>
    <row r="2184" spans="1:2" x14ac:dyDescent="0.25">
      <c r="A2184" s="115" t="s">
        <v>4078</v>
      </c>
      <c r="B2184" s="193">
        <v>47943</v>
      </c>
    </row>
    <row r="2185" spans="1:2" x14ac:dyDescent="0.25">
      <c r="A2185" s="115" t="s">
        <v>4079</v>
      </c>
      <c r="B2185" s="193">
        <v>47944</v>
      </c>
    </row>
    <row r="2186" spans="1:2" x14ac:dyDescent="0.25">
      <c r="A2186" s="115" t="s">
        <v>4080</v>
      </c>
      <c r="B2186" s="193">
        <v>47945</v>
      </c>
    </row>
    <row r="2187" spans="1:2" x14ac:dyDescent="0.25">
      <c r="A2187" s="115" t="s">
        <v>4081</v>
      </c>
      <c r="B2187" s="193">
        <v>47946</v>
      </c>
    </row>
    <row r="2188" spans="1:2" x14ac:dyDescent="0.25">
      <c r="A2188" s="115" t="s">
        <v>4082</v>
      </c>
      <c r="B2188" s="193">
        <v>47947</v>
      </c>
    </row>
    <row r="2189" spans="1:2" x14ac:dyDescent="0.25">
      <c r="A2189" s="115" t="s">
        <v>4083</v>
      </c>
      <c r="B2189" s="193">
        <v>47948</v>
      </c>
    </row>
    <row r="2190" spans="1:2" x14ac:dyDescent="0.25">
      <c r="A2190" s="115" t="s">
        <v>4084</v>
      </c>
      <c r="B2190" s="193">
        <v>47949</v>
      </c>
    </row>
    <row r="2191" spans="1:2" x14ac:dyDescent="0.25">
      <c r="A2191" s="115" t="s">
        <v>4085</v>
      </c>
      <c r="B2191" s="193">
        <v>47950</v>
      </c>
    </row>
    <row r="2192" spans="1:2" x14ac:dyDescent="0.25">
      <c r="A2192" s="115" t="s">
        <v>4086</v>
      </c>
      <c r="B2192" s="193">
        <v>47951</v>
      </c>
    </row>
    <row r="2193" spans="1:2" x14ac:dyDescent="0.25">
      <c r="A2193" s="115" t="s">
        <v>4087</v>
      </c>
      <c r="B2193" s="193">
        <v>47952</v>
      </c>
    </row>
    <row r="2194" spans="1:2" x14ac:dyDescent="0.25">
      <c r="A2194" s="115" t="s">
        <v>4088</v>
      </c>
      <c r="B2194" s="193">
        <v>47953</v>
      </c>
    </row>
    <row r="2195" spans="1:2" x14ac:dyDescent="0.25">
      <c r="A2195" s="115" t="s">
        <v>4089</v>
      </c>
      <c r="B2195" s="193">
        <v>47954</v>
      </c>
    </row>
    <row r="2196" spans="1:2" x14ac:dyDescent="0.25">
      <c r="A2196" s="115" t="s">
        <v>4090</v>
      </c>
      <c r="B2196" s="193">
        <v>47955</v>
      </c>
    </row>
    <row r="2197" spans="1:2" x14ac:dyDescent="0.25">
      <c r="A2197" s="115" t="s">
        <v>4091</v>
      </c>
      <c r="B2197" s="193">
        <v>47956</v>
      </c>
    </row>
    <row r="2198" spans="1:2" x14ac:dyDescent="0.25">
      <c r="A2198" s="115" t="s">
        <v>4092</v>
      </c>
      <c r="B2198" s="193">
        <v>47957</v>
      </c>
    </row>
    <row r="2199" spans="1:2" x14ac:dyDescent="0.25">
      <c r="A2199" s="115" t="s">
        <v>4093</v>
      </c>
      <c r="B2199" s="193">
        <v>47958</v>
      </c>
    </row>
    <row r="2200" spans="1:2" x14ac:dyDescent="0.25">
      <c r="A2200" s="115" t="s">
        <v>4094</v>
      </c>
      <c r="B2200" s="193">
        <v>47959</v>
      </c>
    </row>
    <row r="2201" spans="1:2" x14ac:dyDescent="0.25">
      <c r="A2201" s="115" t="s">
        <v>4095</v>
      </c>
      <c r="B2201" s="193">
        <v>47960</v>
      </c>
    </row>
    <row r="2202" spans="1:2" x14ac:dyDescent="0.25">
      <c r="A2202" s="115" t="s">
        <v>4096</v>
      </c>
      <c r="B2202" s="193">
        <v>47961</v>
      </c>
    </row>
    <row r="2203" spans="1:2" x14ac:dyDescent="0.25">
      <c r="A2203" s="115" t="s">
        <v>4097</v>
      </c>
      <c r="B2203" s="193">
        <v>47962</v>
      </c>
    </row>
    <row r="2204" spans="1:2" x14ac:dyDescent="0.25">
      <c r="A2204" s="115" t="s">
        <v>4098</v>
      </c>
      <c r="B2204" s="193">
        <v>47963</v>
      </c>
    </row>
    <row r="2205" spans="1:2" x14ac:dyDescent="0.25">
      <c r="A2205" s="115" t="s">
        <v>4099</v>
      </c>
      <c r="B2205" s="193">
        <v>47964</v>
      </c>
    </row>
    <row r="2206" spans="1:2" x14ac:dyDescent="0.25">
      <c r="A2206" s="115" t="s">
        <v>4100</v>
      </c>
      <c r="B2206" s="193">
        <v>47965</v>
      </c>
    </row>
    <row r="2207" spans="1:2" x14ac:dyDescent="0.25">
      <c r="A2207" s="115" t="s">
        <v>4101</v>
      </c>
      <c r="B2207" s="193">
        <v>47966</v>
      </c>
    </row>
    <row r="2208" spans="1:2" x14ac:dyDescent="0.25">
      <c r="A2208" s="115" t="s">
        <v>4102</v>
      </c>
      <c r="B2208" s="193">
        <v>47967</v>
      </c>
    </row>
    <row r="2209" spans="1:2" x14ac:dyDescent="0.25">
      <c r="A2209" s="115" t="s">
        <v>4103</v>
      </c>
      <c r="B2209" s="193">
        <v>47968</v>
      </c>
    </row>
    <row r="2210" spans="1:2" x14ac:dyDescent="0.25">
      <c r="A2210" s="115" t="s">
        <v>4104</v>
      </c>
      <c r="B2210" s="193">
        <v>47969</v>
      </c>
    </row>
    <row r="2211" spans="1:2" x14ac:dyDescent="0.25">
      <c r="A2211" s="115" t="s">
        <v>4105</v>
      </c>
      <c r="B2211" s="193">
        <v>47970</v>
      </c>
    </row>
    <row r="2212" spans="1:2" x14ac:dyDescent="0.25">
      <c r="A2212" s="115" t="s">
        <v>4106</v>
      </c>
      <c r="B2212" s="193">
        <v>47971</v>
      </c>
    </row>
    <row r="2213" spans="1:2" x14ac:dyDescent="0.25">
      <c r="A2213" s="115" t="s">
        <v>4107</v>
      </c>
      <c r="B2213" s="193">
        <v>47972</v>
      </c>
    </row>
    <row r="2214" spans="1:2" x14ac:dyDescent="0.25">
      <c r="A2214" s="115" t="s">
        <v>4108</v>
      </c>
      <c r="B2214" s="193">
        <v>47973</v>
      </c>
    </row>
    <row r="2215" spans="1:2" x14ac:dyDescent="0.25">
      <c r="A2215" s="115" t="s">
        <v>4109</v>
      </c>
      <c r="B2215" s="193">
        <v>47974</v>
      </c>
    </row>
    <row r="2216" spans="1:2" x14ac:dyDescent="0.25">
      <c r="A2216" s="115" t="s">
        <v>4110</v>
      </c>
      <c r="B2216" s="193">
        <v>47975</v>
      </c>
    </row>
    <row r="2217" spans="1:2" x14ac:dyDescent="0.25">
      <c r="A2217" s="115" t="s">
        <v>4111</v>
      </c>
      <c r="B2217" s="193">
        <v>47976</v>
      </c>
    </row>
    <row r="2218" spans="1:2" x14ac:dyDescent="0.25">
      <c r="A2218" s="115" t="s">
        <v>4112</v>
      </c>
      <c r="B2218" s="193">
        <v>47977</v>
      </c>
    </row>
    <row r="2219" spans="1:2" x14ac:dyDescent="0.25">
      <c r="A2219" s="115" t="s">
        <v>4113</v>
      </c>
      <c r="B2219" s="193">
        <v>47978</v>
      </c>
    </row>
    <row r="2220" spans="1:2" x14ac:dyDescent="0.25">
      <c r="A2220" s="115" t="s">
        <v>4114</v>
      </c>
      <c r="B2220" s="193">
        <v>47979</v>
      </c>
    </row>
    <row r="2221" spans="1:2" x14ac:dyDescent="0.25">
      <c r="A2221" s="115" t="s">
        <v>4115</v>
      </c>
      <c r="B2221" s="193">
        <v>47980</v>
      </c>
    </row>
    <row r="2222" spans="1:2" x14ac:dyDescent="0.25">
      <c r="A2222" s="115" t="s">
        <v>4116</v>
      </c>
      <c r="B2222" s="193">
        <v>47981</v>
      </c>
    </row>
    <row r="2223" spans="1:2" x14ac:dyDescent="0.25">
      <c r="A2223" s="115" t="s">
        <v>4117</v>
      </c>
      <c r="B2223" s="193">
        <v>47982</v>
      </c>
    </row>
    <row r="2224" spans="1:2" x14ac:dyDescent="0.25">
      <c r="A2224" s="115" t="s">
        <v>4118</v>
      </c>
      <c r="B2224" s="193">
        <v>47983</v>
      </c>
    </row>
    <row r="2225" spans="1:2" x14ac:dyDescent="0.25">
      <c r="A2225" s="115" t="s">
        <v>4119</v>
      </c>
      <c r="B2225" s="193">
        <v>47984</v>
      </c>
    </row>
    <row r="2226" spans="1:2" x14ac:dyDescent="0.25">
      <c r="A2226" s="115" t="s">
        <v>4120</v>
      </c>
      <c r="B2226" s="193">
        <v>47985</v>
      </c>
    </row>
    <row r="2227" spans="1:2" x14ac:dyDescent="0.25">
      <c r="A2227" s="115" t="s">
        <v>4121</v>
      </c>
      <c r="B2227" s="193">
        <v>47986</v>
      </c>
    </row>
    <row r="2228" spans="1:2" x14ac:dyDescent="0.25">
      <c r="A2228" s="115" t="s">
        <v>4122</v>
      </c>
      <c r="B2228" s="193">
        <v>47987</v>
      </c>
    </row>
    <row r="2229" spans="1:2" x14ac:dyDescent="0.25">
      <c r="A2229" s="115" t="s">
        <v>4123</v>
      </c>
      <c r="B2229" s="193">
        <v>47988</v>
      </c>
    </row>
    <row r="2230" spans="1:2" x14ac:dyDescent="0.25">
      <c r="A2230" s="115" t="s">
        <v>4124</v>
      </c>
      <c r="B2230" s="193">
        <v>47989</v>
      </c>
    </row>
    <row r="2231" spans="1:2" x14ac:dyDescent="0.25">
      <c r="A2231" s="115" t="s">
        <v>4125</v>
      </c>
      <c r="B2231" s="193">
        <v>47990</v>
      </c>
    </row>
    <row r="2232" spans="1:2" x14ac:dyDescent="0.25">
      <c r="A2232" s="115" t="s">
        <v>4126</v>
      </c>
      <c r="B2232" s="193">
        <v>47991</v>
      </c>
    </row>
    <row r="2233" spans="1:2" x14ac:dyDescent="0.25">
      <c r="A2233" s="115" t="s">
        <v>4127</v>
      </c>
      <c r="B2233" s="193">
        <v>47992</v>
      </c>
    </row>
    <row r="2234" spans="1:2" x14ac:dyDescent="0.25">
      <c r="A2234" s="115" t="s">
        <v>4128</v>
      </c>
      <c r="B2234" s="193">
        <v>47993</v>
      </c>
    </row>
    <row r="2235" spans="1:2" x14ac:dyDescent="0.25">
      <c r="A2235" s="115" t="s">
        <v>4129</v>
      </c>
      <c r="B2235" s="193">
        <v>47994</v>
      </c>
    </row>
    <row r="2236" spans="1:2" x14ac:dyDescent="0.25">
      <c r="A2236" s="115" t="s">
        <v>4130</v>
      </c>
      <c r="B2236" s="193">
        <v>47995</v>
      </c>
    </row>
    <row r="2237" spans="1:2" x14ac:dyDescent="0.25">
      <c r="A2237" s="115" t="s">
        <v>4131</v>
      </c>
      <c r="B2237" s="193">
        <v>47996</v>
      </c>
    </row>
    <row r="2238" spans="1:2" x14ac:dyDescent="0.25">
      <c r="A2238" s="115" t="s">
        <v>4132</v>
      </c>
      <c r="B2238" s="193">
        <v>47997</v>
      </c>
    </row>
    <row r="2239" spans="1:2" x14ac:dyDescent="0.25">
      <c r="A2239" s="115" t="s">
        <v>4133</v>
      </c>
      <c r="B2239" s="193">
        <v>47998</v>
      </c>
    </row>
    <row r="2240" spans="1:2" x14ac:dyDescent="0.25">
      <c r="A2240" s="115" t="s">
        <v>4134</v>
      </c>
      <c r="B2240" s="193">
        <v>47999</v>
      </c>
    </row>
    <row r="2241" spans="1:2" x14ac:dyDescent="0.25">
      <c r="A2241" s="115" t="s">
        <v>4135</v>
      </c>
      <c r="B2241" s="193">
        <v>48000</v>
      </c>
    </row>
    <row r="2242" spans="1:2" x14ac:dyDescent="0.25">
      <c r="A2242" s="115" t="s">
        <v>4136</v>
      </c>
      <c r="B2242" s="193">
        <v>48001</v>
      </c>
    </row>
    <row r="2243" spans="1:2" x14ac:dyDescent="0.25">
      <c r="A2243" s="115" t="s">
        <v>4137</v>
      </c>
      <c r="B2243" s="193">
        <v>48002</v>
      </c>
    </row>
    <row r="2244" spans="1:2" x14ac:dyDescent="0.25">
      <c r="A2244" s="115" t="s">
        <v>4138</v>
      </c>
      <c r="B2244" s="193">
        <v>48003</v>
      </c>
    </row>
    <row r="2245" spans="1:2" x14ac:dyDescent="0.25">
      <c r="A2245" s="115" t="s">
        <v>4139</v>
      </c>
      <c r="B2245" s="193">
        <v>48004</v>
      </c>
    </row>
    <row r="2246" spans="1:2" x14ac:dyDescent="0.25">
      <c r="A2246" s="115" t="s">
        <v>4140</v>
      </c>
      <c r="B2246" s="193">
        <v>48005</v>
      </c>
    </row>
    <row r="2247" spans="1:2" x14ac:dyDescent="0.25">
      <c r="A2247" s="115" t="s">
        <v>4141</v>
      </c>
      <c r="B2247" s="193">
        <v>48006</v>
      </c>
    </row>
    <row r="2248" spans="1:2" x14ac:dyDescent="0.25">
      <c r="A2248" s="115" t="s">
        <v>4142</v>
      </c>
      <c r="B2248" s="193">
        <v>48007</v>
      </c>
    </row>
    <row r="2249" spans="1:2" x14ac:dyDescent="0.25">
      <c r="A2249" s="115" t="s">
        <v>4143</v>
      </c>
      <c r="B2249" s="193">
        <v>48008</v>
      </c>
    </row>
    <row r="2250" spans="1:2" x14ac:dyDescent="0.25">
      <c r="A2250" s="115" t="s">
        <v>4144</v>
      </c>
      <c r="B2250" s="193">
        <v>48009</v>
      </c>
    </row>
    <row r="2251" spans="1:2" x14ac:dyDescent="0.25">
      <c r="A2251" s="115" t="s">
        <v>4145</v>
      </c>
      <c r="B2251" s="193">
        <v>48010</v>
      </c>
    </row>
    <row r="2252" spans="1:2" x14ac:dyDescent="0.25">
      <c r="A2252" s="115" t="s">
        <v>4146</v>
      </c>
      <c r="B2252" s="193">
        <v>48011</v>
      </c>
    </row>
    <row r="2253" spans="1:2" x14ac:dyDescent="0.25">
      <c r="A2253" s="115" t="s">
        <v>4147</v>
      </c>
      <c r="B2253" s="193">
        <v>48012</v>
      </c>
    </row>
    <row r="2254" spans="1:2" x14ac:dyDescent="0.25">
      <c r="A2254" s="115" t="s">
        <v>4148</v>
      </c>
      <c r="B2254" s="193">
        <v>48013</v>
      </c>
    </row>
    <row r="2255" spans="1:2" x14ac:dyDescent="0.25">
      <c r="A2255" s="115" t="s">
        <v>4149</v>
      </c>
      <c r="B2255" s="193">
        <v>48014</v>
      </c>
    </row>
    <row r="2256" spans="1:2" x14ac:dyDescent="0.25">
      <c r="A2256" s="115" t="s">
        <v>4150</v>
      </c>
      <c r="B2256" s="193">
        <v>48015</v>
      </c>
    </row>
    <row r="2257" spans="1:2" x14ac:dyDescent="0.25">
      <c r="A2257" s="115" t="s">
        <v>4151</v>
      </c>
      <c r="B2257" s="193">
        <v>48016</v>
      </c>
    </row>
    <row r="2258" spans="1:2" x14ac:dyDescent="0.25">
      <c r="A2258" s="115" t="s">
        <v>4152</v>
      </c>
      <c r="B2258" s="193">
        <v>48017</v>
      </c>
    </row>
    <row r="2259" spans="1:2" x14ac:dyDescent="0.25">
      <c r="A2259" s="115" t="s">
        <v>4153</v>
      </c>
      <c r="B2259" s="193">
        <v>48018</v>
      </c>
    </row>
    <row r="2260" spans="1:2" x14ac:dyDescent="0.25">
      <c r="A2260" s="115" t="s">
        <v>4154</v>
      </c>
      <c r="B2260" s="193">
        <v>48019</v>
      </c>
    </row>
    <row r="2261" spans="1:2" x14ac:dyDescent="0.25">
      <c r="A2261" s="115" t="s">
        <v>4155</v>
      </c>
      <c r="B2261" s="193">
        <v>48020</v>
      </c>
    </row>
    <row r="2262" spans="1:2" x14ac:dyDescent="0.25">
      <c r="A2262" s="115" t="s">
        <v>4156</v>
      </c>
      <c r="B2262" s="193">
        <v>48021</v>
      </c>
    </row>
    <row r="2263" spans="1:2" x14ac:dyDescent="0.25">
      <c r="A2263" s="115" t="s">
        <v>4157</v>
      </c>
      <c r="B2263" s="193">
        <v>48022</v>
      </c>
    </row>
    <row r="2264" spans="1:2" x14ac:dyDescent="0.25">
      <c r="A2264" s="115" t="s">
        <v>4158</v>
      </c>
      <c r="B2264" s="193">
        <v>48023</v>
      </c>
    </row>
    <row r="2265" spans="1:2" x14ac:dyDescent="0.25">
      <c r="A2265" s="115" t="s">
        <v>4159</v>
      </c>
      <c r="B2265" s="193">
        <v>48024</v>
      </c>
    </row>
    <row r="2266" spans="1:2" x14ac:dyDescent="0.25">
      <c r="A2266" s="115" t="s">
        <v>4160</v>
      </c>
      <c r="B2266" s="193">
        <v>48025</v>
      </c>
    </row>
    <row r="2267" spans="1:2" x14ac:dyDescent="0.25">
      <c r="A2267" s="115" t="s">
        <v>4161</v>
      </c>
      <c r="B2267" s="193">
        <v>48026</v>
      </c>
    </row>
    <row r="2268" spans="1:2" x14ac:dyDescent="0.25">
      <c r="A2268" s="115" t="s">
        <v>4162</v>
      </c>
      <c r="B2268" s="193">
        <v>48027</v>
      </c>
    </row>
    <row r="2269" spans="1:2" x14ac:dyDescent="0.25">
      <c r="A2269" s="115" t="s">
        <v>4163</v>
      </c>
      <c r="B2269" s="193">
        <v>48028</v>
      </c>
    </row>
    <row r="2270" spans="1:2" x14ac:dyDescent="0.25">
      <c r="A2270" s="115" t="s">
        <v>4164</v>
      </c>
      <c r="B2270" s="193">
        <v>48029</v>
      </c>
    </row>
    <row r="2271" spans="1:2" x14ac:dyDescent="0.25">
      <c r="A2271" s="115" t="s">
        <v>4165</v>
      </c>
      <c r="B2271" s="193">
        <v>48030</v>
      </c>
    </row>
    <row r="2272" spans="1:2" x14ac:dyDescent="0.25">
      <c r="A2272" s="115" t="s">
        <v>4166</v>
      </c>
      <c r="B2272" s="193">
        <v>48031</v>
      </c>
    </row>
    <row r="2273" spans="1:2" x14ac:dyDescent="0.25">
      <c r="A2273" s="115" t="s">
        <v>4167</v>
      </c>
      <c r="B2273" s="193">
        <v>48032</v>
      </c>
    </row>
    <row r="2274" spans="1:2" x14ac:dyDescent="0.25">
      <c r="A2274" s="115" t="s">
        <v>4168</v>
      </c>
      <c r="B2274" s="193">
        <v>48033</v>
      </c>
    </row>
    <row r="2275" spans="1:2" x14ac:dyDescent="0.25">
      <c r="A2275" s="115" t="s">
        <v>4169</v>
      </c>
      <c r="B2275" s="193">
        <v>48034</v>
      </c>
    </row>
    <row r="2276" spans="1:2" x14ac:dyDescent="0.25">
      <c r="A2276" s="115" t="s">
        <v>4170</v>
      </c>
      <c r="B2276" s="193">
        <v>48035</v>
      </c>
    </row>
    <row r="2277" spans="1:2" x14ac:dyDescent="0.25">
      <c r="A2277" s="115" t="s">
        <v>4171</v>
      </c>
      <c r="B2277" s="193">
        <v>48036</v>
      </c>
    </row>
    <row r="2278" spans="1:2" x14ac:dyDescent="0.25">
      <c r="A2278" s="115" t="s">
        <v>4172</v>
      </c>
      <c r="B2278" s="193">
        <v>48037</v>
      </c>
    </row>
    <row r="2279" spans="1:2" x14ac:dyDescent="0.25">
      <c r="A2279" s="115" t="s">
        <v>4173</v>
      </c>
      <c r="B2279" s="193">
        <v>48038</v>
      </c>
    </row>
    <row r="2280" spans="1:2" x14ac:dyDescent="0.25">
      <c r="A2280" s="115" t="s">
        <v>4174</v>
      </c>
      <c r="B2280" s="193">
        <v>48039</v>
      </c>
    </row>
    <row r="2281" spans="1:2" x14ac:dyDescent="0.25">
      <c r="A2281" s="115" t="s">
        <v>4175</v>
      </c>
      <c r="B2281" s="193">
        <v>48040</v>
      </c>
    </row>
    <row r="2282" spans="1:2" x14ac:dyDescent="0.25">
      <c r="A2282" s="115" t="s">
        <v>4176</v>
      </c>
      <c r="B2282" s="193">
        <v>48041</v>
      </c>
    </row>
    <row r="2283" spans="1:2" x14ac:dyDescent="0.25">
      <c r="A2283" s="115" t="s">
        <v>4177</v>
      </c>
      <c r="B2283" s="193">
        <v>48042</v>
      </c>
    </row>
    <row r="2284" spans="1:2" x14ac:dyDescent="0.25">
      <c r="A2284" s="115" t="s">
        <v>4178</v>
      </c>
      <c r="B2284" s="193">
        <v>48043</v>
      </c>
    </row>
    <row r="2285" spans="1:2" x14ac:dyDescent="0.25">
      <c r="A2285" s="115" t="s">
        <v>4179</v>
      </c>
      <c r="B2285" s="193">
        <v>48044</v>
      </c>
    </row>
    <row r="2286" spans="1:2" x14ac:dyDescent="0.25">
      <c r="A2286" s="115" t="s">
        <v>4180</v>
      </c>
      <c r="B2286" s="193">
        <v>48045</v>
      </c>
    </row>
    <row r="2287" spans="1:2" x14ac:dyDescent="0.25">
      <c r="A2287" s="115" t="s">
        <v>4181</v>
      </c>
      <c r="B2287" s="193">
        <v>48046</v>
      </c>
    </row>
    <row r="2288" spans="1:2" x14ac:dyDescent="0.25">
      <c r="A2288" s="115" t="s">
        <v>4182</v>
      </c>
      <c r="B2288" s="193">
        <v>48047</v>
      </c>
    </row>
    <row r="2289" spans="1:2" x14ac:dyDescent="0.25">
      <c r="A2289" s="115" t="s">
        <v>4183</v>
      </c>
      <c r="B2289" s="193">
        <v>48048</v>
      </c>
    </row>
    <row r="2290" spans="1:2" x14ac:dyDescent="0.25">
      <c r="A2290" s="115" t="s">
        <v>4184</v>
      </c>
      <c r="B2290" s="193">
        <v>48049</v>
      </c>
    </row>
    <row r="2291" spans="1:2" x14ac:dyDescent="0.25">
      <c r="A2291" s="115" t="s">
        <v>4185</v>
      </c>
      <c r="B2291" s="193">
        <v>48050</v>
      </c>
    </row>
    <row r="2292" spans="1:2" x14ac:dyDescent="0.25">
      <c r="A2292" s="115" t="s">
        <v>4186</v>
      </c>
      <c r="B2292" s="193">
        <v>48051</v>
      </c>
    </row>
    <row r="2293" spans="1:2" x14ac:dyDescent="0.25">
      <c r="A2293" s="115" t="s">
        <v>4187</v>
      </c>
      <c r="B2293" s="193">
        <v>48052</v>
      </c>
    </row>
    <row r="2294" spans="1:2" x14ac:dyDescent="0.25">
      <c r="A2294" s="115" t="s">
        <v>4188</v>
      </c>
      <c r="B2294" s="193">
        <v>48053</v>
      </c>
    </row>
    <row r="2295" spans="1:2" x14ac:dyDescent="0.25">
      <c r="A2295" s="115" t="s">
        <v>4189</v>
      </c>
      <c r="B2295" s="193">
        <v>48054</v>
      </c>
    </row>
    <row r="2296" spans="1:2" x14ac:dyDescent="0.25">
      <c r="A2296" s="115" t="s">
        <v>4190</v>
      </c>
      <c r="B2296" s="193">
        <v>48055</v>
      </c>
    </row>
    <row r="2297" spans="1:2" x14ac:dyDescent="0.25">
      <c r="A2297" s="115" t="s">
        <v>4191</v>
      </c>
      <c r="B2297" s="193">
        <v>48056</v>
      </c>
    </row>
    <row r="2298" spans="1:2" x14ac:dyDescent="0.25">
      <c r="A2298" s="115" t="s">
        <v>4192</v>
      </c>
      <c r="B2298" s="193">
        <v>48057</v>
      </c>
    </row>
    <row r="2299" spans="1:2" x14ac:dyDescent="0.25">
      <c r="A2299" s="115" t="s">
        <v>4193</v>
      </c>
      <c r="B2299" s="193">
        <v>48058</v>
      </c>
    </row>
    <row r="2300" spans="1:2" x14ac:dyDescent="0.25">
      <c r="A2300" s="115" t="s">
        <v>4194</v>
      </c>
      <c r="B2300" s="193">
        <v>48059</v>
      </c>
    </row>
    <row r="2301" spans="1:2" x14ac:dyDescent="0.25">
      <c r="A2301" s="115" t="s">
        <v>4195</v>
      </c>
      <c r="B2301" s="193">
        <v>48060</v>
      </c>
    </row>
    <row r="2302" spans="1:2" x14ac:dyDescent="0.25">
      <c r="A2302" s="115" t="s">
        <v>4196</v>
      </c>
      <c r="B2302" s="193">
        <v>48061</v>
      </c>
    </row>
    <row r="2303" spans="1:2" x14ac:dyDescent="0.25">
      <c r="A2303" s="115" t="s">
        <v>4197</v>
      </c>
      <c r="B2303" s="193">
        <v>48062</v>
      </c>
    </row>
    <row r="2304" spans="1:2" x14ac:dyDescent="0.25">
      <c r="A2304" s="115" t="s">
        <v>4198</v>
      </c>
      <c r="B2304" s="193">
        <v>48063</v>
      </c>
    </row>
    <row r="2305" spans="1:2" x14ac:dyDescent="0.25">
      <c r="A2305" s="115" t="s">
        <v>4199</v>
      </c>
      <c r="B2305" s="193">
        <v>48064</v>
      </c>
    </row>
    <row r="2306" spans="1:2" x14ac:dyDescent="0.25">
      <c r="A2306" s="115" t="s">
        <v>4200</v>
      </c>
      <c r="B2306" s="193">
        <v>48065</v>
      </c>
    </row>
    <row r="2307" spans="1:2" x14ac:dyDescent="0.25">
      <c r="A2307" s="115" t="s">
        <v>4201</v>
      </c>
      <c r="B2307" s="193">
        <v>48066</v>
      </c>
    </row>
    <row r="2308" spans="1:2" x14ac:dyDescent="0.25">
      <c r="A2308" s="115" t="s">
        <v>4202</v>
      </c>
      <c r="B2308" s="193">
        <v>48067</v>
      </c>
    </row>
    <row r="2309" spans="1:2" x14ac:dyDescent="0.25">
      <c r="A2309" s="115" t="s">
        <v>4203</v>
      </c>
      <c r="B2309" s="193">
        <v>48068</v>
      </c>
    </row>
    <row r="2310" spans="1:2" x14ac:dyDescent="0.25">
      <c r="A2310" s="115" t="s">
        <v>4204</v>
      </c>
      <c r="B2310" s="193">
        <v>48069</v>
      </c>
    </row>
    <row r="2311" spans="1:2" x14ac:dyDescent="0.25">
      <c r="A2311" s="115" t="s">
        <v>4205</v>
      </c>
      <c r="B2311" s="193">
        <v>48070</v>
      </c>
    </row>
    <row r="2312" spans="1:2" x14ac:dyDescent="0.25">
      <c r="A2312" s="115" t="s">
        <v>4206</v>
      </c>
      <c r="B2312" s="193">
        <v>48071</v>
      </c>
    </row>
    <row r="2313" spans="1:2" x14ac:dyDescent="0.25">
      <c r="A2313" s="115" t="s">
        <v>4207</v>
      </c>
      <c r="B2313" s="193">
        <v>48072</v>
      </c>
    </row>
    <row r="2314" spans="1:2" x14ac:dyDescent="0.25">
      <c r="A2314" s="115" t="s">
        <v>4208</v>
      </c>
      <c r="B2314" s="193">
        <v>48073</v>
      </c>
    </row>
    <row r="2315" spans="1:2" x14ac:dyDescent="0.25">
      <c r="A2315" s="115" t="s">
        <v>4209</v>
      </c>
      <c r="B2315" s="193">
        <v>48074</v>
      </c>
    </row>
    <row r="2316" spans="1:2" x14ac:dyDescent="0.25">
      <c r="A2316" s="115" t="s">
        <v>4210</v>
      </c>
      <c r="B2316" s="193">
        <v>48075</v>
      </c>
    </row>
    <row r="2317" spans="1:2" x14ac:dyDescent="0.25">
      <c r="A2317" s="115" t="s">
        <v>4211</v>
      </c>
      <c r="B2317" s="193">
        <v>48076</v>
      </c>
    </row>
    <row r="2318" spans="1:2" x14ac:dyDescent="0.25">
      <c r="A2318" s="115" t="s">
        <v>4212</v>
      </c>
      <c r="B2318" s="193">
        <v>48077</v>
      </c>
    </row>
    <row r="2319" spans="1:2" x14ac:dyDescent="0.25">
      <c r="A2319" s="115" t="s">
        <v>4213</v>
      </c>
      <c r="B2319" s="193">
        <v>48078</v>
      </c>
    </row>
    <row r="2320" spans="1:2" x14ac:dyDescent="0.25">
      <c r="A2320" s="115" t="s">
        <v>4214</v>
      </c>
      <c r="B2320" s="193">
        <v>48079</v>
      </c>
    </row>
    <row r="2321" spans="1:2" x14ac:dyDescent="0.25">
      <c r="A2321" s="115" t="s">
        <v>4215</v>
      </c>
      <c r="B2321" s="193">
        <v>48080</v>
      </c>
    </row>
    <row r="2322" spans="1:2" x14ac:dyDescent="0.25">
      <c r="A2322" s="115" t="s">
        <v>4216</v>
      </c>
      <c r="B2322" s="193">
        <v>48081</v>
      </c>
    </row>
    <row r="2323" spans="1:2" x14ac:dyDescent="0.25">
      <c r="A2323" s="115" t="s">
        <v>4217</v>
      </c>
      <c r="B2323" s="193">
        <v>48082</v>
      </c>
    </row>
    <row r="2324" spans="1:2" x14ac:dyDescent="0.25">
      <c r="A2324" s="115" t="s">
        <v>4218</v>
      </c>
      <c r="B2324" s="193">
        <v>48083</v>
      </c>
    </row>
    <row r="2325" spans="1:2" x14ac:dyDescent="0.25">
      <c r="A2325" s="115" t="s">
        <v>4219</v>
      </c>
      <c r="B2325" s="193">
        <v>48084</v>
      </c>
    </row>
    <row r="2326" spans="1:2" x14ac:dyDescent="0.25">
      <c r="A2326" s="115" t="s">
        <v>4220</v>
      </c>
      <c r="B2326" s="193">
        <v>48085</v>
      </c>
    </row>
    <row r="2327" spans="1:2" x14ac:dyDescent="0.25">
      <c r="A2327" s="115" t="s">
        <v>4221</v>
      </c>
      <c r="B2327" s="193">
        <v>48086</v>
      </c>
    </row>
    <row r="2328" spans="1:2" x14ac:dyDescent="0.25">
      <c r="A2328" s="115" t="s">
        <v>4222</v>
      </c>
      <c r="B2328" s="193">
        <v>48087</v>
      </c>
    </row>
    <row r="2329" spans="1:2" x14ac:dyDescent="0.25">
      <c r="A2329" s="115" t="s">
        <v>4223</v>
      </c>
      <c r="B2329" s="193">
        <v>48088</v>
      </c>
    </row>
    <row r="2330" spans="1:2" x14ac:dyDescent="0.25">
      <c r="A2330" s="115" t="s">
        <v>4224</v>
      </c>
      <c r="B2330" s="193">
        <v>48089</v>
      </c>
    </row>
    <row r="2331" spans="1:2" x14ac:dyDescent="0.25">
      <c r="A2331" s="115" t="s">
        <v>4225</v>
      </c>
      <c r="B2331" s="193">
        <v>48090</v>
      </c>
    </row>
    <row r="2332" spans="1:2" x14ac:dyDescent="0.25">
      <c r="A2332" s="115" t="s">
        <v>4226</v>
      </c>
      <c r="B2332" s="193">
        <v>48091</v>
      </c>
    </row>
    <row r="2333" spans="1:2" x14ac:dyDescent="0.25">
      <c r="A2333" s="115" t="s">
        <v>4227</v>
      </c>
      <c r="B2333" s="193">
        <v>48092</v>
      </c>
    </row>
    <row r="2334" spans="1:2" x14ac:dyDescent="0.25">
      <c r="A2334" s="115" t="s">
        <v>4228</v>
      </c>
      <c r="B2334" s="193">
        <v>48093</v>
      </c>
    </row>
    <row r="2335" spans="1:2" x14ac:dyDescent="0.25">
      <c r="A2335" s="115" t="s">
        <v>4229</v>
      </c>
      <c r="B2335" s="193">
        <v>48094</v>
      </c>
    </row>
    <row r="2336" spans="1:2" x14ac:dyDescent="0.25">
      <c r="A2336" s="115" t="s">
        <v>4230</v>
      </c>
      <c r="B2336" s="193">
        <v>48095</v>
      </c>
    </row>
    <row r="2337" spans="1:2" x14ac:dyDescent="0.25">
      <c r="A2337" s="115" t="s">
        <v>4231</v>
      </c>
      <c r="B2337" s="193">
        <v>48096</v>
      </c>
    </row>
    <row r="2338" spans="1:2" x14ac:dyDescent="0.25">
      <c r="A2338" s="115" t="s">
        <v>4232</v>
      </c>
      <c r="B2338" s="193">
        <v>48097</v>
      </c>
    </row>
    <row r="2339" spans="1:2" x14ac:dyDescent="0.25">
      <c r="A2339" s="115" t="s">
        <v>4233</v>
      </c>
      <c r="B2339" s="193">
        <v>48098</v>
      </c>
    </row>
    <row r="2340" spans="1:2" x14ac:dyDescent="0.25">
      <c r="A2340" s="115" t="s">
        <v>4234</v>
      </c>
      <c r="B2340" s="193">
        <v>48099</v>
      </c>
    </row>
    <row r="2341" spans="1:2" x14ac:dyDescent="0.25">
      <c r="A2341" s="115" t="s">
        <v>4235</v>
      </c>
      <c r="B2341" s="193">
        <v>48100</v>
      </c>
    </row>
    <row r="2342" spans="1:2" x14ac:dyDescent="0.25">
      <c r="A2342" s="115" t="s">
        <v>4236</v>
      </c>
      <c r="B2342" s="193">
        <v>48101</v>
      </c>
    </row>
    <row r="2343" spans="1:2" x14ac:dyDescent="0.25">
      <c r="A2343" s="115" t="s">
        <v>4237</v>
      </c>
      <c r="B2343" s="193">
        <v>48102</v>
      </c>
    </row>
    <row r="2344" spans="1:2" x14ac:dyDescent="0.25">
      <c r="A2344" s="115" t="s">
        <v>4238</v>
      </c>
      <c r="B2344" s="193">
        <v>48103</v>
      </c>
    </row>
    <row r="2345" spans="1:2" x14ac:dyDescent="0.25">
      <c r="A2345" s="115" t="s">
        <v>4239</v>
      </c>
      <c r="B2345" s="193">
        <v>48104</v>
      </c>
    </row>
    <row r="2346" spans="1:2" x14ac:dyDescent="0.25">
      <c r="A2346" s="115" t="s">
        <v>4240</v>
      </c>
      <c r="B2346" s="193">
        <v>48105</v>
      </c>
    </row>
    <row r="2347" spans="1:2" x14ac:dyDescent="0.25">
      <c r="A2347" s="115" t="s">
        <v>4241</v>
      </c>
      <c r="B2347" s="193">
        <v>48106</v>
      </c>
    </row>
    <row r="2348" spans="1:2" x14ac:dyDescent="0.25">
      <c r="A2348" s="115" t="s">
        <v>4242</v>
      </c>
      <c r="B2348" s="193">
        <v>48107</v>
      </c>
    </row>
    <row r="2349" spans="1:2" x14ac:dyDescent="0.25">
      <c r="A2349" s="115" t="s">
        <v>4243</v>
      </c>
      <c r="B2349" s="193">
        <v>48108</v>
      </c>
    </row>
    <row r="2350" spans="1:2" x14ac:dyDescent="0.25">
      <c r="A2350" s="115" t="s">
        <v>4244</v>
      </c>
      <c r="B2350" s="193">
        <v>48109</v>
      </c>
    </row>
    <row r="2351" spans="1:2" x14ac:dyDescent="0.25">
      <c r="A2351" s="115" t="s">
        <v>4245</v>
      </c>
      <c r="B2351" s="193">
        <v>48110</v>
      </c>
    </row>
    <row r="2352" spans="1:2" x14ac:dyDescent="0.25">
      <c r="A2352" s="115" t="s">
        <v>4246</v>
      </c>
      <c r="B2352" s="193">
        <v>48111</v>
      </c>
    </row>
    <row r="2353" spans="1:2" x14ac:dyDescent="0.25">
      <c r="A2353" s="115" t="s">
        <v>4247</v>
      </c>
      <c r="B2353" s="193">
        <v>48112</v>
      </c>
    </row>
    <row r="2354" spans="1:2" x14ac:dyDescent="0.25">
      <c r="A2354" s="115" t="s">
        <v>4248</v>
      </c>
      <c r="B2354" s="193">
        <v>48113</v>
      </c>
    </row>
    <row r="2355" spans="1:2" x14ac:dyDescent="0.25">
      <c r="A2355" s="115" t="s">
        <v>4249</v>
      </c>
      <c r="B2355" s="193">
        <v>48114</v>
      </c>
    </row>
    <row r="2356" spans="1:2" x14ac:dyDescent="0.25">
      <c r="A2356" s="115" t="s">
        <v>4250</v>
      </c>
      <c r="B2356" s="193">
        <v>48115</v>
      </c>
    </row>
    <row r="2357" spans="1:2" x14ac:dyDescent="0.25">
      <c r="A2357" s="115" t="s">
        <v>4251</v>
      </c>
      <c r="B2357" s="193">
        <v>48116</v>
      </c>
    </row>
    <row r="2358" spans="1:2" x14ac:dyDescent="0.25">
      <c r="A2358" s="115" t="s">
        <v>4252</v>
      </c>
      <c r="B2358" s="193">
        <v>48117</v>
      </c>
    </row>
    <row r="2359" spans="1:2" x14ac:dyDescent="0.25">
      <c r="A2359" s="115" t="s">
        <v>4253</v>
      </c>
      <c r="B2359" s="193">
        <v>48118</v>
      </c>
    </row>
    <row r="2360" spans="1:2" x14ac:dyDescent="0.25">
      <c r="A2360" s="115" t="s">
        <v>4254</v>
      </c>
      <c r="B2360" s="193">
        <v>48119</v>
      </c>
    </row>
    <row r="2361" spans="1:2" x14ac:dyDescent="0.25">
      <c r="A2361" s="115" t="s">
        <v>4255</v>
      </c>
      <c r="B2361" s="193">
        <v>48120</v>
      </c>
    </row>
    <row r="2362" spans="1:2" x14ac:dyDescent="0.25">
      <c r="A2362" s="115" t="s">
        <v>4256</v>
      </c>
      <c r="B2362" s="193">
        <v>48121</v>
      </c>
    </row>
    <row r="2363" spans="1:2" x14ac:dyDescent="0.25">
      <c r="A2363" s="115" t="s">
        <v>4257</v>
      </c>
      <c r="B2363" s="193">
        <v>48122</v>
      </c>
    </row>
    <row r="2364" spans="1:2" x14ac:dyDescent="0.25">
      <c r="A2364" s="115" t="s">
        <v>4258</v>
      </c>
      <c r="B2364" s="193">
        <v>48123</v>
      </c>
    </row>
    <row r="2365" spans="1:2" x14ac:dyDescent="0.25">
      <c r="A2365" s="115" t="s">
        <v>4259</v>
      </c>
      <c r="B2365" s="193">
        <v>48124</v>
      </c>
    </row>
    <row r="2366" spans="1:2" x14ac:dyDescent="0.25">
      <c r="A2366" s="115" t="s">
        <v>4260</v>
      </c>
      <c r="B2366" s="193">
        <v>48125</v>
      </c>
    </row>
    <row r="2367" spans="1:2" x14ac:dyDescent="0.25">
      <c r="A2367" s="115" t="s">
        <v>4261</v>
      </c>
      <c r="B2367" s="193">
        <v>48126</v>
      </c>
    </row>
    <row r="2368" spans="1:2" x14ac:dyDescent="0.25">
      <c r="A2368" s="115" t="s">
        <v>4262</v>
      </c>
      <c r="B2368" s="193">
        <v>48127</v>
      </c>
    </row>
    <row r="2369" spans="1:2" x14ac:dyDescent="0.25">
      <c r="A2369" s="115" t="s">
        <v>4263</v>
      </c>
      <c r="B2369" s="193">
        <v>48128</v>
      </c>
    </row>
    <row r="2370" spans="1:2" x14ac:dyDescent="0.25">
      <c r="A2370" s="115" t="s">
        <v>4264</v>
      </c>
      <c r="B2370" s="193">
        <v>48129</v>
      </c>
    </row>
    <row r="2371" spans="1:2" x14ac:dyDescent="0.25">
      <c r="A2371" s="115" t="s">
        <v>4265</v>
      </c>
      <c r="B2371" s="193">
        <v>48130</v>
      </c>
    </row>
    <row r="2372" spans="1:2" x14ac:dyDescent="0.25">
      <c r="A2372" s="115" t="s">
        <v>4266</v>
      </c>
      <c r="B2372" s="193">
        <v>48131</v>
      </c>
    </row>
    <row r="2373" spans="1:2" x14ac:dyDescent="0.25">
      <c r="A2373" s="115" t="s">
        <v>4267</v>
      </c>
      <c r="B2373" s="193">
        <v>48132</v>
      </c>
    </row>
    <row r="2374" spans="1:2" x14ac:dyDescent="0.25">
      <c r="A2374" s="115" t="s">
        <v>4268</v>
      </c>
      <c r="B2374" s="193">
        <v>48133</v>
      </c>
    </row>
    <row r="2375" spans="1:2" x14ac:dyDescent="0.25">
      <c r="A2375" s="115" t="s">
        <v>4269</v>
      </c>
      <c r="B2375" s="193">
        <v>48134</v>
      </c>
    </row>
    <row r="2376" spans="1:2" x14ac:dyDescent="0.25">
      <c r="A2376" s="115" t="s">
        <v>4270</v>
      </c>
      <c r="B2376" s="193">
        <v>48135</v>
      </c>
    </row>
    <row r="2377" spans="1:2" x14ac:dyDescent="0.25">
      <c r="A2377" s="115" t="s">
        <v>4271</v>
      </c>
      <c r="B2377" s="193">
        <v>48136</v>
      </c>
    </row>
    <row r="2378" spans="1:2" x14ac:dyDescent="0.25">
      <c r="A2378" s="115" t="s">
        <v>4272</v>
      </c>
      <c r="B2378" s="193">
        <v>48137</v>
      </c>
    </row>
    <row r="2379" spans="1:2" x14ac:dyDescent="0.25">
      <c r="A2379" s="115" t="s">
        <v>4273</v>
      </c>
      <c r="B2379" s="193">
        <v>48138</v>
      </c>
    </row>
    <row r="2380" spans="1:2" x14ac:dyDescent="0.25">
      <c r="A2380" s="115" t="s">
        <v>4274</v>
      </c>
      <c r="B2380" s="193">
        <v>48139</v>
      </c>
    </row>
    <row r="2381" spans="1:2" x14ac:dyDescent="0.25">
      <c r="A2381" s="115" t="s">
        <v>4275</v>
      </c>
      <c r="B2381" s="193">
        <v>48140</v>
      </c>
    </row>
    <row r="2382" spans="1:2" x14ac:dyDescent="0.25">
      <c r="A2382" s="115" t="s">
        <v>4276</v>
      </c>
      <c r="B2382" s="193">
        <v>48141</v>
      </c>
    </row>
    <row r="2383" spans="1:2" x14ac:dyDescent="0.25">
      <c r="A2383" s="115" t="s">
        <v>4277</v>
      </c>
      <c r="B2383" s="193">
        <v>48142</v>
      </c>
    </row>
    <row r="2384" spans="1:2" x14ac:dyDescent="0.25">
      <c r="A2384" s="115" t="s">
        <v>4278</v>
      </c>
      <c r="B2384" s="193">
        <v>48143</v>
      </c>
    </row>
    <row r="2385" spans="1:2" x14ac:dyDescent="0.25">
      <c r="A2385" s="115" t="s">
        <v>4279</v>
      </c>
      <c r="B2385" s="193">
        <v>48144</v>
      </c>
    </row>
    <row r="2386" spans="1:2" x14ac:dyDescent="0.25">
      <c r="A2386" s="115" t="s">
        <v>4280</v>
      </c>
      <c r="B2386" s="193">
        <v>48145</v>
      </c>
    </row>
    <row r="2387" spans="1:2" x14ac:dyDescent="0.25">
      <c r="A2387" s="115" t="s">
        <v>4281</v>
      </c>
      <c r="B2387" s="193">
        <v>48146</v>
      </c>
    </row>
    <row r="2388" spans="1:2" x14ac:dyDescent="0.25">
      <c r="A2388" s="115" t="s">
        <v>4282</v>
      </c>
      <c r="B2388" s="193">
        <v>48147</v>
      </c>
    </row>
    <row r="2389" spans="1:2" x14ac:dyDescent="0.25">
      <c r="A2389" s="115" t="s">
        <v>4283</v>
      </c>
      <c r="B2389" s="193">
        <v>48148</v>
      </c>
    </row>
    <row r="2390" spans="1:2" x14ac:dyDescent="0.25">
      <c r="A2390" s="115" t="s">
        <v>4284</v>
      </c>
      <c r="B2390" s="193">
        <v>48149</v>
      </c>
    </row>
    <row r="2391" spans="1:2" x14ac:dyDescent="0.25">
      <c r="A2391" s="115" t="s">
        <v>4285</v>
      </c>
      <c r="B2391" s="193">
        <v>48150</v>
      </c>
    </row>
    <row r="2392" spans="1:2" x14ac:dyDescent="0.25">
      <c r="A2392" s="115" t="s">
        <v>4286</v>
      </c>
      <c r="B2392" s="193">
        <v>48151</v>
      </c>
    </row>
    <row r="2393" spans="1:2" x14ac:dyDescent="0.25">
      <c r="A2393" s="115" t="s">
        <v>4287</v>
      </c>
      <c r="B2393" s="193">
        <v>48152</v>
      </c>
    </row>
    <row r="2394" spans="1:2" x14ac:dyDescent="0.25">
      <c r="A2394" s="115" t="s">
        <v>4288</v>
      </c>
      <c r="B2394" s="193">
        <v>48153</v>
      </c>
    </row>
    <row r="2395" spans="1:2" x14ac:dyDescent="0.25">
      <c r="A2395" s="115" t="s">
        <v>4289</v>
      </c>
      <c r="B2395" s="193">
        <v>48154</v>
      </c>
    </row>
    <row r="2396" spans="1:2" x14ac:dyDescent="0.25">
      <c r="A2396" s="115" t="s">
        <v>4290</v>
      </c>
      <c r="B2396" s="193">
        <v>48155</v>
      </c>
    </row>
    <row r="2397" spans="1:2" x14ac:dyDescent="0.25">
      <c r="A2397" s="115" t="s">
        <v>4291</v>
      </c>
      <c r="B2397" s="193">
        <v>48156</v>
      </c>
    </row>
    <row r="2398" spans="1:2" x14ac:dyDescent="0.25">
      <c r="A2398" s="115" t="s">
        <v>4292</v>
      </c>
      <c r="B2398" s="193">
        <v>48157</v>
      </c>
    </row>
    <row r="2399" spans="1:2" x14ac:dyDescent="0.25">
      <c r="A2399" s="115" t="s">
        <v>4293</v>
      </c>
      <c r="B2399" s="193">
        <v>48158</v>
      </c>
    </row>
    <row r="2400" spans="1:2" x14ac:dyDescent="0.25">
      <c r="A2400" s="115" t="s">
        <v>4294</v>
      </c>
      <c r="B2400" s="193">
        <v>48159</v>
      </c>
    </row>
    <row r="2401" spans="1:2" x14ac:dyDescent="0.25">
      <c r="A2401" s="115" t="s">
        <v>4295</v>
      </c>
      <c r="B2401" s="193">
        <v>48160</v>
      </c>
    </row>
    <row r="2402" spans="1:2" x14ac:dyDescent="0.25">
      <c r="A2402" s="115" t="s">
        <v>4296</v>
      </c>
      <c r="B2402" s="193">
        <v>48161</v>
      </c>
    </row>
    <row r="2403" spans="1:2" x14ac:dyDescent="0.25">
      <c r="A2403" s="115" t="s">
        <v>4297</v>
      </c>
      <c r="B2403" s="193">
        <v>48162</v>
      </c>
    </row>
    <row r="2404" spans="1:2" x14ac:dyDescent="0.25">
      <c r="A2404" s="115" t="s">
        <v>4298</v>
      </c>
      <c r="B2404" s="193">
        <v>48163</v>
      </c>
    </row>
    <row r="2405" spans="1:2" x14ac:dyDescent="0.25">
      <c r="A2405" s="115" t="s">
        <v>4299</v>
      </c>
      <c r="B2405" s="193">
        <v>48164</v>
      </c>
    </row>
    <row r="2406" spans="1:2" x14ac:dyDescent="0.25">
      <c r="A2406" s="115" t="s">
        <v>4300</v>
      </c>
      <c r="B2406" s="193">
        <v>48165</v>
      </c>
    </row>
    <row r="2407" spans="1:2" x14ac:dyDescent="0.25">
      <c r="A2407" s="115" t="s">
        <v>4301</v>
      </c>
      <c r="B2407" s="193">
        <v>48166</v>
      </c>
    </row>
    <row r="2408" spans="1:2" x14ac:dyDescent="0.25">
      <c r="A2408" s="115" t="s">
        <v>4302</v>
      </c>
      <c r="B2408" s="193">
        <v>48167</v>
      </c>
    </row>
    <row r="2409" spans="1:2" x14ac:dyDescent="0.25">
      <c r="A2409" s="115" t="s">
        <v>4303</v>
      </c>
      <c r="B2409" s="193">
        <v>48168</v>
      </c>
    </row>
    <row r="2410" spans="1:2" x14ac:dyDescent="0.25">
      <c r="A2410" s="115" t="s">
        <v>4304</v>
      </c>
      <c r="B2410" s="193">
        <v>48169</v>
      </c>
    </row>
    <row r="2411" spans="1:2" x14ac:dyDescent="0.25">
      <c r="A2411" s="115" t="s">
        <v>4305</v>
      </c>
      <c r="B2411" s="193">
        <v>48170</v>
      </c>
    </row>
    <row r="2412" spans="1:2" x14ac:dyDescent="0.25">
      <c r="A2412" s="115" t="s">
        <v>4306</v>
      </c>
      <c r="B2412" s="193">
        <v>48171</v>
      </c>
    </row>
    <row r="2413" spans="1:2" x14ac:dyDescent="0.25">
      <c r="A2413" s="115" t="s">
        <v>4307</v>
      </c>
      <c r="B2413" s="193">
        <v>48172</v>
      </c>
    </row>
    <row r="2414" spans="1:2" x14ac:dyDescent="0.25">
      <c r="A2414" s="115" t="s">
        <v>4308</v>
      </c>
      <c r="B2414" s="193">
        <v>48173</v>
      </c>
    </row>
    <row r="2415" spans="1:2" x14ac:dyDescent="0.25">
      <c r="A2415" s="115" t="s">
        <v>4309</v>
      </c>
      <c r="B2415" s="193">
        <v>48174</v>
      </c>
    </row>
    <row r="2416" spans="1:2" x14ac:dyDescent="0.25">
      <c r="A2416" s="115" t="s">
        <v>4310</v>
      </c>
      <c r="B2416" s="193">
        <v>48175</v>
      </c>
    </row>
    <row r="2417" spans="1:2" x14ac:dyDescent="0.25">
      <c r="A2417" s="115" t="s">
        <v>4311</v>
      </c>
      <c r="B2417" s="193">
        <v>48176</v>
      </c>
    </row>
    <row r="2418" spans="1:2" x14ac:dyDescent="0.25">
      <c r="A2418" s="115" t="s">
        <v>4312</v>
      </c>
      <c r="B2418" s="193">
        <v>48177</v>
      </c>
    </row>
    <row r="2419" spans="1:2" x14ac:dyDescent="0.25">
      <c r="A2419" s="115" t="s">
        <v>4313</v>
      </c>
      <c r="B2419" s="193">
        <v>48178</v>
      </c>
    </row>
    <row r="2420" spans="1:2" x14ac:dyDescent="0.25">
      <c r="A2420" s="115" t="s">
        <v>4314</v>
      </c>
      <c r="B2420" s="193">
        <v>48179</v>
      </c>
    </row>
    <row r="2421" spans="1:2" x14ac:dyDescent="0.25">
      <c r="A2421" s="115" t="s">
        <v>4315</v>
      </c>
      <c r="B2421" s="193">
        <v>48180</v>
      </c>
    </row>
    <row r="2422" spans="1:2" x14ac:dyDescent="0.25">
      <c r="A2422" s="115" t="s">
        <v>4316</v>
      </c>
      <c r="B2422" s="193">
        <v>48181</v>
      </c>
    </row>
    <row r="2423" spans="1:2" x14ac:dyDescent="0.25">
      <c r="A2423" s="115" t="s">
        <v>4317</v>
      </c>
      <c r="B2423" s="193">
        <v>48182</v>
      </c>
    </row>
    <row r="2424" spans="1:2" x14ac:dyDescent="0.25">
      <c r="A2424" s="115" t="s">
        <v>4318</v>
      </c>
      <c r="B2424" s="193">
        <v>48183</v>
      </c>
    </row>
    <row r="2425" spans="1:2" x14ac:dyDescent="0.25">
      <c r="A2425" s="115" t="s">
        <v>4319</v>
      </c>
      <c r="B2425" s="193">
        <v>48184</v>
      </c>
    </row>
    <row r="2426" spans="1:2" x14ac:dyDescent="0.25">
      <c r="A2426" s="115" t="s">
        <v>4320</v>
      </c>
      <c r="B2426" s="193">
        <v>48185</v>
      </c>
    </row>
    <row r="2427" spans="1:2" x14ac:dyDescent="0.25">
      <c r="A2427" s="115" t="s">
        <v>4321</v>
      </c>
      <c r="B2427" s="193">
        <v>48186</v>
      </c>
    </row>
    <row r="2428" spans="1:2" x14ac:dyDescent="0.25">
      <c r="A2428" s="115" t="s">
        <v>4322</v>
      </c>
      <c r="B2428" s="193">
        <v>48187</v>
      </c>
    </row>
    <row r="2429" spans="1:2" x14ac:dyDescent="0.25">
      <c r="A2429" s="115" t="s">
        <v>4323</v>
      </c>
      <c r="B2429" s="193">
        <v>48188</v>
      </c>
    </row>
    <row r="2430" spans="1:2" x14ac:dyDescent="0.25">
      <c r="A2430" s="115" t="s">
        <v>4324</v>
      </c>
      <c r="B2430" s="193">
        <v>48189</v>
      </c>
    </row>
    <row r="2431" spans="1:2" x14ac:dyDescent="0.25">
      <c r="A2431" s="115" t="s">
        <v>4325</v>
      </c>
      <c r="B2431" s="193">
        <v>48190</v>
      </c>
    </row>
    <row r="2432" spans="1:2" x14ac:dyDescent="0.25">
      <c r="A2432" s="115" t="s">
        <v>4326</v>
      </c>
      <c r="B2432" s="193">
        <v>48191</v>
      </c>
    </row>
    <row r="2433" spans="1:2" x14ac:dyDescent="0.25">
      <c r="A2433" s="115" t="s">
        <v>4327</v>
      </c>
      <c r="B2433" s="193">
        <v>48192</v>
      </c>
    </row>
    <row r="2434" spans="1:2" x14ac:dyDescent="0.25">
      <c r="A2434" s="115" t="s">
        <v>4328</v>
      </c>
      <c r="B2434" s="193">
        <v>48193</v>
      </c>
    </row>
    <row r="2435" spans="1:2" x14ac:dyDescent="0.25">
      <c r="A2435" s="115" t="s">
        <v>4329</v>
      </c>
      <c r="B2435" s="193">
        <v>48194</v>
      </c>
    </row>
    <row r="2436" spans="1:2" x14ac:dyDescent="0.25">
      <c r="A2436" s="115" t="s">
        <v>4330</v>
      </c>
      <c r="B2436" s="193">
        <v>48195</v>
      </c>
    </row>
    <row r="2437" spans="1:2" x14ac:dyDescent="0.25">
      <c r="A2437" s="115" t="s">
        <v>4331</v>
      </c>
      <c r="B2437" s="193">
        <v>48196</v>
      </c>
    </row>
    <row r="2438" spans="1:2" x14ac:dyDescent="0.25">
      <c r="A2438" s="115" t="s">
        <v>4332</v>
      </c>
      <c r="B2438" s="193">
        <v>48197</v>
      </c>
    </row>
    <row r="2439" spans="1:2" x14ac:dyDescent="0.25">
      <c r="A2439" s="115" t="s">
        <v>4333</v>
      </c>
      <c r="B2439" s="193">
        <v>48198</v>
      </c>
    </row>
    <row r="2440" spans="1:2" x14ac:dyDescent="0.25">
      <c r="A2440" s="115" t="s">
        <v>4334</v>
      </c>
      <c r="B2440" s="193">
        <v>48199</v>
      </c>
    </row>
    <row r="2441" spans="1:2" x14ac:dyDescent="0.25">
      <c r="A2441" s="115" t="s">
        <v>4335</v>
      </c>
      <c r="B2441" s="193">
        <v>48200</v>
      </c>
    </row>
    <row r="2442" spans="1:2" x14ac:dyDescent="0.25">
      <c r="A2442" s="115" t="s">
        <v>4336</v>
      </c>
      <c r="B2442" s="193">
        <v>48201</v>
      </c>
    </row>
    <row r="2443" spans="1:2" x14ac:dyDescent="0.25">
      <c r="A2443" s="115" t="s">
        <v>4337</v>
      </c>
      <c r="B2443" s="193">
        <v>48202</v>
      </c>
    </row>
    <row r="2444" spans="1:2" x14ac:dyDescent="0.25">
      <c r="A2444" s="115" t="s">
        <v>4338</v>
      </c>
      <c r="B2444" s="193">
        <v>48203</v>
      </c>
    </row>
    <row r="2445" spans="1:2" x14ac:dyDescent="0.25">
      <c r="A2445" s="115" t="s">
        <v>4339</v>
      </c>
      <c r="B2445" s="193">
        <v>48204</v>
      </c>
    </row>
    <row r="2446" spans="1:2" x14ac:dyDescent="0.25">
      <c r="A2446" s="115" t="s">
        <v>4340</v>
      </c>
      <c r="B2446" s="193">
        <v>48205</v>
      </c>
    </row>
    <row r="2447" spans="1:2" x14ac:dyDescent="0.25">
      <c r="A2447" s="115" t="s">
        <v>4341</v>
      </c>
      <c r="B2447" s="193">
        <v>48206</v>
      </c>
    </row>
    <row r="2448" spans="1:2" x14ac:dyDescent="0.25">
      <c r="A2448" s="115" t="s">
        <v>4342</v>
      </c>
      <c r="B2448" s="193">
        <v>48207</v>
      </c>
    </row>
    <row r="2449" spans="1:2" x14ac:dyDescent="0.25">
      <c r="A2449" s="115" t="s">
        <v>4343</v>
      </c>
      <c r="B2449" s="193">
        <v>48208</v>
      </c>
    </row>
    <row r="2450" spans="1:2" x14ac:dyDescent="0.25">
      <c r="A2450" s="115" t="s">
        <v>4344</v>
      </c>
      <c r="B2450" s="193">
        <v>48209</v>
      </c>
    </row>
    <row r="2451" spans="1:2" x14ac:dyDescent="0.25">
      <c r="A2451" s="115" t="s">
        <v>4345</v>
      </c>
      <c r="B2451" s="193">
        <v>48210</v>
      </c>
    </row>
    <row r="2452" spans="1:2" x14ac:dyDescent="0.25">
      <c r="A2452" s="115" t="s">
        <v>4346</v>
      </c>
      <c r="B2452" s="193">
        <v>48211</v>
      </c>
    </row>
    <row r="2453" spans="1:2" x14ac:dyDescent="0.25">
      <c r="A2453" s="115" t="s">
        <v>4347</v>
      </c>
      <c r="B2453" s="193">
        <v>48212</v>
      </c>
    </row>
    <row r="2454" spans="1:2" x14ac:dyDescent="0.25">
      <c r="A2454" s="115" t="s">
        <v>4348</v>
      </c>
      <c r="B2454" s="193">
        <v>48213</v>
      </c>
    </row>
    <row r="2455" spans="1:2" x14ac:dyDescent="0.25">
      <c r="A2455" s="115" t="s">
        <v>4349</v>
      </c>
      <c r="B2455" s="193">
        <v>48214</v>
      </c>
    </row>
    <row r="2456" spans="1:2" x14ac:dyDescent="0.25">
      <c r="A2456" s="115" t="s">
        <v>4350</v>
      </c>
      <c r="B2456" s="193">
        <v>48215</v>
      </c>
    </row>
    <row r="2457" spans="1:2" x14ac:dyDescent="0.25">
      <c r="A2457" s="115" t="s">
        <v>4351</v>
      </c>
      <c r="B2457" s="193">
        <v>48216</v>
      </c>
    </row>
    <row r="2458" spans="1:2" x14ac:dyDescent="0.25">
      <c r="A2458" s="115" t="s">
        <v>4352</v>
      </c>
      <c r="B2458" s="193">
        <v>48217</v>
      </c>
    </row>
    <row r="2459" spans="1:2" x14ac:dyDescent="0.25">
      <c r="A2459" s="115" t="s">
        <v>4353</v>
      </c>
      <c r="B2459" s="193">
        <v>48218</v>
      </c>
    </row>
    <row r="2460" spans="1:2" x14ac:dyDescent="0.25">
      <c r="A2460" s="115" t="s">
        <v>4354</v>
      </c>
      <c r="B2460" s="193">
        <v>48219</v>
      </c>
    </row>
    <row r="2461" spans="1:2" x14ac:dyDescent="0.25">
      <c r="A2461" s="115" t="s">
        <v>4355</v>
      </c>
      <c r="B2461" s="193">
        <v>48220</v>
      </c>
    </row>
    <row r="2462" spans="1:2" x14ac:dyDescent="0.25">
      <c r="A2462" s="115" t="s">
        <v>4356</v>
      </c>
      <c r="B2462" s="193">
        <v>48221</v>
      </c>
    </row>
    <row r="2463" spans="1:2" x14ac:dyDescent="0.25">
      <c r="A2463" s="115" t="s">
        <v>4357</v>
      </c>
      <c r="B2463" s="193">
        <v>48222</v>
      </c>
    </row>
    <row r="2464" spans="1:2" x14ac:dyDescent="0.25">
      <c r="A2464" s="115" t="s">
        <v>4358</v>
      </c>
      <c r="B2464" s="193">
        <v>48223</v>
      </c>
    </row>
    <row r="2465" spans="1:2" x14ac:dyDescent="0.25">
      <c r="A2465" s="115" t="s">
        <v>4359</v>
      </c>
      <c r="B2465" s="193">
        <v>48224</v>
      </c>
    </row>
    <row r="2466" spans="1:2" x14ac:dyDescent="0.25">
      <c r="A2466" s="115" t="s">
        <v>4360</v>
      </c>
      <c r="B2466" s="193">
        <v>48225</v>
      </c>
    </row>
    <row r="2467" spans="1:2" x14ac:dyDescent="0.25">
      <c r="A2467" s="115" t="s">
        <v>4361</v>
      </c>
      <c r="B2467" s="193">
        <v>48226</v>
      </c>
    </row>
    <row r="2468" spans="1:2" x14ac:dyDescent="0.25">
      <c r="A2468" s="115" t="s">
        <v>4362</v>
      </c>
      <c r="B2468" s="193">
        <v>48227</v>
      </c>
    </row>
    <row r="2469" spans="1:2" x14ac:dyDescent="0.25">
      <c r="A2469" s="115" t="s">
        <v>4363</v>
      </c>
      <c r="B2469" s="193">
        <v>48228</v>
      </c>
    </row>
    <row r="2470" spans="1:2" x14ac:dyDescent="0.25">
      <c r="A2470" s="115" t="s">
        <v>4364</v>
      </c>
      <c r="B2470" s="193">
        <v>48229</v>
      </c>
    </row>
    <row r="2471" spans="1:2" x14ac:dyDescent="0.25">
      <c r="A2471" s="115" t="s">
        <v>4365</v>
      </c>
      <c r="B2471" s="193">
        <v>48230</v>
      </c>
    </row>
    <row r="2472" spans="1:2" x14ac:dyDescent="0.25">
      <c r="A2472" s="115" t="s">
        <v>4366</v>
      </c>
      <c r="B2472" s="193">
        <v>48231</v>
      </c>
    </row>
    <row r="2473" spans="1:2" x14ac:dyDescent="0.25">
      <c r="A2473" s="115" t="s">
        <v>4367</v>
      </c>
      <c r="B2473" s="193">
        <v>48232</v>
      </c>
    </row>
    <row r="2474" spans="1:2" x14ac:dyDescent="0.25">
      <c r="A2474" s="115" t="s">
        <v>4368</v>
      </c>
      <c r="B2474" s="193">
        <v>48233</v>
      </c>
    </row>
    <row r="2475" spans="1:2" x14ac:dyDescent="0.25">
      <c r="A2475" s="115" t="s">
        <v>4369</v>
      </c>
      <c r="B2475" s="193">
        <v>48234</v>
      </c>
    </row>
    <row r="2476" spans="1:2" x14ac:dyDescent="0.25">
      <c r="A2476" s="115" t="s">
        <v>4370</v>
      </c>
      <c r="B2476" s="193">
        <v>48235</v>
      </c>
    </row>
    <row r="2477" spans="1:2" x14ac:dyDescent="0.25">
      <c r="A2477" s="115" t="s">
        <v>4371</v>
      </c>
      <c r="B2477" s="193">
        <v>48236</v>
      </c>
    </row>
    <row r="2478" spans="1:2" x14ac:dyDescent="0.25">
      <c r="A2478" s="115" t="s">
        <v>4372</v>
      </c>
      <c r="B2478" s="193">
        <v>48237</v>
      </c>
    </row>
    <row r="2479" spans="1:2" x14ac:dyDescent="0.25">
      <c r="A2479" s="115" t="s">
        <v>4373</v>
      </c>
      <c r="B2479" s="193">
        <v>48238</v>
      </c>
    </row>
    <row r="2480" spans="1:2" x14ac:dyDescent="0.25">
      <c r="A2480" s="115" t="s">
        <v>4374</v>
      </c>
      <c r="B2480" s="193">
        <v>48239</v>
      </c>
    </row>
    <row r="2481" spans="1:2" x14ac:dyDescent="0.25">
      <c r="A2481" s="115" t="s">
        <v>4375</v>
      </c>
      <c r="B2481" s="193">
        <v>48240</v>
      </c>
    </row>
    <row r="2482" spans="1:2" x14ac:dyDescent="0.25">
      <c r="A2482" s="115" t="s">
        <v>4376</v>
      </c>
      <c r="B2482" s="193">
        <v>48241</v>
      </c>
    </row>
    <row r="2483" spans="1:2" x14ac:dyDescent="0.25">
      <c r="A2483" s="115" t="s">
        <v>4377</v>
      </c>
      <c r="B2483" s="193">
        <v>48242</v>
      </c>
    </row>
    <row r="2484" spans="1:2" x14ac:dyDescent="0.25">
      <c r="A2484" s="115" t="s">
        <v>4378</v>
      </c>
      <c r="B2484" s="193">
        <v>48243</v>
      </c>
    </row>
    <row r="2485" spans="1:2" x14ac:dyDescent="0.25">
      <c r="A2485" s="115" t="s">
        <v>4379</v>
      </c>
      <c r="B2485" s="193">
        <v>48244</v>
      </c>
    </row>
    <row r="2486" spans="1:2" x14ac:dyDescent="0.25">
      <c r="A2486" s="115" t="s">
        <v>4380</v>
      </c>
      <c r="B2486" s="193">
        <v>48245</v>
      </c>
    </row>
    <row r="2487" spans="1:2" x14ac:dyDescent="0.25">
      <c r="A2487" s="115" t="s">
        <v>4381</v>
      </c>
      <c r="B2487" s="193">
        <v>48246</v>
      </c>
    </row>
    <row r="2488" spans="1:2" x14ac:dyDescent="0.25">
      <c r="A2488" s="115" t="s">
        <v>4382</v>
      </c>
      <c r="B2488" s="193">
        <v>48247</v>
      </c>
    </row>
    <row r="2489" spans="1:2" x14ac:dyDescent="0.25">
      <c r="A2489" s="115" t="s">
        <v>4383</v>
      </c>
      <c r="B2489" s="193">
        <v>48248</v>
      </c>
    </row>
    <row r="2490" spans="1:2" x14ac:dyDescent="0.25">
      <c r="A2490" s="115" t="s">
        <v>4384</v>
      </c>
      <c r="B2490" s="193">
        <v>48249</v>
      </c>
    </row>
    <row r="2491" spans="1:2" x14ac:dyDescent="0.25">
      <c r="A2491" s="115" t="s">
        <v>4385</v>
      </c>
      <c r="B2491" s="193">
        <v>48250</v>
      </c>
    </row>
    <row r="2492" spans="1:2" x14ac:dyDescent="0.25">
      <c r="A2492" s="115" t="s">
        <v>4386</v>
      </c>
      <c r="B2492" s="193">
        <v>48251</v>
      </c>
    </row>
    <row r="2493" spans="1:2" x14ac:dyDescent="0.25">
      <c r="A2493" s="115" t="s">
        <v>4387</v>
      </c>
      <c r="B2493" s="193">
        <v>48252</v>
      </c>
    </row>
    <row r="2494" spans="1:2" x14ac:dyDescent="0.25">
      <c r="A2494" s="115" t="s">
        <v>4388</v>
      </c>
      <c r="B2494" s="193">
        <v>48253</v>
      </c>
    </row>
    <row r="2495" spans="1:2" x14ac:dyDescent="0.25">
      <c r="A2495" s="115" t="s">
        <v>4389</v>
      </c>
      <c r="B2495" s="193">
        <v>48254</v>
      </c>
    </row>
    <row r="2496" spans="1:2" x14ac:dyDescent="0.25">
      <c r="A2496" s="115" t="s">
        <v>4390</v>
      </c>
      <c r="B2496" s="193">
        <v>48255</v>
      </c>
    </row>
    <row r="2497" spans="1:2" x14ac:dyDescent="0.25">
      <c r="A2497" s="115" t="s">
        <v>4391</v>
      </c>
      <c r="B2497" s="193">
        <v>48256</v>
      </c>
    </row>
    <row r="2498" spans="1:2" x14ac:dyDescent="0.25">
      <c r="A2498" s="115" t="s">
        <v>4392</v>
      </c>
      <c r="B2498" s="193">
        <v>48257</v>
      </c>
    </row>
    <row r="2499" spans="1:2" x14ac:dyDescent="0.25">
      <c r="A2499" s="115" t="s">
        <v>4393</v>
      </c>
      <c r="B2499" s="193">
        <v>48258</v>
      </c>
    </row>
    <row r="2500" spans="1:2" x14ac:dyDescent="0.25">
      <c r="A2500" s="115" t="s">
        <v>4394</v>
      </c>
      <c r="B2500" s="193">
        <v>48259</v>
      </c>
    </row>
    <row r="2501" spans="1:2" x14ac:dyDescent="0.25">
      <c r="A2501" s="115" t="s">
        <v>4395</v>
      </c>
      <c r="B2501" s="193">
        <v>48260</v>
      </c>
    </row>
    <row r="2502" spans="1:2" x14ac:dyDescent="0.25">
      <c r="A2502" s="115" t="s">
        <v>4396</v>
      </c>
      <c r="B2502" s="193">
        <v>48261</v>
      </c>
    </row>
    <row r="2503" spans="1:2" x14ac:dyDescent="0.25">
      <c r="A2503" s="115" t="s">
        <v>4397</v>
      </c>
      <c r="B2503" s="193">
        <v>48262</v>
      </c>
    </row>
    <row r="2504" spans="1:2" x14ac:dyDescent="0.25">
      <c r="A2504" s="115" t="s">
        <v>4398</v>
      </c>
      <c r="B2504" s="193">
        <v>48263</v>
      </c>
    </row>
    <row r="2505" spans="1:2" x14ac:dyDescent="0.25">
      <c r="A2505" s="115" t="s">
        <v>4399</v>
      </c>
      <c r="B2505" s="193">
        <v>48264</v>
      </c>
    </row>
    <row r="2506" spans="1:2" x14ac:dyDescent="0.25">
      <c r="A2506" s="115" t="s">
        <v>4400</v>
      </c>
      <c r="B2506" s="193">
        <v>48265</v>
      </c>
    </row>
    <row r="2507" spans="1:2" x14ac:dyDescent="0.25">
      <c r="A2507" s="115" t="s">
        <v>4401</v>
      </c>
      <c r="B2507" s="193">
        <v>48266</v>
      </c>
    </row>
    <row r="2508" spans="1:2" x14ac:dyDescent="0.25">
      <c r="A2508" s="115" t="s">
        <v>4402</v>
      </c>
      <c r="B2508" s="193">
        <v>48267</v>
      </c>
    </row>
    <row r="2509" spans="1:2" x14ac:dyDescent="0.25">
      <c r="A2509" s="115" t="s">
        <v>4403</v>
      </c>
      <c r="B2509" s="193">
        <v>48268</v>
      </c>
    </row>
    <row r="2510" spans="1:2" x14ac:dyDescent="0.25">
      <c r="A2510" s="115" t="s">
        <v>4404</v>
      </c>
      <c r="B2510" s="193">
        <v>48269</v>
      </c>
    </row>
    <row r="2511" spans="1:2" x14ac:dyDescent="0.25">
      <c r="A2511" s="115" t="s">
        <v>4405</v>
      </c>
      <c r="B2511" s="193">
        <v>48270</v>
      </c>
    </row>
    <row r="2512" spans="1:2" x14ac:dyDescent="0.25">
      <c r="A2512" s="115" t="s">
        <v>4406</v>
      </c>
      <c r="B2512" s="193">
        <v>48271</v>
      </c>
    </row>
    <row r="2513" spans="1:2" x14ac:dyDescent="0.25">
      <c r="A2513" s="115" t="s">
        <v>4407</v>
      </c>
      <c r="B2513" s="193">
        <v>48272</v>
      </c>
    </row>
    <row r="2514" spans="1:2" x14ac:dyDescent="0.25">
      <c r="A2514" s="115" t="s">
        <v>4408</v>
      </c>
      <c r="B2514" s="193">
        <v>48273</v>
      </c>
    </row>
    <row r="2515" spans="1:2" x14ac:dyDescent="0.25">
      <c r="A2515" s="115" t="s">
        <v>4409</v>
      </c>
      <c r="B2515" s="193">
        <v>48274</v>
      </c>
    </row>
    <row r="2516" spans="1:2" x14ac:dyDescent="0.25">
      <c r="A2516" s="115" t="s">
        <v>4410</v>
      </c>
      <c r="B2516" s="193">
        <v>48275</v>
      </c>
    </row>
    <row r="2517" spans="1:2" x14ac:dyDescent="0.25">
      <c r="A2517" s="115" t="s">
        <v>4411</v>
      </c>
      <c r="B2517" s="193">
        <v>48276</v>
      </c>
    </row>
    <row r="2518" spans="1:2" x14ac:dyDescent="0.25">
      <c r="A2518" s="115" t="s">
        <v>4412</v>
      </c>
      <c r="B2518" s="193">
        <v>48277</v>
      </c>
    </row>
    <row r="2519" spans="1:2" x14ac:dyDescent="0.25">
      <c r="A2519" s="115" t="s">
        <v>4413</v>
      </c>
      <c r="B2519" s="193">
        <v>48278</v>
      </c>
    </row>
    <row r="2520" spans="1:2" x14ac:dyDescent="0.25">
      <c r="A2520" s="115" t="s">
        <v>4414</v>
      </c>
      <c r="B2520" s="193">
        <v>48279</v>
      </c>
    </row>
    <row r="2521" spans="1:2" x14ac:dyDescent="0.25">
      <c r="A2521" s="115" t="s">
        <v>4415</v>
      </c>
      <c r="B2521" s="193">
        <v>48280</v>
      </c>
    </row>
    <row r="2522" spans="1:2" x14ac:dyDescent="0.25">
      <c r="A2522" s="115" t="s">
        <v>4416</v>
      </c>
      <c r="B2522" s="193">
        <v>48281</v>
      </c>
    </row>
    <row r="2523" spans="1:2" x14ac:dyDescent="0.25">
      <c r="A2523" s="115" t="s">
        <v>4417</v>
      </c>
      <c r="B2523" s="193">
        <v>48282</v>
      </c>
    </row>
    <row r="2524" spans="1:2" x14ac:dyDescent="0.25">
      <c r="A2524" s="115" t="s">
        <v>4418</v>
      </c>
      <c r="B2524" s="193">
        <v>48283</v>
      </c>
    </row>
    <row r="2525" spans="1:2" x14ac:dyDescent="0.25">
      <c r="A2525" s="115" t="s">
        <v>4419</v>
      </c>
      <c r="B2525" s="193">
        <v>48284</v>
      </c>
    </row>
    <row r="2526" spans="1:2" x14ac:dyDescent="0.25">
      <c r="A2526" s="115" t="s">
        <v>4420</v>
      </c>
      <c r="B2526" s="193">
        <v>48285</v>
      </c>
    </row>
    <row r="2527" spans="1:2" x14ac:dyDescent="0.25">
      <c r="A2527" s="115" t="s">
        <v>4421</v>
      </c>
      <c r="B2527" s="193">
        <v>48286</v>
      </c>
    </row>
    <row r="2528" spans="1:2" x14ac:dyDescent="0.25">
      <c r="A2528" s="115" t="s">
        <v>4422</v>
      </c>
      <c r="B2528" s="193">
        <v>48287</v>
      </c>
    </row>
    <row r="2529" spans="1:2" x14ac:dyDescent="0.25">
      <c r="A2529" s="115" t="s">
        <v>4423</v>
      </c>
      <c r="B2529" s="193">
        <v>48288</v>
      </c>
    </row>
    <row r="2530" spans="1:2" x14ac:dyDescent="0.25">
      <c r="A2530" s="115" t="s">
        <v>4424</v>
      </c>
      <c r="B2530" s="193">
        <v>48289</v>
      </c>
    </row>
    <row r="2531" spans="1:2" x14ac:dyDescent="0.25">
      <c r="A2531" s="115" t="s">
        <v>4425</v>
      </c>
      <c r="B2531" s="193">
        <v>48290</v>
      </c>
    </row>
    <row r="2532" spans="1:2" x14ac:dyDescent="0.25">
      <c r="A2532" s="115" t="s">
        <v>4426</v>
      </c>
      <c r="B2532" s="193">
        <v>48291</v>
      </c>
    </row>
    <row r="2533" spans="1:2" x14ac:dyDescent="0.25">
      <c r="A2533" s="115" t="s">
        <v>4427</v>
      </c>
      <c r="B2533" s="193">
        <v>48292</v>
      </c>
    </row>
    <row r="2534" spans="1:2" x14ac:dyDescent="0.25">
      <c r="A2534" s="115" t="s">
        <v>4428</v>
      </c>
      <c r="B2534" s="193">
        <v>48293</v>
      </c>
    </row>
    <row r="2535" spans="1:2" x14ac:dyDescent="0.25">
      <c r="A2535" s="115" t="s">
        <v>4429</v>
      </c>
      <c r="B2535" s="193">
        <v>48294</v>
      </c>
    </row>
    <row r="2536" spans="1:2" x14ac:dyDescent="0.25">
      <c r="A2536" s="115" t="s">
        <v>4430</v>
      </c>
      <c r="B2536" s="193">
        <v>48295</v>
      </c>
    </row>
    <row r="2537" spans="1:2" x14ac:dyDescent="0.25">
      <c r="A2537" s="115" t="s">
        <v>4431</v>
      </c>
      <c r="B2537" s="193">
        <v>48296</v>
      </c>
    </row>
    <row r="2538" spans="1:2" x14ac:dyDescent="0.25">
      <c r="A2538" s="115" t="s">
        <v>4432</v>
      </c>
      <c r="B2538" s="193">
        <v>48297</v>
      </c>
    </row>
    <row r="2539" spans="1:2" x14ac:dyDescent="0.25">
      <c r="A2539" s="115" t="s">
        <v>4433</v>
      </c>
      <c r="B2539" s="193">
        <v>48298</v>
      </c>
    </row>
    <row r="2540" spans="1:2" x14ac:dyDescent="0.25">
      <c r="A2540" s="115" t="s">
        <v>4434</v>
      </c>
      <c r="B2540" s="193">
        <v>48299</v>
      </c>
    </row>
    <row r="2541" spans="1:2" x14ac:dyDescent="0.25">
      <c r="A2541" s="115" t="s">
        <v>4435</v>
      </c>
      <c r="B2541" s="193">
        <v>48300</v>
      </c>
    </row>
    <row r="2542" spans="1:2" x14ac:dyDescent="0.25">
      <c r="A2542" s="115" t="s">
        <v>4436</v>
      </c>
      <c r="B2542" s="193">
        <v>48301</v>
      </c>
    </row>
    <row r="2543" spans="1:2" x14ac:dyDescent="0.25">
      <c r="A2543" s="115" t="s">
        <v>4437</v>
      </c>
      <c r="B2543" s="193">
        <v>48302</v>
      </c>
    </row>
    <row r="2544" spans="1:2" x14ac:dyDescent="0.25">
      <c r="A2544" s="115" t="s">
        <v>4438</v>
      </c>
      <c r="B2544" s="193">
        <v>48303</v>
      </c>
    </row>
    <row r="2545" spans="1:2" x14ac:dyDescent="0.25">
      <c r="A2545" s="115" t="s">
        <v>4439</v>
      </c>
      <c r="B2545" s="193">
        <v>48304</v>
      </c>
    </row>
    <row r="2546" spans="1:2" x14ac:dyDescent="0.25">
      <c r="A2546" s="115" t="s">
        <v>4440</v>
      </c>
      <c r="B2546" s="193">
        <v>48305</v>
      </c>
    </row>
    <row r="2547" spans="1:2" x14ac:dyDescent="0.25">
      <c r="A2547" s="115" t="s">
        <v>4441</v>
      </c>
      <c r="B2547" s="193">
        <v>48306</v>
      </c>
    </row>
    <row r="2548" spans="1:2" x14ac:dyDescent="0.25">
      <c r="A2548" s="115" t="s">
        <v>4442</v>
      </c>
      <c r="B2548" s="193">
        <v>48307</v>
      </c>
    </row>
    <row r="2549" spans="1:2" x14ac:dyDescent="0.25">
      <c r="A2549" s="115" t="s">
        <v>4443</v>
      </c>
      <c r="B2549" s="193">
        <v>48308</v>
      </c>
    </row>
    <row r="2550" spans="1:2" x14ac:dyDescent="0.25">
      <c r="A2550" s="115" t="s">
        <v>4444</v>
      </c>
      <c r="B2550" s="193">
        <v>48309</v>
      </c>
    </row>
    <row r="2551" spans="1:2" x14ac:dyDescent="0.25">
      <c r="A2551" s="115" t="s">
        <v>4445</v>
      </c>
      <c r="B2551" s="193">
        <v>48310</v>
      </c>
    </row>
    <row r="2552" spans="1:2" x14ac:dyDescent="0.25">
      <c r="A2552" s="115" t="s">
        <v>4446</v>
      </c>
      <c r="B2552" s="193">
        <v>48311</v>
      </c>
    </row>
    <row r="2553" spans="1:2" x14ac:dyDescent="0.25">
      <c r="A2553" s="115" t="s">
        <v>4447</v>
      </c>
      <c r="B2553" s="193">
        <v>48312</v>
      </c>
    </row>
    <row r="2554" spans="1:2" x14ac:dyDescent="0.25">
      <c r="A2554" s="115" t="s">
        <v>4448</v>
      </c>
      <c r="B2554" s="193">
        <v>48313</v>
      </c>
    </row>
    <row r="2555" spans="1:2" x14ac:dyDescent="0.25">
      <c r="A2555" s="115" t="s">
        <v>4449</v>
      </c>
      <c r="B2555" s="193">
        <v>48314</v>
      </c>
    </row>
    <row r="2556" spans="1:2" x14ac:dyDescent="0.25">
      <c r="A2556" s="115" t="s">
        <v>4450</v>
      </c>
      <c r="B2556" s="193">
        <v>48315</v>
      </c>
    </row>
    <row r="2557" spans="1:2" x14ac:dyDescent="0.25">
      <c r="A2557" s="115" t="s">
        <v>4451</v>
      </c>
      <c r="B2557" s="193">
        <v>48316</v>
      </c>
    </row>
    <row r="2558" spans="1:2" x14ac:dyDescent="0.25">
      <c r="A2558" s="115" t="s">
        <v>4452</v>
      </c>
      <c r="B2558" s="193">
        <v>48317</v>
      </c>
    </row>
    <row r="2559" spans="1:2" x14ac:dyDescent="0.25">
      <c r="A2559" s="115" t="s">
        <v>4453</v>
      </c>
      <c r="B2559" s="193">
        <v>48318</v>
      </c>
    </row>
    <row r="2560" spans="1:2" x14ac:dyDescent="0.25">
      <c r="A2560" s="115" t="s">
        <v>4454</v>
      </c>
      <c r="B2560" s="193">
        <v>48319</v>
      </c>
    </row>
    <row r="2561" spans="1:2" x14ac:dyDescent="0.25">
      <c r="A2561" s="115" t="s">
        <v>4455</v>
      </c>
      <c r="B2561" s="193">
        <v>48320</v>
      </c>
    </row>
    <row r="2562" spans="1:2" x14ac:dyDescent="0.25">
      <c r="A2562" s="115" t="s">
        <v>4456</v>
      </c>
      <c r="B2562" s="193">
        <v>48321</v>
      </c>
    </row>
    <row r="2563" spans="1:2" x14ac:dyDescent="0.25">
      <c r="A2563" s="115" t="s">
        <v>4457</v>
      </c>
      <c r="B2563" s="193">
        <v>48322</v>
      </c>
    </row>
    <row r="2564" spans="1:2" x14ac:dyDescent="0.25">
      <c r="A2564" s="115" t="s">
        <v>4458</v>
      </c>
      <c r="B2564" s="193">
        <v>48323</v>
      </c>
    </row>
    <row r="2565" spans="1:2" x14ac:dyDescent="0.25">
      <c r="A2565" s="115" t="s">
        <v>4459</v>
      </c>
      <c r="B2565" s="193">
        <v>48324</v>
      </c>
    </row>
    <row r="2566" spans="1:2" x14ac:dyDescent="0.25">
      <c r="A2566" s="115" t="s">
        <v>4460</v>
      </c>
      <c r="B2566" s="193">
        <v>48325</v>
      </c>
    </row>
    <row r="2567" spans="1:2" x14ac:dyDescent="0.25">
      <c r="A2567" s="115" t="s">
        <v>4461</v>
      </c>
      <c r="B2567" s="193">
        <v>48326</v>
      </c>
    </row>
    <row r="2568" spans="1:2" x14ac:dyDescent="0.25">
      <c r="A2568" s="115" t="s">
        <v>4462</v>
      </c>
      <c r="B2568" s="193">
        <v>48327</v>
      </c>
    </row>
    <row r="2569" spans="1:2" x14ac:dyDescent="0.25">
      <c r="A2569" s="115" t="s">
        <v>4463</v>
      </c>
      <c r="B2569" s="193">
        <v>48328</v>
      </c>
    </row>
    <row r="2570" spans="1:2" x14ac:dyDescent="0.25">
      <c r="A2570" s="115" t="s">
        <v>4464</v>
      </c>
      <c r="B2570" s="193">
        <v>48329</v>
      </c>
    </row>
    <row r="2571" spans="1:2" x14ac:dyDescent="0.25">
      <c r="A2571" s="115" t="s">
        <v>4465</v>
      </c>
      <c r="B2571" s="193">
        <v>48330</v>
      </c>
    </row>
    <row r="2572" spans="1:2" x14ac:dyDescent="0.25">
      <c r="A2572" s="115" t="s">
        <v>4466</v>
      </c>
      <c r="B2572" s="193">
        <v>48331</v>
      </c>
    </row>
    <row r="2573" spans="1:2" x14ac:dyDescent="0.25">
      <c r="A2573" s="115" t="s">
        <v>4467</v>
      </c>
      <c r="B2573" s="193">
        <v>48332</v>
      </c>
    </row>
    <row r="2574" spans="1:2" x14ac:dyDescent="0.25">
      <c r="A2574" s="115" t="s">
        <v>4468</v>
      </c>
      <c r="B2574" s="193">
        <v>48333</v>
      </c>
    </row>
    <row r="2575" spans="1:2" x14ac:dyDescent="0.25">
      <c r="A2575" s="115" t="s">
        <v>4469</v>
      </c>
      <c r="B2575" s="193">
        <v>48334</v>
      </c>
    </row>
    <row r="2576" spans="1:2" x14ac:dyDescent="0.25">
      <c r="A2576" s="115" t="s">
        <v>4470</v>
      </c>
      <c r="B2576" s="193">
        <v>48335</v>
      </c>
    </row>
    <row r="2577" spans="1:2" x14ac:dyDescent="0.25">
      <c r="A2577" s="115" t="s">
        <v>4471</v>
      </c>
      <c r="B2577" s="193">
        <v>48336</v>
      </c>
    </row>
    <row r="2578" spans="1:2" x14ac:dyDescent="0.25">
      <c r="A2578" s="115" t="s">
        <v>4472</v>
      </c>
      <c r="B2578" s="193">
        <v>48337</v>
      </c>
    </row>
    <row r="2579" spans="1:2" x14ac:dyDescent="0.25">
      <c r="A2579" s="115" t="s">
        <v>4473</v>
      </c>
      <c r="B2579" s="193">
        <v>48338</v>
      </c>
    </row>
    <row r="2580" spans="1:2" x14ac:dyDescent="0.25">
      <c r="A2580" s="115" t="s">
        <v>4474</v>
      </c>
      <c r="B2580" s="193">
        <v>48339</v>
      </c>
    </row>
    <row r="2581" spans="1:2" x14ac:dyDescent="0.25">
      <c r="A2581" s="115" t="s">
        <v>4475</v>
      </c>
      <c r="B2581" s="193">
        <v>48340</v>
      </c>
    </row>
    <row r="2582" spans="1:2" x14ac:dyDescent="0.25">
      <c r="A2582" s="115" t="s">
        <v>4476</v>
      </c>
      <c r="B2582" s="193">
        <v>48341</v>
      </c>
    </row>
    <row r="2583" spans="1:2" x14ac:dyDescent="0.25">
      <c r="A2583" s="115" t="s">
        <v>4477</v>
      </c>
      <c r="B2583" s="193">
        <v>48342</v>
      </c>
    </row>
    <row r="2584" spans="1:2" x14ac:dyDescent="0.25">
      <c r="A2584" s="115" t="s">
        <v>4478</v>
      </c>
      <c r="B2584" s="193">
        <v>48343</v>
      </c>
    </row>
    <row r="2585" spans="1:2" x14ac:dyDescent="0.25">
      <c r="A2585" s="115" t="s">
        <v>4479</v>
      </c>
      <c r="B2585" s="193">
        <v>48344</v>
      </c>
    </row>
    <row r="2586" spans="1:2" x14ac:dyDescent="0.25">
      <c r="A2586" s="115" t="s">
        <v>4480</v>
      </c>
      <c r="B2586" s="193">
        <v>48345</v>
      </c>
    </row>
    <row r="2587" spans="1:2" x14ac:dyDescent="0.25">
      <c r="A2587" s="115" t="s">
        <v>4481</v>
      </c>
      <c r="B2587" s="193">
        <v>48346</v>
      </c>
    </row>
    <row r="2588" spans="1:2" x14ac:dyDescent="0.25">
      <c r="A2588" s="115" t="s">
        <v>4482</v>
      </c>
      <c r="B2588" s="193">
        <v>48347</v>
      </c>
    </row>
    <row r="2589" spans="1:2" x14ac:dyDescent="0.25">
      <c r="A2589" s="115" t="s">
        <v>4483</v>
      </c>
      <c r="B2589" s="193">
        <v>48348</v>
      </c>
    </row>
    <row r="2590" spans="1:2" x14ac:dyDescent="0.25">
      <c r="A2590" s="115" t="s">
        <v>4484</v>
      </c>
      <c r="B2590" s="193">
        <v>48349</v>
      </c>
    </row>
    <row r="2591" spans="1:2" x14ac:dyDescent="0.25">
      <c r="A2591" s="115" t="s">
        <v>4485</v>
      </c>
      <c r="B2591" s="193">
        <v>48350</v>
      </c>
    </row>
    <row r="2592" spans="1:2" x14ac:dyDescent="0.25">
      <c r="A2592" s="115" t="s">
        <v>4486</v>
      </c>
      <c r="B2592" s="193">
        <v>48351</v>
      </c>
    </row>
    <row r="2593" spans="1:2" x14ac:dyDescent="0.25">
      <c r="A2593" s="115" t="s">
        <v>4487</v>
      </c>
      <c r="B2593" s="193">
        <v>48352</v>
      </c>
    </row>
    <row r="2594" spans="1:2" x14ac:dyDescent="0.25">
      <c r="A2594" s="115" t="s">
        <v>4488</v>
      </c>
      <c r="B2594" s="193">
        <v>48353</v>
      </c>
    </row>
    <row r="2595" spans="1:2" x14ac:dyDescent="0.25">
      <c r="A2595" s="115" t="s">
        <v>4489</v>
      </c>
      <c r="B2595" s="193">
        <v>48354</v>
      </c>
    </row>
    <row r="2596" spans="1:2" x14ac:dyDescent="0.25">
      <c r="A2596" s="115" t="s">
        <v>4490</v>
      </c>
      <c r="B2596" s="193">
        <v>48355</v>
      </c>
    </row>
    <row r="2597" spans="1:2" x14ac:dyDescent="0.25">
      <c r="A2597" s="115" t="s">
        <v>4491</v>
      </c>
      <c r="B2597" s="193">
        <v>48356</v>
      </c>
    </row>
    <row r="2598" spans="1:2" x14ac:dyDescent="0.25">
      <c r="A2598" s="115" t="s">
        <v>4492</v>
      </c>
      <c r="B2598" s="193">
        <v>48357</v>
      </c>
    </row>
    <row r="2599" spans="1:2" x14ac:dyDescent="0.25">
      <c r="A2599" s="115" t="s">
        <v>4493</v>
      </c>
      <c r="B2599" s="193">
        <v>48358</v>
      </c>
    </row>
    <row r="2600" spans="1:2" x14ac:dyDescent="0.25">
      <c r="A2600" s="115" t="s">
        <v>4494</v>
      </c>
      <c r="B2600" s="193">
        <v>48359</v>
      </c>
    </row>
    <row r="2601" spans="1:2" x14ac:dyDescent="0.25">
      <c r="A2601" s="115" t="s">
        <v>4495</v>
      </c>
      <c r="B2601" s="193">
        <v>48360</v>
      </c>
    </row>
    <row r="2602" spans="1:2" x14ac:dyDescent="0.25">
      <c r="A2602" s="115" t="s">
        <v>4496</v>
      </c>
      <c r="B2602" s="193">
        <v>48361</v>
      </c>
    </row>
    <row r="2603" spans="1:2" x14ac:dyDescent="0.25">
      <c r="A2603" s="115" t="s">
        <v>4497</v>
      </c>
      <c r="B2603" s="193">
        <v>48362</v>
      </c>
    </row>
    <row r="2604" spans="1:2" x14ac:dyDescent="0.25">
      <c r="A2604" s="115" t="s">
        <v>4498</v>
      </c>
      <c r="B2604" s="193">
        <v>48363</v>
      </c>
    </row>
    <row r="2605" spans="1:2" x14ac:dyDescent="0.25">
      <c r="A2605" s="115" t="s">
        <v>4499</v>
      </c>
      <c r="B2605" s="193">
        <v>48364</v>
      </c>
    </row>
    <row r="2606" spans="1:2" x14ac:dyDescent="0.25">
      <c r="A2606" s="115" t="s">
        <v>4500</v>
      </c>
      <c r="B2606" s="193">
        <v>48365</v>
      </c>
    </row>
    <row r="2607" spans="1:2" x14ac:dyDescent="0.25">
      <c r="A2607" s="115" t="s">
        <v>4501</v>
      </c>
      <c r="B2607" s="193">
        <v>48366</v>
      </c>
    </row>
    <row r="2608" spans="1:2" x14ac:dyDescent="0.25">
      <c r="A2608" s="115" t="s">
        <v>4502</v>
      </c>
      <c r="B2608" s="193">
        <v>48367</v>
      </c>
    </row>
    <row r="2609" spans="1:2" x14ac:dyDescent="0.25">
      <c r="A2609" s="115" t="s">
        <v>4503</v>
      </c>
      <c r="B2609" s="193">
        <v>48368</v>
      </c>
    </row>
    <row r="2610" spans="1:2" x14ac:dyDescent="0.25">
      <c r="A2610" s="115" t="s">
        <v>4504</v>
      </c>
      <c r="B2610" s="193">
        <v>48369</v>
      </c>
    </row>
    <row r="2611" spans="1:2" x14ac:dyDescent="0.25">
      <c r="A2611" s="115" t="s">
        <v>4505</v>
      </c>
      <c r="B2611" s="193">
        <v>48370</v>
      </c>
    </row>
    <row r="2612" spans="1:2" x14ac:dyDescent="0.25">
      <c r="A2612" s="115" t="s">
        <v>4506</v>
      </c>
      <c r="B2612" s="193">
        <v>48371</v>
      </c>
    </row>
    <row r="2613" spans="1:2" x14ac:dyDescent="0.25">
      <c r="A2613" s="115" t="s">
        <v>4507</v>
      </c>
      <c r="B2613" s="193">
        <v>48372</v>
      </c>
    </row>
    <row r="2614" spans="1:2" x14ac:dyDescent="0.25">
      <c r="A2614" s="115" t="s">
        <v>4508</v>
      </c>
      <c r="B2614" s="193">
        <v>48373</v>
      </c>
    </row>
    <row r="2615" spans="1:2" x14ac:dyDescent="0.25">
      <c r="A2615" s="115" t="s">
        <v>4509</v>
      </c>
      <c r="B2615" s="193">
        <v>48374</v>
      </c>
    </row>
    <row r="2616" spans="1:2" x14ac:dyDescent="0.25">
      <c r="A2616" s="115" t="s">
        <v>4510</v>
      </c>
      <c r="B2616" s="193">
        <v>48375</v>
      </c>
    </row>
    <row r="2617" spans="1:2" x14ac:dyDescent="0.25">
      <c r="A2617" s="115" t="s">
        <v>4511</v>
      </c>
      <c r="B2617" s="193">
        <v>48376</v>
      </c>
    </row>
    <row r="2618" spans="1:2" x14ac:dyDescent="0.25">
      <c r="A2618" s="115" t="s">
        <v>4512</v>
      </c>
      <c r="B2618" s="193">
        <v>48377</v>
      </c>
    </row>
    <row r="2619" spans="1:2" x14ac:dyDescent="0.25">
      <c r="A2619" s="115" t="s">
        <v>4513</v>
      </c>
      <c r="B2619" s="193">
        <v>48378</v>
      </c>
    </row>
    <row r="2620" spans="1:2" x14ac:dyDescent="0.25">
      <c r="A2620" s="115" t="s">
        <v>4514</v>
      </c>
      <c r="B2620" s="193">
        <v>48379</v>
      </c>
    </row>
    <row r="2621" spans="1:2" x14ac:dyDescent="0.25">
      <c r="A2621" s="115" t="s">
        <v>4515</v>
      </c>
      <c r="B2621" s="193">
        <v>48380</v>
      </c>
    </row>
    <row r="2622" spans="1:2" x14ac:dyDescent="0.25">
      <c r="A2622" s="115" t="s">
        <v>4516</v>
      </c>
      <c r="B2622" s="193">
        <v>48381</v>
      </c>
    </row>
    <row r="2623" spans="1:2" x14ac:dyDescent="0.25">
      <c r="A2623" s="115" t="s">
        <v>4517</v>
      </c>
      <c r="B2623" s="193">
        <v>48382</v>
      </c>
    </row>
    <row r="2624" spans="1:2" x14ac:dyDescent="0.25">
      <c r="A2624" s="115" t="s">
        <v>4518</v>
      </c>
      <c r="B2624" s="193">
        <v>48383</v>
      </c>
    </row>
    <row r="2625" spans="1:2" x14ac:dyDescent="0.25">
      <c r="A2625" s="115" t="s">
        <v>4519</v>
      </c>
      <c r="B2625" s="193">
        <v>48384</v>
      </c>
    </row>
    <row r="2626" spans="1:2" x14ac:dyDescent="0.25">
      <c r="A2626" s="115" t="s">
        <v>4520</v>
      </c>
      <c r="B2626" s="193">
        <v>48385</v>
      </c>
    </row>
    <row r="2627" spans="1:2" x14ac:dyDescent="0.25">
      <c r="A2627" s="115" t="s">
        <v>4521</v>
      </c>
      <c r="B2627" s="193">
        <v>48386</v>
      </c>
    </row>
    <row r="2628" spans="1:2" x14ac:dyDescent="0.25">
      <c r="A2628" s="115" t="s">
        <v>4522</v>
      </c>
      <c r="B2628" s="193">
        <v>48387</v>
      </c>
    </row>
    <row r="2629" spans="1:2" x14ac:dyDescent="0.25">
      <c r="A2629" s="115" t="s">
        <v>4523</v>
      </c>
      <c r="B2629" s="193">
        <v>48388</v>
      </c>
    </row>
    <row r="2630" spans="1:2" x14ac:dyDescent="0.25">
      <c r="A2630" s="115" t="s">
        <v>4524</v>
      </c>
      <c r="B2630" s="193">
        <v>48389</v>
      </c>
    </row>
    <row r="2631" spans="1:2" x14ac:dyDescent="0.25">
      <c r="A2631" s="115" t="s">
        <v>4525</v>
      </c>
      <c r="B2631" s="193">
        <v>48390</v>
      </c>
    </row>
    <row r="2632" spans="1:2" x14ac:dyDescent="0.25">
      <c r="A2632" s="115" t="s">
        <v>4526</v>
      </c>
      <c r="B2632" s="193">
        <v>48391</v>
      </c>
    </row>
    <row r="2633" spans="1:2" x14ac:dyDescent="0.25">
      <c r="A2633" s="115" t="s">
        <v>4527</v>
      </c>
      <c r="B2633" s="193">
        <v>48392</v>
      </c>
    </row>
    <row r="2634" spans="1:2" x14ac:dyDescent="0.25">
      <c r="A2634" s="115" t="s">
        <v>4528</v>
      </c>
      <c r="B2634" s="193">
        <v>48393</v>
      </c>
    </row>
    <row r="2635" spans="1:2" x14ac:dyDescent="0.25">
      <c r="A2635" s="115" t="s">
        <v>4529</v>
      </c>
      <c r="B2635" s="193">
        <v>48394</v>
      </c>
    </row>
    <row r="2636" spans="1:2" x14ac:dyDescent="0.25">
      <c r="A2636" s="115" t="s">
        <v>4530</v>
      </c>
      <c r="B2636" s="193">
        <v>48395</v>
      </c>
    </row>
    <row r="2637" spans="1:2" x14ac:dyDescent="0.25">
      <c r="A2637" s="115" t="s">
        <v>4531</v>
      </c>
      <c r="B2637" s="193">
        <v>48396</v>
      </c>
    </row>
    <row r="2638" spans="1:2" x14ac:dyDescent="0.25">
      <c r="A2638" s="115" t="s">
        <v>4532</v>
      </c>
      <c r="B2638" s="193">
        <v>48397</v>
      </c>
    </row>
    <row r="2639" spans="1:2" x14ac:dyDescent="0.25">
      <c r="A2639" s="115" t="s">
        <v>4533</v>
      </c>
      <c r="B2639" s="193">
        <v>48398</v>
      </c>
    </row>
    <row r="2640" spans="1:2" x14ac:dyDescent="0.25">
      <c r="A2640" s="115" t="s">
        <v>4534</v>
      </c>
      <c r="B2640" s="193">
        <v>48399</v>
      </c>
    </row>
    <row r="2641" spans="1:2" x14ac:dyDescent="0.25">
      <c r="A2641" s="115" t="s">
        <v>4535</v>
      </c>
      <c r="B2641" s="193">
        <v>48400</v>
      </c>
    </row>
    <row r="2642" spans="1:2" x14ac:dyDescent="0.25">
      <c r="A2642" s="115" t="s">
        <v>4536</v>
      </c>
      <c r="B2642" s="193">
        <v>48401</v>
      </c>
    </row>
    <row r="2643" spans="1:2" x14ac:dyDescent="0.25">
      <c r="A2643" s="115" t="s">
        <v>4537</v>
      </c>
      <c r="B2643" s="193">
        <v>48402</v>
      </c>
    </row>
    <row r="2644" spans="1:2" x14ac:dyDescent="0.25">
      <c r="A2644" s="115" t="s">
        <v>4538</v>
      </c>
      <c r="B2644" s="193">
        <v>48403</v>
      </c>
    </row>
    <row r="2645" spans="1:2" x14ac:dyDescent="0.25">
      <c r="A2645" s="115" t="s">
        <v>4539</v>
      </c>
      <c r="B2645" s="193">
        <v>48404</v>
      </c>
    </row>
    <row r="2646" spans="1:2" x14ac:dyDescent="0.25">
      <c r="A2646" s="115" t="s">
        <v>4540</v>
      </c>
      <c r="B2646" s="193">
        <v>48405</v>
      </c>
    </row>
    <row r="2647" spans="1:2" x14ac:dyDescent="0.25">
      <c r="A2647" s="115" t="s">
        <v>4541</v>
      </c>
      <c r="B2647" s="193">
        <v>48406</v>
      </c>
    </row>
    <row r="2648" spans="1:2" x14ac:dyDescent="0.25">
      <c r="A2648" s="115" t="s">
        <v>4542</v>
      </c>
      <c r="B2648" s="193">
        <v>48407</v>
      </c>
    </row>
    <row r="2649" spans="1:2" x14ac:dyDescent="0.25">
      <c r="A2649" s="115" t="s">
        <v>4543</v>
      </c>
      <c r="B2649" s="193">
        <v>48408</v>
      </c>
    </row>
    <row r="2650" spans="1:2" x14ac:dyDescent="0.25">
      <c r="A2650" s="115" t="s">
        <v>4544</v>
      </c>
      <c r="B2650" s="193">
        <v>48409</v>
      </c>
    </row>
    <row r="2651" spans="1:2" x14ac:dyDescent="0.25">
      <c r="A2651" s="115" t="s">
        <v>4545</v>
      </c>
      <c r="B2651" s="193">
        <v>48410</v>
      </c>
    </row>
    <row r="2652" spans="1:2" x14ac:dyDescent="0.25">
      <c r="A2652" s="115" t="s">
        <v>4546</v>
      </c>
      <c r="B2652" s="193">
        <v>48411</v>
      </c>
    </row>
    <row r="2653" spans="1:2" x14ac:dyDescent="0.25">
      <c r="A2653" s="115" t="s">
        <v>4547</v>
      </c>
      <c r="B2653" s="193">
        <v>48412</v>
      </c>
    </row>
    <row r="2654" spans="1:2" x14ac:dyDescent="0.25">
      <c r="A2654" s="115" t="s">
        <v>4548</v>
      </c>
      <c r="B2654" s="193">
        <v>48413</v>
      </c>
    </row>
    <row r="2655" spans="1:2" x14ac:dyDescent="0.25">
      <c r="A2655" s="115" t="s">
        <v>4549</v>
      </c>
      <c r="B2655" s="193">
        <v>48414</v>
      </c>
    </row>
    <row r="2656" spans="1:2" x14ac:dyDescent="0.25">
      <c r="A2656" s="115" t="s">
        <v>4550</v>
      </c>
      <c r="B2656" s="193">
        <v>48415</v>
      </c>
    </row>
    <row r="2657" spans="1:2" x14ac:dyDescent="0.25">
      <c r="A2657" s="115" t="s">
        <v>4551</v>
      </c>
      <c r="B2657" s="193">
        <v>48416</v>
      </c>
    </row>
    <row r="2658" spans="1:2" x14ac:dyDescent="0.25">
      <c r="A2658" s="115" t="s">
        <v>4552</v>
      </c>
      <c r="B2658" s="193">
        <v>48417</v>
      </c>
    </row>
    <row r="2659" spans="1:2" x14ac:dyDescent="0.25">
      <c r="A2659" s="115" t="s">
        <v>4553</v>
      </c>
      <c r="B2659" s="193">
        <v>48418</v>
      </c>
    </row>
    <row r="2660" spans="1:2" x14ac:dyDescent="0.25">
      <c r="A2660" s="115" t="s">
        <v>4554</v>
      </c>
      <c r="B2660" s="193">
        <v>48419</v>
      </c>
    </row>
    <row r="2661" spans="1:2" x14ac:dyDescent="0.25">
      <c r="A2661" s="115" t="s">
        <v>4555</v>
      </c>
      <c r="B2661" s="193">
        <v>48420</v>
      </c>
    </row>
    <row r="2662" spans="1:2" x14ac:dyDescent="0.25">
      <c r="A2662" s="115" t="s">
        <v>4556</v>
      </c>
      <c r="B2662" s="193">
        <v>48421</v>
      </c>
    </row>
    <row r="2663" spans="1:2" x14ac:dyDescent="0.25">
      <c r="A2663" s="115" t="s">
        <v>4557</v>
      </c>
      <c r="B2663" s="193">
        <v>48422</v>
      </c>
    </row>
    <row r="2664" spans="1:2" x14ac:dyDescent="0.25">
      <c r="A2664" s="115" t="s">
        <v>4558</v>
      </c>
      <c r="B2664" s="193">
        <v>48423</v>
      </c>
    </row>
    <row r="2665" spans="1:2" x14ac:dyDescent="0.25">
      <c r="A2665" s="115" t="s">
        <v>4559</v>
      </c>
      <c r="B2665" s="193">
        <v>48424</v>
      </c>
    </row>
    <row r="2666" spans="1:2" x14ac:dyDescent="0.25">
      <c r="A2666" s="115" t="s">
        <v>4560</v>
      </c>
      <c r="B2666" s="193">
        <v>48425</v>
      </c>
    </row>
    <row r="2667" spans="1:2" x14ac:dyDescent="0.25">
      <c r="A2667" s="115" t="s">
        <v>4561</v>
      </c>
      <c r="B2667" s="193">
        <v>48426</v>
      </c>
    </row>
    <row r="2668" spans="1:2" x14ac:dyDescent="0.25">
      <c r="A2668" s="115" t="s">
        <v>4562</v>
      </c>
      <c r="B2668" s="193">
        <v>48427</v>
      </c>
    </row>
    <row r="2669" spans="1:2" x14ac:dyDescent="0.25">
      <c r="A2669" s="115" t="s">
        <v>4563</v>
      </c>
      <c r="B2669" s="193">
        <v>48428</v>
      </c>
    </row>
    <row r="2670" spans="1:2" x14ac:dyDescent="0.25">
      <c r="A2670" s="115" t="s">
        <v>4564</v>
      </c>
      <c r="B2670" s="193">
        <v>48429</v>
      </c>
    </row>
    <row r="2671" spans="1:2" x14ac:dyDescent="0.25">
      <c r="A2671" s="115" t="s">
        <v>4565</v>
      </c>
      <c r="B2671" s="193">
        <v>48430</v>
      </c>
    </row>
    <row r="2672" spans="1:2" x14ac:dyDescent="0.25">
      <c r="A2672" s="115" t="s">
        <v>4566</v>
      </c>
      <c r="B2672" s="193">
        <v>48431</v>
      </c>
    </row>
    <row r="2673" spans="1:2" x14ac:dyDescent="0.25">
      <c r="A2673" s="115" t="s">
        <v>4567</v>
      </c>
      <c r="B2673" s="193">
        <v>48432</v>
      </c>
    </row>
    <row r="2674" spans="1:2" x14ac:dyDescent="0.25">
      <c r="A2674" s="115" t="s">
        <v>4568</v>
      </c>
      <c r="B2674" s="193">
        <v>48433</v>
      </c>
    </row>
    <row r="2675" spans="1:2" x14ac:dyDescent="0.25">
      <c r="A2675" s="115" t="s">
        <v>4569</v>
      </c>
      <c r="B2675" s="193">
        <v>48434</v>
      </c>
    </row>
    <row r="2676" spans="1:2" x14ac:dyDescent="0.25">
      <c r="A2676" s="115" t="s">
        <v>4570</v>
      </c>
      <c r="B2676" s="193">
        <v>48435</v>
      </c>
    </row>
    <row r="2677" spans="1:2" x14ac:dyDescent="0.25">
      <c r="A2677" s="115" t="s">
        <v>4571</v>
      </c>
      <c r="B2677" s="193">
        <v>48436</v>
      </c>
    </row>
    <row r="2678" spans="1:2" x14ac:dyDescent="0.25">
      <c r="A2678" s="115" t="s">
        <v>4572</v>
      </c>
      <c r="B2678" s="193">
        <v>48437</v>
      </c>
    </row>
    <row r="2679" spans="1:2" x14ac:dyDescent="0.25">
      <c r="A2679" s="115" t="s">
        <v>4573</v>
      </c>
      <c r="B2679" s="193">
        <v>48438</v>
      </c>
    </row>
    <row r="2680" spans="1:2" x14ac:dyDescent="0.25">
      <c r="A2680" s="115" t="s">
        <v>4574</v>
      </c>
      <c r="B2680" s="193">
        <v>48439</v>
      </c>
    </row>
    <row r="2681" spans="1:2" x14ac:dyDescent="0.25">
      <c r="A2681" s="115" t="s">
        <v>4575</v>
      </c>
      <c r="B2681" s="193">
        <v>48440</v>
      </c>
    </row>
    <row r="2682" spans="1:2" x14ac:dyDescent="0.25">
      <c r="A2682" s="115" t="s">
        <v>4576</v>
      </c>
      <c r="B2682" s="193">
        <v>48441</v>
      </c>
    </row>
    <row r="2683" spans="1:2" x14ac:dyDescent="0.25">
      <c r="A2683" s="115" t="s">
        <v>4577</v>
      </c>
      <c r="B2683" s="193">
        <v>48442</v>
      </c>
    </row>
    <row r="2684" spans="1:2" x14ac:dyDescent="0.25">
      <c r="A2684" s="115" t="s">
        <v>4578</v>
      </c>
      <c r="B2684" s="193">
        <v>48443</v>
      </c>
    </row>
    <row r="2685" spans="1:2" x14ac:dyDescent="0.25">
      <c r="A2685" s="115" t="s">
        <v>4579</v>
      </c>
      <c r="B2685" s="193">
        <v>48444</v>
      </c>
    </row>
    <row r="2686" spans="1:2" x14ac:dyDescent="0.25">
      <c r="A2686" s="115" t="s">
        <v>4580</v>
      </c>
      <c r="B2686" s="193">
        <v>48445</v>
      </c>
    </row>
    <row r="2687" spans="1:2" x14ac:dyDescent="0.25">
      <c r="A2687" s="115" t="s">
        <v>4581</v>
      </c>
      <c r="B2687" s="193">
        <v>48446</v>
      </c>
    </row>
    <row r="2688" spans="1:2" x14ac:dyDescent="0.25">
      <c r="A2688" s="115" t="s">
        <v>4582</v>
      </c>
      <c r="B2688" s="193">
        <v>48447</v>
      </c>
    </row>
    <row r="2689" spans="1:2" x14ac:dyDescent="0.25">
      <c r="A2689" s="115" t="s">
        <v>4583</v>
      </c>
      <c r="B2689" s="193">
        <v>48448</v>
      </c>
    </row>
    <row r="2690" spans="1:2" x14ac:dyDescent="0.25">
      <c r="A2690" s="115" t="s">
        <v>4584</v>
      </c>
      <c r="B2690" s="193">
        <v>48449</v>
      </c>
    </row>
    <row r="2691" spans="1:2" x14ac:dyDescent="0.25">
      <c r="A2691" s="115" t="s">
        <v>4585</v>
      </c>
      <c r="B2691" s="193">
        <v>48450</v>
      </c>
    </row>
    <row r="2692" spans="1:2" x14ac:dyDescent="0.25">
      <c r="A2692" s="115" t="s">
        <v>4586</v>
      </c>
      <c r="B2692" s="193">
        <v>48451</v>
      </c>
    </row>
    <row r="2693" spans="1:2" x14ac:dyDescent="0.25">
      <c r="A2693" s="115" t="s">
        <v>4587</v>
      </c>
      <c r="B2693" s="193">
        <v>48452</v>
      </c>
    </row>
    <row r="2694" spans="1:2" x14ac:dyDescent="0.25">
      <c r="A2694" s="115" t="s">
        <v>4588</v>
      </c>
      <c r="B2694" s="193">
        <v>48453</v>
      </c>
    </row>
    <row r="2695" spans="1:2" x14ac:dyDescent="0.25">
      <c r="A2695" s="115" t="s">
        <v>4589</v>
      </c>
      <c r="B2695" s="193">
        <v>48454</v>
      </c>
    </row>
    <row r="2696" spans="1:2" x14ac:dyDescent="0.25">
      <c r="A2696" s="115" t="s">
        <v>4590</v>
      </c>
      <c r="B2696" s="193">
        <v>48455</v>
      </c>
    </row>
    <row r="2697" spans="1:2" x14ac:dyDescent="0.25">
      <c r="A2697" s="115" t="s">
        <v>4591</v>
      </c>
      <c r="B2697" s="193">
        <v>48456</v>
      </c>
    </row>
    <row r="2698" spans="1:2" x14ac:dyDescent="0.25">
      <c r="A2698" s="115" t="s">
        <v>4592</v>
      </c>
      <c r="B2698" s="193">
        <v>48457</v>
      </c>
    </row>
    <row r="2699" spans="1:2" x14ac:dyDescent="0.25">
      <c r="A2699" s="115" t="s">
        <v>4593</v>
      </c>
      <c r="B2699" s="193">
        <v>48458</v>
      </c>
    </row>
    <row r="2700" spans="1:2" x14ac:dyDescent="0.25">
      <c r="A2700" s="115" t="s">
        <v>4594</v>
      </c>
      <c r="B2700" s="193">
        <v>48459</v>
      </c>
    </row>
    <row r="2701" spans="1:2" x14ac:dyDescent="0.25">
      <c r="A2701" s="115" t="s">
        <v>4595</v>
      </c>
      <c r="B2701" s="193">
        <v>48460</v>
      </c>
    </row>
    <row r="2702" spans="1:2" x14ac:dyDescent="0.25">
      <c r="A2702" s="115" t="s">
        <v>4596</v>
      </c>
      <c r="B2702" s="193">
        <v>48461</v>
      </c>
    </row>
    <row r="2703" spans="1:2" x14ac:dyDescent="0.25">
      <c r="A2703" s="115" t="s">
        <v>4597</v>
      </c>
      <c r="B2703" s="193">
        <v>48462</v>
      </c>
    </row>
    <row r="2704" spans="1:2" x14ac:dyDescent="0.25">
      <c r="A2704" s="115" t="s">
        <v>4598</v>
      </c>
      <c r="B2704" s="193">
        <v>48463</v>
      </c>
    </row>
    <row r="2705" spans="1:2" x14ac:dyDescent="0.25">
      <c r="A2705" s="115" t="s">
        <v>4599</v>
      </c>
      <c r="B2705" s="193">
        <v>48464</v>
      </c>
    </row>
    <row r="2706" spans="1:2" x14ac:dyDescent="0.25">
      <c r="A2706" s="115" t="s">
        <v>4600</v>
      </c>
      <c r="B2706" s="193">
        <v>48465</v>
      </c>
    </row>
    <row r="2707" spans="1:2" x14ac:dyDescent="0.25">
      <c r="A2707" s="115" t="s">
        <v>4601</v>
      </c>
      <c r="B2707" s="193">
        <v>48466</v>
      </c>
    </row>
    <row r="2708" spans="1:2" x14ac:dyDescent="0.25">
      <c r="A2708" s="115" t="s">
        <v>4602</v>
      </c>
      <c r="B2708" s="193">
        <v>48467</v>
      </c>
    </row>
    <row r="2709" spans="1:2" x14ac:dyDescent="0.25">
      <c r="A2709" s="115" t="s">
        <v>4603</v>
      </c>
      <c r="B2709" s="193">
        <v>48468</v>
      </c>
    </row>
    <row r="2710" spans="1:2" x14ac:dyDescent="0.25">
      <c r="A2710" s="115" t="s">
        <v>4604</v>
      </c>
      <c r="B2710" s="193">
        <v>48469</v>
      </c>
    </row>
    <row r="2711" spans="1:2" x14ac:dyDescent="0.25">
      <c r="A2711" s="115" t="s">
        <v>4605</v>
      </c>
      <c r="B2711" s="193">
        <v>48470</v>
      </c>
    </row>
    <row r="2712" spans="1:2" x14ac:dyDescent="0.25">
      <c r="A2712" s="115" t="s">
        <v>4606</v>
      </c>
      <c r="B2712" s="193">
        <v>48471</v>
      </c>
    </row>
    <row r="2713" spans="1:2" x14ac:dyDescent="0.25">
      <c r="A2713" s="115" t="s">
        <v>4607</v>
      </c>
      <c r="B2713" s="193">
        <v>48472</v>
      </c>
    </row>
    <row r="2714" spans="1:2" x14ac:dyDescent="0.25">
      <c r="A2714" s="115" t="s">
        <v>4608</v>
      </c>
      <c r="B2714" s="193">
        <v>48473</v>
      </c>
    </row>
    <row r="2715" spans="1:2" x14ac:dyDescent="0.25">
      <c r="A2715" s="115" t="s">
        <v>4609</v>
      </c>
      <c r="B2715" s="193">
        <v>48474</v>
      </c>
    </row>
    <row r="2716" spans="1:2" x14ac:dyDescent="0.25">
      <c r="A2716" s="115" t="s">
        <v>4610</v>
      </c>
      <c r="B2716" s="193">
        <v>48475</v>
      </c>
    </row>
    <row r="2717" spans="1:2" x14ac:dyDescent="0.25">
      <c r="A2717" s="115" t="s">
        <v>4611</v>
      </c>
      <c r="B2717" s="193">
        <v>48476</v>
      </c>
    </row>
    <row r="2718" spans="1:2" x14ac:dyDescent="0.25">
      <c r="A2718" s="115" t="s">
        <v>4612</v>
      </c>
      <c r="B2718" s="193">
        <v>48477</v>
      </c>
    </row>
    <row r="2719" spans="1:2" x14ac:dyDescent="0.25">
      <c r="A2719" s="115" t="s">
        <v>4613</v>
      </c>
      <c r="B2719" s="193">
        <v>48478</v>
      </c>
    </row>
    <row r="2720" spans="1:2" x14ac:dyDescent="0.25">
      <c r="A2720" s="115" t="s">
        <v>4614</v>
      </c>
      <c r="B2720" s="193">
        <v>48479</v>
      </c>
    </row>
    <row r="2721" spans="1:2" x14ac:dyDescent="0.25">
      <c r="A2721" s="115" t="s">
        <v>4615</v>
      </c>
      <c r="B2721" s="193">
        <v>48480</v>
      </c>
    </row>
    <row r="2722" spans="1:2" x14ac:dyDescent="0.25">
      <c r="A2722" s="115" t="s">
        <v>4616</v>
      </c>
      <c r="B2722" s="193">
        <v>48481</v>
      </c>
    </row>
    <row r="2723" spans="1:2" x14ac:dyDescent="0.25">
      <c r="A2723" s="115" t="s">
        <v>4617</v>
      </c>
      <c r="B2723" s="193">
        <v>48482</v>
      </c>
    </row>
    <row r="2724" spans="1:2" x14ac:dyDescent="0.25">
      <c r="A2724" s="115" t="s">
        <v>4618</v>
      </c>
      <c r="B2724" s="193">
        <v>48483</v>
      </c>
    </row>
    <row r="2725" spans="1:2" x14ac:dyDescent="0.25">
      <c r="A2725" s="115" t="s">
        <v>4619</v>
      </c>
      <c r="B2725" s="193">
        <v>48484</v>
      </c>
    </row>
    <row r="2726" spans="1:2" x14ac:dyDescent="0.25">
      <c r="A2726" s="115" t="s">
        <v>4620</v>
      </c>
      <c r="B2726" s="193">
        <v>48485</v>
      </c>
    </row>
    <row r="2727" spans="1:2" x14ac:dyDescent="0.25">
      <c r="A2727" s="115" t="s">
        <v>4621</v>
      </c>
      <c r="B2727" s="193">
        <v>48486</v>
      </c>
    </row>
    <row r="2728" spans="1:2" x14ac:dyDescent="0.25">
      <c r="A2728" s="115" t="s">
        <v>4622</v>
      </c>
      <c r="B2728" s="193">
        <v>48487</v>
      </c>
    </row>
    <row r="2729" spans="1:2" x14ac:dyDescent="0.25">
      <c r="A2729" s="115" t="s">
        <v>4623</v>
      </c>
      <c r="B2729" s="193">
        <v>48488</v>
      </c>
    </row>
    <row r="2730" spans="1:2" x14ac:dyDescent="0.25">
      <c r="A2730" s="115" t="s">
        <v>4624</v>
      </c>
      <c r="B2730" s="193">
        <v>48489</v>
      </c>
    </row>
    <row r="2731" spans="1:2" x14ac:dyDescent="0.25">
      <c r="A2731" s="115" t="s">
        <v>4625</v>
      </c>
      <c r="B2731" s="193">
        <v>48490</v>
      </c>
    </row>
    <row r="2732" spans="1:2" x14ac:dyDescent="0.25">
      <c r="A2732" s="115" t="s">
        <v>4626</v>
      </c>
      <c r="B2732" s="193">
        <v>48491</v>
      </c>
    </row>
    <row r="2733" spans="1:2" x14ac:dyDescent="0.25">
      <c r="A2733" s="115" t="s">
        <v>4627</v>
      </c>
      <c r="B2733" s="193">
        <v>48492</v>
      </c>
    </row>
    <row r="2734" spans="1:2" x14ac:dyDescent="0.25">
      <c r="A2734" s="115" t="s">
        <v>4628</v>
      </c>
      <c r="B2734" s="193">
        <v>48493</v>
      </c>
    </row>
    <row r="2735" spans="1:2" x14ac:dyDescent="0.25">
      <c r="A2735" s="115" t="s">
        <v>4629</v>
      </c>
      <c r="B2735" s="193">
        <v>48494</v>
      </c>
    </row>
    <row r="2736" spans="1:2" x14ac:dyDescent="0.25">
      <c r="A2736" s="115" t="s">
        <v>4630</v>
      </c>
      <c r="B2736" s="193">
        <v>48495</v>
      </c>
    </row>
    <row r="2737" spans="1:2" x14ac:dyDescent="0.25">
      <c r="A2737" s="115" t="s">
        <v>4631</v>
      </c>
      <c r="B2737" s="193">
        <v>48496</v>
      </c>
    </row>
    <row r="2738" spans="1:2" x14ac:dyDescent="0.25">
      <c r="A2738" s="115" t="s">
        <v>4632</v>
      </c>
      <c r="B2738" s="193">
        <v>48497</v>
      </c>
    </row>
    <row r="2739" spans="1:2" x14ac:dyDescent="0.25">
      <c r="A2739" s="115" t="s">
        <v>4633</v>
      </c>
      <c r="B2739" s="193">
        <v>48498</v>
      </c>
    </row>
    <row r="2740" spans="1:2" x14ac:dyDescent="0.25">
      <c r="A2740" s="115" t="s">
        <v>4634</v>
      </c>
      <c r="B2740" s="193">
        <v>48499</v>
      </c>
    </row>
    <row r="2741" spans="1:2" x14ac:dyDescent="0.25">
      <c r="A2741" s="115" t="s">
        <v>4635</v>
      </c>
      <c r="B2741" s="193">
        <v>48500</v>
      </c>
    </row>
    <row r="2742" spans="1:2" x14ac:dyDescent="0.25">
      <c r="A2742" s="115" t="s">
        <v>4636</v>
      </c>
      <c r="B2742" s="193">
        <v>48501</v>
      </c>
    </row>
    <row r="2743" spans="1:2" x14ac:dyDescent="0.25">
      <c r="A2743" s="115" t="s">
        <v>4637</v>
      </c>
      <c r="B2743" s="193">
        <v>48502</v>
      </c>
    </row>
    <row r="2744" spans="1:2" x14ac:dyDescent="0.25">
      <c r="A2744" s="115" t="s">
        <v>4638</v>
      </c>
      <c r="B2744" s="193">
        <v>48503</v>
      </c>
    </row>
    <row r="2745" spans="1:2" x14ac:dyDescent="0.25">
      <c r="A2745" s="115" t="s">
        <v>4639</v>
      </c>
      <c r="B2745" s="193">
        <v>48504</v>
      </c>
    </row>
    <row r="2746" spans="1:2" x14ac:dyDescent="0.25">
      <c r="A2746" s="115" t="s">
        <v>4640</v>
      </c>
      <c r="B2746" s="193">
        <v>48505</v>
      </c>
    </row>
    <row r="2747" spans="1:2" x14ac:dyDescent="0.25">
      <c r="A2747" s="115" t="s">
        <v>4641</v>
      </c>
      <c r="B2747" s="193">
        <v>48506</v>
      </c>
    </row>
    <row r="2748" spans="1:2" x14ac:dyDescent="0.25">
      <c r="A2748" s="115" t="s">
        <v>4642</v>
      </c>
      <c r="B2748" s="193">
        <v>48507</v>
      </c>
    </row>
    <row r="2749" spans="1:2" x14ac:dyDescent="0.25">
      <c r="A2749" s="115" t="s">
        <v>4643</v>
      </c>
      <c r="B2749" s="193">
        <v>48508</v>
      </c>
    </row>
    <row r="2750" spans="1:2" x14ac:dyDescent="0.25">
      <c r="A2750" s="115" t="s">
        <v>4644</v>
      </c>
      <c r="B2750" s="193">
        <v>48509</v>
      </c>
    </row>
    <row r="2751" spans="1:2" x14ac:dyDescent="0.25">
      <c r="A2751" s="115" t="s">
        <v>4645</v>
      </c>
      <c r="B2751" s="193">
        <v>48510</v>
      </c>
    </row>
    <row r="2752" spans="1:2" x14ac:dyDescent="0.25">
      <c r="A2752" s="115" t="s">
        <v>4646</v>
      </c>
      <c r="B2752" s="193">
        <v>48511</v>
      </c>
    </row>
    <row r="2753" spans="1:2" x14ac:dyDescent="0.25">
      <c r="A2753" s="115" t="s">
        <v>4647</v>
      </c>
      <c r="B2753" s="193">
        <v>48512</v>
      </c>
    </row>
    <row r="2754" spans="1:2" x14ac:dyDescent="0.25">
      <c r="A2754" s="115" t="s">
        <v>4648</v>
      </c>
      <c r="B2754" s="193">
        <v>48513</v>
      </c>
    </row>
    <row r="2755" spans="1:2" x14ac:dyDescent="0.25">
      <c r="A2755" s="115" t="s">
        <v>4649</v>
      </c>
      <c r="B2755" s="193">
        <v>48514</v>
      </c>
    </row>
    <row r="2756" spans="1:2" x14ac:dyDescent="0.25">
      <c r="A2756" s="115" t="s">
        <v>4650</v>
      </c>
      <c r="B2756" s="193">
        <v>48515</v>
      </c>
    </row>
    <row r="2757" spans="1:2" x14ac:dyDescent="0.25">
      <c r="A2757" s="115" t="s">
        <v>4651</v>
      </c>
      <c r="B2757" s="193">
        <v>48516</v>
      </c>
    </row>
    <row r="2758" spans="1:2" x14ac:dyDescent="0.25">
      <c r="A2758" s="115" t="s">
        <v>4652</v>
      </c>
      <c r="B2758" s="193">
        <v>48517</v>
      </c>
    </row>
    <row r="2759" spans="1:2" x14ac:dyDescent="0.25">
      <c r="A2759" s="115" t="s">
        <v>4653</v>
      </c>
      <c r="B2759" s="193">
        <v>48518</v>
      </c>
    </row>
    <row r="2760" spans="1:2" x14ac:dyDescent="0.25">
      <c r="A2760" s="115" t="s">
        <v>4654</v>
      </c>
      <c r="B2760" s="193">
        <v>48519</v>
      </c>
    </row>
    <row r="2761" spans="1:2" x14ac:dyDescent="0.25">
      <c r="A2761" s="115" t="s">
        <v>4655</v>
      </c>
      <c r="B2761" s="193">
        <v>48520</v>
      </c>
    </row>
    <row r="2762" spans="1:2" x14ac:dyDescent="0.25">
      <c r="A2762" s="115" t="s">
        <v>4656</v>
      </c>
      <c r="B2762" s="193">
        <v>48521</v>
      </c>
    </row>
    <row r="2763" spans="1:2" x14ac:dyDescent="0.25">
      <c r="A2763" s="115" t="s">
        <v>4657</v>
      </c>
      <c r="B2763" s="193">
        <v>48522</v>
      </c>
    </row>
    <row r="2764" spans="1:2" x14ac:dyDescent="0.25">
      <c r="A2764" s="115" t="s">
        <v>4658</v>
      </c>
      <c r="B2764" s="193">
        <v>48523</v>
      </c>
    </row>
    <row r="2765" spans="1:2" x14ac:dyDescent="0.25">
      <c r="A2765" s="115" t="s">
        <v>4659</v>
      </c>
      <c r="B2765" s="193">
        <v>48524</v>
      </c>
    </row>
    <row r="2766" spans="1:2" x14ac:dyDescent="0.25">
      <c r="A2766" s="115" t="s">
        <v>4660</v>
      </c>
      <c r="B2766" s="193">
        <v>48525</v>
      </c>
    </row>
    <row r="2767" spans="1:2" x14ac:dyDescent="0.25">
      <c r="A2767" s="115" t="s">
        <v>4661</v>
      </c>
      <c r="B2767" s="193">
        <v>48526</v>
      </c>
    </row>
    <row r="2768" spans="1:2" x14ac:dyDescent="0.25">
      <c r="A2768" s="115" t="s">
        <v>4662</v>
      </c>
      <c r="B2768" s="193">
        <v>48527</v>
      </c>
    </row>
    <row r="2769" spans="1:2" x14ac:dyDescent="0.25">
      <c r="A2769" s="115" t="s">
        <v>4663</v>
      </c>
      <c r="B2769" s="193">
        <v>48528</v>
      </c>
    </row>
    <row r="2770" spans="1:2" x14ac:dyDescent="0.25">
      <c r="A2770" s="115" t="s">
        <v>4664</v>
      </c>
      <c r="B2770" s="193">
        <v>48529</v>
      </c>
    </row>
    <row r="2771" spans="1:2" x14ac:dyDescent="0.25">
      <c r="A2771" s="115" t="s">
        <v>4665</v>
      </c>
      <c r="B2771" s="193">
        <v>48530</v>
      </c>
    </row>
    <row r="2772" spans="1:2" x14ac:dyDescent="0.25">
      <c r="A2772" s="115" t="s">
        <v>4666</v>
      </c>
      <c r="B2772" s="193">
        <v>48531</v>
      </c>
    </row>
    <row r="2773" spans="1:2" x14ac:dyDescent="0.25">
      <c r="A2773" s="115" t="s">
        <v>4667</v>
      </c>
      <c r="B2773" s="193">
        <v>48532</v>
      </c>
    </row>
    <row r="2774" spans="1:2" x14ac:dyDescent="0.25">
      <c r="A2774" s="115" t="s">
        <v>4668</v>
      </c>
      <c r="B2774" s="193">
        <v>48533</v>
      </c>
    </row>
    <row r="2775" spans="1:2" x14ac:dyDescent="0.25">
      <c r="A2775" s="115" t="s">
        <v>4669</v>
      </c>
      <c r="B2775" s="193">
        <v>48534</v>
      </c>
    </row>
    <row r="2776" spans="1:2" x14ac:dyDescent="0.25">
      <c r="A2776" s="115" t="s">
        <v>4670</v>
      </c>
      <c r="B2776" s="193">
        <v>48535</v>
      </c>
    </row>
    <row r="2777" spans="1:2" x14ac:dyDescent="0.25">
      <c r="A2777" s="115" t="s">
        <v>4671</v>
      </c>
      <c r="B2777" s="193">
        <v>48536</v>
      </c>
    </row>
    <row r="2778" spans="1:2" x14ac:dyDescent="0.25">
      <c r="A2778" s="115" t="s">
        <v>4672</v>
      </c>
      <c r="B2778" s="193">
        <v>48537</v>
      </c>
    </row>
    <row r="2779" spans="1:2" x14ac:dyDescent="0.25">
      <c r="A2779" s="115" t="s">
        <v>4673</v>
      </c>
      <c r="B2779" s="193">
        <v>48538</v>
      </c>
    </row>
    <row r="2780" spans="1:2" x14ac:dyDescent="0.25">
      <c r="A2780" s="115" t="s">
        <v>4674</v>
      </c>
      <c r="B2780" s="193">
        <v>48539</v>
      </c>
    </row>
    <row r="2781" spans="1:2" x14ac:dyDescent="0.25">
      <c r="A2781" s="115" t="s">
        <v>4675</v>
      </c>
      <c r="B2781" s="193">
        <v>48540</v>
      </c>
    </row>
    <row r="2782" spans="1:2" x14ac:dyDescent="0.25">
      <c r="A2782" s="115" t="s">
        <v>4676</v>
      </c>
      <c r="B2782" s="193">
        <v>48541</v>
      </c>
    </row>
    <row r="2783" spans="1:2" x14ac:dyDescent="0.25">
      <c r="A2783" s="115" t="s">
        <v>4677</v>
      </c>
      <c r="B2783" s="193">
        <v>48542</v>
      </c>
    </row>
    <row r="2784" spans="1:2" x14ac:dyDescent="0.25">
      <c r="A2784" s="115" t="s">
        <v>4678</v>
      </c>
      <c r="B2784" s="193">
        <v>48543</v>
      </c>
    </row>
    <row r="2785" spans="1:2" x14ac:dyDescent="0.25">
      <c r="A2785" s="115" t="s">
        <v>4679</v>
      </c>
      <c r="B2785" s="193">
        <v>48544</v>
      </c>
    </row>
    <row r="2786" spans="1:2" x14ac:dyDescent="0.25">
      <c r="A2786" s="115" t="s">
        <v>4680</v>
      </c>
      <c r="B2786" s="193">
        <v>48545</v>
      </c>
    </row>
    <row r="2787" spans="1:2" x14ac:dyDescent="0.25">
      <c r="A2787" s="115" t="s">
        <v>4681</v>
      </c>
      <c r="B2787" s="193">
        <v>48546</v>
      </c>
    </row>
    <row r="2788" spans="1:2" x14ac:dyDescent="0.25">
      <c r="A2788" s="115" t="s">
        <v>4682</v>
      </c>
      <c r="B2788" s="193">
        <v>48547</v>
      </c>
    </row>
    <row r="2789" spans="1:2" x14ac:dyDescent="0.25">
      <c r="A2789" s="115" t="s">
        <v>4683</v>
      </c>
      <c r="B2789" s="193">
        <v>48548</v>
      </c>
    </row>
    <row r="2790" spans="1:2" x14ac:dyDescent="0.25">
      <c r="A2790" s="115" t="s">
        <v>4684</v>
      </c>
      <c r="B2790" s="193">
        <v>48549</v>
      </c>
    </row>
    <row r="2791" spans="1:2" x14ac:dyDescent="0.25">
      <c r="A2791" s="115" t="s">
        <v>4685</v>
      </c>
      <c r="B2791" s="193">
        <v>48550</v>
      </c>
    </row>
    <row r="2792" spans="1:2" x14ac:dyDescent="0.25">
      <c r="A2792" s="115" t="s">
        <v>4686</v>
      </c>
      <c r="B2792" s="193">
        <v>48551</v>
      </c>
    </row>
    <row r="2793" spans="1:2" x14ac:dyDescent="0.25">
      <c r="A2793" s="115" t="s">
        <v>4687</v>
      </c>
      <c r="B2793" s="193">
        <v>48552</v>
      </c>
    </row>
    <row r="2794" spans="1:2" x14ac:dyDescent="0.25">
      <c r="A2794" s="115" t="s">
        <v>4688</v>
      </c>
      <c r="B2794" s="193">
        <v>48553</v>
      </c>
    </row>
    <row r="2795" spans="1:2" x14ac:dyDescent="0.25">
      <c r="A2795" s="115" t="s">
        <v>4689</v>
      </c>
      <c r="B2795" s="193">
        <v>48554</v>
      </c>
    </row>
    <row r="2796" spans="1:2" x14ac:dyDescent="0.25">
      <c r="A2796" s="115" t="s">
        <v>4690</v>
      </c>
      <c r="B2796" s="193">
        <v>48555</v>
      </c>
    </row>
    <row r="2797" spans="1:2" x14ac:dyDescent="0.25">
      <c r="A2797" s="115" t="s">
        <v>4691</v>
      </c>
      <c r="B2797" s="193">
        <v>48556</v>
      </c>
    </row>
    <row r="2798" spans="1:2" x14ac:dyDescent="0.25">
      <c r="A2798" s="115" t="s">
        <v>4692</v>
      </c>
      <c r="B2798" s="193">
        <v>48557</v>
      </c>
    </row>
    <row r="2799" spans="1:2" x14ac:dyDescent="0.25">
      <c r="A2799" s="115" t="s">
        <v>4693</v>
      </c>
      <c r="B2799" s="193">
        <v>48558</v>
      </c>
    </row>
    <row r="2800" spans="1:2" x14ac:dyDescent="0.25">
      <c r="A2800" s="115" t="s">
        <v>4694</v>
      </c>
      <c r="B2800" s="193">
        <v>48559</v>
      </c>
    </row>
    <row r="2801" spans="1:2" x14ac:dyDescent="0.25">
      <c r="A2801" s="115" t="s">
        <v>4695</v>
      </c>
      <c r="B2801" s="193">
        <v>48560</v>
      </c>
    </row>
    <row r="2802" spans="1:2" x14ac:dyDescent="0.25">
      <c r="A2802" s="115" t="s">
        <v>4696</v>
      </c>
      <c r="B2802" s="193">
        <v>48561</v>
      </c>
    </row>
    <row r="2803" spans="1:2" x14ac:dyDescent="0.25">
      <c r="A2803" s="115" t="s">
        <v>4697</v>
      </c>
      <c r="B2803" s="193">
        <v>48562</v>
      </c>
    </row>
    <row r="2804" spans="1:2" x14ac:dyDescent="0.25">
      <c r="A2804" s="115" t="s">
        <v>4698</v>
      </c>
      <c r="B2804" s="193">
        <v>48563</v>
      </c>
    </row>
    <row r="2805" spans="1:2" x14ac:dyDescent="0.25">
      <c r="A2805" s="115" t="s">
        <v>4699</v>
      </c>
      <c r="B2805" s="193">
        <v>48564</v>
      </c>
    </row>
    <row r="2806" spans="1:2" x14ac:dyDescent="0.25">
      <c r="A2806" s="115" t="s">
        <v>4700</v>
      </c>
      <c r="B2806" s="193">
        <v>48565</v>
      </c>
    </row>
    <row r="2807" spans="1:2" x14ac:dyDescent="0.25">
      <c r="A2807" s="115" t="s">
        <v>4701</v>
      </c>
      <c r="B2807" s="193">
        <v>48566</v>
      </c>
    </row>
    <row r="2808" spans="1:2" x14ac:dyDescent="0.25">
      <c r="A2808" s="115" t="s">
        <v>4702</v>
      </c>
      <c r="B2808" s="193">
        <v>48567</v>
      </c>
    </row>
    <row r="2809" spans="1:2" x14ac:dyDescent="0.25">
      <c r="A2809" s="115" t="s">
        <v>4703</v>
      </c>
      <c r="B2809" s="193">
        <v>48568</v>
      </c>
    </row>
    <row r="2810" spans="1:2" x14ac:dyDescent="0.25">
      <c r="A2810" s="115" t="s">
        <v>4704</v>
      </c>
      <c r="B2810" s="193">
        <v>48569</v>
      </c>
    </row>
    <row r="2811" spans="1:2" x14ac:dyDescent="0.25">
      <c r="A2811" s="115" t="s">
        <v>4705</v>
      </c>
      <c r="B2811" s="193">
        <v>48570</v>
      </c>
    </row>
    <row r="2812" spans="1:2" x14ac:dyDescent="0.25">
      <c r="A2812" s="115" t="s">
        <v>4706</v>
      </c>
      <c r="B2812" s="193">
        <v>48571</v>
      </c>
    </row>
    <row r="2813" spans="1:2" x14ac:dyDescent="0.25">
      <c r="A2813" s="115" t="s">
        <v>4707</v>
      </c>
      <c r="B2813" s="193">
        <v>48572</v>
      </c>
    </row>
    <row r="2814" spans="1:2" x14ac:dyDescent="0.25">
      <c r="A2814" s="115" t="s">
        <v>4708</v>
      </c>
      <c r="B2814" s="193">
        <v>48573</v>
      </c>
    </row>
    <row r="2815" spans="1:2" x14ac:dyDescent="0.25">
      <c r="A2815" s="115" t="s">
        <v>4709</v>
      </c>
      <c r="B2815" s="193">
        <v>48574</v>
      </c>
    </row>
    <row r="2816" spans="1:2" x14ac:dyDescent="0.25">
      <c r="A2816" s="115" t="s">
        <v>4710</v>
      </c>
      <c r="B2816" s="193">
        <v>48575</v>
      </c>
    </row>
    <row r="2817" spans="1:2" x14ac:dyDescent="0.25">
      <c r="A2817" s="115" t="s">
        <v>4711</v>
      </c>
      <c r="B2817" s="193">
        <v>48576</v>
      </c>
    </row>
    <row r="2818" spans="1:2" x14ac:dyDescent="0.25">
      <c r="A2818" s="115" t="s">
        <v>4712</v>
      </c>
      <c r="B2818" s="193">
        <v>48577</v>
      </c>
    </row>
    <row r="2819" spans="1:2" x14ac:dyDescent="0.25">
      <c r="A2819" s="115" t="s">
        <v>4713</v>
      </c>
      <c r="B2819" s="193">
        <v>48578</v>
      </c>
    </row>
    <row r="2820" spans="1:2" x14ac:dyDescent="0.25">
      <c r="A2820" s="115" t="s">
        <v>4714</v>
      </c>
      <c r="B2820" s="193">
        <v>48579</v>
      </c>
    </row>
    <row r="2821" spans="1:2" x14ac:dyDescent="0.25">
      <c r="A2821" s="115" t="s">
        <v>4715</v>
      </c>
      <c r="B2821" s="193">
        <v>48580</v>
      </c>
    </row>
    <row r="2822" spans="1:2" x14ac:dyDescent="0.25">
      <c r="A2822" s="115" t="s">
        <v>4716</v>
      </c>
      <c r="B2822" s="193">
        <v>48581</v>
      </c>
    </row>
    <row r="2823" spans="1:2" x14ac:dyDescent="0.25">
      <c r="A2823" s="115" t="s">
        <v>4717</v>
      </c>
      <c r="B2823" s="193">
        <v>48582</v>
      </c>
    </row>
    <row r="2824" spans="1:2" x14ac:dyDescent="0.25">
      <c r="A2824" s="115" t="s">
        <v>4718</v>
      </c>
      <c r="B2824" s="193">
        <v>48583</v>
      </c>
    </row>
    <row r="2825" spans="1:2" x14ac:dyDescent="0.25">
      <c r="A2825" s="115" t="s">
        <v>4719</v>
      </c>
      <c r="B2825" s="193">
        <v>48584</v>
      </c>
    </row>
    <row r="2826" spans="1:2" x14ac:dyDescent="0.25">
      <c r="A2826" s="115" t="s">
        <v>4720</v>
      </c>
      <c r="B2826" s="193">
        <v>48585</v>
      </c>
    </row>
    <row r="2827" spans="1:2" x14ac:dyDescent="0.25">
      <c r="A2827" s="115" t="s">
        <v>4721</v>
      </c>
      <c r="B2827" s="193">
        <v>48586</v>
      </c>
    </row>
    <row r="2828" spans="1:2" x14ac:dyDescent="0.25">
      <c r="A2828" s="115" t="s">
        <v>4722</v>
      </c>
      <c r="B2828" s="193">
        <v>48587</v>
      </c>
    </row>
    <row r="2829" spans="1:2" x14ac:dyDescent="0.25">
      <c r="A2829" s="115" t="s">
        <v>4723</v>
      </c>
      <c r="B2829" s="193">
        <v>48588</v>
      </c>
    </row>
    <row r="2830" spans="1:2" x14ac:dyDescent="0.25">
      <c r="A2830" s="115" t="s">
        <v>4724</v>
      </c>
      <c r="B2830" s="193">
        <v>48589</v>
      </c>
    </row>
    <row r="2831" spans="1:2" x14ac:dyDescent="0.25">
      <c r="A2831" s="115" t="s">
        <v>4725</v>
      </c>
      <c r="B2831" s="193">
        <v>48590</v>
      </c>
    </row>
    <row r="2832" spans="1:2" x14ac:dyDescent="0.25">
      <c r="A2832" s="115" t="s">
        <v>4726</v>
      </c>
      <c r="B2832" s="193">
        <v>48591</v>
      </c>
    </row>
    <row r="2833" spans="1:2" x14ac:dyDescent="0.25">
      <c r="A2833" s="115" t="s">
        <v>4727</v>
      </c>
      <c r="B2833" s="193">
        <v>48592</v>
      </c>
    </row>
    <row r="2834" spans="1:2" x14ac:dyDescent="0.25">
      <c r="A2834" s="115" t="s">
        <v>4728</v>
      </c>
      <c r="B2834" s="193">
        <v>48593</v>
      </c>
    </row>
    <row r="2835" spans="1:2" x14ac:dyDescent="0.25">
      <c r="A2835" s="115" t="s">
        <v>4729</v>
      </c>
      <c r="B2835" s="193">
        <v>48594</v>
      </c>
    </row>
    <row r="2836" spans="1:2" x14ac:dyDescent="0.25">
      <c r="A2836" s="115" t="s">
        <v>4730</v>
      </c>
      <c r="B2836" s="193">
        <v>48595</v>
      </c>
    </row>
    <row r="2837" spans="1:2" x14ac:dyDescent="0.25">
      <c r="A2837" s="115" t="s">
        <v>4731</v>
      </c>
      <c r="B2837" s="193">
        <v>48596</v>
      </c>
    </row>
    <row r="2838" spans="1:2" x14ac:dyDescent="0.25">
      <c r="A2838" s="115" t="s">
        <v>4732</v>
      </c>
      <c r="B2838" s="193">
        <v>48597</v>
      </c>
    </row>
    <row r="2839" spans="1:2" x14ac:dyDescent="0.25">
      <c r="A2839" s="115" t="s">
        <v>4733</v>
      </c>
      <c r="B2839" s="193">
        <v>48598</v>
      </c>
    </row>
    <row r="2840" spans="1:2" x14ac:dyDescent="0.25">
      <c r="A2840" s="115" t="s">
        <v>4734</v>
      </c>
      <c r="B2840" s="193">
        <v>48599</v>
      </c>
    </row>
    <row r="2841" spans="1:2" x14ac:dyDescent="0.25">
      <c r="A2841" s="115" t="s">
        <v>4735</v>
      </c>
      <c r="B2841" s="193">
        <v>48600</v>
      </c>
    </row>
    <row r="2842" spans="1:2" x14ac:dyDescent="0.25">
      <c r="A2842" s="115" t="s">
        <v>4736</v>
      </c>
      <c r="B2842" s="193">
        <v>48601</v>
      </c>
    </row>
    <row r="2843" spans="1:2" x14ac:dyDescent="0.25">
      <c r="A2843" s="115" t="s">
        <v>4737</v>
      </c>
      <c r="B2843" s="193">
        <v>48602</v>
      </c>
    </row>
    <row r="2844" spans="1:2" x14ac:dyDescent="0.25">
      <c r="A2844" s="115" t="s">
        <v>4738</v>
      </c>
      <c r="B2844" s="193">
        <v>48603</v>
      </c>
    </row>
    <row r="2845" spans="1:2" x14ac:dyDescent="0.25">
      <c r="A2845" s="115" t="s">
        <v>4739</v>
      </c>
      <c r="B2845" s="193">
        <v>48604</v>
      </c>
    </row>
    <row r="2846" spans="1:2" x14ac:dyDescent="0.25">
      <c r="A2846" s="115" t="s">
        <v>4740</v>
      </c>
      <c r="B2846" s="193">
        <v>48605</v>
      </c>
    </row>
    <row r="2847" spans="1:2" x14ac:dyDescent="0.25">
      <c r="A2847" s="115" t="s">
        <v>4741</v>
      </c>
      <c r="B2847" s="193">
        <v>48606</v>
      </c>
    </row>
    <row r="2848" spans="1:2" x14ac:dyDescent="0.25">
      <c r="A2848" s="115" t="s">
        <v>4742</v>
      </c>
      <c r="B2848" s="193">
        <v>48607</v>
      </c>
    </row>
    <row r="2849" spans="1:2" x14ac:dyDescent="0.25">
      <c r="A2849" s="115" t="s">
        <v>4743</v>
      </c>
      <c r="B2849" s="193">
        <v>48608</v>
      </c>
    </row>
    <row r="2850" spans="1:2" x14ac:dyDescent="0.25">
      <c r="A2850" s="115" t="s">
        <v>4744</v>
      </c>
      <c r="B2850" s="193">
        <v>48609</v>
      </c>
    </row>
    <row r="2851" spans="1:2" x14ac:dyDescent="0.25">
      <c r="A2851" s="115" t="s">
        <v>4745</v>
      </c>
      <c r="B2851" s="193">
        <v>48610</v>
      </c>
    </row>
    <row r="2852" spans="1:2" x14ac:dyDescent="0.25">
      <c r="A2852" s="115" t="s">
        <v>4746</v>
      </c>
      <c r="B2852" s="193">
        <v>48611</v>
      </c>
    </row>
    <row r="2853" spans="1:2" x14ac:dyDescent="0.25">
      <c r="A2853" s="115" t="s">
        <v>4747</v>
      </c>
      <c r="B2853" s="193">
        <v>48612</v>
      </c>
    </row>
    <row r="2854" spans="1:2" x14ac:dyDescent="0.25">
      <c r="A2854" s="115" t="s">
        <v>4748</v>
      </c>
      <c r="B2854" s="193">
        <v>48613</v>
      </c>
    </row>
    <row r="2855" spans="1:2" x14ac:dyDescent="0.25">
      <c r="A2855" s="115" t="s">
        <v>4749</v>
      </c>
      <c r="B2855" s="193">
        <v>48614</v>
      </c>
    </row>
    <row r="2856" spans="1:2" x14ac:dyDescent="0.25">
      <c r="A2856" s="115" t="s">
        <v>4750</v>
      </c>
      <c r="B2856" s="193">
        <v>48615</v>
      </c>
    </row>
    <row r="2857" spans="1:2" x14ac:dyDescent="0.25">
      <c r="A2857" s="115" t="s">
        <v>4751</v>
      </c>
      <c r="B2857" s="193">
        <v>48616</v>
      </c>
    </row>
    <row r="2858" spans="1:2" x14ac:dyDescent="0.25">
      <c r="A2858" s="115" t="s">
        <v>4752</v>
      </c>
      <c r="B2858" s="193">
        <v>48617</v>
      </c>
    </row>
    <row r="2859" spans="1:2" x14ac:dyDescent="0.25">
      <c r="A2859" s="115" t="s">
        <v>4753</v>
      </c>
      <c r="B2859" s="193">
        <v>48618</v>
      </c>
    </row>
    <row r="2860" spans="1:2" x14ac:dyDescent="0.25">
      <c r="A2860" s="115" t="s">
        <v>4754</v>
      </c>
      <c r="B2860" s="193">
        <v>48619</v>
      </c>
    </row>
    <row r="2861" spans="1:2" x14ac:dyDescent="0.25">
      <c r="A2861" s="115" t="s">
        <v>4755</v>
      </c>
      <c r="B2861" s="193">
        <v>48620</v>
      </c>
    </row>
    <row r="2862" spans="1:2" x14ac:dyDescent="0.25">
      <c r="A2862" s="115" t="s">
        <v>4756</v>
      </c>
      <c r="B2862" s="193">
        <v>48621</v>
      </c>
    </row>
    <row r="2863" spans="1:2" x14ac:dyDescent="0.25">
      <c r="A2863" s="115" t="s">
        <v>4757</v>
      </c>
      <c r="B2863" s="193">
        <v>48622</v>
      </c>
    </row>
    <row r="2864" spans="1:2" x14ac:dyDescent="0.25">
      <c r="A2864" s="115" t="s">
        <v>4758</v>
      </c>
      <c r="B2864" s="193">
        <v>48623</v>
      </c>
    </row>
    <row r="2865" spans="1:2" x14ac:dyDescent="0.25">
      <c r="A2865" s="115" t="s">
        <v>4759</v>
      </c>
      <c r="B2865" s="193">
        <v>48624</v>
      </c>
    </row>
    <row r="2866" spans="1:2" x14ac:dyDescent="0.25">
      <c r="A2866" s="115" t="s">
        <v>4760</v>
      </c>
      <c r="B2866" s="193">
        <v>48625</v>
      </c>
    </row>
    <row r="2867" spans="1:2" x14ac:dyDescent="0.25">
      <c r="A2867" s="115" t="s">
        <v>4761</v>
      </c>
      <c r="B2867" s="193">
        <v>48626</v>
      </c>
    </row>
    <row r="2868" spans="1:2" x14ac:dyDescent="0.25">
      <c r="A2868" s="115" t="s">
        <v>4762</v>
      </c>
      <c r="B2868" s="193">
        <v>48627</v>
      </c>
    </row>
    <row r="2869" spans="1:2" x14ac:dyDescent="0.25">
      <c r="A2869" s="115" t="s">
        <v>4763</v>
      </c>
      <c r="B2869" s="193">
        <v>48628</v>
      </c>
    </row>
    <row r="2870" spans="1:2" x14ac:dyDescent="0.25">
      <c r="A2870" s="115" t="s">
        <v>4764</v>
      </c>
      <c r="B2870" s="193">
        <v>48629</v>
      </c>
    </row>
    <row r="2871" spans="1:2" x14ac:dyDescent="0.25">
      <c r="A2871" s="115" t="s">
        <v>4765</v>
      </c>
      <c r="B2871" s="193">
        <v>48630</v>
      </c>
    </row>
    <row r="2872" spans="1:2" x14ac:dyDescent="0.25">
      <c r="A2872" s="115" t="s">
        <v>4766</v>
      </c>
      <c r="B2872" s="193">
        <v>48631</v>
      </c>
    </row>
    <row r="2873" spans="1:2" x14ac:dyDescent="0.25">
      <c r="A2873" s="115" t="s">
        <v>4767</v>
      </c>
      <c r="B2873" s="193">
        <v>48632</v>
      </c>
    </row>
    <row r="2874" spans="1:2" x14ac:dyDescent="0.25">
      <c r="A2874" s="115" t="s">
        <v>4768</v>
      </c>
      <c r="B2874" s="193">
        <v>48633</v>
      </c>
    </row>
    <row r="2875" spans="1:2" x14ac:dyDescent="0.25">
      <c r="A2875" s="115" t="s">
        <v>4769</v>
      </c>
      <c r="B2875" s="193">
        <v>48634</v>
      </c>
    </row>
    <row r="2876" spans="1:2" x14ac:dyDescent="0.25">
      <c r="A2876" s="115" t="s">
        <v>4770</v>
      </c>
      <c r="B2876" s="193">
        <v>48635</v>
      </c>
    </row>
    <row r="2877" spans="1:2" x14ac:dyDescent="0.25">
      <c r="A2877" s="115" t="s">
        <v>4771</v>
      </c>
      <c r="B2877" s="193">
        <v>48636</v>
      </c>
    </row>
    <row r="2878" spans="1:2" x14ac:dyDescent="0.25">
      <c r="A2878" s="115" t="s">
        <v>4772</v>
      </c>
      <c r="B2878" s="193">
        <v>48637</v>
      </c>
    </row>
    <row r="2879" spans="1:2" x14ac:dyDescent="0.25">
      <c r="A2879" s="115" t="s">
        <v>4773</v>
      </c>
      <c r="B2879" s="193">
        <v>48638</v>
      </c>
    </row>
    <row r="2880" spans="1:2" x14ac:dyDescent="0.25">
      <c r="A2880" s="115" t="s">
        <v>4774</v>
      </c>
      <c r="B2880" s="193">
        <v>48639</v>
      </c>
    </row>
    <row r="2881" spans="1:2" x14ac:dyDescent="0.25">
      <c r="A2881" s="115" t="s">
        <v>4775</v>
      </c>
      <c r="B2881" s="193">
        <v>48640</v>
      </c>
    </row>
    <row r="2882" spans="1:2" x14ac:dyDescent="0.25">
      <c r="A2882" s="115" t="s">
        <v>4776</v>
      </c>
      <c r="B2882" s="193">
        <v>48641</v>
      </c>
    </row>
    <row r="2883" spans="1:2" x14ac:dyDescent="0.25">
      <c r="A2883" s="115" t="s">
        <v>4777</v>
      </c>
      <c r="B2883" s="193">
        <v>48642</v>
      </c>
    </row>
    <row r="2884" spans="1:2" x14ac:dyDescent="0.25">
      <c r="A2884" s="115" t="s">
        <v>4778</v>
      </c>
      <c r="B2884" s="193">
        <v>48643</v>
      </c>
    </row>
    <row r="2885" spans="1:2" x14ac:dyDescent="0.25">
      <c r="A2885" s="115" t="s">
        <v>4779</v>
      </c>
      <c r="B2885" s="193">
        <v>48644</v>
      </c>
    </row>
    <row r="2886" spans="1:2" x14ac:dyDescent="0.25">
      <c r="A2886" s="115" t="s">
        <v>4780</v>
      </c>
      <c r="B2886" s="193">
        <v>48645</v>
      </c>
    </row>
    <row r="2887" spans="1:2" x14ac:dyDescent="0.25">
      <c r="A2887" s="115" t="s">
        <v>4781</v>
      </c>
      <c r="B2887" s="193">
        <v>48646</v>
      </c>
    </row>
    <row r="2888" spans="1:2" x14ac:dyDescent="0.25">
      <c r="A2888" s="115" t="s">
        <v>4782</v>
      </c>
      <c r="B2888" s="193">
        <v>48647</v>
      </c>
    </row>
    <row r="2889" spans="1:2" x14ac:dyDescent="0.25">
      <c r="A2889" s="115" t="s">
        <v>4783</v>
      </c>
      <c r="B2889" s="193">
        <v>48648</v>
      </c>
    </row>
    <row r="2890" spans="1:2" x14ac:dyDescent="0.25">
      <c r="A2890" s="115" t="s">
        <v>4784</v>
      </c>
      <c r="B2890" s="193">
        <v>48649</v>
      </c>
    </row>
    <row r="2891" spans="1:2" x14ac:dyDescent="0.25">
      <c r="A2891" s="115" t="s">
        <v>4785</v>
      </c>
      <c r="B2891" s="193">
        <v>48650</v>
      </c>
    </row>
    <row r="2892" spans="1:2" x14ac:dyDescent="0.25">
      <c r="A2892" s="115" t="s">
        <v>4786</v>
      </c>
      <c r="B2892" s="193">
        <v>48651</v>
      </c>
    </row>
    <row r="2893" spans="1:2" x14ac:dyDescent="0.25">
      <c r="A2893" s="115" t="s">
        <v>4787</v>
      </c>
      <c r="B2893" s="193">
        <v>48652</v>
      </c>
    </row>
    <row r="2894" spans="1:2" x14ac:dyDescent="0.25">
      <c r="A2894" s="115" t="s">
        <v>4788</v>
      </c>
      <c r="B2894" s="193">
        <v>48653</v>
      </c>
    </row>
    <row r="2895" spans="1:2" x14ac:dyDescent="0.25">
      <c r="A2895" s="115" t="s">
        <v>4789</v>
      </c>
      <c r="B2895" s="193">
        <v>48654</v>
      </c>
    </row>
    <row r="2896" spans="1:2" x14ac:dyDescent="0.25">
      <c r="A2896" s="115" t="s">
        <v>4790</v>
      </c>
      <c r="B2896" s="193">
        <v>48655</v>
      </c>
    </row>
    <row r="2897" spans="1:2" x14ac:dyDescent="0.25">
      <c r="A2897" s="115" t="s">
        <v>4791</v>
      </c>
      <c r="B2897" s="193">
        <v>48656</v>
      </c>
    </row>
    <row r="2898" spans="1:2" x14ac:dyDescent="0.25">
      <c r="A2898" s="115" t="s">
        <v>4792</v>
      </c>
      <c r="B2898" s="193">
        <v>48657</v>
      </c>
    </row>
    <row r="2899" spans="1:2" x14ac:dyDescent="0.25">
      <c r="A2899" s="115" t="s">
        <v>4793</v>
      </c>
      <c r="B2899" s="193">
        <v>48658</v>
      </c>
    </row>
    <row r="2900" spans="1:2" x14ac:dyDescent="0.25">
      <c r="A2900" s="115" t="s">
        <v>4794</v>
      </c>
      <c r="B2900" s="193">
        <v>48659</v>
      </c>
    </row>
    <row r="2901" spans="1:2" x14ac:dyDescent="0.25">
      <c r="A2901" s="115" t="s">
        <v>4795</v>
      </c>
      <c r="B2901" s="193">
        <v>48660</v>
      </c>
    </row>
    <row r="2902" spans="1:2" x14ac:dyDescent="0.25">
      <c r="A2902" s="115" t="s">
        <v>4796</v>
      </c>
      <c r="B2902" s="193">
        <v>48661</v>
      </c>
    </row>
    <row r="2903" spans="1:2" x14ac:dyDescent="0.25">
      <c r="A2903" s="115" t="s">
        <v>4797</v>
      </c>
      <c r="B2903" s="193">
        <v>48662</v>
      </c>
    </row>
    <row r="2904" spans="1:2" x14ac:dyDescent="0.25">
      <c r="A2904" s="115" t="s">
        <v>4798</v>
      </c>
      <c r="B2904" s="193">
        <v>48663</v>
      </c>
    </row>
    <row r="2905" spans="1:2" x14ac:dyDescent="0.25">
      <c r="A2905" s="115" t="s">
        <v>4799</v>
      </c>
      <c r="B2905" s="193">
        <v>48664</v>
      </c>
    </row>
    <row r="2906" spans="1:2" x14ac:dyDescent="0.25">
      <c r="A2906" s="115" t="s">
        <v>4800</v>
      </c>
      <c r="B2906" s="193">
        <v>48665</v>
      </c>
    </row>
    <row r="2907" spans="1:2" x14ac:dyDescent="0.25">
      <c r="A2907" s="115" t="s">
        <v>4801</v>
      </c>
      <c r="B2907" s="193">
        <v>48666</v>
      </c>
    </row>
    <row r="2908" spans="1:2" x14ac:dyDescent="0.25">
      <c r="A2908" s="115" t="s">
        <v>4802</v>
      </c>
      <c r="B2908" s="193">
        <v>48667</v>
      </c>
    </row>
    <row r="2909" spans="1:2" x14ac:dyDescent="0.25">
      <c r="A2909" s="115" t="s">
        <v>4803</v>
      </c>
      <c r="B2909" s="193">
        <v>48668</v>
      </c>
    </row>
    <row r="2910" spans="1:2" x14ac:dyDescent="0.25">
      <c r="A2910" s="115" t="s">
        <v>4804</v>
      </c>
      <c r="B2910" s="193">
        <v>48669</v>
      </c>
    </row>
    <row r="2911" spans="1:2" x14ac:dyDescent="0.25">
      <c r="A2911" s="115" t="s">
        <v>4805</v>
      </c>
      <c r="B2911" s="193">
        <v>48670</v>
      </c>
    </row>
    <row r="2912" spans="1:2" x14ac:dyDescent="0.25">
      <c r="A2912" s="115" t="s">
        <v>4806</v>
      </c>
      <c r="B2912" s="193">
        <v>48671</v>
      </c>
    </row>
    <row r="2913" spans="1:2" x14ac:dyDescent="0.25">
      <c r="A2913" s="115" t="s">
        <v>4807</v>
      </c>
      <c r="B2913" s="193">
        <v>48672</v>
      </c>
    </row>
    <row r="2914" spans="1:2" x14ac:dyDescent="0.25">
      <c r="A2914" s="115" t="s">
        <v>4808</v>
      </c>
      <c r="B2914" s="193">
        <v>48673</v>
      </c>
    </row>
    <row r="2915" spans="1:2" x14ac:dyDescent="0.25">
      <c r="A2915" s="115" t="s">
        <v>4809</v>
      </c>
      <c r="B2915" s="193">
        <v>48674</v>
      </c>
    </row>
    <row r="2916" spans="1:2" x14ac:dyDescent="0.25">
      <c r="A2916" s="115" t="s">
        <v>4810</v>
      </c>
      <c r="B2916" s="193">
        <v>48675</v>
      </c>
    </row>
    <row r="2917" spans="1:2" x14ac:dyDescent="0.25">
      <c r="A2917" s="115" t="s">
        <v>4811</v>
      </c>
      <c r="B2917" s="193">
        <v>48676</v>
      </c>
    </row>
    <row r="2918" spans="1:2" x14ac:dyDescent="0.25">
      <c r="A2918" s="115" t="s">
        <v>4812</v>
      </c>
      <c r="B2918" s="193">
        <v>48677</v>
      </c>
    </row>
    <row r="2919" spans="1:2" x14ac:dyDescent="0.25">
      <c r="A2919" s="115" t="s">
        <v>4813</v>
      </c>
      <c r="B2919" s="193">
        <v>48678</v>
      </c>
    </row>
    <row r="2920" spans="1:2" x14ac:dyDescent="0.25">
      <c r="A2920" s="115" t="s">
        <v>4814</v>
      </c>
      <c r="B2920" s="193">
        <v>48679</v>
      </c>
    </row>
    <row r="2921" spans="1:2" x14ac:dyDescent="0.25">
      <c r="A2921" s="115" t="s">
        <v>4815</v>
      </c>
      <c r="B2921" s="193">
        <v>48680</v>
      </c>
    </row>
    <row r="2922" spans="1:2" x14ac:dyDescent="0.25">
      <c r="A2922" s="115" t="s">
        <v>4816</v>
      </c>
      <c r="B2922" s="193">
        <v>48681</v>
      </c>
    </row>
    <row r="2923" spans="1:2" x14ac:dyDescent="0.25">
      <c r="A2923" s="115" t="s">
        <v>4817</v>
      </c>
      <c r="B2923" s="193">
        <v>48682</v>
      </c>
    </row>
    <row r="2924" spans="1:2" x14ac:dyDescent="0.25">
      <c r="A2924" s="115" t="s">
        <v>4818</v>
      </c>
      <c r="B2924" s="193">
        <v>48683</v>
      </c>
    </row>
    <row r="2925" spans="1:2" x14ac:dyDescent="0.25">
      <c r="A2925" s="115" t="s">
        <v>4819</v>
      </c>
      <c r="B2925" s="193">
        <v>48684</v>
      </c>
    </row>
    <row r="2926" spans="1:2" x14ac:dyDescent="0.25">
      <c r="A2926" s="115" t="s">
        <v>4820</v>
      </c>
      <c r="B2926" s="193">
        <v>48685</v>
      </c>
    </row>
    <row r="2927" spans="1:2" x14ac:dyDescent="0.25">
      <c r="A2927" s="115" t="s">
        <v>4821</v>
      </c>
      <c r="B2927" s="193">
        <v>48686</v>
      </c>
    </row>
    <row r="2928" spans="1:2" x14ac:dyDescent="0.25">
      <c r="A2928" s="115" t="s">
        <v>4822</v>
      </c>
      <c r="B2928" s="193">
        <v>48687</v>
      </c>
    </row>
    <row r="2929" spans="1:2" x14ac:dyDescent="0.25">
      <c r="A2929" s="115" t="s">
        <v>4823</v>
      </c>
      <c r="B2929" s="193">
        <v>48688</v>
      </c>
    </row>
    <row r="2930" spans="1:2" x14ac:dyDescent="0.25">
      <c r="A2930" s="115" t="s">
        <v>4824</v>
      </c>
      <c r="B2930" s="193">
        <v>48689</v>
      </c>
    </row>
    <row r="2931" spans="1:2" x14ac:dyDescent="0.25">
      <c r="A2931" s="115" t="s">
        <v>4825</v>
      </c>
      <c r="B2931" s="193">
        <v>48690</v>
      </c>
    </row>
    <row r="2932" spans="1:2" x14ac:dyDescent="0.25">
      <c r="A2932" s="115" t="s">
        <v>4826</v>
      </c>
      <c r="B2932" s="193">
        <v>48691</v>
      </c>
    </row>
    <row r="2933" spans="1:2" x14ac:dyDescent="0.25">
      <c r="A2933" s="115" t="s">
        <v>4827</v>
      </c>
      <c r="B2933" s="193">
        <v>48692</v>
      </c>
    </row>
    <row r="2934" spans="1:2" x14ac:dyDescent="0.25">
      <c r="A2934" s="115" t="s">
        <v>4828</v>
      </c>
      <c r="B2934" s="193">
        <v>48693</v>
      </c>
    </row>
    <row r="2935" spans="1:2" x14ac:dyDescent="0.25">
      <c r="A2935" s="115" t="s">
        <v>4829</v>
      </c>
      <c r="B2935" s="193">
        <v>48694</v>
      </c>
    </row>
    <row r="2936" spans="1:2" x14ac:dyDescent="0.25">
      <c r="A2936" s="115" t="s">
        <v>4830</v>
      </c>
      <c r="B2936" s="193">
        <v>48695</v>
      </c>
    </row>
    <row r="2937" spans="1:2" x14ac:dyDescent="0.25">
      <c r="A2937" s="115" t="s">
        <v>4831</v>
      </c>
      <c r="B2937" s="193">
        <v>48696</v>
      </c>
    </row>
    <row r="2938" spans="1:2" x14ac:dyDescent="0.25">
      <c r="A2938" s="115" t="s">
        <v>4832</v>
      </c>
      <c r="B2938" s="193">
        <v>48697</v>
      </c>
    </row>
    <row r="2939" spans="1:2" x14ac:dyDescent="0.25">
      <c r="A2939" s="115" t="s">
        <v>4833</v>
      </c>
      <c r="B2939" s="193">
        <v>48698</v>
      </c>
    </row>
    <row r="2940" spans="1:2" x14ac:dyDescent="0.25">
      <c r="A2940" s="115" t="s">
        <v>4834</v>
      </c>
      <c r="B2940" s="193">
        <v>48699</v>
      </c>
    </row>
    <row r="2941" spans="1:2" x14ac:dyDescent="0.25">
      <c r="A2941" s="115" t="s">
        <v>4835</v>
      </c>
      <c r="B2941" s="193">
        <v>48700</v>
      </c>
    </row>
    <row r="2942" spans="1:2" x14ac:dyDescent="0.25">
      <c r="A2942" s="115" t="s">
        <v>4836</v>
      </c>
      <c r="B2942" s="193">
        <v>48701</v>
      </c>
    </row>
    <row r="2943" spans="1:2" x14ac:dyDescent="0.25">
      <c r="A2943" s="115" t="s">
        <v>4837</v>
      </c>
      <c r="B2943" s="193">
        <v>48702</v>
      </c>
    </row>
    <row r="2944" spans="1:2" x14ac:dyDescent="0.25">
      <c r="A2944" s="115" t="s">
        <v>4838</v>
      </c>
      <c r="B2944" s="193">
        <v>48703</v>
      </c>
    </row>
    <row r="2945" spans="1:2" x14ac:dyDescent="0.25">
      <c r="A2945" s="115" t="s">
        <v>4839</v>
      </c>
      <c r="B2945" s="193">
        <v>48704</v>
      </c>
    </row>
    <row r="2946" spans="1:2" x14ac:dyDescent="0.25">
      <c r="A2946" s="115" t="s">
        <v>4840</v>
      </c>
      <c r="B2946" s="193">
        <v>48705</v>
      </c>
    </row>
    <row r="2947" spans="1:2" x14ac:dyDescent="0.25">
      <c r="A2947" s="115" t="s">
        <v>4841</v>
      </c>
      <c r="B2947" s="193">
        <v>48706</v>
      </c>
    </row>
    <row r="2948" spans="1:2" x14ac:dyDescent="0.25">
      <c r="A2948" s="115" t="s">
        <v>4842</v>
      </c>
      <c r="B2948" s="193">
        <v>48707</v>
      </c>
    </row>
    <row r="2949" spans="1:2" x14ac:dyDescent="0.25">
      <c r="A2949" s="115" t="s">
        <v>4843</v>
      </c>
      <c r="B2949" s="193">
        <v>48708</v>
      </c>
    </row>
    <row r="2950" spans="1:2" x14ac:dyDescent="0.25">
      <c r="A2950" s="115" t="s">
        <v>4844</v>
      </c>
      <c r="B2950" s="193">
        <v>48709</v>
      </c>
    </row>
    <row r="2951" spans="1:2" x14ac:dyDescent="0.25">
      <c r="A2951" s="115" t="s">
        <v>4845</v>
      </c>
      <c r="B2951" s="193">
        <v>48710</v>
      </c>
    </row>
    <row r="2952" spans="1:2" x14ac:dyDescent="0.25">
      <c r="A2952" s="115" t="s">
        <v>4846</v>
      </c>
      <c r="B2952" s="193">
        <v>48711</v>
      </c>
    </row>
    <row r="2953" spans="1:2" x14ac:dyDescent="0.25">
      <c r="A2953" s="115" t="s">
        <v>4847</v>
      </c>
      <c r="B2953" s="193">
        <v>48712</v>
      </c>
    </row>
    <row r="2954" spans="1:2" x14ac:dyDescent="0.25">
      <c r="A2954" s="115" t="s">
        <v>4848</v>
      </c>
      <c r="B2954" s="193">
        <v>48713</v>
      </c>
    </row>
    <row r="2955" spans="1:2" x14ac:dyDescent="0.25">
      <c r="A2955" s="115" t="s">
        <v>4849</v>
      </c>
      <c r="B2955" s="193">
        <v>48714</v>
      </c>
    </row>
    <row r="2956" spans="1:2" x14ac:dyDescent="0.25">
      <c r="A2956" s="115" t="s">
        <v>4850</v>
      </c>
      <c r="B2956" s="193">
        <v>48715</v>
      </c>
    </row>
    <row r="2957" spans="1:2" x14ac:dyDescent="0.25">
      <c r="A2957" s="115" t="s">
        <v>4851</v>
      </c>
      <c r="B2957" s="193">
        <v>48716</v>
      </c>
    </row>
    <row r="2958" spans="1:2" x14ac:dyDescent="0.25">
      <c r="A2958" s="115" t="s">
        <v>4852</v>
      </c>
      <c r="B2958" s="193">
        <v>48717</v>
      </c>
    </row>
    <row r="2959" spans="1:2" x14ac:dyDescent="0.25">
      <c r="A2959" s="115" t="s">
        <v>4853</v>
      </c>
      <c r="B2959" s="193">
        <v>48718</v>
      </c>
    </row>
    <row r="2960" spans="1:2" x14ac:dyDescent="0.25">
      <c r="A2960" s="115" t="s">
        <v>4854</v>
      </c>
      <c r="B2960" s="193">
        <v>48719</v>
      </c>
    </row>
    <row r="2961" spans="1:2" x14ac:dyDescent="0.25">
      <c r="A2961" s="115" t="s">
        <v>4855</v>
      </c>
      <c r="B2961" s="193">
        <v>48720</v>
      </c>
    </row>
    <row r="2962" spans="1:2" x14ac:dyDescent="0.25">
      <c r="A2962" s="115" t="s">
        <v>4856</v>
      </c>
      <c r="B2962" s="193">
        <v>48721</v>
      </c>
    </row>
    <row r="2963" spans="1:2" x14ac:dyDescent="0.25">
      <c r="A2963" s="115" t="s">
        <v>4857</v>
      </c>
      <c r="B2963" s="193">
        <v>48722</v>
      </c>
    </row>
    <row r="2964" spans="1:2" x14ac:dyDescent="0.25">
      <c r="A2964" s="115" t="s">
        <v>4858</v>
      </c>
      <c r="B2964" s="193">
        <v>48723</v>
      </c>
    </row>
    <row r="2965" spans="1:2" x14ac:dyDescent="0.25">
      <c r="A2965" s="115" t="s">
        <v>4859</v>
      </c>
      <c r="B2965" s="193">
        <v>48724</v>
      </c>
    </row>
    <row r="2966" spans="1:2" x14ac:dyDescent="0.25">
      <c r="A2966" s="115" t="s">
        <v>4860</v>
      </c>
      <c r="B2966" s="193">
        <v>48725</v>
      </c>
    </row>
    <row r="2967" spans="1:2" x14ac:dyDescent="0.25">
      <c r="A2967" s="115" t="s">
        <v>4861</v>
      </c>
      <c r="B2967" s="193">
        <v>48726</v>
      </c>
    </row>
    <row r="2968" spans="1:2" x14ac:dyDescent="0.25">
      <c r="A2968" s="115" t="s">
        <v>4862</v>
      </c>
      <c r="B2968" s="193">
        <v>48727</v>
      </c>
    </row>
    <row r="2969" spans="1:2" x14ac:dyDescent="0.25">
      <c r="A2969" s="115" t="s">
        <v>4863</v>
      </c>
      <c r="B2969" s="193">
        <v>48728</v>
      </c>
    </row>
    <row r="2970" spans="1:2" x14ac:dyDescent="0.25">
      <c r="A2970" s="115" t="s">
        <v>4864</v>
      </c>
      <c r="B2970" s="193">
        <v>48729</v>
      </c>
    </row>
    <row r="2971" spans="1:2" x14ac:dyDescent="0.25">
      <c r="A2971" s="115" t="s">
        <v>4865</v>
      </c>
      <c r="B2971" s="193">
        <v>48730</v>
      </c>
    </row>
    <row r="2972" spans="1:2" x14ac:dyDescent="0.25">
      <c r="A2972" s="115" t="s">
        <v>4866</v>
      </c>
      <c r="B2972" s="193">
        <v>48731</v>
      </c>
    </row>
    <row r="2973" spans="1:2" x14ac:dyDescent="0.25">
      <c r="A2973" s="115" t="s">
        <v>4867</v>
      </c>
      <c r="B2973" s="193">
        <v>48732</v>
      </c>
    </row>
    <row r="2974" spans="1:2" x14ac:dyDescent="0.25">
      <c r="A2974" s="115" t="s">
        <v>4868</v>
      </c>
      <c r="B2974" s="193">
        <v>48733</v>
      </c>
    </row>
    <row r="2975" spans="1:2" x14ac:dyDescent="0.25">
      <c r="A2975" s="115" t="s">
        <v>4869</v>
      </c>
      <c r="B2975" s="193">
        <v>48734</v>
      </c>
    </row>
    <row r="2976" spans="1:2" x14ac:dyDescent="0.25">
      <c r="A2976" s="115" t="s">
        <v>4870</v>
      </c>
      <c r="B2976" s="193">
        <v>48735</v>
      </c>
    </row>
    <row r="2977" spans="1:2" x14ac:dyDescent="0.25">
      <c r="A2977" s="115" t="s">
        <v>4871</v>
      </c>
      <c r="B2977" s="193">
        <v>48736</v>
      </c>
    </row>
    <row r="2978" spans="1:2" x14ac:dyDescent="0.25">
      <c r="A2978" s="115" t="s">
        <v>4872</v>
      </c>
      <c r="B2978" s="193">
        <v>48737</v>
      </c>
    </row>
    <row r="2979" spans="1:2" x14ac:dyDescent="0.25">
      <c r="A2979" s="115" t="s">
        <v>4873</v>
      </c>
      <c r="B2979" s="193">
        <v>48738</v>
      </c>
    </row>
    <row r="2980" spans="1:2" x14ac:dyDescent="0.25">
      <c r="A2980" s="115" t="s">
        <v>4874</v>
      </c>
      <c r="B2980" s="193">
        <v>48739</v>
      </c>
    </row>
    <row r="2981" spans="1:2" x14ac:dyDescent="0.25">
      <c r="A2981" s="115" t="s">
        <v>4875</v>
      </c>
      <c r="B2981" s="193">
        <v>48740</v>
      </c>
    </row>
    <row r="2982" spans="1:2" x14ac:dyDescent="0.25">
      <c r="A2982" s="115" t="s">
        <v>4876</v>
      </c>
      <c r="B2982" s="193">
        <v>48741</v>
      </c>
    </row>
    <row r="2983" spans="1:2" x14ac:dyDescent="0.25">
      <c r="A2983" s="115" t="s">
        <v>4877</v>
      </c>
      <c r="B2983" s="193">
        <v>48742</v>
      </c>
    </row>
    <row r="2984" spans="1:2" x14ac:dyDescent="0.25">
      <c r="A2984" s="115" t="s">
        <v>4878</v>
      </c>
      <c r="B2984" s="193">
        <v>48743</v>
      </c>
    </row>
    <row r="2985" spans="1:2" x14ac:dyDescent="0.25">
      <c r="A2985" s="115" t="s">
        <v>4879</v>
      </c>
      <c r="B2985" s="193">
        <v>48744</v>
      </c>
    </row>
    <row r="2986" spans="1:2" x14ac:dyDescent="0.25">
      <c r="A2986" s="115" t="s">
        <v>4880</v>
      </c>
      <c r="B2986" s="193">
        <v>48745</v>
      </c>
    </row>
    <row r="2987" spans="1:2" x14ac:dyDescent="0.25">
      <c r="A2987" s="115" t="s">
        <v>4881</v>
      </c>
      <c r="B2987" s="193">
        <v>48746</v>
      </c>
    </row>
    <row r="2988" spans="1:2" x14ac:dyDescent="0.25">
      <c r="A2988" s="115" t="s">
        <v>4882</v>
      </c>
      <c r="B2988" s="193">
        <v>48747</v>
      </c>
    </row>
    <row r="2989" spans="1:2" x14ac:dyDescent="0.25">
      <c r="A2989" s="115" t="s">
        <v>4883</v>
      </c>
      <c r="B2989" s="193">
        <v>48748</v>
      </c>
    </row>
    <row r="2990" spans="1:2" x14ac:dyDescent="0.25">
      <c r="A2990" s="115" t="s">
        <v>4884</v>
      </c>
      <c r="B2990" s="193">
        <v>48749</v>
      </c>
    </row>
    <row r="2991" spans="1:2" x14ac:dyDescent="0.25">
      <c r="A2991" s="115" t="s">
        <v>4885</v>
      </c>
      <c r="B2991" s="193">
        <v>48750</v>
      </c>
    </row>
    <row r="2992" spans="1:2" x14ac:dyDescent="0.25">
      <c r="A2992" s="115" t="s">
        <v>4886</v>
      </c>
      <c r="B2992" s="193">
        <v>48751</v>
      </c>
    </row>
    <row r="2993" spans="1:2" x14ac:dyDescent="0.25">
      <c r="A2993" s="115" t="s">
        <v>4887</v>
      </c>
      <c r="B2993" s="193">
        <v>48752</v>
      </c>
    </row>
    <row r="2994" spans="1:2" x14ac:dyDescent="0.25">
      <c r="A2994" s="115" t="s">
        <v>4888</v>
      </c>
      <c r="B2994" s="193">
        <v>48753</v>
      </c>
    </row>
    <row r="2995" spans="1:2" x14ac:dyDescent="0.25">
      <c r="A2995" s="115" t="s">
        <v>4889</v>
      </c>
      <c r="B2995" s="193">
        <v>48754</v>
      </c>
    </row>
    <row r="2996" spans="1:2" x14ac:dyDescent="0.25">
      <c r="A2996" s="115" t="s">
        <v>4890</v>
      </c>
      <c r="B2996" s="193">
        <v>48755</v>
      </c>
    </row>
    <row r="2997" spans="1:2" x14ac:dyDescent="0.25">
      <c r="A2997" s="115" t="s">
        <v>4891</v>
      </c>
      <c r="B2997" s="193">
        <v>48756</v>
      </c>
    </row>
    <row r="2998" spans="1:2" x14ac:dyDescent="0.25">
      <c r="A2998" s="115" t="s">
        <v>4892</v>
      </c>
      <c r="B2998" s="193">
        <v>48757</v>
      </c>
    </row>
    <row r="2999" spans="1:2" x14ac:dyDescent="0.25">
      <c r="A2999" s="115" t="s">
        <v>4893</v>
      </c>
      <c r="B2999" s="193">
        <v>48758</v>
      </c>
    </row>
    <row r="3000" spans="1:2" x14ac:dyDescent="0.25">
      <c r="A3000" s="115" t="s">
        <v>4894</v>
      </c>
      <c r="B3000" s="193">
        <v>48759</v>
      </c>
    </row>
    <row r="3001" spans="1:2" x14ac:dyDescent="0.25">
      <c r="A3001" s="115" t="s">
        <v>4895</v>
      </c>
      <c r="B3001" s="193">
        <v>48760</v>
      </c>
    </row>
    <row r="3002" spans="1:2" x14ac:dyDescent="0.25">
      <c r="A3002" s="115" t="s">
        <v>4896</v>
      </c>
      <c r="B3002" s="193">
        <v>48761</v>
      </c>
    </row>
    <row r="3003" spans="1:2" x14ac:dyDescent="0.25">
      <c r="A3003" s="115" t="s">
        <v>4897</v>
      </c>
      <c r="B3003" s="193">
        <v>48762</v>
      </c>
    </row>
    <row r="3004" spans="1:2" x14ac:dyDescent="0.25">
      <c r="A3004" s="115" t="s">
        <v>4898</v>
      </c>
      <c r="B3004" s="193">
        <v>48763</v>
      </c>
    </row>
    <row r="3005" spans="1:2" x14ac:dyDescent="0.25">
      <c r="A3005" s="115" t="s">
        <v>4899</v>
      </c>
      <c r="B3005" s="193">
        <v>48764</v>
      </c>
    </row>
    <row r="3006" spans="1:2" x14ac:dyDescent="0.25">
      <c r="A3006" s="115" t="s">
        <v>4900</v>
      </c>
      <c r="B3006" s="193">
        <v>48765</v>
      </c>
    </row>
    <row r="3007" spans="1:2" x14ac:dyDescent="0.25">
      <c r="A3007" s="115" t="s">
        <v>4901</v>
      </c>
      <c r="B3007" s="193">
        <v>48766</v>
      </c>
    </row>
    <row r="3008" spans="1:2" x14ac:dyDescent="0.25">
      <c r="A3008" s="115" t="s">
        <v>4902</v>
      </c>
      <c r="B3008" s="193">
        <v>48767</v>
      </c>
    </row>
    <row r="3009" spans="1:2" x14ac:dyDescent="0.25">
      <c r="A3009" s="115" t="s">
        <v>4903</v>
      </c>
      <c r="B3009" s="193">
        <v>48768</v>
      </c>
    </row>
    <row r="3010" spans="1:2" x14ac:dyDescent="0.25">
      <c r="A3010" s="115" t="s">
        <v>4904</v>
      </c>
      <c r="B3010" s="193">
        <v>48769</v>
      </c>
    </row>
    <row r="3011" spans="1:2" x14ac:dyDescent="0.25">
      <c r="A3011" s="115" t="s">
        <v>4905</v>
      </c>
      <c r="B3011" s="193">
        <v>48770</v>
      </c>
    </row>
    <row r="3012" spans="1:2" x14ac:dyDescent="0.25">
      <c r="A3012" s="115" t="s">
        <v>4906</v>
      </c>
      <c r="B3012" s="193">
        <v>48771</v>
      </c>
    </row>
    <row r="3013" spans="1:2" x14ac:dyDescent="0.25">
      <c r="A3013" s="115" t="s">
        <v>4907</v>
      </c>
      <c r="B3013" s="193">
        <v>48772</v>
      </c>
    </row>
    <row r="3014" spans="1:2" x14ac:dyDescent="0.25">
      <c r="A3014" s="115" t="s">
        <v>4908</v>
      </c>
      <c r="B3014" s="193">
        <v>48773</v>
      </c>
    </row>
    <row r="3015" spans="1:2" x14ac:dyDescent="0.25">
      <c r="A3015" s="115" t="s">
        <v>4909</v>
      </c>
      <c r="B3015" s="193">
        <v>48774</v>
      </c>
    </row>
    <row r="3016" spans="1:2" x14ac:dyDescent="0.25">
      <c r="A3016" s="115" t="s">
        <v>4910</v>
      </c>
      <c r="B3016" s="193">
        <v>48775</v>
      </c>
    </row>
    <row r="3017" spans="1:2" x14ac:dyDescent="0.25">
      <c r="A3017" s="115" t="s">
        <v>4911</v>
      </c>
      <c r="B3017" s="193">
        <v>48776</v>
      </c>
    </row>
    <row r="3018" spans="1:2" x14ac:dyDescent="0.25">
      <c r="A3018" s="115" t="s">
        <v>4912</v>
      </c>
      <c r="B3018" s="193">
        <v>48777</v>
      </c>
    </row>
    <row r="3019" spans="1:2" x14ac:dyDescent="0.25">
      <c r="A3019" s="115" t="s">
        <v>4913</v>
      </c>
      <c r="B3019" s="193">
        <v>48778</v>
      </c>
    </row>
    <row r="3020" spans="1:2" x14ac:dyDescent="0.25">
      <c r="A3020" s="115" t="s">
        <v>4914</v>
      </c>
      <c r="B3020" s="193">
        <v>48779</v>
      </c>
    </row>
    <row r="3021" spans="1:2" x14ac:dyDescent="0.25">
      <c r="A3021" s="115" t="s">
        <v>4915</v>
      </c>
      <c r="B3021" s="193">
        <v>48780</v>
      </c>
    </row>
    <row r="3022" spans="1:2" x14ac:dyDescent="0.25">
      <c r="A3022" s="115" t="s">
        <v>4916</v>
      </c>
      <c r="B3022" s="193">
        <v>48781</v>
      </c>
    </row>
    <row r="3023" spans="1:2" x14ac:dyDescent="0.25">
      <c r="A3023" s="115" t="s">
        <v>4917</v>
      </c>
      <c r="B3023" s="193">
        <v>48782</v>
      </c>
    </row>
    <row r="3024" spans="1:2" x14ac:dyDescent="0.25">
      <c r="A3024" s="115" t="s">
        <v>4918</v>
      </c>
      <c r="B3024" s="193">
        <v>48783</v>
      </c>
    </row>
    <row r="3025" spans="1:2" x14ac:dyDescent="0.25">
      <c r="A3025" s="115" t="s">
        <v>4919</v>
      </c>
      <c r="B3025" s="193">
        <v>48784</v>
      </c>
    </row>
    <row r="3026" spans="1:2" x14ac:dyDescent="0.25">
      <c r="A3026" s="115" t="s">
        <v>4920</v>
      </c>
      <c r="B3026" s="193">
        <v>48785</v>
      </c>
    </row>
    <row r="3027" spans="1:2" x14ac:dyDescent="0.25">
      <c r="A3027" s="115" t="s">
        <v>4921</v>
      </c>
      <c r="B3027" s="193">
        <v>48786</v>
      </c>
    </row>
    <row r="3028" spans="1:2" x14ac:dyDescent="0.25">
      <c r="A3028" s="115" t="s">
        <v>4922</v>
      </c>
      <c r="B3028" s="193">
        <v>48787</v>
      </c>
    </row>
    <row r="3029" spans="1:2" x14ac:dyDescent="0.25">
      <c r="A3029" s="115" t="s">
        <v>4923</v>
      </c>
      <c r="B3029" s="193">
        <v>48788</v>
      </c>
    </row>
    <row r="3030" spans="1:2" x14ac:dyDescent="0.25">
      <c r="A3030" s="115" t="s">
        <v>4924</v>
      </c>
      <c r="B3030" s="193">
        <v>48789</v>
      </c>
    </row>
    <row r="3031" spans="1:2" x14ac:dyDescent="0.25">
      <c r="A3031" s="115" t="s">
        <v>4925</v>
      </c>
      <c r="B3031" s="193">
        <v>48790</v>
      </c>
    </row>
    <row r="3032" spans="1:2" x14ac:dyDescent="0.25">
      <c r="A3032" s="115" t="s">
        <v>4926</v>
      </c>
      <c r="B3032" s="193">
        <v>48791</v>
      </c>
    </row>
    <row r="3033" spans="1:2" x14ac:dyDescent="0.25">
      <c r="A3033" s="115" t="s">
        <v>4927</v>
      </c>
      <c r="B3033" s="193">
        <v>48792</v>
      </c>
    </row>
    <row r="3034" spans="1:2" x14ac:dyDescent="0.25">
      <c r="A3034" s="115" t="s">
        <v>4928</v>
      </c>
      <c r="B3034" s="193">
        <v>48793</v>
      </c>
    </row>
    <row r="3035" spans="1:2" x14ac:dyDescent="0.25">
      <c r="A3035" s="115" t="s">
        <v>4929</v>
      </c>
      <c r="B3035" s="193">
        <v>48794</v>
      </c>
    </row>
    <row r="3036" spans="1:2" x14ac:dyDescent="0.25">
      <c r="A3036" s="115" t="s">
        <v>4930</v>
      </c>
      <c r="B3036" s="193">
        <v>48795</v>
      </c>
    </row>
    <row r="3037" spans="1:2" x14ac:dyDescent="0.25">
      <c r="A3037" s="115" t="s">
        <v>4931</v>
      </c>
      <c r="B3037" s="193">
        <v>48796</v>
      </c>
    </row>
    <row r="3038" spans="1:2" x14ac:dyDescent="0.25">
      <c r="A3038" s="115" t="s">
        <v>4932</v>
      </c>
      <c r="B3038" s="193">
        <v>48797</v>
      </c>
    </row>
    <row r="3039" spans="1:2" x14ac:dyDescent="0.25">
      <c r="A3039" s="115" t="s">
        <v>4933</v>
      </c>
      <c r="B3039" s="193">
        <v>48798</v>
      </c>
    </row>
    <row r="3040" spans="1:2" x14ac:dyDescent="0.25">
      <c r="A3040" s="115" t="s">
        <v>4934</v>
      </c>
      <c r="B3040" s="193">
        <v>48799</v>
      </c>
    </row>
    <row r="3041" spans="1:2" x14ac:dyDescent="0.25">
      <c r="A3041" s="115" t="s">
        <v>4935</v>
      </c>
      <c r="B3041" s="193">
        <v>48800</v>
      </c>
    </row>
    <row r="3042" spans="1:2" x14ac:dyDescent="0.25">
      <c r="A3042" s="115" t="s">
        <v>4936</v>
      </c>
      <c r="B3042" s="193">
        <v>48801</v>
      </c>
    </row>
    <row r="3043" spans="1:2" x14ac:dyDescent="0.25">
      <c r="A3043" s="115" t="s">
        <v>4937</v>
      </c>
      <c r="B3043" s="193">
        <v>48802</v>
      </c>
    </row>
    <row r="3044" spans="1:2" x14ac:dyDescent="0.25">
      <c r="A3044" s="115" t="s">
        <v>4938</v>
      </c>
      <c r="B3044" s="193">
        <v>48803</v>
      </c>
    </row>
    <row r="3045" spans="1:2" x14ac:dyDescent="0.25">
      <c r="A3045" s="115" t="s">
        <v>4939</v>
      </c>
      <c r="B3045" s="193">
        <v>48804</v>
      </c>
    </row>
    <row r="3046" spans="1:2" x14ac:dyDescent="0.25">
      <c r="A3046" s="115" t="s">
        <v>4940</v>
      </c>
      <c r="B3046" s="193">
        <v>48805</v>
      </c>
    </row>
    <row r="3047" spans="1:2" x14ac:dyDescent="0.25">
      <c r="A3047" s="115" t="s">
        <v>4941</v>
      </c>
      <c r="B3047" s="193">
        <v>48806</v>
      </c>
    </row>
    <row r="3048" spans="1:2" x14ac:dyDescent="0.25">
      <c r="A3048" s="115" t="s">
        <v>4942</v>
      </c>
      <c r="B3048" s="193">
        <v>48807</v>
      </c>
    </row>
    <row r="3049" spans="1:2" x14ac:dyDescent="0.25">
      <c r="A3049" s="115" t="s">
        <v>4943</v>
      </c>
      <c r="B3049" s="193">
        <v>48808</v>
      </c>
    </row>
    <row r="3050" spans="1:2" x14ac:dyDescent="0.25">
      <c r="A3050" s="115" t="s">
        <v>4944</v>
      </c>
      <c r="B3050" s="193">
        <v>48809</v>
      </c>
    </row>
    <row r="3051" spans="1:2" x14ac:dyDescent="0.25">
      <c r="A3051" s="115" t="s">
        <v>4945</v>
      </c>
      <c r="B3051" s="193">
        <v>48810</v>
      </c>
    </row>
    <row r="3052" spans="1:2" x14ac:dyDescent="0.25">
      <c r="A3052" s="115" t="s">
        <v>4946</v>
      </c>
      <c r="B3052" s="193">
        <v>48811</v>
      </c>
    </row>
    <row r="3053" spans="1:2" x14ac:dyDescent="0.25">
      <c r="A3053" s="115" t="s">
        <v>4947</v>
      </c>
      <c r="B3053" s="193">
        <v>48812</v>
      </c>
    </row>
    <row r="3054" spans="1:2" x14ac:dyDescent="0.25">
      <c r="A3054" s="115" t="s">
        <v>4948</v>
      </c>
      <c r="B3054" s="193">
        <v>48813</v>
      </c>
    </row>
    <row r="3055" spans="1:2" x14ac:dyDescent="0.25">
      <c r="A3055" s="115" t="s">
        <v>4949</v>
      </c>
      <c r="B3055" s="193">
        <v>48814</v>
      </c>
    </row>
    <row r="3056" spans="1:2" x14ac:dyDescent="0.25">
      <c r="A3056" s="115" t="s">
        <v>4950</v>
      </c>
      <c r="B3056" s="193">
        <v>48815</v>
      </c>
    </row>
    <row r="3057" spans="1:2" x14ac:dyDescent="0.25">
      <c r="A3057" s="115" t="s">
        <v>4951</v>
      </c>
      <c r="B3057" s="193">
        <v>48816</v>
      </c>
    </row>
    <row r="3058" spans="1:2" x14ac:dyDescent="0.25">
      <c r="A3058" s="115" t="s">
        <v>4952</v>
      </c>
      <c r="B3058" s="193">
        <v>48817</v>
      </c>
    </row>
    <row r="3059" spans="1:2" x14ac:dyDescent="0.25">
      <c r="A3059" s="115" t="s">
        <v>4953</v>
      </c>
      <c r="B3059" s="193">
        <v>48818</v>
      </c>
    </row>
    <row r="3060" spans="1:2" x14ac:dyDescent="0.25">
      <c r="A3060" s="115" t="s">
        <v>4954</v>
      </c>
      <c r="B3060" s="193">
        <v>48819</v>
      </c>
    </row>
    <row r="3061" spans="1:2" x14ac:dyDescent="0.25">
      <c r="A3061" s="115" t="s">
        <v>4955</v>
      </c>
      <c r="B3061" s="193">
        <v>48820</v>
      </c>
    </row>
    <row r="3062" spans="1:2" x14ac:dyDescent="0.25">
      <c r="A3062" s="115" t="s">
        <v>4956</v>
      </c>
      <c r="B3062" s="193">
        <v>48821</v>
      </c>
    </row>
    <row r="3063" spans="1:2" x14ac:dyDescent="0.25">
      <c r="A3063" s="115" t="s">
        <v>4957</v>
      </c>
      <c r="B3063" s="193">
        <v>48822</v>
      </c>
    </row>
    <row r="3064" spans="1:2" x14ac:dyDescent="0.25">
      <c r="A3064" s="115" t="s">
        <v>4958</v>
      </c>
      <c r="B3064" s="193">
        <v>48823</v>
      </c>
    </row>
    <row r="3065" spans="1:2" x14ac:dyDescent="0.25">
      <c r="A3065" s="115" t="s">
        <v>4959</v>
      </c>
      <c r="B3065" s="193">
        <v>48824</v>
      </c>
    </row>
    <row r="3066" spans="1:2" x14ac:dyDescent="0.25">
      <c r="A3066" s="115" t="s">
        <v>4960</v>
      </c>
      <c r="B3066" s="193">
        <v>48825</v>
      </c>
    </row>
    <row r="3067" spans="1:2" x14ac:dyDescent="0.25">
      <c r="A3067" s="115" t="s">
        <v>4961</v>
      </c>
      <c r="B3067" s="193">
        <v>48826</v>
      </c>
    </row>
    <row r="3068" spans="1:2" x14ac:dyDescent="0.25">
      <c r="A3068" s="115" t="s">
        <v>4962</v>
      </c>
      <c r="B3068" s="193">
        <v>48827</v>
      </c>
    </row>
    <row r="3069" spans="1:2" x14ac:dyDescent="0.25">
      <c r="A3069" s="115" t="s">
        <v>4963</v>
      </c>
      <c r="B3069" s="193">
        <v>48828</v>
      </c>
    </row>
    <row r="3070" spans="1:2" x14ac:dyDescent="0.25">
      <c r="A3070" s="115" t="s">
        <v>4964</v>
      </c>
      <c r="B3070" s="193">
        <v>48829</v>
      </c>
    </row>
    <row r="3071" spans="1:2" x14ac:dyDescent="0.25">
      <c r="A3071" s="115" t="s">
        <v>4965</v>
      </c>
      <c r="B3071" s="193">
        <v>48830</v>
      </c>
    </row>
    <row r="3072" spans="1:2" x14ac:dyDescent="0.25">
      <c r="A3072" s="115" t="s">
        <v>4966</v>
      </c>
      <c r="B3072" s="193">
        <v>48831</v>
      </c>
    </row>
    <row r="3073" spans="1:2" x14ac:dyDescent="0.25">
      <c r="A3073" s="115" t="s">
        <v>4967</v>
      </c>
      <c r="B3073" s="193">
        <v>48832</v>
      </c>
    </row>
    <row r="3074" spans="1:2" x14ac:dyDescent="0.25">
      <c r="A3074" s="115" t="s">
        <v>4968</v>
      </c>
      <c r="B3074" s="193">
        <v>48833</v>
      </c>
    </row>
    <row r="3075" spans="1:2" x14ac:dyDescent="0.25">
      <c r="A3075" s="115" t="s">
        <v>4969</v>
      </c>
      <c r="B3075" s="193">
        <v>48834</v>
      </c>
    </row>
    <row r="3076" spans="1:2" x14ac:dyDescent="0.25">
      <c r="A3076" s="115" t="s">
        <v>4970</v>
      </c>
      <c r="B3076" s="193">
        <v>48835</v>
      </c>
    </row>
    <row r="3077" spans="1:2" x14ac:dyDescent="0.25">
      <c r="A3077" s="115" t="s">
        <v>4971</v>
      </c>
      <c r="B3077" s="193">
        <v>48836</v>
      </c>
    </row>
    <row r="3078" spans="1:2" x14ac:dyDescent="0.25">
      <c r="A3078" s="115" t="s">
        <v>4972</v>
      </c>
      <c r="B3078" s="193">
        <v>48837</v>
      </c>
    </row>
    <row r="3079" spans="1:2" x14ac:dyDescent="0.25">
      <c r="A3079" s="115" t="s">
        <v>4973</v>
      </c>
      <c r="B3079" s="193">
        <v>48838</v>
      </c>
    </row>
    <row r="3080" spans="1:2" x14ac:dyDescent="0.25">
      <c r="A3080" s="115" t="s">
        <v>4974</v>
      </c>
      <c r="B3080" s="193">
        <v>48839</v>
      </c>
    </row>
    <row r="3081" spans="1:2" x14ac:dyDescent="0.25">
      <c r="A3081" s="115" t="s">
        <v>4975</v>
      </c>
      <c r="B3081" s="193">
        <v>48840</v>
      </c>
    </row>
    <row r="3082" spans="1:2" x14ac:dyDescent="0.25">
      <c r="A3082" s="115" t="s">
        <v>4976</v>
      </c>
      <c r="B3082" s="193">
        <v>48841</v>
      </c>
    </row>
    <row r="3083" spans="1:2" x14ac:dyDescent="0.25">
      <c r="A3083" s="115" t="s">
        <v>4977</v>
      </c>
      <c r="B3083" s="193">
        <v>48842</v>
      </c>
    </row>
    <row r="3084" spans="1:2" x14ac:dyDescent="0.25">
      <c r="A3084" s="115" t="s">
        <v>4978</v>
      </c>
      <c r="B3084" s="193">
        <v>48843</v>
      </c>
    </row>
    <row r="3085" spans="1:2" x14ac:dyDescent="0.25">
      <c r="A3085" s="115" t="s">
        <v>4979</v>
      </c>
      <c r="B3085" s="193">
        <v>48844</v>
      </c>
    </row>
    <row r="3086" spans="1:2" x14ac:dyDescent="0.25">
      <c r="A3086" s="115" t="s">
        <v>4980</v>
      </c>
      <c r="B3086" s="193">
        <v>48845</v>
      </c>
    </row>
    <row r="3087" spans="1:2" x14ac:dyDescent="0.25">
      <c r="A3087" s="115" t="s">
        <v>4981</v>
      </c>
      <c r="B3087" s="193">
        <v>48846</v>
      </c>
    </row>
    <row r="3088" spans="1:2" x14ac:dyDescent="0.25">
      <c r="A3088" s="115" t="s">
        <v>4982</v>
      </c>
      <c r="B3088" s="193">
        <v>48847</v>
      </c>
    </row>
    <row r="3089" spans="1:2" x14ac:dyDescent="0.25">
      <c r="A3089" s="115" t="s">
        <v>4983</v>
      </c>
      <c r="B3089" s="193">
        <v>48848</v>
      </c>
    </row>
    <row r="3090" spans="1:2" x14ac:dyDescent="0.25">
      <c r="A3090" s="115" t="s">
        <v>4984</v>
      </c>
      <c r="B3090" s="193">
        <v>48849</v>
      </c>
    </row>
    <row r="3091" spans="1:2" x14ac:dyDescent="0.25">
      <c r="A3091" s="115" t="s">
        <v>4985</v>
      </c>
      <c r="B3091" s="193">
        <v>48850</v>
      </c>
    </row>
    <row r="3092" spans="1:2" x14ac:dyDescent="0.25">
      <c r="A3092" s="115" t="s">
        <v>4986</v>
      </c>
      <c r="B3092" s="193">
        <v>48851</v>
      </c>
    </row>
    <row r="3093" spans="1:2" x14ac:dyDescent="0.25">
      <c r="A3093" s="115" t="s">
        <v>4987</v>
      </c>
      <c r="B3093" s="193">
        <v>48852</v>
      </c>
    </row>
    <row r="3094" spans="1:2" x14ac:dyDescent="0.25">
      <c r="A3094" s="115" t="s">
        <v>4988</v>
      </c>
      <c r="B3094" s="193">
        <v>48853</v>
      </c>
    </row>
    <row r="3095" spans="1:2" x14ac:dyDescent="0.25">
      <c r="A3095" s="115" t="s">
        <v>4989</v>
      </c>
      <c r="B3095" s="193">
        <v>48854</v>
      </c>
    </row>
    <row r="3096" spans="1:2" x14ac:dyDescent="0.25">
      <c r="A3096" s="115" t="s">
        <v>4990</v>
      </c>
      <c r="B3096" s="193">
        <v>48855</v>
      </c>
    </row>
    <row r="3097" spans="1:2" x14ac:dyDescent="0.25">
      <c r="A3097" s="115" t="s">
        <v>4991</v>
      </c>
      <c r="B3097" s="193">
        <v>48856</v>
      </c>
    </row>
    <row r="3098" spans="1:2" x14ac:dyDescent="0.25">
      <c r="A3098" s="115" t="s">
        <v>4992</v>
      </c>
      <c r="B3098" s="193">
        <v>48857</v>
      </c>
    </row>
    <row r="3099" spans="1:2" x14ac:dyDescent="0.25">
      <c r="A3099" s="115" t="s">
        <v>4993</v>
      </c>
      <c r="B3099" s="193">
        <v>48858</v>
      </c>
    </row>
    <row r="3100" spans="1:2" x14ac:dyDescent="0.25">
      <c r="A3100" s="115" t="s">
        <v>4994</v>
      </c>
      <c r="B3100" s="193">
        <v>48859</v>
      </c>
    </row>
    <row r="3101" spans="1:2" x14ac:dyDescent="0.25">
      <c r="A3101" s="115" t="s">
        <v>4995</v>
      </c>
      <c r="B3101" s="193">
        <v>48860</v>
      </c>
    </row>
    <row r="3102" spans="1:2" x14ac:dyDescent="0.25">
      <c r="A3102" s="115" t="s">
        <v>4996</v>
      </c>
      <c r="B3102" s="193">
        <v>48861</v>
      </c>
    </row>
    <row r="3103" spans="1:2" x14ac:dyDescent="0.25">
      <c r="A3103" s="115" t="s">
        <v>4997</v>
      </c>
      <c r="B3103" s="193">
        <v>48862</v>
      </c>
    </row>
    <row r="3104" spans="1:2" x14ac:dyDescent="0.25">
      <c r="A3104" s="115" t="s">
        <v>4998</v>
      </c>
      <c r="B3104" s="193">
        <v>48863</v>
      </c>
    </row>
    <row r="3105" spans="1:2" x14ac:dyDescent="0.25">
      <c r="A3105" s="115" t="s">
        <v>4999</v>
      </c>
      <c r="B3105" s="193">
        <v>48864</v>
      </c>
    </row>
    <row r="3106" spans="1:2" x14ac:dyDescent="0.25">
      <c r="A3106" s="115" t="s">
        <v>5000</v>
      </c>
      <c r="B3106" s="193">
        <v>48865</v>
      </c>
    </row>
    <row r="3107" spans="1:2" x14ac:dyDescent="0.25">
      <c r="A3107" s="115" t="s">
        <v>5001</v>
      </c>
      <c r="B3107" s="193">
        <v>48866</v>
      </c>
    </row>
    <row r="3108" spans="1:2" x14ac:dyDescent="0.25">
      <c r="A3108" s="115" t="s">
        <v>5002</v>
      </c>
      <c r="B3108" s="193">
        <v>48867</v>
      </c>
    </row>
    <row r="3109" spans="1:2" x14ac:dyDescent="0.25">
      <c r="A3109" s="115" t="s">
        <v>5003</v>
      </c>
      <c r="B3109" s="193">
        <v>48868</v>
      </c>
    </row>
    <row r="3110" spans="1:2" x14ac:dyDescent="0.25">
      <c r="A3110" s="115" t="s">
        <v>5004</v>
      </c>
      <c r="B3110" s="193">
        <v>48869</v>
      </c>
    </row>
    <row r="3111" spans="1:2" x14ac:dyDescent="0.25">
      <c r="A3111" s="115" t="s">
        <v>5005</v>
      </c>
      <c r="B3111" s="193">
        <v>48870</v>
      </c>
    </row>
    <row r="3112" spans="1:2" x14ac:dyDescent="0.25">
      <c r="A3112" s="115" t="s">
        <v>5006</v>
      </c>
      <c r="B3112" s="193">
        <v>48871</v>
      </c>
    </row>
    <row r="3113" spans="1:2" x14ac:dyDescent="0.25">
      <c r="A3113" s="115" t="s">
        <v>5007</v>
      </c>
      <c r="B3113" s="193">
        <v>48872</v>
      </c>
    </row>
    <row r="3114" spans="1:2" x14ac:dyDescent="0.25">
      <c r="A3114" s="115" t="s">
        <v>5008</v>
      </c>
      <c r="B3114" s="193">
        <v>48873</v>
      </c>
    </row>
    <row r="3115" spans="1:2" x14ac:dyDescent="0.25">
      <c r="A3115" s="115" t="s">
        <v>5009</v>
      </c>
      <c r="B3115" s="193">
        <v>48874</v>
      </c>
    </row>
    <row r="3116" spans="1:2" x14ac:dyDescent="0.25">
      <c r="A3116" s="115" t="s">
        <v>5010</v>
      </c>
      <c r="B3116" s="193">
        <v>48875</v>
      </c>
    </row>
    <row r="3117" spans="1:2" x14ac:dyDescent="0.25">
      <c r="A3117" s="115" t="s">
        <v>5011</v>
      </c>
      <c r="B3117" s="193">
        <v>48876</v>
      </c>
    </row>
    <row r="3118" spans="1:2" x14ac:dyDescent="0.25">
      <c r="A3118" s="115" t="s">
        <v>5012</v>
      </c>
      <c r="B3118" s="193">
        <v>48877</v>
      </c>
    </row>
    <row r="3119" spans="1:2" x14ac:dyDescent="0.25">
      <c r="A3119" s="115" t="s">
        <v>5013</v>
      </c>
      <c r="B3119" s="193">
        <v>48878</v>
      </c>
    </row>
    <row r="3120" spans="1:2" x14ac:dyDescent="0.25">
      <c r="A3120" s="115" t="s">
        <v>5014</v>
      </c>
      <c r="B3120" s="193">
        <v>48879</v>
      </c>
    </row>
    <row r="3121" spans="1:2" x14ac:dyDescent="0.25">
      <c r="A3121" s="115" t="s">
        <v>5015</v>
      </c>
      <c r="B3121" s="193">
        <v>48880</v>
      </c>
    </row>
    <row r="3122" spans="1:2" x14ac:dyDescent="0.25">
      <c r="A3122" s="115" t="s">
        <v>5016</v>
      </c>
      <c r="B3122" s="193">
        <v>48881</v>
      </c>
    </row>
    <row r="3123" spans="1:2" x14ac:dyDescent="0.25">
      <c r="A3123" s="115" t="s">
        <v>5017</v>
      </c>
      <c r="B3123" s="193">
        <v>48882</v>
      </c>
    </row>
    <row r="3124" spans="1:2" x14ac:dyDescent="0.25">
      <c r="A3124" s="115" t="s">
        <v>5018</v>
      </c>
      <c r="B3124" s="193">
        <v>48883</v>
      </c>
    </row>
    <row r="3125" spans="1:2" x14ac:dyDescent="0.25">
      <c r="A3125" s="115" t="s">
        <v>5019</v>
      </c>
      <c r="B3125" s="193">
        <v>48884</v>
      </c>
    </row>
    <row r="3126" spans="1:2" x14ac:dyDescent="0.25">
      <c r="A3126" s="115" t="s">
        <v>5020</v>
      </c>
      <c r="B3126" s="193">
        <v>48885</v>
      </c>
    </row>
    <row r="3127" spans="1:2" x14ac:dyDescent="0.25">
      <c r="A3127" s="115" t="s">
        <v>5021</v>
      </c>
      <c r="B3127" s="193">
        <v>48886</v>
      </c>
    </row>
    <row r="3128" spans="1:2" x14ac:dyDescent="0.25">
      <c r="A3128" s="115" t="s">
        <v>5022</v>
      </c>
      <c r="B3128" s="193">
        <v>48887</v>
      </c>
    </row>
    <row r="3129" spans="1:2" x14ac:dyDescent="0.25">
      <c r="A3129" s="115" t="s">
        <v>5023</v>
      </c>
      <c r="B3129" s="193">
        <v>48888</v>
      </c>
    </row>
    <row r="3130" spans="1:2" x14ac:dyDescent="0.25">
      <c r="A3130" s="115" t="s">
        <v>5024</v>
      </c>
      <c r="B3130" s="193">
        <v>48889</v>
      </c>
    </row>
    <row r="3131" spans="1:2" x14ac:dyDescent="0.25">
      <c r="A3131" s="115" t="s">
        <v>5025</v>
      </c>
      <c r="B3131" s="193">
        <v>48890</v>
      </c>
    </row>
    <row r="3132" spans="1:2" x14ac:dyDescent="0.25">
      <c r="A3132" s="115" t="s">
        <v>5026</v>
      </c>
      <c r="B3132" s="193">
        <v>48891</v>
      </c>
    </row>
    <row r="3133" spans="1:2" x14ac:dyDescent="0.25">
      <c r="A3133" s="115" t="s">
        <v>5027</v>
      </c>
      <c r="B3133" s="193">
        <v>48892</v>
      </c>
    </row>
    <row r="3134" spans="1:2" x14ac:dyDescent="0.25">
      <c r="A3134" s="115" t="s">
        <v>5028</v>
      </c>
      <c r="B3134" s="193">
        <v>48893</v>
      </c>
    </row>
    <row r="3135" spans="1:2" x14ac:dyDescent="0.25">
      <c r="A3135" s="115" t="s">
        <v>5029</v>
      </c>
      <c r="B3135" s="193">
        <v>48894</v>
      </c>
    </row>
    <row r="3136" spans="1:2" x14ac:dyDescent="0.25">
      <c r="A3136" s="115" t="s">
        <v>5030</v>
      </c>
      <c r="B3136" s="193">
        <v>48895</v>
      </c>
    </row>
    <row r="3137" spans="1:2" x14ac:dyDescent="0.25">
      <c r="A3137" s="115" t="s">
        <v>5031</v>
      </c>
      <c r="B3137" s="193">
        <v>48896</v>
      </c>
    </row>
    <row r="3138" spans="1:2" x14ac:dyDescent="0.25">
      <c r="A3138" s="115" t="s">
        <v>5032</v>
      </c>
      <c r="B3138" s="193">
        <v>48897</v>
      </c>
    </row>
    <row r="3139" spans="1:2" x14ac:dyDescent="0.25">
      <c r="A3139" s="115" t="s">
        <v>5033</v>
      </c>
      <c r="B3139" s="193">
        <v>48898</v>
      </c>
    </row>
    <row r="3140" spans="1:2" x14ac:dyDescent="0.25">
      <c r="A3140" s="115" t="s">
        <v>5034</v>
      </c>
      <c r="B3140" s="193">
        <v>48899</v>
      </c>
    </row>
    <row r="3141" spans="1:2" x14ac:dyDescent="0.25">
      <c r="A3141" s="115" t="s">
        <v>5035</v>
      </c>
      <c r="B3141" s="193">
        <v>48900</v>
      </c>
    </row>
    <row r="3142" spans="1:2" x14ac:dyDescent="0.25">
      <c r="A3142" s="115" t="s">
        <v>5036</v>
      </c>
      <c r="B3142" s="193">
        <v>48901</v>
      </c>
    </row>
    <row r="3143" spans="1:2" x14ac:dyDescent="0.25">
      <c r="A3143" s="115" t="s">
        <v>5037</v>
      </c>
      <c r="B3143" s="193">
        <v>48902</v>
      </c>
    </row>
    <row r="3144" spans="1:2" x14ac:dyDescent="0.25">
      <c r="A3144" s="115" t="s">
        <v>5038</v>
      </c>
      <c r="B3144" s="193">
        <v>48903</v>
      </c>
    </row>
    <row r="3145" spans="1:2" x14ac:dyDescent="0.25">
      <c r="A3145" s="115" t="s">
        <v>5039</v>
      </c>
      <c r="B3145" s="193">
        <v>48904</v>
      </c>
    </row>
    <row r="3146" spans="1:2" x14ac:dyDescent="0.25">
      <c r="A3146" s="115" t="s">
        <v>5040</v>
      </c>
      <c r="B3146" s="193">
        <v>48905</v>
      </c>
    </row>
    <row r="3147" spans="1:2" x14ac:dyDescent="0.25">
      <c r="A3147" s="115" t="s">
        <v>5041</v>
      </c>
      <c r="B3147" s="193">
        <v>48906</v>
      </c>
    </row>
    <row r="3148" spans="1:2" x14ac:dyDescent="0.25">
      <c r="A3148" s="115" t="s">
        <v>5042</v>
      </c>
      <c r="B3148" s="193">
        <v>48907</v>
      </c>
    </row>
    <row r="3149" spans="1:2" x14ac:dyDescent="0.25">
      <c r="A3149" s="115" t="s">
        <v>5043</v>
      </c>
      <c r="B3149" s="193">
        <v>48908</v>
      </c>
    </row>
    <row r="3150" spans="1:2" x14ac:dyDescent="0.25">
      <c r="A3150" s="115" t="s">
        <v>5044</v>
      </c>
      <c r="B3150" s="193">
        <v>48909</v>
      </c>
    </row>
    <row r="3151" spans="1:2" x14ac:dyDescent="0.25">
      <c r="A3151" s="115" t="s">
        <v>5045</v>
      </c>
      <c r="B3151" s="193">
        <v>48910</v>
      </c>
    </row>
    <row r="3152" spans="1:2" x14ac:dyDescent="0.25">
      <c r="A3152" s="115" t="s">
        <v>5046</v>
      </c>
      <c r="B3152" s="193">
        <v>48911</v>
      </c>
    </row>
    <row r="3153" spans="1:2" x14ac:dyDescent="0.25">
      <c r="A3153" s="115" t="s">
        <v>5047</v>
      </c>
      <c r="B3153" s="193">
        <v>48912</v>
      </c>
    </row>
    <row r="3154" spans="1:2" x14ac:dyDescent="0.25">
      <c r="A3154" s="115" t="s">
        <v>5048</v>
      </c>
      <c r="B3154" s="193">
        <v>48913</v>
      </c>
    </row>
    <row r="3155" spans="1:2" x14ac:dyDescent="0.25">
      <c r="A3155" s="115" t="s">
        <v>5049</v>
      </c>
      <c r="B3155" s="193">
        <v>48914</v>
      </c>
    </row>
    <row r="3156" spans="1:2" x14ac:dyDescent="0.25">
      <c r="A3156" s="115" t="s">
        <v>5050</v>
      </c>
      <c r="B3156" s="193">
        <v>48915</v>
      </c>
    </row>
    <row r="3157" spans="1:2" x14ac:dyDescent="0.25">
      <c r="A3157" s="115" t="s">
        <v>5051</v>
      </c>
      <c r="B3157" s="193">
        <v>48916</v>
      </c>
    </row>
    <row r="3158" spans="1:2" x14ac:dyDescent="0.25">
      <c r="A3158" s="115" t="s">
        <v>5052</v>
      </c>
      <c r="B3158" s="193">
        <v>48917</v>
      </c>
    </row>
    <row r="3159" spans="1:2" x14ac:dyDescent="0.25">
      <c r="A3159" s="115" t="s">
        <v>5053</v>
      </c>
      <c r="B3159" s="193">
        <v>48918</v>
      </c>
    </row>
    <row r="3160" spans="1:2" x14ac:dyDescent="0.25">
      <c r="A3160" s="115" t="s">
        <v>5054</v>
      </c>
      <c r="B3160" s="193">
        <v>48919</v>
      </c>
    </row>
    <row r="3161" spans="1:2" x14ac:dyDescent="0.25">
      <c r="A3161" s="115" t="s">
        <v>5055</v>
      </c>
      <c r="B3161" s="193">
        <v>48920</v>
      </c>
    </row>
    <row r="3162" spans="1:2" x14ac:dyDescent="0.25">
      <c r="A3162" s="115" t="s">
        <v>5056</v>
      </c>
      <c r="B3162" s="193">
        <v>48921</v>
      </c>
    </row>
    <row r="3163" spans="1:2" x14ac:dyDescent="0.25">
      <c r="A3163" s="115" t="s">
        <v>5057</v>
      </c>
      <c r="B3163" s="193">
        <v>48922</v>
      </c>
    </row>
    <row r="3164" spans="1:2" x14ac:dyDescent="0.25">
      <c r="A3164" s="115" t="s">
        <v>5058</v>
      </c>
      <c r="B3164" s="193">
        <v>48923</v>
      </c>
    </row>
    <row r="3165" spans="1:2" x14ac:dyDescent="0.25">
      <c r="A3165" s="115" t="s">
        <v>5059</v>
      </c>
      <c r="B3165" s="193">
        <v>48924</v>
      </c>
    </row>
    <row r="3166" spans="1:2" x14ac:dyDescent="0.25">
      <c r="A3166" s="115" t="s">
        <v>5060</v>
      </c>
      <c r="B3166" s="193">
        <v>48925</v>
      </c>
    </row>
    <row r="3167" spans="1:2" x14ac:dyDescent="0.25">
      <c r="A3167" s="115" t="s">
        <v>5061</v>
      </c>
      <c r="B3167" s="193">
        <v>48926</v>
      </c>
    </row>
    <row r="3168" spans="1:2" x14ac:dyDescent="0.25">
      <c r="A3168" s="115" t="s">
        <v>5062</v>
      </c>
      <c r="B3168" s="193">
        <v>48927</v>
      </c>
    </row>
    <row r="3169" spans="1:2" x14ac:dyDescent="0.25">
      <c r="A3169" s="115" t="s">
        <v>5063</v>
      </c>
      <c r="B3169" s="193">
        <v>48928</v>
      </c>
    </row>
    <row r="3170" spans="1:2" x14ac:dyDescent="0.25">
      <c r="A3170" s="115" t="s">
        <v>5064</v>
      </c>
      <c r="B3170" s="193">
        <v>48929</v>
      </c>
    </row>
    <row r="3171" spans="1:2" x14ac:dyDescent="0.25">
      <c r="A3171" s="115" t="s">
        <v>5065</v>
      </c>
      <c r="B3171" s="193">
        <v>48930</v>
      </c>
    </row>
    <row r="3172" spans="1:2" x14ac:dyDescent="0.25">
      <c r="A3172" s="115" t="s">
        <v>5066</v>
      </c>
      <c r="B3172" s="193">
        <v>48931</v>
      </c>
    </row>
    <row r="3173" spans="1:2" x14ac:dyDescent="0.25">
      <c r="A3173" s="115" t="s">
        <v>5067</v>
      </c>
      <c r="B3173" s="193">
        <v>48932</v>
      </c>
    </row>
    <row r="3174" spans="1:2" x14ac:dyDescent="0.25">
      <c r="A3174" s="115" t="s">
        <v>5068</v>
      </c>
      <c r="B3174" s="193">
        <v>48933</v>
      </c>
    </row>
    <row r="3175" spans="1:2" x14ac:dyDescent="0.25">
      <c r="A3175" s="115" t="s">
        <v>5069</v>
      </c>
      <c r="B3175" s="193">
        <v>48934</v>
      </c>
    </row>
    <row r="3176" spans="1:2" x14ac:dyDescent="0.25">
      <c r="A3176" s="115" t="s">
        <v>5070</v>
      </c>
      <c r="B3176" s="193">
        <v>48935</v>
      </c>
    </row>
    <row r="3177" spans="1:2" x14ac:dyDescent="0.25">
      <c r="A3177" s="115" t="s">
        <v>5071</v>
      </c>
      <c r="B3177" s="193">
        <v>48936</v>
      </c>
    </row>
    <row r="3178" spans="1:2" x14ac:dyDescent="0.25">
      <c r="A3178" s="115" t="s">
        <v>5072</v>
      </c>
      <c r="B3178" s="193">
        <v>48937</v>
      </c>
    </row>
    <row r="3179" spans="1:2" x14ac:dyDescent="0.25">
      <c r="A3179" s="115" t="s">
        <v>5073</v>
      </c>
      <c r="B3179" s="193">
        <v>48938</v>
      </c>
    </row>
    <row r="3180" spans="1:2" x14ac:dyDescent="0.25">
      <c r="A3180" s="115" t="s">
        <v>5074</v>
      </c>
      <c r="B3180" s="193">
        <v>48939</v>
      </c>
    </row>
    <row r="3181" spans="1:2" x14ac:dyDescent="0.25">
      <c r="A3181" s="115" t="s">
        <v>5075</v>
      </c>
      <c r="B3181" s="193">
        <v>48940</v>
      </c>
    </row>
    <row r="3182" spans="1:2" x14ac:dyDescent="0.25">
      <c r="A3182" s="115" t="s">
        <v>5076</v>
      </c>
      <c r="B3182" s="193">
        <v>48941</v>
      </c>
    </row>
    <row r="3183" spans="1:2" x14ac:dyDescent="0.25">
      <c r="A3183" s="115" t="s">
        <v>5077</v>
      </c>
      <c r="B3183" s="193">
        <v>48942</v>
      </c>
    </row>
    <row r="3184" spans="1:2" x14ac:dyDescent="0.25">
      <c r="A3184" s="115" t="s">
        <v>5078</v>
      </c>
      <c r="B3184" s="193">
        <v>48943</v>
      </c>
    </row>
    <row r="3185" spans="1:2" x14ac:dyDescent="0.25">
      <c r="A3185" s="115" t="s">
        <v>5079</v>
      </c>
      <c r="B3185" s="193">
        <v>48944</v>
      </c>
    </row>
    <row r="3186" spans="1:2" x14ac:dyDescent="0.25">
      <c r="A3186" s="115" t="s">
        <v>5080</v>
      </c>
      <c r="B3186" s="193">
        <v>48945</v>
      </c>
    </row>
    <row r="3187" spans="1:2" x14ac:dyDescent="0.25">
      <c r="A3187" s="115" t="s">
        <v>5081</v>
      </c>
      <c r="B3187" s="193">
        <v>48946</v>
      </c>
    </row>
    <row r="3188" spans="1:2" x14ac:dyDescent="0.25">
      <c r="A3188" s="115" t="s">
        <v>5082</v>
      </c>
      <c r="B3188" s="193">
        <v>48947</v>
      </c>
    </row>
    <row r="3189" spans="1:2" x14ac:dyDescent="0.25">
      <c r="A3189" s="115" t="s">
        <v>5083</v>
      </c>
      <c r="B3189" s="193">
        <v>48948</v>
      </c>
    </row>
    <row r="3190" spans="1:2" x14ac:dyDescent="0.25">
      <c r="A3190" s="115" t="s">
        <v>5084</v>
      </c>
      <c r="B3190" s="193">
        <v>48949</v>
      </c>
    </row>
    <row r="3191" spans="1:2" x14ac:dyDescent="0.25">
      <c r="A3191" s="115" t="s">
        <v>5085</v>
      </c>
      <c r="B3191" s="193">
        <v>48950</v>
      </c>
    </row>
    <row r="3192" spans="1:2" x14ac:dyDescent="0.25">
      <c r="A3192" s="115" t="s">
        <v>5086</v>
      </c>
      <c r="B3192" s="193">
        <v>48951</v>
      </c>
    </row>
    <row r="3193" spans="1:2" x14ac:dyDescent="0.25">
      <c r="A3193" s="115" t="s">
        <v>5087</v>
      </c>
      <c r="B3193" s="193">
        <v>48952</v>
      </c>
    </row>
    <row r="3194" spans="1:2" x14ac:dyDescent="0.25">
      <c r="A3194" s="115" t="s">
        <v>5088</v>
      </c>
      <c r="B3194" s="193">
        <v>48953</v>
      </c>
    </row>
    <row r="3195" spans="1:2" x14ac:dyDescent="0.25">
      <c r="A3195" s="115" t="s">
        <v>5089</v>
      </c>
      <c r="B3195" s="193">
        <v>48954</v>
      </c>
    </row>
    <row r="3196" spans="1:2" x14ac:dyDescent="0.25">
      <c r="A3196" s="115" t="s">
        <v>5090</v>
      </c>
      <c r="B3196" s="193">
        <v>48955</v>
      </c>
    </row>
    <row r="3197" spans="1:2" x14ac:dyDescent="0.25">
      <c r="A3197" s="115" t="s">
        <v>5091</v>
      </c>
      <c r="B3197" s="193">
        <v>48956</v>
      </c>
    </row>
    <row r="3198" spans="1:2" x14ac:dyDescent="0.25">
      <c r="A3198" s="115" t="s">
        <v>5092</v>
      </c>
      <c r="B3198" s="193">
        <v>48957</v>
      </c>
    </row>
    <row r="3199" spans="1:2" x14ac:dyDescent="0.25">
      <c r="A3199" s="115" t="s">
        <v>5093</v>
      </c>
      <c r="B3199" s="193">
        <v>48958</v>
      </c>
    </row>
    <row r="3200" spans="1:2" x14ac:dyDescent="0.25">
      <c r="A3200" s="115" t="s">
        <v>5094</v>
      </c>
      <c r="B3200" s="193">
        <v>48959</v>
      </c>
    </row>
    <row r="3201" spans="1:2" x14ac:dyDescent="0.25">
      <c r="A3201" s="115" t="s">
        <v>5095</v>
      </c>
      <c r="B3201" s="193">
        <v>48960</v>
      </c>
    </row>
    <row r="3202" spans="1:2" x14ac:dyDescent="0.25">
      <c r="A3202" s="115" t="s">
        <v>5096</v>
      </c>
      <c r="B3202" s="193">
        <v>48961</v>
      </c>
    </row>
    <row r="3203" spans="1:2" x14ac:dyDescent="0.25">
      <c r="A3203" s="115" t="s">
        <v>5097</v>
      </c>
      <c r="B3203" s="193">
        <v>48962</v>
      </c>
    </row>
    <row r="3204" spans="1:2" x14ac:dyDescent="0.25">
      <c r="A3204" s="115" t="s">
        <v>5098</v>
      </c>
      <c r="B3204" s="193">
        <v>48963</v>
      </c>
    </row>
    <row r="3205" spans="1:2" x14ac:dyDescent="0.25">
      <c r="A3205" s="115" t="s">
        <v>5099</v>
      </c>
      <c r="B3205" s="193">
        <v>48964</v>
      </c>
    </row>
    <row r="3206" spans="1:2" x14ac:dyDescent="0.25">
      <c r="A3206" s="115" t="s">
        <v>5100</v>
      </c>
      <c r="B3206" s="193">
        <v>48965</v>
      </c>
    </row>
    <row r="3207" spans="1:2" x14ac:dyDescent="0.25">
      <c r="A3207" s="115" t="s">
        <v>5101</v>
      </c>
      <c r="B3207" s="193">
        <v>48966</v>
      </c>
    </row>
    <row r="3208" spans="1:2" x14ac:dyDescent="0.25">
      <c r="A3208" s="115" t="s">
        <v>5102</v>
      </c>
      <c r="B3208" s="193">
        <v>48967</v>
      </c>
    </row>
    <row r="3209" spans="1:2" x14ac:dyDescent="0.25">
      <c r="A3209" s="115" t="s">
        <v>5103</v>
      </c>
      <c r="B3209" s="193">
        <v>48968</v>
      </c>
    </row>
    <row r="3210" spans="1:2" x14ac:dyDescent="0.25">
      <c r="A3210" s="115" t="s">
        <v>5104</v>
      </c>
      <c r="B3210" s="193">
        <v>48969</v>
      </c>
    </row>
    <row r="3211" spans="1:2" x14ac:dyDescent="0.25">
      <c r="A3211" s="115" t="s">
        <v>5105</v>
      </c>
      <c r="B3211" s="193">
        <v>48970</v>
      </c>
    </row>
    <row r="3212" spans="1:2" x14ac:dyDescent="0.25">
      <c r="A3212" s="115" t="s">
        <v>5106</v>
      </c>
      <c r="B3212" s="193">
        <v>48971</v>
      </c>
    </row>
    <row r="3213" spans="1:2" x14ac:dyDescent="0.25">
      <c r="A3213" s="115" t="s">
        <v>5107</v>
      </c>
      <c r="B3213" s="193">
        <v>48972</v>
      </c>
    </row>
    <row r="3214" spans="1:2" x14ac:dyDescent="0.25">
      <c r="A3214" s="115" t="s">
        <v>5108</v>
      </c>
      <c r="B3214" s="193">
        <v>48973</v>
      </c>
    </row>
    <row r="3215" spans="1:2" x14ac:dyDescent="0.25">
      <c r="A3215" s="115" t="s">
        <v>5109</v>
      </c>
      <c r="B3215" s="193">
        <v>48974</v>
      </c>
    </row>
    <row r="3216" spans="1:2" x14ac:dyDescent="0.25">
      <c r="A3216" s="115" t="s">
        <v>5110</v>
      </c>
      <c r="B3216" s="193">
        <v>48975</v>
      </c>
    </row>
    <row r="3217" spans="1:2" x14ac:dyDescent="0.25">
      <c r="A3217" s="115" t="s">
        <v>5111</v>
      </c>
      <c r="B3217" s="193">
        <v>48976</v>
      </c>
    </row>
    <row r="3218" spans="1:2" x14ac:dyDescent="0.25">
      <c r="A3218" s="115" t="s">
        <v>5112</v>
      </c>
      <c r="B3218" s="193">
        <v>48977</v>
      </c>
    </row>
    <row r="3219" spans="1:2" x14ac:dyDescent="0.25">
      <c r="A3219" s="115" t="s">
        <v>5113</v>
      </c>
      <c r="B3219" s="193">
        <v>48978</v>
      </c>
    </row>
    <row r="3220" spans="1:2" x14ac:dyDescent="0.25">
      <c r="A3220" s="115" t="s">
        <v>5114</v>
      </c>
      <c r="B3220" s="193">
        <v>48979</v>
      </c>
    </row>
    <row r="3221" spans="1:2" x14ac:dyDescent="0.25">
      <c r="A3221" s="115" t="s">
        <v>5115</v>
      </c>
      <c r="B3221" s="193">
        <v>48980</v>
      </c>
    </row>
    <row r="3222" spans="1:2" x14ac:dyDescent="0.25">
      <c r="A3222" s="115" t="s">
        <v>5116</v>
      </c>
      <c r="B3222" s="193">
        <v>48981</v>
      </c>
    </row>
    <row r="3223" spans="1:2" x14ac:dyDescent="0.25">
      <c r="A3223" s="115" t="s">
        <v>5117</v>
      </c>
      <c r="B3223" s="193">
        <v>48982</v>
      </c>
    </row>
    <row r="3224" spans="1:2" x14ac:dyDescent="0.25">
      <c r="A3224" s="115" t="s">
        <v>5118</v>
      </c>
      <c r="B3224" s="193">
        <v>48983</v>
      </c>
    </row>
    <row r="3225" spans="1:2" x14ac:dyDescent="0.25">
      <c r="A3225" s="115" t="s">
        <v>5119</v>
      </c>
      <c r="B3225" s="193">
        <v>48984</v>
      </c>
    </row>
    <row r="3226" spans="1:2" x14ac:dyDescent="0.25">
      <c r="A3226" s="115" t="s">
        <v>5120</v>
      </c>
      <c r="B3226" s="193">
        <v>48985</v>
      </c>
    </row>
    <row r="3227" spans="1:2" x14ac:dyDescent="0.25">
      <c r="A3227" s="115" t="s">
        <v>5121</v>
      </c>
      <c r="B3227" s="193">
        <v>48986</v>
      </c>
    </row>
    <row r="3228" spans="1:2" x14ac:dyDescent="0.25">
      <c r="A3228" s="115" t="s">
        <v>5122</v>
      </c>
      <c r="B3228" s="193">
        <v>48987</v>
      </c>
    </row>
    <row r="3229" spans="1:2" x14ac:dyDescent="0.25">
      <c r="A3229" s="115" t="s">
        <v>5123</v>
      </c>
      <c r="B3229" s="193">
        <v>48988</v>
      </c>
    </row>
    <row r="3230" spans="1:2" x14ac:dyDescent="0.25">
      <c r="A3230" s="115" t="s">
        <v>5124</v>
      </c>
      <c r="B3230" s="193">
        <v>48989</v>
      </c>
    </row>
    <row r="3231" spans="1:2" x14ac:dyDescent="0.25">
      <c r="A3231" s="115" t="s">
        <v>5125</v>
      </c>
      <c r="B3231" s="193">
        <v>48990</v>
      </c>
    </row>
    <row r="3232" spans="1:2" x14ac:dyDescent="0.25">
      <c r="A3232" s="115" t="s">
        <v>5126</v>
      </c>
      <c r="B3232" s="193">
        <v>48991</v>
      </c>
    </row>
    <row r="3233" spans="1:2" x14ac:dyDescent="0.25">
      <c r="A3233" s="115" t="s">
        <v>5127</v>
      </c>
      <c r="B3233" s="193">
        <v>48992</v>
      </c>
    </row>
    <row r="3234" spans="1:2" x14ac:dyDescent="0.25">
      <c r="A3234" s="115" t="s">
        <v>5128</v>
      </c>
      <c r="B3234" s="193">
        <v>48993</v>
      </c>
    </row>
    <row r="3235" spans="1:2" x14ac:dyDescent="0.25">
      <c r="A3235" s="115" t="s">
        <v>5129</v>
      </c>
      <c r="B3235" s="193">
        <v>48994</v>
      </c>
    </row>
    <row r="3236" spans="1:2" x14ac:dyDescent="0.25">
      <c r="A3236" s="115" t="s">
        <v>5130</v>
      </c>
      <c r="B3236" s="193">
        <v>48995</v>
      </c>
    </row>
    <row r="3237" spans="1:2" x14ac:dyDescent="0.25">
      <c r="A3237" s="115" t="s">
        <v>5131</v>
      </c>
      <c r="B3237" s="193">
        <v>48996</v>
      </c>
    </row>
    <row r="3238" spans="1:2" x14ac:dyDescent="0.25">
      <c r="A3238" s="115" t="s">
        <v>5132</v>
      </c>
      <c r="B3238" s="193">
        <v>48997</v>
      </c>
    </row>
    <row r="3239" spans="1:2" x14ac:dyDescent="0.25">
      <c r="A3239" s="115" t="s">
        <v>5133</v>
      </c>
      <c r="B3239" s="193">
        <v>48998</v>
      </c>
    </row>
    <row r="3240" spans="1:2" x14ac:dyDescent="0.25">
      <c r="A3240" s="115" t="s">
        <v>5134</v>
      </c>
      <c r="B3240" s="193">
        <v>48999</v>
      </c>
    </row>
    <row r="3241" spans="1:2" x14ac:dyDescent="0.25">
      <c r="A3241" s="115" t="s">
        <v>5135</v>
      </c>
      <c r="B3241" s="193">
        <v>49000</v>
      </c>
    </row>
    <row r="3242" spans="1:2" x14ac:dyDescent="0.25">
      <c r="A3242" s="115" t="s">
        <v>5136</v>
      </c>
      <c r="B3242" s="193">
        <v>49001</v>
      </c>
    </row>
    <row r="3243" spans="1:2" x14ac:dyDescent="0.25">
      <c r="A3243" s="115" t="s">
        <v>5137</v>
      </c>
      <c r="B3243" s="193">
        <v>49002</v>
      </c>
    </row>
    <row r="3244" spans="1:2" x14ac:dyDescent="0.25">
      <c r="A3244" s="115" t="s">
        <v>5138</v>
      </c>
      <c r="B3244" s="193">
        <v>49003</v>
      </c>
    </row>
    <row r="3245" spans="1:2" x14ac:dyDescent="0.25">
      <c r="A3245" s="115" t="s">
        <v>5139</v>
      </c>
      <c r="B3245" s="193">
        <v>49004</v>
      </c>
    </row>
    <row r="3246" spans="1:2" x14ac:dyDescent="0.25">
      <c r="A3246" s="115" t="s">
        <v>5140</v>
      </c>
      <c r="B3246" s="193">
        <v>49005</v>
      </c>
    </row>
    <row r="3247" spans="1:2" x14ac:dyDescent="0.25">
      <c r="A3247" s="115" t="s">
        <v>5141</v>
      </c>
      <c r="B3247" s="193">
        <v>49006</v>
      </c>
    </row>
    <row r="3248" spans="1:2" x14ac:dyDescent="0.25">
      <c r="A3248" s="115" t="s">
        <v>5142</v>
      </c>
      <c r="B3248" s="193">
        <v>49007</v>
      </c>
    </row>
    <row r="3249" spans="1:2" x14ac:dyDescent="0.25">
      <c r="A3249" s="115" t="s">
        <v>5143</v>
      </c>
      <c r="B3249" s="193">
        <v>49008</v>
      </c>
    </row>
    <row r="3250" spans="1:2" x14ac:dyDescent="0.25">
      <c r="A3250" s="115" t="s">
        <v>5144</v>
      </c>
      <c r="B3250" s="193">
        <v>49009</v>
      </c>
    </row>
    <row r="3251" spans="1:2" x14ac:dyDescent="0.25">
      <c r="A3251" s="115" t="s">
        <v>5145</v>
      </c>
      <c r="B3251" s="193">
        <v>49010</v>
      </c>
    </row>
    <row r="3252" spans="1:2" x14ac:dyDescent="0.25">
      <c r="A3252" s="115" t="s">
        <v>5146</v>
      </c>
      <c r="B3252" s="193">
        <v>49011</v>
      </c>
    </row>
    <row r="3253" spans="1:2" x14ac:dyDescent="0.25">
      <c r="A3253" s="115" t="s">
        <v>5147</v>
      </c>
      <c r="B3253" s="193">
        <v>49012</v>
      </c>
    </row>
    <row r="3254" spans="1:2" x14ac:dyDescent="0.25">
      <c r="A3254" s="115" t="s">
        <v>5148</v>
      </c>
      <c r="B3254" s="193">
        <v>49013</v>
      </c>
    </row>
    <row r="3255" spans="1:2" x14ac:dyDescent="0.25">
      <c r="A3255" s="115" t="s">
        <v>5149</v>
      </c>
      <c r="B3255" s="193">
        <v>49014</v>
      </c>
    </row>
    <row r="3256" spans="1:2" x14ac:dyDescent="0.25">
      <c r="A3256" s="115" t="s">
        <v>5150</v>
      </c>
      <c r="B3256" s="193">
        <v>49015</v>
      </c>
    </row>
    <row r="3257" spans="1:2" x14ac:dyDescent="0.25">
      <c r="A3257" s="115" t="s">
        <v>5151</v>
      </c>
      <c r="B3257" s="193">
        <v>49016</v>
      </c>
    </row>
    <row r="3258" spans="1:2" x14ac:dyDescent="0.25">
      <c r="A3258" s="115" t="s">
        <v>5152</v>
      </c>
      <c r="B3258" s="193">
        <v>49017</v>
      </c>
    </row>
    <row r="3259" spans="1:2" x14ac:dyDescent="0.25">
      <c r="A3259" s="115" t="s">
        <v>5153</v>
      </c>
      <c r="B3259" s="193">
        <v>49018</v>
      </c>
    </row>
    <row r="3260" spans="1:2" x14ac:dyDescent="0.25">
      <c r="A3260" s="115" t="s">
        <v>5154</v>
      </c>
      <c r="B3260" s="193">
        <v>49019</v>
      </c>
    </row>
    <row r="3261" spans="1:2" x14ac:dyDescent="0.25">
      <c r="A3261" s="115" t="s">
        <v>5155</v>
      </c>
      <c r="B3261" s="193">
        <v>49020</v>
      </c>
    </row>
    <row r="3262" spans="1:2" x14ac:dyDescent="0.25">
      <c r="A3262" s="115" t="s">
        <v>5156</v>
      </c>
      <c r="B3262" s="193">
        <v>49021</v>
      </c>
    </row>
    <row r="3263" spans="1:2" x14ac:dyDescent="0.25">
      <c r="A3263" s="115" t="s">
        <v>5157</v>
      </c>
      <c r="B3263" s="193">
        <v>49022</v>
      </c>
    </row>
    <row r="3264" spans="1:2" x14ac:dyDescent="0.25">
      <c r="A3264" s="115" t="s">
        <v>5158</v>
      </c>
      <c r="B3264" s="193">
        <v>49023</v>
      </c>
    </row>
    <row r="3265" spans="1:2" x14ac:dyDescent="0.25">
      <c r="A3265" s="115" t="s">
        <v>5159</v>
      </c>
      <c r="B3265" s="193">
        <v>49024</v>
      </c>
    </row>
    <row r="3266" spans="1:2" x14ac:dyDescent="0.25">
      <c r="A3266" s="115" t="s">
        <v>5160</v>
      </c>
      <c r="B3266" s="193">
        <v>49025</v>
      </c>
    </row>
    <row r="3267" spans="1:2" x14ac:dyDescent="0.25">
      <c r="A3267" s="115" t="s">
        <v>5161</v>
      </c>
      <c r="B3267" s="193">
        <v>49026</v>
      </c>
    </row>
    <row r="3268" spans="1:2" x14ac:dyDescent="0.25">
      <c r="A3268" s="115" t="s">
        <v>5162</v>
      </c>
      <c r="B3268" s="193">
        <v>49027</v>
      </c>
    </row>
    <row r="3269" spans="1:2" x14ac:dyDescent="0.25">
      <c r="A3269" s="115" t="s">
        <v>5163</v>
      </c>
      <c r="B3269" s="193">
        <v>49028</v>
      </c>
    </row>
    <row r="3270" spans="1:2" x14ac:dyDescent="0.25">
      <c r="A3270" s="115" t="s">
        <v>5164</v>
      </c>
      <c r="B3270" s="193">
        <v>49029</v>
      </c>
    </row>
    <row r="3271" spans="1:2" x14ac:dyDescent="0.25">
      <c r="A3271" s="115" t="s">
        <v>5165</v>
      </c>
      <c r="B3271" s="193">
        <v>49030</v>
      </c>
    </row>
    <row r="3272" spans="1:2" x14ac:dyDescent="0.25">
      <c r="A3272" s="115" t="s">
        <v>5166</v>
      </c>
      <c r="B3272" s="193">
        <v>49031</v>
      </c>
    </row>
    <row r="3273" spans="1:2" x14ac:dyDescent="0.25">
      <c r="A3273" s="115" t="s">
        <v>5167</v>
      </c>
      <c r="B3273" s="193">
        <v>49032</v>
      </c>
    </row>
    <row r="3274" spans="1:2" x14ac:dyDescent="0.25">
      <c r="A3274" s="115" t="s">
        <v>5168</v>
      </c>
      <c r="B3274" s="193">
        <v>49033</v>
      </c>
    </row>
    <row r="3275" spans="1:2" x14ac:dyDescent="0.25">
      <c r="A3275" s="115" t="s">
        <v>5169</v>
      </c>
      <c r="B3275" s="193">
        <v>49034</v>
      </c>
    </row>
    <row r="3276" spans="1:2" x14ac:dyDescent="0.25">
      <c r="A3276" s="115" t="s">
        <v>5170</v>
      </c>
      <c r="B3276" s="193">
        <v>49035</v>
      </c>
    </row>
    <row r="3277" spans="1:2" x14ac:dyDescent="0.25">
      <c r="A3277" s="115" t="s">
        <v>5171</v>
      </c>
      <c r="B3277" s="193">
        <v>49036</v>
      </c>
    </row>
    <row r="3278" spans="1:2" x14ac:dyDescent="0.25">
      <c r="A3278" s="115" t="s">
        <v>5172</v>
      </c>
      <c r="B3278" s="193">
        <v>49037</v>
      </c>
    </row>
    <row r="3279" spans="1:2" x14ac:dyDescent="0.25">
      <c r="A3279" s="115" t="s">
        <v>5173</v>
      </c>
      <c r="B3279" s="193">
        <v>49038</v>
      </c>
    </row>
    <row r="3280" spans="1:2" x14ac:dyDescent="0.25">
      <c r="A3280" s="115" t="s">
        <v>5174</v>
      </c>
      <c r="B3280" s="193">
        <v>49039</v>
      </c>
    </row>
    <row r="3281" spans="1:2" x14ac:dyDescent="0.25">
      <c r="A3281" s="115" t="s">
        <v>5175</v>
      </c>
      <c r="B3281" s="193">
        <v>49040</v>
      </c>
    </row>
    <row r="3282" spans="1:2" x14ac:dyDescent="0.25">
      <c r="A3282" s="115" t="s">
        <v>5176</v>
      </c>
      <c r="B3282" s="193">
        <v>49041</v>
      </c>
    </row>
    <row r="3283" spans="1:2" x14ac:dyDescent="0.25">
      <c r="A3283" s="115" t="s">
        <v>5177</v>
      </c>
      <c r="B3283" s="193">
        <v>49042</v>
      </c>
    </row>
    <row r="3284" spans="1:2" x14ac:dyDescent="0.25">
      <c r="A3284" s="115" t="s">
        <v>5178</v>
      </c>
      <c r="B3284" s="193">
        <v>49043</v>
      </c>
    </row>
    <row r="3285" spans="1:2" x14ac:dyDescent="0.25">
      <c r="A3285" s="115" t="s">
        <v>5179</v>
      </c>
      <c r="B3285" s="193">
        <v>49044</v>
      </c>
    </row>
    <row r="3286" spans="1:2" x14ac:dyDescent="0.25">
      <c r="A3286" s="115" t="s">
        <v>5180</v>
      </c>
      <c r="B3286" s="193">
        <v>49045</v>
      </c>
    </row>
    <row r="3287" spans="1:2" x14ac:dyDescent="0.25">
      <c r="A3287" s="115" t="s">
        <v>5181</v>
      </c>
      <c r="B3287" s="193">
        <v>49046</v>
      </c>
    </row>
    <row r="3288" spans="1:2" x14ac:dyDescent="0.25">
      <c r="A3288" s="115" t="s">
        <v>5182</v>
      </c>
      <c r="B3288" s="193">
        <v>49047</v>
      </c>
    </row>
    <row r="3289" spans="1:2" x14ac:dyDescent="0.25">
      <c r="A3289" s="115" t="s">
        <v>5183</v>
      </c>
      <c r="B3289" s="193">
        <v>49048</v>
      </c>
    </row>
    <row r="3290" spans="1:2" x14ac:dyDescent="0.25">
      <c r="A3290" s="115" t="s">
        <v>5184</v>
      </c>
      <c r="B3290" s="193">
        <v>49049</v>
      </c>
    </row>
    <row r="3291" spans="1:2" x14ac:dyDescent="0.25">
      <c r="A3291" s="115" t="s">
        <v>5185</v>
      </c>
      <c r="B3291" s="193">
        <v>49050</v>
      </c>
    </row>
    <row r="3292" spans="1:2" x14ac:dyDescent="0.25">
      <c r="A3292" s="115" t="s">
        <v>5186</v>
      </c>
      <c r="B3292" s="193">
        <v>49051</v>
      </c>
    </row>
    <row r="3293" spans="1:2" x14ac:dyDescent="0.25">
      <c r="A3293" s="115" t="s">
        <v>5187</v>
      </c>
      <c r="B3293" s="193">
        <v>49052</v>
      </c>
    </row>
    <row r="3294" spans="1:2" x14ac:dyDescent="0.25">
      <c r="A3294" s="115" t="s">
        <v>5188</v>
      </c>
      <c r="B3294" s="193">
        <v>49053</v>
      </c>
    </row>
    <row r="3295" spans="1:2" x14ac:dyDescent="0.25">
      <c r="A3295" s="115" t="s">
        <v>5189</v>
      </c>
      <c r="B3295" s="193">
        <v>49054</v>
      </c>
    </row>
    <row r="3296" spans="1:2" x14ac:dyDescent="0.25">
      <c r="A3296" s="115" t="s">
        <v>5190</v>
      </c>
      <c r="B3296" s="193">
        <v>49055</v>
      </c>
    </row>
    <row r="3297" spans="1:2" x14ac:dyDescent="0.25">
      <c r="A3297" s="115" t="s">
        <v>5191</v>
      </c>
      <c r="B3297" s="193">
        <v>49056</v>
      </c>
    </row>
    <row r="3298" spans="1:2" x14ac:dyDescent="0.25">
      <c r="A3298" s="115" t="s">
        <v>5192</v>
      </c>
      <c r="B3298" s="193">
        <v>49057</v>
      </c>
    </row>
    <row r="3299" spans="1:2" x14ac:dyDescent="0.25">
      <c r="A3299" s="115" t="s">
        <v>5193</v>
      </c>
      <c r="B3299" s="193">
        <v>49058</v>
      </c>
    </row>
    <row r="3300" spans="1:2" x14ac:dyDescent="0.25">
      <c r="A3300" s="115" t="s">
        <v>5194</v>
      </c>
      <c r="B3300" s="193">
        <v>49059</v>
      </c>
    </row>
    <row r="3301" spans="1:2" x14ac:dyDescent="0.25">
      <c r="A3301" s="115" t="s">
        <v>5195</v>
      </c>
      <c r="B3301" s="193">
        <v>49060</v>
      </c>
    </row>
    <row r="3302" spans="1:2" x14ac:dyDescent="0.25">
      <c r="A3302" s="115" t="s">
        <v>5196</v>
      </c>
      <c r="B3302" s="193">
        <v>49061</v>
      </c>
    </row>
    <row r="3303" spans="1:2" x14ac:dyDescent="0.25">
      <c r="A3303" s="115" t="s">
        <v>5197</v>
      </c>
      <c r="B3303" s="193">
        <v>49062</v>
      </c>
    </row>
    <row r="3304" spans="1:2" x14ac:dyDescent="0.25">
      <c r="A3304" s="115" t="s">
        <v>5198</v>
      </c>
      <c r="B3304" s="193">
        <v>49063</v>
      </c>
    </row>
    <row r="3305" spans="1:2" x14ac:dyDescent="0.25">
      <c r="A3305" s="115" t="s">
        <v>5199</v>
      </c>
      <c r="B3305" s="193">
        <v>49064</v>
      </c>
    </row>
    <row r="3306" spans="1:2" x14ac:dyDescent="0.25">
      <c r="A3306" s="115" t="s">
        <v>5200</v>
      </c>
      <c r="B3306" s="193">
        <v>49065</v>
      </c>
    </row>
    <row r="3307" spans="1:2" x14ac:dyDescent="0.25">
      <c r="A3307" s="115" t="s">
        <v>5201</v>
      </c>
      <c r="B3307" s="193">
        <v>49066</v>
      </c>
    </row>
    <row r="3308" spans="1:2" x14ac:dyDescent="0.25">
      <c r="A3308" s="115" t="s">
        <v>5202</v>
      </c>
      <c r="B3308" s="193">
        <v>49067</v>
      </c>
    </row>
    <row r="3309" spans="1:2" x14ac:dyDescent="0.25">
      <c r="A3309" s="115" t="s">
        <v>5203</v>
      </c>
      <c r="B3309" s="193">
        <v>49068</v>
      </c>
    </row>
    <row r="3310" spans="1:2" x14ac:dyDescent="0.25">
      <c r="A3310" s="115" t="s">
        <v>5204</v>
      </c>
      <c r="B3310" s="193">
        <v>49069</v>
      </c>
    </row>
    <row r="3311" spans="1:2" x14ac:dyDescent="0.25">
      <c r="A3311" s="115" t="s">
        <v>5205</v>
      </c>
      <c r="B3311" s="193">
        <v>49070</v>
      </c>
    </row>
    <row r="3312" spans="1:2" x14ac:dyDescent="0.25">
      <c r="A3312" s="115" t="s">
        <v>5206</v>
      </c>
      <c r="B3312" s="193">
        <v>49071</v>
      </c>
    </row>
    <row r="3313" spans="1:2" x14ac:dyDescent="0.25">
      <c r="A3313" s="115" t="s">
        <v>5207</v>
      </c>
      <c r="B3313" s="193">
        <v>49072</v>
      </c>
    </row>
    <row r="3314" spans="1:2" x14ac:dyDescent="0.25">
      <c r="A3314" s="115" t="s">
        <v>5208</v>
      </c>
      <c r="B3314" s="193">
        <v>49073</v>
      </c>
    </row>
    <row r="3315" spans="1:2" x14ac:dyDescent="0.25">
      <c r="A3315" s="115" t="s">
        <v>5209</v>
      </c>
      <c r="B3315" s="193">
        <v>49074</v>
      </c>
    </row>
    <row r="3316" spans="1:2" x14ac:dyDescent="0.25">
      <c r="A3316" s="115" t="s">
        <v>5210</v>
      </c>
      <c r="B3316" s="193">
        <v>49075</v>
      </c>
    </row>
    <row r="3317" spans="1:2" x14ac:dyDescent="0.25">
      <c r="A3317" s="115" t="s">
        <v>5211</v>
      </c>
      <c r="B3317" s="193">
        <v>49076</v>
      </c>
    </row>
    <row r="3318" spans="1:2" x14ac:dyDescent="0.25">
      <c r="A3318" s="115" t="s">
        <v>5212</v>
      </c>
      <c r="B3318" s="193">
        <v>49077</v>
      </c>
    </row>
    <row r="3319" spans="1:2" x14ac:dyDescent="0.25">
      <c r="A3319" s="115" t="s">
        <v>5213</v>
      </c>
      <c r="B3319" s="193">
        <v>49078</v>
      </c>
    </row>
    <row r="3320" spans="1:2" x14ac:dyDescent="0.25">
      <c r="A3320" s="115" t="s">
        <v>5214</v>
      </c>
      <c r="B3320" s="193">
        <v>49079</v>
      </c>
    </row>
    <row r="3321" spans="1:2" x14ac:dyDescent="0.25">
      <c r="A3321" s="115" t="s">
        <v>5215</v>
      </c>
      <c r="B3321" s="193">
        <v>49080</v>
      </c>
    </row>
    <row r="3322" spans="1:2" x14ac:dyDescent="0.25">
      <c r="A3322" s="115" t="s">
        <v>5216</v>
      </c>
      <c r="B3322" s="193">
        <v>49081</v>
      </c>
    </row>
    <row r="3323" spans="1:2" x14ac:dyDescent="0.25">
      <c r="A3323" s="115" t="s">
        <v>5217</v>
      </c>
      <c r="B3323" s="193">
        <v>49082</v>
      </c>
    </row>
    <row r="3324" spans="1:2" x14ac:dyDescent="0.25">
      <c r="A3324" s="115" t="s">
        <v>5218</v>
      </c>
      <c r="B3324" s="193">
        <v>49083</v>
      </c>
    </row>
    <row r="3325" spans="1:2" x14ac:dyDescent="0.25">
      <c r="A3325" s="115" t="s">
        <v>5219</v>
      </c>
      <c r="B3325" s="193">
        <v>49084</v>
      </c>
    </row>
    <row r="3326" spans="1:2" x14ac:dyDescent="0.25">
      <c r="A3326" s="115" t="s">
        <v>5220</v>
      </c>
      <c r="B3326" s="193">
        <v>49085</v>
      </c>
    </row>
    <row r="3327" spans="1:2" x14ac:dyDescent="0.25">
      <c r="A3327" s="115" t="s">
        <v>5221</v>
      </c>
      <c r="B3327" s="193">
        <v>49086</v>
      </c>
    </row>
    <row r="3328" spans="1:2" x14ac:dyDescent="0.25">
      <c r="A3328" s="115" t="s">
        <v>5222</v>
      </c>
      <c r="B3328" s="193">
        <v>49087</v>
      </c>
    </row>
    <row r="3329" spans="1:2" x14ac:dyDescent="0.25">
      <c r="A3329" s="115" t="s">
        <v>5223</v>
      </c>
      <c r="B3329" s="193">
        <v>49088</v>
      </c>
    </row>
    <row r="3330" spans="1:2" x14ac:dyDescent="0.25">
      <c r="A3330" s="115" t="s">
        <v>5224</v>
      </c>
      <c r="B3330" s="193">
        <v>49089</v>
      </c>
    </row>
    <row r="3331" spans="1:2" x14ac:dyDescent="0.25">
      <c r="A3331" s="115" t="s">
        <v>5225</v>
      </c>
      <c r="B3331" s="193">
        <v>49090</v>
      </c>
    </row>
    <row r="3332" spans="1:2" x14ac:dyDescent="0.25">
      <c r="A3332" s="115" t="s">
        <v>5226</v>
      </c>
      <c r="B3332" s="193">
        <v>49091</v>
      </c>
    </row>
    <row r="3333" spans="1:2" x14ac:dyDescent="0.25">
      <c r="A3333" s="115" t="s">
        <v>5227</v>
      </c>
      <c r="B3333" s="193">
        <v>49092</v>
      </c>
    </row>
    <row r="3334" spans="1:2" x14ac:dyDescent="0.25">
      <c r="A3334" s="115" t="s">
        <v>5228</v>
      </c>
      <c r="B3334" s="193">
        <v>49093</v>
      </c>
    </row>
    <row r="3335" spans="1:2" x14ac:dyDescent="0.25">
      <c r="A3335" s="115" t="s">
        <v>5229</v>
      </c>
      <c r="B3335" s="193">
        <v>49094</v>
      </c>
    </row>
    <row r="3336" spans="1:2" x14ac:dyDescent="0.25">
      <c r="A3336" s="115" t="s">
        <v>5230</v>
      </c>
      <c r="B3336" s="193">
        <v>49095</v>
      </c>
    </row>
    <row r="3337" spans="1:2" x14ac:dyDescent="0.25">
      <c r="A3337" s="115" t="s">
        <v>5231</v>
      </c>
      <c r="B3337" s="193">
        <v>49096</v>
      </c>
    </row>
    <row r="3338" spans="1:2" x14ac:dyDescent="0.25">
      <c r="A3338" s="115" t="s">
        <v>5232</v>
      </c>
      <c r="B3338" s="193">
        <v>49097</v>
      </c>
    </row>
    <row r="3339" spans="1:2" x14ac:dyDescent="0.25">
      <c r="A3339" s="115" t="s">
        <v>5233</v>
      </c>
      <c r="B3339" s="193">
        <v>49098</v>
      </c>
    </row>
    <row r="3340" spans="1:2" x14ac:dyDescent="0.25">
      <c r="A3340" s="115" t="s">
        <v>5234</v>
      </c>
      <c r="B3340" s="193">
        <v>49099</v>
      </c>
    </row>
    <row r="3341" spans="1:2" x14ac:dyDescent="0.25">
      <c r="A3341" s="115" t="s">
        <v>5235</v>
      </c>
      <c r="B3341" s="193">
        <v>49100</v>
      </c>
    </row>
    <row r="3342" spans="1:2" x14ac:dyDescent="0.25">
      <c r="A3342" s="115" t="s">
        <v>5236</v>
      </c>
      <c r="B3342" s="193">
        <v>49101</v>
      </c>
    </row>
    <row r="3343" spans="1:2" x14ac:dyDescent="0.25">
      <c r="A3343" s="115" t="s">
        <v>5237</v>
      </c>
      <c r="B3343" s="193">
        <v>49102</v>
      </c>
    </row>
    <row r="3344" spans="1:2" x14ac:dyDescent="0.25">
      <c r="A3344" s="115" t="s">
        <v>5238</v>
      </c>
      <c r="B3344" s="193">
        <v>49103</v>
      </c>
    </row>
    <row r="3345" spans="1:2" x14ac:dyDescent="0.25">
      <c r="A3345" s="115" t="s">
        <v>5239</v>
      </c>
      <c r="B3345" s="193">
        <v>49104</v>
      </c>
    </row>
    <row r="3346" spans="1:2" x14ac:dyDescent="0.25">
      <c r="A3346" s="115" t="s">
        <v>5240</v>
      </c>
      <c r="B3346" s="193">
        <v>49105</v>
      </c>
    </row>
    <row r="3347" spans="1:2" x14ac:dyDescent="0.25">
      <c r="A3347" s="115" t="s">
        <v>5241</v>
      </c>
      <c r="B3347" s="193">
        <v>49106</v>
      </c>
    </row>
    <row r="3348" spans="1:2" x14ac:dyDescent="0.25">
      <c r="A3348" s="115" t="s">
        <v>5242</v>
      </c>
      <c r="B3348" s="193">
        <v>49107</v>
      </c>
    </row>
    <row r="3349" spans="1:2" x14ac:dyDescent="0.25">
      <c r="A3349" s="115" t="s">
        <v>5243</v>
      </c>
      <c r="B3349" s="193">
        <v>49108</v>
      </c>
    </row>
    <row r="3350" spans="1:2" x14ac:dyDescent="0.25">
      <c r="A3350" s="115" t="s">
        <v>5244</v>
      </c>
      <c r="B3350" s="193">
        <v>49109</v>
      </c>
    </row>
    <row r="3351" spans="1:2" x14ac:dyDescent="0.25">
      <c r="A3351" s="115" t="s">
        <v>5245</v>
      </c>
      <c r="B3351" s="193">
        <v>49110</v>
      </c>
    </row>
    <row r="3352" spans="1:2" x14ac:dyDescent="0.25">
      <c r="A3352" s="115" t="s">
        <v>5246</v>
      </c>
      <c r="B3352" s="193">
        <v>49111</v>
      </c>
    </row>
    <row r="3353" spans="1:2" x14ac:dyDescent="0.25">
      <c r="A3353" s="115" t="s">
        <v>5247</v>
      </c>
      <c r="B3353" s="193">
        <v>49112</v>
      </c>
    </row>
    <row r="3354" spans="1:2" x14ac:dyDescent="0.25">
      <c r="A3354" s="115" t="s">
        <v>5248</v>
      </c>
      <c r="B3354" s="193">
        <v>49113</v>
      </c>
    </row>
    <row r="3355" spans="1:2" x14ac:dyDescent="0.25">
      <c r="A3355" s="115" t="s">
        <v>5249</v>
      </c>
      <c r="B3355" s="193">
        <v>49114</v>
      </c>
    </row>
    <row r="3356" spans="1:2" x14ac:dyDescent="0.25">
      <c r="A3356" s="115" t="s">
        <v>5250</v>
      </c>
      <c r="B3356" s="193">
        <v>49115</v>
      </c>
    </row>
    <row r="3357" spans="1:2" x14ac:dyDescent="0.25">
      <c r="A3357" s="115" t="s">
        <v>5251</v>
      </c>
      <c r="B3357" s="193">
        <v>49116</v>
      </c>
    </row>
    <row r="3358" spans="1:2" x14ac:dyDescent="0.25">
      <c r="A3358" s="115" t="s">
        <v>5252</v>
      </c>
      <c r="B3358" s="193">
        <v>49117</v>
      </c>
    </row>
    <row r="3359" spans="1:2" x14ac:dyDescent="0.25">
      <c r="A3359" s="115" t="s">
        <v>5253</v>
      </c>
      <c r="B3359" s="193">
        <v>49118</v>
      </c>
    </row>
    <row r="3360" spans="1:2" x14ac:dyDescent="0.25">
      <c r="A3360" s="115" t="s">
        <v>5254</v>
      </c>
      <c r="B3360" s="193">
        <v>49119</v>
      </c>
    </row>
    <row r="3361" spans="1:2" x14ac:dyDescent="0.25">
      <c r="A3361" s="115" t="s">
        <v>5255</v>
      </c>
      <c r="B3361" s="193">
        <v>49120</v>
      </c>
    </row>
    <row r="3362" spans="1:2" x14ac:dyDescent="0.25">
      <c r="A3362" s="115" t="s">
        <v>5256</v>
      </c>
      <c r="B3362" s="193">
        <v>49121</v>
      </c>
    </row>
    <row r="3363" spans="1:2" x14ac:dyDescent="0.25">
      <c r="A3363" s="115" t="s">
        <v>5257</v>
      </c>
      <c r="B3363" s="193">
        <v>49122</v>
      </c>
    </row>
    <row r="3364" spans="1:2" x14ac:dyDescent="0.25">
      <c r="A3364" s="115" t="s">
        <v>5258</v>
      </c>
      <c r="B3364" s="193">
        <v>49123</v>
      </c>
    </row>
    <row r="3365" spans="1:2" x14ac:dyDescent="0.25">
      <c r="A3365" s="115" t="s">
        <v>5259</v>
      </c>
      <c r="B3365" s="193">
        <v>49124</v>
      </c>
    </row>
    <row r="3366" spans="1:2" x14ac:dyDescent="0.25">
      <c r="A3366" s="115" t="s">
        <v>5260</v>
      </c>
      <c r="B3366" s="193">
        <v>49125</v>
      </c>
    </row>
    <row r="3367" spans="1:2" x14ac:dyDescent="0.25">
      <c r="A3367" s="115" t="s">
        <v>5261</v>
      </c>
      <c r="B3367" s="193">
        <v>49126</v>
      </c>
    </row>
    <row r="3368" spans="1:2" x14ac:dyDescent="0.25">
      <c r="A3368" s="115" t="s">
        <v>5262</v>
      </c>
      <c r="B3368" s="193">
        <v>49127</v>
      </c>
    </row>
    <row r="3369" spans="1:2" x14ac:dyDescent="0.25">
      <c r="A3369" s="115" t="s">
        <v>5263</v>
      </c>
      <c r="B3369" s="193">
        <v>49128</v>
      </c>
    </row>
    <row r="3370" spans="1:2" x14ac:dyDescent="0.25">
      <c r="A3370" s="115" t="s">
        <v>5264</v>
      </c>
      <c r="B3370" s="193">
        <v>49129</v>
      </c>
    </row>
    <row r="3371" spans="1:2" x14ac:dyDescent="0.25">
      <c r="A3371" s="115" t="s">
        <v>5265</v>
      </c>
      <c r="B3371" s="193">
        <v>49130</v>
      </c>
    </row>
    <row r="3372" spans="1:2" x14ac:dyDescent="0.25">
      <c r="A3372" s="115" t="s">
        <v>5266</v>
      </c>
      <c r="B3372" s="193">
        <v>49131</v>
      </c>
    </row>
    <row r="3373" spans="1:2" x14ac:dyDescent="0.25">
      <c r="A3373" s="115" t="s">
        <v>5267</v>
      </c>
      <c r="B3373" s="193">
        <v>49132</v>
      </c>
    </row>
    <row r="3374" spans="1:2" x14ac:dyDescent="0.25">
      <c r="A3374" s="115" t="s">
        <v>5268</v>
      </c>
      <c r="B3374" s="193">
        <v>49133</v>
      </c>
    </row>
    <row r="3375" spans="1:2" x14ac:dyDescent="0.25">
      <c r="A3375" s="115" t="s">
        <v>5269</v>
      </c>
      <c r="B3375" s="193">
        <v>49134</v>
      </c>
    </row>
    <row r="3376" spans="1:2" x14ac:dyDescent="0.25">
      <c r="A3376" s="115" t="s">
        <v>5270</v>
      </c>
      <c r="B3376" s="193">
        <v>49135</v>
      </c>
    </row>
    <row r="3377" spans="1:2" x14ac:dyDescent="0.25">
      <c r="A3377" s="115" t="s">
        <v>5271</v>
      </c>
      <c r="B3377" s="193">
        <v>49136</v>
      </c>
    </row>
    <row r="3378" spans="1:2" x14ac:dyDescent="0.25">
      <c r="A3378" s="115" t="s">
        <v>5272</v>
      </c>
      <c r="B3378" s="193">
        <v>49137</v>
      </c>
    </row>
    <row r="3379" spans="1:2" x14ac:dyDescent="0.25">
      <c r="A3379" s="115" t="s">
        <v>5273</v>
      </c>
      <c r="B3379" s="193">
        <v>49138</v>
      </c>
    </row>
    <row r="3380" spans="1:2" x14ac:dyDescent="0.25">
      <c r="A3380" s="115" t="s">
        <v>5274</v>
      </c>
      <c r="B3380" s="193">
        <v>49139</v>
      </c>
    </row>
    <row r="3381" spans="1:2" x14ac:dyDescent="0.25">
      <c r="A3381" s="115" t="s">
        <v>5275</v>
      </c>
      <c r="B3381" s="193">
        <v>49140</v>
      </c>
    </row>
    <row r="3382" spans="1:2" x14ac:dyDescent="0.25">
      <c r="A3382" s="115" t="s">
        <v>5276</v>
      </c>
      <c r="B3382" s="193">
        <v>49141</v>
      </c>
    </row>
    <row r="3383" spans="1:2" x14ac:dyDescent="0.25">
      <c r="A3383" s="115" t="s">
        <v>5277</v>
      </c>
      <c r="B3383" s="193">
        <v>49142</v>
      </c>
    </row>
    <row r="3384" spans="1:2" x14ac:dyDescent="0.25">
      <c r="A3384" s="115" t="s">
        <v>5278</v>
      </c>
      <c r="B3384" s="193">
        <v>49143</v>
      </c>
    </row>
    <row r="3385" spans="1:2" x14ac:dyDescent="0.25">
      <c r="A3385" s="115" t="s">
        <v>5279</v>
      </c>
      <c r="B3385" s="193">
        <v>49144</v>
      </c>
    </row>
    <row r="3386" spans="1:2" x14ac:dyDescent="0.25">
      <c r="A3386" s="115" t="s">
        <v>5280</v>
      </c>
      <c r="B3386" s="193">
        <v>49145</v>
      </c>
    </row>
    <row r="3387" spans="1:2" x14ac:dyDescent="0.25">
      <c r="A3387" s="115" t="s">
        <v>5281</v>
      </c>
      <c r="B3387" s="193">
        <v>49146</v>
      </c>
    </row>
    <row r="3388" spans="1:2" x14ac:dyDescent="0.25">
      <c r="A3388" s="115" t="s">
        <v>5282</v>
      </c>
      <c r="B3388" s="193">
        <v>49147</v>
      </c>
    </row>
    <row r="3389" spans="1:2" x14ac:dyDescent="0.25">
      <c r="A3389" s="115" t="s">
        <v>5283</v>
      </c>
      <c r="B3389" s="193">
        <v>49148</v>
      </c>
    </row>
    <row r="3390" spans="1:2" x14ac:dyDescent="0.25">
      <c r="A3390" s="115" t="s">
        <v>5284</v>
      </c>
      <c r="B3390" s="193">
        <v>49149</v>
      </c>
    </row>
    <row r="3391" spans="1:2" x14ac:dyDescent="0.25">
      <c r="A3391" s="115" t="s">
        <v>5285</v>
      </c>
      <c r="B3391" s="193">
        <v>49150</v>
      </c>
    </row>
    <row r="3392" spans="1:2" x14ac:dyDescent="0.25">
      <c r="A3392" s="115" t="s">
        <v>5286</v>
      </c>
      <c r="B3392" s="193">
        <v>49151</v>
      </c>
    </row>
    <row r="3393" spans="1:2" x14ac:dyDescent="0.25">
      <c r="A3393" s="115" t="s">
        <v>5287</v>
      </c>
      <c r="B3393" s="193">
        <v>49152</v>
      </c>
    </row>
    <row r="3394" spans="1:2" x14ac:dyDescent="0.25">
      <c r="A3394" s="115" t="s">
        <v>5288</v>
      </c>
      <c r="B3394" s="193">
        <v>49153</v>
      </c>
    </row>
    <row r="3395" spans="1:2" x14ac:dyDescent="0.25">
      <c r="A3395" s="115" t="s">
        <v>5289</v>
      </c>
      <c r="B3395" s="193">
        <v>49154</v>
      </c>
    </row>
    <row r="3396" spans="1:2" x14ac:dyDescent="0.25">
      <c r="A3396" s="115" t="s">
        <v>5290</v>
      </c>
      <c r="B3396" s="193">
        <v>49155</v>
      </c>
    </row>
    <row r="3397" spans="1:2" x14ac:dyDescent="0.25">
      <c r="A3397" s="115" t="s">
        <v>5291</v>
      </c>
      <c r="B3397" s="193">
        <v>49156</v>
      </c>
    </row>
    <row r="3398" spans="1:2" x14ac:dyDescent="0.25">
      <c r="A3398" s="115" t="s">
        <v>5292</v>
      </c>
      <c r="B3398" s="193">
        <v>49157</v>
      </c>
    </row>
    <row r="3399" spans="1:2" x14ac:dyDescent="0.25">
      <c r="A3399" s="115" t="s">
        <v>5293</v>
      </c>
      <c r="B3399" s="193">
        <v>49158</v>
      </c>
    </row>
    <row r="3400" spans="1:2" x14ac:dyDescent="0.25">
      <c r="A3400" s="115" t="s">
        <v>5294</v>
      </c>
      <c r="B3400" s="193">
        <v>49159</v>
      </c>
    </row>
    <row r="3401" spans="1:2" x14ac:dyDescent="0.25">
      <c r="A3401" s="115" t="s">
        <v>5295</v>
      </c>
      <c r="B3401" s="193">
        <v>49160</v>
      </c>
    </row>
    <row r="3402" spans="1:2" x14ac:dyDescent="0.25">
      <c r="A3402" s="115" t="s">
        <v>5296</v>
      </c>
      <c r="B3402" s="193">
        <v>49161</v>
      </c>
    </row>
    <row r="3403" spans="1:2" x14ac:dyDescent="0.25">
      <c r="A3403" s="115" t="s">
        <v>5297</v>
      </c>
      <c r="B3403" s="193">
        <v>49162</v>
      </c>
    </row>
    <row r="3404" spans="1:2" x14ac:dyDescent="0.25">
      <c r="A3404" s="115" t="s">
        <v>5298</v>
      </c>
      <c r="B3404" s="193">
        <v>49163</v>
      </c>
    </row>
    <row r="3405" spans="1:2" x14ac:dyDescent="0.25">
      <c r="A3405" s="115" t="s">
        <v>5299</v>
      </c>
      <c r="B3405" s="193">
        <v>49164</v>
      </c>
    </row>
    <row r="3406" spans="1:2" x14ac:dyDescent="0.25">
      <c r="A3406" s="115" t="s">
        <v>5300</v>
      </c>
      <c r="B3406" s="193">
        <v>49165</v>
      </c>
    </row>
    <row r="3407" spans="1:2" x14ac:dyDescent="0.25">
      <c r="A3407" s="115" t="s">
        <v>5301</v>
      </c>
      <c r="B3407" s="193">
        <v>49166</v>
      </c>
    </row>
    <row r="3408" spans="1:2" x14ac:dyDescent="0.25">
      <c r="A3408" s="115" t="s">
        <v>5302</v>
      </c>
      <c r="B3408" s="193">
        <v>49167</v>
      </c>
    </row>
    <row r="3409" spans="1:2" x14ac:dyDescent="0.25">
      <c r="A3409" s="115" t="s">
        <v>5303</v>
      </c>
      <c r="B3409" s="193">
        <v>49168</v>
      </c>
    </row>
    <row r="3410" spans="1:2" x14ac:dyDescent="0.25">
      <c r="A3410" s="115" t="s">
        <v>5304</v>
      </c>
      <c r="B3410" s="193">
        <v>49169</v>
      </c>
    </row>
    <row r="3411" spans="1:2" x14ac:dyDescent="0.25">
      <c r="A3411" s="115" t="s">
        <v>5305</v>
      </c>
      <c r="B3411" s="193">
        <v>49170</v>
      </c>
    </row>
    <row r="3412" spans="1:2" x14ac:dyDescent="0.25">
      <c r="A3412" s="115" t="s">
        <v>5306</v>
      </c>
      <c r="B3412" s="193">
        <v>49171</v>
      </c>
    </row>
    <row r="3413" spans="1:2" x14ac:dyDescent="0.25">
      <c r="A3413" s="115" t="s">
        <v>5307</v>
      </c>
      <c r="B3413" s="193">
        <v>49172</v>
      </c>
    </row>
    <row r="3414" spans="1:2" x14ac:dyDescent="0.25">
      <c r="A3414" s="115" t="s">
        <v>5308</v>
      </c>
      <c r="B3414" s="193">
        <v>49173</v>
      </c>
    </row>
    <row r="3415" spans="1:2" x14ac:dyDescent="0.25">
      <c r="A3415" s="115" t="s">
        <v>5309</v>
      </c>
      <c r="B3415" s="193">
        <v>49174</v>
      </c>
    </row>
    <row r="3416" spans="1:2" x14ac:dyDescent="0.25">
      <c r="A3416" s="115" t="s">
        <v>5310</v>
      </c>
      <c r="B3416" s="193">
        <v>49175</v>
      </c>
    </row>
    <row r="3417" spans="1:2" x14ac:dyDescent="0.25">
      <c r="A3417" s="115" t="s">
        <v>5311</v>
      </c>
      <c r="B3417" s="193">
        <v>49176</v>
      </c>
    </row>
    <row r="3418" spans="1:2" x14ac:dyDescent="0.25">
      <c r="A3418" s="115" t="s">
        <v>5312</v>
      </c>
      <c r="B3418" s="193">
        <v>49177</v>
      </c>
    </row>
    <row r="3419" spans="1:2" x14ac:dyDescent="0.25">
      <c r="A3419" s="115" t="s">
        <v>5313</v>
      </c>
      <c r="B3419" s="193">
        <v>49178</v>
      </c>
    </row>
    <row r="3420" spans="1:2" x14ac:dyDescent="0.25">
      <c r="A3420" s="115" t="s">
        <v>5314</v>
      </c>
      <c r="B3420" s="193">
        <v>49179</v>
      </c>
    </row>
    <row r="3421" spans="1:2" x14ac:dyDescent="0.25">
      <c r="A3421" s="115" t="s">
        <v>5315</v>
      </c>
      <c r="B3421" s="193">
        <v>49180</v>
      </c>
    </row>
    <row r="3422" spans="1:2" x14ac:dyDescent="0.25">
      <c r="A3422" s="115" t="s">
        <v>5316</v>
      </c>
      <c r="B3422" s="193">
        <v>49181</v>
      </c>
    </row>
    <row r="3423" spans="1:2" x14ac:dyDescent="0.25">
      <c r="A3423" s="115" t="s">
        <v>5317</v>
      </c>
      <c r="B3423" s="193">
        <v>49182</v>
      </c>
    </row>
    <row r="3424" spans="1:2" x14ac:dyDescent="0.25">
      <c r="A3424" s="115" t="s">
        <v>5318</v>
      </c>
      <c r="B3424" s="193">
        <v>49183</v>
      </c>
    </row>
    <row r="3425" spans="1:2" x14ac:dyDescent="0.25">
      <c r="A3425" s="115" t="s">
        <v>5319</v>
      </c>
      <c r="B3425" s="193">
        <v>49184</v>
      </c>
    </row>
    <row r="3426" spans="1:2" x14ac:dyDescent="0.25">
      <c r="A3426" s="115" t="s">
        <v>5320</v>
      </c>
      <c r="B3426" s="193">
        <v>49185</v>
      </c>
    </row>
    <row r="3427" spans="1:2" x14ac:dyDescent="0.25">
      <c r="A3427" s="115" t="s">
        <v>5321</v>
      </c>
      <c r="B3427" s="193">
        <v>49186</v>
      </c>
    </row>
    <row r="3428" spans="1:2" x14ac:dyDescent="0.25">
      <c r="A3428" s="115" t="s">
        <v>5322</v>
      </c>
      <c r="B3428" s="193">
        <v>49187</v>
      </c>
    </row>
    <row r="3429" spans="1:2" x14ac:dyDescent="0.25">
      <c r="A3429" s="115" t="s">
        <v>5323</v>
      </c>
      <c r="B3429" s="193">
        <v>49188</v>
      </c>
    </row>
    <row r="3430" spans="1:2" x14ac:dyDescent="0.25">
      <c r="A3430" s="115" t="s">
        <v>5324</v>
      </c>
      <c r="B3430" s="193">
        <v>49189</v>
      </c>
    </row>
    <row r="3431" spans="1:2" x14ac:dyDescent="0.25">
      <c r="A3431" s="115" t="s">
        <v>5325</v>
      </c>
      <c r="B3431" s="193">
        <v>49190</v>
      </c>
    </row>
    <row r="3432" spans="1:2" x14ac:dyDescent="0.25">
      <c r="A3432" s="115" t="s">
        <v>5326</v>
      </c>
      <c r="B3432" s="193">
        <v>49191</v>
      </c>
    </row>
    <row r="3433" spans="1:2" x14ac:dyDescent="0.25">
      <c r="A3433" s="115" t="s">
        <v>5327</v>
      </c>
      <c r="B3433" s="193">
        <v>49192</v>
      </c>
    </row>
    <row r="3434" spans="1:2" x14ac:dyDescent="0.25">
      <c r="A3434" s="115" t="s">
        <v>5328</v>
      </c>
      <c r="B3434" s="193">
        <v>49193</v>
      </c>
    </row>
    <row r="3435" spans="1:2" x14ac:dyDescent="0.25">
      <c r="A3435" s="115" t="s">
        <v>5329</v>
      </c>
      <c r="B3435" s="193">
        <v>49194</v>
      </c>
    </row>
    <row r="3436" spans="1:2" x14ac:dyDescent="0.25">
      <c r="A3436" s="115" t="s">
        <v>5330</v>
      </c>
      <c r="B3436" s="193">
        <v>49195</v>
      </c>
    </row>
    <row r="3437" spans="1:2" x14ac:dyDescent="0.25">
      <c r="A3437" s="115" t="s">
        <v>5331</v>
      </c>
      <c r="B3437" s="193">
        <v>49196</v>
      </c>
    </row>
    <row r="3438" spans="1:2" x14ac:dyDescent="0.25">
      <c r="A3438" s="115" t="s">
        <v>5332</v>
      </c>
      <c r="B3438" s="193">
        <v>49197</v>
      </c>
    </row>
    <row r="3439" spans="1:2" x14ac:dyDescent="0.25">
      <c r="A3439" s="115" t="s">
        <v>5333</v>
      </c>
      <c r="B3439" s="193">
        <v>49198</v>
      </c>
    </row>
    <row r="3440" spans="1:2" x14ac:dyDescent="0.25">
      <c r="A3440" s="115" t="s">
        <v>5334</v>
      </c>
      <c r="B3440" s="193">
        <v>49199</v>
      </c>
    </row>
    <row r="3441" spans="1:2" x14ac:dyDescent="0.25">
      <c r="A3441" s="115" t="s">
        <v>5335</v>
      </c>
      <c r="B3441" s="193">
        <v>49200</v>
      </c>
    </row>
    <row r="3442" spans="1:2" x14ac:dyDescent="0.25">
      <c r="A3442" s="115" t="s">
        <v>5336</v>
      </c>
      <c r="B3442" s="193">
        <v>49201</v>
      </c>
    </row>
    <row r="3443" spans="1:2" x14ac:dyDescent="0.25">
      <c r="A3443" s="115" t="s">
        <v>5337</v>
      </c>
      <c r="B3443" s="193">
        <v>49202</v>
      </c>
    </row>
    <row r="3444" spans="1:2" x14ac:dyDescent="0.25">
      <c r="A3444" s="115" t="s">
        <v>5338</v>
      </c>
      <c r="B3444" s="193">
        <v>49203</v>
      </c>
    </row>
    <row r="3445" spans="1:2" x14ac:dyDescent="0.25">
      <c r="A3445" s="115" t="s">
        <v>5339</v>
      </c>
      <c r="B3445" s="193">
        <v>49204</v>
      </c>
    </row>
    <row r="3446" spans="1:2" x14ac:dyDescent="0.25">
      <c r="A3446" s="115" t="s">
        <v>5340</v>
      </c>
      <c r="B3446" s="193">
        <v>49205</v>
      </c>
    </row>
    <row r="3447" spans="1:2" x14ac:dyDescent="0.25">
      <c r="A3447" s="115" t="s">
        <v>5341</v>
      </c>
      <c r="B3447" s="193">
        <v>49206</v>
      </c>
    </row>
    <row r="3448" spans="1:2" x14ac:dyDescent="0.25">
      <c r="A3448" s="115" t="s">
        <v>5342</v>
      </c>
      <c r="B3448" s="193">
        <v>49207</v>
      </c>
    </row>
    <row r="3449" spans="1:2" x14ac:dyDescent="0.25">
      <c r="A3449" s="115" t="s">
        <v>5343</v>
      </c>
      <c r="B3449" s="193">
        <v>49208</v>
      </c>
    </row>
    <row r="3450" spans="1:2" x14ac:dyDescent="0.25">
      <c r="A3450" s="115" t="s">
        <v>5344</v>
      </c>
      <c r="B3450" s="193">
        <v>49209</v>
      </c>
    </row>
    <row r="3451" spans="1:2" x14ac:dyDescent="0.25">
      <c r="A3451" s="115" t="s">
        <v>5345</v>
      </c>
      <c r="B3451" s="193">
        <v>49210</v>
      </c>
    </row>
    <row r="3452" spans="1:2" x14ac:dyDescent="0.25">
      <c r="A3452" s="115" t="s">
        <v>5346</v>
      </c>
      <c r="B3452" s="193">
        <v>49211</v>
      </c>
    </row>
    <row r="3453" spans="1:2" x14ac:dyDescent="0.25">
      <c r="A3453" s="115" t="s">
        <v>5347</v>
      </c>
      <c r="B3453" s="193">
        <v>49212</v>
      </c>
    </row>
    <row r="3454" spans="1:2" x14ac:dyDescent="0.25">
      <c r="A3454" s="115" t="s">
        <v>5348</v>
      </c>
      <c r="B3454" s="193">
        <v>49213</v>
      </c>
    </row>
    <row r="3455" spans="1:2" x14ac:dyDescent="0.25">
      <c r="A3455" s="115" t="s">
        <v>5349</v>
      </c>
      <c r="B3455" s="193">
        <v>49214</v>
      </c>
    </row>
    <row r="3456" spans="1:2" x14ac:dyDescent="0.25">
      <c r="A3456" s="115" t="s">
        <v>5350</v>
      </c>
      <c r="B3456" s="193">
        <v>49215</v>
      </c>
    </row>
    <row r="3457" spans="1:2" x14ac:dyDescent="0.25">
      <c r="A3457" s="115" t="s">
        <v>5351</v>
      </c>
      <c r="B3457" s="193">
        <v>49216</v>
      </c>
    </row>
    <row r="3458" spans="1:2" x14ac:dyDescent="0.25">
      <c r="A3458" s="115" t="s">
        <v>5352</v>
      </c>
      <c r="B3458" s="193">
        <v>49217</v>
      </c>
    </row>
    <row r="3459" spans="1:2" x14ac:dyDescent="0.25">
      <c r="A3459" s="115" t="s">
        <v>5353</v>
      </c>
      <c r="B3459" s="193">
        <v>49218</v>
      </c>
    </row>
    <row r="3460" spans="1:2" x14ac:dyDescent="0.25">
      <c r="A3460" s="115" t="s">
        <v>5354</v>
      </c>
      <c r="B3460" s="193">
        <v>49219</v>
      </c>
    </row>
    <row r="3461" spans="1:2" x14ac:dyDescent="0.25">
      <c r="A3461" s="115" t="s">
        <v>5355</v>
      </c>
      <c r="B3461" s="193">
        <v>49220</v>
      </c>
    </row>
    <row r="3462" spans="1:2" x14ac:dyDescent="0.25">
      <c r="A3462" s="115" t="s">
        <v>5356</v>
      </c>
      <c r="B3462" s="193">
        <v>49221</v>
      </c>
    </row>
    <row r="3463" spans="1:2" x14ac:dyDescent="0.25">
      <c r="A3463" s="115" t="s">
        <v>5357</v>
      </c>
      <c r="B3463" s="193">
        <v>49222</v>
      </c>
    </row>
    <row r="3464" spans="1:2" x14ac:dyDescent="0.25">
      <c r="A3464" s="115" t="s">
        <v>5358</v>
      </c>
      <c r="B3464" s="193">
        <v>49223</v>
      </c>
    </row>
    <row r="3465" spans="1:2" x14ac:dyDescent="0.25">
      <c r="A3465" s="115" t="s">
        <v>5359</v>
      </c>
      <c r="B3465" s="193">
        <v>49224</v>
      </c>
    </row>
    <row r="3466" spans="1:2" x14ac:dyDescent="0.25">
      <c r="A3466" s="115" t="s">
        <v>5360</v>
      </c>
      <c r="B3466" s="193">
        <v>49225</v>
      </c>
    </row>
    <row r="3467" spans="1:2" x14ac:dyDescent="0.25">
      <c r="A3467" s="115" t="s">
        <v>5361</v>
      </c>
      <c r="B3467" s="193">
        <v>49226</v>
      </c>
    </row>
    <row r="3468" spans="1:2" x14ac:dyDescent="0.25">
      <c r="A3468" s="115" t="s">
        <v>5362</v>
      </c>
      <c r="B3468" s="193">
        <v>49227</v>
      </c>
    </row>
    <row r="3469" spans="1:2" x14ac:dyDescent="0.25">
      <c r="A3469" s="115" t="s">
        <v>5363</v>
      </c>
      <c r="B3469" s="193">
        <v>49228</v>
      </c>
    </row>
    <row r="3470" spans="1:2" x14ac:dyDescent="0.25">
      <c r="A3470" s="115" t="s">
        <v>5364</v>
      </c>
      <c r="B3470" s="193">
        <v>49229</v>
      </c>
    </row>
    <row r="3471" spans="1:2" x14ac:dyDescent="0.25">
      <c r="A3471" s="115" t="s">
        <v>5365</v>
      </c>
      <c r="B3471" s="193">
        <v>49230</v>
      </c>
    </row>
    <row r="3472" spans="1:2" x14ac:dyDescent="0.25">
      <c r="A3472" s="115" t="s">
        <v>5366</v>
      </c>
      <c r="B3472" s="193">
        <v>49231</v>
      </c>
    </row>
    <row r="3473" spans="1:2" x14ac:dyDescent="0.25">
      <c r="A3473" s="115" t="s">
        <v>5367</v>
      </c>
      <c r="B3473" s="193">
        <v>49232</v>
      </c>
    </row>
    <row r="3474" spans="1:2" x14ac:dyDescent="0.25">
      <c r="A3474" s="115" t="s">
        <v>5368</v>
      </c>
      <c r="B3474" s="193">
        <v>49233</v>
      </c>
    </row>
    <row r="3475" spans="1:2" x14ac:dyDescent="0.25">
      <c r="A3475" s="115" t="s">
        <v>5369</v>
      </c>
      <c r="B3475" s="193">
        <v>49234</v>
      </c>
    </row>
    <row r="3476" spans="1:2" x14ac:dyDescent="0.25">
      <c r="A3476" s="115" t="s">
        <v>5370</v>
      </c>
      <c r="B3476" s="193">
        <v>49235</v>
      </c>
    </row>
    <row r="3477" spans="1:2" x14ac:dyDescent="0.25">
      <c r="A3477" s="115" t="s">
        <v>5371</v>
      </c>
      <c r="B3477" s="193">
        <v>49236</v>
      </c>
    </row>
    <row r="3478" spans="1:2" x14ac:dyDescent="0.25">
      <c r="A3478" s="115" t="s">
        <v>5372</v>
      </c>
      <c r="B3478" s="193">
        <v>49237</v>
      </c>
    </row>
    <row r="3479" spans="1:2" x14ac:dyDescent="0.25">
      <c r="A3479" s="115" t="s">
        <v>5373</v>
      </c>
      <c r="B3479" s="193">
        <v>49238</v>
      </c>
    </row>
    <row r="3480" spans="1:2" x14ac:dyDescent="0.25">
      <c r="A3480" s="115" t="s">
        <v>5374</v>
      </c>
      <c r="B3480" s="193">
        <v>49239</v>
      </c>
    </row>
    <row r="3481" spans="1:2" x14ac:dyDescent="0.25">
      <c r="A3481" s="115" t="s">
        <v>5375</v>
      </c>
      <c r="B3481" s="193">
        <v>49240</v>
      </c>
    </row>
    <row r="3482" spans="1:2" x14ac:dyDescent="0.25">
      <c r="A3482" s="115" t="s">
        <v>5376</v>
      </c>
      <c r="B3482" s="193">
        <v>49241</v>
      </c>
    </row>
    <row r="3483" spans="1:2" x14ac:dyDescent="0.25">
      <c r="A3483" s="115" t="s">
        <v>5377</v>
      </c>
      <c r="B3483" s="193">
        <v>49242</v>
      </c>
    </row>
    <row r="3484" spans="1:2" x14ac:dyDescent="0.25">
      <c r="A3484" s="115" t="s">
        <v>5378</v>
      </c>
      <c r="B3484" s="193">
        <v>49243</v>
      </c>
    </row>
    <row r="3485" spans="1:2" x14ac:dyDescent="0.25">
      <c r="A3485" s="115" t="s">
        <v>5379</v>
      </c>
      <c r="B3485" s="193">
        <v>49244</v>
      </c>
    </row>
    <row r="3486" spans="1:2" x14ac:dyDescent="0.25">
      <c r="A3486" s="115" t="s">
        <v>5380</v>
      </c>
      <c r="B3486" s="193">
        <v>49245</v>
      </c>
    </row>
    <row r="3487" spans="1:2" x14ac:dyDescent="0.25">
      <c r="A3487" s="115" t="s">
        <v>5381</v>
      </c>
      <c r="B3487" s="193">
        <v>49246</v>
      </c>
    </row>
    <row r="3488" spans="1:2" x14ac:dyDescent="0.25">
      <c r="A3488" s="115" t="s">
        <v>5382</v>
      </c>
      <c r="B3488" s="193">
        <v>49247</v>
      </c>
    </row>
    <row r="3489" spans="1:2" x14ac:dyDescent="0.25">
      <c r="A3489" s="115" t="s">
        <v>5383</v>
      </c>
      <c r="B3489" s="193">
        <v>49248</v>
      </c>
    </row>
    <row r="3490" spans="1:2" x14ac:dyDescent="0.25">
      <c r="A3490" s="115" t="s">
        <v>5384</v>
      </c>
      <c r="B3490" s="193">
        <v>49249</v>
      </c>
    </row>
    <row r="3491" spans="1:2" x14ac:dyDescent="0.25">
      <c r="A3491" s="115" t="s">
        <v>5385</v>
      </c>
      <c r="B3491" s="193">
        <v>49250</v>
      </c>
    </row>
    <row r="3492" spans="1:2" x14ac:dyDescent="0.25">
      <c r="A3492" s="115" t="s">
        <v>5386</v>
      </c>
      <c r="B3492" s="193">
        <v>49251</v>
      </c>
    </row>
    <row r="3493" spans="1:2" x14ac:dyDescent="0.25">
      <c r="A3493" s="115" t="s">
        <v>5387</v>
      </c>
      <c r="B3493" s="193">
        <v>49252</v>
      </c>
    </row>
    <row r="3494" spans="1:2" x14ac:dyDescent="0.25">
      <c r="A3494" s="115" t="s">
        <v>5388</v>
      </c>
      <c r="B3494" s="193">
        <v>49253</v>
      </c>
    </row>
    <row r="3495" spans="1:2" x14ac:dyDescent="0.25">
      <c r="A3495" s="115" t="s">
        <v>5389</v>
      </c>
      <c r="B3495" s="193">
        <v>49254</v>
      </c>
    </row>
    <row r="3496" spans="1:2" x14ac:dyDescent="0.25">
      <c r="A3496" s="115" t="s">
        <v>5390</v>
      </c>
      <c r="B3496" s="193">
        <v>49255</v>
      </c>
    </row>
    <row r="3497" spans="1:2" x14ac:dyDescent="0.25">
      <c r="A3497" s="115" t="s">
        <v>5391</v>
      </c>
      <c r="B3497" s="193">
        <v>49256</v>
      </c>
    </row>
    <row r="3498" spans="1:2" x14ac:dyDescent="0.25">
      <c r="A3498" s="115" t="s">
        <v>5392</v>
      </c>
      <c r="B3498" s="193">
        <v>49257</v>
      </c>
    </row>
    <row r="3499" spans="1:2" x14ac:dyDescent="0.25">
      <c r="A3499" s="115" t="s">
        <v>5393</v>
      </c>
      <c r="B3499" s="193">
        <v>49258</v>
      </c>
    </row>
    <row r="3500" spans="1:2" x14ac:dyDescent="0.25">
      <c r="A3500" s="115" t="s">
        <v>5394</v>
      </c>
      <c r="B3500" s="193">
        <v>49259</v>
      </c>
    </row>
    <row r="3501" spans="1:2" x14ac:dyDescent="0.25">
      <c r="A3501" s="115" t="s">
        <v>5395</v>
      </c>
      <c r="B3501" s="193">
        <v>49260</v>
      </c>
    </row>
    <row r="3502" spans="1:2" x14ac:dyDescent="0.25">
      <c r="A3502" s="115" t="s">
        <v>5396</v>
      </c>
      <c r="B3502" s="193">
        <v>49261</v>
      </c>
    </row>
    <row r="3503" spans="1:2" x14ac:dyDescent="0.25">
      <c r="A3503" s="115" t="s">
        <v>5397</v>
      </c>
      <c r="B3503" s="193">
        <v>49262</v>
      </c>
    </row>
    <row r="3504" spans="1:2" x14ac:dyDescent="0.25">
      <c r="A3504" s="115" t="s">
        <v>5398</v>
      </c>
      <c r="B3504" s="193">
        <v>49263</v>
      </c>
    </row>
    <row r="3505" spans="1:2" x14ac:dyDescent="0.25">
      <c r="A3505" s="115" t="s">
        <v>5399</v>
      </c>
      <c r="B3505" s="193">
        <v>49264</v>
      </c>
    </row>
    <row r="3506" spans="1:2" x14ac:dyDescent="0.25">
      <c r="A3506" s="115" t="s">
        <v>5400</v>
      </c>
      <c r="B3506" s="193">
        <v>49265</v>
      </c>
    </row>
    <row r="3507" spans="1:2" x14ac:dyDescent="0.25">
      <c r="A3507" s="115" t="s">
        <v>5401</v>
      </c>
      <c r="B3507" s="193">
        <v>49266</v>
      </c>
    </row>
    <row r="3508" spans="1:2" x14ac:dyDescent="0.25">
      <c r="A3508" s="115" t="s">
        <v>5402</v>
      </c>
      <c r="B3508" s="193">
        <v>49267</v>
      </c>
    </row>
    <row r="3509" spans="1:2" x14ac:dyDescent="0.25">
      <c r="A3509" s="115" t="s">
        <v>5403</v>
      </c>
      <c r="B3509" s="193">
        <v>49268</v>
      </c>
    </row>
    <row r="3510" spans="1:2" x14ac:dyDescent="0.25">
      <c r="A3510" s="115" t="s">
        <v>5404</v>
      </c>
      <c r="B3510" s="193">
        <v>49269</v>
      </c>
    </row>
    <row r="3511" spans="1:2" x14ac:dyDescent="0.25">
      <c r="A3511" s="115" t="s">
        <v>5405</v>
      </c>
      <c r="B3511" s="193">
        <v>49270</v>
      </c>
    </row>
    <row r="3512" spans="1:2" x14ac:dyDescent="0.25">
      <c r="A3512" s="115" t="s">
        <v>5406</v>
      </c>
      <c r="B3512" s="193">
        <v>49271</v>
      </c>
    </row>
    <row r="3513" spans="1:2" x14ac:dyDescent="0.25">
      <c r="A3513" s="115" t="s">
        <v>5407</v>
      </c>
      <c r="B3513" s="193">
        <v>49272</v>
      </c>
    </row>
    <row r="3514" spans="1:2" x14ac:dyDescent="0.25">
      <c r="A3514" s="115" t="s">
        <v>5408</v>
      </c>
      <c r="B3514" s="193">
        <v>49273</v>
      </c>
    </row>
    <row r="3515" spans="1:2" x14ac:dyDescent="0.25">
      <c r="A3515" s="115" t="s">
        <v>5409</v>
      </c>
      <c r="B3515" s="193">
        <v>49274</v>
      </c>
    </row>
    <row r="3516" spans="1:2" x14ac:dyDescent="0.25">
      <c r="A3516" s="115" t="s">
        <v>5410</v>
      </c>
      <c r="B3516" s="193">
        <v>49275</v>
      </c>
    </row>
    <row r="3517" spans="1:2" x14ac:dyDescent="0.25">
      <c r="A3517" s="115" t="s">
        <v>5411</v>
      </c>
      <c r="B3517" s="193">
        <v>49276</v>
      </c>
    </row>
    <row r="3518" spans="1:2" x14ac:dyDescent="0.25">
      <c r="A3518" s="115" t="s">
        <v>5412</v>
      </c>
      <c r="B3518" s="193">
        <v>49277</v>
      </c>
    </row>
    <row r="3519" spans="1:2" x14ac:dyDescent="0.25">
      <c r="A3519" s="115" t="s">
        <v>5413</v>
      </c>
      <c r="B3519" s="193">
        <v>49278</v>
      </c>
    </row>
    <row r="3520" spans="1:2" x14ac:dyDescent="0.25">
      <c r="A3520" s="115" t="s">
        <v>5414</v>
      </c>
      <c r="B3520" s="193">
        <v>49279</v>
      </c>
    </row>
    <row r="3521" spans="1:2" x14ac:dyDescent="0.25">
      <c r="A3521" s="115" t="s">
        <v>5415</v>
      </c>
      <c r="B3521" s="193">
        <v>49280</v>
      </c>
    </row>
    <row r="3522" spans="1:2" x14ac:dyDescent="0.25">
      <c r="A3522" s="115" t="s">
        <v>5416</v>
      </c>
      <c r="B3522" s="193">
        <v>49281</v>
      </c>
    </row>
    <row r="3523" spans="1:2" x14ac:dyDescent="0.25">
      <c r="A3523" s="115" t="s">
        <v>5417</v>
      </c>
      <c r="B3523" s="193">
        <v>49282</v>
      </c>
    </row>
    <row r="3524" spans="1:2" x14ac:dyDescent="0.25">
      <c r="A3524" s="115" t="s">
        <v>5418</v>
      </c>
      <c r="B3524" s="193">
        <v>49283</v>
      </c>
    </row>
    <row r="3525" spans="1:2" x14ac:dyDescent="0.25">
      <c r="A3525" s="115" t="s">
        <v>5419</v>
      </c>
      <c r="B3525" s="193">
        <v>49284</v>
      </c>
    </row>
    <row r="3526" spans="1:2" x14ac:dyDescent="0.25">
      <c r="A3526" s="115" t="s">
        <v>5420</v>
      </c>
      <c r="B3526" s="193">
        <v>49285</v>
      </c>
    </row>
    <row r="3527" spans="1:2" x14ac:dyDescent="0.25">
      <c r="A3527" s="115" t="s">
        <v>5421</v>
      </c>
      <c r="B3527" s="193">
        <v>49286</v>
      </c>
    </row>
    <row r="3528" spans="1:2" x14ac:dyDescent="0.25">
      <c r="A3528" s="115" t="s">
        <v>5422</v>
      </c>
      <c r="B3528" s="193">
        <v>49287</v>
      </c>
    </row>
    <row r="3529" spans="1:2" x14ac:dyDescent="0.25">
      <c r="A3529" s="115" t="s">
        <v>5423</v>
      </c>
      <c r="B3529" s="193">
        <v>49288</v>
      </c>
    </row>
    <row r="3530" spans="1:2" x14ac:dyDescent="0.25">
      <c r="A3530" s="115" t="s">
        <v>5424</v>
      </c>
      <c r="B3530" s="193">
        <v>49289</v>
      </c>
    </row>
    <row r="3531" spans="1:2" x14ac:dyDescent="0.25">
      <c r="A3531" s="115" t="s">
        <v>5425</v>
      </c>
      <c r="B3531" s="193">
        <v>49290</v>
      </c>
    </row>
    <row r="3532" spans="1:2" x14ac:dyDescent="0.25">
      <c r="A3532" s="115" t="s">
        <v>5426</v>
      </c>
      <c r="B3532" s="193">
        <v>49291</v>
      </c>
    </row>
    <row r="3533" spans="1:2" x14ac:dyDescent="0.25">
      <c r="A3533" s="115" t="s">
        <v>5427</v>
      </c>
      <c r="B3533" s="193">
        <v>49292</v>
      </c>
    </row>
    <row r="3534" spans="1:2" x14ac:dyDescent="0.25">
      <c r="A3534" s="115" t="s">
        <v>5428</v>
      </c>
      <c r="B3534" s="193">
        <v>49293</v>
      </c>
    </row>
    <row r="3535" spans="1:2" x14ac:dyDescent="0.25">
      <c r="A3535" s="115" t="s">
        <v>5429</v>
      </c>
      <c r="B3535" s="193">
        <v>49294</v>
      </c>
    </row>
    <row r="3536" spans="1:2" x14ac:dyDescent="0.25">
      <c r="A3536" s="115" t="s">
        <v>5430</v>
      </c>
      <c r="B3536" s="193">
        <v>49295</v>
      </c>
    </row>
    <row r="3537" spans="1:2" x14ac:dyDescent="0.25">
      <c r="A3537" s="115" t="s">
        <v>5431</v>
      </c>
      <c r="B3537" s="193">
        <v>49296</v>
      </c>
    </row>
    <row r="3538" spans="1:2" x14ac:dyDescent="0.25">
      <c r="A3538" s="115" t="s">
        <v>5432</v>
      </c>
      <c r="B3538" s="193">
        <v>49297</v>
      </c>
    </row>
    <row r="3539" spans="1:2" x14ac:dyDescent="0.25">
      <c r="A3539" s="115" t="s">
        <v>5433</v>
      </c>
      <c r="B3539" s="193">
        <v>49298</v>
      </c>
    </row>
    <row r="3540" spans="1:2" x14ac:dyDescent="0.25">
      <c r="A3540" s="115" t="s">
        <v>5434</v>
      </c>
      <c r="B3540" s="193">
        <v>49299</v>
      </c>
    </row>
    <row r="3541" spans="1:2" x14ac:dyDescent="0.25">
      <c r="A3541" s="115" t="s">
        <v>5435</v>
      </c>
      <c r="B3541" s="193">
        <v>49300</v>
      </c>
    </row>
    <row r="3542" spans="1:2" x14ac:dyDescent="0.25">
      <c r="A3542" s="115" t="s">
        <v>5436</v>
      </c>
      <c r="B3542" s="193">
        <v>49301</v>
      </c>
    </row>
    <row r="3543" spans="1:2" x14ac:dyDescent="0.25">
      <c r="A3543" s="115" t="s">
        <v>5437</v>
      </c>
      <c r="B3543" s="193">
        <v>49302</v>
      </c>
    </row>
    <row r="3544" spans="1:2" x14ac:dyDescent="0.25">
      <c r="A3544" s="115" t="s">
        <v>5438</v>
      </c>
      <c r="B3544" s="193">
        <v>49303</v>
      </c>
    </row>
    <row r="3545" spans="1:2" x14ac:dyDescent="0.25">
      <c r="A3545" s="115" t="s">
        <v>5439</v>
      </c>
      <c r="B3545" s="193">
        <v>49304</v>
      </c>
    </row>
    <row r="3546" spans="1:2" x14ac:dyDescent="0.25">
      <c r="A3546" s="115" t="s">
        <v>5440</v>
      </c>
      <c r="B3546" s="193">
        <v>49305</v>
      </c>
    </row>
    <row r="3547" spans="1:2" x14ac:dyDescent="0.25">
      <c r="A3547" s="115" t="s">
        <v>5441</v>
      </c>
      <c r="B3547" s="193">
        <v>49306</v>
      </c>
    </row>
    <row r="3548" spans="1:2" x14ac:dyDescent="0.25">
      <c r="A3548" s="115" t="s">
        <v>5442</v>
      </c>
      <c r="B3548" s="193">
        <v>49307</v>
      </c>
    </row>
    <row r="3549" spans="1:2" x14ac:dyDescent="0.25">
      <c r="A3549" s="115" t="s">
        <v>5443</v>
      </c>
      <c r="B3549" s="193">
        <v>49308</v>
      </c>
    </row>
    <row r="3550" spans="1:2" x14ac:dyDescent="0.25">
      <c r="A3550" s="115" t="s">
        <v>5444</v>
      </c>
      <c r="B3550" s="193">
        <v>49309</v>
      </c>
    </row>
    <row r="3551" spans="1:2" x14ac:dyDescent="0.25">
      <c r="A3551" s="115" t="s">
        <v>5445</v>
      </c>
      <c r="B3551" s="193">
        <v>49310</v>
      </c>
    </row>
    <row r="3552" spans="1:2" x14ac:dyDescent="0.25">
      <c r="A3552" s="115" t="s">
        <v>5446</v>
      </c>
      <c r="B3552" s="193">
        <v>49311</v>
      </c>
    </row>
    <row r="3553" spans="1:2" x14ac:dyDescent="0.25">
      <c r="A3553" s="115" t="s">
        <v>5447</v>
      </c>
      <c r="B3553" s="193">
        <v>49312</v>
      </c>
    </row>
    <row r="3554" spans="1:2" x14ac:dyDescent="0.25">
      <c r="A3554" s="115" t="s">
        <v>5448</v>
      </c>
      <c r="B3554" s="193">
        <v>49313</v>
      </c>
    </row>
    <row r="3555" spans="1:2" x14ac:dyDescent="0.25">
      <c r="A3555" s="115" t="s">
        <v>5449</v>
      </c>
      <c r="B3555" s="193">
        <v>49314</v>
      </c>
    </row>
    <row r="3556" spans="1:2" x14ac:dyDescent="0.25">
      <c r="A3556" s="115" t="s">
        <v>5450</v>
      </c>
      <c r="B3556" s="193">
        <v>49315</v>
      </c>
    </row>
    <row r="3557" spans="1:2" x14ac:dyDescent="0.25">
      <c r="A3557" s="115" t="s">
        <v>5451</v>
      </c>
      <c r="B3557" s="193">
        <v>49316</v>
      </c>
    </row>
    <row r="3558" spans="1:2" x14ac:dyDescent="0.25">
      <c r="A3558" s="115" t="s">
        <v>5452</v>
      </c>
      <c r="B3558" s="193">
        <v>49317</v>
      </c>
    </row>
    <row r="3559" spans="1:2" x14ac:dyDescent="0.25">
      <c r="A3559" s="115" t="s">
        <v>5453</v>
      </c>
      <c r="B3559" s="193">
        <v>49318</v>
      </c>
    </row>
    <row r="3560" spans="1:2" x14ac:dyDescent="0.25">
      <c r="A3560" s="115" t="s">
        <v>5454</v>
      </c>
      <c r="B3560" s="193">
        <v>49319</v>
      </c>
    </row>
    <row r="3561" spans="1:2" x14ac:dyDescent="0.25">
      <c r="A3561" s="115" t="s">
        <v>5455</v>
      </c>
      <c r="B3561" s="193">
        <v>49320</v>
      </c>
    </row>
    <row r="3562" spans="1:2" x14ac:dyDescent="0.25">
      <c r="A3562" s="115" t="s">
        <v>5456</v>
      </c>
      <c r="B3562" s="193">
        <v>49321</v>
      </c>
    </row>
    <row r="3563" spans="1:2" x14ac:dyDescent="0.25">
      <c r="A3563" s="115" t="s">
        <v>5457</v>
      </c>
      <c r="B3563" s="193">
        <v>49322</v>
      </c>
    </row>
    <row r="3564" spans="1:2" x14ac:dyDescent="0.25">
      <c r="A3564" s="115" t="s">
        <v>5458</v>
      </c>
      <c r="B3564" s="193">
        <v>49323</v>
      </c>
    </row>
    <row r="3565" spans="1:2" x14ac:dyDescent="0.25">
      <c r="A3565" s="115" t="s">
        <v>5459</v>
      </c>
      <c r="B3565" s="193">
        <v>49324</v>
      </c>
    </row>
    <row r="3566" spans="1:2" x14ac:dyDescent="0.25">
      <c r="A3566" s="115" t="s">
        <v>5460</v>
      </c>
      <c r="B3566" s="193">
        <v>49325</v>
      </c>
    </row>
    <row r="3567" spans="1:2" x14ac:dyDescent="0.25">
      <c r="A3567" s="115" t="s">
        <v>5461</v>
      </c>
      <c r="B3567" s="193">
        <v>49326</v>
      </c>
    </row>
    <row r="3568" spans="1:2" x14ac:dyDescent="0.25">
      <c r="A3568" s="115" t="s">
        <v>5462</v>
      </c>
      <c r="B3568" s="193">
        <v>49327</v>
      </c>
    </row>
    <row r="3569" spans="1:2" x14ac:dyDescent="0.25">
      <c r="A3569" s="115" t="s">
        <v>5463</v>
      </c>
      <c r="B3569" s="193">
        <v>49328</v>
      </c>
    </row>
    <row r="3570" spans="1:2" x14ac:dyDescent="0.25">
      <c r="A3570" s="115" t="s">
        <v>5464</v>
      </c>
      <c r="B3570" s="193">
        <v>49329</v>
      </c>
    </row>
    <row r="3571" spans="1:2" x14ac:dyDescent="0.25">
      <c r="A3571" s="115" t="s">
        <v>5465</v>
      </c>
      <c r="B3571" s="193">
        <v>49330</v>
      </c>
    </row>
    <row r="3572" spans="1:2" x14ac:dyDescent="0.25">
      <c r="A3572" s="115" t="s">
        <v>5466</v>
      </c>
      <c r="B3572" s="193">
        <v>49331</v>
      </c>
    </row>
    <row r="3573" spans="1:2" x14ac:dyDescent="0.25">
      <c r="A3573" s="115" t="s">
        <v>5467</v>
      </c>
      <c r="B3573" s="193">
        <v>49332</v>
      </c>
    </row>
    <row r="3574" spans="1:2" x14ac:dyDescent="0.25">
      <c r="A3574" s="115" t="s">
        <v>5468</v>
      </c>
      <c r="B3574" s="193">
        <v>49333</v>
      </c>
    </row>
    <row r="3575" spans="1:2" x14ac:dyDescent="0.25">
      <c r="A3575" s="115" t="s">
        <v>5469</v>
      </c>
      <c r="B3575" s="193">
        <v>49334</v>
      </c>
    </row>
    <row r="3576" spans="1:2" x14ac:dyDescent="0.25">
      <c r="A3576" s="115" t="s">
        <v>5470</v>
      </c>
      <c r="B3576" s="193">
        <v>49335</v>
      </c>
    </row>
    <row r="3577" spans="1:2" x14ac:dyDescent="0.25">
      <c r="A3577" s="115" t="s">
        <v>5471</v>
      </c>
      <c r="B3577" s="193">
        <v>49336</v>
      </c>
    </row>
    <row r="3578" spans="1:2" x14ac:dyDescent="0.25">
      <c r="A3578" s="115" t="s">
        <v>5472</v>
      </c>
      <c r="B3578" s="193">
        <v>49337</v>
      </c>
    </row>
    <row r="3579" spans="1:2" x14ac:dyDescent="0.25">
      <c r="A3579" s="115" t="s">
        <v>5473</v>
      </c>
      <c r="B3579" s="193">
        <v>49338</v>
      </c>
    </row>
    <row r="3580" spans="1:2" x14ac:dyDescent="0.25">
      <c r="A3580" s="115" t="s">
        <v>5474</v>
      </c>
      <c r="B3580" s="193">
        <v>49339</v>
      </c>
    </row>
    <row r="3581" spans="1:2" x14ac:dyDescent="0.25">
      <c r="A3581" s="115" t="s">
        <v>5475</v>
      </c>
      <c r="B3581" s="193">
        <v>49340</v>
      </c>
    </row>
    <row r="3582" spans="1:2" x14ac:dyDescent="0.25">
      <c r="A3582" s="115" t="s">
        <v>5476</v>
      </c>
      <c r="B3582" s="193">
        <v>49341</v>
      </c>
    </row>
    <row r="3583" spans="1:2" x14ac:dyDescent="0.25">
      <c r="A3583" s="115" t="s">
        <v>5477</v>
      </c>
      <c r="B3583" s="193">
        <v>49342</v>
      </c>
    </row>
    <row r="3584" spans="1:2" x14ac:dyDescent="0.25">
      <c r="A3584" s="115" t="s">
        <v>5478</v>
      </c>
      <c r="B3584" s="193">
        <v>49343</v>
      </c>
    </row>
    <row r="3585" spans="1:2" x14ac:dyDescent="0.25">
      <c r="A3585" s="115" t="s">
        <v>5479</v>
      </c>
      <c r="B3585" s="193">
        <v>49344</v>
      </c>
    </row>
    <row r="3586" spans="1:2" x14ac:dyDescent="0.25">
      <c r="A3586" s="115" t="s">
        <v>5480</v>
      </c>
      <c r="B3586" s="193">
        <v>49345</v>
      </c>
    </row>
    <row r="3587" spans="1:2" x14ac:dyDescent="0.25">
      <c r="A3587" s="115" t="s">
        <v>5481</v>
      </c>
      <c r="B3587" s="193">
        <v>49346</v>
      </c>
    </row>
    <row r="3588" spans="1:2" x14ac:dyDescent="0.25">
      <c r="A3588" s="115" t="s">
        <v>5482</v>
      </c>
      <c r="B3588" s="193">
        <v>49347</v>
      </c>
    </row>
    <row r="3589" spans="1:2" x14ac:dyDescent="0.25">
      <c r="A3589" s="115" t="s">
        <v>5483</v>
      </c>
      <c r="B3589" s="193">
        <v>49348</v>
      </c>
    </row>
    <row r="3590" spans="1:2" x14ac:dyDescent="0.25">
      <c r="A3590" s="115" t="s">
        <v>5484</v>
      </c>
      <c r="B3590" s="193">
        <v>49349</v>
      </c>
    </row>
    <row r="3591" spans="1:2" x14ac:dyDescent="0.25">
      <c r="A3591" s="115" t="s">
        <v>5485</v>
      </c>
      <c r="B3591" s="193">
        <v>49350</v>
      </c>
    </row>
    <row r="3592" spans="1:2" x14ac:dyDescent="0.25">
      <c r="A3592" s="115" t="s">
        <v>5486</v>
      </c>
      <c r="B3592" s="193">
        <v>49351</v>
      </c>
    </row>
    <row r="3593" spans="1:2" x14ac:dyDescent="0.25">
      <c r="A3593" s="115" t="s">
        <v>5487</v>
      </c>
      <c r="B3593" s="193">
        <v>49352</v>
      </c>
    </row>
    <row r="3594" spans="1:2" x14ac:dyDescent="0.25">
      <c r="A3594" s="115" t="s">
        <v>5488</v>
      </c>
      <c r="B3594" s="193">
        <v>49353</v>
      </c>
    </row>
    <row r="3595" spans="1:2" x14ac:dyDescent="0.25">
      <c r="A3595" s="115" t="s">
        <v>5489</v>
      </c>
      <c r="B3595" s="193">
        <v>49354</v>
      </c>
    </row>
    <row r="3596" spans="1:2" x14ac:dyDescent="0.25">
      <c r="A3596" s="115" t="s">
        <v>5490</v>
      </c>
      <c r="B3596" s="193">
        <v>49355</v>
      </c>
    </row>
    <row r="3597" spans="1:2" x14ac:dyDescent="0.25">
      <c r="A3597" s="115" t="s">
        <v>5491</v>
      </c>
      <c r="B3597" s="193">
        <v>49356</v>
      </c>
    </row>
    <row r="3598" spans="1:2" x14ac:dyDescent="0.25">
      <c r="A3598" s="115" t="s">
        <v>5492</v>
      </c>
      <c r="B3598" s="193">
        <v>49357</v>
      </c>
    </row>
    <row r="3599" spans="1:2" x14ac:dyDescent="0.25">
      <c r="A3599" s="115" t="s">
        <v>5493</v>
      </c>
      <c r="B3599" s="193">
        <v>49358</v>
      </c>
    </row>
    <row r="3600" spans="1:2" x14ac:dyDescent="0.25">
      <c r="A3600" s="115" t="s">
        <v>5494</v>
      </c>
      <c r="B3600" s="193">
        <v>49359</v>
      </c>
    </row>
    <row r="3601" spans="1:2" x14ac:dyDescent="0.25">
      <c r="A3601" s="115" t="s">
        <v>5495</v>
      </c>
      <c r="B3601" s="193">
        <v>49360</v>
      </c>
    </row>
    <row r="3602" spans="1:2" x14ac:dyDescent="0.25">
      <c r="A3602" s="115" t="s">
        <v>5496</v>
      </c>
      <c r="B3602" s="193">
        <v>49361</v>
      </c>
    </row>
    <row r="3603" spans="1:2" x14ac:dyDescent="0.25">
      <c r="A3603" s="115" t="s">
        <v>5497</v>
      </c>
      <c r="B3603" s="193">
        <v>49362</v>
      </c>
    </row>
    <row r="3604" spans="1:2" x14ac:dyDescent="0.25">
      <c r="A3604" s="115" t="s">
        <v>5498</v>
      </c>
      <c r="B3604" s="193">
        <v>49363</v>
      </c>
    </row>
    <row r="3605" spans="1:2" x14ac:dyDescent="0.25">
      <c r="A3605" s="115" t="s">
        <v>5499</v>
      </c>
      <c r="B3605" s="193">
        <v>49364</v>
      </c>
    </row>
    <row r="3606" spans="1:2" x14ac:dyDescent="0.25">
      <c r="A3606" s="115" t="s">
        <v>5500</v>
      </c>
      <c r="B3606" s="193">
        <v>49365</v>
      </c>
    </row>
    <row r="3607" spans="1:2" x14ac:dyDescent="0.25">
      <c r="A3607" s="115" t="s">
        <v>5501</v>
      </c>
      <c r="B3607" s="193">
        <v>49366</v>
      </c>
    </row>
    <row r="3608" spans="1:2" x14ac:dyDescent="0.25">
      <c r="A3608" s="115" t="s">
        <v>5502</v>
      </c>
      <c r="B3608" s="193">
        <v>49367</v>
      </c>
    </row>
    <row r="3609" spans="1:2" x14ac:dyDescent="0.25">
      <c r="A3609" s="115" t="s">
        <v>5503</v>
      </c>
      <c r="B3609" s="193">
        <v>49368</v>
      </c>
    </row>
    <row r="3610" spans="1:2" x14ac:dyDescent="0.25">
      <c r="A3610" s="115" t="s">
        <v>5504</v>
      </c>
      <c r="B3610" s="193">
        <v>49369</v>
      </c>
    </row>
    <row r="3611" spans="1:2" x14ac:dyDescent="0.25">
      <c r="A3611" s="115" t="s">
        <v>5505</v>
      </c>
      <c r="B3611" s="193">
        <v>49370</v>
      </c>
    </row>
    <row r="3612" spans="1:2" x14ac:dyDescent="0.25">
      <c r="A3612" s="115" t="s">
        <v>5506</v>
      </c>
      <c r="B3612" s="193">
        <v>49371</v>
      </c>
    </row>
    <row r="3613" spans="1:2" x14ac:dyDescent="0.25">
      <c r="A3613" s="115" t="s">
        <v>5507</v>
      </c>
      <c r="B3613" s="193">
        <v>49372</v>
      </c>
    </row>
    <row r="3614" spans="1:2" x14ac:dyDescent="0.25">
      <c r="A3614" s="115" t="s">
        <v>5508</v>
      </c>
      <c r="B3614" s="193">
        <v>49373</v>
      </c>
    </row>
    <row r="3615" spans="1:2" x14ac:dyDescent="0.25">
      <c r="A3615" s="115" t="s">
        <v>5509</v>
      </c>
      <c r="B3615" s="193">
        <v>49374</v>
      </c>
    </row>
    <row r="3616" spans="1:2" x14ac:dyDescent="0.25">
      <c r="A3616" s="115" t="s">
        <v>5510</v>
      </c>
      <c r="B3616" s="193">
        <v>49375</v>
      </c>
    </row>
    <row r="3617" spans="1:2" x14ac:dyDescent="0.25">
      <c r="A3617" s="115" t="s">
        <v>5511</v>
      </c>
      <c r="B3617" s="193">
        <v>49376</v>
      </c>
    </row>
    <row r="3618" spans="1:2" x14ac:dyDescent="0.25">
      <c r="A3618" s="115" t="s">
        <v>5512</v>
      </c>
      <c r="B3618" s="193">
        <v>49377</v>
      </c>
    </row>
    <row r="3619" spans="1:2" x14ac:dyDescent="0.25">
      <c r="A3619" s="115" t="s">
        <v>5513</v>
      </c>
      <c r="B3619" s="193">
        <v>49378</v>
      </c>
    </row>
    <row r="3620" spans="1:2" x14ac:dyDescent="0.25">
      <c r="A3620" s="115" t="s">
        <v>5514</v>
      </c>
      <c r="B3620" s="193">
        <v>49379</v>
      </c>
    </row>
    <row r="3621" spans="1:2" x14ac:dyDescent="0.25">
      <c r="A3621" s="115" t="s">
        <v>5515</v>
      </c>
      <c r="B3621" s="193">
        <v>49380</v>
      </c>
    </row>
    <row r="3622" spans="1:2" x14ac:dyDescent="0.25">
      <c r="A3622" s="115" t="s">
        <v>5516</v>
      </c>
      <c r="B3622" s="193">
        <v>49381</v>
      </c>
    </row>
    <row r="3623" spans="1:2" x14ac:dyDescent="0.25">
      <c r="A3623" s="115" t="s">
        <v>5517</v>
      </c>
      <c r="B3623" s="193">
        <v>49382</v>
      </c>
    </row>
    <row r="3624" spans="1:2" x14ac:dyDescent="0.25">
      <c r="A3624" s="115" t="s">
        <v>5518</v>
      </c>
      <c r="B3624" s="193">
        <v>49383</v>
      </c>
    </row>
    <row r="3625" spans="1:2" x14ac:dyDescent="0.25">
      <c r="A3625" s="115" t="s">
        <v>5519</v>
      </c>
      <c r="B3625" s="193">
        <v>49384</v>
      </c>
    </row>
    <row r="3626" spans="1:2" x14ac:dyDescent="0.25">
      <c r="A3626" s="115" t="s">
        <v>5520</v>
      </c>
      <c r="B3626" s="193">
        <v>49385</v>
      </c>
    </row>
    <row r="3627" spans="1:2" x14ac:dyDescent="0.25">
      <c r="A3627" s="115" t="s">
        <v>5521</v>
      </c>
      <c r="B3627" s="193">
        <v>49386</v>
      </c>
    </row>
    <row r="3628" spans="1:2" x14ac:dyDescent="0.25">
      <c r="A3628" s="115" t="s">
        <v>5522</v>
      </c>
      <c r="B3628" s="193">
        <v>49387</v>
      </c>
    </row>
    <row r="3629" spans="1:2" x14ac:dyDescent="0.25">
      <c r="A3629" s="115" t="s">
        <v>5523</v>
      </c>
      <c r="B3629" s="193">
        <v>49388</v>
      </c>
    </row>
    <row r="3630" spans="1:2" x14ac:dyDescent="0.25">
      <c r="A3630" s="115" t="s">
        <v>5524</v>
      </c>
      <c r="B3630" s="193">
        <v>49389</v>
      </c>
    </row>
    <row r="3631" spans="1:2" x14ac:dyDescent="0.25">
      <c r="A3631" s="115" t="s">
        <v>5525</v>
      </c>
      <c r="B3631" s="193">
        <v>49390</v>
      </c>
    </row>
    <row r="3632" spans="1:2" x14ac:dyDescent="0.25">
      <c r="A3632" s="115" t="s">
        <v>5526</v>
      </c>
      <c r="B3632" s="193">
        <v>49391</v>
      </c>
    </row>
    <row r="3633" spans="1:2" x14ac:dyDescent="0.25">
      <c r="A3633" s="115" t="s">
        <v>5527</v>
      </c>
      <c r="B3633" s="193">
        <v>49392</v>
      </c>
    </row>
    <row r="3634" spans="1:2" x14ac:dyDescent="0.25">
      <c r="A3634" s="115" t="s">
        <v>5528</v>
      </c>
      <c r="B3634" s="193">
        <v>49393</v>
      </c>
    </row>
    <row r="3635" spans="1:2" x14ac:dyDescent="0.25">
      <c r="A3635" s="115" t="s">
        <v>5529</v>
      </c>
      <c r="B3635" s="193">
        <v>49394</v>
      </c>
    </row>
    <row r="3636" spans="1:2" x14ac:dyDescent="0.25">
      <c r="A3636" s="115" t="s">
        <v>5530</v>
      </c>
      <c r="B3636" s="193">
        <v>49395</v>
      </c>
    </row>
    <row r="3637" spans="1:2" x14ac:dyDescent="0.25">
      <c r="A3637" s="115" t="s">
        <v>5531</v>
      </c>
      <c r="B3637" s="193">
        <v>49396</v>
      </c>
    </row>
    <row r="3638" spans="1:2" x14ac:dyDescent="0.25">
      <c r="A3638" s="115" t="s">
        <v>5532</v>
      </c>
      <c r="B3638" s="193">
        <v>49397</v>
      </c>
    </row>
    <row r="3639" spans="1:2" x14ac:dyDescent="0.25">
      <c r="A3639" s="115" t="s">
        <v>5533</v>
      </c>
      <c r="B3639" s="193">
        <v>49398</v>
      </c>
    </row>
    <row r="3640" spans="1:2" x14ac:dyDescent="0.25">
      <c r="A3640" s="115" t="s">
        <v>5534</v>
      </c>
      <c r="B3640" s="193">
        <v>49399</v>
      </c>
    </row>
    <row r="3641" spans="1:2" x14ac:dyDescent="0.25">
      <c r="A3641" s="115" t="s">
        <v>5535</v>
      </c>
      <c r="B3641" s="193">
        <v>49400</v>
      </c>
    </row>
    <row r="3642" spans="1:2" x14ac:dyDescent="0.25">
      <c r="A3642" s="115" t="s">
        <v>5536</v>
      </c>
      <c r="B3642" s="193">
        <v>49401</v>
      </c>
    </row>
    <row r="3643" spans="1:2" x14ac:dyDescent="0.25">
      <c r="A3643" s="115" t="s">
        <v>5537</v>
      </c>
      <c r="B3643" s="193">
        <v>49402</v>
      </c>
    </row>
    <row r="3644" spans="1:2" x14ac:dyDescent="0.25">
      <c r="A3644" s="115" t="s">
        <v>5538</v>
      </c>
      <c r="B3644" s="193">
        <v>49403</v>
      </c>
    </row>
    <row r="3645" spans="1:2" x14ac:dyDescent="0.25">
      <c r="A3645" s="115" t="s">
        <v>5539</v>
      </c>
      <c r="B3645" s="193">
        <v>49404</v>
      </c>
    </row>
    <row r="3646" spans="1:2" x14ac:dyDescent="0.25">
      <c r="A3646" s="115" t="s">
        <v>5540</v>
      </c>
      <c r="B3646" s="193">
        <v>49405</v>
      </c>
    </row>
    <row r="3647" spans="1:2" x14ac:dyDescent="0.25">
      <c r="A3647" s="115" t="s">
        <v>5541</v>
      </c>
      <c r="B3647" s="193">
        <v>49406</v>
      </c>
    </row>
    <row r="3648" spans="1:2" x14ac:dyDescent="0.25">
      <c r="A3648" s="115" t="s">
        <v>5542</v>
      </c>
      <c r="B3648" s="193">
        <v>49407</v>
      </c>
    </row>
    <row r="3649" spans="1:2" x14ac:dyDescent="0.25">
      <c r="A3649" s="115" t="s">
        <v>5543</v>
      </c>
      <c r="B3649" s="193">
        <v>49408</v>
      </c>
    </row>
    <row r="3650" spans="1:2" x14ac:dyDescent="0.25">
      <c r="A3650" s="115" t="s">
        <v>5544</v>
      </c>
      <c r="B3650" s="193">
        <v>49409</v>
      </c>
    </row>
    <row r="3651" spans="1:2" x14ac:dyDescent="0.25">
      <c r="A3651" s="115" t="s">
        <v>5545</v>
      </c>
      <c r="B3651" s="193">
        <v>49410</v>
      </c>
    </row>
    <row r="3652" spans="1:2" x14ac:dyDescent="0.25">
      <c r="A3652" s="115" t="s">
        <v>5546</v>
      </c>
      <c r="B3652" s="193">
        <v>49411</v>
      </c>
    </row>
    <row r="3653" spans="1:2" x14ac:dyDescent="0.25">
      <c r="A3653" s="115" t="s">
        <v>5547</v>
      </c>
      <c r="B3653" s="193">
        <v>49412</v>
      </c>
    </row>
    <row r="3654" spans="1:2" x14ac:dyDescent="0.25">
      <c r="A3654" s="115" t="s">
        <v>5548</v>
      </c>
      <c r="B3654" s="193">
        <v>49413</v>
      </c>
    </row>
    <row r="3655" spans="1:2" x14ac:dyDescent="0.25">
      <c r="A3655" s="115" t="s">
        <v>5549</v>
      </c>
      <c r="B3655" s="193">
        <v>49414</v>
      </c>
    </row>
    <row r="3656" spans="1:2" x14ac:dyDescent="0.25">
      <c r="A3656" s="115" t="s">
        <v>5550</v>
      </c>
      <c r="B3656" s="193">
        <v>49415</v>
      </c>
    </row>
    <row r="3657" spans="1:2" x14ac:dyDescent="0.25">
      <c r="A3657" s="115" t="s">
        <v>5551</v>
      </c>
      <c r="B3657" s="193">
        <v>49416</v>
      </c>
    </row>
    <row r="3658" spans="1:2" x14ac:dyDescent="0.25">
      <c r="A3658" s="115" t="s">
        <v>5552</v>
      </c>
      <c r="B3658" s="193">
        <v>49417</v>
      </c>
    </row>
    <row r="3659" spans="1:2" x14ac:dyDescent="0.25">
      <c r="A3659" s="115" t="s">
        <v>5553</v>
      </c>
      <c r="B3659" s="193">
        <v>49418</v>
      </c>
    </row>
    <row r="3660" spans="1:2" x14ac:dyDescent="0.25">
      <c r="A3660" s="115" t="s">
        <v>5554</v>
      </c>
      <c r="B3660" s="193">
        <v>49419</v>
      </c>
    </row>
    <row r="3661" spans="1:2" x14ac:dyDescent="0.25">
      <c r="A3661" s="115" t="s">
        <v>5555</v>
      </c>
      <c r="B3661" s="193">
        <v>49420</v>
      </c>
    </row>
    <row r="3662" spans="1:2" x14ac:dyDescent="0.25">
      <c r="A3662" s="115" t="s">
        <v>5556</v>
      </c>
      <c r="B3662" s="193">
        <v>49421</v>
      </c>
    </row>
    <row r="3663" spans="1:2" x14ac:dyDescent="0.25">
      <c r="A3663" s="115" t="s">
        <v>5557</v>
      </c>
      <c r="B3663" s="193">
        <v>49422</v>
      </c>
    </row>
    <row r="3664" spans="1:2" x14ac:dyDescent="0.25">
      <c r="A3664" s="115" t="s">
        <v>5558</v>
      </c>
      <c r="B3664" s="193">
        <v>49423</v>
      </c>
    </row>
    <row r="3665" spans="1:2" x14ac:dyDescent="0.25">
      <c r="A3665" s="115" t="s">
        <v>5559</v>
      </c>
      <c r="B3665" s="193">
        <v>49424</v>
      </c>
    </row>
    <row r="3666" spans="1:2" x14ac:dyDescent="0.25">
      <c r="A3666" s="115" t="s">
        <v>5560</v>
      </c>
      <c r="B3666" s="193">
        <v>49425</v>
      </c>
    </row>
    <row r="3667" spans="1:2" x14ac:dyDescent="0.25">
      <c r="A3667" s="115" t="s">
        <v>5561</v>
      </c>
      <c r="B3667" s="193">
        <v>49426</v>
      </c>
    </row>
    <row r="3668" spans="1:2" x14ac:dyDescent="0.25">
      <c r="A3668" s="115" t="s">
        <v>5562</v>
      </c>
      <c r="B3668" s="193">
        <v>49427</v>
      </c>
    </row>
    <row r="3669" spans="1:2" x14ac:dyDescent="0.25">
      <c r="A3669" s="115" t="s">
        <v>5563</v>
      </c>
      <c r="B3669" s="193">
        <v>49428</v>
      </c>
    </row>
    <row r="3670" spans="1:2" x14ac:dyDescent="0.25">
      <c r="A3670" s="115" t="s">
        <v>5564</v>
      </c>
      <c r="B3670" s="193">
        <v>49429</v>
      </c>
    </row>
    <row r="3671" spans="1:2" x14ac:dyDescent="0.25">
      <c r="A3671" s="115" t="s">
        <v>5565</v>
      </c>
      <c r="B3671" s="193">
        <v>49430</v>
      </c>
    </row>
    <row r="3672" spans="1:2" x14ac:dyDescent="0.25">
      <c r="A3672" s="115" t="s">
        <v>5566</v>
      </c>
      <c r="B3672" s="193">
        <v>49431</v>
      </c>
    </row>
    <row r="3673" spans="1:2" x14ac:dyDescent="0.25">
      <c r="A3673" s="115" t="s">
        <v>5567</v>
      </c>
      <c r="B3673" s="193">
        <v>49432</v>
      </c>
    </row>
    <row r="3674" spans="1:2" x14ac:dyDescent="0.25">
      <c r="A3674" s="115" t="s">
        <v>5568</v>
      </c>
      <c r="B3674" s="193">
        <v>49433</v>
      </c>
    </row>
    <row r="3675" spans="1:2" x14ac:dyDescent="0.25">
      <c r="A3675" s="115" t="s">
        <v>5569</v>
      </c>
      <c r="B3675" s="193">
        <v>49434</v>
      </c>
    </row>
    <row r="3676" spans="1:2" x14ac:dyDescent="0.25">
      <c r="A3676" s="115" t="s">
        <v>5570</v>
      </c>
      <c r="B3676" s="193">
        <v>49435</v>
      </c>
    </row>
    <row r="3677" spans="1:2" x14ac:dyDescent="0.25">
      <c r="A3677" s="115" t="s">
        <v>5571</v>
      </c>
      <c r="B3677" s="193">
        <v>49436</v>
      </c>
    </row>
    <row r="3678" spans="1:2" x14ac:dyDescent="0.25">
      <c r="A3678" s="115" t="s">
        <v>5572</v>
      </c>
      <c r="B3678" s="193">
        <v>49437</v>
      </c>
    </row>
    <row r="3679" spans="1:2" x14ac:dyDescent="0.25">
      <c r="A3679" s="115" t="s">
        <v>5573</v>
      </c>
      <c r="B3679" s="193">
        <v>49438</v>
      </c>
    </row>
    <row r="3680" spans="1:2" x14ac:dyDescent="0.25">
      <c r="A3680" s="115" t="s">
        <v>5574</v>
      </c>
      <c r="B3680" s="193">
        <v>49439</v>
      </c>
    </row>
    <row r="3681" spans="1:2" x14ac:dyDescent="0.25">
      <c r="A3681" s="115" t="s">
        <v>5575</v>
      </c>
      <c r="B3681" s="193">
        <v>49440</v>
      </c>
    </row>
    <row r="3682" spans="1:2" x14ac:dyDescent="0.25">
      <c r="A3682" s="115" t="s">
        <v>5576</v>
      </c>
      <c r="B3682" s="193">
        <v>49441</v>
      </c>
    </row>
    <row r="3683" spans="1:2" x14ac:dyDescent="0.25">
      <c r="A3683" s="115" t="s">
        <v>5577</v>
      </c>
      <c r="B3683" s="193">
        <v>49442</v>
      </c>
    </row>
    <row r="3684" spans="1:2" x14ac:dyDescent="0.25">
      <c r="A3684" s="115" t="s">
        <v>5578</v>
      </c>
      <c r="B3684" s="193">
        <v>49443</v>
      </c>
    </row>
    <row r="3685" spans="1:2" x14ac:dyDescent="0.25">
      <c r="A3685" s="115" t="s">
        <v>5579</v>
      </c>
      <c r="B3685" s="193">
        <v>49444</v>
      </c>
    </row>
    <row r="3686" spans="1:2" x14ac:dyDescent="0.25">
      <c r="A3686" s="115" t="s">
        <v>5580</v>
      </c>
      <c r="B3686" s="193">
        <v>49445</v>
      </c>
    </row>
    <row r="3687" spans="1:2" x14ac:dyDescent="0.25">
      <c r="A3687" s="115" t="s">
        <v>5581</v>
      </c>
      <c r="B3687" s="193">
        <v>49446</v>
      </c>
    </row>
    <row r="3688" spans="1:2" x14ac:dyDescent="0.25">
      <c r="A3688" s="115" t="s">
        <v>5582</v>
      </c>
      <c r="B3688" s="193">
        <v>49447</v>
      </c>
    </row>
    <row r="3689" spans="1:2" x14ac:dyDescent="0.25">
      <c r="A3689" s="115" t="s">
        <v>5583</v>
      </c>
      <c r="B3689" s="193">
        <v>49448</v>
      </c>
    </row>
    <row r="3690" spans="1:2" x14ac:dyDescent="0.25">
      <c r="A3690" s="115" t="s">
        <v>5584</v>
      </c>
      <c r="B3690" s="193">
        <v>49449</v>
      </c>
    </row>
    <row r="3691" spans="1:2" x14ac:dyDescent="0.25">
      <c r="A3691" s="115" t="s">
        <v>5585</v>
      </c>
      <c r="B3691" s="193">
        <v>49450</v>
      </c>
    </row>
    <row r="3692" spans="1:2" x14ac:dyDescent="0.25">
      <c r="A3692" s="115" t="s">
        <v>5586</v>
      </c>
      <c r="B3692" s="193">
        <v>49451</v>
      </c>
    </row>
    <row r="3693" spans="1:2" x14ac:dyDescent="0.25">
      <c r="A3693" s="115" t="s">
        <v>5587</v>
      </c>
      <c r="B3693" s="193">
        <v>49452</v>
      </c>
    </row>
    <row r="3694" spans="1:2" x14ac:dyDescent="0.25">
      <c r="A3694" s="115" t="s">
        <v>5588</v>
      </c>
      <c r="B3694" s="193">
        <v>49453</v>
      </c>
    </row>
    <row r="3695" spans="1:2" x14ac:dyDescent="0.25">
      <c r="A3695" s="115" t="s">
        <v>5589</v>
      </c>
      <c r="B3695" s="193">
        <v>49454</v>
      </c>
    </row>
    <row r="3696" spans="1:2" x14ac:dyDescent="0.25">
      <c r="A3696" s="115" t="s">
        <v>5590</v>
      </c>
      <c r="B3696" s="193">
        <v>49455</v>
      </c>
    </row>
    <row r="3697" spans="1:2" x14ac:dyDescent="0.25">
      <c r="A3697" s="115" t="s">
        <v>5591</v>
      </c>
      <c r="B3697" s="193">
        <v>49456</v>
      </c>
    </row>
    <row r="3698" spans="1:2" x14ac:dyDescent="0.25">
      <c r="A3698" s="115" t="s">
        <v>5592</v>
      </c>
      <c r="B3698" s="193">
        <v>49457</v>
      </c>
    </row>
    <row r="3699" spans="1:2" x14ac:dyDescent="0.25">
      <c r="A3699" s="115" t="s">
        <v>5593</v>
      </c>
      <c r="B3699" s="193">
        <v>49458</v>
      </c>
    </row>
    <row r="3700" spans="1:2" x14ac:dyDescent="0.25">
      <c r="A3700" s="115" t="s">
        <v>5594</v>
      </c>
      <c r="B3700" s="193">
        <v>49459</v>
      </c>
    </row>
    <row r="3701" spans="1:2" x14ac:dyDescent="0.25">
      <c r="A3701" s="115" t="s">
        <v>5595</v>
      </c>
      <c r="B3701" s="193">
        <v>49460</v>
      </c>
    </row>
    <row r="3702" spans="1:2" x14ac:dyDescent="0.25">
      <c r="A3702" s="115" t="s">
        <v>5596</v>
      </c>
      <c r="B3702" s="193">
        <v>49461</v>
      </c>
    </row>
    <row r="3703" spans="1:2" x14ac:dyDescent="0.25">
      <c r="A3703" s="115" t="s">
        <v>5597</v>
      </c>
      <c r="B3703" s="193">
        <v>49462</v>
      </c>
    </row>
    <row r="3704" spans="1:2" x14ac:dyDescent="0.25">
      <c r="A3704" s="115" t="s">
        <v>5598</v>
      </c>
      <c r="B3704" s="193">
        <v>49463</v>
      </c>
    </row>
    <row r="3705" spans="1:2" x14ac:dyDescent="0.25">
      <c r="A3705" s="115" t="s">
        <v>5599</v>
      </c>
      <c r="B3705" s="193">
        <v>49464</v>
      </c>
    </row>
    <row r="3706" spans="1:2" x14ac:dyDescent="0.25">
      <c r="A3706" s="115" t="s">
        <v>5600</v>
      </c>
      <c r="B3706" s="193">
        <v>49465</v>
      </c>
    </row>
    <row r="3707" spans="1:2" x14ac:dyDescent="0.25">
      <c r="A3707" s="115" t="s">
        <v>5601</v>
      </c>
      <c r="B3707" s="193">
        <v>49466</v>
      </c>
    </row>
    <row r="3708" spans="1:2" x14ac:dyDescent="0.25">
      <c r="A3708" s="115" t="s">
        <v>5602</v>
      </c>
      <c r="B3708" s="193">
        <v>49467</v>
      </c>
    </row>
    <row r="3709" spans="1:2" x14ac:dyDescent="0.25">
      <c r="A3709" s="115" t="s">
        <v>5603</v>
      </c>
      <c r="B3709" s="193">
        <v>49468</v>
      </c>
    </row>
    <row r="3710" spans="1:2" x14ac:dyDescent="0.25">
      <c r="A3710" s="115" t="s">
        <v>5604</v>
      </c>
      <c r="B3710" s="193">
        <v>49469</v>
      </c>
    </row>
    <row r="3711" spans="1:2" x14ac:dyDescent="0.25">
      <c r="A3711" s="115" t="s">
        <v>5605</v>
      </c>
      <c r="B3711" s="193">
        <v>49470</v>
      </c>
    </row>
    <row r="3712" spans="1:2" x14ac:dyDescent="0.25">
      <c r="A3712" s="115" t="s">
        <v>5606</v>
      </c>
      <c r="B3712" s="193">
        <v>49471</v>
      </c>
    </row>
    <row r="3713" spans="1:2" x14ac:dyDescent="0.25">
      <c r="A3713" s="115" t="s">
        <v>5607</v>
      </c>
      <c r="B3713" s="193">
        <v>49472</v>
      </c>
    </row>
    <row r="3714" spans="1:2" x14ac:dyDescent="0.25">
      <c r="A3714" s="115" t="s">
        <v>5608</v>
      </c>
      <c r="B3714" s="193">
        <v>49473</v>
      </c>
    </row>
    <row r="3715" spans="1:2" x14ac:dyDescent="0.25">
      <c r="A3715" s="115" t="s">
        <v>5609</v>
      </c>
      <c r="B3715" s="193">
        <v>49474</v>
      </c>
    </row>
    <row r="3716" spans="1:2" x14ac:dyDescent="0.25">
      <c r="A3716" s="115" t="s">
        <v>5610</v>
      </c>
      <c r="B3716" s="193">
        <v>49475</v>
      </c>
    </row>
    <row r="3717" spans="1:2" x14ac:dyDescent="0.25">
      <c r="A3717" s="115" t="s">
        <v>5611</v>
      </c>
      <c r="B3717" s="193">
        <v>49476</v>
      </c>
    </row>
    <row r="3718" spans="1:2" x14ac:dyDescent="0.25">
      <c r="A3718" s="115" t="s">
        <v>5612</v>
      </c>
      <c r="B3718" s="193">
        <v>49477</v>
      </c>
    </row>
    <row r="3719" spans="1:2" x14ac:dyDescent="0.25">
      <c r="A3719" s="115" t="s">
        <v>5613</v>
      </c>
      <c r="B3719" s="193">
        <v>49478</v>
      </c>
    </row>
    <row r="3720" spans="1:2" x14ac:dyDescent="0.25">
      <c r="A3720" s="115" t="s">
        <v>5614</v>
      </c>
      <c r="B3720" s="193">
        <v>49479</v>
      </c>
    </row>
    <row r="3721" spans="1:2" x14ac:dyDescent="0.25">
      <c r="A3721" s="115" t="s">
        <v>5615</v>
      </c>
      <c r="B3721" s="193">
        <v>49480</v>
      </c>
    </row>
    <row r="3722" spans="1:2" x14ac:dyDescent="0.25">
      <c r="A3722" s="115" t="s">
        <v>5616</v>
      </c>
      <c r="B3722" s="193">
        <v>49481</v>
      </c>
    </row>
    <row r="3723" spans="1:2" x14ac:dyDescent="0.25">
      <c r="A3723" s="115" t="s">
        <v>5617</v>
      </c>
      <c r="B3723" s="193">
        <v>49482</v>
      </c>
    </row>
    <row r="3724" spans="1:2" x14ac:dyDescent="0.25">
      <c r="A3724" s="115" t="s">
        <v>5618</v>
      </c>
      <c r="B3724" s="193">
        <v>49483</v>
      </c>
    </row>
    <row r="3725" spans="1:2" x14ac:dyDescent="0.25">
      <c r="A3725" s="115" t="s">
        <v>5619</v>
      </c>
      <c r="B3725" s="193">
        <v>49484</v>
      </c>
    </row>
    <row r="3726" spans="1:2" x14ac:dyDescent="0.25">
      <c r="A3726" s="115" t="s">
        <v>5620</v>
      </c>
      <c r="B3726" s="193">
        <v>49485</v>
      </c>
    </row>
    <row r="3727" spans="1:2" x14ac:dyDescent="0.25">
      <c r="A3727" s="115" t="s">
        <v>5621</v>
      </c>
      <c r="B3727" s="193">
        <v>49486</v>
      </c>
    </row>
    <row r="3728" spans="1:2" x14ac:dyDescent="0.25">
      <c r="A3728" s="115" t="s">
        <v>5622</v>
      </c>
      <c r="B3728" s="193">
        <v>49487</v>
      </c>
    </row>
    <row r="3729" spans="1:2" x14ac:dyDescent="0.25">
      <c r="A3729" s="115" t="s">
        <v>5623</v>
      </c>
      <c r="B3729" s="193">
        <v>49488</v>
      </c>
    </row>
    <row r="3730" spans="1:2" x14ac:dyDescent="0.25">
      <c r="A3730" s="115" t="s">
        <v>5624</v>
      </c>
      <c r="B3730" s="193">
        <v>49489</v>
      </c>
    </row>
    <row r="3731" spans="1:2" x14ac:dyDescent="0.25">
      <c r="A3731" s="115" t="s">
        <v>5625</v>
      </c>
      <c r="B3731" s="193">
        <v>49490</v>
      </c>
    </row>
    <row r="3732" spans="1:2" x14ac:dyDescent="0.25">
      <c r="A3732" s="115" t="s">
        <v>5626</v>
      </c>
      <c r="B3732" s="193">
        <v>49491</v>
      </c>
    </row>
    <row r="3733" spans="1:2" x14ac:dyDescent="0.25">
      <c r="A3733" s="115" t="s">
        <v>5627</v>
      </c>
      <c r="B3733" s="193">
        <v>49492</v>
      </c>
    </row>
    <row r="3734" spans="1:2" x14ac:dyDescent="0.25">
      <c r="A3734" s="115" t="s">
        <v>5628</v>
      </c>
      <c r="B3734" s="193">
        <v>49493</v>
      </c>
    </row>
    <row r="3735" spans="1:2" x14ac:dyDescent="0.25">
      <c r="A3735" s="115" t="s">
        <v>5629</v>
      </c>
      <c r="B3735" s="193">
        <v>49494</v>
      </c>
    </row>
    <row r="3736" spans="1:2" x14ac:dyDescent="0.25">
      <c r="A3736" s="115" t="s">
        <v>5630</v>
      </c>
      <c r="B3736" s="193">
        <v>49495</v>
      </c>
    </row>
    <row r="3737" spans="1:2" x14ac:dyDescent="0.25">
      <c r="A3737" s="115" t="s">
        <v>5631</v>
      </c>
      <c r="B3737" s="193">
        <v>49496</v>
      </c>
    </row>
    <row r="3738" spans="1:2" x14ac:dyDescent="0.25">
      <c r="A3738" s="115" t="s">
        <v>5632</v>
      </c>
      <c r="B3738" s="193">
        <v>49497</v>
      </c>
    </row>
    <row r="3739" spans="1:2" x14ac:dyDescent="0.25">
      <c r="A3739" s="115" t="s">
        <v>5633</v>
      </c>
      <c r="B3739" s="193">
        <v>49498</v>
      </c>
    </row>
    <row r="3740" spans="1:2" x14ac:dyDescent="0.25">
      <c r="A3740" s="115" t="s">
        <v>5634</v>
      </c>
      <c r="B3740" s="193">
        <v>49499</v>
      </c>
    </row>
    <row r="3741" spans="1:2" x14ac:dyDescent="0.25">
      <c r="A3741" s="115" t="s">
        <v>5635</v>
      </c>
      <c r="B3741" s="193">
        <v>49500</v>
      </c>
    </row>
    <row r="3742" spans="1:2" x14ac:dyDescent="0.25">
      <c r="A3742" s="115" t="s">
        <v>5636</v>
      </c>
      <c r="B3742" s="193">
        <v>49501</v>
      </c>
    </row>
    <row r="3743" spans="1:2" x14ac:dyDescent="0.25">
      <c r="A3743" s="115" t="s">
        <v>5637</v>
      </c>
      <c r="B3743" s="193">
        <v>49502</v>
      </c>
    </row>
    <row r="3744" spans="1:2" x14ac:dyDescent="0.25">
      <c r="A3744" s="115" t="s">
        <v>5638</v>
      </c>
      <c r="B3744" s="193">
        <v>49503</v>
      </c>
    </row>
    <row r="3745" spans="1:2" x14ac:dyDescent="0.25">
      <c r="A3745" s="115" t="s">
        <v>5639</v>
      </c>
      <c r="B3745" s="193">
        <v>49504</v>
      </c>
    </row>
    <row r="3746" spans="1:2" x14ac:dyDescent="0.25">
      <c r="A3746" s="115" t="s">
        <v>5640</v>
      </c>
      <c r="B3746" s="193">
        <v>49505</v>
      </c>
    </row>
    <row r="3747" spans="1:2" x14ac:dyDescent="0.25">
      <c r="A3747" s="115" t="s">
        <v>5641</v>
      </c>
      <c r="B3747" s="193">
        <v>49506</v>
      </c>
    </row>
    <row r="3748" spans="1:2" x14ac:dyDescent="0.25">
      <c r="A3748" s="115" t="s">
        <v>5642</v>
      </c>
      <c r="B3748" s="193">
        <v>49507</v>
      </c>
    </row>
    <row r="3749" spans="1:2" x14ac:dyDescent="0.25">
      <c r="A3749" s="115" t="s">
        <v>5643</v>
      </c>
      <c r="B3749" s="193">
        <v>49508</v>
      </c>
    </row>
    <row r="3750" spans="1:2" x14ac:dyDescent="0.25">
      <c r="A3750" s="115" t="s">
        <v>5644</v>
      </c>
      <c r="B3750" s="193">
        <v>49509</v>
      </c>
    </row>
    <row r="3751" spans="1:2" x14ac:dyDescent="0.25">
      <c r="A3751" s="115" t="s">
        <v>5645</v>
      </c>
      <c r="B3751" s="193">
        <v>49510</v>
      </c>
    </row>
    <row r="3752" spans="1:2" x14ac:dyDescent="0.25">
      <c r="A3752" s="115" t="s">
        <v>5646</v>
      </c>
      <c r="B3752" s="193">
        <v>49511</v>
      </c>
    </row>
    <row r="3753" spans="1:2" x14ac:dyDescent="0.25">
      <c r="A3753" s="115" t="s">
        <v>5647</v>
      </c>
      <c r="B3753" s="193">
        <v>49512</v>
      </c>
    </row>
    <row r="3754" spans="1:2" x14ac:dyDescent="0.25">
      <c r="A3754" s="115" t="s">
        <v>5648</v>
      </c>
      <c r="B3754" s="193">
        <v>49513</v>
      </c>
    </row>
    <row r="3755" spans="1:2" x14ac:dyDescent="0.25">
      <c r="A3755" s="115" t="s">
        <v>5649</v>
      </c>
      <c r="B3755" s="193">
        <v>49514</v>
      </c>
    </row>
    <row r="3756" spans="1:2" x14ac:dyDescent="0.25">
      <c r="A3756" s="115" t="s">
        <v>5650</v>
      </c>
      <c r="B3756" s="193">
        <v>49515</v>
      </c>
    </row>
    <row r="3757" spans="1:2" x14ac:dyDescent="0.25">
      <c r="A3757" s="115" t="s">
        <v>5651</v>
      </c>
      <c r="B3757" s="193">
        <v>49516</v>
      </c>
    </row>
    <row r="3758" spans="1:2" x14ac:dyDescent="0.25">
      <c r="A3758" s="115" t="s">
        <v>5652</v>
      </c>
      <c r="B3758" s="193">
        <v>49517</v>
      </c>
    </row>
    <row r="3759" spans="1:2" x14ac:dyDescent="0.25">
      <c r="A3759" s="115" t="s">
        <v>5653</v>
      </c>
      <c r="B3759" s="193">
        <v>49518</v>
      </c>
    </row>
    <row r="3760" spans="1:2" x14ac:dyDescent="0.25">
      <c r="A3760" s="115" t="s">
        <v>5654</v>
      </c>
      <c r="B3760" s="193">
        <v>49519</v>
      </c>
    </row>
    <row r="3761" spans="1:2" x14ac:dyDescent="0.25">
      <c r="A3761" s="115" t="s">
        <v>5655</v>
      </c>
      <c r="B3761" s="193">
        <v>49520</v>
      </c>
    </row>
    <row r="3762" spans="1:2" x14ac:dyDescent="0.25">
      <c r="A3762" s="115" t="s">
        <v>5656</v>
      </c>
      <c r="B3762" s="193">
        <v>49521</v>
      </c>
    </row>
    <row r="3763" spans="1:2" x14ac:dyDescent="0.25">
      <c r="A3763" s="115" t="s">
        <v>5657</v>
      </c>
      <c r="B3763" s="193">
        <v>49522</v>
      </c>
    </row>
    <row r="3764" spans="1:2" x14ac:dyDescent="0.25">
      <c r="A3764" s="115" t="s">
        <v>5658</v>
      </c>
      <c r="B3764" s="193">
        <v>49523</v>
      </c>
    </row>
    <row r="3765" spans="1:2" x14ac:dyDescent="0.25">
      <c r="A3765" s="115" t="s">
        <v>5659</v>
      </c>
      <c r="B3765" s="193">
        <v>49524</v>
      </c>
    </row>
    <row r="3766" spans="1:2" x14ac:dyDescent="0.25">
      <c r="A3766" s="115" t="s">
        <v>5660</v>
      </c>
      <c r="B3766" s="193">
        <v>49525</v>
      </c>
    </row>
    <row r="3767" spans="1:2" x14ac:dyDescent="0.25">
      <c r="A3767" s="115" t="s">
        <v>5661</v>
      </c>
      <c r="B3767" s="193">
        <v>49526</v>
      </c>
    </row>
    <row r="3768" spans="1:2" x14ac:dyDescent="0.25">
      <c r="A3768" s="115" t="s">
        <v>5662</v>
      </c>
      <c r="B3768" s="193">
        <v>49527</v>
      </c>
    </row>
    <row r="3769" spans="1:2" x14ac:dyDescent="0.25">
      <c r="A3769" s="115" t="s">
        <v>5663</v>
      </c>
      <c r="B3769" s="193">
        <v>49528</v>
      </c>
    </row>
    <row r="3770" spans="1:2" x14ac:dyDescent="0.25">
      <c r="A3770" s="115" t="s">
        <v>5664</v>
      </c>
      <c r="B3770" s="193">
        <v>49529</v>
      </c>
    </row>
    <row r="3771" spans="1:2" x14ac:dyDescent="0.25">
      <c r="A3771" s="115" t="s">
        <v>5665</v>
      </c>
      <c r="B3771" s="193">
        <v>49530</v>
      </c>
    </row>
    <row r="3772" spans="1:2" x14ac:dyDescent="0.25">
      <c r="A3772" s="115" t="s">
        <v>5666</v>
      </c>
      <c r="B3772" s="193">
        <v>49531</v>
      </c>
    </row>
    <row r="3773" spans="1:2" x14ac:dyDescent="0.25">
      <c r="A3773" s="115" t="s">
        <v>5667</v>
      </c>
      <c r="B3773" s="193">
        <v>49532</v>
      </c>
    </row>
    <row r="3774" spans="1:2" x14ac:dyDescent="0.25">
      <c r="A3774" s="115" t="s">
        <v>5668</v>
      </c>
      <c r="B3774" s="193">
        <v>49533</v>
      </c>
    </row>
    <row r="3775" spans="1:2" x14ac:dyDescent="0.25">
      <c r="A3775" s="115" t="s">
        <v>5669</v>
      </c>
      <c r="B3775" s="193">
        <v>49534</v>
      </c>
    </row>
    <row r="3776" spans="1:2" x14ac:dyDescent="0.25">
      <c r="A3776" s="115" t="s">
        <v>5670</v>
      </c>
      <c r="B3776" s="193">
        <v>49535</v>
      </c>
    </row>
    <row r="3777" spans="1:2" x14ac:dyDescent="0.25">
      <c r="A3777" s="115" t="s">
        <v>5671</v>
      </c>
      <c r="B3777" s="193">
        <v>49536</v>
      </c>
    </row>
    <row r="3778" spans="1:2" x14ac:dyDescent="0.25">
      <c r="A3778" s="115" t="s">
        <v>5672</v>
      </c>
      <c r="B3778" s="193">
        <v>49537</v>
      </c>
    </row>
    <row r="3779" spans="1:2" x14ac:dyDescent="0.25">
      <c r="A3779" s="115" t="s">
        <v>5673</v>
      </c>
      <c r="B3779" s="193">
        <v>49538</v>
      </c>
    </row>
    <row r="3780" spans="1:2" x14ac:dyDescent="0.25">
      <c r="A3780" s="115" t="s">
        <v>5674</v>
      </c>
      <c r="B3780" s="193">
        <v>49539</v>
      </c>
    </row>
    <row r="3781" spans="1:2" x14ac:dyDescent="0.25">
      <c r="A3781" s="115" t="s">
        <v>5675</v>
      </c>
      <c r="B3781" s="193">
        <v>49540</v>
      </c>
    </row>
    <row r="3782" spans="1:2" x14ac:dyDescent="0.25">
      <c r="A3782" s="115" t="s">
        <v>5676</v>
      </c>
      <c r="B3782" s="193">
        <v>49541</v>
      </c>
    </row>
    <row r="3783" spans="1:2" x14ac:dyDescent="0.25">
      <c r="A3783" s="115" t="s">
        <v>5677</v>
      </c>
      <c r="B3783" s="193">
        <v>49542</v>
      </c>
    </row>
    <row r="3784" spans="1:2" x14ac:dyDescent="0.25">
      <c r="A3784" s="115" t="s">
        <v>5678</v>
      </c>
      <c r="B3784" s="193">
        <v>49543</v>
      </c>
    </row>
    <row r="3785" spans="1:2" x14ac:dyDescent="0.25">
      <c r="A3785" s="115" t="s">
        <v>5679</v>
      </c>
      <c r="B3785" s="193">
        <v>49544</v>
      </c>
    </row>
    <row r="3786" spans="1:2" x14ac:dyDescent="0.25">
      <c r="A3786" s="115" t="s">
        <v>5680</v>
      </c>
      <c r="B3786" s="193">
        <v>49545</v>
      </c>
    </row>
    <row r="3787" spans="1:2" x14ac:dyDescent="0.25">
      <c r="A3787" s="115" t="s">
        <v>5681</v>
      </c>
      <c r="B3787" s="193">
        <v>49546</v>
      </c>
    </row>
    <row r="3788" spans="1:2" x14ac:dyDescent="0.25">
      <c r="A3788" s="115" t="s">
        <v>5682</v>
      </c>
      <c r="B3788" s="193">
        <v>49547</v>
      </c>
    </row>
    <row r="3789" spans="1:2" x14ac:dyDescent="0.25">
      <c r="A3789" s="115" t="s">
        <v>5683</v>
      </c>
      <c r="B3789" s="193">
        <v>49548</v>
      </c>
    </row>
    <row r="3790" spans="1:2" x14ac:dyDescent="0.25">
      <c r="A3790" s="115" t="s">
        <v>5684</v>
      </c>
      <c r="B3790" s="193">
        <v>49549</v>
      </c>
    </row>
    <row r="3791" spans="1:2" x14ac:dyDescent="0.25">
      <c r="A3791" s="115" t="s">
        <v>5685</v>
      </c>
      <c r="B3791" s="193">
        <v>49550</v>
      </c>
    </row>
    <row r="3792" spans="1:2" x14ac:dyDescent="0.25">
      <c r="A3792" s="115" t="s">
        <v>5686</v>
      </c>
      <c r="B3792" s="193">
        <v>49551</v>
      </c>
    </row>
    <row r="3793" spans="1:2" x14ac:dyDescent="0.25">
      <c r="A3793" s="115" t="s">
        <v>5687</v>
      </c>
      <c r="B3793" s="193">
        <v>49552</v>
      </c>
    </row>
    <row r="3794" spans="1:2" x14ac:dyDescent="0.25">
      <c r="A3794" s="115" t="s">
        <v>5688</v>
      </c>
      <c r="B3794" s="193">
        <v>49553</v>
      </c>
    </row>
    <row r="3795" spans="1:2" x14ac:dyDescent="0.25">
      <c r="A3795" s="115" t="s">
        <v>5689</v>
      </c>
      <c r="B3795" s="193">
        <v>49554</v>
      </c>
    </row>
    <row r="3796" spans="1:2" x14ac:dyDescent="0.25">
      <c r="A3796" s="115" t="s">
        <v>5690</v>
      </c>
      <c r="B3796" s="193">
        <v>49555</v>
      </c>
    </row>
    <row r="3797" spans="1:2" x14ac:dyDescent="0.25">
      <c r="A3797" s="115" t="s">
        <v>5691</v>
      </c>
      <c r="B3797" s="193">
        <v>49556</v>
      </c>
    </row>
    <row r="3798" spans="1:2" x14ac:dyDescent="0.25">
      <c r="A3798" s="115" t="s">
        <v>5692</v>
      </c>
      <c r="B3798" s="193">
        <v>49557</v>
      </c>
    </row>
    <row r="3799" spans="1:2" x14ac:dyDescent="0.25">
      <c r="A3799" s="115" t="s">
        <v>5693</v>
      </c>
      <c r="B3799" s="193">
        <v>49558</v>
      </c>
    </row>
    <row r="3800" spans="1:2" x14ac:dyDescent="0.25">
      <c r="A3800" s="115" t="s">
        <v>5694</v>
      </c>
      <c r="B3800" s="193">
        <v>49559</v>
      </c>
    </row>
    <row r="3801" spans="1:2" x14ac:dyDescent="0.25">
      <c r="A3801" s="115" t="s">
        <v>5695</v>
      </c>
      <c r="B3801" s="193">
        <v>49560</v>
      </c>
    </row>
    <row r="3802" spans="1:2" x14ac:dyDescent="0.25">
      <c r="A3802" s="115" t="s">
        <v>5696</v>
      </c>
      <c r="B3802" s="193">
        <v>49561</v>
      </c>
    </row>
    <row r="3803" spans="1:2" x14ac:dyDescent="0.25">
      <c r="A3803" s="115" t="s">
        <v>5697</v>
      </c>
      <c r="B3803" s="193">
        <v>49562</v>
      </c>
    </row>
    <row r="3804" spans="1:2" x14ac:dyDescent="0.25">
      <c r="A3804" s="115" t="s">
        <v>5698</v>
      </c>
      <c r="B3804" s="193">
        <v>49563</v>
      </c>
    </row>
    <row r="3805" spans="1:2" x14ac:dyDescent="0.25">
      <c r="A3805" s="115" t="s">
        <v>5699</v>
      </c>
      <c r="B3805" s="193">
        <v>49564</v>
      </c>
    </row>
    <row r="3806" spans="1:2" x14ac:dyDescent="0.25">
      <c r="A3806" s="115" t="s">
        <v>5700</v>
      </c>
      <c r="B3806" s="193">
        <v>49565</v>
      </c>
    </row>
    <row r="3807" spans="1:2" x14ac:dyDescent="0.25">
      <c r="A3807" s="115" t="s">
        <v>5701</v>
      </c>
      <c r="B3807" s="193">
        <v>49566</v>
      </c>
    </row>
    <row r="3808" spans="1:2" x14ac:dyDescent="0.25">
      <c r="A3808" s="115" t="s">
        <v>5702</v>
      </c>
      <c r="B3808" s="193">
        <v>49567</v>
      </c>
    </row>
    <row r="3809" spans="1:2" x14ac:dyDescent="0.25">
      <c r="A3809" s="115" t="s">
        <v>5703</v>
      </c>
      <c r="B3809" s="193">
        <v>49568</v>
      </c>
    </row>
    <row r="3810" spans="1:2" x14ac:dyDescent="0.25">
      <c r="A3810" s="115" t="s">
        <v>5704</v>
      </c>
      <c r="B3810" s="193">
        <v>49569</v>
      </c>
    </row>
    <row r="3811" spans="1:2" x14ac:dyDescent="0.25">
      <c r="A3811" s="115" t="s">
        <v>5705</v>
      </c>
      <c r="B3811" s="193">
        <v>49570</v>
      </c>
    </row>
    <row r="3812" spans="1:2" x14ac:dyDescent="0.25">
      <c r="A3812" s="115" t="s">
        <v>5706</v>
      </c>
      <c r="B3812" s="193">
        <v>49571</v>
      </c>
    </row>
    <row r="3813" spans="1:2" x14ac:dyDescent="0.25">
      <c r="A3813" s="115" t="s">
        <v>5707</v>
      </c>
      <c r="B3813" s="193">
        <v>49572</v>
      </c>
    </row>
    <row r="3814" spans="1:2" x14ac:dyDescent="0.25">
      <c r="A3814" s="115" t="s">
        <v>5708</v>
      </c>
      <c r="B3814" s="193">
        <v>49573</v>
      </c>
    </row>
    <row r="3815" spans="1:2" x14ac:dyDescent="0.25">
      <c r="A3815" s="115" t="s">
        <v>5709</v>
      </c>
      <c r="B3815" s="193">
        <v>49574</v>
      </c>
    </row>
    <row r="3816" spans="1:2" x14ac:dyDescent="0.25">
      <c r="A3816" s="115" t="s">
        <v>5710</v>
      </c>
      <c r="B3816" s="193">
        <v>49575</v>
      </c>
    </row>
    <row r="3817" spans="1:2" x14ac:dyDescent="0.25">
      <c r="A3817" s="115" t="s">
        <v>5711</v>
      </c>
      <c r="B3817" s="193">
        <v>49576</v>
      </c>
    </row>
    <row r="3818" spans="1:2" x14ac:dyDescent="0.25">
      <c r="A3818" s="115" t="s">
        <v>5712</v>
      </c>
      <c r="B3818" s="193">
        <v>49577</v>
      </c>
    </row>
    <row r="3819" spans="1:2" x14ac:dyDescent="0.25">
      <c r="A3819" s="115" t="s">
        <v>5713</v>
      </c>
      <c r="B3819" s="193">
        <v>49578</v>
      </c>
    </row>
    <row r="3820" spans="1:2" x14ac:dyDescent="0.25">
      <c r="A3820" s="115" t="s">
        <v>5714</v>
      </c>
      <c r="B3820" s="193">
        <v>49579</v>
      </c>
    </row>
    <row r="3821" spans="1:2" x14ac:dyDescent="0.25">
      <c r="A3821" s="115" t="s">
        <v>5715</v>
      </c>
      <c r="B3821" s="193">
        <v>49580</v>
      </c>
    </row>
    <row r="3822" spans="1:2" x14ac:dyDescent="0.25">
      <c r="A3822" s="115" t="s">
        <v>5716</v>
      </c>
      <c r="B3822" s="193">
        <v>49581</v>
      </c>
    </row>
    <row r="3823" spans="1:2" x14ac:dyDescent="0.25">
      <c r="A3823" s="115" t="s">
        <v>5717</v>
      </c>
      <c r="B3823" s="193">
        <v>49582</v>
      </c>
    </row>
    <row r="3824" spans="1:2" x14ac:dyDescent="0.25">
      <c r="A3824" s="115" t="s">
        <v>5718</v>
      </c>
      <c r="B3824" s="193">
        <v>49583</v>
      </c>
    </row>
    <row r="3825" spans="1:2" x14ac:dyDescent="0.25">
      <c r="A3825" s="115" t="s">
        <v>5719</v>
      </c>
      <c r="B3825" s="193">
        <v>49584</v>
      </c>
    </row>
    <row r="3826" spans="1:2" x14ac:dyDescent="0.25">
      <c r="A3826" s="115" t="s">
        <v>5720</v>
      </c>
      <c r="B3826" s="193">
        <v>49585</v>
      </c>
    </row>
    <row r="3827" spans="1:2" x14ac:dyDescent="0.25">
      <c r="A3827" s="115" t="s">
        <v>5721</v>
      </c>
      <c r="B3827" s="193">
        <v>49586</v>
      </c>
    </row>
    <row r="3828" spans="1:2" x14ac:dyDescent="0.25">
      <c r="A3828" s="115" t="s">
        <v>5722</v>
      </c>
      <c r="B3828" s="193">
        <v>49587</v>
      </c>
    </row>
    <row r="3829" spans="1:2" x14ac:dyDescent="0.25">
      <c r="A3829" s="115" t="s">
        <v>5723</v>
      </c>
      <c r="B3829" s="193">
        <v>49588</v>
      </c>
    </row>
    <row r="3830" spans="1:2" x14ac:dyDescent="0.25">
      <c r="A3830" s="115" t="s">
        <v>5724</v>
      </c>
      <c r="B3830" s="193">
        <v>49589</v>
      </c>
    </row>
    <row r="3831" spans="1:2" x14ac:dyDescent="0.25">
      <c r="A3831" s="115" t="s">
        <v>5725</v>
      </c>
      <c r="B3831" s="193">
        <v>49590</v>
      </c>
    </row>
    <row r="3832" spans="1:2" x14ac:dyDescent="0.25">
      <c r="A3832" s="115" t="s">
        <v>5726</v>
      </c>
      <c r="B3832" s="193">
        <v>49591</v>
      </c>
    </row>
    <row r="3833" spans="1:2" x14ac:dyDescent="0.25">
      <c r="A3833" s="115" t="s">
        <v>5727</v>
      </c>
      <c r="B3833" s="193">
        <v>49592</v>
      </c>
    </row>
    <row r="3834" spans="1:2" x14ac:dyDescent="0.25">
      <c r="A3834" s="115" t="s">
        <v>5728</v>
      </c>
      <c r="B3834" s="193">
        <v>49593</v>
      </c>
    </row>
    <row r="3835" spans="1:2" x14ac:dyDescent="0.25">
      <c r="A3835" s="115" t="s">
        <v>5729</v>
      </c>
      <c r="B3835" s="193">
        <v>49594</v>
      </c>
    </row>
    <row r="3836" spans="1:2" x14ac:dyDescent="0.25">
      <c r="A3836" s="115" t="s">
        <v>5730</v>
      </c>
      <c r="B3836" s="193">
        <v>49595</v>
      </c>
    </row>
    <row r="3837" spans="1:2" x14ac:dyDescent="0.25">
      <c r="A3837" s="115" t="s">
        <v>5731</v>
      </c>
      <c r="B3837" s="193">
        <v>49596</v>
      </c>
    </row>
    <row r="3838" spans="1:2" x14ac:dyDescent="0.25">
      <c r="A3838" s="115" t="s">
        <v>5732</v>
      </c>
      <c r="B3838" s="193">
        <v>49597</v>
      </c>
    </row>
    <row r="3839" spans="1:2" x14ac:dyDescent="0.25">
      <c r="A3839" s="115" t="s">
        <v>5733</v>
      </c>
      <c r="B3839" s="193">
        <v>49598</v>
      </c>
    </row>
    <row r="3840" spans="1:2" x14ac:dyDescent="0.25">
      <c r="A3840" s="115" t="s">
        <v>5734</v>
      </c>
      <c r="B3840" s="193">
        <v>49599</v>
      </c>
    </row>
    <row r="3841" spans="1:2" x14ac:dyDescent="0.25">
      <c r="A3841" s="115" t="s">
        <v>5735</v>
      </c>
      <c r="B3841" s="193">
        <v>49600</v>
      </c>
    </row>
    <row r="3842" spans="1:2" x14ac:dyDescent="0.25">
      <c r="A3842" s="115" t="s">
        <v>5736</v>
      </c>
      <c r="B3842" s="193">
        <v>49601</v>
      </c>
    </row>
    <row r="3843" spans="1:2" x14ac:dyDescent="0.25">
      <c r="A3843" s="115" t="s">
        <v>5737</v>
      </c>
      <c r="B3843" s="193">
        <v>49602</v>
      </c>
    </row>
    <row r="3844" spans="1:2" x14ac:dyDescent="0.25">
      <c r="A3844" s="115" t="s">
        <v>5738</v>
      </c>
      <c r="B3844" s="193">
        <v>49603</v>
      </c>
    </row>
    <row r="3845" spans="1:2" x14ac:dyDescent="0.25">
      <c r="A3845" s="115" t="s">
        <v>5739</v>
      </c>
      <c r="B3845" s="193">
        <v>49604</v>
      </c>
    </row>
    <row r="3846" spans="1:2" x14ac:dyDescent="0.25">
      <c r="A3846" s="115" t="s">
        <v>5740</v>
      </c>
      <c r="B3846" s="193">
        <v>49605</v>
      </c>
    </row>
    <row r="3847" spans="1:2" x14ac:dyDescent="0.25">
      <c r="A3847" s="115" t="s">
        <v>5741</v>
      </c>
      <c r="B3847" s="193">
        <v>49606</v>
      </c>
    </row>
    <row r="3848" spans="1:2" x14ac:dyDescent="0.25">
      <c r="A3848" s="115" t="s">
        <v>5742</v>
      </c>
      <c r="B3848" s="193">
        <v>49607</v>
      </c>
    </row>
    <row r="3849" spans="1:2" x14ac:dyDescent="0.25">
      <c r="A3849" s="115" t="s">
        <v>5743</v>
      </c>
      <c r="B3849" s="193">
        <v>49608</v>
      </c>
    </row>
    <row r="3850" spans="1:2" x14ac:dyDescent="0.25">
      <c r="A3850" s="115" t="s">
        <v>5744</v>
      </c>
      <c r="B3850" s="193">
        <v>49609</v>
      </c>
    </row>
    <row r="3851" spans="1:2" x14ac:dyDescent="0.25">
      <c r="A3851" s="115" t="s">
        <v>5745</v>
      </c>
      <c r="B3851" s="193">
        <v>49610</v>
      </c>
    </row>
    <row r="3852" spans="1:2" x14ac:dyDescent="0.25">
      <c r="A3852" s="115" t="s">
        <v>5746</v>
      </c>
      <c r="B3852" s="193">
        <v>49611</v>
      </c>
    </row>
    <row r="3853" spans="1:2" x14ac:dyDescent="0.25">
      <c r="A3853" s="115" t="s">
        <v>5747</v>
      </c>
      <c r="B3853" s="193">
        <v>49612</v>
      </c>
    </row>
    <row r="3854" spans="1:2" x14ac:dyDescent="0.25">
      <c r="A3854" s="115" t="s">
        <v>5748</v>
      </c>
      <c r="B3854" s="193">
        <v>49613</v>
      </c>
    </row>
    <row r="3855" spans="1:2" x14ac:dyDescent="0.25">
      <c r="A3855" s="115" t="s">
        <v>5749</v>
      </c>
      <c r="B3855" s="193">
        <v>49614</v>
      </c>
    </row>
    <row r="3856" spans="1:2" x14ac:dyDescent="0.25">
      <c r="A3856" s="115" t="s">
        <v>5750</v>
      </c>
      <c r="B3856" s="193">
        <v>49615</v>
      </c>
    </row>
    <row r="3857" spans="1:2" x14ac:dyDescent="0.25">
      <c r="A3857" s="115" t="s">
        <v>5751</v>
      </c>
      <c r="B3857" s="193">
        <v>49616</v>
      </c>
    </row>
    <row r="3858" spans="1:2" x14ac:dyDescent="0.25">
      <c r="A3858" s="115" t="s">
        <v>5752</v>
      </c>
      <c r="B3858" s="193">
        <v>49617</v>
      </c>
    </row>
    <row r="3859" spans="1:2" x14ac:dyDescent="0.25">
      <c r="A3859" s="115" t="s">
        <v>5753</v>
      </c>
      <c r="B3859" s="193">
        <v>49618</v>
      </c>
    </row>
    <row r="3860" spans="1:2" x14ac:dyDescent="0.25">
      <c r="A3860" s="115" t="s">
        <v>5754</v>
      </c>
      <c r="B3860" s="193">
        <v>49619</v>
      </c>
    </row>
    <row r="3861" spans="1:2" x14ac:dyDescent="0.25">
      <c r="A3861" s="115" t="s">
        <v>5755</v>
      </c>
      <c r="B3861" s="193">
        <v>49620</v>
      </c>
    </row>
    <row r="3862" spans="1:2" x14ac:dyDescent="0.25">
      <c r="A3862" s="115" t="s">
        <v>5756</v>
      </c>
      <c r="B3862" s="193">
        <v>49621</v>
      </c>
    </row>
    <row r="3863" spans="1:2" x14ac:dyDescent="0.25">
      <c r="A3863" s="115" t="s">
        <v>5757</v>
      </c>
      <c r="B3863" s="193">
        <v>49622</v>
      </c>
    </row>
    <row r="3864" spans="1:2" x14ac:dyDescent="0.25">
      <c r="A3864" s="115" t="s">
        <v>5758</v>
      </c>
      <c r="B3864" s="193">
        <v>49623</v>
      </c>
    </row>
    <row r="3865" spans="1:2" x14ac:dyDescent="0.25">
      <c r="A3865" s="115" t="s">
        <v>5759</v>
      </c>
      <c r="B3865" s="193">
        <v>49624</v>
      </c>
    </row>
    <row r="3866" spans="1:2" x14ac:dyDescent="0.25">
      <c r="A3866" s="115" t="s">
        <v>5760</v>
      </c>
      <c r="B3866" s="193">
        <v>49625</v>
      </c>
    </row>
    <row r="3867" spans="1:2" x14ac:dyDescent="0.25">
      <c r="A3867" s="115" t="s">
        <v>5761</v>
      </c>
      <c r="B3867" s="193">
        <v>49626</v>
      </c>
    </row>
    <row r="3868" spans="1:2" x14ac:dyDescent="0.25">
      <c r="A3868" s="115" t="s">
        <v>5762</v>
      </c>
      <c r="B3868" s="193">
        <v>49627</v>
      </c>
    </row>
    <row r="3869" spans="1:2" x14ac:dyDescent="0.25">
      <c r="A3869" s="115" t="s">
        <v>5763</v>
      </c>
      <c r="B3869" s="193">
        <v>49628</v>
      </c>
    </row>
    <row r="3870" spans="1:2" x14ac:dyDescent="0.25">
      <c r="A3870" s="115" t="s">
        <v>5764</v>
      </c>
      <c r="B3870" s="193">
        <v>49629</v>
      </c>
    </row>
    <row r="3871" spans="1:2" x14ac:dyDescent="0.25">
      <c r="A3871" s="115" t="s">
        <v>5765</v>
      </c>
      <c r="B3871" s="193">
        <v>49630</v>
      </c>
    </row>
    <row r="3872" spans="1:2" x14ac:dyDescent="0.25">
      <c r="A3872" s="115" t="s">
        <v>5766</v>
      </c>
      <c r="B3872" s="193">
        <v>49631</v>
      </c>
    </row>
    <row r="3873" spans="1:2" x14ac:dyDescent="0.25">
      <c r="A3873" s="115" t="s">
        <v>5767</v>
      </c>
      <c r="B3873" s="193">
        <v>49632</v>
      </c>
    </row>
    <row r="3874" spans="1:2" x14ac:dyDescent="0.25">
      <c r="A3874" s="115" t="s">
        <v>5768</v>
      </c>
      <c r="B3874" s="193">
        <v>49633</v>
      </c>
    </row>
    <row r="3875" spans="1:2" x14ac:dyDescent="0.25">
      <c r="A3875" s="115" t="s">
        <v>5769</v>
      </c>
      <c r="B3875" s="193">
        <v>49634</v>
      </c>
    </row>
    <row r="3876" spans="1:2" x14ac:dyDescent="0.25">
      <c r="A3876" s="115" t="s">
        <v>5770</v>
      </c>
      <c r="B3876" s="193">
        <v>49635</v>
      </c>
    </row>
    <row r="3877" spans="1:2" x14ac:dyDescent="0.25">
      <c r="A3877" s="115" t="s">
        <v>5771</v>
      </c>
      <c r="B3877" s="193">
        <v>49636</v>
      </c>
    </row>
    <row r="3878" spans="1:2" x14ac:dyDescent="0.25">
      <c r="A3878" s="115" t="s">
        <v>5772</v>
      </c>
      <c r="B3878" s="193">
        <v>49637</v>
      </c>
    </row>
    <row r="3879" spans="1:2" x14ac:dyDescent="0.25">
      <c r="A3879" s="115" t="s">
        <v>5773</v>
      </c>
      <c r="B3879" s="193">
        <v>49638</v>
      </c>
    </row>
    <row r="3880" spans="1:2" x14ac:dyDescent="0.25">
      <c r="A3880" s="115" t="s">
        <v>5774</v>
      </c>
      <c r="B3880" s="193">
        <v>49639</v>
      </c>
    </row>
    <row r="3881" spans="1:2" x14ac:dyDescent="0.25">
      <c r="A3881" s="115" t="s">
        <v>5775</v>
      </c>
      <c r="B3881" s="193">
        <v>49640</v>
      </c>
    </row>
    <row r="3882" spans="1:2" x14ac:dyDescent="0.25">
      <c r="A3882" s="115" t="s">
        <v>5776</v>
      </c>
      <c r="B3882" s="193">
        <v>49641</v>
      </c>
    </row>
    <row r="3883" spans="1:2" x14ac:dyDescent="0.25">
      <c r="A3883" s="115" t="s">
        <v>5777</v>
      </c>
      <c r="B3883" s="193">
        <v>49642</v>
      </c>
    </row>
    <row r="3884" spans="1:2" x14ac:dyDescent="0.25">
      <c r="A3884" s="115" t="s">
        <v>5778</v>
      </c>
      <c r="B3884" s="193">
        <v>49643</v>
      </c>
    </row>
    <row r="3885" spans="1:2" x14ac:dyDescent="0.25">
      <c r="A3885" s="115" t="s">
        <v>5779</v>
      </c>
      <c r="B3885" s="193">
        <v>49644</v>
      </c>
    </row>
    <row r="3886" spans="1:2" x14ac:dyDescent="0.25">
      <c r="A3886" s="115" t="s">
        <v>5780</v>
      </c>
      <c r="B3886" s="193">
        <v>49645</v>
      </c>
    </row>
    <row r="3887" spans="1:2" x14ac:dyDescent="0.25">
      <c r="A3887" s="115" t="s">
        <v>5781</v>
      </c>
      <c r="B3887" s="193">
        <v>49646</v>
      </c>
    </row>
    <row r="3888" spans="1:2" x14ac:dyDescent="0.25">
      <c r="A3888" s="115" t="s">
        <v>5782</v>
      </c>
      <c r="B3888" s="193">
        <v>49647</v>
      </c>
    </row>
    <row r="3889" spans="1:2" x14ac:dyDescent="0.25">
      <c r="A3889" s="115" t="s">
        <v>5783</v>
      </c>
      <c r="B3889" s="193">
        <v>49648</v>
      </c>
    </row>
    <row r="3890" spans="1:2" x14ac:dyDescent="0.25">
      <c r="A3890" s="115" t="s">
        <v>5784</v>
      </c>
      <c r="B3890" s="193">
        <v>49649</v>
      </c>
    </row>
    <row r="3891" spans="1:2" x14ac:dyDescent="0.25">
      <c r="A3891" s="115" t="s">
        <v>5785</v>
      </c>
      <c r="B3891" s="193">
        <v>49650</v>
      </c>
    </row>
    <row r="3892" spans="1:2" x14ac:dyDescent="0.25">
      <c r="A3892" s="115" t="s">
        <v>5786</v>
      </c>
      <c r="B3892" s="193">
        <v>49651</v>
      </c>
    </row>
    <row r="3893" spans="1:2" x14ac:dyDescent="0.25">
      <c r="A3893" s="115" t="s">
        <v>5787</v>
      </c>
      <c r="B3893" s="193">
        <v>49652</v>
      </c>
    </row>
    <row r="3894" spans="1:2" x14ac:dyDescent="0.25">
      <c r="A3894" s="115" t="s">
        <v>5788</v>
      </c>
      <c r="B3894" s="193">
        <v>49653</v>
      </c>
    </row>
    <row r="3895" spans="1:2" x14ac:dyDescent="0.25">
      <c r="A3895" s="115" t="s">
        <v>5789</v>
      </c>
      <c r="B3895" s="193">
        <v>49654</v>
      </c>
    </row>
    <row r="3896" spans="1:2" x14ac:dyDescent="0.25">
      <c r="A3896" s="115" t="s">
        <v>5790</v>
      </c>
      <c r="B3896" s="193">
        <v>49655</v>
      </c>
    </row>
    <row r="3897" spans="1:2" x14ac:dyDescent="0.25">
      <c r="A3897" s="115" t="s">
        <v>5791</v>
      </c>
      <c r="B3897" s="193">
        <v>49656</v>
      </c>
    </row>
    <row r="3898" spans="1:2" x14ac:dyDescent="0.25">
      <c r="A3898" s="115" t="s">
        <v>5792</v>
      </c>
      <c r="B3898" s="193">
        <v>49657</v>
      </c>
    </row>
    <row r="3899" spans="1:2" x14ac:dyDescent="0.25">
      <c r="A3899" s="115" t="s">
        <v>5793</v>
      </c>
      <c r="B3899" s="193">
        <v>49658</v>
      </c>
    </row>
    <row r="3900" spans="1:2" x14ac:dyDescent="0.25">
      <c r="A3900" s="115" t="s">
        <v>5794</v>
      </c>
      <c r="B3900" s="193">
        <v>49659</v>
      </c>
    </row>
    <row r="3901" spans="1:2" x14ac:dyDescent="0.25">
      <c r="A3901" s="115" t="s">
        <v>5795</v>
      </c>
      <c r="B3901" s="193">
        <v>49660</v>
      </c>
    </row>
    <row r="3902" spans="1:2" x14ac:dyDescent="0.25">
      <c r="A3902" s="115" t="s">
        <v>5796</v>
      </c>
      <c r="B3902" s="193">
        <v>49661</v>
      </c>
    </row>
    <row r="3903" spans="1:2" x14ac:dyDescent="0.25">
      <c r="A3903" s="115" t="s">
        <v>5797</v>
      </c>
      <c r="B3903" s="193">
        <v>49662</v>
      </c>
    </row>
    <row r="3904" spans="1:2" x14ac:dyDescent="0.25">
      <c r="A3904" s="115" t="s">
        <v>5798</v>
      </c>
      <c r="B3904" s="193">
        <v>49663</v>
      </c>
    </row>
    <row r="3905" spans="1:2" x14ac:dyDescent="0.25">
      <c r="A3905" s="115" t="s">
        <v>5799</v>
      </c>
      <c r="B3905" s="193">
        <v>49664</v>
      </c>
    </row>
    <row r="3906" spans="1:2" x14ac:dyDescent="0.25">
      <c r="A3906" s="115" t="s">
        <v>5800</v>
      </c>
      <c r="B3906" s="193">
        <v>49665</v>
      </c>
    </row>
    <row r="3907" spans="1:2" x14ac:dyDescent="0.25">
      <c r="A3907" s="115" t="s">
        <v>5801</v>
      </c>
      <c r="B3907" s="193">
        <v>49666</v>
      </c>
    </row>
    <row r="3908" spans="1:2" x14ac:dyDescent="0.25">
      <c r="A3908" s="115" t="s">
        <v>5802</v>
      </c>
      <c r="B3908" s="193">
        <v>49667</v>
      </c>
    </row>
    <row r="3909" spans="1:2" x14ac:dyDescent="0.25">
      <c r="A3909" s="115" t="s">
        <v>5803</v>
      </c>
      <c r="B3909" s="193">
        <v>49668</v>
      </c>
    </row>
    <row r="3910" spans="1:2" x14ac:dyDescent="0.25">
      <c r="A3910" s="115" t="s">
        <v>5804</v>
      </c>
      <c r="B3910" s="193">
        <v>49669</v>
      </c>
    </row>
    <row r="3911" spans="1:2" x14ac:dyDescent="0.25">
      <c r="A3911" s="115" t="s">
        <v>5805</v>
      </c>
      <c r="B3911" s="193">
        <v>49670</v>
      </c>
    </row>
    <row r="3912" spans="1:2" x14ac:dyDescent="0.25">
      <c r="A3912" s="115" t="s">
        <v>5806</v>
      </c>
      <c r="B3912" s="193">
        <v>49671</v>
      </c>
    </row>
    <row r="3913" spans="1:2" x14ac:dyDescent="0.25">
      <c r="A3913" s="115" t="s">
        <v>5807</v>
      </c>
      <c r="B3913" s="193">
        <v>49672</v>
      </c>
    </row>
    <row r="3914" spans="1:2" x14ac:dyDescent="0.25">
      <c r="A3914" s="115" t="s">
        <v>5808</v>
      </c>
      <c r="B3914" s="193">
        <v>49673</v>
      </c>
    </row>
    <row r="3915" spans="1:2" x14ac:dyDescent="0.25">
      <c r="A3915" s="115" t="s">
        <v>5809</v>
      </c>
      <c r="B3915" s="193">
        <v>49674</v>
      </c>
    </row>
    <row r="3916" spans="1:2" x14ac:dyDescent="0.25">
      <c r="A3916" s="115" t="s">
        <v>5810</v>
      </c>
      <c r="B3916" s="193">
        <v>49675</v>
      </c>
    </row>
    <row r="3917" spans="1:2" x14ac:dyDescent="0.25">
      <c r="A3917" s="115" t="s">
        <v>5811</v>
      </c>
      <c r="B3917" s="193">
        <v>49676</v>
      </c>
    </row>
    <row r="3918" spans="1:2" x14ac:dyDescent="0.25">
      <c r="A3918" s="115" t="s">
        <v>5812</v>
      </c>
      <c r="B3918" s="193">
        <v>49677</v>
      </c>
    </row>
    <row r="3919" spans="1:2" x14ac:dyDescent="0.25">
      <c r="A3919" s="115" t="s">
        <v>5813</v>
      </c>
      <c r="B3919" s="193">
        <v>49678</v>
      </c>
    </row>
    <row r="3920" spans="1:2" x14ac:dyDescent="0.25">
      <c r="A3920" s="115" t="s">
        <v>5814</v>
      </c>
      <c r="B3920" s="193">
        <v>49679</v>
      </c>
    </row>
    <row r="3921" spans="1:2" x14ac:dyDescent="0.25">
      <c r="A3921" s="115" t="s">
        <v>5815</v>
      </c>
      <c r="B3921" s="193">
        <v>49680</v>
      </c>
    </row>
    <row r="3922" spans="1:2" x14ac:dyDescent="0.25">
      <c r="A3922" s="115" t="s">
        <v>5816</v>
      </c>
      <c r="B3922" s="193">
        <v>49681</v>
      </c>
    </row>
    <row r="3923" spans="1:2" x14ac:dyDescent="0.25">
      <c r="A3923" s="115" t="s">
        <v>5817</v>
      </c>
      <c r="B3923" s="193">
        <v>49682</v>
      </c>
    </row>
    <row r="3924" spans="1:2" x14ac:dyDescent="0.25">
      <c r="A3924" s="115" t="s">
        <v>5818</v>
      </c>
      <c r="B3924" s="193">
        <v>49683</v>
      </c>
    </row>
    <row r="3925" spans="1:2" x14ac:dyDescent="0.25">
      <c r="A3925" s="115" t="s">
        <v>5819</v>
      </c>
      <c r="B3925" s="193">
        <v>49684</v>
      </c>
    </row>
    <row r="3926" spans="1:2" x14ac:dyDescent="0.25">
      <c r="A3926" s="115" t="s">
        <v>5820</v>
      </c>
      <c r="B3926" s="193">
        <v>49685</v>
      </c>
    </row>
    <row r="3927" spans="1:2" x14ac:dyDescent="0.25">
      <c r="A3927" s="115" t="s">
        <v>5821</v>
      </c>
      <c r="B3927" s="193">
        <v>49686</v>
      </c>
    </row>
    <row r="3928" spans="1:2" x14ac:dyDescent="0.25">
      <c r="A3928" s="115" t="s">
        <v>5822</v>
      </c>
      <c r="B3928" s="193">
        <v>49687</v>
      </c>
    </row>
    <row r="3929" spans="1:2" x14ac:dyDescent="0.25">
      <c r="A3929" s="115" t="s">
        <v>5823</v>
      </c>
      <c r="B3929" s="193">
        <v>49688</v>
      </c>
    </row>
    <row r="3930" spans="1:2" x14ac:dyDescent="0.25">
      <c r="A3930" s="115" t="s">
        <v>5824</v>
      </c>
      <c r="B3930" s="193">
        <v>49689</v>
      </c>
    </row>
    <row r="3931" spans="1:2" x14ac:dyDescent="0.25">
      <c r="A3931" s="115" t="s">
        <v>5825</v>
      </c>
      <c r="B3931" s="193">
        <v>49690</v>
      </c>
    </row>
    <row r="3932" spans="1:2" x14ac:dyDescent="0.25">
      <c r="A3932" s="115" t="s">
        <v>5826</v>
      </c>
      <c r="B3932" s="193">
        <v>49691</v>
      </c>
    </row>
    <row r="3933" spans="1:2" x14ac:dyDescent="0.25">
      <c r="A3933" s="115" t="s">
        <v>5827</v>
      </c>
      <c r="B3933" s="193">
        <v>49692</v>
      </c>
    </row>
    <row r="3934" spans="1:2" x14ac:dyDescent="0.25">
      <c r="A3934" s="115" t="s">
        <v>5828</v>
      </c>
      <c r="B3934" s="193">
        <v>49693</v>
      </c>
    </row>
    <row r="3935" spans="1:2" x14ac:dyDescent="0.25">
      <c r="A3935" s="115" t="s">
        <v>5829</v>
      </c>
      <c r="B3935" s="193">
        <v>49694</v>
      </c>
    </row>
    <row r="3936" spans="1:2" x14ac:dyDescent="0.25">
      <c r="A3936" s="115" t="s">
        <v>5830</v>
      </c>
      <c r="B3936" s="193">
        <v>49695</v>
      </c>
    </row>
    <row r="3937" spans="1:2" x14ac:dyDescent="0.25">
      <c r="A3937" s="115" t="s">
        <v>5831</v>
      </c>
      <c r="B3937" s="193">
        <v>49696</v>
      </c>
    </row>
    <row r="3938" spans="1:2" x14ac:dyDescent="0.25">
      <c r="A3938" s="115" t="s">
        <v>5832</v>
      </c>
      <c r="B3938" s="193">
        <v>49697</v>
      </c>
    </row>
    <row r="3939" spans="1:2" x14ac:dyDescent="0.25">
      <c r="A3939" s="115" t="s">
        <v>5833</v>
      </c>
      <c r="B3939" s="193">
        <v>49698</v>
      </c>
    </row>
    <row r="3940" spans="1:2" x14ac:dyDescent="0.25">
      <c r="A3940" s="115" t="s">
        <v>5834</v>
      </c>
      <c r="B3940" s="193">
        <v>49699</v>
      </c>
    </row>
    <row r="3941" spans="1:2" x14ac:dyDescent="0.25">
      <c r="A3941" s="115" t="s">
        <v>5835</v>
      </c>
      <c r="B3941" s="193">
        <v>49700</v>
      </c>
    </row>
    <row r="3942" spans="1:2" x14ac:dyDescent="0.25">
      <c r="A3942" s="115" t="s">
        <v>5836</v>
      </c>
      <c r="B3942" s="193">
        <v>49701</v>
      </c>
    </row>
    <row r="3943" spans="1:2" x14ac:dyDescent="0.25">
      <c r="A3943" s="115" t="s">
        <v>5837</v>
      </c>
      <c r="B3943" s="193">
        <v>49702</v>
      </c>
    </row>
    <row r="3944" spans="1:2" x14ac:dyDescent="0.25">
      <c r="A3944" s="115" t="s">
        <v>5838</v>
      </c>
      <c r="B3944" s="193">
        <v>49703</v>
      </c>
    </row>
    <row r="3945" spans="1:2" x14ac:dyDescent="0.25">
      <c r="A3945" s="115" t="s">
        <v>5839</v>
      </c>
      <c r="B3945" s="193">
        <v>49704</v>
      </c>
    </row>
    <row r="3946" spans="1:2" x14ac:dyDescent="0.25">
      <c r="A3946" s="115" t="s">
        <v>5840</v>
      </c>
      <c r="B3946" s="193">
        <v>49705</v>
      </c>
    </row>
    <row r="3947" spans="1:2" x14ac:dyDescent="0.25">
      <c r="A3947" s="115" t="s">
        <v>5841</v>
      </c>
      <c r="B3947" s="193">
        <v>49706</v>
      </c>
    </row>
    <row r="3948" spans="1:2" x14ac:dyDescent="0.25">
      <c r="A3948" s="115" t="s">
        <v>5842</v>
      </c>
      <c r="B3948" s="193">
        <v>49707</v>
      </c>
    </row>
    <row r="3949" spans="1:2" x14ac:dyDescent="0.25">
      <c r="A3949" s="115" t="s">
        <v>5843</v>
      </c>
      <c r="B3949" s="193">
        <v>49708</v>
      </c>
    </row>
    <row r="3950" spans="1:2" x14ac:dyDescent="0.25">
      <c r="A3950" s="115" t="s">
        <v>5844</v>
      </c>
      <c r="B3950" s="193">
        <v>49709</v>
      </c>
    </row>
    <row r="3951" spans="1:2" x14ac:dyDescent="0.25">
      <c r="A3951" s="115" t="s">
        <v>5845</v>
      </c>
      <c r="B3951" s="193">
        <v>49710</v>
      </c>
    </row>
    <row r="3952" spans="1:2" x14ac:dyDescent="0.25">
      <c r="A3952" s="115" t="s">
        <v>5846</v>
      </c>
      <c r="B3952" s="193">
        <v>49711</v>
      </c>
    </row>
    <row r="3953" spans="1:2" x14ac:dyDescent="0.25">
      <c r="A3953" s="115" t="s">
        <v>5847</v>
      </c>
      <c r="B3953" s="193">
        <v>49712</v>
      </c>
    </row>
    <row r="3954" spans="1:2" x14ac:dyDescent="0.25">
      <c r="A3954" s="115" t="s">
        <v>5848</v>
      </c>
      <c r="B3954" s="193">
        <v>49713</v>
      </c>
    </row>
    <row r="3955" spans="1:2" x14ac:dyDescent="0.25">
      <c r="A3955" s="115" t="s">
        <v>5849</v>
      </c>
      <c r="B3955" s="193">
        <v>49714</v>
      </c>
    </row>
    <row r="3956" spans="1:2" x14ac:dyDescent="0.25">
      <c r="A3956" s="115" t="s">
        <v>5850</v>
      </c>
      <c r="B3956" s="193">
        <v>49715</v>
      </c>
    </row>
    <row r="3957" spans="1:2" x14ac:dyDescent="0.25">
      <c r="A3957" s="115" t="s">
        <v>5851</v>
      </c>
      <c r="B3957" s="193">
        <v>49716</v>
      </c>
    </row>
    <row r="3958" spans="1:2" x14ac:dyDescent="0.25">
      <c r="A3958" s="115" t="s">
        <v>5852</v>
      </c>
      <c r="B3958" s="193">
        <v>49717</v>
      </c>
    </row>
    <row r="3959" spans="1:2" x14ac:dyDescent="0.25">
      <c r="A3959" s="115" t="s">
        <v>5853</v>
      </c>
      <c r="B3959" s="193">
        <v>49718</v>
      </c>
    </row>
    <row r="3960" spans="1:2" x14ac:dyDescent="0.25">
      <c r="A3960" s="115" t="s">
        <v>5854</v>
      </c>
      <c r="B3960" s="193">
        <v>49719</v>
      </c>
    </row>
    <row r="3961" spans="1:2" x14ac:dyDescent="0.25">
      <c r="A3961" s="115" t="s">
        <v>5855</v>
      </c>
      <c r="B3961" s="193">
        <v>49720</v>
      </c>
    </row>
    <row r="3962" spans="1:2" x14ac:dyDescent="0.25">
      <c r="A3962" s="115" t="s">
        <v>5856</v>
      </c>
      <c r="B3962" s="193">
        <v>49721</v>
      </c>
    </row>
    <row r="3963" spans="1:2" x14ac:dyDescent="0.25">
      <c r="A3963" s="115" t="s">
        <v>5857</v>
      </c>
      <c r="B3963" s="193">
        <v>49722</v>
      </c>
    </row>
    <row r="3964" spans="1:2" x14ac:dyDescent="0.25">
      <c r="A3964" s="115" t="s">
        <v>5858</v>
      </c>
      <c r="B3964" s="193">
        <v>49723</v>
      </c>
    </row>
    <row r="3965" spans="1:2" x14ac:dyDescent="0.25">
      <c r="A3965" s="115" t="s">
        <v>5859</v>
      </c>
      <c r="B3965" s="193">
        <v>49724</v>
      </c>
    </row>
    <row r="3966" spans="1:2" x14ac:dyDescent="0.25">
      <c r="A3966" s="115" t="s">
        <v>5860</v>
      </c>
      <c r="B3966" s="193">
        <v>49725</v>
      </c>
    </row>
    <row r="3967" spans="1:2" x14ac:dyDescent="0.25">
      <c r="A3967" s="115" t="s">
        <v>5861</v>
      </c>
      <c r="B3967" s="193">
        <v>49726</v>
      </c>
    </row>
    <row r="3968" spans="1:2" x14ac:dyDescent="0.25">
      <c r="A3968" s="115" t="s">
        <v>5862</v>
      </c>
      <c r="B3968" s="193">
        <v>49727</v>
      </c>
    </row>
    <row r="3969" spans="1:2" x14ac:dyDescent="0.25">
      <c r="A3969" s="115" t="s">
        <v>5863</v>
      </c>
      <c r="B3969" s="193">
        <v>49728</v>
      </c>
    </row>
    <row r="3970" spans="1:2" x14ac:dyDescent="0.25">
      <c r="A3970" s="115" t="s">
        <v>5864</v>
      </c>
      <c r="B3970" s="193">
        <v>49729</v>
      </c>
    </row>
    <row r="3971" spans="1:2" x14ac:dyDescent="0.25">
      <c r="A3971" s="115" t="s">
        <v>5865</v>
      </c>
      <c r="B3971" s="193">
        <v>49730</v>
      </c>
    </row>
    <row r="3972" spans="1:2" x14ac:dyDescent="0.25">
      <c r="A3972" s="115" t="s">
        <v>5866</v>
      </c>
      <c r="B3972" s="193">
        <v>49731</v>
      </c>
    </row>
    <row r="3973" spans="1:2" x14ac:dyDescent="0.25">
      <c r="A3973" s="115" t="s">
        <v>5867</v>
      </c>
      <c r="B3973" s="193">
        <v>49732</v>
      </c>
    </row>
    <row r="3974" spans="1:2" x14ac:dyDescent="0.25">
      <c r="A3974" s="115" t="s">
        <v>5868</v>
      </c>
      <c r="B3974" s="193">
        <v>49733</v>
      </c>
    </row>
    <row r="3975" spans="1:2" x14ac:dyDescent="0.25">
      <c r="A3975" s="115" t="s">
        <v>5869</v>
      </c>
      <c r="B3975" s="193">
        <v>49734</v>
      </c>
    </row>
    <row r="3976" spans="1:2" x14ac:dyDescent="0.25">
      <c r="A3976" s="115" t="s">
        <v>5870</v>
      </c>
      <c r="B3976" s="193">
        <v>49735</v>
      </c>
    </row>
    <row r="3977" spans="1:2" x14ac:dyDescent="0.25">
      <c r="A3977" s="115" t="s">
        <v>5871</v>
      </c>
      <c r="B3977" s="193">
        <v>49736</v>
      </c>
    </row>
    <row r="3978" spans="1:2" x14ac:dyDescent="0.25">
      <c r="A3978" s="115" t="s">
        <v>5872</v>
      </c>
      <c r="B3978" s="193">
        <v>49737</v>
      </c>
    </row>
    <row r="3979" spans="1:2" x14ac:dyDescent="0.25">
      <c r="A3979" s="115" t="s">
        <v>5873</v>
      </c>
      <c r="B3979" s="193">
        <v>49738</v>
      </c>
    </row>
    <row r="3980" spans="1:2" x14ac:dyDescent="0.25">
      <c r="A3980" s="115" t="s">
        <v>5874</v>
      </c>
      <c r="B3980" s="193">
        <v>49739</v>
      </c>
    </row>
    <row r="3981" spans="1:2" x14ac:dyDescent="0.25">
      <c r="A3981" s="115" t="s">
        <v>5875</v>
      </c>
      <c r="B3981" s="193">
        <v>49740</v>
      </c>
    </row>
    <row r="3982" spans="1:2" x14ac:dyDescent="0.25">
      <c r="A3982" s="115" t="s">
        <v>5876</v>
      </c>
      <c r="B3982" s="193">
        <v>49741</v>
      </c>
    </row>
    <row r="3983" spans="1:2" x14ac:dyDescent="0.25">
      <c r="A3983" s="115" t="s">
        <v>5877</v>
      </c>
      <c r="B3983" s="193">
        <v>49742</v>
      </c>
    </row>
    <row r="3984" spans="1:2" x14ac:dyDescent="0.25">
      <c r="A3984" s="115" t="s">
        <v>5878</v>
      </c>
      <c r="B3984" s="193">
        <v>49743</v>
      </c>
    </row>
    <row r="3985" spans="1:2" x14ac:dyDescent="0.25">
      <c r="A3985" s="115" t="s">
        <v>5879</v>
      </c>
      <c r="B3985" s="193">
        <v>49744</v>
      </c>
    </row>
    <row r="3986" spans="1:2" x14ac:dyDescent="0.25">
      <c r="A3986" s="115" t="s">
        <v>5880</v>
      </c>
      <c r="B3986" s="193">
        <v>49745</v>
      </c>
    </row>
    <row r="3987" spans="1:2" x14ac:dyDescent="0.25">
      <c r="A3987" s="115" t="s">
        <v>5881</v>
      </c>
      <c r="B3987" s="193">
        <v>49746</v>
      </c>
    </row>
    <row r="3988" spans="1:2" x14ac:dyDescent="0.25">
      <c r="A3988" s="115" t="s">
        <v>5882</v>
      </c>
      <c r="B3988" s="193">
        <v>49747</v>
      </c>
    </row>
    <row r="3989" spans="1:2" x14ac:dyDescent="0.25">
      <c r="A3989" s="115" t="s">
        <v>5883</v>
      </c>
      <c r="B3989" s="193">
        <v>49748</v>
      </c>
    </row>
    <row r="3990" spans="1:2" x14ac:dyDescent="0.25">
      <c r="A3990" s="115" t="s">
        <v>5884</v>
      </c>
      <c r="B3990" s="193">
        <v>49749</v>
      </c>
    </row>
    <row r="3991" spans="1:2" x14ac:dyDescent="0.25">
      <c r="A3991" s="115" t="s">
        <v>5885</v>
      </c>
      <c r="B3991" s="193">
        <v>49750</v>
      </c>
    </row>
    <row r="3992" spans="1:2" x14ac:dyDescent="0.25">
      <c r="A3992" s="115" t="s">
        <v>5886</v>
      </c>
      <c r="B3992" s="193">
        <v>49751</v>
      </c>
    </row>
    <row r="3993" spans="1:2" x14ac:dyDescent="0.25">
      <c r="A3993" s="115" t="s">
        <v>5887</v>
      </c>
      <c r="B3993" s="193">
        <v>49752</v>
      </c>
    </row>
    <row r="3994" spans="1:2" x14ac:dyDescent="0.25">
      <c r="A3994" s="115" t="s">
        <v>5888</v>
      </c>
      <c r="B3994" s="193">
        <v>49753</v>
      </c>
    </row>
    <row r="3995" spans="1:2" x14ac:dyDescent="0.25">
      <c r="A3995" s="115" t="s">
        <v>5889</v>
      </c>
      <c r="B3995" s="193">
        <v>49754</v>
      </c>
    </row>
    <row r="3996" spans="1:2" x14ac:dyDescent="0.25">
      <c r="A3996" s="115" t="s">
        <v>5890</v>
      </c>
      <c r="B3996" s="193">
        <v>49755</v>
      </c>
    </row>
    <row r="3997" spans="1:2" x14ac:dyDescent="0.25">
      <c r="A3997" s="115" t="s">
        <v>5891</v>
      </c>
      <c r="B3997" s="193">
        <v>49756</v>
      </c>
    </row>
    <row r="3998" spans="1:2" x14ac:dyDescent="0.25">
      <c r="A3998" s="115" t="s">
        <v>5892</v>
      </c>
      <c r="B3998" s="193">
        <v>49757</v>
      </c>
    </row>
    <row r="3999" spans="1:2" x14ac:dyDescent="0.25">
      <c r="A3999" s="115" t="s">
        <v>5893</v>
      </c>
      <c r="B3999" s="193">
        <v>49758</v>
      </c>
    </row>
    <row r="4000" spans="1:2" x14ac:dyDescent="0.25">
      <c r="A4000" s="115" t="s">
        <v>5894</v>
      </c>
      <c r="B4000" s="193">
        <v>49759</v>
      </c>
    </row>
    <row r="4001" spans="1:2" x14ac:dyDescent="0.25">
      <c r="A4001" s="115" t="s">
        <v>5895</v>
      </c>
      <c r="B4001" s="193">
        <v>49760</v>
      </c>
    </row>
    <row r="4002" spans="1:2" x14ac:dyDescent="0.25">
      <c r="A4002" s="115" t="s">
        <v>5896</v>
      </c>
      <c r="B4002" s="193">
        <v>49761</v>
      </c>
    </row>
    <row r="4003" spans="1:2" x14ac:dyDescent="0.25">
      <c r="A4003" s="115" t="s">
        <v>5897</v>
      </c>
      <c r="B4003" s="193">
        <v>49762</v>
      </c>
    </row>
    <row r="4004" spans="1:2" x14ac:dyDescent="0.25">
      <c r="A4004" s="115" t="s">
        <v>5898</v>
      </c>
      <c r="B4004" s="193">
        <v>49763</v>
      </c>
    </row>
    <row r="4005" spans="1:2" x14ac:dyDescent="0.25">
      <c r="A4005" s="115" t="s">
        <v>5899</v>
      </c>
      <c r="B4005" s="193">
        <v>49764</v>
      </c>
    </row>
    <row r="4006" spans="1:2" x14ac:dyDescent="0.25">
      <c r="A4006" s="115" t="s">
        <v>5900</v>
      </c>
      <c r="B4006" s="193">
        <v>49765</v>
      </c>
    </row>
    <row r="4007" spans="1:2" x14ac:dyDescent="0.25">
      <c r="A4007" s="115" t="s">
        <v>5901</v>
      </c>
      <c r="B4007" s="193">
        <v>49766</v>
      </c>
    </row>
    <row r="4008" spans="1:2" x14ac:dyDescent="0.25">
      <c r="A4008" s="115" t="s">
        <v>5902</v>
      </c>
      <c r="B4008" s="193">
        <v>49767</v>
      </c>
    </row>
    <row r="4009" spans="1:2" x14ac:dyDescent="0.25">
      <c r="A4009" s="115" t="s">
        <v>5903</v>
      </c>
      <c r="B4009" s="193">
        <v>49768</v>
      </c>
    </row>
    <row r="4010" spans="1:2" x14ac:dyDescent="0.25">
      <c r="A4010" s="115" t="s">
        <v>5904</v>
      </c>
      <c r="B4010" s="193">
        <v>49769</v>
      </c>
    </row>
    <row r="4011" spans="1:2" x14ac:dyDescent="0.25">
      <c r="A4011" s="115" t="s">
        <v>5905</v>
      </c>
      <c r="B4011" s="193">
        <v>49770</v>
      </c>
    </row>
    <row r="4012" spans="1:2" x14ac:dyDescent="0.25">
      <c r="A4012" s="115" t="s">
        <v>5906</v>
      </c>
      <c r="B4012" s="193">
        <v>49771</v>
      </c>
    </row>
    <row r="4013" spans="1:2" x14ac:dyDescent="0.25">
      <c r="A4013" s="115" t="s">
        <v>5907</v>
      </c>
      <c r="B4013" s="193">
        <v>49772</v>
      </c>
    </row>
    <row r="4014" spans="1:2" x14ac:dyDescent="0.25">
      <c r="A4014" s="115" t="s">
        <v>5908</v>
      </c>
      <c r="B4014" s="193">
        <v>49773</v>
      </c>
    </row>
    <row r="4015" spans="1:2" x14ac:dyDescent="0.25">
      <c r="A4015" s="115" t="s">
        <v>5909</v>
      </c>
      <c r="B4015" s="193">
        <v>49774</v>
      </c>
    </row>
    <row r="4016" spans="1:2" x14ac:dyDescent="0.25">
      <c r="A4016" s="115" t="s">
        <v>5910</v>
      </c>
      <c r="B4016" s="193">
        <v>49775</v>
      </c>
    </row>
    <row r="4017" spans="1:2" x14ac:dyDescent="0.25">
      <c r="A4017" s="115" t="s">
        <v>5911</v>
      </c>
      <c r="B4017" s="193">
        <v>49776</v>
      </c>
    </row>
    <row r="4018" spans="1:2" x14ac:dyDescent="0.25">
      <c r="A4018" s="115" t="s">
        <v>5912</v>
      </c>
      <c r="B4018" s="193">
        <v>49777</v>
      </c>
    </row>
    <row r="4019" spans="1:2" x14ac:dyDescent="0.25">
      <c r="A4019" s="115" t="s">
        <v>5913</v>
      </c>
      <c r="B4019" s="193">
        <v>49778</v>
      </c>
    </row>
    <row r="4020" spans="1:2" x14ac:dyDescent="0.25">
      <c r="A4020" s="115" t="s">
        <v>5914</v>
      </c>
      <c r="B4020" s="193">
        <v>49779</v>
      </c>
    </row>
    <row r="4021" spans="1:2" x14ac:dyDescent="0.25">
      <c r="A4021" s="115" t="s">
        <v>5915</v>
      </c>
      <c r="B4021" s="193">
        <v>49780</v>
      </c>
    </row>
    <row r="4022" spans="1:2" x14ac:dyDescent="0.25">
      <c r="A4022" s="115" t="s">
        <v>5916</v>
      </c>
      <c r="B4022" s="193">
        <v>49781</v>
      </c>
    </row>
    <row r="4023" spans="1:2" x14ac:dyDescent="0.25">
      <c r="A4023" s="115" t="s">
        <v>5917</v>
      </c>
      <c r="B4023" s="193">
        <v>49782</v>
      </c>
    </row>
    <row r="4024" spans="1:2" x14ac:dyDescent="0.25">
      <c r="A4024" s="115" t="s">
        <v>5918</v>
      </c>
      <c r="B4024" s="193">
        <v>49783</v>
      </c>
    </row>
    <row r="4025" spans="1:2" x14ac:dyDescent="0.25">
      <c r="A4025" s="115" t="s">
        <v>5919</v>
      </c>
      <c r="B4025" s="193">
        <v>49784</v>
      </c>
    </row>
    <row r="4026" spans="1:2" x14ac:dyDescent="0.25">
      <c r="A4026" s="115" t="s">
        <v>5920</v>
      </c>
      <c r="B4026" s="193">
        <v>49785</v>
      </c>
    </row>
    <row r="4027" spans="1:2" x14ac:dyDescent="0.25">
      <c r="A4027" s="115" t="s">
        <v>5921</v>
      </c>
      <c r="B4027" s="193">
        <v>49786</v>
      </c>
    </row>
    <row r="4028" spans="1:2" x14ac:dyDescent="0.25">
      <c r="A4028" s="115" t="s">
        <v>5922</v>
      </c>
      <c r="B4028" s="193">
        <v>49787</v>
      </c>
    </row>
    <row r="4029" spans="1:2" x14ac:dyDescent="0.25">
      <c r="A4029" s="115" t="s">
        <v>5923</v>
      </c>
      <c r="B4029" s="193">
        <v>49788</v>
      </c>
    </row>
    <row r="4030" spans="1:2" x14ac:dyDescent="0.25">
      <c r="A4030" s="115" t="s">
        <v>5924</v>
      </c>
      <c r="B4030" s="193">
        <v>49789</v>
      </c>
    </row>
    <row r="4031" spans="1:2" x14ac:dyDescent="0.25">
      <c r="A4031" s="115" t="s">
        <v>5925</v>
      </c>
      <c r="B4031" s="193">
        <v>49790</v>
      </c>
    </row>
    <row r="4032" spans="1:2" x14ac:dyDescent="0.25">
      <c r="A4032" s="115" t="s">
        <v>5926</v>
      </c>
      <c r="B4032" s="193">
        <v>49791</v>
      </c>
    </row>
    <row r="4033" spans="1:2" x14ac:dyDescent="0.25">
      <c r="A4033" s="115" t="s">
        <v>5927</v>
      </c>
      <c r="B4033" s="193">
        <v>49792</v>
      </c>
    </row>
    <row r="4034" spans="1:2" x14ac:dyDescent="0.25">
      <c r="A4034" s="115" t="s">
        <v>5928</v>
      </c>
      <c r="B4034" s="193">
        <v>49793</v>
      </c>
    </row>
    <row r="4035" spans="1:2" x14ac:dyDescent="0.25">
      <c r="A4035" s="115" t="s">
        <v>5929</v>
      </c>
      <c r="B4035" s="193">
        <v>49794</v>
      </c>
    </row>
    <row r="4036" spans="1:2" x14ac:dyDescent="0.25">
      <c r="A4036" s="115" t="s">
        <v>5930</v>
      </c>
      <c r="B4036" s="193">
        <v>49795</v>
      </c>
    </row>
    <row r="4037" spans="1:2" x14ac:dyDescent="0.25">
      <c r="A4037" s="115" t="s">
        <v>5931</v>
      </c>
      <c r="B4037" s="193">
        <v>49796</v>
      </c>
    </row>
    <row r="4038" spans="1:2" x14ac:dyDescent="0.25">
      <c r="A4038" s="115" t="s">
        <v>5932</v>
      </c>
      <c r="B4038" s="193">
        <v>49797</v>
      </c>
    </row>
    <row r="4039" spans="1:2" x14ac:dyDescent="0.25">
      <c r="A4039" s="115" t="s">
        <v>5933</v>
      </c>
      <c r="B4039" s="193">
        <v>49798</v>
      </c>
    </row>
    <row r="4040" spans="1:2" x14ac:dyDescent="0.25">
      <c r="A4040" s="115" t="s">
        <v>5934</v>
      </c>
      <c r="B4040" s="193">
        <v>49799</v>
      </c>
    </row>
    <row r="4041" spans="1:2" x14ac:dyDescent="0.25">
      <c r="A4041" s="115" t="s">
        <v>5935</v>
      </c>
      <c r="B4041" s="193">
        <v>49800</v>
      </c>
    </row>
    <row r="4042" spans="1:2" x14ac:dyDescent="0.25">
      <c r="A4042" s="115" t="s">
        <v>5936</v>
      </c>
      <c r="B4042" s="193">
        <v>49801</v>
      </c>
    </row>
    <row r="4043" spans="1:2" x14ac:dyDescent="0.25">
      <c r="A4043" s="115" t="s">
        <v>5937</v>
      </c>
      <c r="B4043" s="193">
        <v>49802</v>
      </c>
    </row>
    <row r="4044" spans="1:2" x14ac:dyDescent="0.25">
      <c r="A4044" s="115" t="s">
        <v>5938</v>
      </c>
      <c r="B4044" s="193">
        <v>49803</v>
      </c>
    </row>
    <row r="4045" spans="1:2" x14ac:dyDescent="0.25">
      <c r="A4045" s="115" t="s">
        <v>5939</v>
      </c>
      <c r="B4045" s="193">
        <v>49804</v>
      </c>
    </row>
    <row r="4046" spans="1:2" x14ac:dyDescent="0.25">
      <c r="A4046" s="115" t="s">
        <v>5940</v>
      </c>
      <c r="B4046" s="193">
        <v>49805</v>
      </c>
    </row>
    <row r="4047" spans="1:2" x14ac:dyDescent="0.25">
      <c r="A4047" s="115" t="s">
        <v>5941</v>
      </c>
      <c r="B4047" s="193">
        <v>49806</v>
      </c>
    </row>
    <row r="4048" spans="1:2" x14ac:dyDescent="0.25">
      <c r="A4048" s="115" t="s">
        <v>5942</v>
      </c>
      <c r="B4048" s="193">
        <v>49807</v>
      </c>
    </row>
    <row r="4049" spans="1:2" x14ac:dyDescent="0.25">
      <c r="A4049" s="115" t="s">
        <v>5943</v>
      </c>
      <c r="B4049" s="193">
        <v>49808</v>
      </c>
    </row>
    <row r="4050" spans="1:2" x14ac:dyDescent="0.25">
      <c r="A4050" s="115" t="s">
        <v>5944</v>
      </c>
      <c r="B4050" s="193">
        <v>49809</v>
      </c>
    </row>
    <row r="4051" spans="1:2" x14ac:dyDescent="0.25">
      <c r="A4051" s="115" t="s">
        <v>5945</v>
      </c>
      <c r="B4051" s="193">
        <v>49810</v>
      </c>
    </row>
    <row r="4052" spans="1:2" x14ac:dyDescent="0.25">
      <c r="A4052" s="115" t="s">
        <v>5946</v>
      </c>
      <c r="B4052" s="193">
        <v>49811</v>
      </c>
    </row>
    <row r="4053" spans="1:2" x14ac:dyDescent="0.25">
      <c r="A4053" s="115" t="s">
        <v>5947</v>
      </c>
      <c r="B4053" s="193">
        <v>49812</v>
      </c>
    </row>
    <row r="4054" spans="1:2" x14ac:dyDescent="0.25">
      <c r="A4054" s="115" t="s">
        <v>5948</v>
      </c>
      <c r="B4054" s="193">
        <v>49813</v>
      </c>
    </row>
    <row r="4055" spans="1:2" x14ac:dyDescent="0.25">
      <c r="A4055" s="115" t="s">
        <v>5949</v>
      </c>
      <c r="B4055" s="193">
        <v>49814</v>
      </c>
    </row>
    <row r="4056" spans="1:2" x14ac:dyDescent="0.25">
      <c r="A4056" s="115" t="s">
        <v>5950</v>
      </c>
      <c r="B4056" s="193">
        <v>49815</v>
      </c>
    </row>
    <row r="4057" spans="1:2" x14ac:dyDescent="0.25">
      <c r="A4057" s="115" t="s">
        <v>5951</v>
      </c>
      <c r="B4057" s="193">
        <v>49816</v>
      </c>
    </row>
    <row r="4058" spans="1:2" x14ac:dyDescent="0.25">
      <c r="A4058" s="115" t="s">
        <v>5952</v>
      </c>
      <c r="B4058" s="193">
        <v>49817</v>
      </c>
    </row>
    <row r="4059" spans="1:2" x14ac:dyDescent="0.25">
      <c r="A4059" s="115" t="s">
        <v>5953</v>
      </c>
      <c r="B4059" s="193">
        <v>49818</v>
      </c>
    </row>
    <row r="4060" spans="1:2" x14ac:dyDescent="0.25">
      <c r="A4060" s="115" t="s">
        <v>5954</v>
      </c>
      <c r="B4060" s="193">
        <v>49819</v>
      </c>
    </row>
    <row r="4061" spans="1:2" x14ac:dyDescent="0.25">
      <c r="A4061" s="115" t="s">
        <v>5955</v>
      </c>
      <c r="B4061" s="193">
        <v>49820</v>
      </c>
    </row>
    <row r="4062" spans="1:2" x14ac:dyDescent="0.25">
      <c r="A4062" s="115" t="s">
        <v>5956</v>
      </c>
      <c r="B4062" s="193">
        <v>49821</v>
      </c>
    </row>
    <row r="4063" spans="1:2" x14ac:dyDescent="0.25">
      <c r="A4063" s="115" t="s">
        <v>5957</v>
      </c>
      <c r="B4063" s="193">
        <v>49822</v>
      </c>
    </row>
    <row r="4064" spans="1:2" x14ac:dyDescent="0.25">
      <c r="A4064" s="115" t="s">
        <v>5958</v>
      </c>
      <c r="B4064" s="193">
        <v>49823</v>
      </c>
    </row>
    <row r="4065" spans="1:2" x14ac:dyDescent="0.25">
      <c r="A4065" s="115" t="s">
        <v>5959</v>
      </c>
      <c r="B4065" s="193">
        <v>49824</v>
      </c>
    </row>
    <row r="4066" spans="1:2" x14ac:dyDescent="0.25">
      <c r="A4066" s="115" t="s">
        <v>5960</v>
      </c>
      <c r="B4066" s="193">
        <v>49825</v>
      </c>
    </row>
    <row r="4067" spans="1:2" x14ac:dyDescent="0.25">
      <c r="A4067" s="115" t="s">
        <v>5961</v>
      </c>
      <c r="B4067" s="193">
        <v>49826</v>
      </c>
    </row>
    <row r="4068" spans="1:2" x14ac:dyDescent="0.25">
      <c r="A4068" s="115" t="s">
        <v>5962</v>
      </c>
      <c r="B4068" s="193">
        <v>49827</v>
      </c>
    </row>
    <row r="4069" spans="1:2" x14ac:dyDescent="0.25">
      <c r="A4069" s="115" t="s">
        <v>5963</v>
      </c>
      <c r="B4069" s="193">
        <v>49828</v>
      </c>
    </row>
    <row r="4070" spans="1:2" x14ac:dyDescent="0.25">
      <c r="A4070" s="115" t="s">
        <v>5964</v>
      </c>
      <c r="B4070" s="193">
        <v>49829</v>
      </c>
    </row>
    <row r="4071" spans="1:2" x14ac:dyDescent="0.25">
      <c r="A4071" s="115" t="s">
        <v>5965</v>
      </c>
      <c r="B4071" s="193">
        <v>49830</v>
      </c>
    </row>
    <row r="4072" spans="1:2" x14ac:dyDescent="0.25">
      <c r="A4072" s="115" t="s">
        <v>5966</v>
      </c>
      <c r="B4072" s="193">
        <v>49831</v>
      </c>
    </row>
    <row r="4073" spans="1:2" x14ac:dyDescent="0.25">
      <c r="A4073" s="115" t="s">
        <v>5967</v>
      </c>
      <c r="B4073" s="193">
        <v>49832</v>
      </c>
    </row>
    <row r="4074" spans="1:2" x14ac:dyDescent="0.25">
      <c r="A4074" s="115" t="s">
        <v>5968</v>
      </c>
      <c r="B4074" s="193">
        <v>49833</v>
      </c>
    </row>
    <row r="4075" spans="1:2" x14ac:dyDescent="0.25">
      <c r="A4075" s="115" t="s">
        <v>5969</v>
      </c>
      <c r="B4075" s="193">
        <v>49834</v>
      </c>
    </row>
    <row r="4076" spans="1:2" x14ac:dyDescent="0.25">
      <c r="A4076" s="115" t="s">
        <v>5970</v>
      </c>
      <c r="B4076" s="193">
        <v>49835</v>
      </c>
    </row>
    <row r="4077" spans="1:2" x14ac:dyDescent="0.25">
      <c r="A4077" s="115" t="s">
        <v>5971</v>
      </c>
      <c r="B4077" s="193">
        <v>49836</v>
      </c>
    </row>
    <row r="4078" spans="1:2" x14ac:dyDescent="0.25">
      <c r="A4078" s="115" t="s">
        <v>5972</v>
      </c>
      <c r="B4078" s="193">
        <v>49837</v>
      </c>
    </row>
    <row r="4079" spans="1:2" x14ac:dyDescent="0.25">
      <c r="A4079" s="115" t="s">
        <v>5973</v>
      </c>
      <c r="B4079" s="193">
        <v>49838</v>
      </c>
    </row>
    <row r="4080" spans="1:2" x14ac:dyDescent="0.25">
      <c r="A4080" s="115" t="s">
        <v>5974</v>
      </c>
      <c r="B4080" s="193">
        <v>49839</v>
      </c>
    </row>
    <row r="4081" spans="1:2" x14ac:dyDescent="0.25">
      <c r="A4081" s="115" t="s">
        <v>5975</v>
      </c>
      <c r="B4081" s="193">
        <v>49840</v>
      </c>
    </row>
    <row r="4082" spans="1:2" x14ac:dyDescent="0.25">
      <c r="A4082" s="115" t="s">
        <v>5976</v>
      </c>
      <c r="B4082" s="193">
        <v>49841</v>
      </c>
    </row>
    <row r="4083" spans="1:2" x14ac:dyDescent="0.25">
      <c r="A4083" s="115" t="s">
        <v>5977</v>
      </c>
      <c r="B4083" s="193">
        <v>49842</v>
      </c>
    </row>
    <row r="4084" spans="1:2" x14ac:dyDescent="0.25">
      <c r="A4084" s="115" t="s">
        <v>5978</v>
      </c>
      <c r="B4084" s="193">
        <v>49843</v>
      </c>
    </row>
    <row r="4085" spans="1:2" x14ac:dyDescent="0.25">
      <c r="A4085" s="115" t="s">
        <v>5979</v>
      </c>
      <c r="B4085" s="193">
        <v>49844</v>
      </c>
    </row>
    <row r="4086" spans="1:2" x14ac:dyDescent="0.25">
      <c r="A4086" s="115" t="s">
        <v>5980</v>
      </c>
      <c r="B4086" s="193">
        <v>49845</v>
      </c>
    </row>
    <row r="4087" spans="1:2" x14ac:dyDescent="0.25">
      <c r="A4087" s="115" t="s">
        <v>5981</v>
      </c>
      <c r="B4087" s="193">
        <v>49846</v>
      </c>
    </row>
    <row r="4088" spans="1:2" x14ac:dyDescent="0.25">
      <c r="A4088" s="115" t="s">
        <v>5982</v>
      </c>
      <c r="B4088" s="193">
        <v>49847</v>
      </c>
    </row>
    <row r="4089" spans="1:2" x14ac:dyDescent="0.25">
      <c r="A4089" s="115" t="s">
        <v>5983</v>
      </c>
      <c r="B4089" s="193">
        <v>49848</v>
      </c>
    </row>
    <row r="4090" spans="1:2" x14ac:dyDescent="0.25">
      <c r="A4090" s="115" t="s">
        <v>5984</v>
      </c>
      <c r="B4090" s="193">
        <v>49849</v>
      </c>
    </row>
    <row r="4091" spans="1:2" x14ac:dyDescent="0.25">
      <c r="A4091" s="115" t="s">
        <v>5985</v>
      </c>
      <c r="B4091" s="193">
        <v>49850</v>
      </c>
    </row>
    <row r="4092" spans="1:2" x14ac:dyDescent="0.25">
      <c r="A4092" s="115" t="s">
        <v>5986</v>
      </c>
      <c r="B4092" s="193">
        <v>49851</v>
      </c>
    </row>
    <row r="4093" spans="1:2" x14ac:dyDescent="0.25">
      <c r="A4093" s="115" t="s">
        <v>5987</v>
      </c>
      <c r="B4093" s="193">
        <v>49852</v>
      </c>
    </row>
    <row r="4094" spans="1:2" x14ac:dyDescent="0.25">
      <c r="A4094" s="115" t="s">
        <v>5988</v>
      </c>
      <c r="B4094" s="193">
        <v>49853</v>
      </c>
    </row>
    <row r="4095" spans="1:2" x14ac:dyDescent="0.25">
      <c r="A4095" s="115" t="s">
        <v>5989</v>
      </c>
      <c r="B4095" s="193">
        <v>49854</v>
      </c>
    </row>
    <row r="4096" spans="1:2" x14ac:dyDescent="0.25">
      <c r="A4096" s="115" t="s">
        <v>5990</v>
      </c>
      <c r="B4096" s="193">
        <v>49855</v>
      </c>
    </row>
    <row r="4097" spans="1:2" x14ac:dyDescent="0.25">
      <c r="A4097" s="115" t="s">
        <v>5991</v>
      </c>
      <c r="B4097" s="193">
        <v>49856</v>
      </c>
    </row>
    <row r="4098" spans="1:2" x14ac:dyDescent="0.25">
      <c r="A4098" s="115" t="s">
        <v>5992</v>
      </c>
      <c r="B4098" s="193">
        <v>49857</v>
      </c>
    </row>
    <row r="4099" spans="1:2" x14ac:dyDescent="0.25">
      <c r="A4099" s="115" t="s">
        <v>5993</v>
      </c>
      <c r="B4099" s="193">
        <v>49858</v>
      </c>
    </row>
    <row r="4100" spans="1:2" x14ac:dyDescent="0.25">
      <c r="A4100" s="115" t="s">
        <v>5994</v>
      </c>
      <c r="B4100" s="193">
        <v>49859</v>
      </c>
    </row>
    <row r="4101" spans="1:2" x14ac:dyDescent="0.25">
      <c r="A4101" s="115" t="s">
        <v>5995</v>
      </c>
      <c r="B4101" s="193">
        <v>49860</v>
      </c>
    </row>
    <row r="4102" spans="1:2" x14ac:dyDescent="0.25">
      <c r="A4102" s="115" t="s">
        <v>5996</v>
      </c>
      <c r="B4102" s="193">
        <v>49861</v>
      </c>
    </row>
    <row r="4103" spans="1:2" x14ac:dyDescent="0.25">
      <c r="A4103" s="115" t="s">
        <v>5997</v>
      </c>
      <c r="B4103" s="193">
        <v>49862</v>
      </c>
    </row>
    <row r="4104" spans="1:2" x14ac:dyDescent="0.25">
      <c r="A4104" s="115" t="s">
        <v>5998</v>
      </c>
      <c r="B4104" s="193">
        <v>49863</v>
      </c>
    </row>
    <row r="4105" spans="1:2" x14ac:dyDescent="0.25">
      <c r="A4105" s="115" t="s">
        <v>5999</v>
      </c>
      <c r="B4105" s="193">
        <v>49864</v>
      </c>
    </row>
    <row r="4106" spans="1:2" x14ac:dyDescent="0.25">
      <c r="A4106" s="115" t="s">
        <v>6000</v>
      </c>
      <c r="B4106" s="193">
        <v>49865</v>
      </c>
    </row>
    <row r="4107" spans="1:2" x14ac:dyDescent="0.25">
      <c r="A4107" s="115" t="s">
        <v>6001</v>
      </c>
      <c r="B4107" s="193">
        <v>49866</v>
      </c>
    </row>
    <row r="4108" spans="1:2" x14ac:dyDescent="0.25">
      <c r="A4108" s="115" t="s">
        <v>6002</v>
      </c>
      <c r="B4108" s="193">
        <v>49867</v>
      </c>
    </row>
    <row r="4109" spans="1:2" x14ac:dyDescent="0.25">
      <c r="A4109" s="115" t="s">
        <v>6003</v>
      </c>
      <c r="B4109" s="193">
        <v>49868</v>
      </c>
    </row>
    <row r="4110" spans="1:2" x14ac:dyDescent="0.25">
      <c r="A4110" s="115" t="s">
        <v>6004</v>
      </c>
      <c r="B4110" s="193">
        <v>49869</v>
      </c>
    </row>
    <row r="4111" spans="1:2" x14ac:dyDescent="0.25">
      <c r="A4111" s="115" t="s">
        <v>6005</v>
      </c>
      <c r="B4111" s="193">
        <v>49870</v>
      </c>
    </row>
    <row r="4112" spans="1:2" x14ac:dyDescent="0.25">
      <c r="A4112" s="115" t="s">
        <v>6006</v>
      </c>
      <c r="B4112" s="193">
        <v>49871</v>
      </c>
    </row>
    <row r="4113" spans="1:2" x14ac:dyDescent="0.25">
      <c r="A4113" s="115" t="s">
        <v>6007</v>
      </c>
      <c r="B4113" s="193">
        <v>49872</v>
      </c>
    </row>
    <row r="4114" spans="1:2" x14ac:dyDescent="0.25">
      <c r="A4114" s="115" t="s">
        <v>6008</v>
      </c>
      <c r="B4114" s="193">
        <v>49873</v>
      </c>
    </row>
    <row r="4115" spans="1:2" x14ac:dyDescent="0.25">
      <c r="A4115" s="115" t="s">
        <v>6009</v>
      </c>
      <c r="B4115" s="193">
        <v>49874</v>
      </c>
    </row>
    <row r="4116" spans="1:2" x14ac:dyDescent="0.25">
      <c r="A4116" s="115" t="s">
        <v>6010</v>
      </c>
      <c r="B4116" s="193">
        <v>49875</v>
      </c>
    </row>
    <row r="4117" spans="1:2" x14ac:dyDescent="0.25">
      <c r="A4117" s="115" t="s">
        <v>6011</v>
      </c>
      <c r="B4117" s="193">
        <v>49876</v>
      </c>
    </row>
    <row r="4118" spans="1:2" x14ac:dyDescent="0.25">
      <c r="A4118" s="115" t="s">
        <v>6012</v>
      </c>
      <c r="B4118" s="193">
        <v>49877</v>
      </c>
    </row>
    <row r="4119" spans="1:2" x14ac:dyDescent="0.25">
      <c r="A4119" s="115" t="s">
        <v>6013</v>
      </c>
      <c r="B4119" s="193">
        <v>49878</v>
      </c>
    </row>
    <row r="4120" spans="1:2" x14ac:dyDescent="0.25">
      <c r="A4120" s="115" t="s">
        <v>6014</v>
      </c>
      <c r="B4120" s="193">
        <v>49879</v>
      </c>
    </row>
    <row r="4121" spans="1:2" x14ac:dyDescent="0.25">
      <c r="A4121" s="115" t="s">
        <v>6015</v>
      </c>
      <c r="B4121" s="193">
        <v>49880</v>
      </c>
    </row>
    <row r="4122" spans="1:2" x14ac:dyDescent="0.25">
      <c r="A4122" s="115" t="s">
        <v>6016</v>
      </c>
      <c r="B4122" s="193">
        <v>49881</v>
      </c>
    </row>
    <row r="4123" spans="1:2" x14ac:dyDescent="0.25">
      <c r="A4123" s="115" t="s">
        <v>6017</v>
      </c>
      <c r="B4123" s="193">
        <v>49882</v>
      </c>
    </row>
    <row r="4124" spans="1:2" x14ac:dyDescent="0.25">
      <c r="A4124" s="115" t="s">
        <v>6018</v>
      </c>
      <c r="B4124" s="193">
        <v>49883</v>
      </c>
    </row>
    <row r="4125" spans="1:2" x14ac:dyDescent="0.25">
      <c r="A4125" s="115" t="s">
        <v>6019</v>
      </c>
      <c r="B4125" s="193">
        <v>49884</v>
      </c>
    </row>
    <row r="4126" spans="1:2" x14ac:dyDescent="0.25">
      <c r="A4126" s="115" t="s">
        <v>6020</v>
      </c>
      <c r="B4126" s="193">
        <v>49885</v>
      </c>
    </row>
    <row r="4127" spans="1:2" x14ac:dyDescent="0.25">
      <c r="A4127" s="115" t="s">
        <v>6021</v>
      </c>
      <c r="B4127" s="193">
        <v>49886</v>
      </c>
    </row>
    <row r="4128" spans="1:2" x14ac:dyDescent="0.25">
      <c r="A4128" s="115" t="s">
        <v>6022</v>
      </c>
      <c r="B4128" s="193">
        <v>49887</v>
      </c>
    </row>
    <row r="4129" spans="1:2" x14ac:dyDescent="0.25">
      <c r="A4129" s="115" t="s">
        <v>6023</v>
      </c>
      <c r="B4129" s="193">
        <v>49888</v>
      </c>
    </row>
    <row r="4130" spans="1:2" x14ac:dyDescent="0.25">
      <c r="A4130" s="115" t="s">
        <v>6024</v>
      </c>
      <c r="B4130" s="193">
        <v>49889</v>
      </c>
    </row>
    <row r="4131" spans="1:2" x14ac:dyDescent="0.25">
      <c r="A4131" s="115" t="s">
        <v>6025</v>
      </c>
      <c r="B4131" s="193">
        <v>49890</v>
      </c>
    </row>
    <row r="4132" spans="1:2" x14ac:dyDescent="0.25">
      <c r="A4132" s="115" t="s">
        <v>6026</v>
      </c>
      <c r="B4132" s="193">
        <v>49891</v>
      </c>
    </row>
    <row r="4133" spans="1:2" x14ac:dyDescent="0.25">
      <c r="A4133" s="115" t="s">
        <v>6027</v>
      </c>
      <c r="B4133" s="193">
        <v>49892</v>
      </c>
    </row>
    <row r="4134" spans="1:2" x14ac:dyDescent="0.25">
      <c r="A4134" s="115" t="s">
        <v>6028</v>
      </c>
      <c r="B4134" s="193">
        <v>49893</v>
      </c>
    </row>
    <row r="4135" spans="1:2" x14ac:dyDescent="0.25">
      <c r="A4135" s="115" t="s">
        <v>6029</v>
      </c>
      <c r="B4135" s="193">
        <v>49894</v>
      </c>
    </row>
    <row r="4136" spans="1:2" x14ac:dyDescent="0.25">
      <c r="A4136" s="115" t="s">
        <v>6030</v>
      </c>
      <c r="B4136" s="193">
        <v>49895</v>
      </c>
    </row>
    <row r="4137" spans="1:2" x14ac:dyDescent="0.25">
      <c r="A4137" s="115" t="s">
        <v>6031</v>
      </c>
      <c r="B4137" s="193">
        <v>49896</v>
      </c>
    </row>
    <row r="4138" spans="1:2" x14ac:dyDescent="0.25">
      <c r="A4138" s="115" t="s">
        <v>6032</v>
      </c>
      <c r="B4138" s="193">
        <v>49897</v>
      </c>
    </row>
    <row r="4139" spans="1:2" x14ac:dyDescent="0.25">
      <c r="A4139" s="115" t="s">
        <v>6033</v>
      </c>
      <c r="B4139" s="193">
        <v>49898</v>
      </c>
    </row>
    <row r="4140" spans="1:2" x14ac:dyDescent="0.25">
      <c r="A4140" s="115" t="s">
        <v>6034</v>
      </c>
      <c r="B4140" s="193">
        <v>49899</v>
      </c>
    </row>
    <row r="4141" spans="1:2" x14ac:dyDescent="0.25">
      <c r="A4141" s="115" t="s">
        <v>6035</v>
      </c>
      <c r="B4141" s="193">
        <v>49900</v>
      </c>
    </row>
    <row r="4142" spans="1:2" x14ac:dyDescent="0.25">
      <c r="A4142" s="115" t="s">
        <v>6036</v>
      </c>
      <c r="B4142" s="193">
        <v>49901</v>
      </c>
    </row>
    <row r="4143" spans="1:2" x14ac:dyDescent="0.25">
      <c r="A4143" s="115" t="s">
        <v>6037</v>
      </c>
      <c r="B4143" s="193">
        <v>49902</v>
      </c>
    </row>
    <row r="4144" spans="1:2" x14ac:dyDescent="0.25">
      <c r="A4144" s="115" t="s">
        <v>6038</v>
      </c>
      <c r="B4144" s="193">
        <v>49903</v>
      </c>
    </row>
    <row r="4145" spans="1:2" x14ac:dyDescent="0.25">
      <c r="A4145" s="115" t="s">
        <v>6039</v>
      </c>
      <c r="B4145" s="193">
        <v>49904</v>
      </c>
    </row>
    <row r="4146" spans="1:2" x14ac:dyDescent="0.25">
      <c r="A4146" s="115" t="s">
        <v>6040</v>
      </c>
      <c r="B4146" s="193">
        <v>49905</v>
      </c>
    </row>
    <row r="4147" spans="1:2" x14ac:dyDescent="0.25">
      <c r="A4147" s="115" t="s">
        <v>6041</v>
      </c>
      <c r="B4147" s="193">
        <v>49906</v>
      </c>
    </row>
    <row r="4148" spans="1:2" x14ac:dyDescent="0.25">
      <c r="A4148" s="115" t="s">
        <v>6042</v>
      </c>
      <c r="B4148" s="193">
        <v>49907</v>
      </c>
    </row>
    <row r="4149" spans="1:2" x14ac:dyDescent="0.25">
      <c r="A4149" s="115" t="s">
        <v>6043</v>
      </c>
      <c r="B4149" s="193">
        <v>49908</v>
      </c>
    </row>
    <row r="4150" spans="1:2" x14ac:dyDescent="0.25">
      <c r="A4150" s="115" t="s">
        <v>6044</v>
      </c>
      <c r="B4150" s="193">
        <v>49909</v>
      </c>
    </row>
    <row r="4151" spans="1:2" x14ac:dyDescent="0.25">
      <c r="A4151" s="115" t="s">
        <v>6045</v>
      </c>
      <c r="B4151" s="193">
        <v>49910</v>
      </c>
    </row>
    <row r="4152" spans="1:2" x14ac:dyDescent="0.25">
      <c r="A4152" s="115" t="s">
        <v>6046</v>
      </c>
      <c r="B4152" s="193">
        <v>49911</v>
      </c>
    </row>
    <row r="4153" spans="1:2" x14ac:dyDescent="0.25">
      <c r="A4153" s="115" t="s">
        <v>6047</v>
      </c>
      <c r="B4153" s="193">
        <v>49912</v>
      </c>
    </row>
    <row r="4154" spans="1:2" x14ac:dyDescent="0.25">
      <c r="A4154" s="115" t="s">
        <v>6048</v>
      </c>
      <c r="B4154" s="193">
        <v>49913</v>
      </c>
    </row>
    <row r="4155" spans="1:2" x14ac:dyDescent="0.25">
      <c r="A4155" s="115" t="s">
        <v>6049</v>
      </c>
      <c r="B4155" s="193">
        <v>49914</v>
      </c>
    </row>
    <row r="4156" spans="1:2" x14ac:dyDescent="0.25">
      <c r="A4156" s="115" t="s">
        <v>6050</v>
      </c>
      <c r="B4156" s="193">
        <v>49915</v>
      </c>
    </row>
    <row r="4157" spans="1:2" x14ac:dyDescent="0.25">
      <c r="A4157" s="115" t="s">
        <v>6051</v>
      </c>
      <c r="B4157" s="193">
        <v>49916</v>
      </c>
    </row>
    <row r="4158" spans="1:2" x14ac:dyDescent="0.25">
      <c r="A4158" s="115" t="s">
        <v>6052</v>
      </c>
      <c r="B4158" s="193">
        <v>49917</v>
      </c>
    </row>
    <row r="4159" spans="1:2" x14ac:dyDescent="0.25">
      <c r="A4159" s="115" t="s">
        <v>6053</v>
      </c>
      <c r="B4159" s="193">
        <v>49918</v>
      </c>
    </row>
    <row r="4160" spans="1:2" x14ac:dyDescent="0.25">
      <c r="A4160" s="115" t="s">
        <v>6054</v>
      </c>
      <c r="B4160" s="193">
        <v>49919</v>
      </c>
    </row>
    <row r="4161" spans="1:2" x14ac:dyDescent="0.25">
      <c r="A4161" s="115" t="s">
        <v>6055</v>
      </c>
      <c r="B4161" s="193">
        <v>49920</v>
      </c>
    </row>
    <row r="4162" spans="1:2" x14ac:dyDescent="0.25">
      <c r="A4162" s="115" t="s">
        <v>6056</v>
      </c>
      <c r="B4162" s="193">
        <v>49921</v>
      </c>
    </row>
    <row r="4163" spans="1:2" x14ac:dyDescent="0.25">
      <c r="A4163" s="115" t="s">
        <v>6057</v>
      </c>
      <c r="B4163" s="193">
        <v>49922</v>
      </c>
    </row>
    <row r="4164" spans="1:2" x14ac:dyDescent="0.25">
      <c r="A4164" s="115" t="s">
        <v>6058</v>
      </c>
      <c r="B4164" s="193">
        <v>49923</v>
      </c>
    </row>
    <row r="4165" spans="1:2" x14ac:dyDescent="0.25">
      <c r="A4165" s="115" t="s">
        <v>6059</v>
      </c>
      <c r="B4165" s="193">
        <v>49924</v>
      </c>
    </row>
    <row r="4166" spans="1:2" x14ac:dyDescent="0.25">
      <c r="A4166" s="115" t="s">
        <v>6060</v>
      </c>
      <c r="B4166" s="193">
        <v>49925</v>
      </c>
    </row>
    <row r="4167" spans="1:2" x14ac:dyDescent="0.25">
      <c r="A4167" s="115" t="s">
        <v>6061</v>
      </c>
      <c r="B4167" s="193">
        <v>49926</v>
      </c>
    </row>
    <row r="4168" spans="1:2" x14ac:dyDescent="0.25">
      <c r="A4168" s="115" t="s">
        <v>6062</v>
      </c>
      <c r="B4168" s="193">
        <v>49927</v>
      </c>
    </row>
    <row r="4169" spans="1:2" x14ac:dyDescent="0.25">
      <c r="A4169" s="115" t="s">
        <v>6063</v>
      </c>
      <c r="B4169" s="193">
        <v>49928</v>
      </c>
    </row>
    <row r="4170" spans="1:2" x14ac:dyDescent="0.25">
      <c r="A4170" s="115" t="s">
        <v>6064</v>
      </c>
      <c r="B4170" s="193">
        <v>49929</v>
      </c>
    </row>
    <row r="4171" spans="1:2" x14ac:dyDescent="0.25">
      <c r="A4171" s="115" t="s">
        <v>6065</v>
      </c>
      <c r="B4171" s="193">
        <v>49930</v>
      </c>
    </row>
    <row r="4172" spans="1:2" x14ac:dyDescent="0.25">
      <c r="A4172" s="115" t="s">
        <v>6066</v>
      </c>
      <c r="B4172" s="193">
        <v>49931</v>
      </c>
    </row>
    <row r="4173" spans="1:2" x14ac:dyDescent="0.25">
      <c r="A4173" s="115" t="s">
        <v>6067</v>
      </c>
      <c r="B4173" s="193">
        <v>49932</v>
      </c>
    </row>
    <row r="4174" spans="1:2" x14ac:dyDescent="0.25">
      <c r="A4174" s="115" t="s">
        <v>6068</v>
      </c>
      <c r="B4174" s="193">
        <v>49933</v>
      </c>
    </row>
    <row r="4175" spans="1:2" x14ac:dyDescent="0.25">
      <c r="A4175" s="115" t="s">
        <v>6069</v>
      </c>
      <c r="B4175" s="193">
        <v>49934</v>
      </c>
    </row>
    <row r="4176" spans="1:2" x14ac:dyDescent="0.25">
      <c r="A4176" s="115" t="s">
        <v>6070</v>
      </c>
      <c r="B4176" s="193">
        <v>49935</v>
      </c>
    </row>
    <row r="4177" spans="1:2" x14ac:dyDescent="0.25">
      <c r="A4177" s="115" t="s">
        <v>6071</v>
      </c>
      <c r="B4177" s="193">
        <v>49936</v>
      </c>
    </row>
    <row r="4178" spans="1:2" x14ac:dyDescent="0.25">
      <c r="A4178" s="115" t="s">
        <v>6072</v>
      </c>
      <c r="B4178" s="193">
        <v>49937</v>
      </c>
    </row>
    <row r="4179" spans="1:2" x14ac:dyDescent="0.25">
      <c r="A4179" s="115" t="s">
        <v>6073</v>
      </c>
      <c r="B4179" s="193">
        <v>49938</v>
      </c>
    </row>
    <row r="4180" spans="1:2" x14ac:dyDescent="0.25">
      <c r="A4180" s="115" t="s">
        <v>6074</v>
      </c>
      <c r="B4180" s="193">
        <v>49939</v>
      </c>
    </row>
    <row r="4181" spans="1:2" x14ac:dyDescent="0.25">
      <c r="A4181" s="115" t="s">
        <v>6075</v>
      </c>
      <c r="B4181" s="193">
        <v>49940</v>
      </c>
    </row>
    <row r="4182" spans="1:2" x14ac:dyDescent="0.25">
      <c r="A4182" s="115" t="s">
        <v>6076</v>
      </c>
      <c r="B4182" s="193">
        <v>49941</v>
      </c>
    </row>
    <row r="4183" spans="1:2" x14ac:dyDescent="0.25">
      <c r="A4183" s="115" t="s">
        <v>6077</v>
      </c>
      <c r="B4183" s="193">
        <v>49942</v>
      </c>
    </row>
    <row r="4184" spans="1:2" x14ac:dyDescent="0.25">
      <c r="A4184" s="115" t="s">
        <v>6078</v>
      </c>
      <c r="B4184" s="193">
        <v>49943</v>
      </c>
    </row>
    <row r="4185" spans="1:2" x14ac:dyDescent="0.25">
      <c r="A4185" s="115" t="s">
        <v>6079</v>
      </c>
      <c r="B4185" s="193">
        <v>49944</v>
      </c>
    </row>
    <row r="4186" spans="1:2" x14ac:dyDescent="0.25">
      <c r="A4186" s="115" t="s">
        <v>6080</v>
      </c>
      <c r="B4186" s="193">
        <v>49945</v>
      </c>
    </row>
    <row r="4187" spans="1:2" x14ac:dyDescent="0.25">
      <c r="A4187" s="115" t="s">
        <v>6081</v>
      </c>
      <c r="B4187" s="193">
        <v>49946</v>
      </c>
    </row>
    <row r="4188" spans="1:2" x14ac:dyDescent="0.25">
      <c r="A4188" s="115" t="s">
        <v>6082</v>
      </c>
      <c r="B4188" s="193">
        <v>49947</v>
      </c>
    </row>
    <row r="4189" spans="1:2" x14ac:dyDescent="0.25">
      <c r="A4189" s="115" t="s">
        <v>6083</v>
      </c>
      <c r="B4189" s="193">
        <v>49948</v>
      </c>
    </row>
    <row r="4190" spans="1:2" x14ac:dyDescent="0.25">
      <c r="A4190" s="115" t="s">
        <v>6084</v>
      </c>
      <c r="B4190" s="193">
        <v>49949</v>
      </c>
    </row>
    <row r="4191" spans="1:2" x14ac:dyDescent="0.25">
      <c r="A4191" s="115" t="s">
        <v>6085</v>
      </c>
      <c r="B4191" s="193">
        <v>49950</v>
      </c>
    </row>
    <row r="4192" spans="1:2" x14ac:dyDescent="0.25">
      <c r="A4192" s="115" t="s">
        <v>6086</v>
      </c>
      <c r="B4192" s="193">
        <v>49951</v>
      </c>
    </row>
    <row r="4193" spans="1:2" x14ac:dyDescent="0.25">
      <c r="A4193" s="115" t="s">
        <v>6087</v>
      </c>
      <c r="B4193" s="193">
        <v>49952</v>
      </c>
    </row>
    <row r="4194" spans="1:2" x14ac:dyDescent="0.25">
      <c r="A4194" s="115" t="s">
        <v>6088</v>
      </c>
      <c r="B4194" s="193">
        <v>49953</v>
      </c>
    </row>
    <row r="4195" spans="1:2" x14ac:dyDescent="0.25">
      <c r="A4195" s="115" t="s">
        <v>6089</v>
      </c>
      <c r="B4195" s="193">
        <v>49954</v>
      </c>
    </row>
    <row r="4196" spans="1:2" x14ac:dyDescent="0.25">
      <c r="A4196" s="115" t="s">
        <v>6090</v>
      </c>
      <c r="B4196" s="193">
        <v>49955</v>
      </c>
    </row>
    <row r="4197" spans="1:2" x14ac:dyDescent="0.25">
      <c r="A4197" s="115" t="s">
        <v>6091</v>
      </c>
      <c r="B4197" s="193">
        <v>49956</v>
      </c>
    </row>
    <row r="4198" spans="1:2" x14ac:dyDescent="0.25">
      <c r="A4198" s="115" t="s">
        <v>6092</v>
      </c>
      <c r="B4198" s="193">
        <v>49957</v>
      </c>
    </row>
    <row r="4199" spans="1:2" x14ac:dyDescent="0.25">
      <c r="A4199" s="115" t="s">
        <v>6093</v>
      </c>
      <c r="B4199" s="193">
        <v>49958</v>
      </c>
    </row>
    <row r="4200" spans="1:2" x14ac:dyDescent="0.25">
      <c r="A4200" s="115" t="s">
        <v>6094</v>
      </c>
      <c r="B4200" s="193">
        <v>49959</v>
      </c>
    </row>
    <row r="4201" spans="1:2" x14ac:dyDescent="0.25">
      <c r="A4201" s="115" t="s">
        <v>6095</v>
      </c>
      <c r="B4201" s="193">
        <v>49960</v>
      </c>
    </row>
    <row r="4202" spans="1:2" x14ac:dyDescent="0.25">
      <c r="A4202" s="115" t="s">
        <v>6096</v>
      </c>
      <c r="B4202" s="193">
        <v>49961</v>
      </c>
    </row>
    <row r="4203" spans="1:2" x14ac:dyDescent="0.25">
      <c r="A4203" s="115" t="s">
        <v>6097</v>
      </c>
      <c r="B4203" s="193">
        <v>49962</v>
      </c>
    </row>
    <row r="4204" spans="1:2" x14ac:dyDescent="0.25">
      <c r="A4204" s="115" t="s">
        <v>6098</v>
      </c>
      <c r="B4204" s="193">
        <v>49963</v>
      </c>
    </row>
    <row r="4205" spans="1:2" x14ac:dyDescent="0.25">
      <c r="A4205" s="115" t="s">
        <v>6099</v>
      </c>
      <c r="B4205" s="193">
        <v>49964</v>
      </c>
    </row>
    <row r="4206" spans="1:2" x14ac:dyDescent="0.25">
      <c r="A4206" s="115" t="s">
        <v>6100</v>
      </c>
      <c r="B4206" s="193">
        <v>49965</v>
      </c>
    </row>
    <row r="4207" spans="1:2" x14ac:dyDescent="0.25">
      <c r="A4207" s="115" t="s">
        <v>6101</v>
      </c>
      <c r="B4207" s="193">
        <v>49966</v>
      </c>
    </row>
    <row r="4208" spans="1:2" x14ac:dyDescent="0.25">
      <c r="A4208" s="115" t="s">
        <v>6102</v>
      </c>
      <c r="B4208" s="193">
        <v>49967</v>
      </c>
    </row>
    <row r="4209" spans="1:2" x14ac:dyDescent="0.25">
      <c r="A4209" s="115" t="s">
        <v>6103</v>
      </c>
      <c r="B4209" s="193">
        <v>49968</v>
      </c>
    </row>
    <row r="4210" spans="1:2" x14ac:dyDescent="0.25">
      <c r="A4210" s="115" t="s">
        <v>6104</v>
      </c>
      <c r="B4210" s="193">
        <v>49969</v>
      </c>
    </row>
    <row r="4211" spans="1:2" x14ac:dyDescent="0.25">
      <c r="A4211" s="115" t="s">
        <v>6105</v>
      </c>
      <c r="B4211" s="193">
        <v>49970</v>
      </c>
    </row>
    <row r="4212" spans="1:2" x14ac:dyDescent="0.25">
      <c r="A4212" s="115" t="s">
        <v>6106</v>
      </c>
      <c r="B4212" s="193">
        <v>49971</v>
      </c>
    </row>
    <row r="4213" spans="1:2" x14ac:dyDescent="0.25">
      <c r="A4213" s="115" t="s">
        <v>6107</v>
      </c>
      <c r="B4213" s="193">
        <v>49972</v>
      </c>
    </row>
    <row r="4214" spans="1:2" x14ac:dyDescent="0.25">
      <c r="A4214" s="115" t="s">
        <v>6108</v>
      </c>
      <c r="B4214" s="193">
        <v>49973</v>
      </c>
    </row>
    <row r="4215" spans="1:2" x14ac:dyDescent="0.25">
      <c r="A4215" s="115" t="s">
        <v>6109</v>
      </c>
      <c r="B4215" s="193">
        <v>49974</v>
      </c>
    </row>
    <row r="4216" spans="1:2" x14ac:dyDescent="0.25">
      <c r="A4216" s="115" t="s">
        <v>6110</v>
      </c>
      <c r="B4216" s="193">
        <v>49975</v>
      </c>
    </row>
    <row r="4217" spans="1:2" x14ac:dyDescent="0.25">
      <c r="A4217" s="115" t="s">
        <v>6111</v>
      </c>
      <c r="B4217" s="193">
        <v>49976</v>
      </c>
    </row>
    <row r="4218" spans="1:2" x14ac:dyDescent="0.25">
      <c r="A4218" s="115" t="s">
        <v>6112</v>
      </c>
      <c r="B4218" s="193">
        <v>49977</v>
      </c>
    </row>
    <row r="4219" spans="1:2" x14ac:dyDescent="0.25">
      <c r="A4219" s="115" t="s">
        <v>6113</v>
      </c>
      <c r="B4219" s="193">
        <v>49978</v>
      </c>
    </row>
    <row r="4220" spans="1:2" x14ac:dyDescent="0.25">
      <c r="A4220" s="115" t="s">
        <v>6114</v>
      </c>
      <c r="B4220" s="193">
        <v>49979</v>
      </c>
    </row>
    <row r="4221" spans="1:2" x14ac:dyDescent="0.25">
      <c r="A4221" s="115" t="s">
        <v>6115</v>
      </c>
      <c r="B4221" s="193">
        <v>49980</v>
      </c>
    </row>
    <row r="4222" spans="1:2" x14ac:dyDescent="0.25">
      <c r="A4222" s="115" t="s">
        <v>6116</v>
      </c>
      <c r="B4222" s="193">
        <v>49981</v>
      </c>
    </row>
    <row r="4223" spans="1:2" x14ac:dyDescent="0.25">
      <c r="A4223" s="115" t="s">
        <v>6117</v>
      </c>
      <c r="B4223" s="193">
        <v>49982</v>
      </c>
    </row>
    <row r="4224" spans="1:2" x14ac:dyDescent="0.25">
      <c r="A4224" s="115" t="s">
        <v>6118</v>
      </c>
      <c r="B4224" s="193">
        <v>49983</v>
      </c>
    </row>
    <row r="4225" spans="1:2" x14ac:dyDescent="0.25">
      <c r="A4225" s="115" t="s">
        <v>6119</v>
      </c>
      <c r="B4225" s="193">
        <v>49984</v>
      </c>
    </row>
    <row r="4226" spans="1:2" x14ac:dyDescent="0.25">
      <c r="A4226" s="115" t="s">
        <v>6120</v>
      </c>
      <c r="B4226" s="193">
        <v>49985</v>
      </c>
    </row>
    <row r="4227" spans="1:2" x14ac:dyDescent="0.25">
      <c r="A4227" s="115" t="s">
        <v>6121</v>
      </c>
      <c r="B4227" s="193">
        <v>49986</v>
      </c>
    </row>
    <row r="4228" spans="1:2" x14ac:dyDescent="0.25">
      <c r="A4228" s="115" t="s">
        <v>6122</v>
      </c>
      <c r="B4228" s="193">
        <v>49987</v>
      </c>
    </row>
    <row r="4229" spans="1:2" x14ac:dyDescent="0.25">
      <c r="A4229" s="115" t="s">
        <v>6123</v>
      </c>
      <c r="B4229" s="193">
        <v>49988</v>
      </c>
    </row>
    <row r="4230" spans="1:2" x14ac:dyDescent="0.25">
      <c r="A4230" s="115" t="s">
        <v>6124</v>
      </c>
      <c r="B4230" s="193">
        <v>49989</v>
      </c>
    </row>
    <row r="4231" spans="1:2" x14ac:dyDescent="0.25">
      <c r="A4231" s="115" t="s">
        <v>6125</v>
      </c>
      <c r="B4231" s="193">
        <v>49990</v>
      </c>
    </row>
    <row r="4232" spans="1:2" x14ac:dyDescent="0.25">
      <c r="A4232" s="115" t="s">
        <v>6126</v>
      </c>
      <c r="B4232" s="193">
        <v>49991</v>
      </c>
    </row>
    <row r="4233" spans="1:2" x14ac:dyDescent="0.25">
      <c r="A4233" s="115" t="s">
        <v>6127</v>
      </c>
      <c r="B4233" s="193">
        <v>49992</v>
      </c>
    </row>
    <row r="4234" spans="1:2" x14ac:dyDescent="0.25">
      <c r="A4234" s="115" t="s">
        <v>6128</v>
      </c>
      <c r="B4234" s="193">
        <v>49993</v>
      </c>
    </row>
    <row r="4235" spans="1:2" x14ac:dyDescent="0.25">
      <c r="A4235" s="115" t="s">
        <v>6129</v>
      </c>
      <c r="B4235" s="193">
        <v>49994</v>
      </c>
    </row>
    <row r="4236" spans="1:2" x14ac:dyDescent="0.25">
      <c r="A4236" s="115" t="s">
        <v>6130</v>
      </c>
      <c r="B4236" s="193">
        <v>49995</v>
      </c>
    </row>
    <row r="4237" spans="1:2" x14ac:dyDescent="0.25">
      <c r="A4237" s="115" t="s">
        <v>6131</v>
      </c>
      <c r="B4237" s="193">
        <v>49996</v>
      </c>
    </row>
    <row r="4238" spans="1:2" x14ac:dyDescent="0.25">
      <c r="A4238" s="115" t="s">
        <v>6132</v>
      </c>
      <c r="B4238" s="193">
        <v>49997</v>
      </c>
    </row>
    <row r="4239" spans="1:2" x14ac:dyDescent="0.25">
      <c r="A4239" s="115" t="s">
        <v>6133</v>
      </c>
      <c r="B4239" s="193">
        <v>49998</v>
      </c>
    </row>
    <row r="4240" spans="1:2" x14ac:dyDescent="0.25">
      <c r="A4240" s="115" t="s">
        <v>6134</v>
      </c>
      <c r="B4240" s="193">
        <v>49999</v>
      </c>
    </row>
    <row r="4241" spans="1:2" x14ac:dyDescent="0.25">
      <c r="A4241" s="115" t="s">
        <v>6135</v>
      </c>
      <c r="B4241" s="193">
        <v>50000</v>
      </c>
    </row>
    <row r="4242" spans="1:2" x14ac:dyDescent="0.25">
      <c r="A4242" s="115" t="s">
        <v>6136</v>
      </c>
      <c r="B4242" s="193">
        <v>50001</v>
      </c>
    </row>
    <row r="4243" spans="1:2" x14ac:dyDescent="0.25">
      <c r="A4243" s="115" t="s">
        <v>6137</v>
      </c>
      <c r="B4243" s="193">
        <v>50002</v>
      </c>
    </row>
    <row r="4244" spans="1:2" x14ac:dyDescent="0.25">
      <c r="A4244" s="115" t="s">
        <v>6138</v>
      </c>
      <c r="B4244" s="193">
        <v>50003</v>
      </c>
    </row>
    <row r="4245" spans="1:2" x14ac:dyDescent="0.25">
      <c r="A4245" s="115" t="s">
        <v>6139</v>
      </c>
      <c r="B4245" s="193">
        <v>50004</v>
      </c>
    </row>
    <row r="4246" spans="1:2" x14ac:dyDescent="0.25">
      <c r="A4246" s="115" t="s">
        <v>6140</v>
      </c>
      <c r="B4246" s="193">
        <v>50005</v>
      </c>
    </row>
    <row r="4247" spans="1:2" x14ac:dyDescent="0.25">
      <c r="A4247" s="115" t="s">
        <v>6141</v>
      </c>
      <c r="B4247" s="193">
        <v>50006</v>
      </c>
    </row>
    <row r="4248" spans="1:2" x14ac:dyDescent="0.25">
      <c r="A4248" s="115" t="s">
        <v>6142</v>
      </c>
      <c r="B4248" s="193">
        <v>50007</v>
      </c>
    </row>
    <row r="4249" spans="1:2" x14ac:dyDescent="0.25">
      <c r="A4249" s="115" t="s">
        <v>6143</v>
      </c>
      <c r="B4249" s="193">
        <v>50008</v>
      </c>
    </row>
    <row r="4250" spans="1:2" x14ac:dyDescent="0.25">
      <c r="A4250" s="115" t="s">
        <v>6144</v>
      </c>
      <c r="B4250" s="193">
        <v>50009</v>
      </c>
    </row>
    <row r="4251" spans="1:2" x14ac:dyDescent="0.25">
      <c r="A4251" s="115" t="s">
        <v>6145</v>
      </c>
      <c r="B4251" s="193">
        <v>50010</v>
      </c>
    </row>
    <row r="4252" spans="1:2" x14ac:dyDescent="0.25">
      <c r="A4252" s="115" t="s">
        <v>6146</v>
      </c>
      <c r="B4252" s="193">
        <v>50011</v>
      </c>
    </row>
    <row r="4253" spans="1:2" x14ac:dyDescent="0.25">
      <c r="A4253" s="115" t="s">
        <v>6147</v>
      </c>
      <c r="B4253" s="193">
        <v>50012</v>
      </c>
    </row>
    <row r="4254" spans="1:2" x14ac:dyDescent="0.25">
      <c r="A4254" s="115" t="s">
        <v>6148</v>
      </c>
      <c r="B4254" s="193">
        <v>50013</v>
      </c>
    </row>
    <row r="4255" spans="1:2" x14ac:dyDescent="0.25">
      <c r="A4255" s="115" t="s">
        <v>6149</v>
      </c>
      <c r="B4255" s="193">
        <v>50014</v>
      </c>
    </row>
    <row r="4256" spans="1:2" x14ac:dyDescent="0.25">
      <c r="A4256" s="115" t="s">
        <v>6150</v>
      </c>
      <c r="B4256" s="193">
        <v>50015</v>
      </c>
    </row>
    <row r="4257" spans="1:2" x14ac:dyDescent="0.25">
      <c r="A4257" s="115" t="s">
        <v>6151</v>
      </c>
      <c r="B4257" s="193">
        <v>50016</v>
      </c>
    </row>
    <row r="4258" spans="1:2" x14ac:dyDescent="0.25">
      <c r="A4258" s="115" t="s">
        <v>6152</v>
      </c>
      <c r="B4258" s="193">
        <v>50017</v>
      </c>
    </row>
    <row r="4259" spans="1:2" x14ac:dyDescent="0.25">
      <c r="A4259" s="115" t="s">
        <v>6153</v>
      </c>
      <c r="B4259" s="193">
        <v>50018</v>
      </c>
    </row>
    <row r="4260" spans="1:2" x14ac:dyDescent="0.25">
      <c r="A4260" s="115" t="s">
        <v>6154</v>
      </c>
      <c r="B4260" s="193">
        <v>50019</v>
      </c>
    </row>
    <row r="4261" spans="1:2" x14ac:dyDescent="0.25">
      <c r="A4261" s="115" t="s">
        <v>6155</v>
      </c>
      <c r="B4261" s="193">
        <v>50020</v>
      </c>
    </row>
    <row r="4262" spans="1:2" x14ac:dyDescent="0.25">
      <c r="A4262" s="115" t="s">
        <v>6156</v>
      </c>
      <c r="B4262" s="193">
        <v>50021</v>
      </c>
    </row>
    <row r="4263" spans="1:2" x14ac:dyDescent="0.25">
      <c r="A4263" s="115" t="s">
        <v>6157</v>
      </c>
      <c r="B4263" s="193">
        <v>50022</v>
      </c>
    </row>
    <row r="4264" spans="1:2" x14ac:dyDescent="0.25">
      <c r="A4264" s="115" t="s">
        <v>6158</v>
      </c>
      <c r="B4264" s="193">
        <v>50023</v>
      </c>
    </row>
    <row r="4265" spans="1:2" x14ac:dyDescent="0.25">
      <c r="A4265" s="115" t="s">
        <v>6159</v>
      </c>
      <c r="B4265" s="193">
        <v>50024</v>
      </c>
    </row>
    <row r="4266" spans="1:2" x14ac:dyDescent="0.25">
      <c r="A4266" s="115" t="s">
        <v>6160</v>
      </c>
      <c r="B4266" s="193">
        <v>50025</v>
      </c>
    </row>
    <row r="4267" spans="1:2" x14ac:dyDescent="0.25">
      <c r="A4267" s="115" t="s">
        <v>6161</v>
      </c>
      <c r="B4267" s="193">
        <v>50026</v>
      </c>
    </row>
    <row r="4268" spans="1:2" x14ac:dyDescent="0.25">
      <c r="A4268" s="115" t="s">
        <v>6162</v>
      </c>
      <c r="B4268" s="193">
        <v>50027</v>
      </c>
    </row>
    <row r="4269" spans="1:2" x14ac:dyDescent="0.25">
      <c r="A4269" s="115" t="s">
        <v>6163</v>
      </c>
      <c r="B4269" s="193">
        <v>50028</v>
      </c>
    </row>
    <row r="4270" spans="1:2" x14ac:dyDescent="0.25">
      <c r="A4270" s="115" t="s">
        <v>6164</v>
      </c>
      <c r="B4270" s="193">
        <v>50029</v>
      </c>
    </row>
    <row r="4271" spans="1:2" x14ac:dyDescent="0.25">
      <c r="A4271" s="115" t="s">
        <v>6165</v>
      </c>
      <c r="B4271" s="193">
        <v>50030</v>
      </c>
    </row>
    <row r="4272" spans="1:2" x14ac:dyDescent="0.25">
      <c r="A4272" s="115" t="s">
        <v>6166</v>
      </c>
      <c r="B4272" s="193">
        <v>50031</v>
      </c>
    </row>
    <row r="4273" spans="1:2" x14ac:dyDescent="0.25">
      <c r="A4273" s="115" t="s">
        <v>6167</v>
      </c>
      <c r="B4273" s="193">
        <v>50032</v>
      </c>
    </row>
    <row r="4274" spans="1:2" x14ac:dyDescent="0.25">
      <c r="A4274" s="115" t="s">
        <v>6168</v>
      </c>
      <c r="B4274" s="193">
        <v>50033</v>
      </c>
    </row>
    <row r="4275" spans="1:2" x14ac:dyDescent="0.25">
      <c r="A4275" s="115" t="s">
        <v>6169</v>
      </c>
      <c r="B4275" s="193">
        <v>50034</v>
      </c>
    </row>
    <row r="4276" spans="1:2" x14ac:dyDescent="0.25">
      <c r="A4276" s="115" t="s">
        <v>6170</v>
      </c>
      <c r="B4276" s="193">
        <v>50035</v>
      </c>
    </row>
    <row r="4277" spans="1:2" x14ac:dyDescent="0.25">
      <c r="A4277" s="115" t="s">
        <v>6171</v>
      </c>
      <c r="B4277" s="193">
        <v>50036</v>
      </c>
    </row>
    <row r="4278" spans="1:2" x14ac:dyDescent="0.25">
      <c r="A4278" s="115" t="s">
        <v>6172</v>
      </c>
      <c r="B4278" s="193">
        <v>50037</v>
      </c>
    </row>
    <row r="4279" spans="1:2" x14ac:dyDescent="0.25">
      <c r="A4279" s="115" t="s">
        <v>6173</v>
      </c>
      <c r="B4279" s="193">
        <v>50038</v>
      </c>
    </row>
    <row r="4280" spans="1:2" x14ac:dyDescent="0.25">
      <c r="A4280" s="115" t="s">
        <v>6174</v>
      </c>
      <c r="B4280" s="193">
        <v>50039</v>
      </c>
    </row>
    <row r="4281" spans="1:2" x14ac:dyDescent="0.25">
      <c r="A4281" s="115" t="s">
        <v>6175</v>
      </c>
      <c r="B4281" s="193">
        <v>50040</v>
      </c>
    </row>
    <row r="4282" spans="1:2" x14ac:dyDescent="0.25">
      <c r="A4282" s="115" t="s">
        <v>6176</v>
      </c>
      <c r="B4282" s="193">
        <v>50041</v>
      </c>
    </row>
    <row r="4283" spans="1:2" x14ac:dyDescent="0.25">
      <c r="A4283" s="115" t="s">
        <v>6177</v>
      </c>
      <c r="B4283" s="193">
        <v>50042</v>
      </c>
    </row>
    <row r="4284" spans="1:2" x14ac:dyDescent="0.25">
      <c r="A4284" s="115" t="s">
        <v>6178</v>
      </c>
      <c r="B4284" s="193">
        <v>50043</v>
      </c>
    </row>
    <row r="4285" spans="1:2" x14ac:dyDescent="0.25">
      <c r="A4285" s="115" t="s">
        <v>6179</v>
      </c>
      <c r="B4285" s="193">
        <v>50044</v>
      </c>
    </row>
    <row r="4286" spans="1:2" x14ac:dyDescent="0.25">
      <c r="A4286" s="115" t="s">
        <v>6180</v>
      </c>
      <c r="B4286" s="193">
        <v>50045</v>
      </c>
    </row>
    <row r="4287" spans="1:2" x14ac:dyDescent="0.25">
      <c r="A4287" s="115" t="s">
        <v>6181</v>
      </c>
      <c r="B4287" s="193">
        <v>50046</v>
      </c>
    </row>
    <row r="4288" spans="1:2" x14ac:dyDescent="0.25">
      <c r="A4288" s="115" t="s">
        <v>6182</v>
      </c>
      <c r="B4288" s="193">
        <v>50047</v>
      </c>
    </row>
    <row r="4289" spans="1:2" x14ac:dyDescent="0.25">
      <c r="A4289" s="115" t="s">
        <v>6183</v>
      </c>
      <c r="B4289" s="193">
        <v>50048</v>
      </c>
    </row>
    <row r="4290" spans="1:2" x14ac:dyDescent="0.25">
      <c r="A4290" s="115" t="s">
        <v>6184</v>
      </c>
      <c r="B4290" s="193">
        <v>50049</v>
      </c>
    </row>
    <row r="4291" spans="1:2" x14ac:dyDescent="0.25">
      <c r="A4291" s="115" t="s">
        <v>6185</v>
      </c>
      <c r="B4291" s="193">
        <v>50050</v>
      </c>
    </row>
    <row r="4292" spans="1:2" x14ac:dyDescent="0.25">
      <c r="A4292" s="115" t="s">
        <v>6186</v>
      </c>
      <c r="B4292" s="193">
        <v>50051</v>
      </c>
    </row>
    <row r="4293" spans="1:2" x14ac:dyDescent="0.25">
      <c r="A4293" s="115" t="s">
        <v>6187</v>
      </c>
      <c r="B4293" s="193">
        <v>50052</v>
      </c>
    </row>
    <row r="4294" spans="1:2" x14ac:dyDescent="0.25">
      <c r="A4294" s="115" t="s">
        <v>6188</v>
      </c>
      <c r="B4294" s="193">
        <v>50053</v>
      </c>
    </row>
    <row r="4295" spans="1:2" x14ac:dyDescent="0.25">
      <c r="A4295" s="115" t="s">
        <v>6189</v>
      </c>
      <c r="B4295" s="193">
        <v>50054</v>
      </c>
    </row>
    <row r="4296" spans="1:2" x14ac:dyDescent="0.25">
      <c r="A4296" s="115" t="s">
        <v>6190</v>
      </c>
      <c r="B4296" s="193">
        <v>50055</v>
      </c>
    </row>
    <row r="4297" spans="1:2" x14ac:dyDescent="0.25">
      <c r="A4297" s="115" t="s">
        <v>6191</v>
      </c>
      <c r="B4297" s="193">
        <v>50056</v>
      </c>
    </row>
    <row r="4298" spans="1:2" x14ac:dyDescent="0.25">
      <c r="A4298" s="115" t="s">
        <v>6192</v>
      </c>
      <c r="B4298" s="193">
        <v>50057</v>
      </c>
    </row>
    <row r="4299" spans="1:2" x14ac:dyDescent="0.25">
      <c r="A4299" s="115" t="s">
        <v>6193</v>
      </c>
      <c r="B4299" s="193">
        <v>50058</v>
      </c>
    </row>
    <row r="4300" spans="1:2" x14ac:dyDescent="0.25">
      <c r="A4300" s="115" t="s">
        <v>6194</v>
      </c>
      <c r="B4300" s="193">
        <v>50059</v>
      </c>
    </row>
    <row r="4301" spans="1:2" x14ac:dyDescent="0.25">
      <c r="A4301" s="115" t="s">
        <v>6195</v>
      </c>
      <c r="B4301" s="193">
        <v>50060</v>
      </c>
    </row>
    <row r="4302" spans="1:2" x14ac:dyDescent="0.25">
      <c r="A4302" s="115" t="s">
        <v>6196</v>
      </c>
      <c r="B4302" s="193">
        <v>50061</v>
      </c>
    </row>
    <row r="4303" spans="1:2" x14ac:dyDescent="0.25">
      <c r="A4303" s="115" t="s">
        <v>6197</v>
      </c>
      <c r="B4303" s="193">
        <v>50062</v>
      </c>
    </row>
    <row r="4304" spans="1:2" x14ac:dyDescent="0.25">
      <c r="A4304" s="115" t="s">
        <v>6198</v>
      </c>
      <c r="B4304" s="193">
        <v>50063</v>
      </c>
    </row>
    <row r="4305" spans="1:2" x14ac:dyDescent="0.25">
      <c r="A4305" s="115" t="s">
        <v>6199</v>
      </c>
      <c r="B4305" s="193">
        <v>50064</v>
      </c>
    </row>
    <row r="4306" spans="1:2" x14ac:dyDescent="0.25">
      <c r="A4306" s="115" t="s">
        <v>6200</v>
      </c>
      <c r="B4306" s="193">
        <v>50065</v>
      </c>
    </row>
    <row r="4307" spans="1:2" x14ac:dyDescent="0.25">
      <c r="A4307" s="115" t="s">
        <v>6201</v>
      </c>
      <c r="B4307" s="193">
        <v>50066</v>
      </c>
    </row>
    <row r="4308" spans="1:2" x14ac:dyDescent="0.25">
      <c r="A4308" s="115" t="s">
        <v>6202</v>
      </c>
      <c r="B4308" s="193">
        <v>50067</v>
      </c>
    </row>
    <row r="4309" spans="1:2" x14ac:dyDescent="0.25">
      <c r="A4309" s="115" t="s">
        <v>6203</v>
      </c>
      <c r="B4309" s="193">
        <v>50068</v>
      </c>
    </row>
    <row r="4310" spans="1:2" x14ac:dyDescent="0.25">
      <c r="A4310" s="115" t="s">
        <v>6204</v>
      </c>
      <c r="B4310" s="193">
        <v>50069</v>
      </c>
    </row>
    <row r="4311" spans="1:2" x14ac:dyDescent="0.25">
      <c r="A4311" s="115" t="s">
        <v>6205</v>
      </c>
      <c r="B4311" s="193">
        <v>50070</v>
      </c>
    </row>
    <row r="4312" spans="1:2" x14ac:dyDescent="0.25">
      <c r="A4312" s="115" t="s">
        <v>6206</v>
      </c>
      <c r="B4312" s="193">
        <v>50071</v>
      </c>
    </row>
    <row r="4313" spans="1:2" x14ac:dyDescent="0.25">
      <c r="A4313" s="115" t="s">
        <v>6207</v>
      </c>
      <c r="B4313" s="193">
        <v>50072</v>
      </c>
    </row>
    <row r="4314" spans="1:2" x14ac:dyDescent="0.25">
      <c r="A4314" s="115" t="s">
        <v>6208</v>
      </c>
      <c r="B4314" s="193">
        <v>50073</v>
      </c>
    </row>
    <row r="4315" spans="1:2" x14ac:dyDescent="0.25">
      <c r="A4315" s="115" t="s">
        <v>6209</v>
      </c>
      <c r="B4315" s="193">
        <v>50074</v>
      </c>
    </row>
    <row r="4316" spans="1:2" x14ac:dyDescent="0.25">
      <c r="A4316" s="115" t="s">
        <v>6210</v>
      </c>
      <c r="B4316" s="193">
        <v>50075</v>
      </c>
    </row>
    <row r="4317" spans="1:2" x14ac:dyDescent="0.25">
      <c r="A4317" s="115" t="s">
        <v>6211</v>
      </c>
      <c r="B4317" s="193">
        <v>50076</v>
      </c>
    </row>
    <row r="4318" spans="1:2" x14ac:dyDescent="0.25">
      <c r="A4318" s="115" t="s">
        <v>6212</v>
      </c>
      <c r="B4318" s="193">
        <v>50077</v>
      </c>
    </row>
    <row r="4319" spans="1:2" x14ac:dyDescent="0.25">
      <c r="A4319" s="115" t="s">
        <v>6213</v>
      </c>
      <c r="B4319" s="193">
        <v>50078</v>
      </c>
    </row>
    <row r="4320" spans="1:2" x14ac:dyDescent="0.25">
      <c r="A4320" s="115" t="s">
        <v>6214</v>
      </c>
      <c r="B4320" s="193">
        <v>50079</v>
      </c>
    </row>
    <row r="4321" spans="1:2" x14ac:dyDescent="0.25">
      <c r="A4321" s="115" t="s">
        <v>6215</v>
      </c>
      <c r="B4321" s="193">
        <v>50080</v>
      </c>
    </row>
    <row r="4322" spans="1:2" x14ac:dyDescent="0.25">
      <c r="A4322" s="115" t="s">
        <v>6216</v>
      </c>
      <c r="B4322" s="193">
        <v>50081</v>
      </c>
    </row>
    <row r="4323" spans="1:2" x14ac:dyDescent="0.25">
      <c r="A4323" s="115" t="s">
        <v>6217</v>
      </c>
      <c r="B4323" s="193">
        <v>50082</v>
      </c>
    </row>
    <row r="4324" spans="1:2" x14ac:dyDescent="0.25">
      <c r="A4324" s="115" t="s">
        <v>6218</v>
      </c>
      <c r="B4324" s="193">
        <v>50083</v>
      </c>
    </row>
    <row r="4325" spans="1:2" x14ac:dyDescent="0.25">
      <c r="A4325" s="115" t="s">
        <v>6219</v>
      </c>
      <c r="B4325" s="193">
        <v>50084</v>
      </c>
    </row>
    <row r="4326" spans="1:2" x14ac:dyDescent="0.25">
      <c r="A4326" s="115" t="s">
        <v>6220</v>
      </c>
      <c r="B4326" s="193">
        <v>50085</v>
      </c>
    </row>
    <row r="4327" spans="1:2" x14ac:dyDescent="0.25">
      <c r="A4327" s="115" t="s">
        <v>6221</v>
      </c>
      <c r="B4327" s="193">
        <v>50086</v>
      </c>
    </row>
    <row r="4328" spans="1:2" x14ac:dyDescent="0.25">
      <c r="A4328" s="115" t="s">
        <v>6222</v>
      </c>
      <c r="B4328" s="193">
        <v>50087</v>
      </c>
    </row>
    <row r="4329" spans="1:2" x14ac:dyDescent="0.25">
      <c r="A4329" s="115" t="s">
        <v>6223</v>
      </c>
      <c r="B4329" s="193">
        <v>50088</v>
      </c>
    </row>
    <row r="4330" spans="1:2" x14ac:dyDescent="0.25">
      <c r="A4330" s="115" t="s">
        <v>6224</v>
      </c>
      <c r="B4330" s="193">
        <v>50089</v>
      </c>
    </row>
    <row r="4331" spans="1:2" x14ac:dyDescent="0.25">
      <c r="A4331" s="115" t="s">
        <v>6225</v>
      </c>
      <c r="B4331" s="193">
        <v>50090</v>
      </c>
    </row>
    <row r="4332" spans="1:2" x14ac:dyDescent="0.25">
      <c r="A4332" s="115" t="s">
        <v>6226</v>
      </c>
      <c r="B4332" s="193">
        <v>50091</v>
      </c>
    </row>
    <row r="4333" spans="1:2" x14ac:dyDescent="0.25">
      <c r="A4333" s="115" t="s">
        <v>6227</v>
      </c>
      <c r="B4333" s="193">
        <v>50092</v>
      </c>
    </row>
    <row r="4334" spans="1:2" x14ac:dyDescent="0.25">
      <c r="A4334" s="115" t="s">
        <v>6228</v>
      </c>
      <c r="B4334" s="193">
        <v>50093</v>
      </c>
    </row>
    <row r="4335" spans="1:2" x14ac:dyDescent="0.25">
      <c r="A4335" s="115" t="s">
        <v>6229</v>
      </c>
      <c r="B4335" s="193">
        <v>50094</v>
      </c>
    </row>
    <row r="4336" spans="1:2" x14ac:dyDescent="0.25">
      <c r="A4336" s="115" t="s">
        <v>6230</v>
      </c>
      <c r="B4336" s="193">
        <v>50095</v>
      </c>
    </row>
    <row r="4337" spans="1:2" x14ac:dyDescent="0.25">
      <c r="A4337" s="115" t="s">
        <v>6231</v>
      </c>
      <c r="B4337" s="193">
        <v>50096</v>
      </c>
    </row>
    <row r="4338" spans="1:2" x14ac:dyDescent="0.25">
      <c r="A4338" s="115" t="s">
        <v>6232</v>
      </c>
      <c r="B4338" s="193">
        <v>50097</v>
      </c>
    </row>
    <row r="4339" spans="1:2" x14ac:dyDescent="0.25">
      <c r="A4339" s="115" t="s">
        <v>6233</v>
      </c>
      <c r="B4339" s="193">
        <v>50098</v>
      </c>
    </row>
    <row r="4340" spans="1:2" x14ac:dyDescent="0.25">
      <c r="A4340" s="115" t="s">
        <v>6234</v>
      </c>
      <c r="B4340" s="193">
        <v>50099</v>
      </c>
    </row>
    <row r="4341" spans="1:2" x14ac:dyDescent="0.25">
      <c r="A4341" s="115" t="s">
        <v>6235</v>
      </c>
      <c r="B4341" s="193">
        <v>50100</v>
      </c>
    </row>
    <row r="4342" spans="1:2" x14ac:dyDescent="0.25">
      <c r="A4342" s="115" t="s">
        <v>6236</v>
      </c>
      <c r="B4342" s="193">
        <v>50101</v>
      </c>
    </row>
    <row r="4343" spans="1:2" x14ac:dyDescent="0.25">
      <c r="A4343" s="115" t="s">
        <v>6237</v>
      </c>
      <c r="B4343" s="193">
        <v>50102</v>
      </c>
    </row>
    <row r="4344" spans="1:2" x14ac:dyDescent="0.25">
      <c r="A4344" s="115" t="s">
        <v>6238</v>
      </c>
      <c r="B4344" s="193">
        <v>50103</v>
      </c>
    </row>
    <row r="4345" spans="1:2" x14ac:dyDescent="0.25">
      <c r="A4345" s="115" t="s">
        <v>6239</v>
      </c>
      <c r="B4345" s="193">
        <v>50104</v>
      </c>
    </row>
    <row r="4346" spans="1:2" x14ac:dyDescent="0.25">
      <c r="A4346" s="115" t="s">
        <v>6240</v>
      </c>
      <c r="B4346" s="193">
        <v>50105</v>
      </c>
    </row>
    <row r="4347" spans="1:2" x14ac:dyDescent="0.25">
      <c r="A4347" s="115" t="s">
        <v>6241</v>
      </c>
      <c r="B4347" s="193">
        <v>50106</v>
      </c>
    </row>
    <row r="4348" spans="1:2" x14ac:dyDescent="0.25">
      <c r="A4348" s="115" t="s">
        <v>6242</v>
      </c>
      <c r="B4348" s="193">
        <v>50107</v>
      </c>
    </row>
    <row r="4349" spans="1:2" x14ac:dyDescent="0.25">
      <c r="A4349" s="115" t="s">
        <v>6243</v>
      </c>
      <c r="B4349" s="193">
        <v>50108</v>
      </c>
    </row>
    <row r="4350" spans="1:2" x14ac:dyDescent="0.25">
      <c r="A4350" s="115" t="s">
        <v>6244</v>
      </c>
      <c r="B4350" s="193">
        <v>50109</v>
      </c>
    </row>
    <row r="4351" spans="1:2" x14ac:dyDescent="0.25">
      <c r="A4351" s="115" t="s">
        <v>6245</v>
      </c>
      <c r="B4351" s="193">
        <v>50110</v>
      </c>
    </row>
    <row r="4352" spans="1:2" x14ac:dyDescent="0.25">
      <c r="A4352" s="115" t="s">
        <v>6246</v>
      </c>
      <c r="B4352" s="193">
        <v>50111</v>
      </c>
    </row>
    <row r="4353" spans="1:2" x14ac:dyDescent="0.25">
      <c r="A4353" s="115" t="s">
        <v>6247</v>
      </c>
      <c r="B4353" s="193">
        <v>50112</v>
      </c>
    </row>
    <row r="4354" spans="1:2" x14ac:dyDescent="0.25">
      <c r="A4354" s="115" t="s">
        <v>6248</v>
      </c>
      <c r="B4354" s="193">
        <v>50113</v>
      </c>
    </row>
    <row r="4355" spans="1:2" x14ac:dyDescent="0.25">
      <c r="A4355" s="115" t="s">
        <v>6249</v>
      </c>
      <c r="B4355" s="193">
        <v>50114</v>
      </c>
    </row>
    <row r="4356" spans="1:2" x14ac:dyDescent="0.25">
      <c r="A4356" s="115" t="s">
        <v>6250</v>
      </c>
      <c r="B4356" s="193">
        <v>50115</v>
      </c>
    </row>
    <row r="4357" spans="1:2" x14ac:dyDescent="0.25">
      <c r="A4357" s="115" t="s">
        <v>6251</v>
      </c>
      <c r="B4357" s="193">
        <v>50116</v>
      </c>
    </row>
    <row r="4358" spans="1:2" x14ac:dyDescent="0.25">
      <c r="A4358" s="115" t="s">
        <v>6252</v>
      </c>
      <c r="B4358" s="193">
        <v>50117</v>
      </c>
    </row>
    <row r="4359" spans="1:2" x14ac:dyDescent="0.25">
      <c r="A4359" s="115" t="s">
        <v>6253</v>
      </c>
      <c r="B4359" s="193">
        <v>50118</v>
      </c>
    </row>
    <row r="4360" spans="1:2" x14ac:dyDescent="0.25">
      <c r="A4360" s="115" t="s">
        <v>6254</v>
      </c>
      <c r="B4360" s="193">
        <v>50119</v>
      </c>
    </row>
    <row r="4361" spans="1:2" x14ac:dyDescent="0.25">
      <c r="A4361" s="115" t="s">
        <v>6255</v>
      </c>
      <c r="B4361" s="193">
        <v>50120</v>
      </c>
    </row>
    <row r="4362" spans="1:2" x14ac:dyDescent="0.25">
      <c r="A4362" s="115" t="s">
        <v>6256</v>
      </c>
      <c r="B4362" s="193">
        <v>50121</v>
      </c>
    </row>
    <row r="4363" spans="1:2" x14ac:dyDescent="0.25">
      <c r="A4363" s="115" t="s">
        <v>6257</v>
      </c>
      <c r="B4363" s="193">
        <v>50122</v>
      </c>
    </row>
    <row r="4364" spans="1:2" x14ac:dyDescent="0.25">
      <c r="A4364" s="115" t="s">
        <v>6258</v>
      </c>
      <c r="B4364" s="193">
        <v>50123</v>
      </c>
    </row>
    <row r="4365" spans="1:2" x14ac:dyDescent="0.25">
      <c r="A4365" s="115" t="s">
        <v>6259</v>
      </c>
      <c r="B4365" s="193">
        <v>50124</v>
      </c>
    </row>
    <row r="4366" spans="1:2" x14ac:dyDescent="0.25">
      <c r="A4366" s="115" t="s">
        <v>6260</v>
      </c>
      <c r="B4366" s="193">
        <v>50125</v>
      </c>
    </row>
    <row r="4367" spans="1:2" x14ac:dyDescent="0.25">
      <c r="A4367" s="115" t="s">
        <v>6261</v>
      </c>
      <c r="B4367" s="193">
        <v>50126</v>
      </c>
    </row>
    <row r="4368" spans="1:2" x14ac:dyDescent="0.25">
      <c r="A4368" s="115" t="s">
        <v>6262</v>
      </c>
      <c r="B4368" s="193">
        <v>50127</v>
      </c>
    </row>
    <row r="4369" spans="1:2" x14ac:dyDescent="0.25">
      <c r="A4369" s="115" t="s">
        <v>6263</v>
      </c>
      <c r="B4369" s="193">
        <v>50128</v>
      </c>
    </row>
    <row r="4370" spans="1:2" x14ac:dyDescent="0.25">
      <c r="A4370" s="115" t="s">
        <v>6264</v>
      </c>
      <c r="B4370" s="193">
        <v>50129</v>
      </c>
    </row>
    <row r="4371" spans="1:2" x14ac:dyDescent="0.25">
      <c r="A4371" s="115" t="s">
        <v>6265</v>
      </c>
      <c r="B4371" s="193">
        <v>50130</v>
      </c>
    </row>
    <row r="4372" spans="1:2" x14ac:dyDescent="0.25">
      <c r="A4372" s="115" t="s">
        <v>6266</v>
      </c>
      <c r="B4372" s="193">
        <v>50131</v>
      </c>
    </row>
    <row r="4373" spans="1:2" x14ac:dyDescent="0.25">
      <c r="A4373" s="115" t="s">
        <v>6267</v>
      </c>
      <c r="B4373" s="193">
        <v>50132</v>
      </c>
    </row>
    <row r="4374" spans="1:2" x14ac:dyDescent="0.25">
      <c r="A4374" s="115" t="s">
        <v>6268</v>
      </c>
      <c r="B4374" s="193">
        <v>50133</v>
      </c>
    </row>
    <row r="4375" spans="1:2" x14ac:dyDescent="0.25">
      <c r="A4375" s="115" t="s">
        <v>6269</v>
      </c>
      <c r="B4375" s="193">
        <v>50134</v>
      </c>
    </row>
    <row r="4376" spans="1:2" x14ac:dyDescent="0.25">
      <c r="A4376" s="115" t="s">
        <v>6270</v>
      </c>
      <c r="B4376" s="193">
        <v>50135</v>
      </c>
    </row>
    <row r="4377" spans="1:2" x14ac:dyDescent="0.25">
      <c r="A4377" s="115" t="s">
        <v>6271</v>
      </c>
      <c r="B4377" s="193">
        <v>50136</v>
      </c>
    </row>
    <row r="4378" spans="1:2" x14ac:dyDescent="0.25">
      <c r="A4378" s="115" t="s">
        <v>6272</v>
      </c>
      <c r="B4378" s="193">
        <v>50137</v>
      </c>
    </row>
    <row r="4379" spans="1:2" x14ac:dyDescent="0.25">
      <c r="A4379" s="115" t="s">
        <v>6273</v>
      </c>
      <c r="B4379" s="193">
        <v>50138</v>
      </c>
    </row>
    <row r="4380" spans="1:2" x14ac:dyDescent="0.25">
      <c r="A4380" s="115" t="s">
        <v>6274</v>
      </c>
      <c r="B4380" s="193">
        <v>50139</v>
      </c>
    </row>
    <row r="4381" spans="1:2" x14ac:dyDescent="0.25">
      <c r="A4381" s="115" t="s">
        <v>6275</v>
      </c>
      <c r="B4381" s="193">
        <v>50140</v>
      </c>
    </row>
    <row r="4382" spans="1:2" x14ac:dyDescent="0.25">
      <c r="A4382" s="115" t="s">
        <v>6276</v>
      </c>
      <c r="B4382" s="193">
        <v>50141</v>
      </c>
    </row>
    <row r="4383" spans="1:2" x14ac:dyDescent="0.25">
      <c r="A4383" s="115" t="s">
        <v>6277</v>
      </c>
      <c r="B4383" s="193">
        <v>50142</v>
      </c>
    </row>
    <row r="4384" spans="1:2" x14ac:dyDescent="0.25">
      <c r="A4384" s="115" t="s">
        <v>6278</v>
      </c>
      <c r="B4384" s="193">
        <v>50143</v>
      </c>
    </row>
    <row r="4385" spans="1:2" x14ac:dyDescent="0.25">
      <c r="A4385" s="115" t="s">
        <v>6279</v>
      </c>
      <c r="B4385" s="193">
        <v>50144</v>
      </c>
    </row>
    <row r="4386" spans="1:2" x14ac:dyDescent="0.25">
      <c r="A4386" s="115" t="s">
        <v>6280</v>
      </c>
      <c r="B4386" s="193">
        <v>50145</v>
      </c>
    </row>
    <row r="4387" spans="1:2" x14ac:dyDescent="0.25">
      <c r="A4387" s="115" t="s">
        <v>6281</v>
      </c>
      <c r="B4387" s="193">
        <v>50146</v>
      </c>
    </row>
    <row r="4388" spans="1:2" x14ac:dyDescent="0.25">
      <c r="A4388" s="115" t="s">
        <v>6282</v>
      </c>
      <c r="B4388" s="193">
        <v>50147</v>
      </c>
    </row>
    <row r="4389" spans="1:2" x14ac:dyDescent="0.25">
      <c r="A4389" s="115" t="s">
        <v>6283</v>
      </c>
      <c r="B4389" s="193">
        <v>50148</v>
      </c>
    </row>
    <row r="4390" spans="1:2" x14ac:dyDescent="0.25">
      <c r="A4390" s="115" t="s">
        <v>6284</v>
      </c>
      <c r="B4390" s="193">
        <v>50149</v>
      </c>
    </row>
    <row r="4391" spans="1:2" x14ac:dyDescent="0.25">
      <c r="A4391" s="115" t="s">
        <v>6285</v>
      </c>
      <c r="B4391" s="193">
        <v>50150</v>
      </c>
    </row>
    <row r="4392" spans="1:2" x14ac:dyDescent="0.25">
      <c r="A4392" s="115" t="s">
        <v>6286</v>
      </c>
      <c r="B4392" s="193">
        <v>50151</v>
      </c>
    </row>
    <row r="4393" spans="1:2" x14ac:dyDescent="0.25">
      <c r="A4393" s="115" t="s">
        <v>6287</v>
      </c>
      <c r="B4393" s="193">
        <v>50152</v>
      </c>
    </row>
    <row r="4394" spans="1:2" x14ac:dyDescent="0.25">
      <c r="A4394" s="115" t="s">
        <v>6288</v>
      </c>
      <c r="B4394" s="193">
        <v>50153</v>
      </c>
    </row>
    <row r="4395" spans="1:2" x14ac:dyDescent="0.25">
      <c r="A4395" s="115" t="s">
        <v>6289</v>
      </c>
      <c r="B4395" s="193">
        <v>50154</v>
      </c>
    </row>
    <row r="4396" spans="1:2" x14ac:dyDescent="0.25">
      <c r="A4396" s="115" t="s">
        <v>6290</v>
      </c>
      <c r="B4396" s="193">
        <v>50155</v>
      </c>
    </row>
    <row r="4397" spans="1:2" x14ac:dyDescent="0.25">
      <c r="A4397" s="115" t="s">
        <v>6291</v>
      </c>
      <c r="B4397" s="193">
        <v>50156</v>
      </c>
    </row>
    <row r="4398" spans="1:2" x14ac:dyDescent="0.25">
      <c r="A4398" s="115" t="s">
        <v>6292</v>
      </c>
      <c r="B4398" s="193">
        <v>50157</v>
      </c>
    </row>
    <row r="4399" spans="1:2" x14ac:dyDescent="0.25">
      <c r="A4399" s="115" t="s">
        <v>6293</v>
      </c>
      <c r="B4399" s="193">
        <v>50158</v>
      </c>
    </row>
    <row r="4400" spans="1:2" x14ac:dyDescent="0.25">
      <c r="A4400" s="115" t="s">
        <v>6294</v>
      </c>
      <c r="B4400" s="193">
        <v>50159</v>
      </c>
    </row>
    <row r="4401" spans="1:2" x14ac:dyDescent="0.25">
      <c r="A4401" s="115" t="s">
        <v>6295</v>
      </c>
      <c r="B4401" s="193">
        <v>50160</v>
      </c>
    </row>
    <row r="4402" spans="1:2" x14ac:dyDescent="0.25">
      <c r="A4402" s="115" t="s">
        <v>6296</v>
      </c>
      <c r="B4402" s="193">
        <v>50161</v>
      </c>
    </row>
    <row r="4403" spans="1:2" x14ac:dyDescent="0.25">
      <c r="A4403" s="115" t="s">
        <v>6297</v>
      </c>
      <c r="B4403" s="193">
        <v>50162</v>
      </c>
    </row>
    <row r="4404" spans="1:2" x14ac:dyDescent="0.25">
      <c r="A4404" s="115" t="s">
        <v>6298</v>
      </c>
      <c r="B4404" s="193">
        <v>50163</v>
      </c>
    </row>
    <row r="4405" spans="1:2" x14ac:dyDescent="0.25">
      <c r="A4405" s="115" t="s">
        <v>6299</v>
      </c>
      <c r="B4405" s="193">
        <v>50164</v>
      </c>
    </row>
    <row r="4406" spans="1:2" x14ac:dyDescent="0.25">
      <c r="A4406" s="115" t="s">
        <v>6300</v>
      </c>
      <c r="B4406" s="193">
        <v>50165</v>
      </c>
    </row>
    <row r="4407" spans="1:2" x14ac:dyDescent="0.25">
      <c r="A4407" s="115" t="s">
        <v>6301</v>
      </c>
      <c r="B4407" s="193">
        <v>50166</v>
      </c>
    </row>
    <row r="4408" spans="1:2" x14ac:dyDescent="0.25">
      <c r="A4408" s="115" t="s">
        <v>6302</v>
      </c>
      <c r="B4408" s="193">
        <v>50167</v>
      </c>
    </row>
    <row r="4409" spans="1:2" x14ac:dyDescent="0.25">
      <c r="A4409" s="115" t="s">
        <v>6303</v>
      </c>
      <c r="B4409" s="193">
        <v>50168</v>
      </c>
    </row>
    <row r="4410" spans="1:2" x14ac:dyDescent="0.25">
      <c r="A4410" s="115" t="s">
        <v>6304</v>
      </c>
      <c r="B4410" s="193">
        <v>50169</v>
      </c>
    </row>
    <row r="4411" spans="1:2" x14ac:dyDescent="0.25">
      <c r="A4411" s="115" t="s">
        <v>6305</v>
      </c>
      <c r="B4411" s="193">
        <v>50170</v>
      </c>
    </row>
    <row r="4412" spans="1:2" x14ac:dyDescent="0.25">
      <c r="A4412" s="115" t="s">
        <v>6306</v>
      </c>
      <c r="B4412" s="193">
        <v>50171</v>
      </c>
    </row>
    <row r="4413" spans="1:2" x14ac:dyDescent="0.25">
      <c r="A4413" s="115" t="s">
        <v>6307</v>
      </c>
      <c r="B4413" s="193">
        <v>50172</v>
      </c>
    </row>
    <row r="4414" spans="1:2" x14ac:dyDescent="0.25">
      <c r="A4414" s="115" t="s">
        <v>6308</v>
      </c>
      <c r="B4414" s="193">
        <v>50173</v>
      </c>
    </row>
    <row r="4415" spans="1:2" x14ac:dyDescent="0.25">
      <c r="A4415" s="115" t="s">
        <v>6309</v>
      </c>
      <c r="B4415" s="193">
        <v>50174</v>
      </c>
    </row>
    <row r="4416" spans="1:2" x14ac:dyDescent="0.25">
      <c r="A4416" s="115" t="s">
        <v>6310</v>
      </c>
      <c r="B4416" s="193">
        <v>50175</v>
      </c>
    </row>
    <row r="4417" spans="1:2" x14ac:dyDescent="0.25">
      <c r="A4417" s="115" t="s">
        <v>6311</v>
      </c>
      <c r="B4417" s="193">
        <v>50176</v>
      </c>
    </row>
    <row r="4418" spans="1:2" x14ac:dyDescent="0.25">
      <c r="A4418" s="115" t="s">
        <v>6312</v>
      </c>
      <c r="B4418" s="193">
        <v>50177</v>
      </c>
    </row>
    <row r="4419" spans="1:2" x14ac:dyDescent="0.25">
      <c r="A4419" s="115" t="s">
        <v>6313</v>
      </c>
      <c r="B4419" s="193">
        <v>50178</v>
      </c>
    </row>
    <row r="4420" spans="1:2" x14ac:dyDescent="0.25">
      <c r="A4420" s="115" t="s">
        <v>6314</v>
      </c>
      <c r="B4420" s="193">
        <v>50179</v>
      </c>
    </row>
    <row r="4421" spans="1:2" x14ac:dyDescent="0.25">
      <c r="A4421" s="115" t="s">
        <v>6315</v>
      </c>
      <c r="B4421" s="193">
        <v>50180</v>
      </c>
    </row>
    <row r="4422" spans="1:2" x14ac:dyDescent="0.25">
      <c r="A4422" s="115" t="s">
        <v>6316</v>
      </c>
      <c r="B4422" s="193">
        <v>50181</v>
      </c>
    </row>
    <row r="4423" spans="1:2" x14ac:dyDescent="0.25">
      <c r="A4423" s="115" t="s">
        <v>6317</v>
      </c>
      <c r="B4423" s="193">
        <v>50182</v>
      </c>
    </row>
    <row r="4424" spans="1:2" x14ac:dyDescent="0.25">
      <c r="A4424" s="115" t="s">
        <v>6318</v>
      </c>
      <c r="B4424" s="193">
        <v>50183</v>
      </c>
    </row>
    <row r="4425" spans="1:2" x14ac:dyDescent="0.25">
      <c r="A4425" s="115" t="s">
        <v>6319</v>
      </c>
      <c r="B4425" s="193">
        <v>50184</v>
      </c>
    </row>
    <row r="4426" spans="1:2" x14ac:dyDescent="0.25">
      <c r="A4426" s="115" t="s">
        <v>6320</v>
      </c>
      <c r="B4426" s="193">
        <v>50185</v>
      </c>
    </row>
    <row r="4427" spans="1:2" x14ac:dyDescent="0.25">
      <c r="A4427" s="115" t="s">
        <v>6321</v>
      </c>
      <c r="B4427" s="193">
        <v>50186</v>
      </c>
    </row>
    <row r="4428" spans="1:2" x14ac:dyDescent="0.25">
      <c r="A4428" s="115" t="s">
        <v>6322</v>
      </c>
      <c r="B4428" s="193">
        <v>50187</v>
      </c>
    </row>
    <row r="4429" spans="1:2" x14ac:dyDescent="0.25">
      <c r="A4429" s="115" t="s">
        <v>6323</v>
      </c>
      <c r="B4429" s="193">
        <v>50188</v>
      </c>
    </row>
    <row r="4430" spans="1:2" x14ac:dyDescent="0.25">
      <c r="A4430" s="115" t="s">
        <v>6324</v>
      </c>
      <c r="B4430" s="193">
        <v>50189</v>
      </c>
    </row>
    <row r="4431" spans="1:2" x14ac:dyDescent="0.25">
      <c r="A4431" s="115" t="s">
        <v>6325</v>
      </c>
      <c r="B4431" s="193">
        <v>50190</v>
      </c>
    </row>
    <row r="4432" spans="1:2" x14ac:dyDescent="0.25">
      <c r="A4432" s="115" t="s">
        <v>6326</v>
      </c>
      <c r="B4432" s="193">
        <v>50191</v>
      </c>
    </row>
    <row r="4433" spans="1:2" x14ac:dyDescent="0.25">
      <c r="A4433" s="115" t="s">
        <v>6327</v>
      </c>
      <c r="B4433" s="193">
        <v>50192</v>
      </c>
    </row>
    <row r="4434" spans="1:2" x14ac:dyDescent="0.25">
      <c r="A4434" s="115" t="s">
        <v>6328</v>
      </c>
      <c r="B4434" s="193">
        <v>50193</v>
      </c>
    </row>
    <row r="4435" spans="1:2" x14ac:dyDescent="0.25">
      <c r="A4435" s="115" t="s">
        <v>6329</v>
      </c>
      <c r="B4435" s="193">
        <v>50194</v>
      </c>
    </row>
    <row r="4436" spans="1:2" x14ac:dyDescent="0.25">
      <c r="A4436" s="115" t="s">
        <v>6330</v>
      </c>
      <c r="B4436" s="193">
        <v>50195</v>
      </c>
    </row>
    <row r="4437" spans="1:2" x14ac:dyDescent="0.25">
      <c r="A4437" s="115" t="s">
        <v>6331</v>
      </c>
      <c r="B4437" s="193">
        <v>50196</v>
      </c>
    </row>
    <row r="4438" spans="1:2" x14ac:dyDescent="0.25">
      <c r="A4438" s="115" t="s">
        <v>6332</v>
      </c>
      <c r="B4438" s="193">
        <v>50197</v>
      </c>
    </row>
    <row r="4439" spans="1:2" x14ac:dyDescent="0.25">
      <c r="A4439" s="115" t="s">
        <v>6333</v>
      </c>
      <c r="B4439" s="193">
        <v>50198</v>
      </c>
    </row>
    <row r="4440" spans="1:2" x14ac:dyDescent="0.25">
      <c r="A4440" s="115" t="s">
        <v>6334</v>
      </c>
      <c r="B4440" s="193">
        <v>50199</v>
      </c>
    </row>
    <row r="4441" spans="1:2" x14ac:dyDescent="0.25">
      <c r="A4441" s="115" t="s">
        <v>6335</v>
      </c>
      <c r="B4441" s="193">
        <v>50200</v>
      </c>
    </row>
    <row r="4442" spans="1:2" x14ac:dyDescent="0.25">
      <c r="A4442" s="115" t="s">
        <v>6336</v>
      </c>
      <c r="B4442" s="193">
        <v>50201</v>
      </c>
    </row>
    <row r="4443" spans="1:2" x14ac:dyDescent="0.25">
      <c r="A4443" s="115" t="s">
        <v>6337</v>
      </c>
      <c r="B4443" s="193">
        <v>50202</v>
      </c>
    </row>
    <row r="4444" spans="1:2" x14ac:dyDescent="0.25">
      <c r="A4444" s="115" t="s">
        <v>6338</v>
      </c>
      <c r="B4444" s="193">
        <v>50203</v>
      </c>
    </row>
    <row r="4445" spans="1:2" x14ac:dyDescent="0.25">
      <c r="A4445" s="115" t="s">
        <v>6339</v>
      </c>
      <c r="B4445" s="193">
        <v>50204</v>
      </c>
    </row>
    <row r="4446" spans="1:2" x14ac:dyDescent="0.25">
      <c r="A4446" s="115" t="s">
        <v>6340</v>
      </c>
      <c r="B4446" s="193">
        <v>50205</v>
      </c>
    </row>
    <row r="4447" spans="1:2" x14ac:dyDescent="0.25">
      <c r="A4447" s="115" t="s">
        <v>6341</v>
      </c>
      <c r="B4447" s="193">
        <v>50206</v>
      </c>
    </row>
    <row r="4448" spans="1:2" x14ac:dyDescent="0.25">
      <c r="A4448" s="115" t="s">
        <v>6342</v>
      </c>
      <c r="B4448" s="193">
        <v>50207</v>
      </c>
    </row>
    <row r="4449" spans="1:2" x14ac:dyDescent="0.25">
      <c r="A4449" s="115" t="s">
        <v>6343</v>
      </c>
      <c r="B4449" s="193">
        <v>50208</v>
      </c>
    </row>
    <row r="4450" spans="1:2" x14ac:dyDescent="0.25">
      <c r="A4450" s="115" t="s">
        <v>6344</v>
      </c>
      <c r="B4450" s="193">
        <v>50209</v>
      </c>
    </row>
    <row r="4451" spans="1:2" x14ac:dyDescent="0.25">
      <c r="A4451" s="115" t="s">
        <v>6345</v>
      </c>
      <c r="B4451" s="193">
        <v>50210</v>
      </c>
    </row>
    <row r="4452" spans="1:2" x14ac:dyDescent="0.25">
      <c r="A4452" s="115" t="s">
        <v>6346</v>
      </c>
      <c r="B4452" s="193">
        <v>50211</v>
      </c>
    </row>
    <row r="4453" spans="1:2" x14ac:dyDescent="0.25">
      <c r="A4453" s="115" t="s">
        <v>6347</v>
      </c>
      <c r="B4453" s="193">
        <v>50212</v>
      </c>
    </row>
    <row r="4454" spans="1:2" x14ac:dyDescent="0.25">
      <c r="A4454" s="115" t="s">
        <v>6348</v>
      </c>
      <c r="B4454" s="193">
        <v>50213</v>
      </c>
    </row>
    <row r="4455" spans="1:2" x14ac:dyDescent="0.25">
      <c r="A4455" s="115" t="s">
        <v>6349</v>
      </c>
      <c r="B4455" s="193">
        <v>50214</v>
      </c>
    </row>
    <row r="4456" spans="1:2" x14ac:dyDescent="0.25">
      <c r="A4456" s="115" t="s">
        <v>6350</v>
      </c>
      <c r="B4456" s="193">
        <v>50215</v>
      </c>
    </row>
    <row r="4457" spans="1:2" x14ac:dyDescent="0.25">
      <c r="A4457" s="115" t="s">
        <v>6351</v>
      </c>
      <c r="B4457" s="193">
        <v>50216</v>
      </c>
    </row>
    <row r="4458" spans="1:2" x14ac:dyDescent="0.25">
      <c r="A4458" s="115" t="s">
        <v>6352</v>
      </c>
      <c r="B4458" s="193">
        <v>50217</v>
      </c>
    </row>
    <row r="4459" spans="1:2" x14ac:dyDescent="0.25">
      <c r="A4459" s="115" t="s">
        <v>6353</v>
      </c>
      <c r="B4459" s="193">
        <v>50218</v>
      </c>
    </row>
    <row r="4460" spans="1:2" x14ac:dyDescent="0.25">
      <c r="A4460" s="115" t="s">
        <v>6354</v>
      </c>
      <c r="B4460" s="193">
        <v>50219</v>
      </c>
    </row>
    <row r="4461" spans="1:2" x14ac:dyDescent="0.25">
      <c r="A4461" s="115" t="s">
        <v>6355</v>
      </c>
      <c r="B4461" s="193">
        <v>50220</v>
      </c>
    </row>
    <row r="4462" spans="1:2" x14ac:dyDescent="0.25">
      <c r="A4462" s="115" t="s">
        <v>6356</v>
      </c>
      <c r="B4462" s="193">
        <v>50221</v>
      </c>
    </row>
    <row r="4463" spans="1:2" x14ac:dyDescent="0.25">
      <c r="A4463" s="115" t="s">
        <v>6357</v>
      </c>
      <c r="B4463" s="193">
        <v>50222</v>
      </c>
    </row>
    <row r="4464" spans="1:2" x14ac:dyDescent="0.25">
      <c r="A4464" s="115" t="s">
        <v>6358</v>
      </c>
      <c r="B4464" s="193">
        <v>50223</v>
      </c>
    </row>
    <row r="4465" spans="1:2" x14ac:dyDescent="0.25">
      <c r="A4465" s="115" t="s">
        <v>6359</v>
      </c>
      <c r="B4465" s="193">
        <v>50224</v>
      </c>
    </row>
    <row r="4466" spans="1:2" x14ac:dyDescent="0.25">
      <c r="A4466" s="115" t="s">
        <v>6360</v>
      </c>
      <c r="B4466" s="193">
        <v>50225</v>
      </c>
    </row>
    <row r="4467" spans="1:2" x14ac:dyDescent="0.25">
      <c r="A4467" s="115" t="s">
        <v>6361</v>
      </c>
      <c r="B4467" s="193">
        <v>50226</v>
      </c>
    </row>
    <row r="4468" spans="1:2" x14ac:dyDescent="0.25">
      <c r="A4468" s="115" t="s">
        <v>6362</v>
      </c>
      <c r="B4468" s="193">
        <v>50227</v>
      </c>
    </row>
    <row r="4469" spans="1:2" x14ac:dyDescent="0.25">
      <c r="A4469" s="115" t="s">
        <v>6363</v>
      </c>
      <c r="B4469" s="193">
        <v>50228</v>
      </c>
    </row>
    <row r="4470" spans="1:2" x14ac:dyDescent="0.25">
      <c r="A4470" s="115" t="s">
        <v>6364</v>
      </c>
      <c r="B4470" s="193">
        <v>50229</v>
      </c>
    </row>
    <row r="4471" spans="1:2" x14ac:dyDescent="0.25">
      <c r="A4471" s="115" t="s">
        <v>6365</v>
      </c>
      <c r="B4471" s="193">
        <v>50230</v>
      </c>
    </row>
    <row r="4472" spans="1:2" x14ac:dyDescent="0.25">
      <c r="A4472" s="115" t="s">
        <v>6366</v>
      </c>
      <c r="B4472" s="193">
        <v>50231</v>
      </c>
    </row>
    <row r="4473" spans="1:2" x14ac:dyDescent="0.25">
      <c r="A4473" s="115" t="s">
        <v>6367</v>
      </c>
      <c r="B4473" s="193">
        <v>50232</v>
      </c>
    </row>
    <row r="4474" spans="1:2" x14ac:dyDescent="0.25">
      <c r="A4474" s="115" t="s">
        <v>6368</v>
      </c>
      <c r="B4474" s="193">
        <v>50233</v>
      </c>
    </row>
    <row r="4475" spans="1:2" x14ac:dyDescent="0.25">
      <c r="A4475" s="115" t="s">
        <v>6369</v>
      </c>
      <c r="B4475" s="193">
        <v>50234</v>
      </c>
    </row>
    <row r="4476" spans="1:2" x14ac:dyDescent="0.25">
      <c r="A4476" s="115" t="s">
        <v>6370</v>
      </c>
      <c r="B4476" s="193">
        <v>50235</v>
      </c>
    </row>
    <row r="4477" spans="1:2" x14ac:dyDescent="0.25">
      <c r="A4477" s="115" t="s">
        <v>6371</v>
      </c>
      <c r="B4477" s="193">
        <v>50236</v>
      </c>
    </row>
    <row r="4478" spans="1:2" x14ac:dyDescent="0.25">
      <c r="A4478" s="115" t="s">
        <v>6372</v>
      </c>
      <c r="B4478" s="193">
        <v>50237</v>
      </c>
    </row>
    <row r="4479" spans="1:2" x14ac:dyDescent="0.25">
      <c r="A4479" s="115" t="s">
        <v>6373</v>
      </c>
      <c r="B4479" s="193">
        <v>50238</v>
      </c>
    </row>
    <row r="4480" spans="1:2" x14ac:dyDescent="0.25">
      <c r="A4480" s="115" t="s">
        <v>6374</v>
      </c>
      <c r="B4480" s="193">
        <v>50239</v>
      </c>
    </row>
    <row r="4481" spans="1:2" x14ac:dyDescent="0.25">
      <c r="A4481" s="115" t="s">
        <v>6375</v>
      </c>
      <c r="B4481" s="193">
        <v>50240</v>
      </c>
    </row>
    <row r="4482" spans="1:2" x14ac:dyDescent="0.25">
      <c r="A4482" s="115" t="s">
        <v>6376</v>
      </c>
      <c r="B4482" s="193">
        <v>50241</v>
      </c>
    </row>
    <row r="4483" spans="1:2" x14ac:dyDescent="0.25">
      <c r="A4483" s="115" t="s">
        <v>6377</v>
      </c>
      <c r="B4483" s="193">
        <v>50242</v>
      </c>
    </row>
    <row r="4484" spans="1:2" x14ac:dyDescent="0.25">
      <c r="A4484" s="115" t="s">
        <v>6378</v>
      </c>
      <c r="B4484" s="193">
        <v>50243</v>
      </c>
    </row>
    <row r="4485" spans="1:2" x14ac:dyDescent="0.25">
      <c r="A4485" s="115" t="s">
        <v>6379</v>
      </c>
      <c r="B4485" s="193">
        <v>50244</v>
      </c>
    </row>
    <row r="4486" spans="1:2" x14ac:dyDescent="0.25">
      <c r="A4486" s="115" t="s">
        <v>6380</v>
      </c>
      <c r="B4486" s="193">
        <v>50245</v>
      </c>
    </row>
    <row r="4487" spans="1:2" x14ac:dyDescent="0.25">
      <c r="A4487" s="115" t="s">
        <v>6381</v>
      </c>
      <c r="B4487" s="193">
        <v>50246</v>
      </c>
    </row>
    <row r="4488" spans="1:2" x14ac:dyDescent="0.25">
      <c r="A4488" s="115" t="s">
        <v>6382</v>
      </c>
      <c r="B4488" s="193">
        <v>50247</v>
      </c>
    </row>
    <row r="4489" spans="1:2" x14ac:dyDescent="0.25">
      <c r="A4489" s="115" t="s">
        <v>6383</v>
      </c>
      <c r="B4489" s="193">
        <v>50248</v>
      </c>
    </row>
    <row r="4490" spans="1:2" x14ac:dyDescent="0.25">
      <c r="A4490" s="115" t="s">
        <v>6384</v>
      </c>
      <c r="B4490" s="193">
        <v>50249</v>
      </c>
    </row>
    <row r="4491" spans="1:2" x14ac:dyDescent="0.25">
      <c r="A4491" s="115" t="s">
        <v>6385</v>
      </c>
      <c r="B4491" s="193">
        <v>50250</v>
      </c>
    </row>
    <row r="4492" spans="1:2" x14ac:dyDescent="0.25">
      <c r="A4492" s="115" t="s">
        <v>6386</v>
      </c>
      <c r="B4492" s="193">
        <v>50251</v>
      </c>
    </row>
    <row r="4493" spans="1:2" x14ac:dyDescent="0.25">
      <c r="A4493" s="115" t="s">
        <v>6387</v>
      </c>
      <c r="B4493" s="193">
        <v>50252</v>
      </c>
    </row>
    <row r="4494" spans="1:2" x14ac:dyDescent="0.25">
      <c r="A4494" s="115" t="s">
        <v>6388</v>
      </c>
      <c r="B4494" s="193">
        <v>50253</v>
      </c>
    </row>
    <row r="4495" spans="1:2" x14ac:dyDescent="0.25">
      <c r="A4495" s="115" t="s">
        <v>6389</v>
      </c>
      <c r="B4495" s="193">
        <v>50254</v>
      </c>
    </row>
    <row r="4496" spans="1:2" x14ac:dyDescent="0.25">
      <c r="A4496" s="115" t="s">
        <v>6390</v>
      </c>
      <c r="B4496" s="193">
        <v>50255</v>
      </c>
    </row>
    <row r="4497" spans="1:2" x14ac:dyDescent="0.25">
      <c r="A4497" s="115" t="s">
        <v>6391</v>
      </c>
      <c r="B4497" s="193">
        <v>50256</v>
      </c>
    </row>
    <row r="4498" spans="1:2" x14ac:dyDescent="0.25">
      <c r="A4498" s="115" t="s">
        <v>6392</v>
      </c>
      <c r="B4498" s="193">
        <v>50257</v>
      </c>
    </row>
    <row r="4499" spans="1:2" x14ac:dyDescent="0.25">
      <c r="A4499" s="115" t="s">
        <v>6393</v>
      </c>
      <c r="B4499" s="193">
        <v>50258</v>
      </c>
    </row>
    <row r="4500" spans="1:2" x14ac:dyDescent="0.25">
      <c r="A4500" s="115" t="s">
        <v>6394</v>
      </c>
      <c r="B4500" s="193">
        <v>50259</v>
      </c>
    </row>
    <row r="4501" spans="1:2" x14ac:dyDescent="0.25">
      <c r="A4501" s="115" t="s">
        <v>6395</v>
      </c>
      <c r="B4501" s="193">
        <v>50260</v>
      </c>
    </row>
    <row r="4502" spans="1:2" x14ac:dyDescent="0.25">
      <c r="A4502" s="115" t="s">
        <v>6396</v>
      </c>
      <c r="B4502" s="193">
        <v>50261</v>
      </c>
    </row>
    <row r="4503" spans="1:2" x14ac:dyDescent="0.25">
      <c r="A4503" s="115" t="s">
        <v>6397</v>
      </c>
      <c r="B4503" s="193">
        <v>50262</v>
      </c>
    </row>
    <row r="4504" spans="1:2" x14ac:dyDescent="0.25">
      <c r="A4504" s="115" t="s">
        <v>6398</v>
      </c>
      <c r="B4504" s="193">
        <v>50263</v>
      </c>
    </row>
    <row r="4505" spans="1:2" x14ac:dyDescent="0.25">
      <c r="A4505" s="115" t="s">
        <v>6399</v>
      </c>
      <c r="B4505" s="193">
        <v>50264</v>
      </c>
    </row>
    <row r="4506" spans="1:2" x14ac:dyDescent="0.25">
      <c r="A4506" s="115" t="s">
        <v>6400</v>
      </c>
      <c r="B4506" s="193">
        <v>50265</v>
      </c>
    </row>
    <row r="4507" spans="1:2" x14ac:dyDescent="0.25">
      <c r="A4507" s="115" t="s">
        <v>6401</v>
      </c>
      <c r="B4507" s="193">
        <v>50266</v>
      </c>
    </row>
    <row r="4508" spans="1:2" x14ac:dyDescent="0.25">
      <c r="A4508" s="115" t="s">
        <v>6402</v>
      </c>
      <c r="B4508" s="193">
        <v>50267</v>
      </c>
    </row>
    <row r="4509" spans="1:2" x14ac:dyDescent="0.25">
      <c r="A4509" s="115" t="s">
        <v>6403</v>
      </c>
      <c r="B4509" s="193">
        <v>50268</v>
      </c>
    </row>
    <row r="4510" spans="1:2" x14ac:dyDescent="0.25">
      <c r="A4510" s="115" t="s">
        <v>6404</v>
      </c>
      <c r="B4510" s="193">
        <v>50269</v>
      </c>
    </row>
    <row r="4511" spans="1:2" x14ac:dyDescent="0.25">
      <c r="A4511" s="115" t="s">
        <v>6405</v>
      </c>
      <c r="B4511" s="193">
        <v>50270</v>
      </c>
    </row>
    <row r="4512" spans="1:2" x14ac:dyDescent="0.25">
      <c r="A4512" s="115" t="s">
        <v>6406</v>
      </c>
      <c r="B4512" s="193">
        <v>50271</v>
      </c>
    </row>
    <row r="4513" spans="1:2" x14ac:dyDescent="0.25">
      <c r="A4513" s="115" t="s">
        <v>6407</v>
      </c>
      <c r="B4513" s="193">
        <v>50272</v>
      </c>
    </row>
    <row r="4514" spans="1:2" x14ac:dyDescent="0.25">
      <c r="A4514" s="115" t="s">
        <v>6408</v>
      </c>
      <c r="B4514" s="193">
        <v>50273</v>
      </c>
    </row>
    <row r="4515" spans="1:2" x14ac:dyDescent="0.25">
      <c r="A4515" s="115" t="s">
        <v>6409</v>
      </c>
      <c r="B4515" s="193">
        <v>50274</v>
      </c>
    </row>
    <row r="4516" spans="1:2" x14ac:dyDescent="0.25">
      <c r="A4516" s="115" t="s">
        <v>6410</v>
      </c>
      <c r="B4516" s="193">
        <v>50275</v>
      </c>
    </row>
    <row r="4517" spans="1:2" x14ac:dyDescent="0.25">
      <c r="A4517" s="115" t="s">
        <v>6411</v>
      </c>
      <c r="B4517" s="193">
        <v>50276</v>
      </c>
    </row>
    <row r="4518" spans="1:2" x14ac:dyDescent="0.25">
      <c r="A4518" s="115" t="s">
        <v>6412</v>
      </c>
      <c r="B4518" s="193">
        <v>50277</v>
      </c>
    </row>
    <row r="4519" spans="1:2" x14ac:dyDescent="0.25">
      <c r="A4519" s="115" t="s">
        <v>6413</v>
      </c>
      <c r="B4519" s="193">
        <v>50278</v>
      </c>
    </row>
    <row r="4520" spans="1:2" x14ac:dyDescent="0.25">
      <c r="A4520" s="115" t="s">
        <v>6414</v>
      </c>
      <c r="B4520" s="193">
        <v>50279</v>
      </c>
    </row>
    <row r="4521" spans="1:2" x14ac:dyDescent="0.25">
      <c r="A4521" s="115" t="s">
        <v>6415</v>
      </c>
      <c r="B4521" s="193">
        <v>50280</v>
      </c>
    </row>
    <row r="4522" spans="1:2" x14ac:dyDescent="0.25">
      <c r="A4522" s="115" t="s">
        <v>6416</v>
      </c>
      <c r="B4522" s="193">
        <v>50281</v>
      </c>
    </row>
    <row r="4523" spans="1:2" x14ac:dyDescent="0.25">
      <c r="A4523" s="115" t="s">
        <v>6417</v>
      </c>
      <c r="B4523" s="193">
        <v>50282</v>
      </c>
    </row>
    <row r="4524" spans="1:2" x14ac:dyDescent="0.25">
      <c r="A4524" s="115" t="s">
        <v>6418</v>
      </c>
      <c r="B4524" s="193">
        <v>50283</v>
      </c>
    </row>
    <row r="4525" spans="1:2" x14ac:dyDescent="0.25">
      <c r="A4525" s="115" t="s">
        <v>6419</v>
      </c>
      <c r="B4525" s="193">
        <v>50284</v>
      </c>
    </row>
    <row r="4526" spans="1:2" x14ac:dyDescent="0.25">
      <c r="A4526" s="115" t="s">
        <v>6420</v>
      </c>
      <c r="B4526" s="193">
        <v>50285</v>
      </c>
    </row>
    <row r="4527" spans="1:2" x14ac:dyDescent="0.25">
      <c r="A4527" s="115" t="s">
        <v>6421</v>
      </c>
      <c r="B4527" s="193">
        <v>50286</v>
      </c>
    </row>
    <row r="4528" spans="1:2" x14ac:dyDescent="0.25">
      <c r="A4528" s="115" t="s">
        <v>6422</v>
      </c>
      <c r="B4528" s="193">
        <v>50287</v>
      </c>
    </row>
    <row r="4529" spans="1:2" x14ac:dyDescent="0.25">
      <c r="A4529" s="115" t="s">
        <v>6423</v>
      </c>
      <c r="B4529" s="193">
        <v>50288</v>
      </c>
    </row>
    <row r="4530" spans="1:2" x14ac:dyDescent="0.25">
      <c r="A4530" s="115" t="s">
        <v>6424</v>
      </c>
      <c r="B4530" s="193">
        <v>50289</v>
      </c>
    </row>
    <row r="4531" spans="1:2" x14ac:dyDescent="0.25">
      <c r="A4531" s="115" t="s">
        <v>6425</v>
      </c>
      <c r="B4531" s="193">
        <v>50290</v>
      </c>
    </row>
    <row r="4532" spans="1:2" x14ac:dyDescent="0.25">
      <c r="A4532" s="115" t="s">
        <v>6426</v>
      </c>
      <c r="B4532" s="193">
        <v>50291</v>
      </c>
    </row>
    <row r="4533" spans="1:2" x14ac:dyDescent="0.25">
      <c r="A4533" s="115" t="s">
        <v>6427</v>
      </c>
      <c r="B4533" s="193">
        <v>50292</v>
      </c>
    </row>
    <row r="4534" spans="1:2" x14ac:dyDescent="0.25">
      <c r="A4534" s="115" t="s">
        <v>6428</v>
      </c>
      <c r="B4534" s="193">
        <v>50293</v>
      </c>
    </row>
    <row r="4535" spans="1:2" x14ac:dyDescent="0.25">
      <c r="A4535" s="115" t="s">
        <v>6429</v>
      </c>
      <c r="B4535" s="193">
        <v>50294</v>
      </c>
    </row>
    <row r="4536" spans="1:2" x14ac:dyDescent="0.25">
      <c r="A4536" s="115" t="s">
        <v>6430</v>
      </c>
      <c r="B4536" s="193">
        <v>50295</v>
      </c>
    </row>
    <row r="4537" spans="1:2" x14ac:dyDescent="0.25">
      <c r="A4537" s="115" t="s">
        <v>6431</v>
      </c>
      <c r="B4537" s="193">
        <v>50296</v>
      </c>
    </row>
    <row r="4538" spans="1:2" x14ac:dyDescent="0.25">
      <c r="A4538" s="115" t="s">
        <v>6432</v>
      </c>
      <c r="B4538" s="193">
        <v>50297</v>
      </c>
    </row>
    <row r="4539" spans="1:2" x14ac:dyDescent="0.25">
      <c r="A4539" s="115" t="s">
        <v>6433</v>
      </c>
      <c r="B4539" s="193">
        <v>50298</v>
      </c>
    </row>
    <row r="4540" spans="1:2" x14ac:dyDescent="0.25">
      <c r="A4540" s="115" t="s">
        <v>6434</v>
      </c>
      <c r="B4540" s="193">
        <v>50299</v>
      </c>
    </row>
    <row r="4541" spans="1:2" x14ac:dyDescent="0.25">
      <c r="A4541" s="115" t="s">
        <v>6435</v>
      </c>
      <c r="B4541" s="193">
        <v>50300</v>
      </c>
    </row>
    <row r="4542" spans="1:2" x14ac:dyDescent="0.25">
      <c r="A4542" s="115" t="s">
        <v>6436</v>
      </c>
      <c r="B4542" s="193">
        <v>50301</v>
      </c>
    </row>
    <row r="4543" spans="1:2" x14ac:dyDescent="0.25">
      <c r="A4543" s="115" t="s">
        <v>6437</v>
      </c>
      <c r="B4543" s="193">
        <v>50302</v>
      </c>
    </row>
    <row r="4544" spans="1:2" x14ac:dyDescent="0.25">
      <c r="A4544" s="115" t="s">
        <v>6438</v>
      </c>
      <c r="B4544" s="193">
        <v>50303</v>
      </c>
    </row>
    <row r="4545" spans="1:2" x14ac:dyDescent="0.25">
      <c r="A4545" s="115" t="s">
        <v>6439</v>
      </c>
      <c r="B4545" s="193">
        <v>50304</v>
      </c>
    </row>
    <row r="4546" spans="1:2" x14ac:dyDescent="0.25">
      <c r="A4546" s="115" t="s">
        <v>6440</v>
      </c>
      <c r="B4546" s="193">
        <v>50305</v>
      </c>
    </row>
    <row r="4547" spans="1:2" x14ac:dyDescent="0.25">
      <c r="A4547" s="115" t="s">
        <v>6441</v>
      </c>
      <c r="B4547" s="193">
        <v>50306</v>
      </c>
    </row>
    <row r="4548" spans="1:2" x14ac:dyDescent="0.25">
      <c r="A4548" s="115" t="s">
        <v>6442</v>
      </c>
      <c r="B4548" s="193">
        <v>50307</v>
      </c>
    </row>
    <row r="4549" spans="1:2" x14ac:dyDescent="0.25">
      <c r="A4549" s="115" t="s">
        <v>6443</v>
      </c>
      <c r="B4549" s="193">
        <v>50308</v>
      </c>
    </row>
    <row r="4550" spans="1:2" x14ac:dyDescent="0.25">
      <c r="A4550" s="115" t="s">
        <v>6444</v>
      </c>
      <c r="B4550" s="193">
        <v>50309</v>
      </c>
    </row>
    <row r="4551" spans="1:2" x14ac:dyDescent="0.25">
      <c r="A4551" s="115" t="s">
        <v>6445</v>
      </c>
      <c r="B4551" s="193">
        <v>50310</v>
      </c>
    </row>
    <row r="4552" spans="1:2" x14ac:dyDescent="0.25">
      <c r="A4552" s="115" t="s">
        <v>6446</v>
      </c>
      <c r="B4552" s="193">
        <v>50311</v>
      </c>
    </row>
    <row r="4553" spans="1:2" x14ac:dyDescent="0.25">
      <c r="A4553" s="115" t="s">
        <v>6447</v>
      </c>
      <c r="B4553" s="193">
        <v>50312</v>
      </c>
    </row>
    <row r="4554" spans="1:2" x14ac:dyDescent="0.25">
      <c r="A4554" s="115" t="s">
        <v>6448</v>
      </c>
      <c r="B4554" s="193">
        <v>50313</v>
      </c>
    </row>
    <row r="4555" spans="1:2" x14ac:dyDescent="0.25">
      <c r="A4555" s="115" t="s">
        <v>6449</v>
      </c>
      <c r="B4555" s="193">
        <v>50314</v>
      </c>
    </row>
    <row r="4556" spans="1:2" x14ac:dyDescent="0.25">
      <c r="A4556" s="115" t="s">
        <v>6450</v>
      </c>
      <c r="B4556" s="193">
        <v>50315</v>
      </c>
    </row>
    <row r="4557" spans="1:2" x14ac:dyDescent="0.25">
      <c r="A4557" s="115" t="s">
        <v>6451</v>
      </c>
      <c r="B4557" s="193">
        <v>50316</v>
      </c>
    </row>
    <row r="4558" spans="1:2" x14ac:dyDescent="0.25">
      <c r="A4558" s="115" t="s">
        <v>6452</v>
      </c>
      <c r="B4558" s="193">
        <v>50317</v>
      </c>
    </row>
    <row r="4559" spans="1:2" x14ac:dyDescent="0.25">
      <c r="A4559" s="115" t="s">
        <v>6453</v>
      </c>
      <c r="B4559" s="193">
        <v>50318</v>
      </c>
    </row>
    <row r="4560" spans="1:2" x14ac:dyDescent="0.25">
      <c r="A4560" s="115" t="s">
        <v>6454</v>
      </c>
      <c r="B4560" s="193">
        <v>50319</v>
      </c>
    </row>
    <row r="4561" spans="1:2" x14ac:dyDescent="0.25">
      <c r="A4561" s="115" t="s">
        <v>6455</v>
      </c>
      <c r="B4561" s="193">
        <v>50320</v>
      </c>
    </row>
    <row r="4562" spans="1:2" x14ac:dyDescent="0.25">
      <c r="A4562" s="115" t="s">
        <v>6456</v>
      </c>
      <c r="B4562" s="193">
        <v>50321</v>
      </c>
    </row>
    <row r="4563" spans="1:2" x14ac:dyDescent="0.25">
      <c r="A4563" s="115" t="s">
        <v>6457</v>
      </c>
      <c r="B4563" s="193">
        <v>50322</v>
      </c>
    </row>
    <row r="4564" spans="1:2" x14ac:dyDescent="0.25">
      <c r="A4564" s="115" t="s">
        <v>6458</v>
      </c>
      <c r="B4564" s="193">
        <v>50323</v>
      </c>
    </row>
    <row r="4565" spans="1:2" x14ac:dyDescent="0.25">
      <c r="A4565" s="115" t="s">
        <v>6459</v>
      </c>
      <c r="B4565" s="193">
        <v>50324</v>
      </c>
    </row>
    <row r="4566" spans="1:2" x14ac:dyDescent="0.25">
      <c r="A4566" s="115" t="s">
        <v>6460</v>
      </c>
      <c r="B4566" s="193">
        <v>50325</v>
      </c>
    </row>
    <row r="4567" spans="1:2" x14ac:dyDescent="0.25">
      <c r="A4567" s="115" t="s">
        <v>6461</v>
      </c>
      <c r="B4567" s="193">
        <v>50326</v>
      </c>
    </row>
    <row r="4568" spans="1:2" x14ac:dyDescent="0.25">
      <c r="A4568" s="115" t="s">
        <v>6462</v>
      </c>
      <c r="B4568" s="193">
        <v>50327</v>
      </c>
    </row>
    <row r="4569" spans="1:2" x14ac:dyDescent="0.25">
      <c r="A4569" s="115" t="s">
        <v>6463</v>
      </c>
      <c r="B4569" s="193">
        <v>50328</v>
      </c>
    </row>
    <row r="4570" spans="1:2" x14ac:dyDescent="0.25">
      <c r="A4570" s="115" t="s">
        <v>6464</v>
      </c>
      <c r="B4570" s="193">
        <v>50329</v>
      </c>
    </row>
    <row r="4571" spans="1:2" x14ac:dyDescent="0.25">
      <c r="A4571" s="115" t="s">
        <v>6465</v>
      </c>
      <c r="B4571" s="193">
        <v>50330</v>
      </c>
    </row>
    <row r="4572" spans="1:2" x14ac:dyDescent="0.25">
      <c r="A4572" s="115" t="s">
        <v>6466</v>
      </c>
      <c r="B4572" s="193">
        <v>50331</v>
      </c>
    </row>
    <row r="4573" spans="1:2" x14ac:dyDescent="0.25">
      <c r="A4573" s="115" t="s">
        <v>6467</v>
      </c>
      <c r="B4573" s="193">
        <v>50332</v>
      </c>
    </row>
    <row r="4574" spans="1:2" x14ac:dyDescent="0.25">
      <c r="A4574" s="115" t="s">
        <v>6468</v>
      </c>
      <c r="B4574" s="193">
        <v>50333</v>
      </c>
    </row>
    <row r="4575" spans="1:2" x14ac:dyDescent="0.25">
      <c r="A4575" s="115" t="s">
        <v>6469</v>
      </c>
      <c r="B4575" s="193">
        <v>50334</v>
      </c>
    </row>
    <row r="4576" spans="1:2" x14ac:dyDescent="0.25">
      <c r="A4576" s="115" t="s">
        <v>6470</v>
      </c>
      <c r="B4576" s="193">
        <v>50335</v>
      </c>
    </row>
    <row r="4577" spans="1:2" x14ac:dyDescent="0.25">
      <c r="A4577" s="115" t="s">
        <v>6471</v>
      </c>
      <c r="B4577" s="193">
        <v>50336</v>
      </c>
    </row>
    <row r="4578" spans="1:2" x14ac:dyDescent="0.25">
      <c r="A4578" s="115" t="s">
        <v>6472</v>
      </c>
      <c r="B4578" s="193">
        <v>50337</v>
      </c>
    </row>
    <row r="4579" spans="1:2" x14ac:dyDescent="0.25">
      <c r="A4579" s="115" t="s">
        <v>6473</v>
      </c>
      <c r="B4579" s="193">
        <v>50338</v>
      </c>
    </row>
    <row r="4580" spans="1:2" x14ac:dyDescent="0.25">
      <c r="A4580" s="115" t="s">
        <v>6474</v>
      </c>
      <c r="B4580" s="193">
        <v>50339</v>
      </c>
    </row>
    <row r="4581" spans="1:2" x14ac:dyDescent="0.25">
      <c r="A4581" s="115" t="s">
        <v>6475</v>
      </c>
      <c r="B4581" s="193">
        <v>50340</v>
      </c>
    </row>
    <row r="4582" spans="1:2" x14ac:dyDescent="0.25">
      <c r="A4582" s="115" t="s">
        <v>6476</v>
      </c>
      <c r="B4582" s="193">
        <v>50341</v>
      </c>
    </row>
    <row r="4583" spans="1:2" x14ac:dyDescent="0.25">
      <c r="A4583" s="115" t="s">
        <v>6477</v>
      </c>
      <c r="B4583" s="193">
        <v>50342</v>
      </c>
    </row>
    <row r="4584" spans="1:2" x14ac:dyDescent="0.25">
      <c r="A4584" s="115" t="s">
        <v>6478</v>
      </c>
      <c r="B4584" s="193">
        <v>50343</v>
      </c>
    </row>
    <row r="4585" spans="1:2" x14ac:dyDescent="0.25">
      <c r="A4585" s="115" t="s">
        <v>6479</v>
      </c>
      <c r="B4585" s="193">
        <v>50344</v>
      </c>
    </row>
    <row r="4586" spans="1:2" x14ac:dyDescent="0.25">
      <c r="A4586" s="115" t="s">
        <v>6480</v>
      </c>
      <c r="B4586" s="193">
        <v>50345</v>
      </c>
    </row>
    <row r="4587" spans="1:2" x14ac:dyDescent="0.25">
      <c r="A4587" s="115" t="s">
        <v>6481</v>
      </c>
      <c r="B4587" s="193">
        <v>50346</v>
      </c>
    </row>
    <row r="4588" spans="1:2" x14ac:dyDescent="0.25">
      <c r="A4588" s="115" t="s">
        <v>6482</v>
      </c>
      <c r="B4588" s="193">
        <v>50347</v>
      </c>
    </row>
    <row r="4589" spans="1:2" x14ac:dyDescent="0.25">
      <c r="A4589" s="115" t="s">
        <v>6483</v>
      </c>
      <c r="B4589" s="193">
        <v>50348</v>
      </c>
    </row>
    <row r="4590" spans="1:2" x14ac:dyDescent="0.25">
      <c r="A4590" s="115" t="s">
        <v>6484</v>
      </c>
      <c r="B4590" s="193">
        <v>50349</v>
      </c>
    </row>
    <row r="4591" spans="1:2" x14ac:dyDescent="0.25">
      <c r="A4591" s="115" t="s">
        <v>6485</v>
      </c>
      <c r="B4591" s="193">
        <v>50350</v>
      </c>
    </row>
    <row r="4592" spans="1:2" x14ac:dyDescent="0.25">
      <c r="A4592" s="115" t="s">
        <v>6486</v>
      </c>
      <c r="B4592" s="193">
        <v>50351</v>
      </c>
    </row>
    <row r="4593" spans="1:2" x14ac:dyDescent="0.25">
      <c r="A4593" s="115" t="s">
        <v>6487</v>
      </c>
      <c r="B4593" s="193">
        <v>50352</v>
      </c>
    </row>
    <row r="4594" spans="1:2" x14ac:dyDescent="0.25">
      <c r="A4594" s="115" t="s">
        <v>6488</v>
      </c>
      <c r="B4594" s="193">
        <v>50353</v>
      </c>
    </row>
    <row r="4595" spans="1:2" x14ac:dyDescent="0.25">
      <c r="A4595" s="115" t="s">
        <v>6489</v>
      </c>
      <c r="B4595" s="193">
        <v>50354</v>
      </c>
    </row>
    <row r="4596" spans="1:2" x14ac:dyDescent="0.25">
      <c r="A4596" s="115" t="s">
        <v>6490</v>
      </c>
      <c r="B4596" s="193">
        <v>50355</v>
      </c>
    </row>
    <row r="4597" spans="1:2" x14ac:dyDescent="0.25">
      <c r="A4597" s="115" t="s">
        <v>6491</v>
      </c>
      <c r="B4597" s="193">
        <v>50356</v>
      </c>
    </row>
    <row r="4598" spans="1:2" x14ac:dyDescent="0.25">
      <c r="A4598" s="115" t="s">
        <v>6492</v>
      </c>
      <c r="B4598" s="193">
        <v>50357</v>
      </c>
    </row>
    <row r="4599" spans="1:2" x14ac:dyDescent="0.25">
      <c r="A4599" s="115" t="s">
        <v>6493</v>
      </c>
      <c r="B4599" s="193">
        <v>50358</v>
      </c>
    </row>
    <row r="4600" spans="1:2" x14ac:dyDescent="0.25">
      <c r="A4600" s="115" t="s">
        <v>6494</v>
      </c>
      <c r="B4600" s="193">
        <v>50359</v>
      </c>
    </row>
    <row r="4601" spans="1:2" x14ac:dyDescent="0.25">
      <c r="A4601" s="115" t="s">
        <v>6495</v>
      </c>
      <c r="B4601" s="193">
        <v>50360</v>
      </c>
    </row>
    <row r="4602" spans="1:2" x14ac:dyDescent="0.25">
      <c r="A4602" s="115" t="s">
        <v>6496</v>
      </c>
      <c r="B4602" s="193">
        <v>50361</v>
      </c>
    </row>
    <row r="4603" spans="1:2" x14ac:dyDescent="0.25">
      <c r="A4603" s="115" t="s">
        <v>6497</v>
      </c>
      <c r="B4603" s="193">
        <v>50362</v>
      </c>
    </row>
    <row r="4604" spans="1:2" x14ac:dyDescent="0.25">
      <c r="A4604" s="115" t="s">
        <v>6498</v>
      </c>
      <c r="B4604" s="193">
        <v>50363</v>
      </c>
    </row>
    <row r="4605" spans="1:2" x14ac:dyDescent="0.25">
      <c r="A4605" s="115" t="s">
        <v>6499</v>
      </c>
      <c r="B4605" s="193">
        <v>50364</v>
      </c>
    </row>
    <row r="4606" spans="1:2" x14ac:dyDescent="0.25">
      <c r="A4606" s="115" t="s">
        <v>6500</v>
      </c>
      <c r="B4606" s="193">
        <v>50365</v>
      </c>
    </row>
    <row r="4607" spans="1:2" x14ac:dyDescent="0.25">
      <c r="A4607" s="115" t="s">
        <v>6501</v>
      </c>
      <c r="B4607" s="193">
        <v>50366</v>
      </c>
    </row>
    <row r="4608" spans="1:2" x14ac:dyDescent="0.25">
      <c r="A4608" s="115" t="s">
        <v>6502</v>
      </c>
      <c r="B4608" s="193">
        <v>50367</v>
      </c>
    </row>
    <row r="4609" spans="1:2" x14ac:dyDescent="0.25">
      <c r="A4609" s="115" t="s">
        <v>6503</v>
      </c>
      <c r="B4609" s="193">
        <v>50368</v>
      </c>
    </row>
    <row r="4610" spans="1:2" x14ac:dyDescent="0.25">
      <c r="A4610" s="115" t="s">
        <v>6504</v>
      </c>
      <c r="B4610" s="193">
        <v>50369</v>
      </c>
    </row>
    <row r="4611" spans="1:2" x14ac:dyDescent="0.25">
      <c r="A4611" s="115" t="s">
        <v>6505</v>
      </c>
      <c r="B4611" s="193">
        <v>50370</v>
      </c>
    </row>
    <row r="4612" spans="1:2" x14ac:dyDescent="0.25">
      <c r="A4612" s="115" t="s">
        <v>6506</v>
      </c>
      <c r="B4612" s="193">
        <v>50371</v>
      </c>
    </row>
    <row r="4613" spans="1:2" x14ac:dyDescent="0.25">
      <c r="A4613" s="115" t="s">
        <v>6507</v>
      </c>
      <c r="B4613" s="193">
        <v>50372</v>
      </c>
    </row>
    <row r="4614" spans="1:2" x14ac:dyDescent="0.25">
      <c r="A4614" s="115" t="s">
        <v>6508</v>
      </c>
      <c r="B4614" s="193">
        <v>50373</v>
      </c>
    </row>
    <row r="4615" spans="1:2" x14ac:dyDescent="0.25">
      <c r="A4615" s="115" t="s">
        <v>6509</v>
      </c>
      <c r="B4615" s="193">
        <v>50374</v>
      </c>
    </row>
    <row r="4616" spans="1:2" x14ac:dyDescent="0.25">
      <c r="A4616" s="115" t="s">
        <v>6510</v>
      </c>
      <c r="B4616" s="193">
        <v>50375</v>
      </c>
    </row>
    <row r="4617" spans="1:2" x14ac:dyDescent="0.25">
      <c r="A4617" s="115" t="s">
        <v>6511</v>
      </c>
      <c r="B4617" s="193">
        <v>50376</v>
      </c>
    </row>
    <row r="4618" spans="1:2" x14ac:dyDescent="0.25">
      <c r="A4618" s="115" t="s">
        <v>6512</v>
      </c>
      <c r="B4618" s="193">
        <v>50377</v>
      </c>
    </row>
    <row r="4619" spans="1:2" x14ac:dyDescent="0.25">
      <c r="A4619" s="115" t="s">
        <v>6513</v>
      </c>
      <c r="B4619" s="193">
        <v>50378</v>
      </c>
    </row>
    <row r="4620" spans="1:2" x14ac:dyDescent="0.25">
      <c r="A4620" s="115" t="s">
        <v>6514</v>
      </c>
      <c r="B4620" s="193">
        <v>50379</v>
      </c>
    </row>
    <row r="4621" spans="1:2" x14ac:dyDescent="0.25">
      <c r="A4621" s="115" t="s">
        <v>6515</v>
      </c>
      <c r="B4621" s="193">
        <v>50380</v>
      </c>
    </row>
    <row r="4622" spans="1:2" x14ac:dyDescent="0.25">
      <c r="A4622" s="115" t="s">
        <v>6516</v>
      </c>
      <c r="B4622" s="193">
        <v>50381</v>
      </c>
    </row>
    <row r="4623" spans="1:2" x14ac:dyDescent="0.25">
      <c r="A4623" s="115" t="s">
        <v>6517</v>
      </c>
      <c r="B4623" s="193">
        <v>50382</v>
      </c>
    </row>
    <row r="4624" spans="1:2" x14ac:dyDescent="0.25">
      <c r="A4624" s="115" t="s">
        <v>6518</v>
      </c>
      <c r="B4624" s="193">
        <v>50383</v>
      </c>
    </row>
    <row r="4625" spans="1:2" x14ac:dyDescent="0.25">
      <c r="A4625" s="115" t="s">
        <v>6519</v>
      </c>
      <c r="B4625" s="193">
        <v>50384</v>
      </c>
    </row>
    <row r="4626" spans="1:2" x14ac:dyDescent="0.25">
      <c r="A4626" s="115" t="s">
        <v>6520</v>
      </c>
      <c r="B4626" s="193">
        <v>50385</v>
      </c>
    </row>
    <row r="4627" spans="1:2" x14ac:dyDescent="0.25">
      <c r="A4627" s="115" t="s">
        <v>6521</v>
      </c>
      <c r="B4627" s="193">
        <v>50386</v>
      </c>
    </row>
    <row r="4628" spans="1:2" x14ac:dyDescent="0.25">
      <c r="A4628" s="115" t="s">
        <v>6522</v>
      </c>
      <c r="B4628" s="193">
        <v>50387</v>
      </c>
    </row>
    <row r="4629" spans="1:2" x14ac:dyDescent="0.25">
      <c r="A4629" s="115" t="s">
        <v>6523</v>
      </c>
      <c r="B4629" s="193">
        <v>50388</v>
      </c>
    </row>
    <row r="4630" spans="1:2" x14ac:dyDescent="0.25">
      <c r="A4630" s="115" t="s">
        <v>6524</v>
      </c>
      <c r="B4630" s="193">
        <v>50389</v>
      </c>
    </row>
    <row r="4631" spans="1:2" x14ac:dyDescent="0.25">
      <c r="A4631" s="115" t="s">
        <v>6525</v>
      </c>
      <c r="B4631" s="193">
        <v>50390</v>
      </c>
    </row>
    <row r="4632" spans="1:2" x14ac:dyDescent="0.25">
      <c r="A4632" s="115" t="s">
        <v>6526</v>
      </c>
      <c r="B4632" s="193">
        <v>50391</v>
      </c>
    </row>
    <row r="4633" spans="1:2" x14ac:dyDescent="0.25">
      <c r="A4633" s="115" t="s">
        <v>6527</v>
      </c>
      <c r="B4633" s="193">
        <v>50392</v>
      </c>
    </row>
    <row r="4634" spans="1:2" x14ac:dyDescent="0.25">
      <c r="A4634" s="115" t="s">
        <v>6528</v>
      </c>
      <c r="B4634" s="193">
        <v>50393</v>
      </c>
    </row>
    <row r="4635" spans="1:2" x14ac:dyDescent="0.25">
      <c r="A4635" s="115" t="s">
        <v>6529</v>
      </c>
      <c r="B4635" s="193">
        <v>50394</v>
      </c>
    </row>
    <row r="4636" spans="1:2" x14ac:dyDescent="0.25">
      <c r="A4636" s="115" t="s">
        <v>6530</v>
      </c>
      <c r="B4636" s="193">
        <v>50395</v>
      </c>
    </row>
    <row r="4637" spans="1:2" x14ac:dyDescent="0.25">
      <c r="A4637" s="115" t="s">
        <v>6531</v>
      </c>
      <c r="B4637" s="193">
        <v>50396</v>
      </c>
    </row>
    <row r="4638" spans="1:2" x14ac:dyDescent="0.25">
      <c r="A4638" s="115" t="s">
        <v>6532</v>
      </c>
      <c r="B4638" s="193">
        <v>50397</v>
      </c>
    </row>
    <row r="4639" spans="1:2" x14ac:dyDescent="0.25">
      <c r="A4639" s="115" t="s">
        <v>6533</v>
      </c>
      <c r="B4639" s="193">
        <v>50398</v>
      </c>
    </row>
    <row r="4640" spans="1:2" x14ac:dyDescent="0.25">
      <c r="A4640" s="115" t="s">
        <v>6534</v>
      </c>
      <c r="B4640" s="193">
        <v>50399</v>
      </c>
    </row>
    <row r="4641" spans="1:2" x14ac:dyDescent="0.25">
      <c r="A4641" s="115" t="s">
        <v>6535</v>
      </c>
      <c r="B4641" s="193">
        <v>50400</v>
      </c>
    </row>
    <row r="4642" spans="1:2" x14ac:dyDescent="0.25">
      <c r="A4642" s="115" t="s">
        <v>6536</v>
      </c>
      <c r="B4642" s="193">
        <v>50401</v>
      </c>
    </row>
    <row r="4643" spans="1:2" x14ac:dyDescent="0.25">
      <c r="A4643" s="115" t="s">
        <v>6537</v>
      </c>
      <c r="B4643" s="193">
        <v>50402</v>
      </c>
    </row>
    <row r="4644" spans="1:2" x14ac:dyDescent="0.25">
      <c r="A4644" s="115" t="s">
        <v>6538</v>
      </c>
      <c r="B4644" s="193">
        <v>50403</v>
      </c>
    </row>
    <row r="4645" spans="1:2" x14ac:dyDescent="0.25">
      <c r="A4645" s="115" t="s">
        <v>6539</v>
      </c>
      <c r="B4645" s="193">
        <v>50404</v>
      </c>
    </row>
    <row r="4646" spans="1:2" x14ac:dyDescent="0.25">
      <c r="A4646" s="115" t="s">
        <v>6540</v>
      </c>
      <c r="B4646" s="193">
        <v>50405</v>
      </c>
    </row>
    <row r="4647" spans="1:2" x14ac:dyDescent="0.25">
      <c r="A4647" s="115" t="s">
        <v>6541</v>
      </c>
      <c r="B4647" s="193">
        <v>50406</v>
      </c>
    </row>
    <row r="4648" spans="1:2" x14ac:dyDescent="0.25">
      <c r="A4648" s="115" t="s">
        <v>6542</v>
      </c>
      <c r="B4648" s="193">
        <v>50407</v>
      </c>
    </row>
    <row r="4649" spans="1:2" x14ac:dyDescent="0.25">
      <c r="A4649" s="115" t="s">
        <v>6543</v>
      </c>
      <c r="B4649" s="193">
        <v>50408</v>
      </c>
    </row>
    <row r="4650" spans="1:2" x14ac:dyDescent="0.25">
      <c r="A4650" s="115" t="s">
        <v>6544</v>
      </c>
      <c r="B4650" s="193">
        <v>50409</v>
      </c>
    </row>
    <row r="4651" spans="1:2" x14ac:dyDescent="0.25">
      <c r="A4651" s="115" t="s">
        <v>6545</v>
      </c>
      <c r="B4651" s="193">
        <v>50410</v>
      </c>
    </row>
    <row r="4652" spans="1:2" x14ac:dyDescent="0.25">
      <c r="A4652" s="115" t="s">
        <v>6546</v>
      </c>
      <c r="B4652" s="193">
        <v>50411</v>
      </c>
    </row>
    <row r="4653" spans="1:2" x14ac:dyDescent="0.25">
      <c r="A4653" s="115" t="s">
        <v>6547</v>
      </c>
      <c r="B4653" s="193">
        <v>50412</v>
      </c>
    </row>
    <row r="4654" spans="1:2" x14ac:dyDescent="0.25">
      <c r="A4654" s="115" t="s">
        <v>6548</v>
      </c>
      <c r="B4654" s="193">
        <v>50413</v>
      </c>
    </row>
    <row r="4655" spans="1:2" x14ac:dyDescent="0.25">
      <c r="A4655" s="115" t="s">
        <v>6549</v>
      </c>
      <c r="B4655" s="193">
        <v>50414</v>
      </c>
    </row>
    <row r="4656" spans="1:2" x14ac:dyDescent="0.25">
      <c r="A4656" s="115" t="s">
        <v>6550</v>
      </c>
      <c r="B4656" s="193">
        <v>50415</v>
      </c>
    </row>
    <row r="4657" spans="1:2" x14ac:dyDescent="0.25">
      <c r="A4657" s="115" t="s">
        <v>6551</v>
      </c>
      <c r="B4657" s="193">
        <v>50416</v>
      </c>
    </row>
    <row r="4658" spans="1:2" x14ac:dyDescent="0.25">
      <c r="A4658" s="115" t="s">
        <v>6552</v>
      </c>
      <c r="B4658" s="193">
        <v>50417</v>
      </c>
    </row>
    <row r="4659" spans="1:2" x14ac:dyDescent="0.25">
      <c r="A4659" s="115" t="s">
        <v>6553</v>
      </c>
      <c r="B4659" s="193">
        <v>50418</v>
      </c>
    </row>
    <row r="4660" spans="1:2" x14ac:dyDescent="0.25">
      <c r="A4660" s="115" t="s">
        <v>6554</v>
      </c>
      <c r="B4660" s="193">
        <v>50419</v>
      </c>
    </row>
    <row r="4661" spans="1:2" x14ac:dyDescent="0.25">
      <c r="A4661" s="115" t="s">
        <v>6555</v>
      </c>
      <c r="B4661" s="193">
        <v>50420</v>
      </c>
    </row>
    <row r="4662" spans="1:2" x14ac:dyDescent="0.25">
      <c r="A4662" s="115" t="s">
        <v>6556</v>
      </c>
      <c r="B4662" s="193">
        <v>50421</v>
      </c>
    </row>
    <row r="4663" spans="1:2" x14ac:dyDescent="0.25">
      <c r="A4663" s="115" t="s">
        <v>6557</v>
      </c>
      <c r="B4663" s="193">
        <v>50422</v>
      </c>
    </row>
    <row r="4664" spans="1:2" x14ac:dyDescent="0.25">
      <c r="A4664" s="115" t="s">
        <v>6558</v>
      </c>
      <c r="B4664" s="193">
        <v>50423</v>
      </c>
    </row>
    <row r="4665" spans="1:2" x14ac:dyDescent="0.25">
      <c r="A4665" s="115" t="s">
        <v>6559</v>
      </c>
      <c r="B4665" s="193">
        <v>50424</v>
      </c>
    </row>
    <row r="4666" spans="1:2" x14ac:dyDescent="0.25">
      <c r="A4666" s="115" t="s">
        <v>6560</v>
      </c>
      <c r="B4666" s="193">
        <v>50425</v>
      </c>
    </row>
    <row r="4667" spans="1:2" x14ac:dyDescent="0.25">
      <c r="A4667" s="115" t="s">
        <v>6561</v>
      </c>
      <c r="B4667" s="193">
        <v>50426</v>
      </c>
    </row>
    <row r="4668" spans="1:2" x14ac:dyDescent="0.25">
      <c r="A4668" s="115" t="s">
        <v>6562</v>
      </c>
      <c r="B4668" s="193">
        <v>50427</v>
      </c>
    </row>
    <row r="4669" spans="1:2" x14ac:dyDescent="0.25">
      <c r="A4669" s="115" t="s">
        <v>6563</v>
      </c>
      <c r="B4669" s="193">
        <v>50428</v>
      </c>
    </row>
    <row r="4670" spans="1:2" x14ac:dyDescent="0.25">
      <c r="A4670" s="115" t="s">
        <v>6564</v>
      </c>
      <c r="B4670" s="193">
        <v>50429</v>
      </c>
    </row>
    <row r="4671" spans="1:2" x14ac:dyDescent="0.25">
      <c r="A4671" s="115" t="s">
        <v>6565</v>
      </c>
      <c r="B4671" s="193">
        <v>50430</v>
      </c>
    </row>
    <row r="4672" spans="1:2" x14ac:dyDescent="0.25">
      <c r="A4672" s="115" t="s">
        <v>6566</v>
      </c>
      <c r="B4672" s="193">
        <v>50431</v>
      </c>
    </row>
    <row r="4673" spans="1:2" x14ac:dyDescent="0.25">
      <c r="A4673" s="115" t="s">
        <v>6567</v>
      </c>
      <c r="B4673" s="193">
        <v>50432</v>
      </c>
    </row>
    <row r="4674" spans="1:2" x14ac:dyDescent="0.25">
      <c r="A4674" s="115" t="s">
        <v>6568</v>
      </c>
      <c r="B4674" s="193">
        <v>50433</v>
      </c>
    </row>
    <row r="4675" spans="1:2" x14ac:dyDescent="0.25">
      <c r="A4675" s="115" t="s">
        <v>6569</v>
      </c>
      <c r="B4675" s="193">
        <v>50434</v>
      </c>
    </row>
    <row r="4676" spans="1:2" x14ac:dyDescent="0.25">
      <c r="A4676" s="115" t="s">
        <v>6570</v>
      </c>
      <c r="B4676" s="193">
        <v>50435</v>
      </c>
    </row>
    <row r="4677" spans="1:2" x14ac:dyDescent="0.25">
      <c r="A4677" s="115" t="s">
        <v>6571</v>
      </c>
      <c r="B4677" s="193">
        <v>50436</v>
      </c>
    </row>
    <row r="4678" spans="1:2" x14ac:dyDescent="0.25">
      <c r="A4678" s="115" t="s">
        <v>6572</v>
      </c>
      <c r="B4678" s="193">
        <v>50437</v>
      </c>
    </row>
    <row r="4679" spans="1:2" x14ac:dyDescent="0.25">
      <c r="A4679" s="115" t="s">
        <v>6573</v>
      </c>
      <c r="B4679" s="193">
        <v>50438</v>
      </c>
    </row>
    <row r="4680" spans="1:2" x14ac:dyDescent="0.25">
      <c r="A4680" s="115" t="s">
        <v>6574</v>
      </c>
      <c r="B4680" s="193">
        <v>50439</v>
      </c>
    </row>
    <row r="4681" spans="1:2" x14ac:dyDescent="0.25">
      <c r="A4681" s="115" t="s">
        <v>6575</v>
      </c>
      <c r="B4681" s="193">
        <v>50440</v>
      </c>
    </row>
    <row r="4682" spans="1:2" x14ac:dyDescent="0.25">
      <c r="A4682" s="115" t="s">
        <v>6576</v>
      </c>
      <c r="B4682" s="193">
        <v>50441</v>
      </c>
    </row>
    <row r="4683" spans="1:2" x14ac:dyDescent="0.25">
      <c r="A4683" s="115" t="s">
        <v>6577</v>
      </c>
      <c r="B4683" s="193">
        <v>50442</v>
      </c>
    </row>
    <row r="4684" spans="1:2" x14ac:dyDescent="0.25">
      <c r="A4684" s="115" t="s">
        <v>6578</v>
      </c>
      <c r="B4684" s="193">
        <v>50443</v>
      </c>
    </row>
    <row r="4685" spans="1:2" x14ac:dyDescent="0.25">
      <c r="A4685" s="115" t="s">
        <v>6579</v>
      </c>
      <c r="B4685" s="193">
        <v>50444</v>
      </c>
    </row>
    <row r="4686" spans="1:2" x14ac:dyDescent="0.25">
      <c r="A4686" s="115" t="s">
        <v>6580</v>
      </c>
      <c r="B4686" s="193">
        <v>50445</v>
      </c>
    </row>
    <row r="4687" spans="1:2" x14ac:dyDescent="0.25">
      <c r="A4687" s="115" t="s">
        <v>6581</v>
      </c>
      <c r="B4687" s="193">
        <v>50446</v>
      </c>
    </row>
    <row r="4688" spans="1:2" x14ac:dyDescent="0.25">
      <c r="A4688" s="115" t="s">
        <v>6582</v>
      </c>
      <c r="B4688" s="193">
        <v>50447</v>
      </c>
    </row>
    <row r="4689" spans="1:2" x14ac:dyDescent="0.25">
      <c r="A4689" s="115" t="s">
        <v>6583</v>
      </c>
      <c r="B4689" s="193">
        <v>50448</v>
      </c>
    </row>
    <row r="4690" spans="1:2" x14ac:dyDescent="0.25">
      <c r="A4690" s="115" t="s">
        <v>6584</v>
      </c>
      <c r="B4690" s="193">
        <v>50449</v>
      </c>
    </row>
    <row r="4691" spans="1:2" x14ac:dyDescent="0.25">
      <c r="A4691" s="115" t="s">
        <v>6585</v>
      </c>
      <c r="B4691" s="193">
        <v>50450</v>
      </c>
    </row>
    <row r="4692" spans="1:2" x14ac:dyDescent="0.25">
      <c r="A4692" s="115" t="s">
        <v>6586</v>
      </c>
      <c r="B4692" s="193">
        <v>50451</v>
      </c>
    </row>
    <row r="4693" spans="1:2" x14ac:dyDescent="0.25">
      <c r="A4693" s="115" t="s">
        <v>6587</v>
      </c>
      <c r="B4693" s="193">
        <v>50452</v>
      </c>
    </row>
    <row r="4694" spans="1:2" x14ac:dyDescent="0.25">
      <c r="A4694" s="115" t="s">
        <v>6588</v>
      </c>
      <c r="B4694" s="193">
        <v>50453</v>
      </c>
    </row>
    <row r="4695" spans="1:2" x14ac:dyDescent="0.25">
      <c r="A4695" s="115" t="s">
        <v>6589</v>
      </c>
      <c r="B4695" s="193">
        <v>50454</v>
      </c>
    </row>
    <row r="4696" spans="1:2" x14ac:dyDescent="0.25">
      <c r="A4696" s="115" t="s">
        <v>6590</v>
      </c>
      <c r="B4696" s="193">
        <v>50455</v>
      </c>
    </row>
    <row r="4697" spans="1:2" x14ac:dyDescent="0.25">
      <c r="A4697" s="115" t="s">
        <v>6591</v>
      </c>
      <c r="B4697" s="193">
        <v>50456</v>
      </c>
    </row>
    <row r="4698" spans="1:2" x14ac:dyDescent="0.25">
      <c r="A4698" s="115" t="s">
        <v>6592</v>
      </c>
      <c r="B4698" s="193">
        <v>50457</v>
      </c>
    </row>
    <row r="4699" spans="1:2" x14ac:dyDescent="0.25">
      <c r="A4699" s="115" t="s">
        <v>6593</v>
      </c>
      <c r="B4699" s="193">
        <v>50458</v>
      </c>
    </row>
    <row r="4700" spans="1:2" x14ac:dyDescent="0.25">
      <c r="A4700" s="115" t="s">
        <v>6594</v>
      </c>
      <c r="B4700" s="193">
        <v>50459</v>
      </c>
    </row>
    <row r="4701" spans="1:2" x14ac:dyDescent="0.25">
      <c r="A4701" s="115" t="s">
        <v>6595</v>
      </c>
      <c r="B4701" s="193">
        <v>50460</v>
      </c>
    </row>
    <row r="4702" spans="1:2" x14ac:dyDescent="0.25">
      <c r="A4702" s="115" t="s">
        <v>6596</v>
      </c>
      <c r="B4702" s="193">
        <v>50461</v>
      </c>
    </row>
    <row r="4703" spans="1:2" x14ac:dyDescent="0.25">
      <c r="A4703" s="115" t="s">
        <v>6597</v>
      </c>
      <c r="B4703" s="193">
        <v>50462</v>
      </c>
    </row>
    <row r="4704" spans="1:2" x14ac:dyDescent="0.25">
      <c r="A4704" s="115" t="s">
        <v>6598</v>
      </c>
      <c r="B4704" s="193">
        <v>50463</v>
      </c>
    </row>
    <row r="4705" spans="1:2" x14ac:dyDescent="0.25">
      <c r="A4705" s="115" t="s">
        <v>6599</v>
      </c>
      <c r="B4705" s="193">
        <v>50464</v>
      </c>
    </row>
    <row r="4706" spans="1:2" x14ac:dyDescent="0.25">
      <c r="A4706" s="115" t="s">
        <v>6600</v>
      </c>
      <c r="B4706" s="193">
        <v>50465</v>
      </c>
    </row>
    <row r="4707" spans="1:2" x14ac:dyDescent="0.25">
      <c r="A4707" s="115" t="s">
        <v>6601</v>
      </c>
      <c r="B4707" s="193">
        <v>50466</v>
      </c>
    </row>
    <row r="4708" spans="1:2" x14ac:dyDescent="0.25">
      <c r="A4708" s="115" t="s">
        <v>6602</v>
      </c>
      <c r="B4708" s="193">
        <v>50467</v>
      </c>
    </row>
    <row r="4709" spans="1:2" x14ac:dyDescent="0.25">
      <c r="A4709" s="115" t="s">
        <v>6603</v>
      </c>
      <c r="B4709" s="193">
        <v>50468</v>
      </c>
    </row>
    <row r="4710" spans="1:2" x14ac:dyDescent="0.25">
      <c r="A4710" s="115" t="s">
        <v>6604</v>
      </c>
      <c r="B4710" s="193">
        <v>50469</v>
      </c>
    </row>
    <row r="4711" spans="1:2" x14ac:dyDescent="0.25">
      <c r="A4711" s="115" t="s">
        <v>6605</v>
      </c>
      <c r="B4711" s="193">
        <v>50470</v>
      </c>
    </row>
    <row r="4712" spans="1:2" x14ac:dyDescent="0.25">
      <c r="A4712" s="115" t="s">
        <v>6606</v>
      </c>
      <c r="B4712" s="193">
        <v>50471</v>
      </c>
    </row>
    <row r="4713" spans="1:2" x14ac:dyDescent="0.25">
      <c r="A4713" s="115" t="s">
        <v>6607</v>
      </c>
      <c r="B4713" s="193">
        <v>50472</v>
      </c>
    </row>
    <row r="4714" spans="1:2" x14ac:dyDescent="0.25">
      <c r="A4714" s="115" t="s">
        <v>6608</v>
      </c>
      <c r="B4714" s="193">
        <v>50473</v>
      </c>
    </row>
    <row r="4715" spans="1:2" x14ac:dyDescent="0.25">
      <c r="A4715" s="115" t="s">
        <v>6609</v>
      </c>
      <c r="B4715" s="193">
        <v>50474</v>
      </c>
    </row>
    <row r="4716" spans="1:2" x14ac:dyDescent="0.25">
      <c r="A4716" s="115" t="s">
        <v>6610</v>
      </c>
      <c r="B4716" s="193">
        <v>50475</v>
      </c>
    </row>
    <row r="4717" spans="1:2" x14ac:dyDescent="0.25">
      <c r="A4717" s="115" t="s">
        <v>6611</v>
      </c>
      <c r="B4717" s="193">
        <v>50476</v>
      </c>
    </row>
    <row r="4718" spans="1:2" x14ac:dyDescent="0.25">
      <c r="A4718" s="115" t="s">
        <v>6612</v>
      </c>
      <c r="B4718" s="193">
        <v>50477</v>
      </c>
    </row>
    <row r="4719" spans="1:2" x14ac:dyDescent="0.25">
      <c r="A4719" s="115" t="s">
        <v>6613</v>
      </c>
      <c r="B4719" s="193">
        <v>50478</v>
      </c>
    </row>
    <row r="4720" spans="1:2" x14ac:dyDescent="0.25">
      <c r="A4720" s="115" t="s">
        <v>6614</v>
      </c>
      <c r="B4720" s="193">
        <v>50479</v>
      </c>
    </row>
    <row r="4721" spans="1:2" x14ac:dyDescent="0.25">
      <c r="A4721" s="115" t="s">
        <v>6615</v>
      </c>
      <c r="B4721" s="193">
        <v>50480</v>
      </c>
    </row>
    <row r="4722" spans="1:2" x14ac:dyDescent="0.25">
      <c r="A4722" s="115" t="s">
        <v>6616</v>
      </c>
      <c r="B4722" s="193">
        <v>50481</v>
      </c>
    </row>
    <row r="4723" spans="1:2" x14ac:dyDescent="0.25">
      <c r="A4723" s="115" t="s">
        <v>6617</v>
      </c>
      <c r="B4723" s="193">
        <v>50482</v>
      </c>
    </row>
    <row r="4724" spans="1:2" x14ac:dyDescent="0.25">
      <c r="A4724" s="115" t="s">
        <v>6618</v>
      </c>
      <c r="B4724" s="193">
        <v>50483</v>
      </c>
    </row>
    <row r="4725" spans="1:2" x14ac:dyDescent="0.25">
      <c r="A4725" s="115" t="s">
        <v>6619</v>
      </c>
      <c r="B4725" s="193">
        <v>50484</v>
      </c>
    </row>
    <row r="4726" spans="1:2" x14ac:dyDescent="0.25">
      <c r="A4726" s="115" t="s">
        <v>6620</v>
      </c>
      <c r="B4726" s="193">
        <v>50485</v>
      </c>
    </row>
    <row r="4727" spans="1:2" x14ac:dyDescent="0.25">
      <c r="A4727" s="115" t="s">
        <v>6621</v>
      </c>
      <c r="B4727" s="193">
        <v>50486</v>
      </c>
    </row>
    <row r="4728" spans="1:2" x14ac:dyDescent="0.25">
      <c r="A4728" s="115" t="s">
        <v>6622</v>
      </c>
      <c r="B4728" s="193">
        <v>50487</v>
      </c>
    </row>
    <row r="4729" spans="1:2" x14ac:dyDescent="0.25">
      <c r="A4729" s="115" t="s">
        <v>6623</v>
      </c>
      <c r="B4729" s="193">
        <v>50488</v>
      </c>
    </row>
    <row r="4730" spans="1:2" x14ac:dyDescent="0.25">
      <c r="A4730" s="115" t="s">
        <v>6624</v>
      </c>
      <c r="B4730" s="193">
        <v>50489</v>
      </c>
    </row>
    <row r="4731" spans="1:2" x14ac:dyDescent="0.25">
      <c r="A4731" s="115" t="s">
        <v>6625</v>
      </c>
      <c r="B4731" s="193">
        <v>50490</v>
      </c>
    </row>
    <row r="4732" spans="1:2" x14ac:dyDescent="0.25">
      <c r="A4732" s="115" t="s">
        <v>6626</v>
      </c>
      <c r="B4732" s="193">
        <v>50491</v>
      </c>
    </row>
    <row r="4733" spans="1:2" x14ac:dyDescent="0.25">
      <c r="A4733" s="115" t="s">
        <v>6627</v>
      </c>
      <c r="B4733" s="193">
        <v>50492</v>
      </c>
    </row>
    <row r="4734" spans="1:2" x14ac:dyDescent="0.25">
      <c r="A4734" s="115" t="s">
        <v>6628</v>
      </c>
      <c r="B4734" s="193">
        <v>50493</v>
      </c>
    </row>
    <row r="4735" spans="1:2" x14ac:dyDescent="0.25">
      <c r="A4735" s="115" t="s">
        <v>6629</v>
      </c>
      <c r="B4735" s="193">
        <v>50494</v>
      </c>
    </row>
    <row r="4736" spans="1:2" x14ac:dyDescent="0.25">
      <c r="A4736" s="115" t="s">
        <v>6630</v>
      </c>
      <c r="B4736" s="193">
        <v>50495</v>
      </c>
    </row>
    <row r="4737" spans="1:2" x14ac:dyDescent="0.25">
      <c r="A4737" s="115" t="s">
        <v>6631</v>
      </c>
      <c r="B4737" s="193">
        <v>50496</v>
      </c>
    </row>
    <row r="4738" spans="1:2" x14ac:dyDescent="0.25">
      <c r="A4738" s="115" t="s">
        <v>6632</v>
      </c>
      <c r="B4738" s="193">
        <v>50497</v>
      </c>
    </row>
    <row r="4739" spans="1:2" x14ac:dyDescent="0.25">
      <c r="A4739" s="115" t="s">
        <v>6633</v>
      </c>
      <c r="B4739" s="193">
        <v>50498</v>
      </c>
    </row>
    <row r="4740" spans="1:2" x14ac:dyDescent="0.25">
      <c r="A4740" s="115" t="s">
        <v>6634</v>
      </c>
      <c r="B4740" s="193">
        <v>50499</v>
      </c>
    </row>
    <row r="4741" spans="1:2" x14ac:dyDescent="0.25">
      <c r="A4741" s="115" t="s">
        <v>6635</v>
      </c>
      <c r="B4741" s="193">
        <v>50500</v>
      </c>
    </row>
    <row r="4742" spans="1:2" x14ac:dyDescent="0.25">
      <c r="A4742" s="115" t="s">
        <v>6636</v>
      </c>
      <c r="B4742" s="193">
        <v>50501</v>
      </c>
    </row>
    <row r="4743" spans="1:2" x14ac:dyDescent="0.25">
      <c r="A4743" s="115" t="s">
        <v>6637</v>
      </c>
      <c r="B4743" s="193">
        <v>50502</v>
      </c>
    </row>
    <row r="4744" spans="1:2" x14ac:dyDescent="0.25">
      <c r="A4744" s="115" t="s">
        <v>6638</v>
      </c>
      <c r="B4744" s="193">
        <v>50503</v>
      </c>
    </row>
    <row r="4745" spans="1:2" x14ac:dyDescent="0.25">
      <c r="A4745" s="115" t="s">
        <v>6639</v>
      </c>
      <c r="B4745" s="193">
        <v>50504</v>
      </c>
    </row>
    <row r="4746" spans="1:2" x14ac:dyDescent="0.25">
      <c r="A4746" s="115" t="s">
        <v>6640</v>
      </c>
      <c r="B4746" s="193">
        <v>50505</v>
      </c>
    </row>
    <row r="4747" spans="1:2" x14ac:dyDescent="0.25">
      <c r="A4747" s="115" t="s">
        <v>6641</v>
      </c>
      <c r="B4747" s="193">
        <v>50506</v>
      </c>
    </row>
    <row r="4748" spans="1:2" x14ac:dyDescent="0.25">
      <c r="A4748" s="115" t="s">
        <v>6642</v>
      </c>
      <c r="B4748" s="193">
        <v>50507</v>
      </c>
    </row>
    <row r="4749" spans="1:2" x14ac:dyDescent="0.25">
      <c r="A4749" s="115" t="s">
        <v>6643</v>
      </c>
      <c r="B4749" s="193">
        <v>50508</v>
      </c>
    </row>
    <row r="4750" spans="1:2" x14ac:dyDescent="0.25">
      <c r="A4750" s="115" t="s">
        <v>6644</v>
      </c>
      <c r="B4750" s="193">
        <v>50509</v>
      </c>
    </row>
    <row r="4751" spans="1:2" x14ac:dyDescent="0.25">
      <c r="A4751" s="115" t="s">
        <v>6645</v>
      </c>
      <c r="B4751" s="193">
        <v>50510</v>
      </c>
    </row>
    <row r="4752" spans="1:2" x14ac:dyDescent="0.25">
      <c r="A4752" s="115" t="s">
        <v>6646</v>
      </c>
      <c r="B4752" s="193">
        <v>50511</v>
      </c>
    </row>
    <row r="4753" spans="1:2" x14ac:dyDescent="0.25">
      <c r="A4753" s="115" t="s">
        <v>6647</v>
      </c>
      <c r="B4753" s="193">
        <v>50512</v>
      </c>
    </row>
    <row r="4754" spans="1:2" x14ac:dyDescent="0.25">
      <c r="A4754" s="115" t="s">
        <v>6648</v>
      </c>
      <c r="B4754" s="193">
        <v>50513</v>
      </c>
    </row>
    <row r="4755" spans="1:2" x14ac:dyDescent="0.25">
      <c r="A4755" s="115" t="s">
        <v>6649</v>
      </c>
      <c r="B4755" s="193">
        <v>50514</v>
      </c>
    </row>
    <row r="4756" spans="1:2" x14ac:dyDescent="0.25">
      <c r="A4756" s="115" t="s">
        <v>6650</v>
      </c>
      <c r="B4756" s="193">
        <v>50515</v>
      </c>
    </row>
    <row r="4757" spans="1:2" x14ac:dyDescent="0.25">
      <c r="A4757" s="115" t="s">
        <v>6651</v>
      </c>
      <c r="B4757" s="193">
        <v>50516</v>
      </c>
    </row>
    <row r="4758" spans="1:2" x14ac:dyDescent="0.25">
      <c r="A4758" s="115" t="s">
        <v>6652</v>
      </c>
      <c r="B4758" s="193">
        <v>50517</v>
      </c>
    </row>
    <row r="4759" spans="1:2" x14ac:dyDescent="0.25">
      <c r="A4759" s="115" t="s">
        <v>6653</v>
      </c>
      <c r="B4759" s="193">
        <v>50518</v>
      </c>
    </row>
    <row r="4760" spans="1:2" x14ac:dyDescent="0.25">
      <c r="A4760" s="115" t="s">
        <v>6654</v>
      </c>
      <c r="B4760" s="193">
        <v>50519</v>
      </c>
    </row>
    <row r="4761" spans="1:2" x14ac:dyDescent="0.25">
      <c r="A4761" s="115" t="s">
        <v>6655</v>
      </c>
      <c r="B4761" s="193">
        <v>50520</v>
      </c>
    </row>
    <row r="4762" spans="1:2" x14ac:dyDescent="0.25">
      <c r="A4762" s="115" t="s">
        <v>6656</v>
      </c>
      <c r="B4762" s="193">
        <v>50521</v>
      </c>
    </row>
    <row r="4763" spans="1:2" x14ac:dyDescent="0.25">
      <c r="A4763" s="115" t="s">
        <v>6657</v>
      </c>
      <c r="B4763" s="193">
        <v>50522</v>
      </c>
    </row>
    <row r="4764" spans="1:2" x14ac:dyDescent="0.25">
      <c r="A4764" s="115" t="s">
        <v>6658</v>
      </c>
      <c r="B4764" s="193">
        <v>50523</v>
      </c>
    </row>
    <row r="4765" spans="1:2" x14ac:dyDescent="0.25">
      <c r="A4765" s="115" t="s">
        <v>6659</v>
      </c>
      <c r="B4765" s="193">
        <v>50524</v>
      </c>
    </row>
    <row r="4766" spans="1:2" x14ac:dyDescent="0.25">
      <c r="A4766" s="115" t="s">
        <v>6660</v>
      </c>
      <c r="B4766" s="193">
        <v>50525</v>
      </c>
    </row>
    <row r="4767" spans="1:2" x14ac:dyDescent="0.25">
      <c r="A4767" s="115" t="s">
        <v>6661</v>
      </c>
      <c r="B4767" s="193">
        <v>50526</v>
      </c>
    </row>
    <row r="4768" spans="1:2" x14ac:dyDescent="0.25">
      <c r="A4768" s="115" t="s">
        <v>6662</v>
      </c>
      <c r="B4768" s="193">
        <v>50527</v>
      </c>
    </row>
    <row r="4769" spans="1:2" x14ac:dyDescent="0.25">
      <c r="A4769" s="115" t="s">
        <v>6663</v>
      </c>
      <c r="B4769" s="193">
        <v>50528</v>
      </c>
    </row>
    <row r="4770" spans="1:2" x14ac:dyDescent="0.25">
      <c r="A4770" s="115" t="s">
        <v>6664</v>
      </c>
      <c r="B4770" s="193">
        <v>50529</v>
      </c>
    </row>
    <row r="4771" spans="1:2" x14ac:dyDescent="0.25">
      <c r="A4771" s="115" t="s">
        <v>6665</v>
      </c>
      <c r="B4771" s="193">
        <v>50530</v>
      </c>
    </row>
    <row r="4772" spans="1:2" x14ac:dyDescent="0.25">
      <c r="A4772" s="115" t="s">
        <v>6666</v>
      </c>
      <c r="B4772" s="193">
        <v>50531</v>
      </c>
    </row>
    <row r="4773" spans="1:2" x14ac:dyDescent="0.25">
      <c r="A4773" s="115" t="s">
        <v>6667</v>
      </c>
      <c r="B4773" s="193">
        <v>50532</v>
      </c>
    </row>
    <row r="4774" spans="1:2" x14ac:dyDescent="0.25">
      <c r="A4774" s="115" t="s">
        <v>6668</v>
      </c>
      <c r="B4774" s="193">
        <v>50533</v>
      </c>
    </row>
    <row r="4775" spans="1:2" x14ac:dyDescent="0.25">
      <c r="A4775" s="115" t="s">
        <v>6669</v>
      </c>
      <c r="B4775" s="193">
        <v>50534</v>
      </c>
    </row>
    <row r="4776" spans="1:2" x14ac:dyDescent="0.25">
      <c r="A4776" s="115" t="s">
        <v>6670</v>
      </c>
      <c r="B4776" s="193">
        <v>50535</v>
      </c>
    </row>
    <row r="4777" spans="1:2" x14ac:dyDescent="0.25">
      <c r="A4777" s="115" t="s">
        <v>6671</v>
      </c>
      <c r="B4777" s="193">
        <v>50536</v>
      </c>
    </row>
    <row r="4778" spans="1:2" x14ac:dyDescent="0.25">
      <c r="A4778" s="115" t="s">
        <v>6672</v>
      </c>
      <c r="B4778" s="193">
        <v>50537</v>
      </c>
    </row>
    <row r="4779" spans="1:2" x14ac:dyDescent="0.25">
      <c r="A4779" s="115" t="s">
        <v>6673</v>
      </c>
      <c r="B4779" s="193">
        <v>50538</v>
      </c>
    </row>
    <row r="4780" spans="1:2" x14ac:dyDescent="0.25">
      <c r="A4780" s="115" t="s">
        <v>6674</v>
      </c>
      <c r="B4780" s="193">
        <v>50539</v>
      </c>
    </row>
    <row r="4781" spans="1:2" x14ac:dyDescent="0.25">
      <c r="A4781" s="115" t="s">
        <v>6675</v>
      </c>
      <c r="B4781" s="193">
        <v>50540</v>
      </c>
    </row>
    <row r="4782" spans="1:2" x14ac:dyDescent="0.25">
      <c r="A4782" s="115" t="s">
        <v>6676</v>
      </c>
      <c r="B4782" s="193">
        <v>50541</v>
      </c>
    </row>
    <row r="4783" spans="1:2" x14ac:dyDescent="0.25">
      <c r="A4783" s="115" t="s">
        <v>6677</v>
      </c>
      <c r="B4783" s="193">
        <v>50542</v>
      </c>
    </row>
    <row r="4784" spans="1:2" x14ac:dyDescent="0.25">
      <c r="A4784" s="115" t="s">
        <v>6678</v>
      </c>
      <c r="B4784" s="193">
        <v>50543</v>
      </c>
    </row>
    <row r="4785" spans="1:2" x14ac:dyDescent="0.25">
      <c r="A4785" s="115" t="s">
        <v>6679</v>
      </c>
      <c r="B4785" s="193">
        <v>50544</v>
      </c>
    </row>
    <row r="4786" spans="1:2" x14ac:dyDescent="0.25">
      <c r="A4786" s="115" t="s">
        <v>6680</v>
      </c>
      <c r="B4786" s="193">
        <v>50545</v>
      </c>
    </row>
    <row r="4787" spans="1:2" x14ac:dyDescent="0.25">
      <c r="A4787" s="115" t="s">
        <v>6681</v>
      </c>
      <c r="B4787" s="193">
        <v>50546</v>
      </c>
    </row>
    <row r="4788" spans="1:2" x14ac:dyDescent="0.25">
      <c r="A4788" s="115" t="s">
        <v>6682</v>
      </c>
      <c r="B4788" s="193">
        <v>50547</v>
      </c>
    </row>
    <row r="4789" spans="1:2" x14ac:dyDescent="0.25">
      <c r="A4789" s="115" t="s">
        <v>6683</v>
      </c>
      <c r="B4789" s="193">
        <v>50548</v>
      </c>
    </row>
    <row r="4790" spans="1:2" x14ac:dyDescent="0.25">
      <c r="A4790" s="115" t="s">
        <v>6684</v>
      </c>
      <c r="B4790" s="193">
        <v>50549</v>
      </c>
    </row>
    <row r="4791" spans="1:2" x14ac:dyDescent="0.25">
      <c r="A4791" s="115" t="s">
        <v>6685</v>
      </c>
      <c r="B4791" s="193">
        <v>50550</v>
      </c>
    </row>
    <row r="4792" spans="1:2" x14ac:dyDescent="0.25">
      <c r="A4792" s="115" t="s">
        <v>6686</v>
      </c>
      <c r="B4792" s="193">
        <v>50551</v>
      </c>
    </row>
    <row r="4793" spans="1:2" x14ac:dyDescent="0.25">
      <c r="A4793" s="115" t="s">
        <v>6687</v>
      </c>
      <c r="B4793" s="193">
        <v>50552</v>
      </c>
    </row>
    <row r="4794" spans="1:2" x14ac:dyDescent="0.25">
      <c r="A4794" s="115" t="s">
        <v>6688</v>
      </c>
      <c r="B4794" s="193">
        <v>50553</v>
      </c>
    </row>
    <row r="4795" spans="1:2" x14ac:dyDescent="0.25">
      <c r="A4795" s="115" t="s">
        <v>6689</v>
      </c>
      <c r="B4795" s="193">
        <v>50554</v>
      </c>
    </row>
    <row r="4796" spans="1:2" x14ac:dyDescent="0.25">
      <c r="A4796" s="115" t="s">
        <v>6690</v>
      </c>
      <c r="B4796" s="193">
        <v>50555</v>
      </c>
    </row>
    <row r="4797" spans="1:2" x14ac:dyDescent="0.25">
      <c r="A4797" s="115" t="s">
        <v>6691</v>
      </c>
      <c r="B4797" s="193">
        <v>50556</v>
      </c>
    </row>
    <row r="4798" spans="1:2" x14ac:dyDescent="0.25">
      <c r="A4798" s="115" t="s">
        <v>6692</v>
      </c>
      <c r="B4798" s="193">
        <v>50557</v>
      </c>
    </row>
    <row r="4799" spans="1:2" x14ac:dyDescent="0.25">
      <c r="A4799" s="115" t="s">
        <v>6693</v>
      </c>
      <c r="B4799" s="193">
        <v>50558</v>
      </c>
    </row>
    <row r="4800" spans="1:2" x14ac:dyDescent="0.25">
      <c r="A4800" s="115" t="s">
        <v>6694</v>
      </c>
      <c r="B4800" s="193">
        <v>50559</v>
      </c>
    </row>
    <row r="4801" spans="1:2" x14ac:dyDescent="0.25">
      <c r="A4801" s="115" t="s">
        <v>6695</v>
      </c>
      <c r="B4801" s="193">
        <v>50560</v>
      </c>
    </row>
    <row r="4802" spans="1:2" x14ac:dyDescent="0.25">
      <c r="A4802" s="115" t="s">
        <v>6696</v>
      </c>
      <c r="B4802" s="193">
        <v>50561</v>
      </c>
    </row>
    <row r="4803" spans="1:2" x14ac:dyDescent="0.25">
      <c r="A4803" s="115" t="s">
        <v>6697</v>
      </c>
      <c r="B4803" s="193">
        <v>50562</v>
      </c>
    </row>
    <row r="4804" spans="1:2" x14ac:dyDescent="0.25">
      <c r="A4804" s="115" t="s">
        <v>6698</v>
      </c>
      <c r="B4804" s="193">
        <v>50563</v>
      </c>
    </row>
    <row r="4805" spans="1:2" x14ac:dyDescent="0.25">
      <c r="A4805" s="115" t="s">
        <v>6699</v>
      </c>
      <c r="B4805" s="193">
        <v>50564</v>
      </c>
    </row>
    <row r="4806" spans="1:2" x14ac:dyDescent="0.25">
      <c r="A4806" s="115" t="s">
        <v>6700</v>
      </c>
      <c r="B4806" s="193">
        <v>50565</v>
      </c>
    </row>
    <row r="4807" spans="1:2" x14ac:dyDescent="0.25">
      <c r="A4807" s="115" t="s">
        <v>6701</v>
      </c>
      <c r="B4807" s="193">
        <v>50566</v>
      </c>
    </row>
    <row r="4808" spans="1:2" x14ac:dyDescent="0.25">
      <c r="A4808" s="115" t="s">
        <v>6702</v>
      </c>
      <c r="B4808" s="193">
        <v>50567</v>
      </c>
    </row>
    <row r="4809" spans="1:2" x14ac:dyDescent="0.25">
      <c r="A4809" s="115" t="s">
        <v>6703</v>
      </c>
      <c r="B4809" s="193">
        <v>50568</v>
      </c>
    </row>
    <row r="4810" spans="1:2" x14ac:dyDescent="0.25">
      <c r="A4810" s="115" t="s">
        <v>6704</v>
      </c>
      <c r="B4810" s="193">
        <v>50569</v>
      </c>
    </row>
    <row r="4811" spans="1:2" x14ac:dyDescent="0.25">
      <c r="A4811" s="115" t="s">
        <v>6705</v>
      </c>
      <c r="B4811" s="193">
        <v>50570</v>
      </c>
    </row>
    <row r="4812" spans="1:2" x14ac:dyDescent="0.25">
      <c r="A4812" s="115" t="s">
        <v>6706</v>
      </c>
      <c r="B4812" s="193">
        <v>50571</v>
      </c>
    </row>
    <row r="4813" spans="1:2" x14ac:dyDescent="0.25">
      <c r="A4813" s="115" t="s">
        <v>6707</v>
      </c>
      <c r="B4813" s="193">
        <v>50572</v>
      </c>
    </row>
    <row r="4814" spans="1:2" x14ac:dyDescent="0.25">
      <c r="A4814" s="115" t="s">
        <v>6708</v>
      </c>
      <c r="B4814" s="193">
        <v>50573</v>
      </c>
    </row>
    <row r="4815" spans="1:2" x14ac:dyDescent="0.25">
      <c r="A4815" s="115" t="s">
        <v>6709</v>
      </c>
      <c r="B4815" s="193">
        <v>50574</v>
      </c>
    </row>
    <row r="4816" spans="1:2" x14ac:dyDescent="0.25">
      <c r="A4816" s="115" t="s">
        <v>6710</v>
      </c>
      <c r="B4816" s="193">
        <v>50575</v>
      </c>
    </row>
    <row r="4817" spans="1:2" x14ac:dyDescent="0.25">
      <c r="A4817" s="115" t="s">
        <v>6711</v>
      </c>
      <c r="B4817" s="193">
        <v>50576</v>
      </c>
    </row>
    <row r="4818" spans="1:2" x14ac:dyDescent="0.25">
      <c r="A4818" s="115" t="s">
        <v>6712</v>
      </c>
      <c r="B4818" s="193">
        <v>50577</v>
      </c>
    </row>
    <row r="4819" spans="1:2" x14ac:dyDescent="0.25">
      <c r="A4819" s="115" t="s">
        <v>6713</v>
      </c>
      <c r="B4819" s="193">
        <v>50578</v>
      </c>
    </row>
    <row r="4820" spans="1:2" x14ac:dyDescent="0.25">
      <c r="A4820" s="115" t="s">
        <v>6714</v>
      </c>
      <c r="B4820" s="193">
        <v>50579</v>
      </c>
    </row>
    <row r="4821" spans="1:2" x14ac:dyDescent="0.25">
      <c r="A4821" s="115" t="s">
        <v>6715</v>
      </c>
      <c r="B4821" s="193">
        <v>50580</v>
      </c>
    </row>
    <row r="4822" spans="1:2" x14ac:dyDescent="0.25">
      <c r="A4822" s="115" t="s">
        <v>6716</v>
      </c>
      <c r="B4822" s="193">
        <v>50581</v>
      </c>
    </row>
    <row r="4823" spans="1:2" x14ac:dyDescent="0.25">
      <c r="A4823" s="115" t="s">
        <v>6717</v>
      </c>
      <c r="B4823" s="193">
        <v>50582</v>
      </c>
    </row>
    <row r="4824" spans="1:2" x14ac:dyDescent="0.25">
      <c r="A4824" s="115" t="s">
        <v>6718</v>
      </c>
      <c r="B4824" s="193">
        <v>50583</v>
      </c>
    </row>
    <row r="4825" spans="1:2" x14ac:dyDescent="0.25">
      <c r="A4825" s="115" t="s">
        <v>6719</v>
      </c>
      <c r="B4825" s="193">
        <v>50584</v>
      </c>
    </row>
    <row r="4826" spans="1:2" x14ac:dyDescent="0.25">
      <c r="A4826" s="115" t="s">
        <v>6720</v>
      </c>
      <c r="B4826" s="193">
        <v>50585</v>
      </c>
    </row>
    <row r="4827" spans="1:2" x14ac:dyDescent="0.25">
      <c r="A4827" s="115" t="s">
        <v>6721</v>
      </c>
      <c r="B4827" s="193">
        <v>50586</v>
      </c>
    </row>
    <row r="4828" spans="1:2" x14ac:dyDescent="0.25">
      <c r="A4828" s="115" t="s">
        <v>6722</v>
      </c>
      <c r="B4828" s="193">
        <v>50587</v>
      </c>
    </row>
    <row r="4829" spans="1:2" x14ac:dyDescent="0.25">
      <c r="A4829" s="115" t="s">
        <v>6723</v>
      </c>
      <c r="B4829" s="193">
        <v>50588</v>
      </c>
    </row>
    <row r="4830" spans="1:2" x14ac:dyDescent="0.25">
      <c r="A4830" s="115" t="s">
        <v>6724</v>
      </c>
      <c r="B4830" s="193">
        <v>50589</v>
      </c>
    </row>
    <row r="4831" spans="1:2" x14ac:dyDescent="0.25">
      <c r="A4831" s="115" t="s">
        <v>6725</v>
      </c>
      <c r="B4831" s="193">
        <v>50590</v>
      </c>
    </row>
    <row r="4832" spans="1:2" x14ac:dyDescent="0.25">
      <c r="A4832" s="115" t="s">
        <v>6726</v>
      </c>
      <c r="B4832" s="193">
        <v>50591</v>
      </c>
    </row>
    <row r="4833" spans="1:2" x14ac:dyDescent="0.25">
      <c r="A4833" s="115" t="s">
        <v>6727</v>
      </c>
      <c r="B4833" s="193">
        <v>50592</v>
      </c>
    </row>
    <row r="4834" spans="1:2" x14ac:dyDescent="0.25">
      <c r="A4834" s="115" t="s">
        <v>6728</v>
      </c>
      <c r="B4834" s="193">
        <v>50593</v>
      </c>
    </row>
    <row r="4835" spans="1:2" x14ac:dyDescent="0.25">
      <c r="A4835" s="115" t="s">
        <v>6729</v>
      </c>
      <c r="B4835" s="193">
        <v>50594</v>
      </c>
    </row>
    <row r="4836" spans="1:2" x14ac:dyDescent="0.25">
      <c r="A4836" s="115" t="s">
        <v>6730</v>
      </c>
      <c r="B4836" s="193">
        <v>50595</v>
      </c>
    </row>
    <row r="4837" spans="1:2" x14ac:dyDescent="0.25">
      <c r="A4837" s="115" t="s">
        <v>6731</v>
      </c>
      <c r="B4837" s="193">
        <v>50596</v>
      </c>
    </row>
    <row r="4838" spans="1:2" x14ac:dyDescent="0.25">
      <c r="A4838" s="115" t="s">
        <v>6732</v>
      </c>
      <c r="B4838" s="193">
        <v>50597</v>
      </c>
    </row>
    <row r="4839" spans="1:2" x14ac:dyDescent="0.25">
      <c r="A4839" s="115" t="s">
        <v>6733</v>
      </c>
      <c r="B4839" s="193">
        <v>50598</v>
      </c>
    </row>
    <row r="4840" spans="1:2" x14ac:dyDescent="0.25">
      <c r="A4840" s="115" t="s">
        <v>6734</v>
      </c>
      <c r="B4840" s="193">
        <v>50599</v>
      </c>
    </row>
    <row r="4841" spans="1:2" x14ac:dyDescent="0.25">
      <c r="A4841" s="115" t="s">
        <v>6735</v>
      </c>
      <c r="B4841" s="193">
        <v>50600</v>
      </c>
    </row>
    <row r="4842" spans="1:2" x14ac:dyDescent="0.25">
      <c r="A4842" s="115" t="s">
        <v>6736</v>
      </c>
      <c r="B4842" s="193">
        <v>50601</v>
      </c>
    </row>
    <row r="4843" spans="1:2" x14ac:dyDescent="0.25">
      <c r="A4843" s="115" t="s">
        <v>6737</v>
      </c>
      <c r="B4843" s="193">
        <v>50602</v>
      </c>
    </row>
    <row r="4844" spans="1:2" x14ac:dyDescent="0.25">
      <c r="A4844" s="115" t="s">
        <v>6738</v>
      </c>
      <c r="B4844" s="193">
        <v>50603</v>
      </c>
    </row>
    <row r="4845" spans="1:2" x14ac:dyDescent="0.25">
      <c r="A4845" s="115" t="s">
        <v>6739</v>
      </c>
      <c r="B4845" s="193">
        <v>50604</v>
      </c>
    </row>
    <row r="4846" spans="1:2" x14ac:dyDescent="0.25">
      <c r="A4846" s="115" t="s">
        <v>6740</v>
      </c>
      <c r="B4846" s="193">
        <v>50605</v>
      </c>
    </row>
    <row r="4847" spans="1:2" x14ac:dyDescent="0.25">
      <c r="A4847" s="115" t="s">
        <v>6741</v>
      </c>
      <c r="B4847" s="193">
        <v>50606</v>
      </c>
    </row>
    <row r="4848" spans="1:2" x14ac:dyDescent="0.25">
      <c r="A4848" s="115" t="s">
        <v>6742</v>
      </c>
      <c r="B4848" s="193">
        <v>50607</v>
      </c>
    </row>
    <row r="4849" spans="1:2" x14ac:dyDescent="0.25">
      <c r="A4849" s="115" t="s">
        <v>6743</v>
      </c>
      <c r="B4849" s="193">
        <v>50608</v>
      </c>
    </row>
    <row r="4850" spans="1:2" x14ac:dyDescent="0.25">
      <c r="A4850" s="115" t="s">
        <v>6744</v>
      </c>
      <c r="B4850" s="193">
        <v>50609</v>
      </c>
    </row>
    <row r="4851" spans="1:2" x14ac:dyDescent="0.25">
      <c r="A4851" s="115" t="s">
        <v>6745</v>
      </c>
      <c r="B4851" s="193">
        <v>50610</v>
      </c>
    </row>
    <row r="4852" spans="1:2" x14ac:dyDescent="0.25">
      <c r="A4852" s="115" t="s">
        <v>6746</v>
      </c>
      <c r="B4852" s="193">
        <v>50611</v>
      </c>
    </row>
    <row r="4853" spans="1:2" x14ac:dyDescent="0.25">
      <c r="A4853" s="115" t="s">
        <v>6747</v>
      </c>
      <c r="B4853" s="193">
        <v>50612</v>
      </c>
    </row>
    <row r="4854" spans="1:2" x14ac:dyDescent="0.25">
      <c r="A4854" s="115" t="s">
        <v>6748</v>
      </c>
      <c r="B4854" s="193">
        <v>50613</v>
      </c>
    </row>
    <row r="4855" spans="1:2" x14ac:dyDescent="0.25">
      <c r="A4855" s="115" t="s">
        <v>6749</v>
      </c>
      <c r="B4855" s="193">
        <v>50614</v>
      </c>
    </row>
    <row r="4856" spans="1:2" x14ac:dyDescent="0.25">
      <c r="A4856" s="115" t="s">
        <v>6750</v>
      </c>
      <c r="B4856" s="193">
        <v>50615</v>
      </c>
    </row>
    <row r="4857" spans="1:2" x14ac:dyDescent="0.25">
      <c r="A4857" s="115" t="s">
        <v>6751</v>
      </c>
      <c r="B4857" s="193">
        <v>50616</v>
      </c>
    </row>
    <row r="4858" spans="1:2" x14ac:dyDescent="0.25">
      <c r="A4858" s="115" t="s">
        <v>6752</v>
      </c>
      <c r="B4858" s="193">
        <v>50617</v>
      </c>
    </row>
    <row r="4859" spans="1:2" x14ac:dyDescent="0.25">
      <c r="A4859" s="115" t="s">
        <v>6753</v>
      </c>
      <c r="B4859" s="193">
        <v>50618</v>
      </c>
    </row>
    <row r="4860" spans="1:2" x14ac:dyDescent="0.25">
      <c r="A4860" s="115" t="s">
        <v>6754</v>
      </c>
      <c r="B4860" s="193">
        <v>50619</v>
      </c>
    </row>
    <row r="4861" spans="1:2" x14ac:dyDescent="0.25">
      <c r="A4861" s="115" t="s">
        <v>6755</v>
      </c>
      <c r="B4861" s="193">
        <v>50620</v>
      </c>
    </row>
    <row r="4862" spans="1:2" x14ac:dyDescent="0.25">
      <c r="A4862" s="115" t="s">
        <v>6756</v>
      </c>
      <c r="B4862" s="193">
        <v>50621</v>
      </c>
    </row>
    <row r="4863" spans="1:2" x14ac:dyDescent="0.25">
      <c r="A4863" s="115" t="s">
        <v>6757</v>
      </c>
      <c r="B4863" s="193">
        <v>50622</v>
      </c>
    </row>
    <row r="4864" spans="1:2" x14ac:dyDescent="0.25">
      <c r="A4864" s="115" t="s">
        <v>6758</v>
      </c>
      <c r="B4864" s="193">
        <v>50623</v>
      </c>
    </row>
    <row r="4865" spans="1:2" x14ac:dyDescent="0.25">
      <c r="A4865" s="115" t="s">
        <v>6759</v>
      </c>
      <c r="B4865" s="193">
        <v>50624</v>
      </c>
    </row>
    <row r="4866" spans="1:2" x14ac:dyDescent="0.25">
      <c r="A4866" s="115" t="s">
        <v>6760</v>
      </c>
      <c r="B4866" s="193">
        <v>50625</v>
      </c>
    </row>
    <row r="4867" spans="1:2" x14ac:dyDescent="0.25">
      <c r="A4867" s="115" t="s">
        <v>6761</v>
      </c>
      <c r="B4867" s="193">
        <v>50626</v>
      </c>
    </row>
    <row r="4868" spans="1:2" x14ac:dyDescent="0.25">
      <c r="A4868" s="115" t="s">
        <v>6762</v>
      </c>
      <c r="B4868" s="193">
        <v>50627</v>
      </c>
    </row>
    <row r="4869" spans="1:2" x14ac:dyDescent="0.25">
      <c r="A4869" s="115" t="s">
        <v>6763</v>
      </c>
      <c r="B4869" s="193">
        <v>50628</v>
      </c>
    </row>
    <row r="4870" spans="1:2" x14ac:dyDescent="0.25">
      <c r="A4870" s="115" t="s">
        <v>6764</v>
      </c>
      <c r="B4870" s="193">
        <v>50629</v>
      </c>
    </row>
    <row r="4871" spans="1:2" x14ac:dyDescent="0.25">
      <c r="A4871" s="115" t="s">
        <v>6765</v>
      </c>
      <c r="B4871" s="193">
        <v>50630</v>
      </c>
    </row>
    <row r="4872" spans="1:2" x14ac:dyDescent="0.25">
      <c r="A4872" s="115" t="s">
        <v>6766</v>
      </c>
      <c r="B4872" s="193">
        <v>50631</v>
      </c>
    </row>
    <row r="4873" spans="1:2" x14ac:dyDescent="0.25">
      <c r="A4873" s="115" t="s">
        <v>6767</v>
      </c>
      <c r="B4873" s="193">
        <v>50632</v>
      </c>
    </row>
    <row r="4874" spans="1:2" x14ac:dyDescent="0.25">
      <c r="A4874" s="115" t="s">
        <v>6768</v>
      </c>
      <c r="B4874" s="193">
        <v>50633</v>
      </c>
    </row>
    <row r="4875" spans="1:2" x14ac:dyDescent="0.25">
      <c r="A4875" s="115" t="s">
        <v>6769</v>
      </c>
      <c r="B4875" s="193">
        <v>50634</v>
      </c>
    </row>
    <row r="4876" spans="1:2" x14ac:dyDescent="0.25">
      <c r="A4876" s="115" t="s">
        <v>6770</v>
      </c>
      <c r="B4876" s="193">
        <v>50635</v>
      </c>
    </row>
    <row r="4877" spans="1:2" x14ac:dyDescent="0.25">
      <c r="A4877" s="115" t="s">
        <v>6771</v>
      </c>
      <c r="B4877" s="193">
        <v>50636</v>
      </c>
    </row>
    <row r="4878" spans="1:2" x14ac:dyDescent="0.25">
      <c r="A4878" s="115" t="s">
        <v>6772</v>
      </c>
      <c r="B4878" s="193">
        <v>50637</v>
      </c>
    </row>
    <row r="4879" spans="1:2" x14ac:dyDescent="0.25">
      <c r="A4879" s="115" t="s">
        <v>6773</v>
      </c>
      <c r="B4879" s="193">
        <v>50638</v>
      </c>
    </row>
    <row r="4880" spans="1:2" x14ac:dyDescent="0.25">
      <c r="A4880" s="115" t="s">
        <v>6774</v>
      </c>
      <c r="B4880" s="193">
        <v>50639</v>
      </c>
    </row>
    <row r="4881" spans="1:2" x14ac:dyDescent="0.25">
      <c r="A4881" s="115" t="s">
        <v>6775</v>
      </c>
      <c r="B4881" s="193">
        <v>50640</v>
      </c>
    </row>
    <row r="4882" spans="1:2" x14ac:dyDescent="0.25">
      <c r="A4882" s="115" t="s">
        <v>6776</v>
      </c>
      <c r="B4882" s="193">
        <v>50641</v>
      </c>
    </row>
    <row r="4883" spans="1:2" x14ac:dyDescent="0.25">
      <c r="A4883" s="115" t="s">
        <v>6777</v>
      </c>
      <c r="B4883" s="193">
        <v>50642</v>
      </c>
    </row>
    <row r="4884" spans="1:2" x14ac:dyDescent="0.25">
      <c r="A4884" s="115" t="s">
        <v>6778</v>
      </c>
      <c r="B4884" s="193">
        <v>50643</v>
      </c>
    </row>
    <row r="4885" spans="1:2" x14ac:dyDescent="0.25">
      <c r="A4885" s="115" t="s">
        <v>6779</v>
      </c>
      <c r="B4885" s="193">
        <v>50644</v>
      </c>
    </row>
    <row r="4886" spans="1:2" x14ac:dyDescent="0.25">
      <c r="A4886" s="115" t="s">
        <v>6780</v>
      </c>
      <c r="B4886" s="193">
        <v>50645</v>
      </c>
    </row>
    <row r="4887" spans="1:2" x14ac:dyDescent="0.25">
      <c r="A4887" s="115" t="s">
        <v>6781</v>
      </c>
      <c r="B4887" s="193">
        <v>50646</v>
      </c>
    </row>
    <row r="4888" spans="1:2" x14ac:dyDescent="0.25">
      <c r="A4888" s="115" t="s">
        <v>6782</v>
      </c>
      <c r="B4888" s="193">
        <v>50647</v>
      </c>
    </row>
    <row r="4889" spans="1:2" x14ac:dyDescent="0.25">
      <c r="A4889" s="115" t="s">
        <v>6783</v>
      </c>
      <c r="B4889" s="193">
        <v>50648</v>
      </c>
    </row>
    <row r="4890" spans="1:2" x14ac:dyDescent="0.25">
      <c r="A4890" s="115" t="s">
        <v>6784</v>
      </c>
      <c r="B4890" s="193">
        <v>50649</v>
      </c>
    </row>
    <row r="4891" spans="1:2" x14ac:dyDescent="0.25">
      <c r="A4891" s="115" t="s">
        <v>6785</v>
      </c>
      <c r="B4891" s="193">
        <v>50650</v>
      </c>
    </row>
    <row r="4892" spans="1:2" x14ac:dyDescent="0.25">
      <c r="A4892" s="115" t="s">
        <v>6786</v>
      </c>
      <c r="B4892" s="193">
        <v>50651</v>
      </c>
    </row>
    <row r="4893" spans="1:2" x14ac:dyDescent="0.25">
      <c r="A4893" s="115" t="s">
        <v>6787</v>
      </c>
      <c r="B4893" s="193">
        <v>50652</v>
      </c>
    </row>
    <row r="4894" spans="1:2" x14ac:dyDescent="0.25">
      <c r="A4894" s="115" t="s">
        <v>6788</v>
      </c>
      <c r="B4894" s="193">
        <v>50653</v>
      </c>
    </row>
    <row r="4895" spans="1:2" x14ac:dyDescent="0.25">
      <c r="A4895" s="115" t="s">
        <v>6789</v>
      </c>
      <c r="B4895" s="193">
        <v>50654</v>
      </c>
    </row>
    <row r="4896" spans="1:2" x14ac:dyDescent="0.25">
      <c r="A4896" s="115" t="s">
        <v>6790</v>
      </c>
      <c r="B4896" s="193">
        <v>50655</v>
      </c>
    </row>
    <row r="4897" spans="1:2" x14ac:dyDescent="0.25">
      <c r="A4897" s="115" t="s">
        <v>6791</v>
      </c>
      <c r="B4897" s="193">
        <v>50656</v>
      </c>
    </row>
    <row r="4898" spans="1:2" x14ac:dyDescent="0.25">
      <c r="A4898" s="115" t="s">
        <v>6792</v>
      </c>
      <c r="B4898" s="193">
        <v>50657</v>
      </c>
    </row>
    <row r="4899" spans="1:2" x14ac:dyDescent="0.25">
      <c r="A4899" s="115" t="s">
        <v>6793</v>
      </c>
      <c r="B4899" s="193">
        <v>50658</v>
      </c>
    </row>
    <row r="4900" spans="1:2" x14ac:dyDescent="0.25">
      <c r="A4900" s="115" t="s">
        <v>6794</v>
      </c>
      <c r="B4900" s="193">
        <v>50659</v>
      </c>
    </row>
    <row r="4901" spans="1:2" x14ac:dyDescent="0.25">
      <c r="A4901" s="115" t="s">
        <v>6795</v>
      </c>
      <c r="B4901" s="193">
        <v>50660</v>
      </c>
    </row>
    <row r="4902" spans="1:2" x14ac:dyDescent="0.25">
      <c r="A4902" s="115" t="s">
        <v>6796</v>
      </c>
      <c r="B4902" s="193">
        <v>50661</v>
      </c>
    </row>
    <row r="4903" spans="1:2" x14ac:dyDescent="0.25">
      <c r="A4903" s="115" t="s">
        <v>6797</v>
      </c>
      <c r="B4903" s="193">
        <v>50662</v>
      </c>
    </row>
    <row r="4904" spans="1:2" x14ac:dyDescent="0.25">
      <c r="A4904" s="115" t="s">
        <v>6798</v>
      </c>
      <c r="B4904" s="193">
        <v>50663</v>
      </c>
    </row>
    <row r="4905" spans="1:2" x14ac:dyDescent="0.25">
      <c r="A4905" s="115" t="s">
        <v>6799</v>
      </c>
      <c r="B4905" s="193">
        <v>50664</v>
      </c>
    </row>
    <row r="4906" spans="1:2" x14ac:dyDescent="0.25">
      <c r="A4906" s="115" t="s">
        <v>6800</v>
      </c>
      <c r="B4906" s="193">
        <v>50665</v>
      </c>
    </row>
    <row r="4907" spans="1:2" x14ac:dyDescent="0.25">
      <c r="A4907" s="115" t="s">
        <v>6801</v>
      </c>
      <c r="B4907" s="193">
        <v>50666</v>
      </c>
    </row>
    <row r="4908" spans="1:2" x14ac:dyDescent="0.25">
      <c r="A4908" s="115" t="s">
        <v>6802</v>
      </c>
      <c r="B4908" s="193">
        <v>50667</v>
      </c>
    </row>
    <row r="4909" spans="1:2" x14ac:dyDescent="0.25">
      <c r="A4909" s="115" t="s">
        <v>6803</v>
      </c>
      <c r="B4909" s="193">
        <v>50668</v>
      </c>
    </row>
    <row r="4910" spans="1:2" x14ac:dyDescent="0.25">
      <c r="A4910" s="115" t="s">
        <v>6804</v>
      </c>
      <c r="B4910" s="193">
        <v>50669</v>
      </c>
    </row>
    <row r="4911" spans="1:2" x14ac:dyDescent="0.25">
      <c r="A4911" s="115" t="s">
        <v>6805</v>
      </c>
      <c r="B4911" s="193">
        <v>50670</v>
      </c>
    </row>
    <row r="4912" spans="1:2" x14ac:dyDescent="0.25">
      <c r="A4912" s="115" t="s">
        <v>6806</v>
      </c>
      <c r="B4912" s="193">
        <v>50671</v>
      </c>
    </row>
    <row r="4913" spans="1:2" x14ac:dyDescent="0.25">
      <c r="A4913" s="115" t="s">
        <v>6807</v>
      </c>
      <c r="B4913" s="193">
        <v>50672</v>
      </c>
    </row>
    <row r="4914" spans="1:2" x14ac:dyDescent="0.25">
      <c r="A4914" s="115" t="s">
        <v>6808</v>
      </c>
      <c r="B4914" s="193">
        <v>50673</v>
      </c>
    </row>
    <row r="4915" spans="1:2" x14ac:dyDescent="0.25">
      <c r="A4915" s="115" t="s">
        <v>6809</v>
      </c>
      <c r="B4915" s="193">
        <v>50674</v>
      </c>
    </row>
    <row r="4916" spans="1:2" x14ac:dyDescent="0.25">
      <c r="A4916" s="115" t="s">
        <v>6810</v>
      </c>
      <c r="B4916" s="193">
        <v>50675</v>
      </c>
    </row>
    <row r="4917" spans="1:2" x14ac:dyDescent="0.25">
      <c r="A4917" s="115" t="s">
        <v>6811</v>
      </c>
      <c r="B4917" s="193">
        <v>50676</v>
      </c>
    </row>
    <row r="4918" spans="1:2" x14ac:dyDescent="0.25">
      <c r="A4918" s="115" t="s">
        <v>6812</v>
      </c>
      <c r="B4918" s="193">
        <v>50677</v>
      </c>
    </row>
    <row r="4919" spans="1:2" x14ac:dyDescent="0.25">
      <c r="A4919" s="115" t="s">
        <v>6813</v>
      </c>
      <c r="B4919" s="193">
        <v>50678</v>
      </c>
    </row>
    <row r="4920" spans="1:2" x14ac:dyDescent="0.25">
      <c r="A4920" s="115" t="s">
        <v>6814</v>
      </c>
      <c r="B4920" s="193">
        <v>50679</v>
      </c>
    </row>
    <row r="4921" spans="1:2" x14ac:dyDescent="0.25">
      <c r="A4921" s="115" t="s">
        <v>6815</v>
      </c>
      <c r="B4921" s="193">
        <v>50680</v>
      </c>
    </row>
    <row r="4922" spans="1:2" x14ac:dyDescent="0.25">
      <c r="A4922" s="115" t="s">
        <v>6816</v>
      </c>
      <c r="B4922" s="193">
        <v>50681</v>
      </c>
    </row>
    <row r="4923" spans="1:2" x14ac:dyDescent="0.25">
      <c r="A4923" s="115" t="s">
        <v>6817</v>
      </c>
      <c r="B4923" s="193">
        <v>50682</v>
      </c>
    </row>
    <row r="4924" spans="1:2" x14ac:dyDescent="0.25">
      <c r="A4924" s="115" t="s">
        <v>6818</v>
      </c>
      <c r="B4924" s="193">
        <v>50683</v>
      </c>
    </row>
    <row r="4925" spans="1:2" x14ac:dyDescent="0.25">
      <c r="A4925" s="115" t="s">
        <v>6819</v>
      </c>
      <c r="B4925" s="193">
        <v>50684</v>
      </c>
    </row>
    <row r="4926" spans="1:2" x14ac:dyDescent="0.25">
      <c r="A4926" s="115" t="s">
        <v>6820</v>
      </c>
      <c r="B4926" s="193">
        <v>50685</v>
      </c>
    </row>
    <row r="4927" spans="1:2" x14ac:dyDescent="0.25">
      <c r="A4927" s="115" t="s">
        <v>6821</v>
      </c>
      <c r="B4927" s="193">
        <v>50686</v>
      </c>
    </row>
    <row r="4928" spans="1:2" x14ac:dyDescent="0.25">
      <c r="A4928" s="115" t="s">
        <v>6822</v>
      </c>
      <c r="B4928" s="193">
        <v>50687</v>
      </c>
    </row>
    <row r="4929" spans="1:2" x14ac:dyDescent="0.25">
      <c r="A4929" s="115" t="s">
        <v>6823</v>
      </c>
      <c r="B4929" s="193">
        <v>50688</v>
      </c>
    </row>
    <row r="4930" spans="1:2" x14ac:dyDescent="0.25">
      <c r="A4930" s="115" t="s">
        <v>6824</v>
      </c>
      <c r="B4930" s="193">
        <v>50689</v>
      </c>
    </row>
    <row r="4931" spans="1:2" x14ac:dyDescent="0.25">
      <c r="A4931" s="115" t="s">
        <v>6825</v>
      </c>
      <c r="B4931" s="193">
        <v>50690</v>
      </c>
    </row>
    <row r="4932" spans="1:2" x14ac:dyDescent="0.25">
      <c r="A4932" s="115" t="s">
        <v>6826</v>
      </c>
      <c r="B4932" s="193">
        <v>50691</v>
      </c>
    </row>
    <row r="4933" spans="1:2" x14ac:dyDescent="0.25">
      <c r="A4933" s="115" t="s">
        <v>6827</v>
      </c>
      <c r="B4933" s="193">
        <v>50692</v>
      </c>
    </row>
    <row r="4934" spans="1:2" x14ac:dyDescent="0.25">
      <c r="A4934" s="115" t="s">
        <v>6828</v>
      </c>
      <c r="B4934" s="193">
        <v>50693</v>
      </c>
    </row>
    <row r="4935" spans="1:2" x14ac:dyDescent="0.25">
      <c r="A4935" s="115" t="s">
        <v>6829</v>
      </c>
      <c r="B4935" s="193">
        <v>50694</v>
      </c>
    </row>
    <row r="4936" spans="1:2" x14ac:dyDescent="0.25">
      <c r="A4936" s="115" t="s">
        <v>6830</v>
      </c>
      <c r="B4936" s="193">
        <v>50695</v>
      </c>
    </row>
    <row r="4937" spans="1:2" x14ac:dyDescent="0.25">
      <c r="A4937" s="115" t="s">
        <v>6831</v>
      </c>
      <c r="B4937" s="193">
        <v>50696</v>
      </c>
    </row>
    <row r="4938" spans="1:2" x14ac:dyDescent="0.25">
      <c r="A4938" s="115" t="s">
        <v>6832</v>
      </c>
      <c r="B4938" s="193">
        <v>50697</v>
      </c>
    </row>
    <row r="4939" spans="1:2" x14ac:dyDescent="0.25">
      <c r="A4939" s="115" t="s">
        <v>6833</v>
      </c>
      <c r="B4939" s="193">
        <v>50698</v>
      </c>
    </row>
    <row r="4940" spans="1:2" x14ac:dyDescent="0.25">
      <c r="A4940" s="115" t="s">
        <v>6834</v>
      </c>
      <c r="B4940" s="193">
        <v>50699</v>
      </c>
    </row>
    <row r="4941" spans="1:2" x14ac:dyDescent="0.25">
      <c r="A4941" s="115" t="s">
        <v>6835</v>
      </c>
      <c r="B4941" s="193">
        <v>50700</v>
      </c>
    </row>
    <row r="4942" spans="1:2" x14ac:dyDescent="0.25">
      <c r="A4942" s="115" t="s">
        <v>6836</v>
      </c>
      <c r="B4942" s="193">
        <v>50701</v>
      </c>
    </row>
    <row r="4943" spans="1:2" x14ac:dyDescent="0.25">
      <c r="A4943" s="115" t="s">
        <v>6837</v>
      </c>
      <c r="B4943" s="193">
        <v>50702</v>
      </c>
    </row>
    <row r="4944" spans="1:2" x14ac:dyDescent="0.25">
      <c r="A4944" s="115" t="s">
        <v>6838</v>
      </c>
      <c r="B4944" s="193">
        <v>50703</v>
      </c>
    </row>
    <row r="4945" spans="1:2" x14ac:dyDescent="0.25">
      <c r="A4945" s="115" t="s">
        <v>6839</v>
      </c>
      <c r="B4945" s="193">
        <v>50704</v>
      </c>
    </row>
    <row r="4946" spans="1:2" x14ac:dyDescent="0.25">
      <c r="A4946" s="115" t="s">
        <v>6840</v>
      </c>
      <c r="B4946" s="193">
        <v>50705</v>
      </c>
    </row>
    <row r="4947" spans="1:2" x14ac:dyDescent="0.25">
      <c r="A4947" s="115" t="s">
        <v>6841</v>
      </c>
      <c r="B4947" s="193">
        <v>50706</v>
      </c>
    </row>
    <row r="4948" spans="1:2" x14ac:dyDescent="0.25">
      <c r="A4948" s="115" t="s">
        <v>6842</v>
      </c>
      <c r="B4948" s="193">
        <v>50707</v>
      </c>
    </row>
    <row r="4949" spans="1:2" x14ac:dyDescent="0.25">
      <c r="A4949" s="115" t="s">
        <v>6843</v>
      </c>
      <c r="B4949" s="193">
        <v>50708</v>
      </c>
    </row>
    <row r="4950" spans="1:2" x14ac:dyDescent="0.25">
      <c r="A4950" s="115" t="s">
        <v>6844</v>
      </c>
      <c r="B4950" s="193">
        <v>50709</v>
      </c>
    </row>
    <row r="4951" spans="1:2" x14ac:dyDescent="0.25">
      <c r="A4951" s="115" t="s">
        <v>6845</v>
      </c>
      <c r="B4951" s="193">
        <v>50710</v>
      </c>
    </row>
    <row r="4952" spans="1:2" x14ac:dyDescent="0.25">
      <c r="A4952" s="115" t="s">
        <v>6846</v>
      </c>
      <c r="B4952" s="193">
        <v>50711</v>
      </c>
    </row>
    <row r="4953" spans="1:2" x14ac:dyDescent="0.25">
      <c r="A4953" s="115" t="s">
        <v>6847</v>
      </c>
      <c r="B4953" s="193">
        <v>50712</v>
      </c>
    </row>
    <row r="4954" spans="1:2" x14ac:dyDescent="0.25">
      <c r="A4954" s="115" t="s">
        <v>6848</v>
      </c>
      <c r="B4954" s="193">
        <v>50713</v>
      </c>
    </row>
    <row r="4955" spans="1:2" x14ac:dyDescent="0.25">
      <c r="A4955" s="115" t="s">
        <v>6849</v>
      </c>
      <c r="B4955" s="193">
        <v>50714</v>
      </c>
    </row>
    <row r="4956" spans="1:2" x14ac:dyDescent="0.25">
      <c r="A4956" s="115" t="s">
        <v>6850</v>
      </c>
      <c r="B4956" s="193">
        <v>50715</v>
      </c>
    </row>
    <row r="4957" spans="1:2" x14ac:dyDescent="0.25">
      <c r="A4957" s="115" t="s">
        <v>6851</v>
      </c>
      <c r="B4957" s="193">
        <v>50716</v>
      </c>
    </row>
    <row r="4958" spans="1:2" x14ac:dyDescent="0.25">
      <c r="A4958" s="115" t="s">
        <v>6852</v>
      </c>
      <c r="B4958" s="193">
        <v>50717</v>
      </c>
    </row>
    <row r="4959" spans="1:2" x14ac:dyDescent="0.25">
      <c r="A4959" s="115" t="s">
        <v>6853</v>
      </c>
      <c r="B4959" s="193">
        <v>50718</v>
      </c>
    </row>
    <row r="4960" spans="1:2" x14ac:dyDescent="0.25">
      <c r="A4960" s="115" t="s">
        <v>6854</v>
      </c>
      <c r="B4960" s="193">
        <v>50719</v>
      </c>
    </row>
    <row r="4961" spans="1:2" x14ac:dyDescent="0.25">
      <c r="A4961" s="115" t="s">
        <v>6855</v>
      </c>
      <c r="B4961" s="193">
        <v>50720</v>
      </c>
    </row>
    <row r="4962" spans="1:2" x14ac:dyDescent="0.25">
      <c r="A4962" s="115" t="s">
        <v>6856</v>
      </c>
      <c r="B4962" s="193">
        <v>50721</v>
      </c>
    </row>
    <row r="4963" spans="1:2" x14ac:dyDescent="0.25">
      <c r="A4963" s="115" t="s">
        <v>6857</v>
      </c>
      <c r="B4963" s="193">
        <v>50722</v>
      </c>
    </row>
    <row r="4964" spans="1:2" x14ac:dyDescent="0.25">
      <c r="A4964" s="115" t="s">
        <v>6858</v>
      </c>
      <c r="B4964" s="193">
        <v>50723</v>
      </c>
    </row>
    <row r="4965" spans="1:2" x14ac:dyDescent="0.25">
      <c r="A4965" s="115" t="s">
        <v>6859</v>
      </c>
      <c r="B4965" s="193">
        <v>50724</v>
      </c>
    </row>
    <row r="4966" spans="1:2" x14ac:dyDescent="0.25">
      <c r="A4966" s="115" t="s">
        <v>6860</v>
      </c>
      <c r="B4966" s="193">
        <v>50725</v>
      </c>
    </row>
    <row r="4967" spans="1:2" x14ac:dyDescent="0.25">
      <c r="A4967" s="115" t="s">
        <v>6861</v>
      </c>
      <c r="B4967" s="193">
        <v>50726</v>
      </c>
    </row>
    <row r="4968" spans="1:2" x14ac:dyDescent="0.25">
      <c r="A4968" s="115" t="s">
        <v>6862</v>
      </c>
      <c r="B4968" s="193">
        <v>50727</v>
      </c>
    </row>
    <row r="4969" spans="1:2" x14ac:dyDescent="0.25">
      <c r="A4969" s="115" t="s">
        <v>6863</v>
      </c>
      <c r="B4969" s="193">
        <v>50728</v>
      </c>
    </row>
    <row r="4970" spans="1:2" x14ac:dyDescent="0.25">
      <c r="A4970" s="115" t="s">
        <v>6864</v>
      </c>
      <c r="B4970" s="193">
        <v>50729</v>
      </c>
    </row>
    <row r="4971" spans="1:2" x14ac:dyDescent="0.25">
      <c r="A4971" s="115" t="s">
        <v>6865</v>
      </c>
      <c r="B4971" s="193">
        <v>50730</v>
      </c>
    </row>
    <row r="4972" spans="1:2" x14ac:dyDescent="0.25">
      <c r="A4972" s="115" t="s">
        <v>6866</v>
      </c>
      <c r="B4972" s="193">
        <v>50731</v>
      </c>
    </row>
    <row r="4973" spans="1:2" x14ac:dyDescent="0.25">
      <c r="A4973" s="115" t="s">
        <v>6867</v>
      </c>
      <c r="B4973" s="193">
        <v>50732</v>
      </c>
    </row>
    <row r="4974" spans="1:2" x14ac:dyDescent="0.25">
      <c r="A4974" s="115" t="s">
        <v>6868</v>
      </c>
      <c r="B4974" s="193">
        <v>50733</v>
      </c>
    </row>
    <row r="4975" spans="1:2" x14ac:dyDescent="0.25">
      <c r="A4975" s="115" t="s">
        <v>6869</v>
      </c>
      <c r="B4975" s="193">
        <v>50734</v>
      </c>
    </row>
    <row r="4976" spans="1:2" x14ac:dyDescent="0.25">
      <c r="A4976" s="115" t="s">
        <v>6870</v>
      </c>
      <c r="B4976" s="193">
        <v>50735</v>
      </c>
    </row>
    <row r="4977" spans="1:2" x14ac:dyDescent="0.25">
      <c r="A4977" s="115" t="s">
        <v>6871</v>
      </c>
      <c r="B4977" s="193">
        <v>50736</v>
      </c>
    </row>
    <row r="4978" spans="1:2" x14ac:dyDescent="0.25">
      <c r="A4978" s="115" t="s">
        <v>6872</v>
      </c>
      <c r="B4978" s="193">
        <v>50737</v>
      </c>
    </row>
    <row r="4979" spans="1:2" x14ac:dyDescent="0.25">
      <c r="A4979" s="115" t="s">
        <v>6873</v>
      </c>
      <c r="B4979" s="193">
        <v>50738</v>
      </c>
    </row>
    <row r="4980" spans="1:2" x14ac:dyDescent="0.25">
      <c r="A4980" s="115" t="s">
        <v>6874</v>
      </c>
      <c r="B4980" s="193">
        <v>50739</v>
      </c>
    </row>
    <row r="4981" spans="1:2" x14ac:dyDescent="0.25">
      <c r="A4981" s="115" t="s">
        <v>6875</v>
      </c>
      <c r="B4981" s="193">
        <v>50740</v>
      </c>
    </row>
    <row r="4982" spans="1:2" x14ac:dyDescent="0.25">
      <c r="A4982" s="115" t="s">
        <v>6876</v>
      </c>
      <c r="B4982" s="193">
        <v>50741</v>
      </c>
    </row>
    <row r="4983" spans="1:2" x14ac:dyDescent="0.25">
      <c r="A4983" s="115" t="s">
        <v>6877</v>
      </c>
      <c r="B4983" s="193">
        <v>50742</v>
      </c>
    </row>
    <row r="4984" spans="1:2" x14ac:dyDescent="0.25">
      <c r="A4984" s="115" t="s">
        <v>6878</v>
      </c>
      <c r="B4984" s="193">
        <v>50743</v>
      </c>
    </row>
    <row r="4985" spans="1:2" x14ac:dyDescent="0.25">
      <c r="A4985" s="115" t="s">
        <v>6879</v>
      </c>
      <c r="B4985" s="193">
        <v>50744</v>
      </c>
    </row>
    <row r="4986" spans="1:2" x14ac:dyDescent="0.25">
      <c r="A4986" s="115" t="s">
        <v>6880</v>
      </c>
      <c r="B4986" s="193">
        <v>50745</v>
      </c>
    </row>
    <row r="4987" spans="1:2" x14ac:dyDescent="0.25">
      <c r="A4987" s="115" t="s">
        <v>6881</v>
      </c>
      <c r="B4987" s="193">
        <v>50746</v>
      </c>
    </row>
    <row r="4988" spans="1:2" x14ac:dyDescent="0.25">
      <c r="A4988" s="115" t="s">
        <v>6882</v>
      </c>
      <c r="B4988" s="193">
        <v>50747</v>
      </c>
    </row>
    <row r="4989" spans="1:2" x14ac:dyDescent="0.25">
      <c r="A4989" s="115" t="s">
        <v>6883</v>
      </c>
      <c r="B4989" s="193">
        <v>50748</v>
      </c>
    </row>
    <row r="4990" spans="1:2" x14ac:dyDescent="0.25">
      <c r="A4990" s="115" t="s">
        <v>6884</v>
      </c>
      <c r="B4990" s="193">
        <v>50749</v>
      </c>
    </row>
    <row r="4991" spans="1:2" x14ac:dyDescent="0.25">
      <c r="A4991" s="115" t="s">
        <v>6885</v>
      </c>
      <c r="B4991" s="193">
        <v>50750</v>
      </c>
    </row>
    <row r="4992" spans="1:2" x14ac:dyDescent="0.25">
      <c r="A4992" s="115" t="s">
        <v>6886</v>
      </c>
      <c r="B4992" s="193">
        <v>50751</v>
      </c>
    </row>
    <row r="4993" spans="1:2" x14ac:dyDescent="0.25">
      <c r="A4993" s="115" t="s">
        <v>6887</v>
      </c>
      <c r="B4993" s="193">
        <v>50752</v>
      </c>
    </row>
    <row r="4994" spans="1:2" x14ac:dyDescent="0.25">
      <c r="A4994" s="115" t="s">
        <v>6888</v>
      </c>
      <c r="B4994" s="193">
        <v>50753</v>
      </c>
    </row>
    <row r="4995" spans="1:2" x14ac:dyDescent="0.25">
      <c r="A4995" s="115" t="s">
        <v>6889</v>
      </c>
      <c r="B4995" s="193">
        <v>50754</v>
      </c>
    </row>
    <row r="4996" spans="1:2" x14ac:dyDescent="0.25">
      <c r="A4996" s="115" t="s">
        <v>6890</v>
      </c>
      <c r="B4996" s="193">
        <v>50755</v>
      </c>
    </row>
    <row r="4997" spans="1:2" x14ac:dyDescent="0.25">
      <c r="A4997" s="115" t="s">
        <v>6891</v>
      </c>
      <c r="B4997" s="193">
        <v>50756</v>
      </c>
    </row>
    <row r="4998" spans="1:2" x14ac:dyDescent="0.25">
      <c r="A4998" s="115" t="s">
        <v>6892</v>
      </c>
      <c r="B4998" s="193">
        <v>50757</v>
      </c>
    </row>
    <row r="4999" spans="1:2" x14ac:dyDescent="0.25">
      <c r="A4999" s="115" t="s">
        <v>6893</v>
      </c>
      <c r="B4999" s="193">
        <v>50758</v>
      </c>
    </row>
    <row r="5000" spans="1:2" x14ac:dyDescent="0.25">
      <c r="A5000" s="115" t="s">
        <v>6894</v>
      </c>
      <c r="B5000" s="193">
        <v>50759</v>
      </c>
    </row>
    <row r="5001" spans="1:2" x14ac:dyDescent="0.25">
      <c r="A5001" s="115" t="s">
        <v>6895</v>
      </c>
      <c r="B5001" s="193">
        <v>50760</v>
      </c>
    </row>
    <row r="5002" spans="1:2" x14ac:dyDescent="0.25">
      <c r="A5002" s="115" t="s">
        <v>6896</v>
      </c>
      <c r="B5002" s="193">
        <v>50761</v>
      </c>
    </row>
    <row r="5003" spans="1:2" x14ac:dyDescent="0.25">
      <c r="A5003" s="115" t="s">
        <v>6897</v>
      </c>
      <c r="B5003" s="193">
        <v>50762</v>
      </c>
    </row>
    <row r="5004" spans="1:2" x14ac:dyDescent="0.25">
      <c r="A5004" s="115" t="s">
        <v>6898</v>
      </c>
      <c r="B5004" s="193">
        <v>50763</v>
      </c>
    </row>
    <row r="5005" spans="1:2" x14ac:dyDescent="0.25">
      <c r="A5005" s="115" t="s">
        <v>6899</v>
      </c>
      <c r="B5005" s="193">
        <v>50764</v>
      </c>
    </row>
    <row r="5006" spans="1:2" x14ac:dyDescent="0.25">
      <c r="A5006" s="115" t="s">
        <v>6900</v>
      </c>
      <c r="B5006" s="193">
        <v>50765</v>
      </c>
    </row>
    <row r="5007" spans="1:2" x14ac:dyDescent="0.25">
      <c r="A5007" s="115" t="s">
        <v>6901</v>
      </c>
      <c r="B5007" s="193">
        <v>50766</v>
      </c>
    </row>
    <row r="5008" spans="1:2" x14ac:dyDescent="0.25">
      <c r="A5008" s="115" t="s">
        <v>6902</v>
      </c>
      <c r="B5008" s="193">
        <v>50767</v>
      </c>
    </row>
    <row r="5009" spans="1:2" x14ac:dyDescent="0.25">
      <c r="A5009" s="115" t="s">
        <v>6903</v>
      </c>
      <c r="B5009" s="193">
        <v>50768</v>
      </c>
    </row>
    <row r="5010" spans="1:2" x14ac:dyDescent="0.25">
      <c r="A5010" s="115" t="s">
        <v>6904</v>
      </c>
      <c r="B5010" s="193">
        <v>50769</v>
      </c>
    </row>
    <row r="5011" spans="1:2" x14ac:dyDescent="0.25">
      <c r="A5011" s="115" t="s">
        <v>6905</v>
      </c>
      <c r="B5011" s="193">
        <v>50770</v>
      </c>
    </row>
    <row r="5012" spans="1:2" x14ac:dyDescent="0.25">
      <c r="A5012" s="115" t="s">
        <v>6906</v>
      </c>
      <c r="B5012" s="193">
        <v>50771</v>
      </c>
    </row>
    <row r="5013" spans="1:2" x14ac:dyDescent="0.25">
      <c r="A5013" s="115" t="s">
        <v>6907</v>
      </c>
      <c r="B5013" s="193">
        <v>50772</v>
      </c>
    </row>
    <row r="5014" spans="1:2" x14ac:dyDescent="0.25">
      <c r="A5014" s="115" t="s">
        <v>6908</v>
      </c>
      <c r="B5014" s="193">
        <v>50773</v>
      </c>
    </row>
    <row r="5015" spans="1:2" x14ac:dyDescent="0.25">
      <c r="A5015" s="115" t="s">
        <v>6909</v>
      </c>
      <c r="B5015" s="193">
        <v>50774</v>
      </c>
    </row>
    <row r="5016" spans="1:2" x14ac:dyDescent="0.25">
      <c r="A5016" s="115" t="s">
        <v>6910</v>
      </c>
      <c r="B5016" s="193">
        <v>50775</v>
      </c>
    </row>
    <row r="5017" spans="1:2" x14ac:dyDescent="0.25">
      <c r="A5017" s="115" t="s">
        <v>6911</v>
      </c>
      <c r="B5017" s="193">
        <v>50776</v>
      </c>
    </row>
    <row r="5018" spans="1:2" x14ac:dyDescent="0.25">
      <c r="A5018" s="115" t="s">
        <v>6912</v>
      </c>
      <c r="B5018" s="193">
        <v>50777</v>
      </c>
    </row>
    <row r="5019" spans="1:2" x14ac:dyDescent="0.25">
      <c r="A5019" s="115" t="s">
        <v>6913</v>
      </c>
      <c r="B5019" s="193">
        <v>50778</v>
      </c>
    </row>
    <row r="5020" spans="1:2" x14ac:dyDescent="0.25">
      <c r="A5020" s="115" t="s">
        <v>6914</v>
      </c>
      <c r="B5020" s="193">
        <v>50779</v>
      </c>
    </row>
    <row r="5021" spans="1:2" x14ac:dyDescent="0.25">
      <c r="A5021" s="115" t="s">
        <v>6915</v>
      </c>
      <c r="B5021" s="193">
        <v>50780</v>
      </c>
    </row>
    <row r="5022" spans="1:2" x14ac:dyDescent="0.25">
      <c r="A5022" s="115" t="s">
        <v>6916</v>
      </c>
      <c r="B5022" s="193">
        <v>50781</v>
      </c>
    </row>
    <row r="5023" spans="1:2" x14ac:dyDescent="0.25">
      <c r="A5023" s="115" t="s">
        <v>6917</v>
      </c>
      <c r="B5023" s="193">
        <v>50782</v>
      </c>
    </row>
    <row r="5024" spans="1:2" x14ac:dyDescent="0.25">
      <c r="A5024" s="115" t="s">
        <v>6918</v>
      </c>
      <c r="B5024" s="193">
        <v>50783</v>
      </c>
    </row>
    <row r="5025" spans="1:2" x14ac:dyDescent="0.25">
      <c r="A5025" s="115" t="s">
        <v>6919</v>
      </c>
      <c r="B5025" s="193">
        <v>50784</v>
      </c>
    </row>
    <row r="5026" spans="1:2" x14ac:dyDescent="0.25">
      <c r="A5026" s="115" t="s">
        <v>6920</v>
      </c>
      <c r="B5026" s="193">
        <v>50785</v>
      </c>
    </row>
    <row r="5027" spans="1:2" x14ac:dyDescent="0.25">
      <c r="A5027" s="115" t="s">
        <v>6921</v>
      </c>
      <c r="B5027" s="193">
        <v>50786</v>
      </c>
    </row>
    <row r="5028" spans="1:2" x14ac:dyDescent="0.25">
      <c r="A5028" s="115" t="s">
        <v>6922</v>
      </c>
      <c r="B5028" s="193">
        <v>50787</v>
      </c>
    </row>
    <row r="5029" spans="1:2" x14ac:dyDescent="0.25">
      <c r="A5029" s="115" t="s">
        <v>6923</v>
      </c>
      <c r="B5029" s="193">
        <v>50788</v>
      </c>
    </row>
    <row r="5030" spans="1:2" x14ac:dyDescent="0.25">
      <c r="A5030" s="115" t="s">
        <v>6924</v>
      </c>
      <c r="B5030" s="193">
        <v>50789</v>
      </c>
    </row>
    <row r="5031" spans="1:2" x14ac:dyDescent="0.25">
      <c r="A5031" s="115" t="s">
        <v>6925</v>
      </c>
      <c r="B5031" s="193">
        <v>50790</v>
      </c>
    </row>
    <row r="5032" spans="1:2" x14ac:dyDescent="0.25">
      <c r="A5032" s="115" t="s">
        <v>6926</v>
      </c>
      <c r="B5032" s="193">
        <v>50791</v>
      </c>
    </row>
    <row r="5033" spans="1:2" x14ac:dyDescent="0.25">
      <c r="A5033" s="115" t="s">
        <v>6927</v>
      </c>
      <c r="B5033" s="193">
        <v>50792</v>
      </c>
    </row>
    <row r="5034" spans="1:2" x14ac:dyDescent="0.25">
      <c r="A5034" s="115" t="s">
        <v>6928</v>
      </c>
      <c r="B5034" s="193">
        <v>50793</v>
      </c>
    </row>
    <row r="5035" spans="1:2" x14ac:dyDescent="0.25">
      <c r="A5035" s="115" t="s">
        <v>6929</v>
      </c>
      <c r="B5035" s="193">
        <v>50794</v>
      </c>
    </row>
    <row r="5036" spans="1:2" x14ac:dyDescent="0.25">
      <c r="A5036" s="115" t="s">
        <v>6930</v>
      </c>
      <c r="B5036" s="193">
        <v>50795</v>
      </c>
    </row>
    <row r="5037" spans="1:2" x14ac:dyDescent="0.25">
      <c r="A5037" s="115" t="s">
        <v>6931</v>
      </c>
      <c r="B5037" s="193">
        <v>50796</v>
      </c>
    </row>
    <row r="5038" spans="1:2" x14ac:dyDescent="0.25">
      <c r="A5038" s="115" t="s">
        <v>6932</v>
      </c>
      <c r="B5038" s="193">
        <v>50797</v>
      </c>
    </row>
    <row r="5039" spans="1:2" x14ac:dyDescent="0.25">
      <c r="A5039" s="115" t="s">
        <v>6933</v>
      </c>
      <c r="B5039" s="193">
        <v>50798</v>
      </c>
    </row>
    <row r="5040" spans="1:2" x14ac:dyDescent="0.25">
      <c r="A5040" s="115" t="s">
        <v>6934</v>
      </c>
      <c r="B5040" s="193">
        <v>50799</v>
      </c>
    </row>
    <row r="5041" spans="1:2" x14ac:dyDescent="0.25">
      <c r="A5041" s="115" t="s">
        <v>6935</v>
      </c>
      <c r="B5041" s="193">
        <v>50800</v>
      </c>
    </row>
    <row r="5042" spans="1:2" x14ac:dyDescent="0.25">
      <c r="A5042" s="115" t="s">
        <v>6936</v>
      </c>
      <c r="B5042" s="193">
        <v>50801</v>
      </c>
    </row>
    <row r="5043" spans="1:2" x14ac:dyDescent="0.25">
      <c r="A5043" s="115" t="s">
        <v>6937</v>
      </c>
      <c r="B5043" s="193">
        <v>50802</v>
      </c>
    </row>
    <row r="5044" spans="1:2" x14ac:dyDescent="0.25">
      <c r="A5044" s="115" t="s">
        <v>6938</v>
      </c>
      <c r="B5044" s="193">
        <v>50803</v>
      </c>
    </row>
    <row r="5045" spans="1:2" x14ac:dyDescent="0.25">
      <c r="A5045" s="115" t="s">
        <v>6939</v>
      </c>
      <c r="B5045" s="193">
        <v>50804</v>
      </c>
    </row>
    <row r="5046" spans="1:2" x14ac:dyDescent="0.25">
      <c r="A5046" s="115" t="s">
        <v>6940</v>
      </c>
      <c r="B5046" s="193">
        <v>50805</v>
      </c>
    </row>
    <row r="5047" spans="1:2" x14ac:dyDescent="0.25">
      <c r="A5047" s="115" t="s">
        <v>6941</v>
      </c>
      <c r="B5047" s="193">
        <v>50806</v>
      </c>
    </row>
    <row r="5048" spans="1:2" x14ac:dyDescent="0.25">
      <c r="A5048" s="115" t="s">
        <v>6942</v>
      </c>
      <c r="B5048" s="193">
        <v>50807</v>
      </c>
    </row>
    <row r="5049" spans="1:2" x14ac:dyDescent="0.25">
      <c r="A5049" s="115" t="s">
        <v>6943</v>
      </c>
      <c r="B5049" s="193">
        <v>50808</v>
      </c>
    </row>
    <row r="5050" spans="1:2" x14ac:dyDescent="0.25">
      <c r="A5050" s="115" t="s">
        <v>6944</v>
      </c>
      <c r="B5050" s="193">
        <v>50809</v>
      </c>
    </row>
    <row r="5051" spans="1:2" x14ac:dyDescent="0.25">
      <c r="A5051" s="115" t="s">
        <v>6945</v>
      </c>
      <c r="B5051" s="193">
        <v>50810</v>
      </c>
    </row>
    <row r="5052" spans="1:2" x14ac:dyDescent="0.25">
      <c r="A5052" s="115" t="s">
        <v>6946</v>
      </c>
      <c r="B5052" s="193">
        <v>50811</v>
      </c>
    </row>
    <row r="5053" spans="1:2" x14ac:dyDescent="0.25">
      <c r="A5053" s="115" t="s">
        <v>6947</v>
      </c>
      <c r="B5053" s="193">
        <v>50812</v>
      </c>
    </row>
    <row r="5054" spans="1:2" x14ac:dyDescent="0.25">
      <c r="A5054" s="115" t="s">
        <v>6948</v>
      </c>
      <c r="B5054" s="193">
        <v>50813</v>
      </c>
    </row>
    <row r="5055" spans="1:2" x14ac:dyDescent="0.25">
      <c r="A5055" s="115" t="s">
        <v>6949</v>
      </c>
      <c r="B5055" s="193">
        <v>50814</v>
      </c>
    </row>
    <row r="5056" spans="1:2" x14ac:dyDescent="0.25">
      <c r="A5056" s="115" t="s">
        <v>6950</v>
      </c>
      <c r="B5056" s="193">
        <v>50815</v>
      </c>
    </row>
    <row r="5057" spans="1:2" x14ac:dyDescent="0.25">
      <c r="A5057" s="115" t="s">
        <v>6951</v>
      </c>
      <c r="B5057" s="193">
        <v>50816</v>
      </c>
    </row>
    <row r="5058" spans="1:2" x14ac:dyDescent="0.25">
      <c r="A5058" s="115" t="s">
        <v>6952</v>
      </c>
      <c r="B5058" s="193">
        <v>50817</v>
      </c>
    </row>
    <row r="5059" spans="1:2" x14ac:dyDescent="0.25">
      <c r="A5059" s="115" t="s">
        <v>6953</v>
      </c>
      <c r="B5059" s="193">
        <v>50818</v>
      </c>
    </row>
    <row r="5060" spans="1:2" x14ac:dyDescent="0.25">
      <c r="A5060" s="115" t="s">
        <v>6954</v>
      </c>
      <c r="B5060" s="193">
        <v>50819</v>
      </c>
    </row>
    <row r="5061" spans="1:2" x14ac:dyDescent="0.25">
      <c r="A5061" s="115" t="s">
        <v>6955</v>
      </c>
      <c r="B5061" s="193">
        <v>50820</v>
      </c>
    </row>
    <row r="5062" spans="1:2" x14ac:dyDescent="0.25">
      <c r="A5062" s="115" t="s">
        <v>6956</v>
      </c>
      <c r="B5062" s="193">
        <v>50821</v>
      </c>
    </row>
    <row r="5063" spans="1:2" x14ac:dyDescent="0.25">
      <c r="A5063" s="115" t="s">
        <v>6957</v>
      </c>
      <c r="B5063" s="193">
        <v>50822</v>
      </c>
    </row>
    <row r="5064" spans="1:2" x14ac:dyDescent="0.25">
      <c r="A5064" s="115" t="s">
        <v>6958</v>
      </c>
      <c r="B5064" s="193">
        <v>50823</v>
      </c>
    </row>
    <row r="5065" spans="1:2" x14ac:dyDescent="0.25">
      <c r="A5065" s="115" t="s">
        <v>6959</v>
      </c>
      <c r="B5065" s="193">
        <v>50824</v>
      </c>
    </row>
    <row r="5066" spans="1:2" x14ac:dyDescent="0.25">
      <c r="A5066" s="115" t="s">
        <v>6960</v>
      </c>
      <c r="B5066" s="193">
        <v>50825</v>
      </c>
    </row>
    <row r="5067" spans="1:2" x14ac:dyDescent="0.25">
      <c r="A5067" s="115" t="s">
        <v>6961</v>
      </c>
      <c r="B5067" s="193">
        <v>50826</v>
      </c>
    </row>
    <row r="5068" spans="1:2" x14ac:dyDescent="0.25">
      <c r="A5068" s="115" t="s">
        <v>6962</v>
      </c>
      <c r="B5068" s="193">
        <v>50827</v>
      </c>
    </row>
    <row r="5069" spans="1:2" x14ac:dyDescent="0.25">
      <c r="A5069" s="115" t="s">
        <v>6963</v>
      </c>
      <c r="B5069" s="193">
        <v>50828</v>
      </c>
    </row>
    <row r="5070" spans="1:2" x14ac:dyDescent="0.25">
      <c r="A5070" s="115" t="s">
        <v>6964</v>
      </c>
      <c r="B5070" s="193">
        <v>50829</v>
      </c>
    </row>
    <row r="5071" spans="1:2" x14ac:dyDescent="0.25">
      <c r="A5071" s="115" t="s">
        <v>6965</v>
      </c>
      <c r="B5071" s="193">
        <v>50830</v>
      </c>
    </row>
    <row r="5072" spans="1:2" x14ac:dyDescent="0.25">
      <c r="A5072" s="115" t="s">
        <v>6966</v>
      </c>
      <c r="B5072" s="193">
        <v>50831</v>
      </c>
    </row>
    <row r="5073" spans="1:2" x14ac:dyDescent="0.25">
      <c r="A5073" s="115" t="s">
        <v>6967</v>
      </c>
      <c r="B5073" s="193">
        <v>50832</v>
      </c>
    </row>
    <row r="5074" spans="1:2" x14ac:dyDescent="0.25">
      <c r="A5074" s="115" t="s">
        <v>6968</v>
      </c>
      <c r="B5074" s="193">
        <v>50833</v>
      </c>
    </row>
    <row r="5075" spans="1:2" x14ac:dyDescent="0.25">
      <c r="A5075" s="115" t="s">
        <v>6969</v>
      </c>
      <c r="B5075" s="193">
        <v>50834</v>
      </c>
    </row>
    <row r="5076" spans="1:2" x14ac:dyDescent="0.25">
      <c r="A5076" s="115" t="s">
        <v>6970</v>
      </c>
      <c r="B5076" s="193">
        <v>50835</v>
      </c>
    </row>
    <row r="5077" spans="1:2" x14ac:dyDescent="0.25">
      <c r="A5077" s="115" t="s">
        <v>6971</v>
      </c>
      <c r="B5077" s="193">
        <v>50836</v>
      </c>
    </row>
    <row r="5078" spans="1:2" x14ac:dyDescent="0.25">
      <c r="A5078" s="115" t="s">
        <v>6972</v>
      </c>
      <c r="B5078" s="193">
        <v>50837</v>
      </c>
    </row>
    <row r="5079" spans="1:2" x14ac:dyDescent="0.25">
      <c r="A5079" s="115" t="s">
        <v>6973</v>
      </c>
      <c r="B5079" s="193">
        <v>50838</v>
      </c>
    </row>
    <row r="5080" spans="1:2" x14ac:dyDescent="0.25">
      <c r="A5080" s="115" t="s">
        <v>6974</v>
      </c>
      <c r="B5080" s="193">
        <v>50839</v>
      </c>
    </row>
    <row r="5081" spans="1:2" x14ac:dyDescent="0.25">
      <c r="A5081" s="115" t="s">
        <v>6975</v>
      </c>
      <c r="B5081" s="193">
        <v>50840</v>
      </c>
    </row>
    <row r="5082" spans="1:2" x14ac:dyDescent="0.25">
      <c r="A5082" s="115" t="s">
        <v>6976</v>
      </c>
      <c r="B5082" s="193">
        <v>50841</v>
      </c>
    </row>
    <row r="5083" spans="1:2" x14ac:dyDescent="0.25">
      <c r="A5083" s="115" t="s">
        <v>6977</v>
      </c>
      <c r="B5083" s="193">
        <v>50842</v>
      </c>
    </row>
    <row r="5084" spans="1:2" x14ac:dyDescent="0.25">
      <c r="A5084" s="115" t="s">
        <v>6978</v>
      </c>
      <c r="B5084" s="193">
        <v>50843</v>
      </c>
    </row>
    <row r="5085" spans="1:2" x14ac:dyDescent="0.25">
      <c r="A5085" s="115" t="s">
        <v>6979</v>
      </c>
      <c r="B5085" s="193">
        <v>50844</v>
      </c>
    </row>
    <row r="5086" spans="1:2" x14ac:dyDescent="0.25">
      <c r="A5086" s="115" t="s">
        <v>6980</v>
      </c>
      <c r="B5086" s="193">
        <v>50845</v>
      </c>
    </row>
    <row r="5087" spans="1:2" x14ac:dyDescent="0.25">
      <c r="A5087" s="115" t="s">
        <v>6981</v>
      </c>
      <c r="B5087" s="193">
        <v>50846</v>
      </c>
    </row>
    <row r="5088" spans="1:2" x14ac:dyDescent="0.25">
      <c r="A5088" s="115" t="s">
        <v>6982</v>
      </c>
      <c r="B5088" s="193">
        <v>50847</v>
      </c>
    </row>
    <row r="5089" spans="1:2" x14ac:dyDescent="0.25">
      <c r="A5089" s="115" t="s">
        <v>6983</v>
      </c>
      <c r="B5089" s="193">
        <v>50848</v>
      </c>
    </row>
    <row r="5090" spans="1:2" x14ac:dyDescent="0.25">
      <c r="A5090" s="115" t="s">
        <v>6984</v>
      </c>
      <c r="B5090" s="193">
        <v>50849</v>
      </c>
    </row>
    <row r="5091" spans="1:2" x14ac:dyDescent="0.25">
      <c r="A5091" s="115" t="s">
        <v>6985</v>
      </c>
      <c r="B5091" s="193">
        <v>50850</v>
      </c>
    </row>
    <row r="5092" spans="1:2" x14ac:dyDescent="0.25">
      <c r="A5092" s="115" t="s">
        <v>6986</v>
      </c>
      <c r="B5092" s="193">
        <v>50851</v>
      </c>
    </row>
    <row r="5093" spans="1:2" x14ac:dyDescent="0.25">
      <c r="A5093" s="115" t="s">
        <v>6987</v>
      </c>
      <c r="B5093" s="193">
        <v>50852</v>
      </c>
    </row>
    <row r="5094" spans="1:2" x14ac:dyDescent="0.25">
      <c r="A5094" s="115" t="s">
        <v>6988</v>
      </c>
      <c r="B5094" s="193">
        <v>50853</v>
      </c>
    </row>
    <row r="5095" spans="1:2" x14ac:dyDescent="0.25">
      <c r="A5095" s="115" t="s">
        <v>6989</v>
      </c>
      <c r="B5095" s="193">
        <v>50854</v>
      </c>
    </row>
    <row r="5096" spans="1:2" x14ac:dyDescent="0.25">
      <c r="A5096" s="115" t="s">
        <v>6990</v>
      </c>
      <c r="B5096" s="193">
        <v>50855</v>
      </c>
    </row>
    <row r="5097" spans="1:2" x14ac:dyDescent="0.25">
      <c r="A5097" s="115" t="s">
        <v>6991</v>
      </c>
      <c r="B5097" s="193">
        <v>50856</v>
      </c>
    </row>
    <row r="5098" spans="1:2" x14ac:dyDescent="0.25">
      <c r="A5098" s="115" t="s">
        <v>6992</v>
      </c>
      <c r="B5098" s="193">
        <v>50857</v>
      </c>
    </row>
    <row r="5099" spans="1:2" x14ac:dyDescent="0.25">
      <c r="A5099" s="115" t="s">
        <v>6993</v>
      </c>
      <c r="B5099" s="193">
        <v>50858</v>
      </c>
    </row>
    <row r="5100" spans="1:2" x14ac:dyDescent="0.25">
      <c r="A5100" s="115" t="s">
        <v>6994</v>
      </c>
      <c r="B5100" s="193">
        <v>50859</v>
      </c>
    </row>
    <row r="5101" spans="1:2" x14ac:dyDescent="0.25">
      <c r="A5101" s="115" t="s">
        <v>6995</v>
      </c>
      <c r="B5101" s="193">
        <v>50860</v>
      </c>
    </row>
    <row r="5102" spans="1:2" x14ac:dyDescent="0.25">
      <c r="A5102" s="115" t="s">
        <v>6996</v>
      </c>
      <c r="B5102" s="193">
        <v>50861</v>
      </c>
    </row>
    <row r="5103" spans="1:2" x14ac:dyDescent="0.25">
      <c r="A5103" s="115" t="s">
        <v>6997</v>
      </c>
      <c r="B5103" s="193">
        <v>50862</v>
      </c>
    </row>
    <row r="5104" spans="1:2" x14ac:dyDescent="0.25">
      <c r="A5104" s="115" t="s">
        <v>6998</v>
      </c>
      <c r="B5104" s="193">
        <v>50863</v>
      </c>
    </row>
    <row r="5105" spans="1:2" x14ac:dyDescent="0.25">
      <c r="A5105" s="115" t="s">
        <v>6999</v>
      </c>
      <c r="B5105" s="193">
        <v>50864</v>
      </c>
    </row>
    <row r="5106" spans="1:2" x14ac:dyDescent="0.25">
      <c r="A5106" s="115" t="s">
        <v>7000</v>
      </c>
      <c r="B5106" s="193">
        <v>50865</v>
      </c>
    </row>
    <row r="5107" spans="1:2" x14ac:dyDescent="0.25">
      <c r="A5107" s="115" t="s">
        <v>7001</v>
      </c>
      <c r="B5107" s="193">
        <v>50866</v>
      </c>
    </row>
    <row r="5108" spans="1:2" x14ac:dyDescent="0.25">
      <c r="A5108" s="115" t="s">
        <v>7002</v>
      </c>
      <c r="B5108" s="193">
        <v>50867</v>
      </c>
    </row>
    <row r="5109" spans="1:2" x14ac:dyDescent="0.25">
      <c r="A5109" s="115" t="s">
        <v>7003</v>
      </c>
      <c r="B5109" s="193">
        <v>50868</v>
      </c>
    </row>
    <row r="5110" spans="1:2" x14ac:dyDescent="0.25">
      <c r="A5110" s="115" t="s">
        <v>7004</v>
      </c>
      <c r="B5110" s="193">
        <v>50869</v>
      </c>
    </row>
    <row r="5111" spans="1:2" x14ac:dyDescent="0.25">
      <c r="A5111" s="115" t="s">
        <v>7005</v>
      </c>
      <c r="B5111" s="193">
        <v>50870</v>
      </c>
    </row>
    <row r="5112" spans="1:2" x14ac:dyDescent="0.25">
      <c r="A5112" s="115" t="s">
        <v>7006</v>
      </c>
      <c r="B5112" s="193">
        <v>50871</v>
      </c>
    </row>
    <row r="5113" spans="1:2" x14ac:dyDescent="0.25">
      <c r="A5113" s="115" t="s">
        <v>7007</v>
      </c>
      <c r="B5113" s="193">
        <v>50872</v>
      </c>
    </row>
    <row r="5114" spans="1:2" x14ac:dyDescent="0.25">
      <c r="A5114" s="115" t="s">
        <v>7008</v>
      </c>
      <c r="B5114" s="193">
        <v>50873</v>
      </c>
    </row>
    <row r="5115" spans="1:2" x14ac:dyDescent="0.25">
      <c r="A5115" s="115" t="s">
        <v>7009</v>
      </c>
      <c r="B5115" s="193">
        <v>50874</v>
      </c>
    </row>
    <row r="5116" spans="1:2" x14ac:dyDescent="0.25">
      <c r="A5116" s="115" t="s">
        <v>7010</v>
      </c>
      <c r="B5116" s="193">
        <v>50875</v>
      </c>
    </row>
    <row r="5117" spans="1:2" x14ac:dyDescent="0.25">
      <c r="A5117" s="115" t="s">
        <v>7011</v>
      </c>
      <c r="B5117" s="193">
        <v>50876</v>
      </c>
    </row>
    <row r="5118" spans="1:2" x14ac:dyDescent="0.25">
      <c r="A5118" s="115" t="s">
        <v>7012</v>
      </c>
      <c r="B5118" s="193">
        <v>50877</v>
      </c>
    </row>
    <row r="5119" spans="1:2" x14ac:dyDescent="0.25">
      <c r="A5119" s="115" t="s">
        <v>7013</v>
      </c>
      <c r="B5119" s="193">
        <v>50878</v>
      </c>
    </row>
    <row r="5120" spans="1:2" x14ac:dyDescent="0.25">
      <c r="A5120" s="115" t="s">
        <v>7014</v>
      </c>
      <c r="B5120" s="193">
        <v>50879</v>
      </c>
    </row>
    <row r="5121" spans="1:2" x14ac:dyDescent="0.25">
      <c r="A5121" s="115" t="s">
        <v>7015</v>
      </c>
      <c r="B5121" s="193">
        <v>50880</v>
      </c>
    </row>
    <row r="5122" spans="1:2" x14ac:dyDescent="0.25">
      <c r="A5122" s="115" t="s">
        <v>7016</v>
      </c>
      <c r="B5122" s="193">
        <v>50881</v>
      </c>
    </row>
    <row r="5123" spans="1:2" x14ac:dyDescent="0.25">
      <c r="A5123" s="115" t="s">
        <v>7017</v>
      </c>
      <c r="B5123" s="193">
        <v>50882</v>
      </c>
    </row>
    <row r="5124" spans="1:2" x14ac:dyDescent="0.25">
      <c r="A5124" s="115" t="s">
        <v>7018</v>
      </c>
      <c r="B5124" s="193">
        <v>50883</v>
      </c>
    </row>
    <row r="5125" spans="1:2" x14ac:dyDescent="0.25">
      <c r="A5125" s="115" t="s">
        <v>7019</v>
      </c>
      <c r="B5125" s="193">
        <v>50884</v>
      </c>
    </row>
    <row r="5126" spans="1:2" x14ac:dyDescent="0.25">
      <c r="A5126" s="115" t="s">
        <v>7020</v>
      </c>
      <c r="B5126" s="193">
        <v>50885</v>
      </c>
    </row>
    <row r="5127" spans="1:2" x14ac:dyDescent="0.25">
      <c r="A5127" s="115" t="s">
        <v>7021</v>
      </c>
      <c r="B5127" s="193">
        <v>50886</v>
      </c>
    </row>
    <row r="5128" spans="1:2" x14ac:dyDescent="0.25">
      <c r="A5128" s="115" t="s">
        <v>7022</v>
      </c>
      <c r="B5128" s="193">
        <v>50887</v>
      </c>
    </row>
    <row r="5129" spans="1:2" x14ac:dyDescent="0.25">
      <c r="A5129" s="115" t="s">
        <v>7023</v>
      </c>
      <c r="B5129" s="193">
        <v>50888</v>
      </c>
    </row>
    <row r="5130" spans="1:2" x14ac:dyDescent="0.25">
      <c r="A5130" s="115" t="s">
        <v>7024</v>
      </c>
      <c r="B5130" s="193">
        <v>50889</v>
      </c>
    </row>
    <row r="5131" spans="1:2" x14ac:dyDescent="0.25">
      <c r="A5131" s="115" t="s">
        <v>7025</v>
      </c>
      <c r="B5131" s="193">
        <v>50890</v>
      </c>
    </row>
    <row r="5132" spans="1:2" x14ac:dyDescent="0.25">
      <c r="A5132" s="115" t="s">
        <v>7026</v>
      </c>
      <c r="B5132" s="193">
        <v>50891</v>
      </c>
    </row>
    <row r="5133" spans="1:2" x14ac:dyDescent="0.25">
      <c r="A5133" s="115" t="s">
        <v>7027</v>
      </c>
      <c r="B5133" s="193">
        <v>50892</v>
      </c>
    </row>
    <row r="5134" spans="1:2" x14ac:dyDescent="0.25">
      <c r="A5134" s="115" t="s">
        <v>7028</v>
      </c>
      <c r="B5134" s="193">
        <v>50893</v>
      </c>
    </row>
    <row r="5135" spans="1:2" x14ac:dyDescent="0.25">
      <c r="A5135" s="115" t="s">
        <v>7029</v>
      </c>
      <c r="B5135" s="193">
        <v>50894</v>
      </c>
    </row>
    <row r="5136" spans="1:2" x14ac:dyDescent="0.25">
      <c r="A5136" s="115" t="s">
        <v>7030</v>
      </c>
      <c r="B5136" s="193">
        <v>50895</v>
      </c>
    </row>
    <row r="5137" spans="1:2" x14ac:dyDescent="0.25">
      <c r="A5137" s="115" t="s">
        <v>7031</v>
      </c>
      <c r="B5137" s="193">
        <v>50896</v>
      </c>
    </row>
    <row r="5138" spans="1:2" x14ac:dyDescent="0.25">
      <c r="A5138" s="115" t="s">
        <v>7032</v>
      </c>
      <c r="B5138" s="193">
        <v>50897</v>
      </c>
    </row>
    <row r="5139" spans="1:2" x14ac:dyDescent="0.25">
      <c r="A5139" s="115" t="s">
        <v>7033</v>
      </c>
      <c r="B5139" s="193">
        <v>50898</v>
      </c>
    </row>
    <row r="5140" spans="1:2" x14ac:dyDescent="0.25">
      <c r="A5140" s="115" t="s">
        <v>7034</v>
      </c>
      <c r="B5140" s="193">
        <v>50899</v>
      </c>
    </row>
    <row r="5141" spans="1:2" x14ac:dyDescent="0.25">
      <c r="A5141" s="115" t="s">
        <v>7035</v>
      </c>
      <c r="B5141" s="193">
        <v>50900</v>
      </c>
    </row>
    <row r="5142" spans="1:2" x14ac:dyDescent="0.25">
      <c r="A5142" s="115" t="s">
        <v>7036</v>
      </c>
      <c r="B5142" s="193">
        <v>50901</v>
      </c>
    </row>
    <row r="5143" spans="1:2" x14ac:dyDescent="0.25">
      <c r="A5143" s="115" t="s">
        <v>7037</v>
      </c>
      <c r="B5143" s="193">
        <v>50902</v>
      </c>
    </row>
    <row r="5144" spans="1:2" x14ac:dyDescent="0.25">
      <c r="A5144" s="115" t="s">
        <v>7038</v>
      </c>
      <c r="B5144" s="193">
        <v>50903</v>
      </c>
    </row>
    <row r="5145" spans="1:2" x14ac:dyDescent="0.25">
      <c r="A5145" s="115" t="s">
        <v>7039</v>
      </c>
      <c r="B5145" s="193">
        <v>50904</v>
      </c>
    </row>
    <row r="5146" spans="1:2" x14ac:dyDescent="0.25">
      <c r="A5146" s="115" t="s">
        <v>7040</v>
      </c>
      <c r="B5146" s="193">
        <v>50905</v>
      </c>
    </row>
    <row r="5147" spans="1:2" x14ac:dyDescent="0.25">
      <c r="A5147" s="115" t="s">
        <v>7041</v>
      </c>
      <c r="B5147" s="193">
        <v>50906</v>
      </c>
    </row>
    <row r="5148" spans="1:2" x14ac:dyDescent="0.25">
      <c r="A5148" s="115" t="s">
        <v>7042</v>
      </c>
      <c r="B5148" s="193">
        <v>50907</v>
      </c>
    </row>
    <row r="5149" spans="1:2" x14ac:dyDescent="0.25">
      <c r="A5149" s="115" t="s">
        <v>7043</v>
      </c>
      <c r="B5149" s="193">
        <v>50908</v>
      </c>
    </row>
    <row r="5150" spans="1:2" x14ac:dyDescent="0.25">
      <c r="A5150" s="115" t="s">
        <v>7044</v>
      </c>
      <c r="B5150" s="193">
        <v>50909</v>
      </c>
    </row>
    <row r="5151" spans="1:2" x14ac:dyDescent="0.25">
      <c r="A5151" s="115" t="s">
        <v>7045</v>
      </c>
      <c r="B5151" s="193">
        <v>50910</v>
      </c>
    </row>
    <row r="5152" spans="1:2" x14ac:dyDescent="0.25">
      <c r="A5152" s="115" t="s">
        <v>7046</v>
      </c>
      <c r="B5152" s="193">
        <v>50911</v>
      </c>
    </row>
    <row r="5153" spans="1:2" x14ac:dyDescent="0.25">
      <c r="A5153" s="115" t="s">
        <v>7047</v>
      </c>
      <c r="B5153" s="193">
        <v>50912</v>
      </c>
    </row>
    <row r="5154" spans="1:2" x14ac:dyDescent="0.25">
      <c r="A5154" s="115" t="s">
        <v>7048</v>
      </c>
      <c r="B5154" s="193">
        <v>50913</v>
      </c>
    </row>
    <row r="5155" spans="1:2" x14ac:dyDescent="0.25">
      <c r="A5155" s="115" t="s">
        <v>7049</v>
      </c>
      <c r="B5155" s="193">
        <v>50914</v>
      </c>
    </row>
    <row r="5156" spans="1:2" x14ac:dyDescent="0.25">
      <c r="A5156" s="115" t="s">
        <v>7050</v>
      </c>
      <c r="B5156" s="193">
        <v>50915</v>
      </c>
    </row>
    <row r="5157" spans="1:2" x14ac:dyDescent="0.25">
      <c r="A5157" s="115" t="s">
        <v>7051</v>
      </c>
      <c r="B5157" s="193">
        <v>50916</v>
      </c>
    </row>
    <row r="5158" spans="1:2" x14ac:dyDescent="0.25">
      <c r="A5158" s="115" t="s">
        <v>7052</v>
      </c>
      <c r="B5158" s="193">
        <v>50917</v>
      </c>
    </row>
    <row r="5159" spans="1:2" x14ac:dyDescent="0.25">
      <c r="A5159" s="115" t="s">
        <v>7053</v>
      </c>
      <c r="B5159" s="193">
        <v>50918</v>
      </c>
    </row>
    <row r="5160" spans="1:2" x14ac:dyDescent="0.25">
      <c r="A5160" s="115" t="s">
        <v>7054</v>
      </c>
      <c r="B5160" s="193">
        <v>50919</v>
      </c>
    </row>
    <row r="5161" spans="1:2" x14ac:dyDescent="0.25">
      <c r="A5161" s="115" t="s">
        <v>7055</v>
      </c>
      <c r="B5161" s="193">
        <v>50920</v>
      </c>
    </row>
    <row r="5162" spans="1:2" x14ac:dyDescent="0.25">
      <c r="A5162" s="115" t="s">
        <v>7056</v>
      </c>
      <c r="B5162" s="193">
        <v>50921</v>
      </c>
    </row>
    <row r="5163" spans="1:2" x14ac:dyDescent="0.25">
      <c r="A5163" s="115" t="s">
        <v>7057</v>
      </c>
      <c r="B5163" s="193">
        <v>50922</v>
      </c>
    </row>
    <row r="5164" spans="1:2" x14ac:dyDescent="0.25">
      <c r="A5164" s="115" t="s">
        <v>7058</v>
      </c>
      <c r="B5164" s="193">
        <v>50923</v>
      </c>
    </row>
    <row r="5165" spans="1:2" x14ac:dyDescent="0.25">
      <c r="A5165" s="115" t="s">
        <v>7059</v>
      </c>
      <c r="B5165" s="193">
        <v>50924</v>
      </c>
    </row>
    <row r="5166" spans="1:2" x14ac:dyDescent="0.25">
      <c r="A5166" s="115" t="s">
        <v>7060</v>
      </c>
      <c r="B5166" s="193">
        <v>50925</v>
      </c>
    </row>
    <row r="5167" spans="1:2" x14ac:dyDescent="0.25">
      <c r="A5167" s="115" t="s">
        <v>7061</v>
      </c>
      <c r="B5167" s="193">
        <v>50926</v>
      </c>
    </row>
    <row r="5168" spans="1:2" x14ac:dyDescent="0.25">
      <c r="A5168" s="115" t="s">
        <v>7062</v>
      </c>
      <c r="B5168" s="193">
        <v>50927</v>
      </c>
    </row>
    <row r="5169" spans="1:2" x14ac:dyDescent="0.25">
      <c r="A5169" s="115" t="s">
        <v>7063</v>
      </c>
      <c r="B5169" s="193">
        <v>50928</v>
      </c>
    </row>
    <row r="5170" spans="1:2" x14ac:dyDescent="0.25">
      <c r="A5170" s="115" t="s">
        <v>7064</v>
      </c>
      <c r="B5170" s="193">
        <v>50929</v>
      </c>
    </row>
    <row r="5171" spans="1:2" x14ac:dyDescent="0.25">
      <c r="A5171" s="115" t="s">
        <v>7065</v>
      </c>
      <c r="B5171" s="193">
        <v>50930</v>
      </c>
    </row>
    <row r="5172" spans="1:2" x14ac:dyDescent="0.25">
      <c r="A5172" s="115" t="s">
        <v>7066</v>
      </c>
      <c r="B5172" s="193">
        <v>50931</v>
      </c>
    </row>
    <row r="5173" spans="1:2" x14ac:dyDescent="0.25">
      <c r="A5173" s="115" t="s">
        <v>7067</v>
      </c>
      <c r="B5173" s="193">
        <v>50932</v>
      </c>
    </row>
    <row r="5174" spans="1:2" x14ac:dyDescent="0.25">
      <c r="A5174" s="115" t="s">
        <v>7068</v>
      </c>
      <c r="B5174" s="193">
        <v>50933</v>
      </c>
    </row>
    <row r="5175" spans="1:2" x14ac:dyDescent="0.25">
      <c r="A5175" s="115" t="s">
        <v>7069</v>
      </c>
      <c r="B5175" s="193">
        <v>50934</v>
      </c>
    </row>
    <row r="5176" spans="1:2" x14ac:dyDescent="0.25">
      <c r="A5176" s="115" t="s">
        <v>7070</v>
      </c>
      <c r="B5176" s="193">
        <v>50935</v>
      </c>
    </row>
    <row r="5177" spans="1:2" x14ac:dyDescent="0.25">
      <c r="A5177" s="115" t="s">
        <v>7071</v>
      </c>
      <c r="B5177" s="193">
        <v>50936</v>
      </c>
    </row>
    <row r="5178" spans="1:2" x14ac:dyDescent="0.25">
      <c r="A5178" s="115" t="s">
        <v>7072</v>
      </c>
      <c r="B5178" s="193">
        <v>50937</v>
      </c>
    </row>
    <row r="5179" spans="1:2" x14ac:dyDescent="0.25">
      <c r="A5179" s="115" t="s">
        <v>7073</v>
      </c>
      <c r="B5179" s="193">
        <v>50938</v>
      </c>
    </row>
    <row r="5180" spans="1:2" x14ac:dyDescent="0.25">
      <c r="A5180" s="115" t="s">
        <v>7074</v>
      </c>
      <c r="B5180" s="193">
        <v>50939</v>
      </c>
    </row>
    <row r="5181" spans="1:2" x14ac:dyDescent="0.25">
      <c r="A5181" s="115" t="s">
        <v>7075</v>
      </c>
      <c r="B5181" s="193">
        <v>50940</v>
      </c>
    </row>
    <row r="5182" spans="1:2" x14ac:dyDescent="0.25">
      <c r="A5182" s="115" t="s">
        <v>7076</v>
      </c>
      <c r="B5182" s="193">
        <v>50941</v>
      </c>
    </row>
    <row r="5183" spans="1:2" x14ac:dyDescent="0.25">
      <c r="A5183" s="115" t="s">
        <v>7077</v>
      </c>
      <c r="B5183" s="193">
        <v>50942</v>
      </c>
    </row>
    <row r="5184" spans="1:2" x14ac:dyDescent="0.25">
      <c r="A5184" s="115" t="s">
        <v>7078</v>
      </c>
      <c r="B5184" s="193">
        <v>50943</v>
      </c>
    </row>
    <row r="5185" spans="1:2" x14ac:dyDescent="0.25">
      <c r="A5185" s="115" t="s">
        <v>7079</v>
      </c>
      <c r="B5185" s="193">
        <v>50944</v>
      </c>
    </row>
    <row r="5186" spans="1:2" x14ac:dyDescent="0.25">
      <c r="A5186" s="115" t="s">
        <v>7080</v>
      </c>
      <c r="B5186" s="193">
        <v>50945</v>
      </c>
    </row>
    <row r="5187" spans="1:2" x14ac:dyDescent="0.25">
      <c r="A5187" s="115" t="s">
        <v>7081</v>
      </c>
      <c r="B5187" s="193">
        <v>50946</v>
      </c>
    </row>
    <row r="5188" spans="1:2" x14ac:dyDescent="0.25">
      <c r="A5188" s="115" t="s">
        <v>7082</v>
      </c>
      <c r="B5188" s="193">
        <v>50947</v>
      </c>
    </row>
    <row r="5189" spans="1:2" x14ac:dyDescent="0.25">
      <c r="A5189" s="115" t="s">
        <v>7083</v>
      </c>
      <c r="B5189" s="193">
        <v>50948</v>
      </c>
    </row>
    <row r="5190" spans="1:2" x14ac:dyDescent="0.25">
      <c r="A5190" s="115" t="s">
        <v>7084</v>
      </c>
      <c r="B5190" s="193">
        <v>50949</v>
      </c>
    </row>
    <row r="5191" spans="1:2" x14ac:dyDescent="0.25">
      <c r="A5191" s="115" t="s">
        <v>7085</v>
      </c>
      <c r="B5191" s="193">
        <v>50950</v>
      </c>
    </row>
    <row r="5192" spans="1:2" x14ac:dyDescent="0.25">
      <c r="A5192" s="115" t="s">
        <v>7086</v>
      </c>
      <c r="B5192" s="193">
        <v>50951</v>
      </c>
    </row>
    <row r="5193" spans="1:2" x14ac:dyDescent="0.25">
      <c r="A5193" s="115" t="s">
        <v>7087</v>
      </c>
      <c r="B5193" s="193">
        <v>50952</v>
      </c>
    </row>
    <row r="5194" spans="1:2" x14ac:dyDescent="0.25">
      <c r="A5194" s="115" t="s">
        <v>7088</v>
      </c>
      <c r="B5194" s="193">
        <v>50953</v>
      </c>
    </row>
    <row r="5195" spans="1:2" x14ac:dyDescent="0.25">
      <c r="A5195" s="115" t="s">
        <v>7089</v>
      </c>
      <c r="B5195" s="193">
        <v>50954</v>
      </c>
    </row>
    <row r="5196" spans="1:2" x14ac:dyDescent="0.25">
      <c r="A5196" s="115" t="s">
        <v>7090</v>
      </c>
      <c r="B5196" s="193">
        <v>50955</v>
      </c>
    </row>
    <row r="5197" spans="1:2" x14ac:dyDescent="0.25">
      <c r="A5197" s="115" t="s">
        <v>7091</v>
      </c>
      <c r="B5197" s="193">
        <v>50956</v>
      </c>
    </row>
    <row r="5198" spans="1:2" x14ac:dyDescent="0.25">
      <c r="A5198" s="115" t="s">
        <v>7092</v>
      </c>
      <c r="B5198" s="193">
        <v>50957</v>
      </c>
    </row>
    <row r="5199" spans="1:2" x14ac:dyDescent="0.25">
      <c r="A5199" s="115" t="s">
        <v>7093</v>
      </c>
      <c r="B5199" s="193">
        <v>50958</v>
      </c>
    </row>
    <row r="5200" spans="1:2" x14ac:dyDescent="0.25">
      <c r="A5200" s="115" t="s">
        <v>7094</v>
      </c>
      <c r="B5200" s="193">
        <v>50959</v>
      </c>
    </row>
    <row r="5201" spans="1:2" x14ac:dyDescent="0.25">
      <c r="A5201" s="115" t="s">
        <v>7095</v>
      </c>
      <c r="B5201" s="193">
        <v>50960</v>
      </c>
    </row>
    <row r="5202" spans="1:2" x14ac:dyDescent="0.25">
      <c r="A5202" s="115" t="s">
        <v>7096</v>
      </c>
      <c r="B5202" s="193">
        <v>50961</v>
      </c>
    </row>
    <row r="5203" spans="1:2" x14ac:dyDescent="0.25">
      <c r="A5203" s="115" t="s">
        <v>7097</v>
      </c>
      <c r="B5203" s="193">
        <v>50962</v>
      </c>
    </row>
    <row r="5204" spans="1:2" x14ac:dyDescent="0.25">
      <c r="A5204" s="115" t="s">
        <v>7098</v>
      </c>
      <c r="B5204" s="193">
        <v>50963</v>
      </c>
    </row>
    <row r="5205" spans="1:2" x14ac:dyDescent="0.25">
      <c r="A5205" s="115" t="s">
        <v>7099</v>
      </c>
      <c r="B5205" s="193">
        <v>50964</v>
      </c>
    </row>
    <row r="5206" spans="1:2" x14ac:dyDescent="0.25">
      <c r="A5206" s="115" t="s">
        <v>7100</v>
      </c>
      <c r="B5206" s="193">
        <v>50965</v>
      </c>
    </row>
    <row r="5207" spans="1:2" x14ac:dyDescent="0.25">
      <c r="A5207" s="115" t="s">
        <v>7101</v>
      </c>
      <c r="B5207" s="193">
        <v>50966</v>
      </c>
    </row>
    <row r="5208" spans="1:2" x14ac:dyDescent="0.25">
      <c r="A5208" s="115" t="s">
        <v>7102</v>
      </c>
      <c r="B5208" s="193">
        <v>50967</v>
      </c>
    </row>
    <row r="5209" spans="1:2" x14ac:dyDescent="0.25">
      <c r="A5209" s="115" t="s">
        <v>7103</v>
      </c>
      <c r="B5209" s="193">
        <v>50968</v>
      </c>
    </row>
    <row r="5210" spans="1:2" x14ac:dyDescent="0.25">
      <c r="A5210" s="115" t="s">
        <v>7104</v>
      </c>
      <c r="B5210" s="193">
        <v>50969</v>
      </c>
    </row>
    <row r="5211" spans="1:2" x14ac:dyDescent="0.25">
      <c r="A5211" s="115" t="s">
        <v>7105</v>
      </c>
      <c r="B5211" s="193">
        <v>50970</v>
      </c>
    </row>
    <row r="5212" spans="1:2" x14ac:dyDescent="0.25">
      <c r="A5212" s="115" t="s">
        <v>7106</v>
      </c>
      <c r="B5212" s="193">
        <v>50971</v>
      </c>
    </row>
    <row r="5213" spans="1:2" x14ac:dyDescent="0.25">
      <c r="A5213" s="115" t="s">
        <v>7107</v>
      </c>
      <c r="B5213" s="193">
        <v>50972</v>
      </c>
    </row>
    <row r="5214" spans="1:2" x14ac:dyDescent="0.25">
      <c r="A5214" s="115" t="s">
        <v>7108</v>
      </c>
      <c r="B5214" s="193">
        <v>50973</v>
      </c>
    </row>
    <row r="5215" spans="1:2" x14ac:dyDescent="0.25">
      <c r="A5215" s="115" t="s">
        <v>7109</v>
      </c>
      <c r="B5215" s="193">
        <v>50974</v>
      </c>
    </row>
    <row r="5216" spans="1:2" x14ac:dyDescent="0.25">
      <c r="A5216" s="115" t="s">
        <v>7110</v>
      </c>
      <c r="B5216" s="193">
        <v>50975</v>
      </c>
    </row>
    <row r="5217" spans="1:2" x14ac:dyDescent="0.25">
      <c r="A5217" s="115" t="s">
        <v>7111</v>
      </c>
      <c r="B5217" s="193">
        <v>50976</v>
      </c>
    </row>
    <row r="5218" spans="1:2" x14ac:dyDescent="0.25">
      <c r="A5218" s="115" t="s">
        <v>7112</v>
      </c>
      <c r="B5218" s="193">
        <v>50977</v>
      </c>
    </row>
    <row r="5219" spans="1:2" x14ac:dyDescent="0.25">
      <c r="A5219" s="115" t="s">
        <v>7113</v>
      </c>
      <c r="B5219" s="193">
        <v>50978</v>
      </c>
    </row>
    <row r="5220" spans="1:2" x14ac:dyDescent="0.25">
      <c r="A5220" s="115" t="s">
        <v>7114</v>
      </c>
      <c r="B5220" s="193">
        <v>50979</v>
      </c>
    </row>
    <row r="5221" spans="1:2" x14ac:dyDescent="0.25">
      <c r="A5221" s="115" t="s">
        <v>7115</v>
      </c>
      <c r="B5221" s="193">
        <v>50980</v>
      </c>
    </row>
    <row r="5222" spans="1:2" x14ac:dyDescent="0.25">
      <c r="A5222" s="115" t="s">
        <v>7116</v>
      </c>
      <c r="B5222" s="193">
        <v>50981</v>
      </c>
    </row>
    <row r="5223" spans="1:2" x14ac:dyDescent="0.25">
      <c r="A5223" s="115" t="s">
        <v>7117</v>
      </c>
      <c r="B5223" s="193">
        <v>50982</v>
      </c>
    </row>
    <row r="5224" spans="1:2" x14ac:dyDescent="0.25">
      <c r="A5224" s="115" t="s">
        <v>7118</v>
      </c>
      <c r="B5224" s="193">
        <v>50983</v>
      </c>
    </row>
    <row r="5225" spans="1:2" x14ac:dyDescent="0.25">
      <c r="A5225" s="115" t="s">
        <v>7119</v>
      </c>
      <c r="B5225" s="193">
        <v>50984</v>
      </c>
    </row>
    <row r="5226" spans="1:2" x14ac:dyDescent="0.25">
      <c r="A5226" s="115" t="s">
        <v>7120</v>
      </c>
      <c r="B5226" s="193">
        <v>50985</v>
      </c>
    </row>
    <row r="5227" spans="1:2" x14ac:dyDescent="0.25">
      <c r="A5227" s="115" t="s">
        <v>7121</v>
      </c>
      <c r="B5227" s="193">
        <v>50986</v>
      </c>
    </row>
    <row r="5228" spans="1:2" x14ac:dyDescent="0.25">
      <c r="A5228" s="115" t="s">
        <v>7122</v>
      </c>
      <c r="B5228" s="193">
        <v>50987</v>
      </c>
    </row>
    <row r="5229" spans="1:2" x14ac:dyDescent="0.25">
      <c r="A5229" s="115" t="s">
        <v>7123</v>
      </c>
      <c r="B5229" s="193">
        <v>50988</v>
      </c>
    </row>
    <row r="5230" spans="1:2" x14ac:dyDescent="0.25">
      <c r="A5230" s="115" t="s">
        <v>7124</v>
      </c>
      <c r="B5230" s="193">
        <v>50989</v>
      </c>
    </row>
    <row r="5231" spans="1:2" x14ac:dyDescent="0.25">
      <c r="A5231" s="115" t="s">
        <v>7125</v>
      </c>
      <c r="B5231" s="193">
        <v>50990</v>
      </c>
    </row>
    <row r="5232" spans="1:2" x14ac:dyDescent="0.25">
      <c r="A5232" s="115" t="s">
        <v>7126</v>
      </c>
      <c r="B5232" s="193">
        <v>50991</v>
      </c>
    </row>
    <row r="5233" spans="1:2" x14ac:dyDescent="0.25">
      <c r="A5233" s="115" t="s">
        <v>7127</v>
      </c>
      <c r="B5233" s="193">
        <v>50992</v>
      </c>
    </row>
    <row r="5234" spans="1:2" x14ac:dyDescent="0.25">
      <c r="A5234" s="115" t="s">
        <v>7128</v>
      </c>
      <c r="B5234" s="193">
        <v>50993</v>
      </c>
    </row>
    <row r="5235" spans="1:2" x14ac:dyDescent="0.25">
      <c r="A5235" s="115" t="s">
        <v>7129</v>
      </c>
      <c r="B5235" s="193">
        <v>50994</v>
      </c>
    </row>
    <row r="5236" spans="1:2" x14ac:dyDescent="0.25">
      <c r="A5236" s="115" t="s">
        <v>7130</v>
      </c>
      <c r="B5236" s="193">
        <v>50995</v>
      </c>
    </row>
    <row r="5237" spans="1:2" x14ac:dyDescent="0.25">
      <c r="A5237" s="115" t="s">
        <v>7131</v>
      </c>
      <c r="B5237" s="193">
        <v>50996</v>
      </c>
    </row>
    <row r="5238" spans="1:2" x14ac:dyDescent="0.25">
      <c r="A5238" s="115" t="s">
        <v>7132</v>
      </c>
      <c r="B5238" s="193">
        <v>50997</v>
      </c>
    </row>
    <row r="5239" spans="1:2" x14ac:dyDescent="0.25">
      <c r="A5239" s="115" t="s">
        <v>7133</v>
      </c>
      <c r="B5239" s="193">
        <v>50998</v>
      </c>
    </row>
    <row r="5240" spans="1:2" x14ac:dyDescent="0.25">
      <c r="A5240" s="115" t="s">
        <v>7134</v>
      </c>
      <c r="B5240" s="193">
        <v>50999</v>
      </c>
    </row>
    <row r="5241" spans="1:2" x14ac:dyDescent="0.25">
      <c r="A5241" s="115" t="s">
        <v>7135</v>
      </c>
      <c r="B5241" s="193">
        <v>51000</v>
      </c>
    </row>
    <row r="5242" spans="1:2" x14ac:dyDescent="0.25">
      <c r="A5242" s="115" t="s">
        <v>7136</v>
      </c>
      <c r="B5242" s="193">
        <v>51001</v>
      </c>
    </row>
    <row r="5243" spans="1:2" x14ac:dyDescent="0.25">
      <c r="A5243" s="115" t="s">
        <v>7137</v>
      </c>
      <c r="B5243" s="193">
        <v>51002</v>
      </c>
    </row>
    <row r="5244" spans="1:2" x14ac:dyDescent="0.25">
      <c r="A5244" s="115" t="s">
        <v>7138</v>
      </c>
      <c r="B5244" s="193">
        <v>51003</v>
      </c>
    </row>
    <row r="5245" spans="1:2" x14ac:dyDescent="0.25">
      <c r="A5245" s="115" t="s">
        <v>7139</v>
      </c>
      <c r="B5245" s="193">
        <v>51004</v>
      </c>
    </row>
    <row r="5246" spans="1:2" x14ac:dyDescent="0.25">
      <c r="A5246" s="115" t="s">
        <v>7140</v>
      </c>
      <c r="B5246" s="193">
        <v>51005</v>
      </c>
    </row>
    <row r="5247" spans="1:2" x14ac:dyDescent="0.25">
      <c r="A5247" s="115" t="s">
        <v>7141</v>
      </c>
      <c r="B5247" s="193">
        <v>51006</v>
      </c>
    </row>
    <row r="5248" spans="1:2" x14ac:dyDescent="0.25">
      <c r="A5248" s="115" t="s">
        <v>7142</v>
      </c>
      <c r="B5248" s="193">
        <v>51007</v>
      </c>
    </row>
    <row r="5249" spans="1:2" x14ac:dyDescent="0.25">
      <c r="A5249" s="115" t="s">
        <v>7143</v>
      </c>
      <c r="B5249" s="193">
        <v>51008</v>
      </c>
    </row>
    <row r="5250" spans="1:2" x14ac:dyDescent="0.25">
      <c r="A5250" s="115" t="s">
        <v>7144</v>
      </c>
      <c r="B5250" s="193">
        <v>51009</v>
      </c>
    </row>
    <row r="5251" spans="1:2" x14ac:dyDescent="0.25">
      <c r="A5251" s="115" t="s">
        <v>7145</v>
      </c>
      <c r="B5251" s="193">
        <v>51010</v>
      </c>
    </row>
    <row r="5252" spans="1:2" x14ac:dyDescent="0.25">
      <c r="A5252" s="115" t="s">
        <v>7146</v>
      </c>
      <c r="B5252" s="193">
        <v>51011</v>
      </c>
    </row>
    <row r="5253" spans="1:2" x14ac:dyDescent="0.25">
      <c r="A5253" s="115" t="s">
        <v>7147</v>
      </c>
      <c r="B5253" s="193">
        <v>51012</v>
      </c>
    </row>
    <row r="5254" spans="1:2" x14ac:dyDescent="0.25">
      <c r="A5254" s="115" t="s">
        <v>7148</v>
      </c>
      <c r="B5254" s="193">
        <v>51013</v>
      </c>
    </row>
    <row r="5255" spans="1:2" x14ac:dyDescent="0.25">
      <c r="A5255" s="115" t="s">
        <v>7149</v>
      </c>
      <c r="B5255" s="193">
        <v>51014</v>
      </c>
    </row>
    <row r="5256" spans="1:2" x14ac:dyDescent="0.25">
      <c r="A5256" s="115" t="s">
        <v>7150</v>
      </c>
      <c r="B5256" s="193">
        <v>51015</v>
      </c>
    </row>
    <row r="5257" spans="1:2" x14ac:dyDescent="0.25">
      <c r="A5257" s="115" t="s">
        <v>7151</v>
      </c>
      <c r="B5257" s="193">
        <v>51016</v>
      </c>
    </row>
    <row r="5258" spans="1:2" x14ac:dyDescent="0.25">
      <c r="A5258" s="115" t="s">
        <v>7152</v>
      </c>
      <c r="B5258" s="193">
        <v>51017</v>
      </c>
    </row>
    <row r="5259" spans="1:2" x14ac:dyDescent="0.25">
      <c r="A5259" s="115" t="s">
        <v>7153</v>
      </c>
      <c r="B5259" s="193">
        <v>51018</v>
      </c>
    </row>
    <row r="5260" spans="1:2" x14ac:dyDescent="0.25">
      <c r="A5260" s="115" t="s">
        <v>7154</v>
      </c>
      <c r="B5260" s="193">
        <v>51019</v>
      </c>
    </row>
    <row r="5261" spans="1:2" x14ac:dyDescent="0.25">
      <c r="A5261" s="115" t="s">
        <v>7155</v>
      </c>
      <c r="B5261" s="193">
        <v>51020</v>
      </c>
    </row>
    <row r="5262" spans="1:2" x14ac:dyDescent="0.25">
      <c r="A5262" s="115" t="s">
        <v>7156</v>
      </c>
      <c r="B5262" s="193">
        <v>51021</v>
      </c>
    </row>
    <row r="5263" spans="1:2" x14ac:dyDescent="0.25">
      <c r="A5263" s="115" t="s">
        <v>7157</v>
      </c>
      <c r="B5263" s="193">
        <v>51022</v>
      </c>
    </row>
    <row r="5264" spans="1:2" x14ac:dyDescent="0.25">
      <c r="A5264" s="115" t="s">
        <v>7158</v>
      </c>
      <c r="B5264" s="193">
        <v>51023</v>
      </c>
    </row>
    <row r="5265" spans="1:2" x14ac:dyDescent="0.25">
      <c r="A5265" s="115" t="s">
        <v>7159</v>
      </c>
      <c r="B5265" s="193">
        <v>51024</v>
      </c>
    </row>
    <row r="5266" spans="1:2" x14ac:dyDescent="0.25">
      <c r="A5266" s="115" t="s">
        <v>7160</v>
      </c>
      <c r="B5266" s="193">
        <v>51025</v>
      </c>
    </row>
    <row r="5267" spans="1:2" x14ac:dyDescent="0.25">
      <c r="A5267" s="115" t="s">
        <v>7161</v>
      </c>
      <c r="B5267" s="193">
        <v>51026</v>
      </c>
    </row>
    <row r="5268" spans="1:2" x14ac:dyDescent="0.25">
      <c r="A5268" s="115" t="s">
        <v>7162</v>
      </c>
      <c r="B5268" s="193">
        <v>51027</v>
      </c>
    </row>
    <row r="5269" spans="1:2" x14ac:dyDescent="0.25">
      <c r="A5269" s="115" t="s">
        <v>7163</v>
      </c>
      <c r="B5269" s="193">
        <v>51028</v>
      </c>
    </row>
    <row r="5270" spans="1:2" x14ac:dyDescent="0.25">
      <c r="A5270" s="115" t="s">
        <v>7164</v>
      </c>
      <c r="B5270" s="193">
        <v>51029</v>
      </c>
    </row>
    <row r="5271" spans="1:2" x14ac:dyDescent="0.25">
      <c r="A5271" s="115" t="s">
        <v>7165</v>
      </c>
      <c r="B5271" s="193">
        <v>51030</v>
      </c>
    </row>
    <row r="5272" spans="1:2" x14ac:dyDescent="0.25">
      <c r="A5272" s="115" t="s">
        <v>7166</v>
      </c>
      <c r="B5272" s="193">
        <v>51031</v>
      </c>
    </row>
    <row r="5273" spans="1:2" x14ac:dyDescent="0.25">
      <c r="A5273" s="115" t="s">
        <v>7167</v>
      </c>
      <c r="B5273" s="193">
        <v>51032</v>
      </c>
    </row>
    <row r="5274" spans="1:2" x14ac:dyDescent="0.25">
      <c r="A5274" s="115" t="s">
        <v>7168</v>
      </c>
      <c r="B5274" s="193">
        <v>51033</v>
      </c>
    </row>
    <row r="5275" spans="1:2" x14ac:dyDescent="0.25">
      <c r="A5275" s="115" t="s">
        <v>7169</v>
      </c>
      <c r="B5275" s="193">
        <v>51034</v>
      </c>
    </row>
    <row r="5276" spans="1:2" x14ac:dyDescent="0.25">
      <c r="A5276" s="115" t="s">
        <v>7170</v>
      </c>
      <c r="B5276" s="193">
        <v>51035</v>
      </c>
    </row>
    <row r="5277" spans="1:2" x14ac:dyDescent="0.25">
      <c r="A5277" s="115" t="s">
        <v>7171</v>
      </c>
      <c r="B5277" s="193">
        <v>51036</v>
      </c>
    </row>
    <row r="5278" spans="1:2" x14ac:dyDescent="0.25">
      <c r="A5278" s="115" t="s">
        <v>7172</v>
      </c>
      <c r="B5278" s="193">
        <v>51037</v>
      </c>
    </row>
    <row r="5279" spans="1:2" x14ac:dyDescent="0.25">
      <c r="A5279" s="115" t="s">
        <v>7173</v>
      </c>
      <c r="B5279" s="193">
        <v>51038</v>
      </c>
    </row>
    <row r="5280" spans="1:2" x14ac:dyDescent="0.25">
      <c r="A5280" s="115" t="s">
        <v>7174</v>
      </c>
      <c r="B5280" s="193">
        <v>51039</v>
      </c>
    </row>
    <row r="5281" spans="1:2" x14ac:dyDescent="0.25">
      <c r="A5281" s="115" t="s">
        <v>7175</v>
      </c>
      <c r="B5281" s="193">
        <v>51040</v>
      </c>
    </row>
    <row r="5282" spans="1:2" x14ac:dyDescent="0.25">
      <c r="A5282" s="115" t="s">
        <v>7176</v>
      </c>
      <c r="B5282" s="193">
        <v>51041</v>
      </c>
    </row>
    <row r="5283" spans="1:2" x14ac:dyDescent="0.25">
      <c r="A5283" s="115" t="s">
        <v>7177</v>
      </c>
      <c r="B5283" s="193">
        <v>51042</v>
      </c>
    </row>
    <row r="5284" spans="1:2" x14ac:dyDescent="0.25">
      <c r="A5284" s="115" t="s">
        <v>7178</v>
      </c>
      <c r="B5284" s="193">
        <v>51043</v>
      </c>
    </row>
    <row r="5285" spans="1:2" x14ac:dyDescent="0.25">
      <c r="A5285" s="115" t="s">
        <v>7179</v>
      </c>
      <c r="B5285" s="193">
        <v>51044</v>
      </c>
    </row>
    <row r="5286" spans="1:2" x14ac:dyDescent="0.25">
      <c r="A5286" s="115" t="s">
        <v>7180</v>
      </c>
      <c r="B5286" s="193">
        <v>51045</v>
      </c>
    </row>
    <row r="5287" spans="1:2" x14ac:dyDescent="0.25">
      <c r="A5287" s="115" t="s">
        <v>7181</v>
      </c>
      <c r="B5287" s="193">
        <v>51046</v>
      </c>
    </row>
    <row r="5288" spans="1:2" x14ac:dyDescent="0.25">
      <c r="A5288" s="115" t="s">
        <v>7182</v>
      </c>
      <c r="B5288" s="193">
        <v>51047</v>
      </c>
    </row>
    <row r="5289" spans="1:2" x14ac:dyDescent="0.25">
      <c r="A5289" s="115" t="s">
        <v>7183</v>
      </c>
      <c r="B5289" s="193">
        <v>51048</v>
      </c>
    </row>
    <row r="5290" spans="1:2" x14ac:dyDescent="0.25">
      <c r="A5290" s="115" t="s">
        <v>7184</v>
      </c>
      <c r="B5290" s="193">
        <v>51049</v>
      </c>
    </row>
    <row r="5291" spans="1:2" x14ac:dyDescent="0.25">
      <c r="A5291" s="115" t="s">
        <v>7185</v>
      </c>
      <c r="B5291" s="193">
        <v>51050</v>
      </c>
    </row>
    <row r="5292" spans="1:2" x14ac:dyDescent="0.25">
      <c r="A5292" s="115" t="s">
        <v>7186</v>
      </c>
      <c r="B5292" s="193">
        <v>51051</v>
      </c>
    </row>
    <row r="5293" spans="1:2" x14ac:dyDescent="0.25">
      <c r="A5293" s="115" t="s">
        <v>7187</v>
      </c>
      <c r="B5293" s="193">
        <v>51052</v>
      </c>
    </row>
    <row r="5294" spans="1:2" x14ac:dyDescent="0.25">
      <c r="A5294" s="115" t="s">
        <v>7188</v>
      </c>
      <c r="B5294" s="193">
        <v>51053</v>
      </c>
    </row>
    <row r="5295" spans="1:2" x14ac:dyDescent="0.25">
      <c r="A5295" s="115" t="s">
        <v>7189</v>
      </c>
      <c r="B5295" s="193">
        <v>51054</v>
      </c>
    </row>
    <row r="5296" spans="1:2" x14ac:dyDescent="0.25">
      <c r="A5296" s="115" t="s">
        <v>7190</v>
      </c>
      <c r="B5296" s="193">
        <v>51055</v>
      </c>
    </row>
    <row r="5297" spans="1:2" x14ac:dyDescent="0.25">
      <c r="A5297" s="115" t="s">
        <v>7191</v>
      </c>
      <c r="B5297" s="193">
        <v>51056</v>
      </c>
    </row>
    <row r="5298" spans="1:2" x14ac:dyDescent="0.25">
      <c r="A5298" s="115" t="s">
        <v>7192</v>
      </c>
      <c r="B5298" s="193">
        <v>51057</v>
      </c>
    </row>
    <row r="5299" spans="1:2" x14ac:dyDescent="0.25">
      <c r="A5299" s="115" t="s">
        <v>7193</v>
      </c>
      <c r="B5299" s="193">
        <v>51058</v>
      </c>
    </row>
    <row r="5300" spans="1:2" x14ac:dyDescent="0.25">
      <c r="A5300" s="115" t="s">
        <v>7194</v>
      </c>
      <c r="B5300" s="193">
        <v>51059</v>
      </c>
    </row>
    <row r="5301" spans="1:2" x14ac:dyDescent="0.25">
      <c r="A5301" s="115" t="s">
        <v>7195</v>
      </c>
      <c r="B5301" s="193">
        <v>51060</v>
      </c>
    </row>
    <row r="5302" spans="1:2" x14ac:dyDescent="0.25">
      <c r="A5302" s="115" t="s">
        <v>7196</v>
      </c>
      <c r="B5302" s="193">
        <v>51061</v>
      </c>
    </row>
    <row r="5303" spans="1:2" x14ac:dyDescent="0.25">
      <c r="A5303" s="115" t="s">
        <v>7197</v>
      </c>
      <c r="B5303" s="193">
        <v>51062</v>
      </c>
    </row>
    <row r="5304" spans="1:2" x14ac:dyDescent="0.25">
      <c r="A5304" s="115" t="s">
        <v>7198</v>
      </c>
      <c r="B5304" s="193">
        <v>51063</v>
      </c>
    </row>
    <row r="5305" spans="1:2" x14ac:dyDescent="0.25">
      <c r="A5305" s="115" t="s">
        <v>7199</v>
      </c>
      <c r="B5305" s="193">
        <v>51064</v>
      </c>
    </row>
    <row r="5306" spans="1:2" x14ac:dyDescent="0.25">
      <c r="A5306" s="115" t="s">
        <v>7200</v>
      </c>
      <c r="B5306" s="193">
        <v>51065</v>
      </c>
    </row>
    <row r="5307" spans="1:2" x14ac:dyDescent="0.25">
      <c r="A5307" s="115" t="s">
        <v>7201</v>
      </c>
      <c r="B5307" s="193">
        <v>51066</v>
      </c>
    </row>
    <row r="5308" spans="1:2" x14ac:dyDescent="0.25">
      <c r="A5308" s="115" t="s">
        <v>7202</v>
      </c>
      <c r="B5308" s="193">
        <v>51067</v>
      </c>
    </row>
    <row r="5309" spans="1:2" x14ac:dyDescent="0.25">
      <c r="A5309" s="115" t="s">
        <v>7203</v>
      </c>
      <c r="B5309" s="193">
        <v>51068</v>
      </c>
    </row>
    <row r="5310" spans="1:2" x14ac:dyDescent="0.25">
      <c r="A5310" s="115" t="s">
        <v>7204</v>
      </c>
      <c r="B5310" s="193">
        <v>51069</v>
      </c>
    </row>
    <row r="5311" spans="1:2" x14ac:dyDescent="0.25">
      <c r="A5311" s="115" t="s">
        <v>7205</v>
      </c>
      <c r="B5311" s="193">
        <v>51070</v>
      </c>
    </row>
    <row r="5312" spans="1:2" x14ac:dyDescent="0.25">
      <c r="A5312" s="115" t="s">
        <v>7206</v>
      </c>
      <c r="B5312" s="193">
        <v>51071</v>
      </c>
    </row>
    <row r="5313" spans="1:2" x14ac:dyDescent="0.25">
      <c r="A5313" s="115" t="s">
        <v>7207</v>
      </c>
      <c r="B5313" s="193">
        <v>51072</v>
      </c>
    </row>
    <row r="5314" spans="1:2" x14ac:dyDescent="0.25">
      <c r="A5314" s="115" t="s">
        <v>7208</v>
      </c>
      <c r="B5314" s="193">
        <v>51073</v>
      </c>
    </row>
    <row r="5315" spans="1:2" x14ac:dyDescent="0.25">
      <c r="A5315" s="115" t="s">
        <v>7209</v>
      </c>
      <c r="B5315" s="193">
        <v>51074</v>
      </c>
    </row>
    <row r="5316" spans="1:2" x14ac:dyDescent="0.25">
      <c r="A5316" s="115" t="s">
        <v>7210</v>
      </c>
      <c r="B5316" s="193">
        <v>51075</v>
      </c>
    </row>
    <row r="5317" spans="1:2" x14ac:dyDescent="0.25">
      <c r="A5317" s="115" t="s">
        <v>7211</v>
      </c>
      <c r="B5317" s="193">
        <v>51076</v>
      </c>
    </row>
    <row r="5318" spans="1:2" x14ac:dyDescent="0.25">
      <c r="A5318" s="115" t="s">
        <v>7212</v>
      </c>
      <c r="B5318" s="193">
        <v>51077</v>
      </c>
    </row>
    <row r="5319" spans="1:2" x14ac:dyDescent="0.25">
      <c r="A5319" s="115" t="s">
        <v>7213</v>
      </c>
      <c r="B5319" s="193">
        <v>51078</v>
      </c>
    </row>
    <row r="5320" spans="1:2" x14ac:dyDescent="0.25">
      <c r="A5320" s="115" t="s">
        <v>7214</v>
      </c>
      <c r="B5320" s="193">
        <v>51079</v>
      </c>
    </row>
    <row r="5321" spans="1:2" x14ac:dyDescent="0.25">
      <c r="A5321" s="115" t="s">
        <v>7215</v>
      </c>
      <c r="B5321" s="193">
        <v>51080</v>
      </c>
    </row>
    <row r="5322" spans="1:2" x14ac:dyDescent="0.25">
      <c r="A5322" s="115" t="s">
        <v>7216</v>
      </c>
      <c r="B5322" s="193">
        <v>51081</v>
      </c>
    </row>
    <row r="5323" spans="1:2" x14ac:dyDescent="0.25">
      <c r="A5323" s="115" t="s">
        <v>7217</v>
      </c>
      <c r="B5323" s="193">
        <v>51082</v>
      </c>
    </row>
    <row r="5324" spans="1:2" x14ac:dyDescent="0.25">
      <c r="A5324" s="115" t="s">
        <v>7218</v>
      </c>
      <c r="B5324" s="193">
        <v>51083</v>
      </c>
    </row>
    <row r="5325" spans="1:2" x14ac:dyDescent="0.25">
      <c r="A5325" s="115" t="s">
        <v>7219</v>
      </c>
      <c r="B5325" s="193">
        <v>51084</v>
      </c>
    </row>
    <row r="5326" spans="1:2" x14ac:dyDescent="0.25">
      <c r="A5326" s="115" t="s">
        <v>7220</v>
      </c>
      <c r="B5326" s="193">
        <v>51085</v>
      </c>
    </row>
    <row r="5327" spans="1:2" x14ac:dyDescent="0.25">
      <c r="A5327" s="115" t="s">
        <v>7221</v>
      </c>
      <c r="B5327" s="193">
        <v>51086</v>
      </c>
    </row>
    <row r="5328" spans="1:2" x14ac:dyDescent="0.25">
      <c r="A5328" s="115" t="s">
        <v>7222</v>
      </c>
      <c r="B5328" s="193">
        <v>51087</v>
      </c>
    </row>
    <row r="5329" spans="1:2" x14ac:dyDescent="0.25">
      <c r="A5329" s="115" t="s">
        <v>7223</v>
      </c>
      <c r="B5329" s="193">
        <v>51088</v>
      </c>
    </row>
    <row r="5330" spans="1:2" x14ac:dyDescent="0.25">
      <c r="A5330" s="115" t="s">
        <v>7224</v>
      </c>
      <c r="B5330" s="193">
        <v>51089</v>
      </c>
    </row>
    <row r="5331" spans="1:2" x14ac:dyDescent="0.25">
      <c r="A5331" s="115" t="s">
        <v>7225</v>
      </c>
      <c r="B5331" s="193">
        <v>51090</v>
      </c>
    </row>
    <row r="5332" spans="1:2" x14ac:dyDescent="0.25">
      <c r="A5332" s="115" t="s">
        <v>7226</v>
      </c>
      <c r="B5332" s="193">
        <v>51091</v>
      </c>
    </row>
    <row r="5333" spans="1:2" x14ac:dyDescent="0.25">
      <c r="A5333" s="115" t="s">
        <v>7227</v>
      </c>
      <c r="B5333" s="193">
        <v>51092</v>
      </c>
    </row>
    <row r="5334" spans="1:2" x14ac:dyDescent="0.25">
      <c r="A5334" s="115" t="s">
        <v>7228</v>
      </c>
      <c r="B5334" s="193">
        <v>51093</v>
      </c>
    </row>
    <row r="5335" spans="1:2" x14ac:dyDescent="0.25">
      <c r="A5335" s="115" t="s">
        <v>7229</v>
      </c>
      <c r="B5335" s="193">
        <v>51094</v>
      </c>
    </row>
    <row r="5336" spans="1:2" x14ac:dyDescent="0.25">
      <c r="A5336" s="115" t="s">
        <v>7230</v>
      </c>
      <c r="B5336" s="193">
        <v>51095</v>
      </c>
    </row>
    <row r="5337" spans="1:2" x14ac:dyDescent="0.25">
      <c r="A5337" s="115" t="s">
        <v>7231</v>
      </c>
      <c r="B5337" s="193">
        <v>51096</v>
      </c>
    </row>
    <row r="5338" spans="1:2" x14ac:dyDescent="0.25">
      <c r="A5338" s="115" t="s">
        <v>7232</v>
      </c>
      <c r="B5338" s="193">
        <v>51097</v>
      </c>
    </row>
    <row r="5339" spans="1:2" x14ac:dyDescent="0.25">
      <c r="A5339" s="115" t="s">
        <v>7233</v>
      </c>
      <c r="B5339" s="193">
        <v>51098</v>
      </c>
    </row>
    <row r="5340" spans="1:2" x14ac:dyDescent="0.25">
      <c r="A5340" s="115" t="s">
        <v>7234</v>
      </c>
      <c r="B5340" s="193">
        <v>51099</v>
      </c>
    </row>
    <row r="5341" spans="1:2" x14ac:dyDescent="0.25">
      <c r="A5341" s="115" t="s">
        <v>7235</v>
      </c>
      <c r="B5341" s="193">
        <v>51100</v>
      </c>
    </row>
    <row r="5342" spans="1:2" x14ac:dyDescent="0.25">
      <c r="A5342" s="115" t="s">
        <v>7236</v>
      </c>
      <c r="B5342" s="193">
        <v>51101</v>
      </c>
    </row>
    <row r="5343" spans="1:2" x14ac:dyDescent="0.25">
      <c r="A5343" s="115" t="s">
        <v>7237</v>
      </c>
      <c r="B5343" s="193">
        <v>51102</v>
      </c>
    </row>
    <row r="5344" spans="1:2" x14ac:dyDescent="0.25">
      <c r="A5344" s="115" t="s">
        <v>7238</v>
      </c>
      <c r="B5344" s="193">
        <v>51103</v>
      </c>
    </row>
    <row r="5345" spans="1:2" x14ac:dyDescent="0.25">
      <c r="A5345" s="115" t="s">
        <v>7239</v>
      </c>
      <c r="B5345" s="193">
        <v>51104</v>
      </c>
    </row>
    <row r="5346" spans="1:2" x14ac:dyDescent="0.25">
      <c r="A5346" s="115" t="s">
        <v>7240</v>
      </c>
      <c r="B5346" s="193">
        <v>51105</v>
      </c>
    </row>
    <row r="5347" spans="1:2" x14ac:dyDescent="0.25">
      <c r="A5347" s="115" t="s">
        <v>7241</v>
      </c>
      <c r="B5347" s="193">
        <v>51106</v>
      </c>
    </row>
    <row r="5348" spans="1:2" x14ac:dyDescent="0.25">
      <c r="A5348" s="115" t="s">
        <v>7242</v>
      </c>
      <c r="B5348" s="193">
        <v>51107</v>
      </c>
    </row>
    <row r="5349" spans="1:2" x14ac:dyDescent="0.25">
      <c r="A5349" s="115" t="s">
        <v>7243</v>
      </c>
      <c r="B5349" s="193">
        <v>51108</v>
      </c>
    </row>
    <row r="5350" spans="1:2" x14ac:dyDescent="0.25">
      <c r="A5350" s="115" t="s">
        <v>7244</v>
      </c>
      <c r="B5350" s="193">
        <v>51109</v>
      </c>
    </row>
    <row r="5351" spans="1:2" x14ac:dyDescent="0.25">
      <c r="A5351" s="115" t="s">
        <v>7245</v>
      </c>
      <c r="B5351" s="193">
        <v>51110</v>
      </c>
    </row>
    <row r="5352" spans="1:2" x14ac:dyDescent="0.25">
      <c r="A5352" s="115" t="s">
        <v>7246</v>
      </c>
      <c r="B5352" s="193">
        <v>51111</v>
      </c>
    </row>
    <row r="5353" spans="1:2" x14ac:dyDescent="0.25">
      <c r="A5353" s="115" t="s">
        <v>7247</v>
      </c>
      <c r="B5353" s="193">
        <v>51112</v>
      </c>
    </row>
    <row r="5354" spans="1:2" x14ac:dyDescent="0.25">
      <c r="A5354" s="115" t="s">
        <v>7248</v>
      </c>
      <c r="B5354" s="193">
        <v>51113</v>
      </c>
    </row>
    <row r="5355" spans="1:2" x14ac:dyDescent="0.25">
      <c r="A5355" s="115" t="s">
        <v>7249</v>
      </c>
      <c r="B5355" s="193">
        <v>51114</v>
      </c>
    </row>
    <row r="5356" spans="1:2" x14ac:dyDescent="0.25">
      <c r="A5356" s="115" t="s">
        <v>7250</v>
      </c>
      <c r="B5356" s="193">
        <v>51115</v>
      </c>
    </row>
    <row r="5357" spans="1:2" x14ac:dyDescent="0.25">
      <c r="A5357" s="115" t="s">
        <v>7251</v>
      </c>
      <c r="B5357" s="193">
        <v>51116</v>
      </c>
    </row>
    <row r="5358" spans="1:2" x14ac:dyDescent="0.25">
      <c r="A5358" s="115" t="s">
        <v>7252</v>
      </c>
      <c r="B5358" s="193">
        <v>51117</v>
      </c>
    </row>
    <row r="5359" spans="1:2" x14ac:dyDescent="0.25">
      <c r="A5359" s="115" t="s">
        <v>7253</v>
      </c>
      <c r="B5359" s="193">
        <v>51118</v>
      </c>
    </row>
    <row r="5360" spans="1:2" x14ac:dyDescent="0.25">
      <c r="A5360" s="115" t="s">
        <v>7254</v>
      </c>
      <c r="B5360" s="193">
        <v>51119</v>
      </c>
    </row>
    <row r="5361" spans="1:2" x14ac:dyDescent="0.25">
      <c r="A5361" s="115" t="s">
        <v>7255</v>
      </c>
      <c r="B5361" s="193">
        <v>51120</v>
      </c>
    </row>
    <row r="5362" spans="1:2" x14ac:dyDescent="0.25">
      <c r="A5362" s="115" t="s">
        <v>7256</v>
      </c>
      <c r="B5362" s="193">
        <v>51121</v>
      </c>
    </row>
    <row r="5363" spans="1:2" x14ac:dyDescent="0.25">
      <c r="A5363" s="115" t="s">
        <v>7257</v>
      </c>
      <c r="B5363" s="193">
        <v>51122</v>
      </c>
    </row>
    <row r="5364" spans="1:2" x14ac:dyDescent="0.25">
      <c r="A5364" s="115" t="s">
        <v>7258</v>
      </c>
      <c r="B5364" s="193">
        <v>51123</v>
      </c>
    </row>
    <row r="5365" spans="1:2" x14ac:dyDescent="0.25">
      <c r="A5365" s="115" t="s">
        <v>7259</v>
      </c>
      <c r="B5365" s="193">
        <v>51124</v>
      </c>
    </row>
    <row r="5366" spans="1:2" x14ac:dyDescent="0.25">
      <c r="A5366" s="115" t="s">
        <v>7260</v>
      </c>
      <c r="B5366" s="193">
        <v>51125</v>
      </c>
    </row>
    <row r="5367" spans="1:2" x14ac:dyDescent="0.25">
      <c r="A5367" s="115" t="s">
        <v>7261</v>
      </c>
      <c r="B5367" s="193">
        <v>51126</v>
      </c>
    </row>
    <row r="5368" spans="1:2" x14ac:dyDescent="0.25">
      <c r="A5368" s="115" t="s">
        <v>7262</v>
      </c>
      <c r="B5368" s="193">
        <v>51127</v>
      </c>
    </row>
    <row r="5369" spans="1:2" x14ac:dyDescent="0.25">
      <c r="A5369" s="115" t="s">
        <v>7263</v>
      </c>
      <c r="B5369" s="193">
        <v>51128</v>
      </c>
    </row>
    <row r="5370" spans="1:2" x14ac:dyDescent="0.25">
      <c r="A5370" s="115" t="s">
        <v>7264</v>
      </c>
      <c r="B5370" s="193">
        <v>51129</v>
      </c>
    </row>
    <row r="5371" spans="1:2" x14ac:dyDescent="0.25">
      <c r="A5371" s="115" t="s">
        <v>7265</v>
      </c>
      <c r="B5371" s="193">
        <v>51130</v>
      </c>
    </row>
    <row r="5372" spans="1:2" x14ac:dyDescent="0.25">
      <c r="A5372" s="115" t="s">
        <v>7266</v>
      </c>
      <c r="B5372" s="193">
        <v>51131</v>
      </c>
    </row>
    <row r="5373" spans="1:2" x14ac:dyDescent="0.25">
      <c r="A5373" s="115" t="s">
        <v>7267</v>
      </c>
      <c r="B5373" s="193">
        <v>51132</v>
      </c>
    </row>
    <row r="5374" spans="1:2" x14ac:dyDescent="0.25">
      <c r="A5374" s="115" t="s">
        <v>7268</v>
      </c>
      <c r="B5374" s="193">
        <v>51133</v>
      </c>
    </row>
    <row r="5375" spans="1:2" x14ac:dyDescent="0.25">
      <c r="A5375" s="115" t="s">
        <v>7269</v>
      </c>
      <c r="B5375" s="193">
        <v>51134</v>
      </c>
    </row>
    <row r="5376" spans="1:2" x14ac:dyDescent="0.25">
      <c r="A5376" s="115" t="s">
        <v>7270</v>
      </c>
      <c r="B5376" s="193">
        <v>51135</v>
      </c>
    </row>
    <row r="5377" spans="1:2" x14ac:dyDescent="0.25">
      <c r="A5377" s="115" t="s">
        <v>7271</v>
      </c>
      <c r="B5377" s="193">
        <v>51136</v>
      </c>
    </row>
    <row r="5378" spans="1:2" x14ac:dyDescent="0.25">
      <c r="A5378" s="115" t="s">
        <v>7272</v>
      </c>
      <c r="B5378" s="193">
        <v>51137</v>
      </c>
    </row>
    <row r="5379" spans="1:2" x14ac:dyDescent="0.25">
      <c r="A5379" s="115" t="s">
        <v>7273</v>
      </c>
      <c r="B5379" s="193">
        <v>51138</v>
      </c>
    </row>
    <row r="5380" spans="1:2" x14ac:dyDescent="0.25">
      <c r="A5380" s="115" t="s">
        <v>7274</v>
      </c>
      <c r="B5380" s="193">
        <v>51139</v>
      </c>
    </row>
    <row r="5381" spans="1:2" x14ac:dyDescent="0.25">
      <c r="A5381" s="115" t="s">
        <v>7275</v>
      </c>
      <c r="B5381" s="193">
        <v>51140</v>
      </c>
    </row>
    <row r="5382" spans="1:2" x14ac:dyDescent="0.25">
      <c r="A5382" s="115" t="s">
        <v>7276</v>
      </c>
      <c r="B5382" s="193">
        <v>51141</v>
      </c>
    </row>
    <row r="5383" spans="1:2" x14ac:dyDescent="0.25">
      <c r="A5383" s="115" t="s">
        <v>7277</v>
      </c>
      <c r="B5383" s="193">
        <v>51142</v>
      </c>
    </row>
    <row r="5384" spans="1:2" x14ac:dyDescent="0.25">
      <c r="A5384" s="115" t="s">
        <v>7278</v>
      </c>
      <c r="B5384" s="193">
        <v>51143</v>
      </c>
    </row>
    <row r="5385" spans="1:2" x14ac:dyDescent="0.25">
      <c r="A5385" s="115" t="s">
        <v>7279</v>
      </c>
      <c r="B5385" s="193">
        <v>51144</v>
      </c>
    </row>
    <row r="5386" spans="1:2" x14ac:dyDescent="0.25">
      <c r="A5386" s="115" t="s">
        <v>7280</v>
      </c>
      <c r="B5386" s="193">
        <v>51145</v>
      </c>
    </row>
    <row r="5387" spans="1:2" x14ac:dyDescent="0.25">
      <c r="A5387" s="115" t="s">
        <v>7281</v>
      </c>
      <c r="B5387" s="193">
        <v>51146</v>
      </c>
    </row>
    <row r="5388" spans="1:2" x14ac:dyDescent="0.25">
      <c r="A5388" s="115" t="s">
        <v>7282</v>
      </c>
      <c r="B5388" s="193">
        <v>51147</v>
      </c>
    </row>
    <row r="5389" spans="1:2" x14ac:dyDescent="0.25">
      <c r="A5389" s="115" t="s">
        <v>7283</v>
      </c>
      <c r="B5389" s="193">
        <v>51148</v>
      </c>
    </row>
    <row r="5390" spans="1:2" x14ac:dyDescent="0.25">
      <c r="A5390" s="115" t="s">
        <v>7284</v>
      </c>
      <c r="B5390" s="193">
        <v>51149</v>
      </c>
    </row>
    <row r="5391" spans="1:2" x14ac:dyDescent="0.25">
      <c r="A5391" s="115" t="s">
        <v>7285</v>
      </c>
      <c r="B5391" s="193">
        <v>51150</v>
      </c>
    </row>
    <row r="5392" spans="1:2" x14ac:dyDescent="0.25">
      <c r="A5392" s="115" t="s">
        <v>7286</v>
      </c>
      <c r="B5392" s="193">
        <v>51151</v>
      </c>
    </row>
    <row r="5393" spans="1:2" x14ac:dyDescent="0.25">
      <c r="A5393" s="115" t="s">
        <v>7287</v>
      </c>
      <c r="B5393" s="193">
        <v>51152</v>
      </c>
    </row>
    <row r="5394" spans="1:2" x14ac:dyDescent="0.25">
      <c r="A5394" s="115" t="s">
        <v>7288</v>
      </c>
      <c r="B5394" s="193">
        <v>51153</v>
      </c>
    </row>
    <row r="5395" spans="1:2" x14ac:dyDescent="0.25">
      <c r="A5395" s="115" t="s">
        <v>7289</v>
      </c>
      <c r="B5395" s="193">
        <v>51154</v>
      </c>
    </row>
    <row r="5396" spans="1:2" x14ac:dyDescent="0.25">
      <c r="A5396" s="115" t="s">
        <v>7290</v>
      </c>
      <c r="B5396" s="193">
        <v>51155</v>
      </c>
    </row>
    <row r="5397" spans="1:2" x14ac:dyDescent="0.25">
      <c r="A5397" s="115" t="s">
        <v>7291</v>
      </c>
      <c r="B5397" s="193">
        <v>51156</v>
      </c>
    </row>
    <row r="5398" spans="1:2" x14ac:dyDescent="0.25">
      <c r="A5398" s="115" t="s">
        <v>7292</v>
      </c>
      <c r="B5398" s="193">
        <v>51157</v>
      </c>
    </row>
    <row r="5399" spans="1:2" x14ac:dyDescent="0.25">
      <c r="A5399" s="115" t="s">
        <v>7293</v>
      </c>
      <c r="B5399" s="193">
        <v>51158</v>
      </c>
    </row>
    <row r="5400" spans="1:2" x14ac:dyDescent="0.25">
      <c r="A5400" s="115" t="s">
        <v>7294</v>
      </c>
      <c r="B5400" s="193">
        <v>51159</v>
      </c>
    </row>
    <row r="5401" spans="1:2" x14ac:dyDescent="0.25">
      <c r="A5401" s="115" t="s">
        <v>7295</v>
      </c>
      <c r="B5401" s="193">
        <v>51160</v>
      </c>
    </row>
    <row r="5402" spans="1:2" x14ac:dyDescent="0.25">
      <c r="A5402" s="115" t="s">
        <v>7296</v>
      </c>
      <c r="B5402" s="193">
        <v>51161</v>
      </c>
    </row>
    <row r="5403" spans="1:2" x14ac:dyDescent="0.25">
      <c r="A5403" s="115" t="s">
        <v>7297</v>
      </c>
      <c r="B5403" s="193">
        <v>51162</v>
      </c>
    </row>
    <row r="5404" spans="1:2" x14ac:dyDescent="0.25">
      <c r="A5404" s="115" t="s">
        <v>7298</v>
      </c>
      <c r="B5404" s="193">
        <v>51163</v>
      </c>
    </row>
    <row r="5405" spans="1:2" x14ac:dyDescent="0.25">
      <c r="A5405" s="115" t="s">
        <v>7299</v>
      </c>
      <c r="B5405" s="193">
        <v>51164</v>
      </c>
    </row>
    <row r="5406" spans="1:2" x14ac:dyDescent="0.25">
      <c r="A5406" s="115" t="s">
        <v>7300</v>
      </c>
      <c r="B5406" s="193">
        <v>51165</v>
      </c>
    </row>
    <row r="5407" spans="1:2" x14ac:dyDescent="0.25">
      <c r="A5407" s="115" t="s">
        <v>7301</v>
      </c>
      <c r="B5407" s="193">
        <v>51166</v>
      </c>
    </row>
    <row r="5408" spans="1:2" x14ac:dyDescent="0.25">
      <c r="A5408" s="115" t="s">
        <v>7302</v>
      </c>
      <c r="B5408" s="193">
        <v>51167</v>
      </c>
    </row>
    <row r="5409" spans="1:2" x14ac:dyDescent="0.25">
      <c r="A5409" s="115" t="s">
        <v>7303</v>
      </c>
      <c r="B5409" s="193">
        <v>51168</v>
      </c>
    </row>
    <row r="5410" spans="1:2" x14ac:dyDescent="0.25">
      <c r="A5410" s="115" t="s">
        <v>7304</v>
      </c>
      <c r="B5410" s="193">
        <v>51169</v>
      </c>
    </row>
    <row r="5411" spans="1:2" x14ac:dyDescent="0.25">
      <c r="A5411" s="115" t="s">
        <v>7305</v>
      </c>
      <c r="B5411" s="193">
        <v>51170</v>
      </c>
    </row>
    <row r="5412" spans="1:2" x14ac:dyDescent="0.25">
      <c r="A5412" s="115" t="s">
        <v>7306</v>
      </c>
      <c r="B5412" s="193">
        <v>51171</v>
      </c>
    </row>
    <row r="5413" spans="1:2" x14ac:dyDescent="0.25">
      <c r="A5413" s="115" t="s">
        <v>7307</v>
      </c>
      <c r="B5413" s="193">
        <v>51172</v>
      </c>
    </row>
    <row r="5414" spans="1:2" x14ac:dyDescent="0.25">
      <c r="A5414" s="115" t="s">
        <v>7308</v>
      </c>
      <c r="B5414" s="193">
        <v>51173</v>
      </c>
    </row>
    <row r="5415" spans="1:2" x14ac:dyDescent="0.25">
      <c r="A5415" s="115" t="s">
        <v>7309</v>
      </c>
      <c r="B5415" s="193">
        <v>51174</v>
      </c>
    </row>
    <row r="5416" spans="1:2" x14ac:dyDescent="0.25">
      <c r="A5416" s="115" t="s">
        <v>7310</v>
      </c>
      <c r="B5416" s="193">
        <v>51175</v>
      </c>
    </row>
    <row r="5417" spans="1:2" x14ac:dyDescent="0.25">
      <c r="A5417" s="115" t="s">
        <v>7311</v>
      </c>
      <c r="B5417" s="193">
        <v>51176</v>
      </c>
    </row>
    <row r="5418" spans="1:2" x14ac:dyDescent="0.25">
      <c r="A5418" s="115" t="s">
        <v>7312</v>
      </c>
      <c r="B5418" s="193">
        <v>51177</v>
      </c>
    </row>
    <row r="5419" spans="1:2" x14ac:dyDescent="0.25">
      <c r="A5419" s="115" t="s">
        <v>7313</v>
      </c>
      <c r="B5419" s="193">
        <v>51178</v>
      </c>
    </row>
    <row r="5420" spans="1:2" x14ac:dyDescent="0.25">
      <c r="A5420" s="115" t="s">
        <v>7314</v>
      </c>
      <c r="B5420" s="193">
        <v>51179</v>
      </c>
    </row>
    <row r="5421" spans="1:2" x14ac:dyDescent="0.25">
      <c r="A5421" s="115" t="s">
        <v>7315</v>
      </c>
      <c r="B5421" s="193">
        <v>51180</v>
      </c>
    </row>
    <row r="5422" spans="1:2" x14ac:dyDescent="0.25">
      <c r="A5422" s="115" t="s">
        <v>7316</v>
      </c>
      <c r="B5422" s="193">
        <v>51181</v>
      </c>
    </row>
    <row r="5423" spans="1:2" x14ac:dyDescent="0.25">
      <c r="A5423" s="115" t="s">
        <v>7317</v>
      </c>
      <c r="B5423" s="193">
        <v>51182</v>
      </c>
    </row>
    <row r="5424" spans="1:2" x14ac:dyDescent="0.25">
      <c r="A5424" s="115" t="s">
        <v>7318</v>
      </c>
      <c r="B5424" s="193">
        <v>51183</v>
      </c>
    </row>
    <row r="5425" spans="1:2" x14ac:dyDescent="0.25">
      <c r="A5425" s="115" t="s">
        <v>7319</v>
      </c>
      <c r="B5425" s="193">
        <v>51184</v>
      </c>
    </row>
    <row r="5426" spans="1:2" x14ac:dyDescent="0.25">
      <c r="A5426" s="115" t="s">
        <v>7320</v>
      </c>
      <c r="B5426" s="193">
        <v>51185</v>
      </c>
    </row>
    <row r="5427" spans="1:2" x14ac:dyDescent="0.25">
      <c r="A5427" s="115" t="s">
        <v>7321</v>
      </c>
      <c r="B5427" s="193">
        <v>51186</v>
      </c>
    </row>
    <row r="5428" spans="1:2" x14ac:dyDescent="0.25">
      <c r="A5428" s="115" t="s">
        <v>7322</v>
      </c>
      <c r="B5428" s="193">
        <v>51187</v>
      </c>
    </row>
    <row r="5429" spans="1:2" x14ac:dyDescent="0.25">
      <c r="A5429" s="115" t="s">
        <v>7323</v>
      </c>
      <c r="B5429" s="193">
        <v>51188</v>
      </c>
    </row>
    <row r="5430" spans="1:2" x14ac:dyDescent="0.25">
      <c r="A5430" s="115" t="s">
        <v>7324</v>
      </c>
      <c r="B5430" s="193">
        <v>51189</v>
      </c>
    </row>
    <row r="5431" spans="1:2" x14ac:dyDescent="0.25">
      <c r="A5431" s="115" t="s">
        <v>7325</v>
      </c>
      <c r="B5431" s="193">
        <v>51190</v>
      </c>
    </row>
    <row r="5432" spans="1:2" x14ac:dyDescent="0.25">
      <c r="A5432" s="115" t="s">
        <v>7326</v>
      </c>
      <c r="B5432" s="193">
        <v>51191</v>
      </c>
    </row>
    <row r="5433" spans="1:2" x14ac:dyDescent="0.25">
      <c r="A5433" s="115" t="s">
        <v>7327</v>
      </c>
      <c r="B5433" s="193">
        <v>51192</v>
      </c>
    </row>
    <row r="5434" spans="1:2" x14ac:dyDescent="0.25">
      <c r="A5434" s="115" t="s">
        <v>7328</v>
      </c>
      <c r="B5434" s="193">
        <v>51193</v>
      </c>
    </row>
    <row r="5435" spans="1:2" x14ac:dyDescent="0.25">
      <c r="A5435" s="115" t="s">
        <v>7329</v>
      </c>
      <c r="B5435" s="193">
        <v>51194</v>
      </c>
    </row>
    <row r="5436" spans="1:2" x14ac:dyDescent="0.25">
      <c r="A5436" s="115" t="s">
        <v>7330</v>
      </c>
      <c r="B5436" s="193">
        <v>51195</v>
      </c>
    </row>
    <row r="5437" spans="1:2" x14ac:dyDescent="0.25">
      <c r="A5437" s="115" t="s">
        <v>7331</v>
      </c>
      <c r="B5437" s="193">
        <v>51196</v>
      </c>
    </row>
    <row r="5438" spans="1:2" x14ac:dyDescent="0.25">
      <c r="A5438" s="115" t="s">
        <v>7332</v>
      </c>
      <c r="B5438" s="193">
        <v>51197</v>
      </c>
    </row>
    <row r="5439" spans="1:2" x14ac:dyDescent="0.25">
      <c r="A5439" s="115" t="s">
        <v>7333</v>
      </c>
      <c r="B5439" s="193">
        <v>51198</v>
      </c>
    </row>
    <row r="5440" spans="1:2" x14ac:dyDescent="0.25">
      <c r="A5440" s="115" t="s">
        <v>7334</v>
      </c>
      <c r="B5440" s="193">
        <v>51199</v>
      </c>
    </row>
    <row r="5441" spans="1:2" x14ac:dyDescent="0.25">
      <c r="A5441" s="115" t="s">
        <v>7335</v>
      </c>
      <c r="B5441" s="193">
        <v>51200</v>
      </c>
    </row>
    <row r="5442" spans="1:2" x14ac:dyDescent="0.25">
      <c r="A5442" s="115" t="s">
        <v>7336</v>
      </c>
      <c r="B5442" s="193">
        <v>51201</v>
      </c>
    </row>
    <row r="5443" spans="1:2" x14ac:dyDescent="0.25">
      <c r="A5443" s="115" t="s">
        <v>7337</v>
      </c>
      <c r="B5443" s="193">
        <v>51202</v>
      </c>
    </row>
    <row r="5444" spans="1:2" x14ac:dyDescent="0.25">
      <c r="A5444" s="115" t="s">
        <v>7338</v>
      </c>
      <c r="B5444" s="193">
        <v>51203</v>
      </c>
    </row>
    <row r="5445" spans="1:2" x14ac:dyDescent="0.25">
      <c r="A5445" s="115" t="s">
        <v>7339</v>
      </c>
      <c r="B5445" s="193">
        <v>51204</v>
      </c>
    </row>
    <row r="5446" spans="1:2" x14ac:dyDescent="0.25">
      <c r="A5446" s="115" t="s">
        <v>7340</v>
      </c>
      <c r="B5446" s="193">
        <v>51205</v>
      </c>
    </row>
    <row r="5447" spans="1:2" x14ac:dyDescent="0.25">
      <c r="A5447" s="115" t="s">
        <v>7341</v>
      </c>
      <c r="B5447" s="193">
        <v>51206</v>
      </c>
    </row>
    <row r="5448" spans="1:2" x14ac:dyDescent="0.25">
      <c r="A5448" s="115" t="s">
        <v>7342</v>
      </c>
      <c r="B5448" s="193">
        <v>51207</v>
      </c>
    </row>
    <row r="5449" spans="1:2" x14ac:dyDescent="0.25">
      <c r="A5449" s="115" t="s">
        <v>7343</v>
      </c>
      <c r="B5449" s="193">
        <v>51208</v>
      </c>
    </row>
    <row r="5450" spans="1:2" x14ac:dyDescent="0.25">
      <c r="A5450" s="115" t="s">
        <v>7344</v>
      </c>
      <c r="B5450" s="193">
        <v>51209</v>
      </c>
    </row>
    <row r="5451" spans="1:2" x14ac:dyDescent="0.25">
      <c r="A5451" s="115" t="s">
        <v>7345</v>
      </c>
      <c r="B5451" s="193">
        <v>51210</v>
      </c>
    </row>
    <row r="5452" spans="1:2" x14ac:dyDescent="0.25">
      <c r="A5452" s="115" t="s">
        <v>7346</v>
      </c>
      <c r="B5452" s="193">
        <v>51211</v>
      </c>
    </row>
    <row r="5453" spans="1:2" x14ac:dyDescent="0.25">
      <c r="A5453" s="115" t="s">
        <v>7347</v>
      </c>
      <c r="B5453" s="193">
        <v>51212</v>
      </c>
    </row>
    <row r="5454" spans="1:2" x14ac:dyDescent="0.25">
      <c r="A5454" s="115" t="s">
        <v>7348</v>
      </c>
      <c r="B5454" s="193">
        <v>51213</v>
      </c>
    </row>
    <row r="5455" spans="1:2" x14ac:dyDescent="0.25">
      <c r="A5455" s="115" t="s">
        <v>7349</v>
      </c>
      <c r="B5455" s="193">
        <v>51214</v>
      </c>
    </row>
    <row r="5456" spans="1:2" x14ac:dyDescent="0.25">
      <c r="A5456" s="115" t="s">
        <v>7350</v>
      </c>
      <c r="B5456" s="193">
        <v>51215</v>
      </c>
    </row>
    <row r="5457" spans="1:2" x14ac:dyDescent="0.25">
      <c r="A5457" s="115" t="s">
        <v>7351</v>
      </c>
      <c r="B5457" s="193">
        <v>51216</v>
      </c>
    </row>
    <row r="5458" spans="1:2" x14ac:dyDescent="0.25">
      <c r="A5458" s="115" t="s">
        <v>7352</v>
      </c>
      <c r="B5458" s="193">
        <v>51217</v>
      </c>
    </row>
    <row r="5459" spans="1:2" x14ac:dyDescent="0.25">
      <c r="A5459" s="115" t="s">
        <v>7353</v>
      </c>
      <c r="B5459" s="193">
        <v>51218</v>
      </c>
    </row>
    <row r="5460" spans="1:2" x14ac:dyDescent="0.25">
      <c r="A5460" s="115" t="s">
        <v>7354</v>
      </c>
      <c r="B5460" s="193">
        <v>51219</v>
      </c>
    </row>
    <row r="5461" spans="1:2" x14ac:dyDescent="0.25">
      <c r="A5461" s="115" t="s">
        <v>7355</v>
      </c>
      <c r="B5461" s="193">
        <v>51220</v>
      </c>
    </row>
    <row r="5462" spans="1:2" x14ac:dyDescent="0.25">
      <c r="A5462" s="115" t="s">
        <v>7356</v>
      </c>
      <c r="B5462" s="193">
        <v>51221</v>
      </c>
    </row>
    <row r="5463" spans="1:2" x14ac:dyDescent="0.25">
      <c r="A5463" s="115" t="s">
        <v>7357</v>
      </c>
      <c r="B5463" s="193">
        <v>51222</v>
      </c>
    </row>
    <row r="5464" spans="1:2" x14ac:dyDescent="0.25">
      <c r="A5464" s="115" t="s">
        <v>7358</v>
      </c>
      <c r="B5464" s="193">
        <v>51223</v>
      </c>
    </row>
    <row r="5465" spans="1:2" x14ac:dyDescent="0.25">
      <c r="A5465" s="115" t="s">
        <v>7359</v>
      </c>
      <c r="B5465" s="193">
        <v>51224</v>
      </c>
    </row>
    <row r="5466" spans="1:2" x14ac:dyDescent="0.25">
      <c r="A5466" s="115" t="s">
        <v>7360</v>
      </c>
      <c r="B5466" s="193">
        <v>51225</v>
      </c>
    </row>
    <row r="5467" spans="1:2" x14ac:dyDescent="0.25">
      <c r="A5467" s="115" t="s">
        <v>7361</v>
      </c>
      <c r="B5467" s="193">
        <v>51226</v>
      </c>
    </row>
    <row r="5468" spans="1:2" x14ac:dyDescent="0.25">
      <c r="A5468" s="115" t="s">
        <v>7362</v>
      </c>
      <c r="B5468" s="193">
        <v>51227</v>
      </c>
    </row>
    <row r="5469" spans="1:2" x14ac:dyDescent="0.25">
      <c r="A5469" s="115" t="s">
        <v>7363</v>
      </c>
      <c r="B5469" s="193">
        <v>51228</v>
      </c>
    </row>
    <row r="5470" spans="1:2" x14ac:dyDescent="0.25">
      <c r="A5470" s="115" t="s">
        <v>7364</v>
      </c>
      <c r="B5470" s="193">
        <v>51229</v>
      </c>
    </row>
    <row r="5471" spans="1:2" x14ac:dyDescent="0.25">
      <c r="A5471" s="115" t="s">
        <v>7365</v>
      </c>
      <c r="B5471" s="193">
        <v>51230</v>
      </c>
    </row>
    <row r="5472" spans="1:2" x14ac:dyDescent="0.25">
      <c r="A5472" s="115" t="s">
        <v>7366</v>
      </c>
      <c r="B5472" s="193">
        <v>51231</v>
      </c>
    </row>
    <row r="5473" spans="1:2" x14ac:dyDescent="0.25">
      <c r="A5473" s="115" t="s">
        <v>7367</v>
      </c>
      <c r="B5473" s="193">
        <v>51232</v>
      </c>
    </row>
    <row r="5474" spans="1:2" x14ac:dyDescent="0.25">
      <c r="A5474" s="115" t="s">
        <v>7368</v>
      </c>
      <c r="B5474" s="193">
        <v>51233</v>
      </c>
    </row>
    <row r="5475" spans="1:2" x14ac:dyDescent="0.25">
      <c r="A5475" s="115" t="s">
        <v>7369</v>
      </c>
      <c r="B5475" s="193">
        <v>51234</v>
      </c>
    </row>
    <row r="5476" spans="1:2" x14ac:dyDescent="0.25">
      <c r="A5476" s="115" t="s">
        <v>7370</v>
      </c>
      <c r="B5476" s="193">
        <v>51235</v>
      </c>
    </row>
    <row r="5477" spans="1:2" x14ac:dyDescent="0.25">
      <c r="A5477" s="115" t="s">
        <v>7371</v>
      </c>
      <c r="B5477" s="193">
        <v>51236</v>
      </c>
    </row>
    <row r="5478" spans="1:2" x14ac:dyDescent="0.25">
      <c r="A5478" s="115" t="s">
        <v>7372</v>
      </c>
      <c r="B5478" s="193">
        <v>51237</v>
      </c>
    </row>
    <row r="5479" spans="1:2" x14ac:dyDescent="0.25">
      <c r="A5479" s="115" t="s">
        <v>7373</v>
      </c>
      <c r="B5479" s="193">
        <v>51238</v>
      </c>
    </row>
    <row r="5480" spans="1:2" x14ac:dyDescent="0.25">
      <c r="A5480" s="115" t="s">
        <v>7374</v>
      </c>
      <c r="B5480" s="193">
        <v>51239</v>
      </c>
    </row>
    <row r="5481" spans="1:2" x14ac:dyDescent="0.25">
      <c r="A5481" s="115" t="s">
        <v>7375</v>
      </c>
      <c r="B5481" s="193">
        <v>51240</v>
      </c>
    </row>
    <row r="5482" spans="1:2" x14ac:dyDescent="0.25">
      <c r="A5482" s="115" t="s">
        <v>7376</v>
      </c>
      <c r="B5482" s="193">
        <v>51241</v>
      </c>
    </row>
    <row r="5483" spans="1:2" x14ac:dyDescent="0.25">
      <c r="A5483" s="115" t="s">
        <v>7377</v>
      </c>
      <c r="B5483" s="193">
        <v>51242</v>
      </c>
    </row>
    <row r="5484" spans="1:2" x14ac:dyDescent="0.25">
      <c r="A5484" s="115" t="s">
        <v>7378</v>
      </c>
      <c r="B5484" s="193">
        <v>51243</v>
      </c>
    </row>
    <row r="5485" spans="1:2" x14ac:dyDescent="0.25">
      <c r="A5485" s="115" t="s">
        <v>7379</v>
      </c>
      <c r="B5485" s="193">
        <v>51244</v>
      </c>
    </row>
    <row r="5486" spans="1:2" x14ac:dyDescent="0.25">
      <c r="A5486" s="115" t="s">
        <v>7380</v>
      </c>
      <c r="B5486" s="193">
        <v>51245</v>
      </c>
    </row>
    <row r="5487" spans="1:2" x14ac:dyDescent="0.25">
      <c r="A5487" s="115" t="s">
        <v>7381</v>
      </c>
      <c r="B5487" s="193">
        <v>51246</v>
      </c>
    </row>
    <row r="5488" spans="1:2" x14ac:dyDescent="0.25">
      <c r="A5488" s="115" t="s">
        <v>7382</v>
      </c>
      <c r="B5488" s="193">
        <v>51247</v>
      </c>
    </row>
    <row r="5489" spans="1:2" x14ac:dyDescent="0.25">
      <c r="A5489" s="115" t="s">
        <v>7383</v>
      </c>
      <c r="B5489" s="193">
        <v>51248</v>
      </c>
    </row>
    <row r="5490" spans="1:2" x14ac:dyDescent="0.25">
      <c r="A5490" s="115" t="s">
        <v>7384</v>
      </c>
      <c r="B5490" s="193">
        <v>51249</v>
      </c>
    </row>
    <row r="5491" spans="1:2" x14ac:dyDescent="0.25">
      <c r="A5491" s="115" t="s">
        <v>7385</v>
      </c>
      <c r="B5491" s="193">
        <v>51250</v>
      </c>
    </row>
    <row r="5492" spans="1:2" x14ac:dyDescent="0.25">
      <c r="A5492" s="115" t="s">
        <v>7386</v>
      </c>
      <c r="B5492" s="193">
        <v>51251</v>
      </c>
    </row>
    <row r="5493" spans="1:2" x14ac:dyDescent="0.25">
      <c r="A5493" s="115" t="s">
        <v>7387</v>
      </c>
      <c r="B5493" s="193">
        <v>51252</v>
      </c>
    </row>
    <row r="5494" spans="1:2" x14ac:dyDescent="0.25">
      <c r="A5494" s="115" t="s">
        <v>7388</v>
      </c>
      <c r="B5494" s="193">
        <v>51253</v>
      </c>
    </row>
    <row r="5495" spans="1:2" x14ac:dyDescent="0.25">
      <c r="A5495" s="115" t="s">
        <v>7389</v>
      </c>
      <c r="B5495" s="193">
        <v>51254</v>
      </c>
    </row>
    <row r="5496" spans="1:2" x14ac:dyDescent="0.25">
      <c r="A5496" s="115" t="s">
        <v>7390</v>
      </c>
      <c r="B5496" s="193">
        <v>51255</v>
      </c>
    </row>
    <row r="5497" spans="1:2" x14ac:dyDescent="0.25">
      <c r="A5497" s="115" t="s">
        <v>7391</v>
      </c>
      <c r="B5497" s="193">
        <v>51256</v>
      </c>
    </row>
    <row r="5498" spans="1:2" x14ac:dyDescent="0.25">
      <c r="A5498" s="115" t="s">
        <v>7392</v>
      </c>
      <c r="B5498" s="193">
        <v>51257</v>
      </c>
    </row>
    <row r="5499" spans="1:2" x14ac:dyDescent="0.25">
      <c r="A5499" s="115" t="s">
        <v>7393</v>
      </c>
      <c r="B5499" s="193">
        <v>51258</v>
      </c>
    </row>
    <row r="5500" spans="1:2" x14ac:dyDescent="0.25">
      <c r="A5500" s="115" t="s">
        <v>7394</v>
      </c>
      <c r="B5500" s="193">
        <v>51259</v>
      </c>
    </row>
    <row r="5501" spans="1:2" x14ac:dyDescent="0.25">
      <c r="A5501" s="115" t="s">
        <v>7395</v>
      </c>
      <c r="B5501" s="193">
        <v>51260</v>
      </c>
    </row>
    <row r="5502" spans="1:2" x14ac:dyDescent="0.25">
      <c r="A5502" s="115" t="s">
        <v>7396</v>
      </c>
      <c r="B5502" s="193">
        <v>51261</v>
      </c>
    </row>
    <row r="5503" spans="1:2" x14ac:dyDescent="0.25">
      <c r="A5503" s="115" t="s">
        <v>7397</v>
      </c>
      <c r="B5503" s="193">
        <v>51262</v>
      </c>
    </row>
    <row r="5504" spans="1:2" x14ac:dyDescent="0.25">
      <c r="A5504" s="115" t="s">
        <v>7398</v>
      </c>
      <c r="B5504" s="193">
        <v>51263</v>
      </c>
    </row>
    <row r="5505" spans="1:2" x14ac:dyDescent="0.25">
      <c r="A5505" s="115" t="s">
        <v>7399</v>
      </c>
      <c r="B5505" s="193">
        <v>51264</v>
      </c>
    </row>
    <row r="5506" spans="1:2" x14ac:dyDescent="0.25">
      <c r="A5506" s="115" t="s">
        <v>7400</v>
      </c>
      <c r="B5506" s="193">
        <v>51265</v>
      </c>
    </row>
    <row r="5507" spans="1:2" x14ac:dyDescent="0.25">
      <c r="A5507" s="115" t="s">
        <v>7401</v>
      </c>
      <c r="B5507" s="193">
        <v>51266</v>
      </c>
    </row>
    <row r="5508" spans="1:2" x14ac:dyDescent="0.25">
      <c r="A5508" s="115" t="s">
        <v>7402</v>
      </c>
      <c r="B5508" s="193">
        <v>51267</v>
      </c>
    </row>
    <row r="5509" spans="1:2" x14ac:dyDescent="0.25">
      <c r="A5509" s="115" t="s">
        <v>7403</v>
      </c>
      <c r="B5509" s="193">
        <v>51268</v>
      </c>
    </row>
    <row r="5510" spans="1:2" x14ac:dyDescent="0.25">
      <c r="A5510" s="115" t="s">
        <v>7404</v>
      </c>
      <c r="B5510" s="193">
        <v>51269</v>
      </c>
    </row>
    <row r="5511" spans="1:2" x14ac:dyDescent="0.25">
      <c r="A5511" s="115" t="s">
        <v>7405</v>
      </c>
      <c r="B5511" s="193">
        <v>51270</v>
      </c>
    </row>
    <row r="5512" spans="1:2" x14ac:dyDescent="0.25">
      <c r="A5512" s="115" t="s">
        <v>7406</v>
      </c>
      <c r="B5512" s="193">
        <v>51271</v>
      </c>
    </row>
    <row r="5513" spans="1:2" x14ac:dyDescent="0.25">
      <c r="A5513" s="115" t="s">
        <v>7407</v>
      </c>
      <c r="B5513" s="193">
        <v>51272</v>
      </c>
    </row>
    <row r="5514" spans="1:2" x14ac:dyDescent="0.25">
      <c r="A5514" s="115" t="s">
        <v>7408</v>
      </c>
      <c r="B5514" s="193">
        <v>51273</v>
      </c>
    </row>
    <row r="5515" spans="1:2" x14ac:dyDescent="0.25">
      <c r="A5515" s="115" t="s">
        <v>7409</v>
      </c>
      <c r="B5515" s="193">
        <v>51274</v>
      </c>
    </row>
    <row r="5516" spans="1:2" x14ac:dyDescent="0.25">
      <c r="A5516" s="115" t="s">
        <v>7410</v>
      </c>
      <c r="B5516" s="193">
        <v>51275</v>
      </c>
    </row>
    <row r="5517" spans="1:2" x14ac:dyDescent="0.25">
      <c r="A5517" s="115" t="s">
        <v>7411</v>
      </c>
      <c r="B5517" s="193">
        <v>51276</v>
      </c>
    </row>
    <row r="5518" spans="1:2" x14ac:dyDescent="0.25">
      <c r="A5518" s="115" t="s">
        <v>7412</v>
      </c>
      <c r="B5518" s="193">
        <v>51277</v>
      </c>
    </row>
    <row r="5519" spans="1:2" x14ac:dyDescent="0.25">
      <c r="A5519" s="115" t="s">
        <v>7413</v>
      </c>
      <c r="B5519" s="193">
        <v>51278</v>
      </c>
    </row>
    <row r="5520" spans="1:2" x14ac:dyDescent="0.25">
      <c r="A5520" s="115" t="s">
        <v>7414</v>
      </c>
      <c r="B5520" s="193">
        <v>51279</v>
      </c>
    </row>
    <row r="5521" spans="1:2" x14ac:dyDescent="0.25">
      <c r="A5521" s="115" t="s">
        <v>7415</v>
      </c>
      <c r="B5521" s="193">
        <v>51280</v>
      </c>
    </row>
    <row r="5522" spans="1:2" x14ac:dyDescent="0.25">
      <c r="A5522" s="115" t="s">
        <v>7416</v>
      </c>
      <c r="B5522" s="193">
        <v>51281</v>
      </c>
    </row>
    <row r="5523" spans="1:2" x14ac:dyDescent="0.25">
      <c r="A5523" s="115" t="s">
        <v>7417</v>
      </c>
      <c r="B5523" s="193">
        <v>51282</v>
      </c>
    </row>
    <row r="5524" spans="1:2" x14ac:dyDescent="0.25">
      <c r="A5524" s="115" t="s">
        <v>7418</v>
      </c>
      <c r="B5524" s="193">
        <v>51283</v>
      </c>
    </row>
    <row r="5525" spans="1:2" x14ac:dyDescent="0.25">
      <c r="A5525" s="115" t="s">
        <v>7419</v>
      </c>
      <c r="B5525" s="193">
        <v>51284</v>
      </c>
    </row>
    <row r="5526" spans="1:2" x14ac:dyDescent="0.25">
      <c r="A5526" s="115" t="s">
        <v>7420</v>
      </c>
      <c r="B5526" s="193">
        <v>51285</v>
      </c>
    </row>
    <row r="5527" spans="1:2" x14ac:dyDescent="0.25">
      <c r="A5527" s="115" t="s">
        <v>7421</v>
      </c>
      <c r="B5527" s="193">
        <v>51286</v>
      </c>
    </row>
    <row r="5528" spans="1:2" x14ac:dyDescent="0.25">
      <c r="A5528" s="115" t="s">
        <v>7422</v>
      </c>
      <c r="B5528" s="193">
        <v>51287</v>
      </c>
    </row>
    <row r="5529" spans="1:2" x14ac:dyDescent="0.25">
      <c r="A5529" s="115" t="s">
        <v>7423</v>
      </c>
      <c r="B5529" s="193">
        <v>51288</v>
      </c>
    </row>
    <row r="5530" spans="1:2" x14ac:dyDescent="0.25">
      <c r="A5530" s="115" t="s">
        <v>7424</v>
      </c>
      <c r="B5530" s="193">
        <v>51289</v>
      </c>
    </row>
    <row r="5531" spans="1:2" x14ac:dyDescent="0.25">
      <c r="A5531" s="115" t="s">
        <v>7425</v>
      </c>
      <c r="B5531" s="193">
        <v>51290</v>
      </c>
    </row>
    <row r="5532" spans="1:2" x14ac:dyDescent="0.25">
      <c r="A5532" s="115" t="s">
        <v>7426</v>
      </c>
      <c r="B5532" s="193">
        <v>51291</v>
      </c>
    </row>
    <row r="5533" spans="1:2" x14ac:dyDescent="0.25">
      <c r="A5533" s="115" t="s">
        <v>7427</v>
      </c>
      <c r="B5533" s="193">
        <v>51292</v>
      </c>
    </row>
    <row r="5534" spans="1:2" x14ac:dyDescent="0.25">
      <c r="A5534" s="115" t="s">
        <v>7428</v>
      </c>
      <c r="B5534" s="193">
        <v>51293</v>
      </c>
    </row>
    <row r="5535" spans="1:2" x14ac:dyDescent="0.25">
      <c r="A5535" s="115" t="s">
        <v>7429</v>
      </c>
      <c r="B5535" s="193">
        <v>51294</v>
      </c>
    </row>
    <row r="5536" spans="1:2" x14ac:dyDescent="0.25">
      <c r="A5536" s="115" t="s">
        <v>7430</v>
      </c>
      <c r="B5536" s="193">
        <v>51295</v>
      </c>
    </row>
    <row r="5537" spans="1:2" x14ac:dyDescent="0.25">
      <c r="A5537" s="115" t="s">
        <v>7431</v>
      </c>
      <c r="B5537" s="193">
        <v>51296</v>
      </c>
    </row>
    <row r="5538" spans="1:2" x14ac:dyDescent="0.25">
      <c r="A5538" s="115" t="s">
        <v>7432</v>
      </c>
      <c r="B5538" s="193">
        <v>51297</v>
      </c>
    </row>
    <row r="5539" spans="1:2" x14ac:dyDescent="0.25">
      <c r="A5539" s="115" t="s">
        <v>7433</v>
      </c>
      <c r="B5539" s="193">
        <v>51298</v>
      </c>
    </row>
    <row r="5540" spans="1:2" x14ac:dyDescent="0.25">
      <c r="A5540" s="115" t="s">
        <v>7434</v>
      </c>
      <c r="B5540" s="193">
        <v>51299</v>
      </c>
    </row>
    <row r="5541" spans="1:2" x14ac:dyDescent="0.25">
      <c r="A5541" s="115" t="s">
        <v>7435</v>
      </c>
      <c r="B5541" s="193">
        <v>51300</v>
      </c>
    </row>
    <row r="5542" spans="1:2" x14ac:dyDescent="0.25">
      <c r="A5542" s="115" t="s">
        <v>7436</v>
      </c>
      <c r="B5542" s="193">
        <v>51301</v>
      </c>
    </row>
    <row r="5543" spans="1:2" x14ac:dyDescent="0.25">
      <c r="A5543" s="115" t="s">
        <v>7437</v>
      </c>
      <c r="B5543" s="193">
        <v>51302</v>
      </c>
    </row>
    <row r="5544" spans="1:2" x14ac:dyDescent="0.25">
      <c r="A5544" s="115" t="s">
        <v>7438</v>
      </c>
      <c r="B5544" s="193">
        <v>51303</v>
      </c>
    </row>
    <row r="5545" spans="1:2" x14ac:dyDescent="0.25">
      <c r="A5545" s="115" t="s">
        <v>7439</v>
      </c>
      <c r="B5545" s="193">
        <v>51304</v>
      </c>
    </row>
    <row r="5546" spans="1:2" x14ac:dyDescent="0.25">
      <c r="A5546" s="115" t="s">
        <v>7440</v>
      </c>
      <c r="B5546" s="193">
        <v>51305</v>
      </c>
    </row>
    <row r="5547" spans="1:2" x14ac:dyDescent="0.25">
      <c r="A5547" s="115" t="s">
        <v>7441</v>
      </c>
      <c r="B5547" s="193">
        <v>51306</v>
      </c>
    </row>
    <row r="5548" spans="1:2" x14ac:dyDescent="0.25">
      <c r="A5548" s="115" t="s">
        <v>7442</v>
      </c>
      <c r="B5548" s="193">
        <v>51307</v>
      </c>
    </row>
    <row r="5549" spans="1:2" x14ac:dyDescent="0.25">
      <c r="A5549" s="115" t="s">
        <v>7443</v>
      </c>
      <c r="B5549" s="193">
        <v>51308</v>
      </c>
    </row>
    <row r="5550" spans="1:2" x14ac:dyDescent="0.25">
      <c r="A5550" s="115" t="s">
        <v>7444</v>
      </c>
      <c r="B5550" s="193">
        <v>51309</v>
      </c>
    </row>
    <row r="5551" spans="1:2" x14ac:dyDescent="0.25">
      <c r="A5551" s="115" t="s">
        <v>7445</v>
      </c>
      <c r="B5551" s="193">
        <v>51310</v>
      </c>
    </row>
    <row r="5552" spans="1:2" x14ac:dyDescent="0.25">
      <c r="A5552" s="115" t="s">
        <v>7446</v>
      </c>
      <c r="B5552" s="193">
        <v>51311</v>
      </c>
    </row>
    <row r="5553" spans="1:2" x14ac:dyDescent="0.25">
      <c r="A5553" s="115" t="s">
        <v>7447</v>
      </c>
      <c r="B5553" s="193">
        <v>51312</v>
      </c>
    </row>
    <row r="5554" spans="1:2" x14ac:dyDescent="0.25">
      <c r="A5554" s="115" t="s">
        <v>7448</v>
      </c>
      <c r="B5554" s="193">
        <v>51313</v>
      </c>
    </row>
    <row r="5555" spans="1:2" x14ac:dyDescent="0.25">
      <c r="A5555" s="115" t="s">
        <v>7449</v>
      </c>
      <c r="B5555" s="193">
        <v>51314</v>
      </c>
    </row>
    <row r="5556" spans="1:2" x14ac:dyDescent="0.25">
      <c r="A5556" s="115" t="s">
        <v>7450</v>
      </c>
      <c r="B5556" s="193">
        <v>51315</v>
      </c>
    </row>
    <row r="5557" spans="1:2" x14ac:dyDescent="0.25">
      <c r="A5557" s="115" t="s">
        <v>7451</v>
      </c>
      <c r="B5557" s="193">
        <v>51316</v>
      </c>
    </row>
    <row r="5558" spans="1:2" x14ac:dyDescent="0.25">
      <c r="A5558" s="115" t="s">
        <v>7452</v>
      </c>
      <c r="B5558" s="193">
        <v>51317</v>
      </c>
    </row>
    <row r="5559" spans="1:2" x14ac:dyDescent="0.25">
      <c r="A5559" s="115" t="s">
        <v>7453</v>
      </c>
      <c r="B5559" s="193">
        <v>51318</v>
      </c>
    </row>
    <row r="5560" spans="1:2" x14ac:dyDescent="0.25">
      <c r="A5560" s="115" t="s">
        <v>7454</v>
      </c>
      <c r="B5560" s="193">
        <v>51319</v>
      </c>
    </row>
    <row r="5561" spans="1:2" x14ac:dyDescent="0.25">
      <c r="A5561" s="115" t="s">
        <v>7455</v>
      </c>
      <c r="B5561" s="193">
        <v>51320</v>
      </c>
    </row>
    <row r="5562" spans="1:2" x14ac:dyDescent="0.25">
      <c r="A5562" s="115" t="s">
        <v>7456</v>
      </c>
      <c r="B5562" s="193">
        <v>51321</v>
      </c>
    </row>
    <row r="5563" spans="1:2" x14ac:dyDescent="0.25">
      <c r="A5563" s="115" t="s">
        <v>7457</v>
      </c>
      <c r="B5563" s="193">
        <v>51322</v>
      </c>
    </row>
    <row r="5564" spans="1:2" x14ac:dyDescent="0.25">
      <c r="A5564" s="115" t="s">
        <v>7458</v>
      </c>
      <c r="B5564" s="193">
        <v>51323</v>
      </c>
    </row>
    <row r="5565" spans="1:2" x14ac:dyDescent="0.25">
      <c r="A5565" s="115" t="s">
        <v>7459</v>
      </c>
      <c r="B5565" s="193">
        <v>51324</v>
      </c>
    </row>
    <row r="5566" spans="1:2" x14ac:dyDescent="0.25">
      <c r="A5566" s="115" t="s">
        <v>7460</v>
      </c>
      <c r="B5566" s="193">
        <v>51325</v>
      </c>
    </row>
    <row r="5567" spans="1:2" x14ac:dyDescent="0.25">
      <c r="A5567" s="115" t="s">
        <v>7461</v>
      </c>
      <c r="B5567" s="193">
        <v>51326</v>
      </c>
    </row>
    <row r="5568" spans="1:2" x14ac:dyDescent="0.25">
      <c r="A5568" s="115" t="s">
        <v>7462</v>
      </c>
      <c r="B5568" s="193">
        <v>51327</v>
      </c>
    </row>
    <row r="5569" spans="1:2" x14ac:dyDescent="0.25">
      <c r="A5569" s="115" t="s">
        <v>7463</v>
      </c>
      <c r="B5569" s="193">
        <v>51328</v>
      </c>
    </row>
    <row r="5570" spans="1:2" x14ac:dyDescent="0.25">
      <c r="A5570" s="115" t="s">
        <v>7464</v>
      </c>
      <c r="B5570" s="193">
        <v>51329</v>
      </c>
    </row>
    <row r="5571" spans="1:2" x14ac:dyDescent="0.25">
      <c r="A5571" s="115" t="s">
        <v>7465</v>
      </c>
      <c r="B5571" s="193">
        <v>51330</v>
      </c>
    </row>
    <row r="5572" spans="1:2" x14ac:dyDescent="0.25">
      <c r="A5572" s="115" t="s">
        <v>7466</v>
      </c>
      <c r="B5572" s="193">
        <v>51331</v>
      </c>
    </row>
    <row r="5573" spans="1:2" x14ac:dyDescent="0.25">
      <c r="A5573" s="115" t="s">
        <v>7467</v>
      </c>
      <c r="B5573" s="193">
        <v>51332</v>
      </c>
    </row>
    <row r="5574" spans="1:2" x14ac:dyDescent="0.25">
      <c r="A5574" s="115" t="s">
        <v>7468</v>
      </c>
      <c r="B5574" s="193">
        <v>51333</v>
      </c>
    </row>
    <row r="5575" spans="1:2" x14ac:dyDescent="0.25">
      <c r="A5575" s="115" t="s">
        <v>7469</v>
      </c>
      <c r="B5575" s="193">
        <v>51334</v>
      </c>
    </row>
    <row r="5576" spans="1:2" x14ac:dyDescent="0.25">
      <c r="A5576" s="115" t="s">
        <v>7470</v>
      </c>
      <c r="B5576" s="193">
        <v>51335</v>
      </c>
    </row>
    <row r="5577" spans="1:2" x14ac:dyDescent="0.25">
      <c r="A5577" s="115" t="s">
        <v>7471</v>
      </c>
      <c r="B5577" s="193">
        <v>51336</v>
      </c>
    </row>
    <row r="5578" spans="1:2" x14ac:dyDescent="0.25">
      <c r="A5578" s="115" t="s">
        <v>7472</v>
      </c>
      <c r="B5578" s="193">
        <v>51337</v>
      </c>
    </row>
    <row r="5579" spans="1:2" x14ac:dyDescent="0.25">
      <c r="A5579" s="115" t="s">
        <v>7473</v>
      </c>
      <c r="B5579" s="193">
        <v>51338</v>
      </c>
    </row>
    <row r="5580" spans="1:2" x14ac:dyDescent="0.25">
      <c r="A5580" s="115" t="s">
        <v>7474</v>
      </c>
      <c r="B5580" s="193">
        <v>51339</v>
      </c>
    </row>
    <row r="5581" spans="1:2" x14ac:dyDescent="0.25">
      <c r="A5581" s="115" t="s">
        <v>7475</v>
      </c>
      <c r="B5581" s="193">
        <v>51340</v>
      </c>
    </row>
    <row r="5582" spans="1:2" x14ac:dyDescent="0.25">
      <c r="A5582" s="115" t="s">
        <v>7476</v>
      </c>
      <c r="B5582" s="193">
        <v>51341</v>
      </c>
    </row>
    <row r="5583" spans="1:2" x14ac:dyDescent="0.25">
      <c r="A5583" s="115" t="s">
        <v>7477</v>
      </c>
      <c r="B5583" s="193">
        <v>51342</v>
      </c>
    </row>
    <row r="5584" spans="1:2" x14ac:dyDescent="0.25">
      <c r="A5584" s="115" t="s">
        <v>7478</v>
      </c>
      <c r="B5584" s="193">
        <v>51343</v>
      </c>
    </row>
    <row r="5585" spans="1:2" x14ac:dyDescent="0.25">
      <c r="A5585" s="115" t="s">
        <v>7479</v>
      </c>
      <c r="B5585" s="193">
        <v>51344</v>
      </c>
    </row>
    <row r="5586" spans="1:2" x14ac:dyDescent="0.25">
      <c r="A5586" s="115" t="s">
        <v>7480</v>
      </c>
      <c r="B5586" s="193">
        <v>51345</v>
      </c>
    </row>
    <row r="5587" spans="1:2" x14ac:dyDescent="0.25">
      <c r="A5587" s="115" t="s">
        <v>7481</v>
      </c>
      <c r="B5587" s="193">
        <v>51346</v>
      </c>
    </row>
    <row r="5588" spans="1:2" x14ac:dyDescent="0.25">
      <c r="A5588" s="115" t="s">
        <v>7482</v>
      </c>
      <c r="B5588" s="193">
        <v>51347</v>
      </c>
    </row>
    <row r="5589" spans="1:2" x14ac:dyDescent="0.25">
      <c r="A5589" s="115" t="s">
        <v>7483</v>
      </c>
      <c r="B5589" s="193">
        <v>51348</v>
      </c>
    </row>
    <row r="5590" spans="1:2" x14ac:dyDescent="0.25">
      <c r="A5590" s="115" t="s">
        <v>7484</v>
      </c>
      <c r="B5590" s="193">
        <v>51349</v>
      </c>
    </row>
    <row r="5591" spans="1:2" x14ac:dyDescent="0.25">
      <c r="A5591" s="115" t="s">
        <v>7485</v>
      </c>
      <c r="B5591" s="193">
        <v>51350</v>
      </c>
    </row>
    <row r="5592" spans="1:2" x14ac:dyDescent="0.25">
      <c r="A5592" s="115" t="s">
        <v>7486</v>
      </c>
      <c r="B5592" s="193">
        <v>51351</v>
      </c>
    </row>
    <row r="5593" spans="1:2" x14ac:dyDescent="0.25">
      <c r="A5593" s="115" t="s">
        <v>7487</v>
      </c>
      <c r="B5593" s="193">
        <v>51352</v>
      </c>
    </row>
    <row r="5594" spans="1:2" x14ac:dyDescent="0.25">
      <c r="A5594" s="115" t="s">
        <v>7488</v>
      </c>
      <c r="B5594" s="193">
        <v>51353</v>
      </c>
    </row>
    <row r="5595" spans="1:2" x14ac:dyDescent="0.25">
      <c r="A5595" s="115" t="s">
        <v>7489</v>
      </c>
      <c r="B5595" s="193">
        <v>51354</v>
      </c>
    </row>
    <row r="5596" spans="1:2" x14ac:dyDescent="0.25">
      <c r="A5596" s="115" t="s">
        <v>7490</v>
      </c>
      <c r="B5596" s="193">
        <v>51355</v>
      </c>
    </row>
    <row r="5597" spans="1:2" x14ac:dyDescent="0.25">
      <c r="A5597" s="115" t="s">
        <v>7491</v>
      </c>
      <c r="B5597" s="193">
        <v>51356</v>
      </c>
    </row>
    <row r="5598" spans="1:2" x14ac:dyDescent="0.25">
      <c r="A5598" s="115" t="s">
        <v>7492</v>
      </c>
      <c r="B5598" s="193">
        <v>51357</v>
      </c>
    </row>
    <row r="5599" spans="1:2" x14ac:dyDescent="0.25">
      <c r="A5599" s="115" t="s">
        <v>7493</v>
      </c>
      <c r="B5599" s="193">
        <v>51358</v>
      </c>
    </row>
    <row r="5600" spans="1:2" x14ac:dyDescent="0.25">
      <c r="A5600" s="115" t="s">
        <v>7494</v>
      </c>
      <c r="B5600" s="193">
        <v>51359</v>
      </c>
    </row>
    <row r="5601" spans="1:2" x14ac:dyDescent="0.25">
      <c r="A5601" s="115" t="s">
        <v>7495</v>
      </c>
      <c r="B5601" s="193">
        <v>51360</v>
      </c>
    </row>
    <row r="5602" spans="1:2" x14ac:dyDescent="0.25">
      <c r="A5602" s="115" t="s">
        <v>7496</v>
      </c>
      <c r="B5602" s="193">
        <v>51361</v>
      </c>
    </row>
    <row r="5603" spans="1:2" x14ac:dyDescent="0.25">
      <c r="A5603" s="115" t="s">
        <v>7497</v>
      </c>
      <c r="B5603" s="193">
        <v>51362</v>
      </c>
    </row>
    <row r="5604" spans="1:2" x14ac:dyDescent="0.25">
      <c r="A5604" s="115" t="s">
        <v>7498</v>
      </c>
      <c r="B5604" s="193">
        <v>51363</v>
      </c>
    </row>
    <row r="5605" spans="1:2" x14ac:dyDescent="0.25">
      <c r="A5605" s="115" t="s">
        <v>7499</v>
      </c>
      <c r="B5605" s="193">
        <v>51364</v>
      </c>
    </row>
    <row r="5606" spans="1:2" x14ac:dyDescent="0.25">
      <c r="A5606" s="115" t="s">
        <v>7500</v>
      </c>
      <c r="B5606" s="193">
        <v>51365</v>
      </c>
    </row>
    <row r="5607" spans="1:2" x14ac:dyDescent="0.25">
      <c r="A5607" s="115" t="s">
        <v>7501</v>
      </c>
      <c r="B5607" s="193">
        <v>51366</v>
      </c>
    </row>
    <row r="5608" spans="1:2" x14ac:dyDescent="0.25">
      <c r="A5608" s="115" t="s">
        <v>7502</v>
      </c>
      <c r="B5608" s="193">
        <v>51367</v>
      </c>
    </row>
    <row r="5609" spans="1:2" x14ac:dyDescent="0.25">
      <c r="A5609" s="115" t="s">
        <v>7503</v>
      </c>
      <c r="B5609" s="193">
        <v>51368</v>
      </c>
    </row>
    <row r="5610" spans="1:2" x14ac:dyDescent="0.25">
      <c r="A5610" s="115" t="s">
        <v>7504</v>
      </c>
      <c r="B5610" s="193">
        <v>51369</v>
      </c>
    </row>
    <row r="5611" spans="1:2" x14ac:dyDescent="0.25">
      <c r="A5611" s="115" t="s">
        <v>7505</v>
      </c>
      <c r="B5611" s="193">
        <v>51370</v>
      </c>
    </row>
    <row r="5612" spans="1:2" x14ac:dyDescent="0.25">
      <c r="A5612" s="115" t="s">
        <v>7506</v>
      </c>
      <c r="B5612" s="193">
        <v>51371</v>
      </c>
    </row>
    <row r="5613" spans="1:2" x14ac:dyDescent="0.25">
      <c r="A5613" s="115" t="s">
        <v>7507</v>
      </c>
      <c r="B5613" s="193">
        <v>51372</v>
      </c>
    </row>
    <row r="5614" spans="1:2" x14ac:dyDescent="0.25">
      <c r="A5614" s="115" t="s">
        <v>7508</v>
      </c>
      <c r="B5614" s="193">
        <v>51373</v>
      </c>
    </row>
    <row r="5615" spans="1:2" x14ac:dyDescent="0.25">
      <c r="A5615" s="115" t="s">
        <v>7509</v>
      </c>
      <c r="B5615" s="193">
        <v>51374</v>
      </c>
    </row>
    <row r="5616" spans="1:2" x14ac:dyDescent="0.25">
      <c r="A5616" s="115" t="s">
        <v>7510</v>
      </c>
      <c r="B5616" s="193">
        <v>51375</v>
      </c>
    </row>
    <row r="5617" spans="1:2" x14ac:dyDescent="0.25">
      <c r="A5617" s="115" t="s">
        <v>7511</v>
      </c>
      <c r="B5617" s="193">
        <v>51376</v>
      </c>
    </row>
    <row r="5618" spans="1:2" x14ac:dyDescent="0.25">
      <c r="A5618" s="115" t="s">
        <v>7512</v>
      </c>
      <c r="B5618" s="193">
        <v>51377</v>
      </c>
    </row>
    <row r="5619" spans="1:2" x14ac:dyDescent="0.25">
      <c r="A5619" s="115" t="s">
        <v>7513</v>
      </c>
      <c r="B5619" s="193">
        <v>51378</v>
      </c>
    </row>
    <row r="5620" spans="1:2" x14ac:dyDescent="0.25">
      <c r="A5620" s="115" t="s">
        <v>7514</v>
      </c>
      <c r="B5620" s="193">
        <v>51379</v>
      </c>
    </row>
    <row r="5621" spans="1:2" x14ac:dyDescent="0.25">
      <c r="A5621" s="115" t="s">
        <v>7515</v>
      </c>
      <c r="B5621" s="193">
        <v>51380</v>
      </c>
    </row>
    <row r="5622" spans="1:2" x14ac:dyDescent="0.25">
      <c r="A5622" s="115" t="s">
        <v>7516</v>
      </c>
      <c r="B5622" s="193">
        <v>51381</v>
      </c>
    </row>
    <row r="5623" spans="1:2" x14ac:dyDescent="0.25">
      <c r="A5623" s="115" t="s">
        <v>7517</v>
      </c>
      <c r="B5623" s="193">
        <v>51382</v>
      </c>
    </row>
    <row r="5624" spans="1:2" x14ac:dyDescent="0.25">
      <c r="A5624" s="115" t="s">
        <v>7518</v>
      </c>
      <c r="B5624" s="193">
        <v>51383</v>
      </c>
    </row>
    <row r="5625" spans="1:2" x14ac:dyDescent="0.25">
      <c r="A5625" s="115" t="s">
        <v>7519</v>
      </c>
      <c r="B5625" s="193">
        <v>51384</v>
      </c>
    </row>
    <row r="5626" spans="1:2" x14ac:dyDescent="0.25">
      <c r="A5626" s="115" t="s">
        <v>7520</v>
      </c>
      <c r="B5626" s="193">
        <v>51385</v>
      </c>
    </row>
    <row r="5627" spans="1:2" x14ac:dyDescent="0.25">
      <c r="A5627" s="115" t="s">
        <v>7521</v>
      </c>
      <c r="B5627" s="193">
        <v>51386</v>
      </c>
    </row>
    <row r="5628" spans="1:2" x14ac:dyDescent="0.25">
      <c r="A5628" s="115" t="s">
        <v>7522</v>
      </c>
      <c r="B5628" s="193">
        <v>51387</v>
      </c>
    </row>
    <row r="5629" spans="1:2" x14ac:dyDescent="0.25">
      <c r="A5629" s="115" t="s">
        <v>7523</v>
      </c>
      <c r="B5629" s="193">
        <v>51388</v>
      </c>
    </row>
    <row r="5630" spans="1:2" x14ac:dyDescent="0.25">
      <c r="A5630" s="115" t="s">
        <v>7524</v>
      </c>
      <c r="B5630" s="193">
        <v>51389</v>
      </c>
    </row>
    <row r="5631" spans="1:2" x14ac:dyDescent="0.25">
      <c r="A5631" s="115" t="s">
        <v>7525</v>
      </c>
      <c r="B5631" s="193">
        <v>51390</v>
      </c>
    </row>
    <row r="5632" spans="1:2" x14ac:dyDescent="0.25">
      <c r="A5632" s="115" t="s">
        <v>7526</v>
      </c>
      <c r="B5632" s="193">
        <v>51391</v>
      </c>
    </row>
    <row r="5633" spans="1:2" x14ac:dyDescent="0.25">
      <c r="A5633" s="115" t="s">
        <v>7527</v>
      </c>
      <c r="B5633" s="193">
        <v>51392</v>
      </c>
    </row>
    <row r="5634" spans="1:2" x14ac:dyDescent="0.25">
      <c r="A5634" s="115" t="s">
        <v>7528</v>
      </c>
      <c r="B5634" s="193">
        <v>51393</v>
      </c>
    </row>
    <row r="5635" spans="1:2" x14ac:dyDescent="0.25">
      <c r="A5635" s="115" t="s">
        <v>7529</v>
      </c>
      <c r="B5635" s="193">
        <v>51394</v>
      </c>
    </row>
    <row r="5636" spans="1:2" x14ac:dyDescent="0.25">
      <c r="A5636" s="115" t="s">
        <v>7530</v>
      </c>
      <c r="B5636" s="193">
        <v>51395</v>
      </c>
    </row>
    <row r="5637" spans="1:2" x14ac:dyDescent="0.25">
      <c r="A5637" s="115" t="s">
        <v>7531</v>
      </c>
      <c r="B5637" s="193">
        <v>51396</v>
      </c>
    </row>
    <row r="5638" spans="1:2" x14ac:dyDescent="0.25">
      <c r="A5638" s="115" t="s">
        <v>7532</v>
      </c>
      <c r="B5638" s="193">
        <v>51397</v>
      </c>
    </row>
    <row r="5639" spans="1:2" x14ac:dyDescent="0.25">
      <c r="A5639" s="115" t="s">
        <v>7533</v>
      </c>
      <c r="B5639" s="193">
        <v>51398</v>
      </c>
    </row>
    <row r="5640" spans="1:2" x14ac:dyDescent="0.25">
      <c r="A5640" s="115" t="s">
        <v>7534</v>
      </c>
      <c r="B5640" s="193">
        <v>51399</v>
      </c>
    </row>
    <row r="5641" spans="1:2" x14ac:dyDescent="0.25">
      <c r="A5641" s="115" t="s">
        <v>7535</v>
      </c>
      <c r="B5641" s="193">
        <v>51400</v>
      </c>
    </row>
    <row r="5642" spans="1:2" x14ac:dyDescent="0.25">
      <c r="A5642" s="115" t="s">
        <v>7536</v>
      </c>
      <c r="B5642" s="193">
        <v>51401</v>
      </c>
    </row>
    <row r="5643" spans="1:2" x14ac:dyDescent="0.25">
      <c r="A5643" s="115" t="s">
        <v>7537</v>
      </c>
      <c r="B5643" s="193">
        <v>51402</v>
      </c>
    </row>
    <row r="5644" spans="1:2" x14ac:dyDescent="0.25">
      <c r="A5644" s="115" t="s">
        <v>7538</v>
      </c>
      <c r="B5644" s="193">
        <v>51403</v>
      </c>
    </row>
    <row r="5645" spans="1:2" x14ac:dyDescent="0.25">
      <c r="A5645" s="115" t="s">
        <v>7539</v>
      </c>
      <c r="B5645" s="193">
        <v>51404</v>
      </c>
    </row>
    <row r="5646" spans="1:2" x14ac:dyDescent="0.25">
      <c r="A5646" s="115" t="s">
        <v>7540</v>
      </c>
      <c r="B5646" s="193">
        <v>51405</v>
      </c>
    </row>
    <row r="5647" spans="1:2" x14ac:dyDescent="0.25">
      <c r="A5647" s="115" t="s">
        <v>7541</v>
      </c>
      <c r="B5647" s="193">
        <v>51406</v>
      </c>
    </row>
    <row r="5648" spans="1:2" x14ac:dyDescent="0.25">
      <c r="A5648" s="115" t="s">
        <v>7542</v>
      </c>
      <c r="B5648" s="193">
        <v>51407</v>
      </c>
    </row>
    <row r="5649" spans="1:2" x14ac:dyDescent="0.25">
      <c r="A5649" s="115" t="s">
        <v>7543</v>
      </c>
      <c r="B5649" s="193">
        <v>51408</v>
      </c>
    </row>
    <row r="5650" spans="1:2" x14ac:dyDescent="0.25">
      <c r="A5650" s="115" t="s">
        <v>7544</v>
      </c>
      <c r="B5650" s="193">
        <v>51409</v>
      </c>
    </row>
    <row r="5651" spans="1:2" x14ac:dyDescent="0.25">
      <c r="A5651" s="115" t="s">
        <v>7545</v>
      </c>
      <c r="B5651" s="193">
        <v>51410</v>
      </c>
    </row>
    <row r="5652" spans="1:2" x14ac:dyDescent="0.25">
      <c r="A5652" s="115" t="s">
        <v>7546</v>
      </c>
      <c r="B5652" s="193">
        <v>51411</v>
      </c>
    </row>
    <row r="5653" spans="1:2" x14ac:dyDescent="0.25">
      <c r="A5653" s="115" t="s">
        <v>7547</v>
      </c>
      <c r="B5653" s="193">
        <v>51412</v>
      </c>
    </row>
    <row r="5654" spans="1:2" x14ac:dyDescent="0.25">
      <c r="A5654" s="115" t="s">
        <v>7548</v>
      </c>
      <c r="B5654" s="193">
        <v>51413</v>
      </c>
    </row>
    <row r="5655" spans="1:2" x14ac:dyDescent="0.25">
      <c r="A5655" s="115" t="s">
        <v>7549</v>
      </c>
      <c r="B5655" s="193">
        <v>51414</v>
      </c>
    </row>
    <row r="5656" spans="1:2" x14ac:dyDescent="0.25">
      <c r="A5656" s="115" t="s">
        <v>7550</v>
      </c>
      <c r="B5656" s="193">
        <v>51415</v>
      </c>
    </row>
    <row r="5657" spans="1:2" x14ac:dyDescent="0.25">
      <c r="A5657" s="115" t="s">
        <v>7551</v>
      </c>
      <c r="B5657" s="193">
        <v>51416</v>
      </c>
    </row>
    <row r="5658" spans="1:2" x14ac:dyDescent="0.25">
      <c r="A5658" s="115" t="s">
        <v>7552</v>
      </c>
      <c r="B5658" s="193">
        <v>51417</v>
      </c>
    </row>
    <row r="5659" spans="1:2" x14ac:dyDescent="0.25">
      <c r="A5659" s="115" t="s">
        <v>7553</v>
      </c>
      <c r="B5659" s="193">
        <v>51418</v>
      </c>
    </row>
    <row r="5660" spans="1:2" x14ac:dyDescent="0.25">
      <c r="A5660" s="115" t="s">
        <v>7554</v>
      </c>
      <c r="B5660" s="193">
        <v>51419</v>
      </c>
    </row>
    <row r="5661" spans="1:2" x14ac:dyDescent="0.25">
      <c r="A5661" s="115" t="s">
        <v>7555</v>
      </c>
      <c r="B5661" s="193">
        <v>51420</v>
      </c>
    </row>
    <row r="5662" spans="1:2" x14ac:dyDescent="0.25">
      <c r="A5662" s="115" t="s">
        <v>7556</v>
      </c>
      <c r="B5662" s="193">
        <v>51421</v>
      </c>
    </row>
    <row r="5663" spans="1:2" x14ac:dyDescent="0.25">
      <c r="A5663" s="115" t="s">
        <v>7557</v>
      </c>
      <c r="B5663" s="193">
        <v>51422</v>
      </c>
    </row>
    <row r="5664" spans="1:2" x14ac:dyDescent="0.25">
      <c r="A5664" s="115" t="s">
        <v>7558</v>
      </c>
      <c r="B5664" s="193">
        <v>51423</v>
      </c>
    </row>
    <row r="5665" spans="1:2" x14ac:dyDescent="0.25">
      <c r="A5665" s="115" t="s">
        <v>7559</v>
      </c>
      <c r="B5665" s="193">
        <v>51424</v>
      </c>
    </row>
    <row r="5666" spans="1:2" x14ac:dyDescent="0.25">
      <c r="A5666" s="115" t="s">
        <v>7560</v>
      </c>
      <c r="B5666" s="193">
        <v>51425</v>
      </c>
    </row>
    <row r="5667" spans="1:2" x14ac:dyDescent="0.25">
      <c r="A5667" s="115" t="s">
        <v>7561</v>
      </c>
      <c r="B5667" s="193">
        <v>51426</v>
      </c>
    </row>
    <row r="5668" spans="1:2" x14ac:dyDescent="0.25">
      <c r="A5668" s="115" t="s">
        <v>7562</v>
      </c>
      <c r="B5668" s="193">
        <v>51427</v>
      </c>
    </row>
    <row r="5669" spans="1:2" x14ac:dyDescent="0.25">
      <c r="A5669" s="115" t="s">
        <v>7563</v>
      </c>
      <c r="B5669" s="193">
        <v>51428</v>
      </c>
    </row>
    <row r="5670" spans="1:2" x14ac:dyDescent="0.25">
      <c r="A5670" s="115" t="s">
        <v>7564</v>
      </c>
      <c r="B5670" s="193">
        <v>51429</v>
      </c>
    </row>
    <row r="5671" spans="1:2" x14ac:dyDescent="0.25">
      <c r="A5671" s="115" t="s">
        <v>7565</v>
      </c>
      <c r="B5671" s="193">
        <v>51430</v>
      </c>
    </row>
    <row r="5672" spans="1:2" x14ac:dyDescent="0.25">
      <c r="A5672" s="115" t="s">
        <v>7566</v>
      </c>
      <c r="B5672" s="193">
        <v>51431</v>
      </c>
    </row>
    <row r="5673" spans="1:2" x14ac:dyDescent="0.25">
      <c r="A5673" s="115" t="s">
        <v>7567</v>
      </c>
      <c r="B5673" s="193">
        <v>51432</v>
      </c>
    </row>
    <row r="5674" spans="1:2" x14ac:dyDescent="0.25">
      <c r="A5674" s="115" t="s">
        <v>7568</v>
      </c>
      <c r="B5674" s="193">
        <v>51433</v>
      </c>
    </row>
    <row r="5675" spans="1:2" x14ac:dyDescent="0.25">
      <c r="A5675" s="115" t="s">
        <v>7569</v>
      </c>
      <c r="B5675" s="193">
        <v>51434</v>
      </c>
    </row>
    <row r="5676" spans="1:2" x14ac:dyDescent="0.25">
      <c r="A5676" s="115" t="s">
        <v>7570</v>
      </c>
      <c r="B5676" s="193">
        <v>51435</v>
      </c>
    </row>
    <row r="5677" spans="1:2" x14ac:dyDescent="0.25">
      <c r="A5677" s="115" t="s">
        <v>7571</v>
      </c>
      <c r="B5677" s="193">
        <v>51436</v>
      </c>
    </row>
    <row r="5678" spans="1:2" x14ac:dyDescent="0.25">
      <c r="A5678" s="115" t="s">
        <v>7572</v>
      </c>
      <c r="B5678" s="193">
        <v>51437</v>
      </c>
    </row>
    <row r="5679" spans="1:2" x14ac:dyDescent="0.25">
      <c r="A5679" s="115" t="s">
        <v>7573</v>
      </c>
      <c r="B5679" s="193">
        <v>51438</v>
      </c>
    </row>
    <row r="5680" spans="1:2" x14ac:dyDescent="0.25">
      <c r="A5680" s="115" t="s">
        <v>7574</v>
      </c>
      <c r="B5680" s="193">
        <v>51439</v>
      </c>
    </row>
    <row r="5681" spans="1:2" x14ac:dyDescent="0.25">
      <c r="A5681" s="115" t="s">
        <v>7575</v>
      </c>
      <c r="B5681" s="193">
        <v>51440</v>
      </c>
    </row>
    <row r="5682" spans="1:2" x14ac:dyDescent="0.25">
      <c r="A5682" s="115" t="s">
        <v>7576</v>
      </c>
      <c r="B5682" s="193">
        <v>51441</v>
      </c>
    </row>
    <row r="5683" spans="1:2" x14ac:dyDescent="0.25">
      <c r="A5683" s="115" t="s">
        <v>7577</v>
      </c>
      <c r="B5683" s="193">
        <v>51442</v>
      </c>
    </row>
    <row r="5684" spans="1:2" x14ac:dyDescent="0.25">
      <c r="A5684" s="115" t="s">
        <v>7578</v>
      </c>
      <c r="B5684" s="193">
        <v>51443</v>
      </c>
    </row>
    <row r="5685" spans="1:2" x14ac:dyDescent="0.25">
      <c r="A5685" s="115" t="s">
        <v>7579</v>
      </c>
      <c r="B5685" s="193">
        <v>51444</v>
      </c>
    </row>
    <row r="5686" spans="1:2" x14ac:dyDescent="0.25">
      <c r="A5686" s="115" t="s">
        <v>7580</v>
      </c>
      <c r="B5686" s="193">
        <v>51445</v>
      </c>
    </row>
    <row r="5687" spans="1:2" x14ac:dyDescent="0.25">
      <c r="A5687" s="115" t="s">
        <v>7581</v>
      </c>
      <c r="B5687" s="193">
        <v>51446</v>
      </c>
    </row>
    <row r="5688" spans="1:2" x14ac:dyDescent="0.25">
      <c r="A5688" s="115" t="s">
        <v>7582</v>
      </c>
      <c r="B5688" s="193">
        <v>51447</v>
      </c>
    </row>
    <row r="5689" spans="1:2" x14ac:dyDescent="0.25">
      <c r="A5689" s="115" t="s">
        <v>7583</v>
      </c>
      <c r="B5689" s="193">
        <v>51448</v>
      </c>
    </row>
    <row r="5690" spans="1:2" x14ac:dyDescent="0.25">
      <c r="A5690" s="115" t="s">
        <v>7584</v>
      </c>
      <c r="B5690" s="193">
        <v>51449</v>
      </c>
    </row>
    <row r="5691" spans="1:2" x14ac:dyDescent="0.25">
      <c r="A5691" s="115" t="s">
        <v>7585</v>
      </c>
      <c r="B5691" s="193">
        <v>51450</v>
      </c>
    </row>
    <row r="5692" spans="1:2" x14ac:dyDescent="0.25">
      <c r="A5692" s="115" t="s">
        <v>7586</v>
      </c>
      <c r="B5692" s="193">
        <v>51451</v>
      </c>
    </row>
    <row r="5693" spans="1:2" x14ac:dyDescent="0.25">
      <c r="A5693" s="115" t="s">
        <v>7587</v>
      </c>
      <c r="B5693" s="193">
        <v>51452</v>
      </c>
    </row>
    <row r="5694" spans="1:2" x14ac:dyDescent="0.25">
      <c r="A5694" s="115" t="s">
        <v>7588</v>
      </c>
      <c r="B5694" s="193">
        <v>51453</v>
      </c>
    </row>
    <row r="5695" spans="1:2" x14ac:dyDescent="0.25">
      <c r="A5695" s="115" t="s">
        <v>7589</v>
      </c>
      <c r="B5695" s="193">
        <v>51454</v>
      </c>
    </row>
    <row r="5696" spans="1:2" x14ac:dyDescent="0.25">
      <c r="A5696" s="115" t="s">
        <v>7590</v>
      </c>
      <c r="B5696" s="193">
        <v>51455</v>
      </c>
    </row>
    <row r="5697" spans="1:2" x14ac:dyDescent="0.25">
      <c r="A5697" s="115" t="s">
        <v>7591</v>
      </c>
      <c r="B5697" s="193">
        <v>51456</v>
      </c>
    </row>
    <row r="5698" spans="1:2" x14ac:dyDescent="0.25">
      <c r="A5698" s="115" t="s">
        <v>7592</v>
      </c>
      <c r="B5698" s="193">
        <v>51457</v>
      </c>
    </row>
    <row r="5699" spans="1:2" x14ac:dyDescent="0.25">
      <c r="A5699" s="115" t="s">
        <v>7593</v>
      </c>
      <c r="B5699" s="193">
        <v>51458</v>
      </c>
    </row>
    <row r="5700" spans="1:2" x14ac:dyDescent="0.25">
      <c r="A5700" s="115" t="s">
        <v>7594</v>
      </c>
      <c r="B5700" s="193">
        <v>51459</v>
      </c>
    </row>
    <row r="5701" spans="1:2" x14ac:dyDescent="0.25">
      <c r="A5701" s="115" t="s">
        <v>7595</v>
      </c>
      <c r="B5701" s="193">
        <v>51460</v>
      </c>
    </row>
    <row r="5702" spans="1:2" x14ac:dyDescent="0.25">
      <c r="A5702" s="115" t="s">
        <v>7596</v>
      </c>
      <c r="B5702" s="193">
        <v>51461</v>
      </c>
    </row>
    <row r="5703" spans="1:2" x14ac:dyDescent="0.25">
      <c r="A5703" s="115" t="s">
        <v>7597</v>
      </c>
      <c r="B5703" s="193">
        <v>51462</v>
      </c>
    </row>
    <row r="5704" spans="1:2" x14ac:dyDescent="0.25">
      <c r="A5704" s="115" t="s">
        <v>7598</v>
      </c>
      <c r="B5704" s="193">
        <v>51463</v>
      </c>
    </row>
    <row r="5705" spans="1:2" x14ac:dyDescent="0.25">
      <c r="A5705" s="115" t="s">
        <v>7599</v>
      </c>
      <c r="B5705" s="193">
        <v>51464</v>
      </c>
    </row>
    <row r="5706" spans="1:2" x14ac:dyDescent="0.25">
      <c r="A5706" s="115" t="s">
        <v>7600</v>
      </c>
      <c r="B5706" s="193">
        <v>51465</v>
      </c>
    </row>
    <row r="5707" spans="1:2" x14ac:dyDescent="0.25">
      <c r="A5707" s="115" t="s">
        <v>7601</v>
      </c>
      <c r="B5707" s="193">
        <v>51466</v>
      </c>
    </row>
    <row r="5708" spans="1:2" x14ac:dyDescent="0.25">
      <c r="A5708" s="115" t="s">
        <v>7602</v>
      </c>
      <c r="B5708" s="193">
        <v>51467</v>
      </c>
    </row>
    <row r="5709" spans="1:2" x14ac:dyDescent="0.25">
      <c r="A5709" s="115" t="s">
        <v>7603</v>
      </c>
      <c r="B5709" s="193">
        <v>51468</v>
      </c>
    </row>
    <row r="5710" spans="1:2" x14ac:dyDescent="0.25">
      <c r="A5710" s="115" t="s">
        <v>7604</v>
      </c>
      <c r="B5710" s="193">
        <v>51469</v>
      </c>
    </row>
    <row r="5711" spans="1:2" x14ac:dyDescent="0.25">
      <c r="A5711" s="115" t="s">
        <v>7605</v>
      </c>
      <c r="B5711" s="193">
        <v>51470</v>
      </c>
    </row>
    <row r="5712" spans="1:2" x14ac:dyDescent="0.25">
      <c r="A5712" s="115" t="s">
        <v>7606</v>
      </c>
      <c r="B5712" s="193">
        <v>51471</v>
      </c>
    </row>
    <row r="5713" spans="1:2" x14ac:dyDescent="0.25">
      <c r="A5713" s="115" t="s">
        <v>7607</v>
      </c>
      <c r="B5713" s="193">
        <v>51472</v>
      </c>
    </row>
    <row r="5714" spans="1:2" x14ac:dyDescent="0.25">
      <c r="A5714" s="115" t="s">
        <v>7608</v>
      </c>
      <c r="B5714" s="193">
        <v>51473</v>
      </c>
    </row>
    <row r="5715" spans="1:2" x14ac:dyDescent="0.25">
      <c r="A5715" s="115" t="s">
        <v>7609</v>
      </c>
      <c r="B5715" s="193">
        <v>51474</v>
      </c>
    </row>
    <row r="5716" spans="1:2" x14ac:dyDescent="0.25">
      <c r="A5716" s="115" t="s">
        <v>7610</v>
      </c>
      <c r="B5716" s="193">
        <v>51475</v>
      </c>
    </row>
    <row r="5717" spans="1:2" x14ac:dyDescent="0.25">
      <c r="A5717" s="115" t="s">
        <v>7611</v>
      </c>
      <c r="B5717" s="193">
        <v>51476</v>
      </c>
    </row>
    <row r="5718" spans="1:2" x14ac:dyDescent="0.25">
      <c r="A5718" s="115" t="s">
        <v>7612</v>
      </c>
      <c r="B5718" s="193">
        <v>51477</v>
      </c>
    </row>
    <row r="5719" spans="1:2" x14ac:dyDescent="0.25">
      <c r="A5719" s="115" t="s">
        <v>7613</v>
      </c>
      <c r="B5719" s="193">
        <v>51478</v>
      </c>
    </row>
    <row r="5720" spans="1:2" x14ac:dyDescent="0.25">
      <c r="A5720" s="115" t="s">
        <v>7614</v>
      </c>
      <c r="B5720" s="193">
        <v>51479</v>
      </c>
    </row>
    <row r="5721" spans="1:2" x14ac:dyDescent="0.25">
      <c r="A5721" s="115" t="s">
        <v>7615</v>
      </c>
      <c r="B5721" s="193">
        <v>51480</v>
      </c>
    </row>
    <row r="5722" spans="1:2" x14ac:dyDescent="0.25">
      <c r="A5722" s="115" t="s">
        <v>7616</v>
      </c>
      <c r="B5722" s="193">
        <v>51481</v>
      </c>
    </row>
    <row r="5723" spans="1:2" x14ac:dyDescent="0.25">
      <c r="A5723" s="115" t="s">
        <v>7617</v>
      </c>
      <c r="B5723" s="193">
        <v>51482</v>
      </c>
    </row>
    <row r="5724" spans="1:2" x14ac:dyDescent="0.25">
      <c r="A5724" s="115" t="s">
        <v>7618</v>
      </c>
      <c r="B5724" s="193">
        <v>51483</v>
      </c>
    </row>
    <row r="5725" spans="1:2" x14ac:dyDescent="0.25">
      <c r="A5725" s="115" t="s">
        <v>7619</v>
      </c>
      <c r="B5725" s="193">
        <v>51484</v>
      </c>
    </row>
    <row r="5726" spans="1:2" x14ac:dyDescent="0.25">
      <c r="A5726" s="115" t="s">
        <v>7620</v>
      </c>
      <c r="B5726" s="193">
        <v>51485</v>
      </c>
    </row>
    <row r="5727" spans="1:2" x14ac:dyDescent="0.25">
      <c r="A5727" s="115" t="s">
        <v>7621</v>
      </c>
      <c r="B5727" s="193">
        <v>51486</v>
      </c>
    </row>
    <row r="5728" spans="1:2" x14ac:dyDescent="0.25">
      <c r="A5728" s="115" t="s">
        <v>7622</v>
      </c>
      <c r="B5728" s="193">
        <v>51487</v>
      </c>
    </row>
    <row r="5729" spans="1:2" x14ac:dyDescent="0.25">
      <c r="A5729" s="115" t="s">
        <v>7623</v>
      </c>
      <c r="B5729" s="193">
        <v>51488</v>
      </c>
    </row>
    <row r="5730" spans="1:2" x14ac:dyDescent="0.25">
      <c r="A5730" s="115" t="s">
        <v>7624</v>
      </c>
      <c r="B5730" s="193">
        <v>51489</v>
      </c>
    </row>
    <row r="5731" spans="1:2" x14ac:dyDescent="0.25">
      <c r="A5731" s="115" t="s">
        <v>7625</v>
      </c>
      <c r="B5731" s="193">
        <v>51490</v>
      </c>
    </row>
    <row r="5732" spans="1:2" x14ac:dyDescent="0.25">
      <c r="A5732" s="115" t="s">
        <v>7626</v>
      </c>
      <c r="B5732" s="193">
        <v>51491</v>
      </c>
    </row>
    <row r="5733" spans="1:2" x14ac:dyDescent="0.25">
      <c r="A5733" s="115" t="s">
        <v>7627</v>
      </c>
      <c r="B5733" s="193">
        <v>51492</v>
      </c>
    </row>
    <row r="5734" spans="1:2" x14ac:dyDescent="0.25">
      <c r="A5734" s="115" t="s">
        <v>7628</v>
      </c>
      <c r="B5734" s="193">
        <v>51493</v>
      </c>
    </row>
    <row r="5735" spans="1:2" x14ac:dyDescent="0.25">
      <c r="A5735" s="115" t="s">
        <v>7629</v>
      </c>
      <c r="B5735" s="193">
        <v>51494</v>
      </c>
    </row>
    <row r="5736" spans="1:2" x14ac:dyDescent="0.25">
      <c r="A5736" s="115" t="s">
        <v>7630</v>
      </c>
      <c r="B5736" s="193">
        <v>51495</v>
      </c>
    </row>
    <row r="5737" spans="1:2" x14ac:dyDescent="0.25">
      <c r="A5737" s="115" t="s">
        <v>7631</v>
      </c>
      <c r="B5737" s="193">
        <v>51496</v>
      </c>
    </row>
    <row r="5738" spans="1:2" x14ac:dyDescent="0.25">
      <c r="A5738" s="115" t="s">
        <v>7632</v>
      </c>
      <c r="B5738" s="193">
        <v>51497</v>
      </c>
    </row>
    <row r="5739" spans="1:2" x14ac:dyDescent="0.25">
      <c r="A5739" s="115" t="s">
        <v>7633</v>
      </c>
      <c r="B5739" s="193">
        <v>51498</v>
      </c>
    </row>
    <row r="5740" spans="1:2" x14ac:dyDescent="0.25">
      <c r="A5740" s="115" t="s">
        <v>7634</v>
      </c>
      <c r="B5740" s="193">
        <v>51499</v>
      </c>
    </row>
    <row r="5741" spans="1:2" x14ac:dyDescent="0.25">
      <c r="A5741" s="115" t="s">
        <v>7635</v>
      </c>
      <c r="B5741" s="193">
        <v>51500</v>
      </c>
    </row>
    <row r="5742" spans="1:2" x14ac:dyDescent="0.25">
      <c r="A5742" s="115" t="s">
        <v>7636</v>
      </c>
      <c r="B5742" s="193">
        <v>51501</v>
      </c>
    </row>
    <row r="5743" spans="1:2" x14ac:dyDescent="0.25">
      <c r="A5743" s="115" t="s">
        <v>7637</v>
      </c>
      <c r="B5743" s="193">
        <v>51502</v>
      </c>
    </row>
    <row r="5744" spans="1:2" x14ac:dyDescent="0.25">
      <c r="A5744" s="115" t="s">
        <v>7638</v>
      </c>
      <c r="B5744" s="193">
        <v>51503</v>
      </c>
    </row>
    <row r="5745" spans="1:2" x14ac:dyDescent="0.25">
      <c r="A5745" s="115" t="s">
        <v>7639</v>
      </c>
      <c r="B5745" s="193">
        <v>51504</v>
      </c>
    </row>
    <row r="5746" spans="1:2" x14ac:dyDescent="0.25">
      <c r="A5746" s="115" t="s">
        <v>7640</v>
      </c>
      <c r="B5746" s="193">
        <v>51505</v>
      </c>
    </row>
    <row r="5747" spans="1:2" x14ac:dyDescent="0.25">
      <c r="A5747" s="115" t="s">
        <v>7641</v>
      </c>
      <c r="B5747" s="193">
        <v>51506</v>
      </c>
    </row>
    <row r="5748" spans="1:2" x14ac:dyDescent="0.25">
      <c r="A5748" s="115" t="s">
        <v>7642</v>
      </c>
      <c r="B5748" s="193">
        <v>51507</v>
      </c>
    </row>
    <row r="5749" spans="1:2" x14ac:dyDescent="0.25">
      <c r="A5749" s="115" t="s">
        <v>7643</v>
      </c>
      <c r="B5749" s="193">
        <v>51508</v>
      </c>
    </row>
    <row r="5750" spans="1:2" x14ac:dyDescent="0.25">
      <c r="A5750" s="115" t="s">
        <v>7644</v>
      </c>
      <c r="B5750" s="193">
        <v>51509</v>
      </c>
    </row>
    <row r="5751" spans="1:2" x14ac:dyDescent="0.25">
      <c r="A5751" s="115" t="s">
        <v>7645</v>
      </c>
      <c r="B5751" s="193">
        <v>51510</v>
      </c>
    </row>
    <row r="5752" spans="1:2" x14ac:dyDescent="0.25">
      <c r="A5752" s="115" t="s">
        <v>7646</v>
      </c>
      <c r="B5752" s="193">
        <v>51511</v>
      </c>
    </row>
    <row r="5753" spans="1:2" x14ac:dyDescent="0.25">
      <c r="A5753" s="115" t="s">
        <v>7647</v>
      </c>
      <c r="B5753" s="193">
        <v>51512</v>
      </c>
    </row>
    <row r="5754" spans="1:2" x14ac:dyDescent="0.25">
      <c r="A5754" s="115" t="s">
        <v>7648</v>
      </c>
      <c r="B5754" s="193">
        <v>51513</v>
      </c>
    </row>
    <row r="5755" spans="1:2" x14ac:dyDescent="0.25">
      <c r="A5755" s="115" t="s">
        <v>7649</v>
      </c>
      <c r="B5755" s="193">
        <v>51514</v>
      </c>
    </row>
    <row r="5756" spans="1:2" x14ac:dyDescent="0.25">
      <c r="A5756" s="115" t="s">
        <v>7650</v>
      </c>
      <c r="B5756" s="193">
        <v>51515</v>
      </c>
    </row>
    <row r="5757" spans="1:2" x14ac:dyDescent="0.25">
      <c r="A5757" s="115" t="s">
        <v>7651</v>
      </c>
      <c r="B5757" s="193">
        <v>51516</v>
      </c>
    </row>
    <row r="5758" spans="1:2" x14ac:dyDescent="0.25">
      <c r="A5758" s="115" t="s">
        <v>7652</v>
      </c>
      <c r="B5758" s="193">
        <v>51517</v>
      </c>
    </row>
    <row r="5759" spans="1:2" x14ac:dyDescent="0.25">
      <c r="A5759" s="115" t="s">
        <v>7653</v>
      </c>
      <c r="B5759" s="193">
        <v>51518</v>
      </c>
    </row>
    <row r="5760" spans="1:2" x14ac:dyDescent="0.25">
      <c r="A5760" s="115" t="s">
        <v>7654</v>
      </c>
      <c r="B5760" s="193">
        <v>51519</v>
      </c>
    </row>
    <row r="5761" spans="1:2" x14ac:dyDescent="0.25">
      <c r="A5761" s="115" t="s">
        <v>7655</v>
      </c>
      <c r="B5761" s="193">
        <v>51520</v>
      </c>
    </row>
    <row r="5762" spans="1:2" x14ac:dyDescent="0.25">
      <c r="A5762" s="115" t="s">
        <v>7656</v>
      </c>
      <c r="B5762" s="193">
        <v>51521</v>
      </c>
    </row>
    <row r="5763" spans="1:2" x14ac:dyDescent="0.25">
      <c r="A5763" s="115" t="s">
        <v>7657</v>
      </c>
      <c r="B5763" s="193">
        <v>51522</v>
      </c>
    </row>
    <row r="5764" spans="1:2" x14ac:dyDescent="0.25">
      <c r="A5764" s="115" t="s">
        <v>7658</v>
      </c>
      <c r="B5764" s="193">
        <v>51523</v>
      </c>
    </row>
    <row r="5765" spans="1:2" x14ac:dyDescent="0.25">
      <c r="A5765" s="115" t="s">
        <v>7659</v>
      </c>
      <c r="B5765" s="193">
        <v>51524</v>
      </c>
    </row>
    <row r="5766" spans="1:2" x14ac:dyDescent="0.25">
      <c r="A5766" s="115" t="s">
        <v>7660</v>
      </c>
      <c r="B5766" s="193">
        <v>51525</v>
      </c>
    </row>
    <row r="5767" spans="1:2" x14ac:dyDescent="0.25">
      <c r="A5767" s="115" t="s">
        <v>7661</v>
      </c>
      <c r="B5767" s="193">
        <v>51526</v>
      </c>
    </row>
    <row r="5768" spans="1:2" x14ac:dyDescent="0.25">
      <c r="A5768" s="115" t="s">
        <v>7662</v>
      </c>
      <c r="B5768" s="193">
        <v>51527</v>
      </c>
    </row>
    <row r="5769" spans="1:2" x14ac:dyDescent="0.25">
      <c r="A5769" s="115" t="s">
        <v>7663</v>
      </c>
      <c r="B5769" s="193">
        <v>51528</v>
      </c>
    </row>
    <row r="5770" spans="1:2" x14ac:dyDescent="0.25">
      <c r="A5770" s="115" t="s">
        <v>7664</v>
      </c>
      <c r="B5770" s="193">
        <v>51529</v>
      </c>
    </row>
    <row r="5771" spans="1:2" x14ac:dyDescent="0.25">
      <c r="A5771" s="115" t="s">
        <v>7665</v>
      </c>
      <c r="B5771" s="193">
        <v>51530</v>
      </c>
    </row>
    <row r="5772" spans="1:2" x14ac:dyDescent="0.25">
      <c r="A5772" s="115" t="s">
        <v>7666</v>
      </c>
      <c r="B5772" s="193">
        <v>51531</v>
      </c>
    </row>
    <row r="5773" spans="1:2" x14ac:dyDescent="0.25">
      <c r="A5773" s="115" t="s">
        <v>7667</v>
      </c>
      <c r="B5773" s="193">
        <v>51532</v>
      </c>
    </row>
    <row r="5774" spans="1:2" x14ac:dyDescent="0.25">
      <c r="A5774" s="115" t="s">
        <v>7668</v>
      </c>
      <c r="B5774" s="193">
        <v>51533</v>
      </c>
    </row>
    <row r="5775" spans="1:2" x14ac:dyDescent="0.25">
      <c r="A5775" s="115" t="s">
        <v>7669</v>
      </c>
      <c r="B5775" s="193">
        <v>51534</v>
      </c>
    </row>
    <row r="5776" spans="1:2" x14ac:dyDescent="0.25">
      <c r="A5776" s="115" t="s">
        <v>7670</v>
      </c>
      <c r="B5776" s="193">
        <v>51535</v>
      </c>
    </row>
    <row r="5777" spans="1:2" x14ac:dyDescent="0.25">
      <c r="A5777" s="115" t="s">
        <v>7671</v>
      </c>
      <c r="B5777" s="193">
        <v>51536</v>
      </c>
    </row>
    <row r="5778" spans="1:2" x14ac:dyDescent="0.25">
      <c r="A5778" s="115" t="s">
        <v>7672</v>
      </c>
      <c r="B5778" s="193">
        <v>51537</v>
      </c>
    </row>
    <row r="5779" spans="1:2" x14ac:dyDescent="0.25">
      <c r="A5779" s="115" t="s">
        <v>7673</v>
      </c>
      <c r="B5779" s="193">
        <v>51538</v>
      </c>
    </row>
    <row r="5780" spans="1:2" x14ac:dyDescent="0.25">
      <c r="A5780" s="115" t="s">
        <v>7674</v>
      </c>
      <c r="B5780" s="193">
        <v>51539</v>
      </c>
    </row>
    <row r="5781" spans="1:2" x14ac:dyDescent="0.25">
      <c r="A5781" s="115" t="s">
        <v>7675</v>
      </c>
      <c r="B5781" s="193">
        <v>51540</v>
      </c>
    </row>
    <row r="5782" spans="1:2" x14ac:dyDescent="0.25">
      <c r="A5782" s="115" t="s">
        <v>7676</v>
      </c>
      <c r="B5782" s="193">
        <v>51541</v>
      </c>
    </row>
    <row r="5783" spans="1:2" x14ac:dyDescent="0.25">
      <c r="A5783" s="115" t="s">
        <v>7677</v>
      </c>
      <c r="B5783" s="193">
        <v>51542</v>
      </c>
    </row>
    <row r="5784" spans="1:2" x14ac:dyDescent="0.25">
      <c r="A5784" s="115" t="s">
        <v>7678</v>
      </c>
      <c r="B5784" s="193">
        <v>51543</v>
      </c>
    </row>
    <row r="5785" spans="1:2" x14ac:dyDescent="0.25">
      <c r="A5785" s="115" t="s">
        <v>7679</v>
      </c>
      <c r="B5785" s="193">
        <v>51544</v>
      </c>
    </row>
    <row r="5786" spans="1:2" x14ac:dyDescent="0.25">
      <c r="A5786" s="115" t="s">
        <v>7680</v>
      </c>
      <c r="B5786" s="193">
        <v>51545</v>
      </c>
    </row>
    <row r="5787" spans="1:2" x14ac:dyDescent="0.25">
      <c r="A5787" s="115" t="s">
        <v>7681</v>
      </c>
      <c r="B5787" s="193">
        <v>51546</v>
      </c>
    </row>
    <row r="5788" spans="1:2" x14ac:dyDescent="0.25">
      <c r="A5788" s="115" t="s">
        <v>7682</v>
      </c>
      <c r="B5788" s="193">
        <v>51547</v>
      </c>
    </row>
    <row r="5789" spans="1:2" x14ac:dyDescent="0.25">
      <c r="A5789" s="115" t="s">
        <v>7683</v>
      </c>
      <c r="B5789" s="193">
        <v>51548</v>
      </c>
    </row>
    <row r="5790" spans="1:2" x14ac:dyDescent="0.25">
      <c r="A5790" s="115" t="s">
        <v>7684</v>
      </c>
      <c r="B5790" s="193">
        <v>51549</v>
      </c>
    </row>
    <row r="5791" spans="1:2" x14ac:dyDescent="0.25">
      <c r="A5791" s="115" t="s">
        <v>7685</v>
      </c>
      <c r="B5791" s="193">
        <v>51550</v>
      </c>
    </row>
    <row r="5792" spans="1:2" x14ac:dyDescent="0.25">
      <c r="A5792" s="115" t="s">
        <v>7686</v>
      </c>
      <c r="B5792" s="193">
        <v>51551</v>
      </c>
    </row>
    <row r="5793" spans="1:2" x14ac:dyDescent="0.25">
      <c r="A5793" s="115" t="s">
        <v>7687</v>
      </c>
      <c r="B5793" s="193">
        <v>51552</v>
      </c>
    </row>
    <row r="5794" spans="1:2" x14ac:dyDescent="0.25">
      <c r="A5794" s="115" t="s">
        <v>7688</v>
      </c>
      <c r="B5794" s="193">
        <v>51553</v>
      </c>
    </row>
    <row r="5795" spans="1:2" x14ac:dyDescent="0.25">
      <c r="A5795" s="115" t="s">
        <v>7689</v>
      </c>
      <c r="B5795" s="193">
        <v>51554</v>
      </c>
    </row>
    <row r="5796" spans="1:2" x14ac:dyDescent="0.25">
      <c r="A5796" s="115" t="s">
        <v>7690</v>
      </c>
      <c r="B5796" s="193">
        <v>51555</v>
      </c>
    </row>
    <row r="5797" spans="1:2" x14ac:dyDescent="0.25">
      <c r="A5797" s="115" t="s">
        <v>7691</v>
      </c>
      <c r="B5797" s="193">
        <v>51556</v>
      </c>
    </row>
    <row r="5798" spans="1:2" x14ac:dyDescent="0.25">
      <c r="A5798" s="115" t="s">
        <v>7692</v>
      </c>
      <c r="B5798" s="193">
        <v>51557</v>
      </c>
    </row>
    <row r="5799" spans="1:2" x14ac:dyDescent="0.25">
      <c r="A5799" s="115" t="s">
        <v>7693</v>
      </c>
      <c r="B5799" s="193">
        <v>51558</v>
      </c>
    </row>
    <row r="5800" spans="1:2" x14ac:dyDescent="0.25">
      <c r="A5800" s="115" t="s">
        <v>7694</v>
      </c>
      <c r="B5800" s="193">
        <v>51559</v>
      </c>
    </row>
    <row r="5801" spans="1:2" x14ac:dyDescent="0.25">
      <c r="A5801" s="115" t="s">
        <v>7695</v>
      </c>
      <c r="B5801" s="193">
        <v>51560</v>
      </c>
    </row>
    <row r="5802" spans="1:2" x14ac:dyDescent="0.25">
      <c r="A5802" s="115" t="s">
        <v>7696</v>
      </c>
      <c r="B5802" s="193">
        <v>51561</v>
      </c>
    </row>
    <row r="5803" spans="1:2" x14ac:dyDescent="0.25">
      <c r="A5803" s="115" t="s">
        <v>7697</v>
      </c>
      <c r="B5803" s="193">
        <v>51562</v>
      </c>
    </row>
    <row r="5804" spans="1:2" x14ac:dyDescent="0.25">
      <c r="A5804" s="115" t="s">
        <v>7698</v>
      </c>
      <c r="B5804" s="193">
        <v>51563</v>
      </c>
    </row>
    <row r="5805" spans="1:2" x14ac:dyDescent="0.25">
      <c r="A5805" s="115" t="s">
        <v>7699</v>
      </c>
      <c r="B5805" s="193">
        <v>51564</v>
      </c>
    </row>
    <row r="5806" spans="1:2" x14ac:dyDescent="0.25">
      <c r="A5806" s="115" t="s">
        <v>7700</v>
      </c>
      <c r="B5806" s="193">
        <v>51565</v>
      </c>
    </row>
    <row r="5807" spans="1:2" x14ac:dyDescent="0.25">
      <c r="A5807" s="115" t="s">
        <v>7701</v>
      </c>
      <c r="B5807" s="193">
        <v>51566</v>
      </c>
    </row>
    <row r="5808" spans="1:2" x14ac:dyDescent="0.25">
      <c r="A5808" s="115" t="s">
        <v>7702</v>
      </c>
      <c r="B5808" s="193">
        <v>51567</v>
      </c>
    </row>
    <row r="5809" spans="1:2" x14ac:dyDescent="0.25">
      <c r="A5809" s="115" t="s">
        <v>7703</v>
      </c>
      <c r="B5809" s="193">
        <v>51568</v>
      </c>
    </row>
    <row r="5810" spans="1:2" x14ac:dyDescent="0.25">
      <c r="A5810" s="115" t="s">
        <v>7704</v>
      </c>
      <c r="B5810" s="193">
        <v>51569</v>
      </c>
    </row>
    <row r="5811" spans="1:2" x14ac:dyDescent="0.25">
      <c r="A5811" s="115" t="s">
        <v>7705</v>
      </c>
      <c r="B5811" s="193">
        <v>51570</v>
      </c>
    </row>
    <row r="5812" spans="1:2" x14ac:dyDescent="0.25">
      <c r="A5812" s="115" t="s">
        <v>7706</v>
      </c>
      <c r="B5812" s="193">
        <v>51571</v>
      </c>
    </row>
    <row r="5813" spans="1:2" x14ac:dyDescent="0.25">
      <c r="A5813" s="115" t="s">
        <v>7707</v>
      </c>
      <c r="B5813" s="193">
        <v>51572</v>
      </c>
    </row>
    <row r="5814" spans="1:2" x14ac:dyDescent="0.25">
      <c r="A5814" s="115" t="s">
        <v>7708</v>
      </c>
      <c r="B5814" s="193">
        <v>51573</v>
      </c>
    </row>
    <row r="5815" spans="1:2" x14ac:dyDescent="0.25">
      <c r="A5815" s="115" t="s">
        <v>7709</v>
      </c>
      <c r="B5815" s="193">
        <v>51574</v>
      </c>
    </row>
    <row r="5816" spans="1:2" x14ac:dyDescent="0.25">
      <c r="A5816" s="115" t="s">
        <v>7710</v>
      </c>
      <c r="B5816" s="193">
        <v>51575</v>
      </c>
    </row>
    <row r="5817" spans="1:2" x14ac:dyDescent="0.25">
      <c r="A5817" s="115" t="s">
        <v>7711</v>
      </c>
      <c r="B5817" s="193">
        <v>51576</v>
      </c>
    </row>
    <row r="5818" spans="1:2" x14ac:dyDescent="0.25">
      <c r="A5818" s="115" t="s">
        <v>7712</v>
      </c>
      <c r="B5818" s="193">
        <v>51577</v>
      </c>
    </row>
    <row r="5819" spans="1:2" x14ac:dyDescent="0.25">
      <c r="A5819" s="115" t="s">
        <v>7713</v>
      </c>
      <c r="B5819" s="193">
        <v>51578</v>
      </c>
    </row>
    <row r="5820" spans="1:2" x14ac:dyDescent="0.25">
      <c r="A5820" s="115" t="s">
        <v>7714</v>
      </c>
      <c r="B5820" s="193">
        <v>51579</v>
      </c>
    </row>
    <row r="5821" spans="1:2" x14ac:dyDescent="0.25">
      <c r="A5821" s="115" t="s">
        <v>7715</v>
      </c>
      <c r="B5821" s="193">
        <v>51580</v>
      </c>
    </row>
    <row r="5822" spans="1:2" x14ac:dyDescent="0.25">
      <c r="A5822" s="115" t="s">
        <v>7716</v>
      </c>
      <c r="B5822" s="193">
        <v>51581</v>
      </c>
    </row>
    <row r="5823" spans="1:2" x14ac:dyDescent="0.25">
      <c r="A5823" s="115" t="s">
        <v>7717</v>
      </c>
      <c r="B5823" s="193">
        <v>51582</v>
      </c>
    </row>
    <row r="5824" spans="1:2" x14ac:dyDescent="0.25">
      <c r="A5824" s="115" t="s">
        <v>7718</v>
      </c>
      <c r="B5824" s="193">
        <v>51583</v>
      </c>
    </row>
    <row r="5825" spans="1:2" x14ac:dyDescent="0.25">
      <c r="A5825" s="115" t="s">
        <v>7719</v>
      </c>
      <c r="B5825" s="193">
        <v>51584</v>
      </c>
    </row>
    <row r="5826" spans="1:2" x14ac:dyDescent="0.25">
      <c r="A5826" s="115" t="s">
        <v>7720</v>
      </c>
      <c r="B5826" s="193">
        <v>51585</v>
      </c>
    </row>
    <row r="5827" spans="1:2" x14ac:dyDescent="0.25">
      <c r="A5827" s="115" t="s">
        <v>7721</v>
      </c>
      <c r="B5827" s="193">
        <v>51586</v>
      </c>
    </row>
    <row r="5828" spans="1:2" x14ac:dyDescent="0.25">
      <c r="A5828" s="115" t="s">
        <v>7722</v>
      </c>
      <c r="B5828" s="193">
        <v>51587</v>
      </c>
    </row>
    <row r="5829" spans="1:2" x14ac:dyDescent="0.25">
      <c r="A5829" s="115" t="s">
        <v>7723</v>
      </c>
      <c r="B5829" s="193">
        <v>51588</v>
      </c>
    </row>
    <row r="5830" spans="1:2" x14ac:dyDescent="0.25">
      <c r="A5830" s="115" t="s">
        <v>7724</v>
      </c>
      <c r="B5830" s="193">
        <v>51589</v>
      </c>
    </row>
    <row r="5831" spans="1:2" x14ac:dyDescent="0.25">
      <c r="A5831" s="115" t="s">
        <v>7725</v>
      </c>
      <c r="B5831" s="193">
        <v>51590</v>
      </c>
    </row>
    <row r="5832" spans="1:2" x14ac:dyDescent="0.25">
      <c r="A5832" s="115" t="s">
        <v>7726</v>
      </c>
      <c r="B5832" s="193">
        <v>51591</v>
      </c>
    </row>
    <row r="5833" spans="1:2" x14ac:dyDescent="0.25">
      <c r="A5833" s="115" t="s">
        <v>7727</v>
      </c>
      <c r="B5833" s="193">
        <v>51592</v>
      </c>
    </row>
    <row r="5834" spans="1:2" x14ac:dyDescent="0.25">
      <c r="A5834" s="115" t="s">
        <v>7728</v>
      </c>
      <c r="B5834" s="193">
        <v>51593</v>
      </c>
    </row>
    <row r="5835" spans="1:2" x14ac:dyDescent="0.25">
      <c r="A5835" s="115" t="s">
        <v>7729</v>
      </c>
      <c r="B5835" s="193">
        <v>51594</v>
      </c>
    </row>
    <row r="5836" spans="1:2" x14ac:dyDescent="0.25">
      <c r="A5836" s="115" t="s">
        <v>7730</v>
      </c>
      <c r="B5836" s="193">
        <v>51595</v>
      </c>
    </row>
    <row r="5837" spans="1:2" x14ac:dyDescent="0.25">
      <c r="A5837" s="115" t="s">
        <v>7731</v>
      </c>
      <c r="B5837" s="193">
        <v>51596</v>
      </c>
    </row>
    <row r="5838" spans="1:2" x14ac:dyDescent="0.25">
      <c r="A5838" s="115" t="s">
        <v>7732</v>
      </c>
      <c r="B5838" s="193">
        <v>51597</v>
      </c>
    </row>
    <row r="5839" spans="1:2" x14ac:dyDescent="0.25">
      <c r="A5839" s="115" t="s">
        <v>7733</v>
      </c>
      <c r="B5839" s="193">
        <v>51598</v>
      </c>
    </row>
    <row r="5840" spans="1:2" x14ac:dyDescent="0.25">
      <c r="A5840" s="115" t="s">
        <v>7734</v>
      </c>
      <c r="B5840" s="193">
        <v>51599</v>
      </c>
    </row>
    <row r="5841" spans="1:2" x14ac:dyDescent="0.25">
      <c r="A5841" s="115" t="s">
        <v>7735</v>
      </c>
      <c r="B5841" s="193">
        <v>51600</v>
      </c>
    </row>
    <row r="5842" spans="1:2" x14ac:dyDescent="0.25">
      <c r="A5842" s="115" t="s">
        <v>7736</v>
      </c>
      <c r="B5842" s="193">
        <v>51601</v>
      </c>
    </row>
    <row r="5843" spans="1:2" x14ac:dyDescent="0.25">
      <c r="A5843" s="115" t="s">
        <v>7737</v>
      </c>
      <c r="B5843" s="193">
        <v>51602</v>
      </c>
    </row>
    <row r="5844" spans="1:2" x14ac:dyDescent="0.25">
      <c r="A5844" s="115" t="s">
        <v>7738</v>
      </c>
      <c r="B5844" s="193">
        <v>51603</v>
      </c>
    </row>
    <row r="5845" spans="1:2" x14ac:dyDescent="0.25">
      <c r="A5845" s="115" t="s">
        <v>7739</v>
      </c>
      <c r="B5845" s="193">
        <v>51604</v>
      </c>
    </row>
    <row r="5846" spans="1:2" x14ac:dyDescent="0.25">
      <c r="A5846" s="115" t="s">
        <v>7740</v>
      </c>
      <c r="B5846" s="193">
        <v>51605</v>
      </c>
    </row>
    <row r="5847" spans="1:2" x14ac:dyDescent="0.25">
      <c r="A5847" s="115" t="s">
        <v>7741</v>
      </c>
      <c r="B5847" s="193">
        <v>51606</v>
      </c>
    </row>
    <row r="5848" spans="1:2" x14ac:dyDescent="0.25">
      <c r="A5848" s="115" t="s">
        <v>7742</v>
      </c>
      <c r="B5848" s="193">
        <v>51607</v>
      </c>
    </row>
    <row r="5849" spans="1:2" x14ac:dyDescent="0.25">
      <c r="A5849" s="115" t="s">
        <v>7743</v>
      </c>
      <c r="B5849" s="193">
        <v>51608</v>
      </c>
    </row>
    <row r="5850" spans="1:2" x14ac:dyDescent="0.25">
      <c r="A5850" s="115" t="s">
        <v>7744</v>
      </c>
      <c r="B5850" s="193">
        <v>51609</v>
      </c>
    </row>
    <row r="5851" spans="1:2" x14ac:dyDescent="0.25">
      <c r="A5851" s="115" t="s">
        <v>7745</v>
      </c>
      <c r="B5851" s="193">
        <v>51610</v>
      </c>
    </row>
    <row r="5852" spans="1:2" x14ac:dyDescent="0.25">
      <c r="A5852" s="115" t="s">
        <v>7746</v>
      </c>
      <c r="B5852" s="193">
        <v>51611</v>
      </c>
    </row>
    <row r="5853" spans="1:2" x14ac:dyDescent="0.25">
      <c r="A5853" s="115" t="s">
        <v>7747</v>
      </c>
      <c r="B5853" s="193">
        <v>51612</v>
      </c>
    </row>
    <row r="5854" spans="1:2" x14ac:dyDescent="0.25">
      <c r="A5854" s="115" t="s">
        <v>7748</v>
      </c>
      <c r="B5854" s="193">
        <v>51613</v>
      </c>
    </row>
    <row r="5855" spans="1:2" x14ac:dyDescent="0.25">
      <c r="A5855" s="115" t="s">
        <v>7749</v>
      </c>
      <c r="B5855" s="193">
        <v>51614</v>
      </c>
    </row>
    <row r="5856" spans="1:2" x14ac:dyDescent="0.25">
      <c r="A5856" s="115" t="s">
        <v>7750</v>
      </c>
      <c r="B5856" s="193">
        <v>51615</v>
      </c>
    </row>
    <row r="5857" spans="1:2" x14ac:dyDescent="0.25">
      <c r="A5857" s="115" t="s">
        <v>7751</v>
      </c>
      <c r="B5857" s="193">
        <v>51616</v>
      </c>
    </row>
    <row r="5858" spans="1:2" x14ac:dyDescent="0.25">
      <c r="A5858" s="115" t="s">
        <v>7752</v>
      </c>
      <c r="B5858" s="193">
        <v>51617</v>
      </c>
    </row>
    <row r="5859" spans="1:2" x14ac:dyDescent="0.25">
      <c r="A5859" s="115" t="s">
        <v>7753</v>
      </c>
      <c r="B5859" s="193">
        <v>51618</v>
      </c>
    </row>
    <row r="5860" spans="1:2" x14ac:dyDescent="0.25">
      <c r="A5860" s="115" t="s">
        <v>7754</v>
      </c>
      <c r="B5860" s="193">
        <v>51619</v>
      </c>
    </row>
    <row r="5861" spans="1:2" x14ac:dyDescent="0.25">
      <c r="A5861" s="115" t="s">
        <v>7755</v>
      </c>
      <c r="B5861" s="193">
        <v>51620</v>
      </c>
    </row>
    <row r="5862" spans="1:2" x14ac:dyDescent="0.25">
      <c r="A5862" s="115" t="s">
        <v>7756</v>
      </c>
      <c r="B5862" s="193">
        <v>51621</v>
      </c>
    </row>
    <row r="5863" spans="1:2" x14ac:dyDescent="0.25">
      <c r="A5863" s="115" t="s">
        <v>7757</v>
      </c>
      <c r="B5863" s="193">
        <v>51622</v>
      </c>
    </row>
    <row r="5864" spans="1:2" x14ac:dyDescent="0.25">
      <c r="A5864" s="115" t="s">
        <v>7758</v>
      </c>
      <c r="B5864" s="193">
        <v>51623</v>
      </c>
    </row>
    <row r="5865" spans="1:2" x14ac:dyDescent="0.25">
      <c r="A5865" s="115" t="s">
        <v>7759</v>
      </c>
      <c r="B5865" s="193">
        <v>51624</v>
      </c>
    </row>
    <row r="5866" spans="1:2" x14ac:dyDescent="0.25">
      <c r="A5866" s="115" t="s">
        <v>7760</v>
      </c>
      <c r="B5866" s="193">
        <v>51625</v>
      </c>
    </row>
    <row r="5867" spans="1:2" x14ac:dyDescent="0.25">
      <c r="A5867" s="115" t="s">
        <v>7761</v>
      </c>
      <c r="B5867" s="193">
        <v>51626</v>
      </c>
    </row>
    <row r="5868" spans="1:2" x14ac:dyDescent="0.25">
      <c r="A5868" s="115" t="s">
        <v>7762</v>
      </c>
      <c r="B5868" s="193">
        <v>51627</v>
      </c>
    </row>
    <row r="5869" spans="1:2" x14ac:dyDescent="0.25">
      <c r="A5869" s="115" t="s">
        <v>7763</v>
      </c>
      <c r="B5869" s="193">
        <v>51628</v>
      </c>
    </row>
    <row r="5870" spans="1:2" x14ac:dyDescent="0.25">
      <c r="A5870" s="115" t="s">
        <v>7764</v>
      </c>
      <c r="B5870" s="193">
        <v>51629</v>
      </c>
    </row>
    <row r="5871" spans="1:2" x14ac:dyDescent="0.25">
      <c r="A5871" s="115" t="s">
        <v>7765</v>
      </c>
      <c r="B5871" s="193">
        <v>51630</v>
      </c>
    </row>
    <row r="5872" spans="1:2" x14ac:dyDescent="0.25">
      <c r="A5872" s="115" t="s">
        <v>7766</v>
      </c>
      <c r="B5872" s="193">
        <v>51631</v>
      </c>
    </row>
    <row r="5873" spans="1:2" x14ac:dyDescent="0.25">
      <c r="A5873" s="115" t="s">
        <v>7767</v>
      </c>
      <c r="B5873" s="193">
        <v>51632</v>
      </c>
    </row>
    <row r="5874" spans="1:2" x14ac:dyDescent="0.25">
      <c r="A5874" s="115" t="s">
        <v>7768</v>
      </c>
      <c r="B5874" s="193">
        <v>51633</v>
      </c>
    </row>
    <row r="5875" spans="1:2" x14ac:dyDescent="0.25">
      <c r="A5875" s="115" t="s">
        <v>7769</v>
      </c>
      <c r="B5875" s="193">
        <v>51634</v>
      </c>
    </row>
    <row r="5876" spans="1:2" x14ac:dyDescent="0.25">
      <c r="A5876" s="115" t="s">
        <v>7770</v>
      </c>
      <c r="B5876" s="193">
        <v>51635</v>
      </c>
    </row>
    <row r="5877" spans="1:2" x14ac:dyDescent="0.25">
      <c r="A5877" s="115" t="s">
        <v>7771</v>
      </c>
      <c r="B5877" s="193">
        <v>51636</v>
      </c>
    </row>
    <row r="5878" spans="1:2" x14ac:dyDescent="0.25">
      <c r="A5878" s="115" t="s">
        <v>7772</v>
      </c>
      <c r="B5878" s="193">
        <v>51637</v>
      </c>
    </row>
    <row r="5879" spans="1:2" x14ac:dyDescent="0.25">
      <c r="A5879" s="115" t="s">
        <v>7773</v>
      </c>
      <c r="B5879" s="193">
        <v>51638</v>
      </c>
    </row>
    <row r="5880" spans="1:2" x14ac:dyDescent="0.25">
      <c r="A5880" s="115" t="s">
        <v>7774</v>
      </c>
      <c r="B5880" s="193">
        <v>51639</v>
      </c>
    </row>
    <row r="5881" spans="1:2" x14ac:dyDescent="0.25">
      <c r="A5881" s="115" t="s">
        <v>7775</v>
      </c>
      <c r="B5881" s="193">
        <v>51640</v>
      </c>
    </row>
    <row r="5882" spans="1:2" x14ac:dyDescent="0.25">
      <c r="A5882" s="115" t="s">
        <v>7776</v>
      </c>
      <c r="B5882" s="193">
        <v>51641</v>
      </c>
    </row>
    <row r="5883" spans="1:2" x14ac:dyDescent="0.25">
      <c r="A5883" s="115" t="s">
        <v>7777</v>
      </c>
      <c r="B5883" s="193">
        <v>51642</v>
      </c>
    </row>
    <row r="5884" spans="1:2" x14ac:dyDescent="0.25">
      <c r="A5884" s="115" t="s">
        <v>7778</v>
      </c>
      <c r="B5884" s="193">
        <v>51643</v>
      </c>
    </row>
    <row r="5885" spans="1:2" x14ac:dyDescent="0.25">
      <c r="A5885" s="115" t="s">
        <v>7779</v>
      </c>
      <c r="B5885" s="193">
        <v>51644</v>
      </c>
    </row>
    <row r="5886" spans="1:2" x14ac:dyDescent="0.25">
      <c r="A5886" s="115" t="s">
        <v>7780</v>
      </c>
      <c r="B5886" s="193">
        <v>51645</v>
      </c>
    </row>
    <row r="5887" spans="1:2" x14ac:dyDescent="0.25">
      <c r="A5887" s="115" t="s">
        <v>7781</v>
      </c>
      <c r="B5887" s="193">
        <v>51646</v>
      </c>
    </row>
    <row r="5888" spans="1:2" x14ac:dyDescent="0.25">
      <c r="A5888" s="115" t="s">
        <v>7782</v>
      </c>
      <c r="B5888" s="193">
        <v>51647</v>
      </c>
    </row>
    <row r="5889" spans="1:2" x14ac:dyDescent="0.25">
      <c r="A5889" s="115" t="s">
        <v>7783</v>
      </c>
      <c r="B5889" s="193">
        <v>51648</v>
      </c>
    </row>
    <row r="5890" spans="1:2" x14ac:dyDescent="0.25">
      <c r="A5890" s="115" t="s">
        <v>7784</v>
      </c>
      <c r="B5890" s="193">
        <v>51649</v>
      </c>
    </row>
    <row r="5891" spans="1:2" x14ac:dyDescent="0.25">
      <c r="A5891" s="115" t="s">
        <v>7785</v>
      </c>
      <c r="B5891" s="193">
        <v>51650</v>
      </c>
    </row>
    <row r="5892" spans="1:2" x14ac:dyDescent="0.25">
      <c r="A5892" s="115" t="s">
        <v>7786</v>
      </c>
      <c r="B5892" s="193">
        <v>51651</v>
      </c>
    </row>
    <row r="5893" spans="1:2" x14ac:dyDescent="0.25">
      <c r="A5893" s="115" t="s">
        <v>7787</v>
      </c>
      <c r="B5893" s="193">
        <v>51652</v>
      </c>
    </row>
    <row r="5894" spans="1:2" x14ac:dyDescent="0.25">
      <c r="A5894" s="115" t="s">
        <v>7788</v>
      </c>
      <c r="B5894" s="193">
        <v>51653</v>
      </c>
    </row>
    <row r="5895" spans="1:2" x14ac:dyDescent="0.25">
      <c r="A5895" s="115" t="s">
        <v>7789</v>
      </c>
      <c r="B5895" s="193">
        <v>51654</v>
      </c>
    </row>
    <row r="5896" spans="1:2" x14ac:dyDescent="0.25">
      <c r="A5896" s="115" t="s">
        <v>7790</v>
      </c>
      <c r="B5896" s="193">
        <v>51655</v>
      </c>
    </row>
    <row r="5897" spans="1:2" x14ac:dyDescent="0.25">
      <c r="A5897" s="115" t="s">
        <v>7791</v>
      </c>
      <c r="B5897" s="193">
        <v>51656</v>
      </c>
    </row>
    <row r="5898" spans="1:2" x14ac:dyDescent="0.25">
      <c r="A5898" s="115" t="s">
        <v>7792</v>
      </c>
      <c r="B5898" s="193">
        <v>51657</v>
      </c>
    </row>
    <row r="5899" spans="1:2" x14ac:dyDescent="0.25">
      <c r="A5899" s="115" t="s">
        <v>7793</v>
      </c>
      <c r="B5899" s="193">
        <v>51658</v>
      </c>
    </row>
    <row r="5900" spans="1:2" x14ac:dyDescent="0.25">
      <c r="A5900" s="115" t="s">
        <v>7794</v>
      </c>
      <c r="B5900" s="193">
        <v>51659</v>
      </c>
    </row>
    <row r="5901" spans="1:2" x14ac:dyDescent="0.25">
      <c r="A5901" s="115" t="s">
        <v>7795</v>
      </c>
      <c r="B5901" s="193">
        <v>51660</v>
      </c>
    </row>
    <row r="5902" spans="1:2" x14ac:dyDescent="0.25">
      <c r="A5902" s="115" t="s">
        <v>7796</v>
      </c>
      <c r="B5902" s="193">
        <v>51661</v>
      </c>
    </row>
    <row r="5903" spans="1:2" x14ac:dyDescent="0.25">
      <c r="A5903" s="115" t="s">
        <v>7797</v>
      </c>
      <c r="B5903" s="193">
        <v>51662</v>
      </c>
    </row>
    <row r="5904" spans="1:2" x14ac:dyDescent="0.25">
      <c r="A5904" s="115" t="s">
        <v>7798</v>
      </c>
      <c r="B5904" s="193">
        <v>51663</v>
      </c>
    </row>
    <row r="5905" spans="1:2" x14ac:dyDescent="0.25">
      <c r="A5905" s="115" t="s">
        <v>7799</v>
      </c>
      <c r="B5905" s="193">
        <v>51664</v>
      </c>
    </row>
    <row r="5906" spans="1:2" x14ac:dyDescent="0.25">
      <c r="A5906" s="115" t="s">
        <v>7800</v>
      </c>
      <c r="B5906" s="193">
        <v>51665</v>
      </c>
    </row>
    <row r="5907" spans="1:2" x14ac:dyDescent="0.25">
      <c r="A5907" s="115" t="s">
        <v>7801</v>
      </c>
      <c r="B5907" s="193">
        <v>51666</v>
      </c>
    </row>
    <row r="5908" spans="1:2" x14ac:dyDescent="0.25">
      <c r="A5908" s="115" t="s">
        <v>7802</v>
      </c>
      <c r="B5908" s="193">
        <v>51667</v>
      </c>
    </row>
    <row r="5909" spans="1:2" x14ac:dyDescent="0.25">
      <c r="A5909" s="115" t="s">
        <v>7803</v>
      </c>
      <c r="B5909" s="193">
        <v>51668</v>
      </c>
    </row>
    <row r="5910" spans="1:2" x14ac:dyDescent="0.25">
      <c r="A5910" s="115" t="s">
        <v>7804</v>
      </c>
      <c r="B5910" s="193">
        <v>51669</v>
      </c>
    </row>
    <row r="5911" spans="1:2" x14ac:dyDescent="0.25">
      <c r="A5911" s="115" t="s">
        <v>7805</v>
      </c>
      <c r="B5911" s="193">
        <v>51670</v>
      </c>
    </row>
    <row r="5912" spans="1:2" x14ac:dyDescent="0.25">
      <c r="A5912" s="115" t="s">
        <v>7806</v>
      </c>
      <c r="B5912" s="193">
        <v>51671</v>
      </c>
    </row>
    <row r="5913" spans="1:2" x14ac:dyDescent="0.25">
      <c r="A5913" s="115" t="s">
        <v>7807</v>
      </c>
      <c r="B5913" s="193">
        <v>51672</v>
      </c>
    </row>
    <row r="5914" spans="1:2" x14ac:dyDescent="0.25">
      <c r="A5914" s="115" t="s">
        <v>7808</v>
      </c>
      <c r="B5914" s="193">
        <v>51673</v>
      </c>
    </row>
    <row r="5915" spans="1:2" x14ac:dyDescent="0.25">
      <c r="A5915" s="115" t="s">
        <v>7809</v>
      </c>
      <c r="B5915" s="193">
        <v>51674</v>
      </c>
    </row>
    <row r="5916" spans="1:2" x14ac:dyDescent="0.25">
      <c r="A5916" s="115" t="s">
        <v>7810</v>
      </c>
      <c r="B5916" s="193">
        <v>51675</v>
      </c>
    </row>
    <row r="5917" spans="1:2" x14ac:dyDescent="0.25">
      <c r="A5917" s="115" t="s">
        <v>7811</v>
      </c>
      <c r="B5917" s="193">
        <v>51676</v>
      </c>
    </row>
    <row r="5918" spans="1:2" x14ac:dyDescent="0.25">
      <c r="A5918" s="115" t="s">
        <v>7812</v>
      </c>
      <c r="B5918" s="193">
        <v>51677</v>
      </c>
    </row>
    <row r="5919" spans="1:2" x14ac:dyDescent="0.25">
      <c r="A5919" s="115" t="s">
        <v>7813</v>
      </c>
      <c r="B5919" s="193">
        <v>51678</v>
      </c>
    </row>
    <row r="5920" spans="1:2" x14ac:dyDescent="0.25">
      <c r="A5920" s="115" t="s">
        <v>7814</v>
      </c>
      <c r="B5920" s="193">
        <v>51679</v>
      </c>
    </row>
    <row r="5921" spans="1:2" x14ac:dyDescent="0.25">
      <c r="A5921" s="115" t="s">
        <v>7815</v>
      </c>
      <c r="B5921" s="193">
        <v>51680</v>
      </c>
    </row>
    <row r="5922" spans="1:2" x14ac:dyDescent="0.25">
      <c r="A5922" s="115" t="s">
        <v>7816</v>
      </c>
      <c r="B5922" s="193">
        <v>51681</v>
      </c>
    </row>
    <row r="5923" spans="1:2" x14ac:dyDescent="0.25">
      <c r="A5923" s="115" t="s">
        <v>7817</v>
      </c>
      <c r="B5923" s="193">
        <v>51682</v>
      </c>
    </row>
    <row r="5924" spans="1:2" x14ac:dyDescent="0.25">
      <c r="A5924" s="115" t="s">
        <v>7818</v>
      </c>
      <c r="B5924" s="193">
        <v>51683</v>
      </c>
    </row>
    <row r="5925" spans="1:2" x14ac:dyDescent="0.25">
      <c r="A5925" s="115" t="s">
        <v>7819</v>
      </c>
      <c r="B5925" s="193">
        <v>51684</v>
      </c>
    </row>
    <row r="5926" spans="1:2" x14ac:dyDescent="0.25">
      <c r="A5926" s="115" t="s">
        <v>7820</v>
      </c>
      <c r="B5926" s="193">
        <v>51685</v>
      </c>
    </row>
    <row r="5927" spans="1:2" x14ac:dyDescent="0.25">
      <c r="A5927" s="115" t="s">
        <v>7821</v>
      </c>
      <c r="B5927" s="193">
        <v>51686</v>
      </c>
    </row>
    <row r="5928" spans="1:2" x14ac:dyDescent="0.25">
      <c r="A5928" s="115" t="s">
        <v>7822</v>
      </c>
      <c r="B5928" s="193">
        <v>51687</v>
      </c>
    </row>
    <row r="5929" spans="1:2" x14ac:dyDescent="0.25">
      <c r="A5929" s="115" t="s">
        <v>7823</v>
      </c>
      <c r="B5929" s="193">
        <v>51688</v>
      </c>
    </row>
    <row r="5930" spans="1:2" x14ac:dyDescent="0.25">
      <c r="A5930" s="115" t="s">
        <v>7824</v>
      </c>
      <c r="B5930" s="193">
        <v>51689</v>
      </c>
    </row>
    <row r="5931" spans="1:2" x14ac:dyDescent="0.25">
      <c r="A5931" s="115" t="s">
        <v>7825</v>
      </c>
      <c r="B5931" s="193">
        <v>51690</v>
      </c>
    </row>
    <row r="5932" spans="1:2" x14ac:dyDescent="0.25">
      <c r="A5932" s="115" t="s">
        <v>7826</v>
      </c>
      <c r="B5932" s="193">
        <v>51691</v>
      </c>
    </row>
    <row r="5933" spans="1:2" x14ac:dyDescent="0.25">
      <c r="A5933" s="115" t="s">
        <v>7827</v>
      </c>
      <c r="B5933" s="193">
        <v>51692</v>
      </c>
    </row>
    <row r="5934" spans="1:2" x14ac:dyDescent="0.25">
      <c r="A5934" s="115" t="s">
        <v>7828</v>
      </c>
      <c r="B5934" s="193">
        <v>51693</v>
      </c>
    </row>
    <row r="5935" spans="1:2" x14ac:dyDescent="0.25">
      <c r="A5935" s="115" t="s">
        <v>7829</v>
      </c>
      <c r="B5935" s="193">
        <v>51694</v>
      </c>
    </row>
    <row r="5936" spans="1:2" x14ac:dyDescent="0.25">
      <c r="A5936" s="115" t="s">
        <v>7830</v>
      </c>
      <c r="B5936" s="193">
        <v>51695</v>
      </c>
    </row>
    <row r="5937" spans="1:2" x14ac:dyDescent="0.25">
      <c r="A5937" s="115" t="s">
        <v>7831</v>
      </c>
      <c r="B5937" s="193">
        <v>51696</v>
      </c>
    </row>
    <row r="5938" spans="1:2" x14ac:dyDescent="0.25">
      <c r="A5938" s="115" t="s">
        <v>7832</v>
      </c>
      <c r="B5938" s="193">
        <v>51697</v>
      </c>
    </row>
    <row r="5939" spans="1:2" x14ac:dyDescent="0.25">
      <c r="A5939" s="115" t="s">
        <v>7833</v>
      </c>
      <c r="B5939" s="193">
        <v>51698</v>
      </c>
    </row>
    <row r="5940" spans="1:2" x14ac:dyDescent="0.25">
      <c r="A5940" s="115" t="s">
        <v>7834</v>
      </c>
      <c r="B5940" s="193">
        <v>51699</v>
      </c>
    </row>
    <row r="5941" spans="1:2" x14ac:dyDescent="0.25">
      <c r="A5941" s="115" t="s">
        <v>7835</v>
      </c>
      <c r="B5941" s="193">
        <v>51700</v>
      </c>
    </row>
    <row r="5942" spans="1:2" x14ac:dyDescent="0.25">
      <c r="A5942" s="115" t="s">
        <v>7836</v>
      </c>
      <c r="B5942" s="193">
        <v>51701</v>
      </c>
    </row>
    <row r="5943" spans="1:2" x14ac:dyDescent="0.25">
      <c r="A5943" s="115" t="s">
        <v>7837</v>
      </c>
      <c r="B5943" s="193">
        <v>51702</v>
      </c>
    </row>
    <row r="5944" spans="1:2" x14ac:dyDescent="0.25">
      <c r="A5944" s="115" t="s">
        <v>7838</v>
      </c>
      <c r="B5944" s="193">
        <v>51703</v>
      </c>
    </row>
    <row r="5945" spans="1:2" x14ac:dyDescent="0.25">
      <c r="A5945" s="115" t="s">
        <v>7839</v>
      </c>
      <c r="B5945" s="193">
        <v>51704</v>
      </c>
    </row>
    <row r="5946" spans="1:2" x14ac:dyDescent="0.25">
      <c r="A5946" s="115" t="s">
        <v>7840</v>
      </c>
      <c r="B5946" s="193">
        <v>51705</v>
      </c>
    </row>
    <row r="5947" spans="1:2" x14ac:dyDescent="0.25">
      <c r="A5947" s="115" t="s">
        <v>7841</v>
      </c>
      <c r="B5947" s="193">
        <v>51706</v>
      </c>
    </row>
    <row r="5948" spans="1:2" x14ac:dyDescent="0.25">
      <c r="A5948" s="115" t="s">
        <v>7842</v>
      </c>
      <c r="B5948" s="193">
        <v>51707</v>
      </c>
    </row>
    <row r="5949" spans="1:2" x14ac:dyDescent="0.25">
      <c r="A5949" s="115" t="s">
        <v>7843</v>
      </c>
      <c r="B5949" s="193">
        <v>51708</v>
      </c>
    </row>
    <row r="5950" spans="1:2" x14ac:dyDescent="0.25">
      <c r="A5950" s="115" t="s">
        <v>7844</v>
      </c>
      <c r="B5950" s="193">
        <v>51709</v>
      </c>
    </row>
    <row r="5951" spans="1:2" x14ac:dyDescent="0.25">
      <c r="A5951" s="115" t="s">
        <v>7845</v>
      </c>
      <c r="B5951" s="193">
        <v>51710</v>
      </c>
    </row>
    <row r="5952" spans="1:2" x14ac:dyDescent="0.25">
      <c r="A5952" s="115" t="s">
        <v>7846</v>
      </c>
      <c r="B5952" s="193">
        <v>51711</v>
      </c>
    </row>
    <row r="5953" spans="1:2" x14ac:dyDescent="0.25">
      <c r="A5953" s="115" t="s">
        <v>7847</v>
      </c>
      <c r="B5953" s="193">
        <v>51712</v>
      </c>
    </row>
    <row r="5954" spans="1:2" x14ac:dyDescent="0.25">
      <c r="A5954" s="115" t="s">
        <v>7848</v>
      </c>
      <c r="B5954" s="193">
        <v>51713</v>
      </c>
    </row>
    <row r="5955" spans="1:2" x14ac:dyDescent="0.25">
      <c r="A5955" s="115" t="s">
        <v>7849</v>
      </c>
      <c r="B5955" s="193">
        <v>51714</v>
      </c>
    </row>
    <row r="5956" spans="1:2" x14ac:dyDescent="0.25">
      <c r="A5956" s="115" t="s">
        <v>7850</v>
      </c>
      <c r="B5956" s="193">
        <v>51715</v>
      </c>
    </row>
    <row r="5957" spans="1:2" x14ac:dyDescent="0.25">
      <c r="A5957" s="115" t="s">
        <v>7851</v>
      </c>
      <c r="B5957" s="193">
        <v>51716</v>
      </c>
    </row>
    <row r="5958" spans="1:2" x14ac:dyDescent="0.25">
      <c r="A5958" s="115" t="s">
        <v>7852</v>
      </c>
      <c r="B5958" s="193">
        <v>51717</v>
      </c>
    </row>
    <row r="5959" spans="1:2" x14ac:dyDescent="0.25">
      <c r="A5959" s="115" t="s">
        <v>7853</v>
      </c>
      <c r="B5959" s="193">
        <v>51718</v>
      </c>
    </row>
    <row r="5960" spans="1:2" x14ac:dyDescent="0.25">
      <c r="A5960" s="115" t="s">
        <v>7854</v>
      </c>
      <c r="B5960" s="193">
        <v>51719</v>
      </c>
    </row>
    <row r="5961" spans="1:2" x14ac:dyDescent="0.25">
      <c r="A5961" s="115" t="s">
        <v>7855</v>
      </c>
      <c r="B5961" s="193">
        <v>51720</v>
      </c>
    </row>
    <row r="5962" spans="1:2" x14ac:dyDescent="0.25">
      <c r="A5962" s="115" t="s">
        <v>7856</v>
      </c>
      <c r="B5962" s="193">
        <v>51721</v>
      </c>
    </row>
    <row r="5963" spans="1:2" x14ac:dyDescent="0.25">
      <c r="A5963" s="115" t="s">
        <v>7857</v>
      </c>
      <c r="B5963" s="193">
        <v>51722</v>
      </c>
    </row>
    <row r="5964" spans="1:2" x14ac:dyDescent="0.25">
      <c r="A5964" s="115" t="s">
        <v>7858</v>
      </c>
      <c r="B5964" s="193">
        <v>51723</v>
      </c>
    </row>
    <row r="5965" spans="1:2" x14ac:dyDescent="0.25">
      <c r="A5965" s="115" t="s">
        <v>7859</v>
      </c>
      <c r="B5965" s="193">
        <v>51724</v>
      </c>
    </row>
    <row r="5966" spans="1:2" x14ac:dyDescent="0.25">
      <c r="A5966" s="115" t="s">
        <v>7860</v>
      </c>
      <c r="B5966" s="193">
        <v>51725</v>
      </c>
    </row>
    <row r="5967" spans="1:2" x14ac:dyDescent="0.25">
      <c r="A5967" s="115" t="s">
        <v>7861</v>
      </c>
      <c r="B5967" s="193">
        <v>51726</v>
      </c>
    </row>
    <row r="5968" spans="1:2" x14ac:dyDescent="0.25">
      <c r="A5968" s="115" t="s">
        <v>7862</v>
      </c>
      <c r="B5968" s="193">
        <v>51727</v>
      </c>
    </row>
    <row r="5969" spans="1:2" x14ac:dyDescent="0.25">
      <c r="A5969" s="115" t="s">
        <v>7863</v>
      </c>
      <c r="B5969" s="193">
        <v>51728</v>
      </c>
    </row>
    <row r="5970" spans="1:2" x14ac:dyDescent="0.25">
      <c r="A5970" s="115" t="s">
        <v>7864</v>
      </c>
      <c r="B5970" s="193">
        <v>51729</v>
      </c>
    </row>
    <row r="5971" spans="1:2" x14ac:dyDescent="0.25">
      <c r="A5971" s="115" t="s">
        <v>7865</v>
      </c>
      <c r="B5971" s="193">
        <v>51730</v>
      </c>
    </row>
    <row r="5972" spans="1:2" x14ac:dyDescent="0.25">
      <c r="A5972" s="115" t="s">
        <v>7866</v>
      </c>
      <c r="B5972" s="193">
        <v>51731</v>
      </c>
    </row>
    <row r="5973" spans="1:2" x14ac:dyDescent="0.25">
      <c r="A5973" s="115" t="s">
        <v>7867</v>
      </c>
      <c r="B5973" s="193">
        <v>51732</v>
      </c>
    </row>
    <row r="5974" spans="1:2" x14ac:dyDescent="0.25">
      <c r="A5974" s="115" t="s">
        <v>7868</v>
      </c>
      <c r="B5974" s="193">
        <v>51733</v>
      </c>
    </row>
    <row r="5975" spans="1:2" x14ac:dyDescent="0.25">
      <c r="A5975" s="115" t="s">
        <v>7869</v>
      </c>
      <c r="B5975" s="193">
        <v>51734</v>
      </c>
    </row>
    <row r="5976" spans="1:2" x14ac:dyDescent="0.25">
      <c r="A5976" s="115" t="s">
        <v>7870</v>
      </c>
      <c r="B5976" s="193">
        <v>51735</v>
      </c>
    </row>
    <row r="5977" spans="1:2" x14ac:dyDescent="0.25">
      <c r="A5977" s="115" t="s">
        <v>7871</v>
      </c>
      <c r="B5977" s="193">
        <v>51736</v>
      </c>
    </row>
    <row r="5978" spans="1:2" x14ac:dyDescent="0.25">
      <c r="A5978" s="115" t="s">
        <v>7872</v>
      </c>
      <c r="B5978" s="193">
        <v>51737</v>
      </c>
    </row>
    <row r="5979" spans="1:2" x14ac:dyDescent="0.25">
      <c r="A5979" s="115" t="s">
        <v>7873</v>
      </c>
      <c r="B5979" s="193">
        <v>51738</v>
      </c>
    </row>
    <row r="5980" spans="1:2" x14ac:dyDescent="0.25">
      <c r="A5980" s="115" t="s">
        <v>7874</v>
      </c>
      <c r="B5980" s="193">
        <v>51739</v>
      </c>
    </row>
    <row r="5981" spans="1:2" x14ac:dyDescent="0.25">
      <c r="A5981" s="115" t="s">
        <v>7875</v>
      </c>
      <c r="B5981" s="193">
        <v>51740</v>
      </c>
    </row>
    <row r="5982" spans="1:2" x14ac:dyDescent="0.25">
      <c r="A5982" s="115" t="s">
        <v>7876</v>
      </c>
      <c r="B5982" s="193">
        <v>51741</v>
      </c>
    </row>
    <row r="5983" spans="1:2" x14ac:dyDescent="0.25">
      <c r="A5983" s="115" t="s">
        <v>7877</v>
      </c>
      <c r="B5983" s="193">
        <v>51742</v>
      </c>
    </row>
    <row r="5984" spans="1:2" x14ac:dyDescent="0.25">
      <c r="A5984" s="115" t="s">
        <v>7878</v>
      </c>
      <c r="B5984" s="193">
        <v>51743</v>
      </c>
    </row>
    <row r="5985" spans="1:2" x14ac:dyDescent="0.25">
      <c r="A5985" s="115" t="s">
        <v>7879</v>
      </c>
      <c r="B5985" s="193">
        <v>51744</v>
      </c>
    </row>
    <row r="5986" spans="1:2" x14ac:dyDescent="0.25">
      <c r="A5986" s="115" t="s">
        <v>7880</v>
      </c>
      <c r="B5986" s="193">
        <v>51745</v>
      </c>
    </row>
    <row r="5987" spans="1:2" x14ac:dyDescent="0.25">
      <c r="A5987" s="115" t="s">
        <v>7881</v>
      </c>
      <c r="B5987" s="193">
        <v>51746</v>
      </c>
    </row>
    <row r="5988" spans="1:2" x14ac:dyDescent="0.25">
      <c r="A5988" s="115" t="s">
        <v>7882</v>
      </c>
      <c r="B5988" s="193">
        <v>51747</v>
      </c>
    </row>
    <row r="5989" spans="1:2" x14ac:dyDescent="0.25">
      <c r="A5989" s="115" t="s">
        <v>7883</v>
      </c>
      <c r="B5989" s="193">
        <v>51748</v>
      </c>
    </row>
    <row r="5990" spans="1:2" x14ac:dyDescent="0.25">
      <c r="A5990" s="115" t="s">
        <v>7884</v>
      </c>
      <c r="B5990" s="193">
        <v>51749</v>
      </c>
    </row>
    <row r="5991" spans="1:2" x14ac:dyDescent="0.25">
      <c r="A5991" s="115" t="s">
        <v>7885</v>
      </c>
      <c r="B5991" s="193">
        <v>51750</v>
      </c>
    </row>
    <row r="5992" spans="1:2" x14ac:dyDescent="0.25">
      <c r="A5992" s="115" t="s">
        <v>7886</v>
      </c>
      <c r="B5992" s="193">
        <v>51751</v>
      </c>
    </row>
    <row r="5993" spans="1:2" x14ac:dyDescent="0.25">
      <c r="A5993" s="115" t="s">
        <v>7887</v>
      </c>
      <c r="B5993" s="193">
        <v>51752</v>
      </c>
    </row>
    <row r="5994" spans="1:2" x14ac:dyDescent="0.25">
      <c r="A5994" s="115" t="s">
        <v>7888</v>
      </c>
      <c r="B5994" s="193">
        <v>51753</v>
      </c>
    </row>
    <row r="5995" spans="1:2" x14ac:dyDescent="0.25">
      <c r="A5995" s="115" t="s">
        <v>7889</v>
      </c>
      <c r="B5995" s="193">
        <v>51754</v>
      </c>
    </row>
    <row r="5996" spans="1:2" x14ac:dyDescent="0.25">
      <c r="A5996" s="115" t="s">
        <v>7890</v>
      </c>
      <c r="B5996" s="193">
        <v>51755</v>
      </c>
    </row>
    <row r="5997" spans="1:2" x14ac:dyDescent="0.25">
      <c r="A5997" s="115" t="s">
        <v>7891</v>
      </c>
      <c r="B5997" s="193">
        <v>51756</v>
      </c>
    </row>
    <row r="5998" spans="1:2" x14ac:dyDescent="0.25">
      <c r="A5998" s="115" t="s">
        <v>7892</v>
      </c>
      <c r="B5998" s="193">
        <v>51757</v>
      </c>
    </row>
    <row r="5999" spans="1:2" x14ac:dyDescent="0.25">
      <c r="A5999" s="115" t="s">
        <v>7893</v>
      </c>
      <c r="B5999" s="193">
        <v>51758</v>
      </c>
    </row>
    <row r="6000" spans="1:2" x14ac:dyDescent="0.25">
      <c r="A6000" s="115" t="s">
        <v>7894</v>
      </c>
      <c r="B6000" s="193">
        <v>51759</v>
      </c>
    </row>
    <row r="6001" spans="1:2" x14ac:dyDescent="0.25">
      <c r="A6001" s="115" t="s">
        <v>7895</v>
      </c>
      <c r="B6001" s="193">
        <v>51760</v>
      </c>
    </row>
    <row r="6002" spans="1:2" x14ac:dyDescent="0.25">
      <c r="A6002" s="115" t="s">
        <v>7896</v>
      </c>
      <c r="B6002" s="193">
        <v>51761</v>
      </c>
    </row>
    <row r="6003" spans="1:2" x14ac:dyDescent="0.25">
      <c r="A6003" s="115" t="s">
        <v>7897</v>
      </c>
      <c r="B6003" s="193">
        <v>51762</v>
      </c>
    </row>
    <row r="6004" spans="1:2" x14ac:dyDescent="0.25">
      <c r="A6004" s="115" t="s">
        <v>7898</v>
      </c>
      <c r="B6004" s="193">
        <v>51763</v>
      </c>
    </row>
    <row r="6005" spans="1:2" x14ac:dyDescent="0.25">
      <c r="A6005" s="115" t="s">
        <v>7899</v>
      </c>
      <c r="B6005" s="193">
        <v>51764</v>
      </c>
    </row>
    <row r="6006" spans="1:2" x14ac:dyDescent="0.25">
      <c r="A6006" s="115" t="s">
        <v>7900</v>
      </c>
      <c r="B6006" s="193">
        <v>51765</v>
      </c>
    </row>
    <row r="6007" spans="1:2" x14ac:dyDescent="0.25">
      <c r="A6007" s="115" t="s">
        <v>7901</v>
      </c>
      <c r="B6007" s="193">
        <v>51766</v>
      </c>
    </row>
    <row r="6008" spans="1:2" x14ac:dyDescent="0.25">
      <c r="A6008" s="115" t="s">
        <v>7902</v>
      </c>
      <c r="B6008" s="193">
        <v>51767</v>
      </c>
    </row>
    <row r="6009" spans="1:2" x14ac:dyDescent="0.25">
      <c r="A6009" s="115" t="s">
        <v>7903</v>
      </c>
      <c r="B6009" s="193">
        <v>51768</v>
      </c>
    </row>
    <row r="6010" spans="1:2" x14ac:dyDescent="0.25">
      <c r="A6010" s="115" t="s">
        <v>7904</v>
      </c>
      <c r="B6010" s="193">
        <v>51769</v>
      </c>
    </row>
    <row r="6011" spans="1:2" x14ac:dyDescent="0.25">
      <c r="A6011" s="115" t="s">
        <v>7905</v>
      </c>
      <c r="B6011" s="193">
        <v>51770</v>
      </c>
    </row>
    <row r="6012" spans="1:2" x14ac:dyDescent="0.25">
      <c r="A6012" s="115" t="s">
        <v>7906</v>
      </c>
      <c r="B6012" s="193">
        <v>51771</v>
      </c>
    </row>
    <row r="6013" spans="1:2" x14ac:dyDescent="0.25">
      <c r="A6013" s="115" t="s">
        <v>7907</v>
      </c>
      <c r="B6013" s="193">
        <v>51772</v>
      </c>
    </row>
    <row r="6014" spans="1:2" x14ac:dyDescent="0.25">
      <c r="A6014" s="115" t="s">
        <v>7908</v>
      </c>
      <c r="B6014" s="193">
        <v>51773</v>
      </c>
    </row>
    <row r="6015" spans="1:2" x14ac:dyDescent="0.25">
      <c r="A6015" s="115" t="s">
        <v>7909</v>
      </c>
      <c r="B6015" s="193">
        <v>51774</v>
      </c>
    </row>
    <row r="6016" spans="1:2" x14ac:dyDescent="0.25">
      <c r="A6016" s="115" t="s">
        <v>7910</v>
      </c>
      <c r="B6016" s="193">
        <v>51775</v>
      </c>
    </row>
    <row r="6017" spans="1:2" x14ac:dyDescent="0.25">
      <c r="A6017" s="115" t="s">
        <v>7911</v>
      </c>
      <c r="B6017" s="193">
        <v>51776</v>
      </c>
    </row>
    <row r="6018" spans="1:2" x14ac:dyDescent="0.25">
      <c r="A6018" s="115" t="s">
        <v>7912</v>
      </c>
      <c r="B6018" s="193">
        <v>51777</v>
      </c>
    </row>
    <row r="6019" spans="1:2" x14ac:dyDescent="0.25">
      <c r="A6019" s="115" t="s">
        <v>7913</v>
      </c>
      <c r="B6019" s="193">
        <v>51778</v>
      </c>
    </row>
    <row r="6020" spans="1:2" x14ac:dyDescent="0.25">
      <c r="A6020" s="115" t="s">
        <v>7914</v>
      </c>
      <c r="B6020" s="193">
        <v>51779</v>
      </c>
    </row>
    <row r="6021" spans="1:2" x14ac:dyDescent="0.25">
      <c r="A6021" s="115" t="s">
        <v>7915</v>
      </c>
      <c r="B6021" s="193">
        <v>51780</v>
      </c>
    </row>
    <row r="6022" spans="1:2" x14ac:dyDescent="0.25">
      <c r="A6022" s="115" t="s">
        <v>7916</v>
      </c>
      <c r="B6022" s="193">
        <v>51781</v>
      </c>
    </row>
    <row r="6023" spans="1:2" x14ac:dyDescent="0.25">
      <c r="A6023" s="115" t="s">
        <v>7917</v>
      </c>
      <c r="B6023" s="193">
        <v>51782</v>
      </c>
    </row>
    <row r="6024" spans="1:2" x14ac:dyDescent="0.25">
      <c r="A6024" s="115" t="s">
        <v>7918</v>
      </c>
      <c r="B6024" s="193">
        <v>51783</v>
      </c>
    </row>
    <row r="6025" spans="1:2" x14ac:dyDescent="0.25">
      <c r="A6025" s="115" t="s">
        <v>7919</v>
      </c>
      <c r="B6025" s="193">
        <v>51784</v>
      </c>
    </row>
    <row r="6026" spans="1:2" x14ac:dyDescent="0.25">
      <c r="A6026" s="115" t="s">
        <v>7920</v>
      </c>
      <c r="B6026" s="193">
        <v>51785</v>
      </c>
    </row>
    <row r="6027" spans="1:2" x14ac:dyDescent="0.25">
      <c r="A6027" s="115" t="s">
        <v>7921</v>
      </c>
      <c r="B6027" s="193">
        <v>51786</v>
      </c>
    </row>
    <row r="6028" spans="1:2" x14ac:dyDescent="0.25">
      <c r="A6028" s="115" t="s">
        <v>7922</v>
      </c>
      <c r="B6028" s="193">
        <v>51787</v>
      </c>
    </row>
    <row r="6029" spans="1:2" x14ac:dyDescent="0.25">
      <c r="A6029" s="115" t="s">
        <v>7923</v>
      </c>
      <c r="B6029" s="193">
        <v>51788</v>
      </c>
    </row>
    <row r="6030" spans="1:2" x14ac:dyDescent="0.25">
      <c r="A6030" s="115" t="s">
        <v>7924</v>
      </c>
      <c r="B6030" s="193">
        <v>51789</v>
      </c>
    </row>
    <row r="6031" spans="1:2" x14ac:dyDescent="0.25">
      <c r="A6031" s="115" t="s">
        <v>7925</v>
      </c>
      <c r="B6031" s="193">
        <v>51790</v>
      </c>
    </row>
    <row r="6032" spans="1:2" x14ac:dyDescent="0.25">
      <c r="A6032" s="115" t="s">
        <v>7926</v>
      </c>
      <c r="B6032" s="193">
        <v>51791</v>
      </c>
    </row>
    <row r="6033" spans="1:2" x14ac:dyDescent="0.25">
      <c r="A6033" s="115" t="s">
        <v>7927</v>
      </c>
      <c r="B6033" s="193">
        <v>51792</v>
      </c>
    </row>
    <row r="6034" spans="1:2" x14ac:dyDescent="0.25">
      <c r="A6034" s="115" t="s">
        <v>7928</v>
      </c>
      <c r="B6034" s="193">
        <v>51793</v>
      </c>
    </row>
    <row r="6035" spans="1:2" x14ac:dyDescent="0.25">
      <c r="A6035" s="115" t="s">
        <v>7929</v>
      </c>
      <c r="B6035" s="193">
        <v>51794</v>
      </c>
    </row>
    <row r="6036" spans="1:2" x14ac:dyDescent="0.25">
      <c r="A6036" s="115" t="s">
        <v>7930</v>
      </c>
      <c r="B6036" s="193">
        <v>51795</v>
      </c>
    </row>
    <row r="6037" spans="1:2" x14ac:dyDescent="0.25">
      <c r="A6037" s="115" t="s">
        <v>7931</v>
      </c>
      <c r="B6037" s="193">
        <v>51796</v>
      </c>
    </row>
    <row r="6038" spans="1:2" x14ac:dyDescent="0.25">
      <c r="A6038" s="115" t="s">
        <v>7932</v>
      </c>
      <c r="B6038" s="193">
        <v>51797</v>
      </c>
    </row>
    <row r="6039" spans="1:2" x14ac:dyDescent="0.25">
      <c r="A6039" s="115" t="s">
        <v>7933</v>
      </c>
      <c r="B6039" s="193">
        <v>51798</v>
      </c>
    </row>
    <row r="6040" spans="1:2" x14ac:dyDescent="0.25">
      <c r="A6040" s="115" t="s">
        <v>7934</v>
      </c>
      <c r="B6040" s="193">
        <v>51799</v>
      </c>
    </row>
    <row r="6041" spans="1:2" x14ac:dyDescent="0.25">
      <c r="A6041" s="115" t="s">
        <v>7935</v>
      </c>
      <c r="B6041" s="193">
        <v>51800</v>
      </c>
    </row>
    <row r="6042" spans="1:2" x14ac:dyDescent="0.25">
      <c r="A6042" s="115" t="s">
        <v>7936</v>
      </c>
      <c r="B6042" s="193">
        <v>51801</v>
      </c>
    </row>
    <row r="6043" spans="1:2" x14ac:dyDescent="0.25">
      <c r="A6043" s="115" t="s">
        <v>7937</v>
      </c>
      <c r="B6043" s="193">
        <v>51802</v>
      </c>
    </row>
    <row r="6044" spans="1:2" x14ac:dyDescent="0.25">
      <c r="A6044" s="115" t="s">
        <v>7938</v>
      </c>
      <c r="B6044" s="193">
        <v>51803</v>
      </c>
    </row>
    <row r="6045" spans="1:2" x14ac:dyDescent="0.25">
      <c r="A6045" s="115" t="s">
        <v>7939</v>
      </c>
      <c r="B6045" s="193">
        <v>51804</v>
      </c>
    </row>
    <row r="6046" spans="1:2" x14ac:dyDescent="0.25">
      <c r="A6046" s="115" t="s">
        <v>7940</v>
      </c>
      <c r="B6046" s="193">
        <v>51805</v>
      </c>
    </row>
    <row r="6047" spans="1:2" x14ac:dyDescent="0.25">
      <c r="A6047" s="115" t="s">
        <v>7941</v>
      </c>
      <c r="B6047" s="193">
        <v>51806</v>
      </c>
    </row>
    <row r="6048" spans="1:2" x14ac:dyDescent="0.25">
      <c r="A6048" s="115" t="s">
        <v>7942</v>
      </c>
      <c r="B6048" s="193">
        <v>51807</v>
      </c>
    </row>
    <row r="6049" spans="1:2" x14ac:dyDescent="0.25">
      <c r="A6049" s="115" t="s">
        <v>7943</v>
      </c>
      <c r="B6049" s="193">
        <v>51808</v>
      </c>
    </row>
    <row r="6050" spans="1:2" x14ac:dyDescent="0.25">
      <c r="A6050" s="115" t="s">
        <v>7944</v>
      </c>
      <c r="B6050" s="193">
        <v>51809</v>
      </c>
    </row>
    <row r="6051" spans="1:2" x14ac:dyDescent="0.25">
      <c r="A6051" s="115" t="s">
        <v>7945</v>
      </c>
      <c r="B6051" s="193">
        <v>51810</v>
      </c>
    </row>
    <row r="6052" spans="1:2" x14ac:dyDescent="0.25">
      <c r="A6052" s="115" t="s">
        <v>7946</v>
      </c>
      <c r="B6052" s="193">
        <v>51811</v>
      </c>
    </row>
    <row r="6053" spans="1:2" x14ac:dyDescent="0.25">
      <c r="A6053" s="115" t="s">
        <v>7947</v>
      </c>
      <c r="B6053" s="193">
        <v>51812</v>
      </c>
    </row>
    <row r="6054" spans="1:2" x14ac:dyDescent="0.25">
      <c r="A6054" s="115" t="s">
        <v>7948</v>
      </c>
      <c r="B6054" s="193">
        <v>51813</v>
      </c>
    </row>
    <row r="6055" spans="1:2" x14ac:dyDescent="0.25">
      <c r="A6055" s="115" t="s">
        <v>7949</v>
      </c>
      <c r="B6055" s="193">
        <v>51814</v>
      </c>
    </row>
    <row r="6056" spans="1:2" x14ac:dyDescent="0.25">
      <c r="A6056" s="115" t="s">
        <v>7950</v>
      </c>
      <c r="B6056" s="193">
        <v>51815</v>
      </c>
    </row>
    <row r="6057" spans="1:2" x14ac:dyDescent="0.25">
      <c r="A6057" s="115" t="s">
        <v>7951</v>
      </c>
      <c r="B6057" s="193">
        <v>51816</v>
      </c>
    </row>
    <row r="6058" spans="1:2" x14ac:dyDescent="0.25">
      <c r="A6058" s="115" t="s">
        <v>7952</v>
      </c>
      <c r="B6058" s="193">
        <v>51817</v>
      </c>
    </row>
    <row r="6059" spans="1:2" x14ac:dyDescent="0.25">
      <c r="A6059" s="115" t="s">
        <v>7953</v>
      </c>
      <c r="B6059" s="193">
        <v>51818</v>
      </c>
    </row>
    <row r="6060" spans="1:2" x14ac:dyDescent="0.25">
      <c r="A6060" s="115" t="s">
        <v>7954</v>
      </c>
      <c r="B6060" s="193">
        <v>51819</v>
      </c>
    </row>
    <row r="6061" spans="1:2" x14ac:dyDescent="0.25">
      <c r="A6061" s="115" t="s">
        <v>7955</v>
      </c>
      <c r="B6061" s="193">
        <v>51820</v>
      </c>
    </row>
    <row r="6062" spans="1:2" x14ac:dyDescent="0.25">
      <c r="A6062" s="115" t="s">
        <v>7956</v>
      </c>
      <c r="B6062" s="193">
        <v>51821</v>
      </c>
    </row>
    <row r="6063" spans="1:2" x14ac:dyDescent="0.25">
      <c r="A6063" s="115" t="s">
        <v>7957</v>
      </c>
      <c r="B6063" s="193">
        <v>51822</v>
      </c>
    </row>
    <row r="6064" spans="1:2" x14ac:dyDescent="0.25">
      <c r="A6064" s="115" t="s">
        <v>7958</v>
      </c>
      <c r="B6064" s="193">
        <v>51823</v>
      </c>
    </row>
    <row r="6065" spans="1:2" x14ac:dyDescent="0.25">
      <c r="A6065" s="115" t="s">
        <v>7959</v>
      </c>
      <c r="B6065" s="193">
        <v>51824</v>
      </c>
    </row>
    <row r="6066" spans="1:2" x14ac:dyDescent="0.25">
      <c r="A6066" s="115" t="s">
        <v>7960</v>
      </c>
      <c r="B6066" s="193">
        <v>51825</v>
      </c>
    </row>
    <row r="6067" spans="1:2" x14ac:dyDescent="0.25">
      <c r="A6067" s="115" t="s">
        <v>7961</v>
      </c>
      <c r="B6067" s="193">
        <v>51826</v>
      </c>
    </row>
    <row r="6068" spans="1:2" x14ac:dyDescent="0.25">
      <c r="A6068" s="115" t="s">
        <v>7962</v>
      </c>
      <c r="B6068" s="193">
        <v>51827</v>
      </c>
    </row>
    <row r="6069" spans="1:2" x14ac:dyDescent="0.25">
      <c r="A6069" s="115" t="s">
        <v>7963</v>
      </c>
      <c r="B6069" s="193">
        <v>51828</v>
      </c>
    </row>
    <row r="6070" spans="1:2" x14ac:dyDescent="0.25">
      <c r="A6070" s="115" t="s">
        <v>7964</v>
      </c>
      <c r="B6070" s="193">
        <v>51829</v>
      </c>
    </row>
    <row r="6071" spans="1:2" x14ac:dyDescent="0.25">
      <c r="A6071" s="115" t="s">
        <v>7965</v>
      </c>
      <c r="B6071" s="193">
        <v>51830</v>
      </c>
    </row>
    <row r="6072" spans="1:2" x14ac:dyDescent="0.25">
      <c r="A6072" s="115" t="s">
        <v>7966</v>
      </c>
      <c r="B6072" s="193">
        <v>51831</v>
      </c>
    </row>
    <row r="6073" spans="1:2" x14ac:dyDescent="0.25">
      <c r="A6073" s="115" t="s">
        <v>7967</v>
      </c>
      <c r="B6073" s="193">
        <v>51832</v>
      </c>
    </row>
    <row r="6074" spans="1:2" x14ac:dyDescent="0.25">
      <c r="A6074" s="115" t="s">
        <v>7968</v>
      </c>
      <c r="B6074" s="193">
        <v>51833</v>
      </c>
    </row>
    <row r="6075" spans="1:2" x14ac:dyDescent="0.25">
      <c r="A6075" s="115" t="s">
        <v>7969</v>
      </c>
      <c r="B6075" s="193">
        <v>51834</v>
      </c>
    </row>
    <row r="6076" spans="1:2" x14ac:dyDescent="0.25">
      <c r="A6076" s="115" t="s">
        <v>7970</v>
      </c>
      <c r="B6076" s="193">
        <v>51835</v>
      </c>
    </row>
    <row r="6077" spans="1:2" x14ac:dyDescent="0.25">
      <c r="A6077" s="115" t="s">
        <v>7971</v>
      </c>
      <c r="B6077" s="193">
        <v>51836</v>
      </c>
    </row>
    <row r="6078" spans="1:2" x14ac:dyDescent="0.25">
      <c r="A6078" s="115" t="s">
        <v>7972</v>
      </c>
      <c r="B6078" s="193">
        <v>51837</v>
      </c>
    </row>
    <row r="6079" spans="1:2" x14ac:dyDescent="0.25">
      <c r="A6079" s="115" t="s">
        <v>7973</v>
      </c>
      <c r="B6079" s="193">
        <v>51838</v>
      </c>
    </row>
    <row r="6080" spans="1:2" x14ac:dyDescent="0.25">
      <c r="A6080" s="115" t="s">
        <v>7974</v>
      </c>
      <c r="B6080" s="193">
        <v>51839</v>
      </c>
    </row>
    <row r="6081" spans="1:2" x14ac:dyDescent="0.25">
      <c r="A6081" s="115" t="s">
        <v>7975</v>
      </c>
      <c r="B6081" s="193">
        <v>51840</v>
      </c>
    </row>
    <row r="6082" spans="1:2" x14ac:dyDescent="0.25">
      <c r="A6082" s="115" t="s">
        <v>7976</v>
      </c>
      <c r="B6082" s="193">
        <v>51841</v>
      </c>
    </row>
    <row r="6083" spans="1:2" x14ac:dyDescent="0.25">
      <c r="A6083" s="115" t="s">
        <v>7977</v>
      </c>
      <c r="B6083" s="193">
        <v>51842</v>
      </c>
    </row>
    <row r="6084" spans="1:2" x14ac:dyDescent="0.25">
      <c r="A6084" s="115" t="s">
        <v>7978</v>
      </c>
      <c r="B6084" s="193">
        <v>51843</v>
      </c>
    </row>
    <row r="6085" spans="1:2" x14ac:dyDescent="0.25">
      <c r="A6085" s="115" t="s">
        <v>7979</v>
      </c>
      <c r="B6085" s="193">
        <v>51844</v>
      </c>
    </row>
    <row r="6086" spans="1:2" x14ac:dyDescent="0.25">
      <c r="A6086" s="115" t="s">
        <v>7980</v>
      </c>
      <c r="B6086" s="193">
        <v>51845</v>
      </c>
    </row>
    <row r="6087" spans="1:2" x14ac:dyDescent="0.25">
      <c r="A6087" s="115" t="s">
        <v>7981</v>
      </c>
      <c r="B6087" s="193">
        <v>51846</v>
      </c>
    </row>
    <row r="6088" spans="1:2" x14ac:dyDescent="0.25">
      <c r="A6088" s="115" t="s">
        <v>7982</v>
      </c>
      <c r="B6088" s="193">
        <v>51847</v>
      </c>
    </row>
    <row r="6089" spans="1:2" x14ac:dyDescent="0.25">
      <c r="A6089" s="115" t="s">
        <v>7983</v>
      </c>
      <c r="B6089" s="193">
        <v>51848</v>
      </c>
    </row>
    <row r="6090" spans="1:2" x14ac:dyDescent="0.25">
      <c r="A6090" s="115" t="s">
        <v>7984</v>
      </c>
      <c r="B6090" s="193">
        <v>51849</v>
      </c>
    </row>
    <row r="6091" spans="1:2" x14ac:dyDescent="0.25">
      <c r="A6091" s="115" t="s">
        <v>7985</v>
      </c>
      <c r="B6091" s="193">
        <v>51850</v>
      </c>
    </row>
    <row r="6092" spans="1:2" x14ac:dyDescent="0.25">
      <c r="A6092" s="115" t="s">
        <v>7986</v>
      </c>
      <c r="B6092" s="193">
        <v>51851</v>
      </c>
    </row>
    <row r="6093" spans="1:2" x14ac:dyDescent="0.25">
      <c r="A6093" s="115" t="s">
        <v>7987</v>
      </c>
      <c r="B6093" s="193">
        <v>51852</v>
      </c>
    </row>
    <row r="6094" spans="1:2" x14ac:dyDescent="0.25">
      <c r="A6094" s="115" t="s">
        <v>7988</v>
      </c>
      <c r="B6094" s="193">
        <v>51853</v>
      </c>
    </row>
    <row r="6095" spans="1:2" x14ac:dyDescent="0.25">
      <c r="A6095" s="115" t="s">
        <v>7989</v>
      </c>
      <c r="B6095" s="193">
        <v>51854</v>
      </c>
    </row>
    <row r="6096" spans="1:2" x14ac:dyDescent="0.25">
      <c r="A6096" s="115" t="s">
        <v>7990</v>
      </c>
      <c r="B6096" s="193">
        <v>51855</v>
      </c>
    </row>
    <row r="6097" spans="1:2" x14ac:dyDescent="0.25">
      <c r="A6097" s="115" t="s">
        <v>7991</v>
      </c>
      <c r="B6097" s="193">
        <v>51856</v>
      </c>
    </row>
    <row r="6098" spans="1:2" x14ac:dyDescent="0.25">
      <c r="A6098" s="115" t="s">
        <v>7992</v>
      </c>
      <c r="B6098" s="193">
        <v>51857</v>
      </c>
    </row>
    <row r="6099" spans="1:2" x14ac:dyDescent="0.25">
      <c r="A6099" s="115" t="s">
        <v>7993</v>
      </c>
      <c r="B6099" s="193">
        <v>51858</v>
      </c>
    </row>
    <row r="6100" spans="1:2" x14ac:dyDescent="0.25">
      <c r="A6100" s="115" t="s">
        <v>7994</v>
      </c>
      <c r="B6100" s="193">
        <v>51859</v>
      </c>
    </row>
    <row r="6101" spans="1:2" x14ac:dyDescent="0.25">
      <c r="A6101" s="115" t="s">
        <v>7995</v>
      </c>
      <c r="B6101" s="193">
        <v>51860</v>
      </c>
    </row>
    <row r="6102" spans="1:2" x14ac:dyDescent="0.25">
      <c r="A6102" s="115" t="s">
        <v>7996</v>
      </c>
      <c r="B6102" s="193">
        <v>51861</v>
      </c>
    </row>
    <row r="6103" spans="1:2" x14ac:dyDescent="0.25">
      <c r="A6103" s="115" t="s">
        <v>7997</v>
      </c>
      <c r="B6103" s="193">
        <v>51862</v>
      </c>
    </row>
    <row r="6104" spans="1:2" x14ac:dyDescent="0.25">
      <c r="A6104" s="115" t="s">
        <v>7998</v>
      </c>
      <c r="B6104" s="193">
        <v>51863</v>
      </c>
    </row>
    <row r="6105" spans="1:2" x14ac:dyDescent="0.25">
      <c r="A6105" s="115" t="s">
        <v>7999</v>
      </c>
      <c r="B6105" s="193">
        <v>51864</v>
      </c>
    </row>
    <row r="6106" spans="1:2" x14ac:dyDescent="0.25">
      <c r="A6106" s="115" t="s">
        <v>8000</v>
      </c>
      <c r="B6106" s="193">
        <v>51865</v>
      </c>
    </row>
    <row r="6107" spans="1:2" x14ac:dyDescent="0.25">
      <c r="A6107" s="115" t="s">
        <v>8001</v>
      </c>
      <c r="B6107" s="193">
        <v>51866</v>
      </c>
    </row>
    <row r="6108" spans="1:2" x14ac:dyDescent="0.25">
      <c r="A6108" s="115" t="s">
        <v>8002</v>
      </c>
      <c r="B6108" s="193">
        <v>51867</v>
      </c>
    </row>
    <row r="6109" spans="1:2" x14ac:dyDescent="0.25">
      <c r="A6109" s="115" t="s">
        <v>8003</v>
      </c>
      <c r="B6109" s="193">
        <v>51868</v>
      </c>
    </row>
    <row r="6110" spans="1:2" x14ac:dyDescent="0.25">
      <c r="A6110" s="115" t="s">
        <v>8004</v>
      </c>
      <c r="B6110" s="193">
        <v>51869</v>
      </c>
    </row>
    <row r="6111" spans="1:2" x14ac:dyDescent="0.25">
      <c r="A6111" s="115" t="s">
        <v>8005</v>
      </c>
      <c r="B6111" s="193">
        <v>51870</v>
      </c>
    </row>
    <row r="6112" spans="1:2" x14ac:dyDescent="0.25">
      <c r="A6112" s="115" t="s">
        <v>8006</v>
      </c>
      <c r="B6112" s="193">
        <v>51871</v>
      </c>
    </row>
    <row r="6113" spans="1:2" x14ac:dyDescent="0.25">
      <c r="A6113" s="115" t="s">
        <v>8007</v>
      </c>
      <c r="B6113" s="193">
        <v>51872</v>
      </c>
    </row>
    <row r="6114" spans="1:2" x14ac:dyDescent="0.25">
      <c r="A6114" s="115" t="s">
        <v>8008</v>
      </c>
      <c r="B6114" s="193">
        <v>51873</v>
      </c>
    </row>
    <row r="6115" spans="1:2" x14ac:dyDescent="0.25">
      <c r="A6115" s="115" t="s">
        <v>8009</v>
      </c>
      <c r="B6115" s="193">
        <v>51874</v>
      </c>
    </row>
    <row r="6116" spans="1:2" x14ac:dyDescent="0.25">
      <c r="A6116" s="115" t="s">
        <v>8010</v>
      </c>
      <c r="B6116" s="193">
        <v>51875</v>
      </c>
    </row>
    <row r="6117" spans="1:2" x14ac:dyDescent="0.25">
      <c r="A6117" s="115" t="s">
        <v>8011</v>
      </c>
      <c r="B6117" s="193">
        <v>51876</v>
      </c>
    </row>
    <row r="6118" spans="1:2" x14ac:dyDescent="0.25">
      <c r="A6118" s="115" t="s">
        <v>8012</v>
      </c>
      <c r="B6118" s="193">
        <v>51877</v>
      </c>
    </row>
    <row r="6119" spans="1:2" x14ac:dyDescent="0.25">
      <c r="A6119" s="115" t="s">
        <v>8013</v>
      </c>
      <c r="B6119" s="193">
        <v>51878</v>
      </c>
    </row>
    <row r="6120" spans="1:2" x14ac:dyDescent="0.25">
      <c r="A6120" s="115" t="s">
        <v>8014</v>
      </c>
      <c r="B6120" s="193">
        <v>51879</v>
      </c>
    </row>
    <row r="6121" spans="1:2" x14ac:dyDescent="0.25">
      <c r="A6121" s="115" t="s">
        <v>8015</v>
      </c>
      <c r="B6121" s="193">
        <v>51880</v>
      </c>
    </row>
    <row r="6122" spans="1:2" x14ac:dyDescent="0.25">
      <c r="A6122" s="115" t="s">
        <v>8016</v>
      </c>
      <c r="B6122" s="193">
        <v>51881</v>
      </c>
    </row>
    <row r="6123" spans="1:2" x14ac:dyDescent="0.25">
      <c r="A6123" s="115" t="s">
        <v>8017</v>
      </c>
      <c r="B6123" s="193">
        <v>51882</v>
      </c>
    </row>
    <row r="6124" spans="1:2" x14ac:dyDescent="0.25">
      <c r="A6124" s="115" t="s">
        <v>8018</v>
      </c>
      <c r="B6124" s="193">
        <v>51883</v>
      </c>
    </row>
    <row r="6125" spans="1:2" x14ac:dyDescent="0.25">
      <c r="A6125" s="115" t="s">
        <v>8019</v>
      </c>
      <c r="B6125" s="193">
        <v>51884</v>
      </c>
    </row>
    <row r="6126" spans="1:2" x14ac:dyDescent="0.25">
      <c r="A6126" s="115" t="s">
        <v>8020</v>
      </c>
      <c r="B6126" s="193">
        <v>51885</v>
      </c>
    </row>
    <row r="6127" spans="1:2" x14ac:dyDescent="0.25">
      <c r="A6127" s="115" t="s">
        <v>8021</v>
      </c>
      <c r="B6127" s="193">
        <v>51886</v>
      </c>
    </row>
    <row r="6128" spans="1:2" x14ac:dyDescent="0.25">
      <c r="A6128" s="115" t="s">
        <v>8022</v>
      </c>
      <c r="B6128" s="193">
        <v>51887</v>
      </c>
    </row>
    <row r="6129" spans="1:2" x14ac:dyDescent="0.25">
      <c r="A6129" s="115" t="s">
        <v>8023</v>
      </c>
      <c r="B6129" s="193">
        <v>51888</v>
      </c>
    </row>
    <row r="6130" spans="1:2" x14ac:dyDescent="0.25">
      <c r="A6130" s="115" t="s">
        <v>8024</v>
      </c>
      <c r="B6130" s="193">
        <v>51889</v>
      </c>
    </row>
    <row r="6131" spans="1:2" x14ac:dyDescent="0.25">
      <c r="A6131" s="115" t="s">
        <v>8025</v>
      </c>
      <c r="B6131" s="193">
        <v>51890</v>
      </c>
    </row>
    <row r="6132" spans="1:2" x14ac:dyDescent="0.25">
      <c r="A6132" s="115" t="s">
        <v>8026</v>
      </c>
      <c r="B6132" s="193">
        <v>51891</v>
      </c>
    </row>
    <row r="6133" spans="1:2" x14ac:dyDescent="0.25">
      <c r="A6133" s="115" t="s">
        <v>8027</v>
      </c>
      <c r="B6133" s="193">
        <v>51892</v>
      </c>
    </row>
    <row r="6134" spans="1:2" x14ac:dyDescent="0.25">
      <c r="A6134" s="115" t="s">
        <v>8028</v>
      </c>
      <c r="B6134" s="193">
        <v>51893</v>
      </c>
    </row>
    <row r="6135" spans="1:2" x14ac:dyDescent="0.25">
      <c r="A6135" s="115" t="s">
        <v>8029</v>
      </c>
      <c r="B6135" s="193">
        <v>51894</v>
      </c>
    </row>
    <row r="6136" spans="1:2" x14ac:dyDescent="0.25">
      <c r="A6136" s="115" t="s">
        <v>8030</v>
      </c>
      <c r="B6136" s="193">
        <v>51895</v>
      </c>
    </row>
    <row r="6137" spans="1:2" x14ac:dyDescent="0.25">
      <c r="A6137" s="115" t="s">
        <v>8031</v>
      </c>
      <c r="B6137" s="193">
        <v>51896</v>
      </c>
    </row>
    <row r="6138" spans="1:2" x14ac:dyDescent="0.25">
      <c r="A6138" s="115" t="s">
        <v>8032</v>
      </c>
      <c r="B6138" s="193">
        <v>51897</v>
      </c>
    </row>
    <row r="6139" spans="1:2" x14ac:dyDescent="0.25">
      <c r="A6139" s="115" t="s">
        <v>8033</v>
      </c>
      <c r="B6139" s="193">
        <v>51898</v>
      </c>
    </row>
    <row r="6140" spans="1:2" x14ac:dyDescent="0.25">
      <c r="A6140" s="115" t="s">
        <v>8034</v>
      </c>
      <c r="B6140" s="193">
        <v>51899</v>
      </c>
    </row>
    <row r="6141" spans="1:2" x14ac:dyDescent="0.25">
      <c r="A6141" s="115" t="s">
        <v>8035</v>
      </c>
      <c r="B6141" s="193">
        <v>51900</v>
      </c>
    </row>
    <row r="6142" spans="1:2" x14ac:dyDescent="0.25">
      <c r="A6142" s="115" t="s">
        <v>8036</v>
      </c>
      <c r="B6142" s="193">
        <v>51901</v>
      </c>
    </row>
    <row r="6143" spans="1:2" x14ac:dyDescent="0.25">
      <c r="A6143" s="115" t="s">
        <v>8037</v>
      </c>
      <c r="B6143" s="193">
        <v>51902</v>
      </c>
    </row>
    <row r="6144" spans="1:2" x14ac:dyDescent="0.25">
      <c r="A6144" s="115" t="s">
        <v>8038</v>
      </c>
      <c r="B6144" s="193">
        <v>51903</v>
      </c>
    </row>
    <row r="6145" spans="1:2" x14ac:dyDescent="0.25">
      <c r="A6145" s="115" t="s">
        <v>8039</v>
      </c>
      <c r="B6145" s="193">
        <v>51904</v>
      </c>
    </row>
    <row r="6146" spans="1:2" x14ac:dyDescent="0.25">
      <c r="A6146" s="115" t="s">
        <v>8040</v>
      </c>
      <c r="B6146" s="193">
        <v>51905</v>
      </c>
    </row>
    <row r="6147" spans="1:2" x14ac:dyDescent="0.25">
      <c r="A6147" s="115" t="s">
        <v>8041</v>
      </c>
      <c r="B6147" s="193">
        <v>51906</v>
      </c>
    </row>
    <row r="6148" spans="1:2" x14ac:dyDescent="0.25">
      <c r="A6148" s="115" t="s">
        <v>8042</v>
      </c>
      <c r="B6148" s="193">
        <v>51907</v>
      </c>
    </row>
    <row r="6149" spans="1:2" x14ac:dyDescent="0.25">
      <c r="A6149" s="115" t="s">
        <v>8043</v>
      </c>
      <c r="B6149" s="193">
        <v>51908</v>
      </c>
    </row>
    <row r="6150" spans="1:2" x14ac:dyDescent="0.25">
      <c r="A6150" s="115" t="s">
        <v>8044</v>
      </c>
      <c r="B6150" s="193">
        <v>51909</v>
      </c>
    </row>
    <row r="6151" spans="1:2" x14ac:dyDescent="0.25">
      <c r="A6151" s="115" t="s">
        <v>8045</v>
      </c>
      <c r="B6151" s="193">
        <v>51910</v>
      </c>
    </row>
    <row r="6152" spans="1:2" x14ac:dyDescent="0.25">
      <c r="A6152" s="115" t="s">
        <v>8046</v>
      </c>
      <c r="B6152" s="193">
        <v>51911</v>
      </c>
    </row>
    <row r="6153" spans="1:2" x14ac:dyDescent="0.25">
      <c r="A6153" s="115" t="s">
        <v>8047</v>
      </c>
      <c r="B6153" s="193">
        <v>51912</v>
      </c>
    </row>
    <row r="6154" spans="1:2" x14ac:dyDescent="0.25">
      <c r="A6154" s="115" t="s">
        <v>8048</v>
      </c>
      <c r="B6154" s="193">
        <v>51913</v>
      </c>
    </row>
    <row r="6155" spans="1:2" x14ac:dyDescent="0.25">
      <c r="A6155" s="115" t="s">
        <v>8049</v>
      </c>
      <c r="B6155" s="193">
        <v>51914</v>
      </c>
    </row>
    <row r="6156" spans="1:2" x14ac:dyDescent="0.25">
      <c r="A6156" s="115" t="s">
        <v>8050</v>
      </c>
      <c r="B6156" s="193">
        <v>51915</v>
      </c>
    </row>
    <row r="6157" spans="1:2" x14ac:dyDescent="0.25">
      <c r="A6157" s="115" t="s">
        <v>8051</v>
      </c>
      <c r="B6157" s="193">
        <v>51916</v>
      </c>
    </row>
    <row r="6158" spans="1:2" x14ac:dyDescent="0.25">
      <c r="A6158" s="115" t="s">
        <v>8052</v>
      </c>
      <c r="B6158" s="193">
        <v>51917</v>
      </c>
    </row>
    <row r="6159" spans="1:2" x14ac:dyDescent="0.25">
      <c r="A6159" s="115" t="s">
        <v>8053</v>
      </c>
      <c r="B6159" s="193">
        <v>51918</v>
      </c>
    </row>
    <row r="6160" spans="1:2" x14ac:dyDescent="0.25">
      <c r="A6160" s="115" t="s">
        <v>8054</v>
      </c>
      <c r="B6160" s="193">
        <v>51919</v>
      </c>
    </row>
    <row r="6161" spans="1:2" x14ac:dyDescent="0.25">
      <c r="A6161" s="115" t="s">
        <v>8055</v>
      </c>
      <c r="B6161" s="193">
        <v>51920</v>
      </c>
    </row>
    <row r="6162" spans="1:2" x14ac:dyDescent="0.25">
      <c r="A6162" s="115" t="s">
        <v>8056</v>
      </c>
      <c r="B6162" s="193">
        <v>51921</v>
      </c>
    </row>
    <row r="6163" spans="1:2" x14ac:dyDescent="0.25">
      <c r="A6163" s="115" t="s">
        <v>8057</v>
      </c>
      <c r="B6163" s="193">
        <v>51922</v>
      </c>
    </row>
    <row r="6164" spans="1:2" x14ac:dyDescent="0.25">
      <c r="A6164" s="115" t="s">
        <v>8058</v>
      </c>
      <c r="B6164" s="193">
        <v>51923</v>
      </c>
    </row>
    <row r="6165" spans="1:2" x14ac:dyDescent="0.25">
      <c r="A6165" s="115" t="s">
        <v>8059</v>
      </c>
      <c r="B6165" s="193">
        <v>51924</v>
      </c>
    </row>
    <row r="6166" spans="1:2" x14ac:dyDescent="0.25">
      <c r="A6166" s="115" t="s">
        <v>8060</v>
      </c>
      <c r="B6166" s="193">
        <v>51925</v>
      </c>
    </row>
    <row r="6167" spans="1:2" x14ac:dyDescent="0.25">
      <c r="A6167" s="115" t="s">
        <v>8061</v>
      </c>
      <c r="B6167" s="193">
        <v>51926</v>
      </c>
    </row>
    <row r="6168" spans="1:2" x14ac:dyDescent="0.25">
      <c r="A6168" s="115" t="s">
        <v>8062</v>
      </c>
      <c r="B6168" s="193">
        <v>51927</v>
      </c>
    </row>
    <row r="6169" spans="1:2" x14ac:dyDescent="0.25">
      <c r="A6169" s="115" t="s">
        <v>8063</v>
      </c>
      <c r="B6169" s="193">
        <v>51928</v>
      </c>
    </row>
    <row r="6170" spans="1:2" x14ac:dyDescent="0.25">
      <c r="A6170" s="115" t="s">
        <v>8064</v>
      </c>
      <c r="B6170" s="193">
        <v>51929</v>
      </c>
    </row>
    <row r="6171" spans="1:2" x14ac:dyDescent="0.25">
      <c r="A6171" s="115" t="s">
        <v>8065</v>
      </c>
      <c r="B6171" s="193">
        <v>51930</v>
      </c>
    </row>
    <row r="6172" spans="1:2" x14ac:dyDescent="0.25">
      <c r="A6172" s="115" t="s">
        <v>8066</v>
      </c>
      <c r="B6172" s="193">
        <v>51931</v>
      </c>
    </row>
    <row r="6173" spans="1:2" x14ac:dyDescent="0.25">
      <c r="A6173" s="115" t="s">
        <v>8067</v>
      </c>
      <c r="B6173" s="193">
        <v>51932</v>
      </c>
    </row>
    <row r="6174" spans="1:2" x14ac:dyDescent="0.25">
      <c r="A6174" s="115" t="s">
        <v>8068</v>
      </c>
      <c r="B6174" s="193">
        <v>51933</v>
      </c>
    </row>
    <row r="6175" spans="1:2" x14ac:dyDescent="0.25">
      <c r="A6175" s="115" t="s">
        <v>8069</v>
      </c>
      <c r="B6175" s="193">
        <v>51934</v>
      </c>
    </row>
    <row r="6176" spans="1:2" x14ac:dyDescent="0.25">
      <c r="A6176" s="115" t="s">
        <v>8070</v>
      </c>
      <c r="B6176" s="193">
        <v>51935</v>
      </c>
    </row>
    <row r="6177" spans="1:2" x14ac:dyDescent="0.25">
      <c r="A6177" s="115" t="s">
        <v>8071</v>
      </c>
      <c r="B6177" s="193">
        <v>51936</v>
      </c>
    </row>
    <row r="6178" spans="1:2" x14ac:dyDescent="0.25">
      <c r="A6178" s="115" t="s">
        <v>8072</v>
      </c>
      <c r="B6178" s="193">
        <v>51937</v>
      </c>
    </row>
    <row r="6179" spans="1:2" x14ac:dyDescent="0.25">
      <c r="A6179" s="115" t="s">
        <v>8073</v>
      </c>
      <c r="B6179" s="193">
        <v>51938</v>
      </c>
    </row>
    <row r="6180" spans="1:2" x14ac:dyDescent="0.25">
      <c r="A6180" s="115" t="s">
        <v>8074</v>
      </c>
      <c r="B6180" s="193">
        <v>51939</v>
      </c>
    </row>
    <row r="6181" spans="1:2" x14ac:dyDescent="0.25">
      <c r="A6181" s="115" t="s">
        <v>8075</v>
      </c>
      <c r="B6181" s="193">
        <v>51940</v>
      </c>
    </row>
    <row r="6182" spans="1:2" x14ac:dyDescent="0.25">
      <c r="A6182" s="115" t="s">
        <v>8076</v>
      </c>
      <c r="B6182" s="193">
        <v>51941</v>
      </c>
    </row>
    <row r="6183" spans="1:2" x14ac:dyDescent="0.25">
      <c r="A6183" s="115" t="s">
        <v>8077</v>
      </c>
      <c r="B6183" s="193">
        <v>51942</v>
      </c>
    </row>
    <row r="6184" spans="1:2" x14ac:dyDescent="0.25">
      <c r="A6184" s="115" t="s">
        <v>8078</v>
      </c>
      <c r="B6184" s="193">
        <v>51943</v>
      </c>
    </row>
    <row r="6185" spans="1:2" x14ac:dyDescent="0.25">
      <c r="A6185" s="115" t="s">
        <v>8079</v>
      </c>
      <c r="B6185" s="193">
        <v>51944</v>
      </c>
    </row>
    <row r="6186" spans="1:2" x14ac:dyDescent="0.25">
      <c r="A6186" s="115" t="s">
        <v>8080</v>
      </c>
      <c r="B6186" s="193">
        <v>51945</v>
      </c>
    </row>
    <row r="6187" spans="1:2" x14ac:dyDescent="0.25">
      <c r="A6187" s="115" t="s">
        <v>8081</v>
      </c>
      <c r="B6187" s="193">
        <v>51946</v>
      </c>
    </row>
    <row r="6188" spans="1:2" x14ac:dyDescent="0.25">
      <c r="A6188" s="115" t="s">
        <v>8082</v>
      </c>
      <c r="B6188" s="193">
        <v>51947</v>
      </c>
    </row>
    <row r="6189" spans="1:2" x14ac:dyDescent="0.25">
      <c r="A6189" s="115" t="s">
        <v>8083</v>
      </c>
      <c r="B6189" s="193">
        <v>51948</v>
      </c>
    </row>
    <row r="6190" spans="1:2" x14ac:dyDescent="0.25">
      <c r="A6190" s="115" t="s">
        <v>8084</v>
      </c>
      <c r="B6190" s="193">
        <v>51949</v>
      </c>
    </row>
    <row r="6191" spans="1:2" x14ac:dyDescent="0.25">
      <c r="A6191" s="115" t="s">
        <v>8085</v>
      </c>
      <c r="B6191" s="193">
        <v>51950</v>
      </c>
    </row>
    <row r="6192" spans="1:2" x14ac:dyDescent="0.25">
      <c r="A6192" s="115" t="s">
        <v>8086</v>
      </c>
      <c r="B6192" s="193">
        <v>51951</v>
      </c>
    </row>
    <row r="6193" spans="1:2" x14ac:dyDescent="0.25">
      <c r="A6193" s="115" t="s">
        <v>8087</v>
      </c>
      <c r="B6193" s="193">
        <v>51952</v>
      </c>
    </row>
    <row r="6194" spans="1:2" x14ac:dyDescent="0.25">
      <c r="A6194" s="115" t="s">
        <v>8088</v>
      </c>
      <c r="B6194" s="193">
        <v>51953</v>
      </c>
    </row>
    <row r="6195" spans="1:2" x14ac:dyDescent="0.25">
      <c r="A6195" s="115" t="s">
        <v>8089</v>
      </c>
      <c r="B6195" s="193">
        <v>51954</v>
      </c>
    </row>
    <row r="6196" spans="1:2" x14ac:dyDescent="0.25">
      <c r="A6196" s="115" t="s">
        <v>8090</v>
      </c>
      <c r="B6196" s="193">
        <v>51955</v>
      </c>
    </row>
    <row r="6197" spans="1:2" x14ac:dyDescent="0.25">
      <c r="A6197" s="115" t="s">
        <v>8091</v>
      </c>
      <c r="B6197" s="193">
        <v>51956</v>
      </c>
    </row>
    <row r="6198" spans="1:2" x14ac:dyDescent="0.25">
      <c r="A6198" s="115" t="s">
        <v>8092</v>
      </c>
      <c r="B6198" s="193">
        <v>51957</v>
      </c>
    </row>
    <row r="6199" spans="1:2" x14ac:dyDescent="0.25">
      <c r="A6199" s="115" t="s">
        <v>8093</v>
      </c>
      <c r="B6199" s="193">
        <v>51958</v>
      </c>
    </row>
    <row r="6200" spans="1:2" x14ac:dyDescent="0.25">
      <c r="A6200" s="115" t="s">
        <v>8094</v>
      </c>
      <c r="B6200" s="193">
        <v>51959</v>
      </c>
    </row>
    <row r="6201" spans="1:2" x14ac:dyDescent="0.25">
      <c r="A6201" s="115" t="s">
        <v>8095</v>
      </c>
      <c r="B6201" s="193">
        <v>51960</v>
      </c>
    </row>
    <row r="6202" spans="1:2" x14ac:dyDescent="0.25">
      <c r="A6202" s="115" t="s">
        <v>8096</v>
      </c>
      <c r="B6202" s="193">
        <v>51961</v>
      </c>
    </row>
    <row r="6203" spans="1:2" x14ac:dyDescent="0.25">
      <c r="A6203" s="115" t="s">
        <v>8097</v>
      </c>
      <c r="B6203" s="193">
        <v>51962</v>
      </c>
    </row>
    <row r="6204" spans="1:2" x14ac:dyDescent="0.25">
      <c r="A6204" s="115" t="s">
        <v>8098</v>
      </c>
      <c r="B6204" s="193">
        <v>51963</v>
      </c>
    </row>
    <row r="6205" spans="1:2" x14ac:dyDescent="0.25">
      <c r="A6205" s="115" t="s">
        <v>8099</v>
      </c>
      <c r="B6205" s="193">
        <v>51964</v>
      </c>
    </row>
    <row r="6206" spans="1:2" x14ac:dyDescent="0.25">
      <c r="A6206" s="115" t="s">
        <v>8100</v>
      </c>
      <c r="B6206" s="193">
        <v>51965</v>
      </c>
    </row>
    <row r="6207" spans="1:2" x14ac:dyDescent="0.25">
      <c r="A6207" s="115" t="s">
        <v>8101</v>
      </c>
      <c r="B6207" s="193">
        <v>51966</v>
      </c>
    </row>
    <row r="6208" spans="1:2" x14ac:dyDescent="0.25">
      <c r="A6208" s="115" t="s">
        <v>8102</v>
      </c>
      <c r="B6208" s="193">
        <v>51967</v>
      </c>
    </row>
    <row r="6209" spans="1:2" x14ac:dyDescent="0.25">
      <c r="A6209" s="115" t="s">
        <v>8103</v>
      </c>
      <c r="B6209" s="193">
        <v>51968</v>
      </c>
    </row>
    <row r="6210" spans="1:2" x14ac:dyDescent="0.25">
      <c r="A6210" s="115" t="s">
        <v>8104</v>
      </c>
      <c r="B6210" s="193">
        <v>51969</v>
      </c>
    </row>
    <row r="6211" spans="1:2" x14ac:dyDescent="0.25">
      <c r="A6211" s="115" t="s">
        <v>8105</v>
      </c>
      <c r="B6211" s="193">
        <v>51970</v>
      </c>
    </row>
    <row r="6212" spans="1:2" x14ac:dyDescent="0.25">
      <c r="A6212" s="115" t="s">
        <v>8106</v>
      </c>
      <c r="B6212" s="193">
        <v>51971</v>
      </c>
    </row>
    <row r="6213" spans="1:2" x14ac:dyDescent="0.25">
      <c r="A6213" s="115" t="s">
        <v>8107</v>
      </c>
      <c r="B6213" s="193">
        <v>51972</v>
      </c>
    </row>
    <row r="6214" spans="1:2" x14ac:dyDescent="0.25">
      <c r="A6214" s="115" t="s">
        <v>8108</v>
      </c>
      <c r="B6214" s="193">
        <v>51973</v>
      </c>
    </row>
    <row r="6215" spans="1:2" x14ac:dyDescent="0.25">
      <c r="A6215" s="115" t="s">
        <v>8109</v>
      </c>
      <c r="B6215" s="193">
        <v>51974</v>
      </c>
    </row>
    <row r="6216" spans="1:2" x14ac:dyDescent="0.25">
      <c r="A6216" s="115" t="s">
        <v>8110</v>
      </c>
      <c r="B6216" s="193">
        <v>51975</v>
      </c>
    </row>
    <row r="6217" spans="1:2" x14ac:dyDescent="0.25">
      <c r="A6217" s="115" t="s">
        <v>8111</v>
      </c>
      <c r="B6217" s="193">
        <v>51976</v>
      </c>
    </row>
    <row r="6218" spans="1:2" x14ac:dyDescent="0.25">
      <c r="A6218" s="115" t="s">
        <v>8112</v>
      </c>
      <c r="B6218" s="193">
        <v>51977</v>
      </c>
    </row>
    <row r="6219" spans="1:2" x14ac:dyDescent="0.25">
      <c r="A6219" s="115" t="s">
        <v>8113</v>
      </c>
      <c r="B6219" s="193">
        <v>51978</v>
      </c>
    </row>
    <row r="6220" spans="1:2" x14ac:dyDescent="0.25">
      <c r="A6220" s="115" t="s">
        <v>8114</v>
      </c>
      <c r="B6220" s="193">
        <v>51979</v>
      </c>
    </row>
    <row r="6221" spans="1:2" x14ac:dyDescent="0.25">
      <c r="A6221" s="115" t="s">
        <v>8115</v>
      </c>
      <c r="B6221" s="193">
        <v>51980</v>
      </c>
    </row>
    <row r="6222" spans="1:2" x14ac:dyDescent="0.25">
      <c r="A6222" s="115" t="s">
        <v>8116</v>
      </c>
      <c r="B6222" s="193">
        <v>51981</v>
      </c>
    </row>
    <row r="6223" spans="1:2" x14ac:dyDescent="0.25">
      <c r="A6223" s="115" t="s">
        <v>8117</v>
      </c>
      <c r="B6223" s="193">
        <v>51982</v>
      </c>
    </row>
    <row r="6224" spans="1:2" x14ac:dyDescent="0.25">
      <c r="A6224" s="115" t="s">
        <v>8118</v>
      </c>
      <c r="B6224" s="193">
        <v>51983</v>
      </c>
    </row>
    <row r="6225" spans="1:2" x14ac:dyDescent="0.25">
      <c r="A6225" s="115" t="s">
        <v>8119</v>
      </c>
      <c r="B6225" s="193">
        <v>51984</v>
      </c>
    </row>
    <row r="6226" spans="1:2" x14ac:dyDescent="0.25">
      <c r="A6226" s="115" t="s">
        <v>8120</v>
      </c>
      <c r="B6226" s="193">
        <v>51985</v>
      </c>
    </row>
    <row r="6227" spans="1:2" x14ac:dyDescent="0.25">
      <c r="A6227" s="115" t="s">
        <v>8121</v>
      </c>
      <c r="B6227" s="193">
        <v>51986</v>
      </c>
    </row>
    <row r="6228" spans="1:2" x14ac:dyDescent="0.25">
      <c r="A6228" s="115" t="s">
        <v>8122</v>
      </c>
      <c r="B6228" s="193">
        <v>51987</v>
      </c>
    </row>
    <row r="6229" spans="1:2" x14ac:dyDescent="0.25">
      <c r="A6229" s="115" t="s">
        <v>8123</v>
      </c>
      <c r="B6229" s="193">
        <v>51988</v>
      </c>
    </row>
    <row r="6230" spans="1:2" x14ac:dyDescent="0.25">
      <c r="A6230" s="115" t="s">
        <v>8124</v>
      </c>
      <c r="B6230" s="193">
        <v>51989</v>
      </c>
    </row>
    <row r="6231" spans="1:2" x14ac:dyDescent="0.25">
      <c r="A6231" s="115" t="s">
        <v>8125</v>
      </c>
      <c r="B6231" s="193">
        <v>51990</v>
      </c>
    </row>
    <row r="6232" spans="1:2" x14ac:dyDescent="0.25">
      <c r="A6232" s="115" t="s">
        <v>8126</v>
      </c>
      <c r="B6232" s="193">
        <v>51991</v>
      </c>
    </row>
    <row r="6233" spans="1:2" x14ac:dyDescent="0.25">
      <c r="A6233" s="115" t="s">
        <v>8127</v>
      </c>
      <c r="B6233" s="193">
        <v>51992</v>
      </c>
    </row>
    <row r="6234" spans="1:2" x14ac:dyDescent="0.25">
      <c r="A6234" s="115" t="s">
        <v>8128</v>
      </c>
      <c r="B6234" s="193">
        <v>51993</v>
      </c>
    </row>
    <row r="6235" spans="1:2" x14ac:dyDescent="0.25">
      <c r="A6235" s="115" t="s">
        <v>8129</v>
      </c>
      <c r="B6235" s="193">
        <v>51994</v>
      </c>
    </row>
    <row r="6236" spans="1:2" x14ac:dyDescent="0.25">
      <c r="A6236" s="115" t="s">
        <v>8130</v>
      </c>
      <c r="B6236" s="193">
        <v>51995</v>
      </c>
    </row>
    <row r="6237" spans="1:2" x14ac:dyDescent="0.25">
      <c r="A6237" s="115" t="s">
        <v>8131</v>
      </c>
      <c r="B6237" s="193">
        <v>51996</v>
      </c>
    </row>
    <row r="6238" spans="1:2" x14ac:dyDescent="0.25">
      <c r="A6238" s="115" t="s">
        <v>8132</v>
      </c>
      <c r="B6238" s="193">
        <v>51997</v>
      </c>
    </row>
    <row r="6239" spans="1:2" x14ac:dyDescent="0.25">
      <c r="A6239" s="115" t="s">
        <v>8133</v>
      </c>
      <c r="B6239" s="193">
        <v>51998</v>
      </c>
    </row>
    <row r="6240" spans="1:2" x14ac:dyDescent="0.25">
      <c r="A6240" s="115" t="s">
        <v>8134</v>
      </c>
      <c r="B6240" s="193">
        <v>51999</v>
      </c>
    </row>
    <row r="6241" spans="1:2" x14ac:dyDescent="0.25">
      <c r="A6241" s="115" t="s">
        <v>8135</v>
      </c>
      <c r="B6241" s="193">
        <v>52000</v>
      </c>
    </row>
    <row r="6242" spans="1:2" x14ac:dyDescent="0.25">
      <c r="A6242" s="115" t="s">
        <v>8136</v>
      </c>
      <c r="B6242" s="193">
        <v>52001</v>
      </c>
    </row>
    <row r="6243" spans="1:2" x14ac:dyDescent="0.25">
      <c r="A6243" s="115" t="s">
        <v>8137</v>
      </c>
      <c r="B6243" s="193">
        <v>52002</v>
      </c>
    </row>
    <row r="6244" spans="1:2" x14ac:dyDescent="0.25">
      <c r="A6244" s="115" t="s">
        <v>8138</v>
      </c>
      <c r="B6244" s="193">
        <v>52003</v>
      </c>
    </row>
    <row r="6245" spans="1:2" x14ac:dyDescent="0.25">
      <c r="A6245" s="115" t="s">
        <v>8139</v>
      </c>
      <c r="B6245" s="193">
        <v>52004</v>
      </c>
    </row>
    <row r="6246" spans="1:2" x14ac:dyDescent="0.25">
      <c r="A6246" s="115" t="s">
        <v>8140</v>
      </c>
      <c r="B6246" s="193">
        <v>52005</v>
      </c>
    </row>
    <row r="6247" spans="1:2" x14ac:dyDescent="0.25">
      <c r="A6247" s="115" t="s">
        <v>8141</v>
      </c>
      <c r="B6247" s="193">
        <v>52006</v>
      </c>
    </row>
    <row r="6248" spans="1:2" x14ac:dyDescent="0.25">
      <c r="A6248" s="115" t="s">
        <v>8142</v>
      </c>
      <c r="B6248" s="193">
        <v>52007</v>
      </c>
    </row>
    <row r="6249" spans="1:2" x14ac:dyDescent="0.25">
      <c r="A6249" s="115" t="s">
        <v>8143</v>
      </c>
      <c r="B6249" s="193">
        <v>52008</v>
      </c>
    </row>
    <row r="6250" spans="1:2" x14ac:dyDescent="0.25">
      <c r="A6250" s="115" t="s">
        <v>8144</v>
      </c>
      <c r="B6250" s="193">
        <v>52009</v>
      </c>
    </row>
    <row r="6251" spans="1:2" x14ac:dyDescent="0.25">
      <c r="A6251" s="115" t="s">
        <v>8145</v>
      </c>
      <c r="B6251" s="193">
        <v>52010</v>
      </c>
    </row>
    <row r="6252" spans="1:2" x14ac:dyDescent="0.25">
      <c r="A6252" s="115" t="s">
        <v>8146</v>
      </c>
      <c r="B6252" s="193">
        <v>52011</v>
      </c>
    </row>
    <row r="6253" spans="1:2" x14ac:dyDescent="0.25">
      <c r="A6253" s="115" t="s">
        <v>8147</v>
      </c>
      <c r="B6253" s="193">
        <v>52012</v>
      </c>
    </row>
    <row r="6254" spans="1:2" x14ac:dyDescent="0.25">
      <c r="A6254" s="115" t="s">
        <v>8148</v>
      </c>
      <c r="B6254" s="193">
        <v>52013</v>
      </c>
    </row>
    <row r="6255" spans="1:2" x14ac:dyDescent="0.25">
      <c r="A6255" s="115" t="s">
        <v>8149</v>
      </c>
      <c r="B6255" s="193">
        <v>52014</v>
      </c>
    </row>
    <row r="6256" spans="1:2" x14ac:dyDescent="0.25">
      <c r="A6256" s="115" t="s">
        <v>8150</v>
      </c>
      <c r="B6256" s="193">
        <v>52015</v>
      </c>
    </row>
    <row r="6257" spans="1:2" x14ac:dyDescent="0.25">
      <c r="A6257" s="115" t="s">
        <v>8151</v>
      </c>
      <c r="B6257" s="193">
        <v>52016</v>
      </c>
    </row>
    <row r="6258" spans="1:2" x14ac:dyDescent="0.25">
      <c r="A6258" s="115" t="s">
        <v>8152</v>
      </c>
      <c r="B6258" s="193">
        <v>52017</v>
      </c>
    </row>
    <row r="6259" spans="1:2" x14ac:dyDescent="0.25">
      <c r="A6259" s="115" t="s">
        <v>8153</v>
      </c>
      <c r="B6259" s="193">
        <v>52018</v>
      </c>
    </row>
    <row r="6260" spans="1:2" x14ac:dyDescent="0.25">
      <c r="A6260" s="115" t="s">
        <v>8154</v>
      </c>
      <c r="B6260" s="193">
        <v>52019</v>
      </c>
    </row>
    <row r="6261" spans="1:2" x14ac:dyDescent="0.25">
      <c r="A6261" s="115" t="s">
        <v>8155</v>
      </c>
      <c r="B6261" s="193">
        <v>52020</v>
      </c>
    </row>
    <row r="6262" spans="1:2" x14ac:dyDescent="0.25">
      <c r="A6262" s="115" t="s">
        <v>8156</v>
      </c>
      <c r="B6262" s="193">
        <v>52021</v>
      </c>
    </row>
    <row r="6263" spans="1:2" x14ac:dyDescent="0.25">
      <c r="A6263" s="115" t="s">
        <v>8157</v>
      </c>
      <c r="B6263" s="193">
        <v>52022</v>
      </c>
    </row>
    <row r="6264" spans="1:2" x14ac:dyDescent="0.25">
      <c r="A6264" s="115" t="s">
        <v>8158</v>
      </c>
      <c r="B6264" s="193">
        <v>52023</v>
      </c>
    </row>
    <row r="6265" spans="1:2" x14ac:dyDescent="0.25">
      <c r="A6265" s="115" t="s">
        <v>8159</v>
      </c>
      <c r="B6265" s="193">
        <v>52024</v>
      </c>
    </row>
    <row r="6266" spans="1:2" x14ac:dyDescent="0.25">
      <c r="A6266" s="115" t="s">
        <v>8160</v>
      </c>
      <c r="B6266" s="193">
        <v>52025</v>
      </c>
    </row>
    <row r="6267" spans="1:2" x14ac:dyDescent="0.25">
      <c r="A6267" s="115" t="s">
        <v>8161</v>
      </c>
      <c r="B6267" s="193">
        <v>52026</v>
      </c>
    </row>
    <row r="6268" spans="1:2" x14ac:dyDescent="0.25">
      <c r="A6268" s="115" t="s">
        <v>8162</v>
      </c>
      <c r="B6268" s="193">
        <v>52027</v>
      </c>
    </row>
    <row r="6269" spans="1:2" x14ac:dyDescent="0.25">
      <c r="A6269" s="115" t="s">
        <v>8163</v>
      </c>
      <c r="B6269" s="193">
        <v>52028</v>
      </c>
    </row>
    <row r="6270" spans="1:2" x14ac:dyDescent="0.25">
      <c r="A6270" s="115" t="s">
        <v>8164</v>
      </c>
      <c r="B6270" s="193">
        <v>52029</v>
      </c>
    </row>
    <row r="6271" spans="1:2" x14ac:dyDescent="0.25">
      <c r="A6271" s="115" t="s">
        <v>8165</v>
      </c>
      <c r="B6271" s="193">
        <v>52030</v>
      </c>
    </row>
    <row r="6272" spans="1:2" x14ac:dyDescent="0.25">
      <c r="A6272" s="115" t="s">
        <v>8166</v>
      </c>
      <c r="B6272" s="193">
        <v>52031</v>
      </c>
    </row>
    <row r="6273" spans="1:2" x14ac:dyDescent="0.25">
      <c r="A6273" s="115" t="s">
        <v>8167</v>
      </c>
      <c r="B6273" s="193">
        <v>52032</v>
      </c>
    </row>
    <row r="6274" spans="1:2" x14ac:dyDescent="0.25">
      <c r="A6274" s="115" t="s">
        <v>8168</v>
      </c>
      <c r="B6274" s="193">
        <v>52033</v>
      </c>
    </row>
    <row r="6275" spans="1:2" x14ac:dyDescent="0.25">
      <c r="A6275" s="115" t="s">
        <v>8169</v>
      </c>
      <c r="B6275" s="193">
        <v>52034</v>
      </c>
    </row>
    <row r="6276" spans="1:2" x14ac:dyDescent="0.25">
      <c r="A6276" s="115" t="s">
        <v>8170</v>
      </c>
      <c r="B6276" s="193">
        <v>52035</v>
      </c>
    </row>
    <row r="6277" spans="1:2" x14ac:dyDescent="0.25">
      <c r="A6277" s="115" t="s">
        <v>8171</v>
      </c>
      <c r="B6277" s="193">
        <v>52036</v>
      </c>
    </row>
    <row r="6278" spans="1:2" x14ac:dyDescent="0.25">
      <c r="A6278" s="115" t="s">
        <v>8172</v>
      </c>
      <c r="B6278" s="193">
        <v>52037</v>
      </c>
    </row>
    <row r="6279" spans="1:2" x14ac:dyDescent="0.25">
      <c r="A6279" s="115" t="s">
        <v>8173</v>
      </c>
      <c r="B6279" s="193">
        <v>52038</v>
      </c>
    </row>
    <row r="6280" spans="1:2" x14ac:dyDescent="0.25">
      <c r="A6280" s="115" t="s">
        <v>8174</v>
      </c>
      <c r="B6280" s="193">
        <v>52039</v>
      </c>
    </row>
    <row r="6281" spans="1:2" x14ac:dyDescent="0.25">
      <c r="A6281" s="115" t="s">
        <v>8175</v>
      </c>
      <c r="B6281" s="193">
        <v>52040</v>
      </c>
    </row>
    <row r="6282" spans="1:2" x14ac:dyDescent="0.25">
      <c r="A6282" s="115" t="s">
        <v>8176</v>
      </c>
      <c r="B6282" s="193">
        <v>52041</v>
      </c>
    </row>
    <row r="6283" spans="1:2" x14ac:dyDescent="0.25">
      <c r="A6283" s="115" t="s">
        <v>8177</v>
      </c>
      <c r="B6283" s="193">
        <v>52042</v>
      </c>
    </row>
    <row r="6284" spans="1:2" x14ac:dyDescent="0.25">
      <c r="A6284" s="115" t="s">
        <v>8178</v>
      </c>
      <c r="B6284" s="193">
        <v>52043</v>
      </c>
    </row>
    <row r="6285" spans="1:2" x14ac:dyDescent="0.25">
      <c r="A6285" s="115" t="s">
        <v>8179</v>
      </c>
      <c r="B6285" s="193">
        <v>52044</v>
      </c>
    </row>
    <row r="6286" spans="1:2" x14ac:dyDescent="0.25">
      <c r="A6286" s="115" t="s">
        <v>8180</v>
      </c>
      <c r="B6286" s="193">
        <v>52045</v>
      </c>
    </row>
    <row r="6287" spans="1:2" x14ac:dyDescent="0.25">
      <c r="A6287" s="115" t="s">
        <v>8181</v>
      </c>
      <c r="B6287" s="193">
        <v>52046</v>
      </c>
    </row>
    <row r="6288" spans="1:2" x14ac:dyDescent="0.25">
      <c r="A6288" s="115" t="s">
        <v>8182</v>
      </c>
      <c r="B6288" s="193">
        <v>52047</v>
      </c>
    </row>
    <row r="6289" spans="1:2" x14ac:dyDescent="0.25">
      <c r="A6289" s="115" t="s">
        <v>8183</v>
      </c>
      <c r="B6289" s="193">
        <v>52048</v>
      </c>
    </row>
    <row r="6290" spans="1:2" x14ac:dyDescent="0.25">
      <c r="A6290" s="115" t="s">
        <v>8184</v>
      </c>
      <c r="B6290" s="193">
        <v>52049</v>
      </c>
    </row>
    <row r="6291" spans="1:2" x14ac:dyDescent="0.25">
      <c r="A6291" s="115" t="s">
        <v>8185</v>
      </c>
      <c r="B6291" s="193">
        <v>52050</v>
      </c>
    </row>
    <row r="6292" spans="1:2" x14ac:dyDescent="0.25">
      <c r="A6292" s="115" t="s">
        <v>8186</v>
      </c>
      <c r="B6292" s="193">
        <v>52051</v>
      </c>
    </row>
    <row r="6293" spans="1:2" x14ac:dyDescent="0.25">
      <c r="A6293" s="115" t="s">
        <v>8187</v>
      </c>
      <c r="B6293" s="193">
        <v>52052</v>
      </c>
    </row>
    <row r="6294" spans="1:2" x14ac:dyDescent="0.25">
      <c r="A6294" s="115" t="s">
        <v>8188</v>
      </c>
      <c r="B6294" s="193">
        <v>52053</v>
      </c>
    </row>
    <row r="6295" spans="1:2" x14ac:dyDescent="0.25">
      <c r="A6295" s="115" t="s">
        <v>8189</v>
      </c>
      <c r="B6295" s="193">
        <v>52054</v>
      </c>
    </row>
    <row r="6296" spans="1:2" x14ac:dyDescent="0.25">
      <c r="A6296" s="115" t="s">
        <v>8190</v>
      </c>
      <c r="B6296" s="193">
        <v>52055</v>
      </c>
    </row>
    <row r="6297" spans="1:2" x14ac:dyDescent="0.25">
      <c r="A6297" s="115" t="s">
        <v>8191</v>
      </c>
      <c r="B6297" s="193">
        <v>52056</v>
      </c>
    </row>
    <row r="6298" spans="1:2" x14ac:dyDescent="0.25">
      <c r="A6298" s="115" t="s">
        <v>8192</v>
      </c>
      <c r="B6298" s="193">
        <v>52057</v>
      </c>
    </row>
    <row r="6299" spans="1:2" x14ac:dyDescent="0.25">
      <c r="A6299" s="115" t="s">
        <v>8193</v>
      </c>
      <c r="B6299" s="193">
        <v>52058</v>
      </c>
    </row>
    <row r="6300" spans="1:2" x14ac:dyDescent="0.25">
      <c r="A6300" s="115" t="s">
        <v>8194</v>
      </c>
      <c r="B6300" s="193">
        <v>52059</v>
      </c>
    </row>
    <row r="6301" spans="1:2" x14ac:dyDescent="0.25">
      <c r="A6301" s="115" t="s">
        <v>8195</v>
      </c>
      <c r="B6301" s="193">
        <v>52060</v>
      </c>
    </row>
    <row r="6302" spans="1:2" x14ac:dyDescent="0.25">
      <c r="A6302" s="115" t="s">
        <v>8196</v>
      </c>
      <c r="B6302" s="193">
        <v>52061</v>
      </c>
    </row>
    <row r="6303" spans="1:2" x14ac:dyDescent="0.25">
      <c r="A6303" s="115" t="s">
        <v>8197</v>
      </c>
      <c r="B6303" s="193">
        <v>52062</v>
      </c>
    </row>
    <row r="6304" spans="1:2" x14ac:dyDescent="0.25">
      <c r="A6304" s="115" t="s">
        <v>8198</v>
      </c>
      <c r="B6304" s="193">
        <v>52063</v>
      </c>
    </row>
    <row r="6305" spans="1:2" x14ac:dyDescent="0.25">
      <c r="A6305" s="115" t="s">
        <v>8199</v>
      </c>
      <c r="B6305" s="193">
        <v>52064</v>
      </c>
    </row>
    <row r="6306" spans="1:2" x14ac:dyDescent="0.25">
      <c r="A6306" s="115" t="s">
        <v>8200</v>
      </c>
      <c r="B6306" s="193">
        <v>52065</v>
      </c>
    </row>
    <row r="6307" spans="1:2" x14ac:dyDescent="0.25">
      <c r="A6307" s="115" t="s">
        <v>8201</v>
      </c>
      <c r="B6307" s="193">
        <v>52066</v>
      </c>
    </row>
    <row r="6308" spans="1:2" x14ac:dyDescent="0.25">
      <c r="A6308" s="115" t="s">
        <v>8202</v>
      </c>
      <c r="B6308" s="193">
        <v>52067</v>
      </c>
    </row>
    <row r="6309" spans="1:2" x14ac:dyDescent="0.25">
      <c r="A6309" s="115" t="s">
        <v>8203</v>
      </c>
      <c r="B6309" s="193">
        <v>52068</v>
      </c>
    </row>
    <row r="6310" spans="1:2" x14ac:dyDescent="0.25">
      <c r="A6310" s="115" t="s">
        <v>8204</v>
      </c>
      <c r="B6310" s="193">
        <v>52069</v>
      </c>
    </row>
    <row r="6311" spans="1:2" x14ac:dyDescent="0.25">
      <c r="A6311" s="115" t="s">
        <v>8205</v>
      </c>
      <c r="B6311" s="193">
        <v>52070</v>
      </c>
    </row>
    <row r="6312" spans="1:2" x14ac:dyDescent="0.25">
      <c r="A6312" s="115" t="s">
        <v>8206</v>
      </c>
      <c r="B6312" s="193">
        <v>52071</v>
      </c>
    </row>
    <row r="6313" spans="1:2" x14ac:dyDescent="0.25">
      <c r="A6313" s="115" t="s">
        <v>8207</v>
      </c>
      <c r="B6313" s="193">
        <v>52072</v>
      </c>
    </row>
    <row r="6314" spans="1:2" x14ac:dyDescent="0.25">
      <c r="A6314" s="115" t="s">
        <v>8208</v>
      </c>
      <c r="B6314" s="193">
        <v>52073</v>
      </c>
    </row>
    <row r="6315" spans="1:2" x14ac:dyDescent="0.25">
      <c r="A6315" s="115" t="s">
        <v>8209</v>
      </c>
      <c r="B6315" s="193">
        <v>52074</v>
      </c>
    </row>
    <row r="6316" spans="1:2" x14ac:dyDescent="0.25">
      <c r="A6316" s="115" t="s">
        <v>8210</v>
      </c>
      <c r="B6316" s="193">
        <v>52075</v>
      </c>
    </row>
    <row r="6317" spans="1:2" x14ac:dyDescent="0.25">
      <c r="A6317" s="115" t="s">
        <v>8211</v>
      </c>
      <c r="B6317" s="193">
        <v>52076</v>
      </c>
    </row>
    <row r="6318" spans="1:2" x14ac:dyDescent="0.25">
      <c r="A6318" s="115" t="s">
        <v>8212</v>
      </c>
      <c r="B6318" s="193">
        <v>52077</v>
      </c>
    </row>
    <row r="6319" spans="1:2" x14ac:dyDescent="0.25">
      <c r="A6319" s="115" t="s">
        <v>8213</v>
      </c>
      <c r="B6319" s="193">
        <v>52078</v>
      </c>
    </row>
    <row r="6320" spans="1:2" x14ac:dyDescent="0.25">
      <c r="A6320" s="115" t="s">
        <v>8214</v>
      </c>
      <c r="B6320" s="193">
        <v>52079</v>
      </c>
    </row>
    <row r="6321" spans="1:2" x14ac:dyDescent="0.25">
      <c r="A6321" s="115" t="s">
        <v>8215</v>
      </c>
      <c r="B6321" s="193">
        <v>52080</v>
      </c>
    </row>
    <row r="6322" spans="1:2" x14ac:dyDescent="0.25">
      <c r="A6322" s="115" t="s">
        <v>8216</v>
      </c>
      <c r="B6322" s="193">
        <v>52081</v>
      </c>
    </row>
    <row r="6323" spans="1:2" x14ac:dyDescent="0.25">
      <c r="A6323" s="115" t="s">
        <v>8217</v>
      </c>
      <c r="B6323" s="193">
        <v>52082</v>
      </c>
    </row>
    <row r="6324" spans="1:2" x14ac:dyDescent="0.25">
      <c r="A6324" s="115" t="s">
        <v>8218</v>
      </c>
      <c r="B6324" s="193">
        <v>52083</v>
      </c>
    </row>
    <row r="6325" spans="1:2" x14ac:dyDescent="0.25">
      <c r="A6325" s="115" t="s">
        <v>8219</v>
      </c>
      <c r="B6325" s="193">
        <v>52084</v>
      </c>
    </row>
    <row r="6326" spans="1:2" x14ac:dyDescent="0.25">
      <c r="A6326" s="115" t="s">
        <v>8220</v>
      </c>
      <c r="B6326" s="193">
        <v>52085</v>
      </c>
    </row>
    <row r="6327" spans="1:2" x14ac:dyDescent="0.25">
      <c r="A6327" s="115" t="s">
        <v>8221</v>
      </c>
      <c r="B6327" s="193">
        <v>52086</v>
      </c>
    </row>
    <row r="6328" spans="1:2" x14ac:dyDescent="0.25">
      <c r="A6328" s="115" t="s">
        <v>8222</v>
      </c>
      <c r="B6328" s="193">
        <v>52087</v>
      </c>
    </row>
    <row r="6329" spans="1:2" x14ac:dyDescent="0.25">
      <c r="A6329" s="115" t="s">
        <v>8223</v>
      </c>
      <c r="B6329" s="193">
        <v>52088</v>
      </c>
    </row>
    <row r="6330" spans="1:2" x14ac:dyDescent="0.25">
      <c r="A6330" s="115" t="s">
        <v>8224</v>
      </c>
      <c r="B6330" s="193">
        <v>52089</v>
      </c>
    </row>
    <row r="6331" spans="1:2" x14ac:dyDescent="0.25">
      <c r="A6331" s="115" t="s">
        <v>8225</v>
      </c>
      <c r="B6331" s="193">
        <v>52090</v>
      </c>
    </row>
    <row r="6332" spans="1:2" x14ac:dyDescent="0.25">
      <c r="A6332" s="115" t="s">
        <v>8226</v>
      </c>
      <c r="B6332" s="193">
        <v>52091</v>
      </c>
    </row>
    <row r="6333" spans="1:2" x14ac:dyDescent="0.25">
      <c r="A6333" s="115" t="s">
        <v>8227</v>
      </c>
      <c r="B6333" s="193">
        <v>52092</v>
      </c>
    </row>
    <row r="6334" spans="1:2" x14ac:dyDescent="0.25">
      <c r="A6334" s="115" t="s">
        <v>8228</v>
      </c>
      <c r="B6334" s="193">
        <v>52093</v>
      </c>
    </row>
    <row r="6335" spans="1:2" x14ac:dyDescent="0.25">
      <c r="A6335" s="115" t="s">
        <v>8229</v>
      </c>
      <c r="B6335" s="193">
        <v>52094</v>
      </c>
    </row>
    <row r="6336" spans="1:2" x14ac:dyDescent="0.25">
      <c r="A6336" s="115" t="s">
        <v>8230</v>
      </c>
      <c r="B6336" s="193">
        <v>52095</v>
      </c>
    </row>
    <row r="6337" spans="1:2" x14ac:dyDescent="0.25">
      <c r="A6337" s="115" t="s">
        <v>8231</v>
      </c>
      <c r="B6337" s="193">
        <v>52096</v>
      </c>
    </row>
    <row r="6338" spans="1:2" x14ac:dyDescent="0.25">
      <c r="A6338" s="115" t="s">
        <v>8232</v>
      </c>
      <c r="B6338" s="193">
        <v>52097</v>
      </c>
    </row>
    <row r="6339" spans="1:2" x14ac:dyDescent="0.25">
      <c r="A6339" s="115" t="s">
        <v>8233</v>
      </c>
      <c r="B6339" s="193">
        <v>52098</v>
      </c>
    </row>
    <row r="6340" spans="1:2" x14ac:dyDescent="0.25">
      <c r="A6340" s="115" t="s">
        <v>8234</v>
      </c>
      <c r="B6340" s="193">
        <v>52099</v>
      </c>
    </row>
    <row r="6341" spans="1:2" x14ac:dyDescent="0.25">
      <c r="A6341" s="115" t="s">
        <v>8235</v>
      </c>
      <c r="B6341" s="193">
        <v>52100</v>
      </c>
    </row>
    <row r="6342" spans="1:2" x14ac:dyDescent="0.25">
      <c r="A6342" s="115" t="s">
        <v>8236</v>
      </c>
      <c r="B6342" s="193">
        <v>52101</v>
      </c>
    </row>
    <row r="6343" spans="1:2" x14ac:dyDescent="0.25">
      <c r="A6343" s="115" t="s">
        <v>8237</v>
      </c>
      <c r="B6343" s="193">
        <v>52102</v>
      </c>
    </row>
    <row r="6344" spans="1:2" x14ac:dyDescent="0.25">
      <c r="A6344" s="115" t="s">
        <v>8238</v>
      </c>
      <c r="B6344" s="193">
        <v>52103</v>
      </c>
    </row>
    <row r="6345" spans="1:2" x14ac:dyDescent="0.25">
      <c r="A6345" s="115" t="s">
        <v>8239</v>
      </c>
      <c r="B6345" s="193">
        <v>52104</v>
      </c>
    </row>
    <row r="6346" spans="1:2" x14ac:dyDescent="0.25">
      <c r="A6346" s="115" t="s">
        <v>8240</v>
      </c>
      <c r="B6346" s="193">
        <v>52105</v>
      </c>
    </row>
    <row r="6347" spans="1:2" x14ac:dyDescent="0.25">
      <c r="A6347" s="115" t="s">
        <v>8241</v>
      </c>
      <c r="B6347" s="193">
        <v>52106</v>
      </c>
    </row>
    <row r="6348" spans="1:2" x14ac:dyDescent="0.25">
      <c r="A6348" s="115" t="s">
        <v>8242</v>
      </c>
      <c r="B6348" s="193">
        <v>52107</v>
      </c>
    </row>
    <row r="6349" spans="1:2" x14ac:dyDescent="0.25">
      <c r="A6349" s="115" t="s">
        <v>8243</v>
      </c>
      <c r="B6349" s="193">
        <v>52108</v>
      </c>
    </row>
    <row r="6350" spans="1:2" x14ac:dyDescent="0.25">
      <c r="A6350" s="115" t="s">
        <v>8244</v>
      </c>
      <c r="B6350" s="193">
        <v>52109</v>
      </c>
    </row>
    <row r="6351" spans="1:2" x14ac:dyDescent="0.25">
      <c r="A6351" s="115" t="s">
        <v>8245</v>
      </c>
      <c r="B6351" s="193">
        <v>52110</v>
      </c>
    </row>
    <row r="6352" spans="1:2" x14ac:dyDescent="0.25">
      <c r="A6352" s="115" t="s">
        <v>8246</v>
      </c>
      <c r="B6352" s="193">
        <v>52111</v>
      </c>
    </row>
    <row r="6353" spans="1:2" x14ac:dyDescent="0.25">
      <c r="A6353" s="115" t="s">
        <v>8247</v>
      </c>
      <c r="B6353" s="193">
        <v>52112</v>
      </c>
    </row>
    <row r="6354" spans="1:2" x14ac:dyDescent="0.25">
      <c r="A6354" s="115" t="s">
        <v>8248</v>
      </c>
      <c r="B6354" s="193">
        <v>52113</v>
      </c>
    </row>
    <row r="6355" spans="1:2" x14ac:dyDescent="0.25">
      <c r="A6355" s="115" t="s">
        <v>8249</v>
      </c>
      <c r="B6355" s="193">
        <v>52114</v>
      </c>
    </row>
    <row r="6356" spans="1:2" x14ac:dyDescent="0.25">
      <c r="A6356" s="115" t="s">
        <v>8250</v>
      </c>
      <c r="B6356" s="193">
        <v>52115</v>
      </c>
    </row>
    <row r="6357" spans="1:2" x14ac:dyDescent="0.25">
      <c r="A6357" s="115" t="s">
        <v>8251</v>
      </c>
      <c r="B6357" s="193">
        <v>52116</v>
      </c>
    </row>
    <row r="6358" spans="1:2" x14ac:dyDescent="0.25">
      <c r="A6358" s="115" t="s">
        <v>8252</v>
      </c>
      <c r="B6358" s="193">
        <v>52117</v>
      </c>
    </row>
    <row r="6359" spans="1:2" x14ac:dyDescent="0.25">
      <c r="A6359" s="115" t="s">
        <v>8253</v>
      </c>
      <c r="B6359" s="193">
        <v>52118</v>
      </c>
    </row>
    <row r="6360" spans="1:2" x14ac:dyDescent="0.25">
      <c r="A6360" s="115" t="s">
        <v>8254</v>
      </c>
      <c r="B6360" s="193">
        <v>52119</v>
      </c>
    </row>
    <row r="6361" spans="1:2" x14ac:dyDescent="0.25">
      <c r="A6361" s="115" t="s">
        <v>8255</v>
      </c>
      <c r="B6361" s="193">
        <v>52120</v>
      </c>
    </row>
    <row r="6362" spans="1:2" x14ac:dyDescent="0.25">
      <c r="A6362" s="115" t="s">
        <v>8256</v>
      </c>
      <c r="B6362" s="193">
        <v>52121</v>
      </c>
    </row>
    <row r="6363" spans="1:2" x14ac:dyDescent="0.25">
      <c r="A6363" s="115" t="s">
        <v>8257</v>
      </c>
      <c r="B6363" s="193">
        <v>52122</v>
      </c>
    </row>
    <row r="6364" spans="1:2" x14ac:dyDescent="0.25">
      <c r="A6364" s="115" t="s">
        <v>8258</v>
      </c>
      <c r="B6364" s="193">
        <v>52123</v>
      </c>
    </row>
    <row r="6365" spans="1:2" x14ac:dyDescent="0.25">
      <c r="A6365" s="115" t="s">
        <v>8259</v>
      </c>
      <c r="B6365" s="193">
        <v>52124</v>
      </c>
    </row>
    <row r="6366" spans="1:2" x14ac:dyDescent="0.25">
      <c r="A6366" s="115" t="s">
        <v>8260</v>
      </c>
      <c r="B6366" s="193">
        <v>52125</v>
      </c>
    </row>
    <row r="6367" spans="1:2" x14ac:dyDescent="0.25">
      <c r="A6367" s="115" t="s">
        <v>8261</v>
      </c>
      <c r="B6367" s="193">
        <v>52126</v>
      </c>
    </row>
    <row r="6368" spans="1:2" x14ac:dyDescent="0.25">
      <c r="A6368" s="115" t="s">
        <v>8262</v>
      </c>
      <c r="B6368" s="193">
        <v>52127</v>
      </c>
    </row>
    <row r="6369" spans="1:2" x14ac:dyDescent="0.25">
      <c r="A6369" s="115" t="s">
        <v>8263</v>
      </c>
      <c r="B6369" s="193">
        <v>52128</v>
      </c>
    </row>
    <row r="6370" spans="1:2" x14ac:dyDescent="0.25">
      <c r="A6370" s="115" t="s">
        <v>8264</v>
      </c>
      <c r="B6370" s="193">
        <v>52129</v>
      </c>
    </row>
    <row r="6371" spans="1:2" x14ac:dyDescent="0.25">
      <c r="A6371" s="115" t="s">
        <v>8265</v>
      </c>
      <c r="B6371" s="193">
        <v>52130</v>
      </c>
    </row>
    <row r="6372" spans="1:2" x14ac:dyDescent="0.25">
      <c r="A6372" s="115" t="s">
        <v>8266</v>
      </c>
      <c r="B6372" s="193">
        <v>52131</v>
      </c>
    </row>
    <row r="6373" spans="1:2" x14ac:dyDescent="0.25">
      <c r="A6373" s="115" t="s">
        <v>8267</v>
      </c>
      <c r="B6373" s="193">
        <v>52132</v>
      </c>
    </row>
    <row r="6374" spans="1:2" x14ac:dyDescent="0.25">
      <c r="A6374" s="115" t="s">
        <v>8268</v>
      </c>
      <c r="B6374" s="193">
        <v>52133</v>
      </c>
    </row>
    <row r="6375" spans="1:2" x14ac:dyDescent="0.25">
      <c r="A6375" s="115" t="s">
        <v>8269</v>
      </c>
      <c r="B6375" s="193">
        <v>52134</v>
      </c>
    </row>
    <row r="6376" spans="1:2" x14ac:dyDescent="0.25">
      <c r="A6376" s="115" t="s">
        <v>8270</v>
      </c>
      <c r="B6376" s="193">
        <v>52135</v>
      </c>
    </row>
    <row r="6377" spans="1:2" x14ac:dyDescent="0.25">
      <c r="A6377" s="115" t="s">
        <v>8271</v>
      </c>
      <c r="B6377" s="193">
        <v>52136</v>
      </c>
    </row>
    <row r="6378" spans="1:2" x14ac:dyDescent="0.25">
      <c r="A6378" s="115" t="s">
        <v>8272</v>
      </c>
      <c r="B6378" s="193">
        <v>52137</v>
      </c>
    </row>
    <row r="6379" spans="1:2" x14ac:dyDescent="0.25">
      <c r="A6379" s="115" t="s">
        <v>8273</v>
      </c>
      <c r="B6379" s="193">
        <v>52138</v>
      </c>
    </row>
    <row r="6380" spans="1:2" x14ac:dyDescent="0.25">
      <c r="A6380" s="115" t="s">
        <v>8274</v>
      </c>
      <c r="B6380" s="193">
        <v>52139</v>
      </c>
    </row>
    <row r="6381" spans="1:2" x14ac:dyDescent="0.25">
      <c r="A6381" s="115" t="s">
        <v>8275</v>
      </c>
      <c r="B6381" s="193">
        <v>52140</v>
      </c>
    </row>
    <row r="6382" spans="1:2" x14ac:dyDescent="0.25">
      <c r="A6382" s="115" t="s">
        <v>8276</v>
      </c>
      <c r="B6382" s="193">
        <v>52141</v>
      </c>
    </row>
    <row r="6383" spans="1:2" x14ac:dyDescent="0.25">
      <c r="A6383" s="115" t="s">
        <v>8277</v>
      </c>
      <c r="B6383" s="193">
        <v>52142</v>
      </c>
    </row>
    <row r="6384" spans="1:2" x14ac:dyDescent="0.25">
      <c r="A6384" s="115" t="s">
        <v>8278</v>
      </c>
      <c r="B6384" s="193">
        <v>52143</v>
      </c>
    </row>
    <row r="6385" spans="1:2" x14ac:dyDescent="0.25">
      <c r="A6385" s="115" t="s">
        <v>8279</v>
      </c>
      <c r="B6385" s="193">
        <v>52144</v>
      </c>
    </row>
    <row r="6386" spans="1:2" x14ac:dyDescent="0.25">
      <c r="A6386" s="115" t="s">
        <v>8280</v>
      </c>
      <c r="B6386" s="193">
        <v>52145</v>
      </c>
    </row>
    <row r="6387" spans="1:2" x14ac:dyDescent="0.25">
      <c r="A6387" s="115" t="s">
        <v>8281</v>
      </c>
      <c r="B6387" s="193">
        <v>52146</v>
      </c>
    </row>
    <row r="6388" spans="1:2" x14ac:dyDescent="0.25">
      <c r="A6388" s="115" t="s">
        <v>8282</v>
      </c>
      <c r="B6388" s="193">
        <v>52147</v>
      </c>
    </row>
    <row r="6389" spans="1:2" x14ac:dyDescent="0.25">
      <c r="A6389" s="115" t="s">
        <v>8283</v>
      </c>
      <c r="B6389" s="193">
        <v>52148</v>
      </c>
    </row>
    <row r="6390" spans="1:2" x14ac:dyDescent="0.25">
      <c r="A6390" s="115" t="s">
        <v>8284</v>
      </c>
      <c r="B6390" s="193">
        <v>52149</v>
      </c>
    </row>
    <row r="6391" spans="1:2" x14ac:dyDescent="0.25">
      <c r="A6391" s="115" t="s">
        <v>8285</v>
      </c>
      <c r="B6391" s="193">
        <v>52150</v>
      </c>
    </row>
    <row r="6392" spans="1:2" x14ac:dyDescent="0.25">
      <c r="A6392" s="115" t="s">
        <v>8286</v>
      </c>
      <c r="B6392" s="193">
        <v>52151</v>
      </c>
    </row>
    <row r="6393" spans="1:2" x14ac:dyDescent="0.25">
      <c r="A6393" s="115" t="s">
        <v>8287</v>
      </c>
      <c r="B6393" s="193">
        <v>52152</v>
      </c>
    </row>
    <row r="6394" spans="1:2" x14ac:dyDescent="0.25">
      <c r="A6394" s="115" t="s">
        <v>8288</v>
      </c>
      <c r="B6394" s="193">
        <v>52153</v>
      </c>
    </row>
    <row r="6395" spans="1:2" x14ac:dyDescent="0.25">
      <c r="A6395" s="115" t="s">
        <v>8289</v>
      </c>
      <c r="B6395" s="193">
        <v>52154</v>
      </c>
    </row>
    <row r="6396" spans="1:2" x14ac:dyDescent="0.25">
      <c r="A6396" s="115" t="s">
        <v>8290</v>
      </c>
      <c r="B6396" s="193">
        <v>52155</v>
      </c>
    </row>
    <row r="6397" spans="1:2" x14ac:dyDescent="0.25">
      <c r="A6397" s="115" t="s">
        <v>8291</v>
      </c>
      <c r="B6397" s="193">
        <v>52156</v>
      </c>
    </row>
    <row r="6398" spans="1:2" x14ac:dyDescent="0.25">
      <c r="A6398" s="115" t="s">
        <v>8292</v>
      </c>
      <c r="B6398" s="193">
        <v>52157</v>
      </c>
    </row>
    <row r="6399" spans="1:2" x14ac:dyDescent="0.25">
      <c r="A6399" s="115" t="s">
        <v>8293</v>
      </c>
      <c r="B6399" s="193">
        <v>52158</v>
      </c>
    </row>
    <row r="6400" spans="1:2" x14ac:dyDescent="0.25">
      <c r="A6400" s="115" t="s">
        <v>8294</v>
      </c>
      <c r="B6400" s="193">
        <v>52159</v>
      </c>
    </row>
    <row r="6401" spans="1:2" x14ac:dyDescent="0.25">
      <c r="A6401" s="115" t="s">
        <v>8295</v>
      </c>
      <c r="B6401" s="193">
        <v>52160</v>
      </c>
    </row>
    <row r="6402" spans="1:2" x14ac:dyDescent="0.25">
      <c r="A6402" s="115" t="s">
        <v>8296</v>
      </c>
      <c r="B6402" s="193">
        <v>52161</v>
      </c>
    </row>
    <row r="6403" spans="1:2" x14ac:dyDescent="0.25">
      <c r="A6403" s="115" t="s">
        <v>8297</v>
      </c>
      <c r="B6403" s="193">
        <v>52162</v>
      </c>
    </row>
    <row r="6404" spans="1:2" x14ac:dyDescent="0.25">
      <c r="A6404" s="115" t="s">
        <v>8298</v>
      </c>
      <c r="B6404" s="193">
        <v>52163</v>
      </c>
    </row>
    <row r="6405" spans="1:2" x14ac:dyDescent="0.25">
      <c r="A6405" s="115" t="s">
        <v>8299</v>
      </c>
      <c r="B6405" s="193">
        <v>52164</v>
      </c>
    </row>
    <row r="6406" spans="1:2" x14ac:dyDescent="0.25">
      <c r="A6406" s="115" t="s">
        <v>8300</v>
      </c>
      <c r="B6406" s="193">
        <v>52165</v>
      </c>
    </row>
    <row r="6407" spans="1:2" x14ac:dyDescent="0.25">
      <c r="A6407" s="115" t="s">
        <v>8301</v>
      </c>
      <c r="B6407" s="193">
        <v>52166</v>
      </c>
    </row>
    <row r="6408" spans="1:2" x14ac:dyDescent="0.25">
      <c r="A6408" s="115" t="s">
        <v>8302</v>
      </c>
      <c r="B6408" s="193">
        <v>52167</v>
      </c>
    </row>
    <row r="6409" spans="1:2" x14ac:dyDescent="0.25">
      <c r="A6409" s="115" t="s">
        <v>8303</v>
      </c>
      <c r="B6409" s="193">
        <v>52168</v>
      </c>
    </row>
    <row r="6410" spans="1:2" x14ac:dyDescent="0.25">
      <c r="A6410" s="115" t="s">
        <v>8304</v>
      </c>
      <c r="B6410" s="193">
        <v>52169</v>
      </c>
    </row>
    <row r="6411" spans="1:2" x14ac:dyDescent="0.25">
      <c r="A6411" s="115" t="s">
        <v>8305</v>
      </c>
      <c r="B6411" s="193">
        <v>52170</v>
      </c>
    </row>
    <row r="6412" spans="1:2" x14ac:dyDescent="0.25">
      <c r="A6412" s="115" t="s">
        <v>8306</v>
      </c>
      <c r="B6412" s="193">
        <v>52171</v>
      </c>
    </row>
    <row r="6413" spans="1:2" x14ac:dyDescent="0.25">
      <c r="A6413" s="115" t="s">
        <v>8307</v>
      </c>
      <c r="B6413" s="193">
        <v>52172</v>
      </c>
    </row>
    <row r="6414" spans="1:2" x14ac:dyDescent="0.25">
      <c r="A6414" s="115" t="s">
        <v>8308</v>
      </c>
      <c r="B6414" s="193">
        <v>52173</v>
      </c>
    </row>
    <row r="6415" spans="1:2" x14ac:dyDescent="0.25">
      <c r="A6415" s="115" t="s">
        <v>8309</v>
      </c>
      <c r="B6415" s="193">
        <v>52174</v>
      </c>
    </row>
    <row r="6416" spans="1:2" x14ac:dyDescent="0.25">
      <c r="A6416" s="115" t="s">
        <v>8310</v>
      </c>
      <c r="B6416" s="193">
        <v>52175</v>
      </c>
    </row>
    <row r="6417" spans="1:2" x14ac:dyDescent="0.25">
      <c r="A6417" s="115" t="s">
        <v>8311</v>
      </c>
      <c r="B6417" s="193">
        <v>52176</v>
      </c>
    </row>
    <row r="6418" spans="1:2" x14ac:dyDescent="0.25">
      <c r="A6418" s="115" t="s">
        <v>8312</v>
      </c>
      <c r="B6418" s="193">
        <v>52177</v>
      </c>
    </row>
    <row r="6419" spans="1:2" x14ac:dyDescent="0.25">
      <c r="A6419" s="115" t="s">
        <v>8313</v>
      </c>
      <c r="B6419" s="193">
        <v>52178</v>
      </c>
    </row>
    <row r="6420" spans="1:2" x14ac:dyDescent="0.25">
      <c r="A6420" s="115" t="s">
        <v>8314</v>
      </c>
      <c r="B6420" s="193">
        <v>52179</v>
      </c>
    </row>
    <row r="6421" spans="1:2" x14ac:dyDescent="0.25">
      <c r="A6421" s="115" t="s">
        <v>8315</v>
      </c>
      <c r="B6421" s="193">
        <v>52180</v>
      </c>
    </row>
    <row r="6422" spans="1:2" x14ac:dyDescent="0.25">
      <c r="A6422" s="115" t="s">
        <v>8316</v>
      </c>
      <c r="B6422" s="193">
        <v>52181</v>
      </c>
    </row>
    <row r="6423" spans="1:2" x14ac:dyDescent="0.25">
      <c r="A6423" s="115" t="s">
        <v>8317</v>
      </c>
      <c r="B6423" s="193">
        <v>52182</v>
      </c>
    </row>
    <row r="6424" spans="1:2" x14ac:dyDescent="0.25">
      <c r="A6424" s="115" t="s">
        <v>8318</v>
      </c>
      <c r="B6424" s="193">
        <v>52183</v>
      </c>
    </row>
    <row r="6425" spans="1:2" x14ac:dyDescent="0.25">
      <c r="A6425" s="115" t="s">
        <v>8319</v>
      </c>
      <c r="B6425" s="193">
        <v>52184</v>
      </c>
    </row>
    <row r="6426" spans="1:2" x14ac:dyDescent="0.25">
      <c r="A6426" s="115" t="s">
        <v>8320</v>
      </c>
      <c r="B6426" s="193">
        <v>52185</v>
      </c>
    </row>
    <row r="6427" spans="1:2" x14ac:dyDescent="0.25">
      <c r="A6427" s="115" t="s">
        <v>8321</v>
      </c>
      <c r="B6427" s="193">
        <v>52186</v>
      </c>
    </row>
    <row r="6428" spans="1:2" x14ac:dyDescent="0.25">
      <c r="A6428" s="115" t="s">
        <v>8322</v>
      </c>
      <c r="B6428" s="193">
        <v>52187</v>
      </c>
    </row>
    <row r="6429" spans="1:2" x14ac:dyDescent="0.25">
      <c r="A6429" s="115" t="s">
        <v>8323</v>
      </c>
      <c r="B6429" s="193">
        <v>52188</v>
      </c>
    </row>
    <row r="6430" spans="1:2" x14ac:dyDescent="0.25">
      <c r="A6430" s="115" t="s">
        <v>8324</v>
      </c>
      <c r="B6430" s="193">
        <v>52189</v>
      </c>
    </row>
    <row r="6431" spans="1:2" x14ac:dyDescent="0.25">
      <c r="A6431" s="115" t="s">
        <v>8325</v>
      </c>
      <c r="B6431" s="193">
        <v>52190</v>
      </c>
    </row>
    <row r="6432" spans="1:2" x14ac:dyDescent="0.25">
      <c r="A6432" s="115" t="s">
        <v>8326</v>
      </c>
      <c r="B6432" s="193">
        <v>52191</v>
      </c>
    </row>
    <row r="6433" spans="1:2" x14ac:dyDescent="0.25">
      <c r="A6433" s="115" t="s">
        <v>8327</v>
      </c>
      <c r="B6433" s="193">
        <v>52192</v>
      </c>
    </row>
    <row r="6434" spans="1:2" x14ac:dyDescent="0.25">
      <c r="A6434" s="115" t="s">
        <v>8328</v>
      </c>
      <c r="B6434" s="193">
        <v>52193</v>
      </c>
    </row>
    <row r="6435" spans="1:2" x14ac:dyDescent="0.25">
      <c r="A6435" s="115" t="s">
        <v>8329</v>
      </c>
      <c r="B6435" s="193">
        <v>52194</v>
      </c>
    </row>
    <row r="6436" spans="1:2" x14ac:dyDescent="0.25">
      <c r="A6436" s="115" t="s">
        <v>8330</v>
      </c>
      <c r="B6436" s="193">
        <v>52195</v>
      </c>
    </row>
    <row r="6437" spans="1:2" x14ac:dyDescent="0.25">
      <c r="A6437" s="115" t="s">
        <v>8331</v>
      </c>
      <c r="B6437" s="193">
        <v>52196</v>
      </c>
    </row>
    <row r="6438" spans="1:2" x14ac:dyDescent="0.25">
      <c r="A6438" s="115" t="s">
        <v>8332</v>
      </c>
      <c r="B6438" s="193">
        <v>52197</v>
      </c>
    </row>
    <row r="6439" spans="1:2" x14ac:dyDescent="0.25">
      <c r="A6439" s="115" t="s">
        <v>8333</v>
      </c>
      <c r="B6439" s="193">
        <v>52198</v>
      </c>
    </row>
    <row r="6440" spans="1:2" x14ac:dyDescent="0.25">
      <c r="A6440" s="115" t="s">
        <v>8334</v>
      </c>
      <c r="B6440" s="193">
        <v>52199</v>
      </c>
    </row>
    <row r="6441" spans="1:2" x14ac:dyDescent="0.25">
      <c r="A6441" s="115" t="s">
        <v>8335</v>
      </c>
      <c r="B6441" s="193">
        <v>52200</v>
      </c>
    </row>
    <row r="6442" spans="1:2" x14ac:dyDescent="0.25">
      <c r="A6442" s="115" t="s">
        <v>8336</v>
      </c>
      <c r="B6442" s="193">
        <v>52201</v>
      </c>
    </row>
    <row r="6443" spans="1:2" x14ac:dyDescent="0.25">
      <c r="A6443" s="115" t="s">
        <v>8337</v>
      </c>
      <c r="B6443" s="193">
        <v>52202</v>
      </c>
    </row>
    <row r="6444" spans="1:2" x14ac:dyDescent="0.25">
      <c r="A6444" s="115" t="s">
        <v>8338</v>
      </c>
      <c r="B6444" s="193">
        <v>52203</v>
      </c>
    </row>
    <row r="6445" spans="1:2" x14ac:dyDescent="0.25">
      <c r="A6445" s="115" t="s">
        <v>8339</v>
      </c>
      <c r="B6445" s="193">
        <v>52204</v>
      </c>
    </row>
    <row r="6446" spans="1:2" x14ac:dyDescent="0.25">
      <c r="A6446" s="115" t="s">
        <v>8340</v>
      </c>
      <c r="B6446" s="193">
        <v>52205</v>
      </c>
    </row>
    <row r="6447" spans="1:2" x14ac:dyDescent="0.25">
      <c r="A6447" s="115" t="s">
        <v>8341</v>
      </c>
      <c r="B6447" s="193">
        <v>52206</v>
      </c>
    </row>
    <row r="6448" spans="1:2" x14ac:dyDescent="0.25">
      <c r="A6448" s="115" t="s">
        <v>8342</v>
      </c>
      <c r="B6448" s="193">
        <v>52207</v>
      </c>
    </row>
    <row r="6449" spans="1:2" x14ac:dyDescent="0.25">
      <c r="A6449" s="115" t="s">
        <v>8343</v>
      </c>
      <c r="B6449" s="193">
        <v>52208</v>
      </c>
    </row>
    <row r="6450" spans="1:2" x14ac:dyDescent="0.25">
      <c r="A6450" s="115" t="s">
        <v>8344</v>
      </c>
      <c r="B6450" s="193">
        <v>52209</v>
      </c>
    </row>
    <row r="6451" spans="1:2" x14ac:dyDescent="0.25">
      <c r="A6451" s="115" t="s">
        <v>8345</v>
      </c>
      <c r="B6451" s="193">
        <v>52210</v>
      </c>
    </row>
    <row r="6452" spans="1:2" x14ac:dyDescent="0.25">
      <c r="A6452" s="115" t="s">
        <v>8346</v>
      </c>
      <c r="B6452" s="193">
        <v>52211</v>
      </c>
    </row>
    <row r="6453" spans="1:2" x14ac:dyDescent="0.25">
      <c r="A6453" s="115" t="s">
        <v>8347</v>
      </c>
      <c r="B6453" s="193">
        <v>52212</v>
      </c>
    </row>
    <row r="6454" spans="1:2" x14ac:dyDescent="0.25">
      <c r="A6454" s="115" t="s">
        <v>8348</v>
      </c>
      <c r="B6454" s="193">
        <v>52213</v>
      </c>
    </row>
    <row r="6455" spans="1:2" x14ac:dyDescent="0.25">
      <c r="A6455" s="115" t="s">
        <v>8349</v>
      </c>
      <c r="B6455" s="193">
        <v>52214</v>
      </c>
    </row>
    <row r="6456" spans="1:2" x14ac:dyDescent="0.25">
      <c r="A6456" s="115" t="s">
        <v>8350</v>
      </c>
      <c r="B6456" s="193">
        <v>52215</v>
      </c>
    </row>
    <row r="6457" spans="1:2" x14ac:dyDescent="0.25">
      <c r="A6457" s="115" t="s">
        <v>8351</v>
      </c>
      <c r="B6457" s="193">
        <v>52216</v>
      </c>
    </row>
    <row r="6458" spans="1:2" x14ac:dyDescent="0.25">
      <c r="A6458" s="115" t="s">
        <v>8352</v>
      </c>
      <c r="B6458" s="193">
        <v>52217</v>
      </c>
    </row>
    <row r="6459" spans="1:2" x14ac:dyDescent="0.25">
      <c r="A6459" s="115" t="s">
        <v>8353</v>
      </c>
      <c r="B6459" s="193">
        <v>52218</v>
      </c>
    </row>
    <row r="6460" spans="1:2" x14ac:dyDescent="0.25">
      <c r="A6460" s="115" t="s">
        <v>8354</v>
      </c>
      <c r="B6460" s="193">
        <v>52219</v>
      </c>
    </row>
    <row r="6461" spans="1:2" x14ac:dyDescent="0.25">
      <c r="A6461" s="115" t="s">
        <v>8355</v>
      </c>
      <c r="B6461" s="193">
        <v>52220</v>
      </c>
    </row>
    <row r="6462" spans="1:2" x14ac:dyDescent="0.25">
      <c r="A6462" s="115" t="s">
        <v>8356</v>
      </c>
      <c r="B6462" s="193">
        <v>52221</v>
      </c>
    </row>
    <row r="6463" spans="1:2" x14ac:dyDescent="0.25">
      <c r="A6463" s="115" t="s">
        <v>8357</v>
      </c>
      <c r="B6463" s="193">
        <v>52222</v>
      </c>
    </row>
    <row r="6464" spans="1:2" x14ac:dyDescent="0.25">
      <c r="A6464" s="115" t="s">
        <v>8358</v>
      </c>
      <c r="B6464" s="193">
        <v>52223</v>
      </c>
    </row>
    <row r="6465" spans="1:2" x14ac:dyDescent="0.25">
      <c r="A6465" s="115" t="s">
        <v>8359</v>
      </c>
      <c r="B6465" s="193">
        <v>52224</v>
      </c>
    </row>
    <row r="6466" spans="1:2" x14ac:dyDescent="0.25">
      <c r="A6466" s="115" t="s">
        <v>8360</v>
      </c>
      <c r="B6466" s="193">
        <v>52225</v>
      </c>
    </row>
    <row r="6467" spans="1:2" x14ac:dyDescent="0.25">
      <c r="A6467" s="115" t="s">
        <v>8361</v>
      </c>
      <c r="B6467" s="193">
        <v>52226</v>
      </c>
    </row>
    <row r="6468" spans="1:2" x14ac:dyDescent="0.25">
      <c r="A6468" s="115" t="s">
        <v>8362</v>
      </c>
      <c r="B6468" s="193">
        <v>52227</v>
      </c>
    </row>
    <row r="6469" spans="1:2" x14ac:dyDescent="0.25">
      <c r="A6469" s="115" t="s">
        <v>8363</v>
      </c>
      <c r="B6469" s="193">
        <v>52228</v>
      </c>
    </row>
    <row r="6470" spans="1:2" x14ac:dyDescent="0.25">
      <c r="A6470" s="115" t="s">
        <v>8364</v>
      </c>
      <c r="B6470" s="193">
        <v>52229</v>
      </c>
    </row>
    <row r="6471" spans="1:2" x14ac:dyDescent="0.25">
      <c r="A6471" s="115" t="s">
        <v>8365</v>
      </c>
      <c r="B6471" s="193">
        <v>52230</v>
      </c>
    </row>
    <row r="6472" spans="1:2" x14ac:dyDescent="0.25">
      <c r="A6472" s="115" t="s">
        <v>8366</v>
      </c>
      <c r="B6472" s="193">
        <v>52231</v>
      </c>
    </row>
    <row r="6473" spans="1:2" x14ac:dyDescent="0.25">
      <c r="A6473" s="115" t="s">
        <v>8367</v>
      </c>
      <c r="B6473" s="193">
        <v>52232</v>
      </c>
    </row>
    <row r="6474" spans="1:2" x14ac:dyDescent="0.25">
      <c r="A6474" s="115" t="s">
        <v>8368</v>
      </c>
      <c r="B6474" s="193">
        <v>52233</v>
      </c>
    </row>
    <row r="6475" spans="1:2" x14ac:dyDescent="0.25">
      <c r="A6475" s="115" t="s">
        <v>8369</v>
      </c>
      <c r="B6475" s="193">
        <v>52234</v>
      </c>
    </row>
    <row r="6476" spans="1:2" x14ac:dyDescent="0.25">
      <c r="A6476" s="115" t="s">
        <v>8370</v>
      </c>
      <c r="B6476" s="193">
        <v>52235</v>
      </c>
    </row>
    <row r="6477" spans="1:2" x14ac:dyDescent="0.25">
      <c r="A6477" s="115" t="s">
        <v>8371</v>
      </c>
      <c r="B6477" s="193">
        <v>52236</v>
      </c>
    </row>
    <row r="6478" spans="1:2" x14ac:dyDescent="0.25">
      <c r="A6478" s="115" t="s">
        <v>8372</v>
      </c>
      <c r="B6478" s="193">
        <v>52237</v>
      </c>
    </row>
    <row r="6479" spans="1:2" x14ac:dyDescent="0.25">
      <c r="A6479" s="115" t="s">
        <v>8373</v>
      </c>
      <c r="B6479" s="193">
        <v>52238</v>
      </c>
    </row>
    <row r="6480" spans="1:2" x14ac:dyDescent="0.25">
      <c r="A6480" s="115" t="s">
        <v>8374</v>
      </c>
      <c r="B6480" s="193">
        <v>52239</v>
      </c>
    </row>
    <row r="6481" spans="1:2" x14ac:dyDescent="0.25">
      <c r="A6481" s="115" t="s">
        <v>8375</v>
      </c>
      <c r="B6481" s="193">
        <v>52240</v>
      </c>
    </row>
    <row r="6482" spans="1:2" x14ac:dyDescent="0.25">
      <c r="A6482" s="115" t="s">
        <v>8376</v>
      </c>
      <c r="B6482" s="193">
        <v>52241</v>
      </c>
    </row>
    <row r="6483" spans="1:2" x14ac:dyDescent="0.25">
      <c r="A6483" s="115" t="s">
        <v>8377</v>
      </c>
      <c r="B6483" s="193">
        <v>52242</v>
      </c>
    </row>
    <row r="6484" spans="1:2" x14ac:dyDescent="0.25">
      <c r="A6484" s="115" t="s">
        <v>8378</v>
      </c>
      <c r="B6484" s="193">
        <v>52243</v>
      </c>
    </row>
    <row r="6485" spans="1:2" x14ac:dyDescent="0.25">
      <c r="A6485" s="115" t="s">
        <v>8379</v>
      </c>
      <c r="B6485" s="193">
        <v>52244</v>
      </c>
    </row>
    <row r="6486" spans="1:2" x14ac:dyDescent="0.25">
      <c r="A6486" s="115" t="s">
        <v>8380</v>
      </c>
      <c r="B6486" s="193">
        <v>52245</v>
      </c>
    </row>
    <row r="6487" spans="1:2" x14ac:dyDescent="0.25">
      <c r="A6487" s="115" t="s">
        <v>8381</v>
      </c>
      <c r="B6487" s="193">
        <v>52246</v>
      </c>
    </row>
    <row r="6488" spans="1:2" x14ac:dyDescent="0.25">
      <c r="A6488" s="115" t="s">
        <v>8382</v>
      </c>
      <c r="B6488" s="193">
        <v>52247</v>
      </c>
    </row>
    <row r="6489" spans="1:2" x14ac:dyDescent="0.25">
      <c r="A6489" s="115" t="s">
        <v>8383</v>
      </c>
      <c r="B6489" s="193">
        <v>52248</v>
      </c>
    </row>
    <row r="6490" spans="1:2" x14ac:dyDescent="0.25">
      <c r="A6490" s="115" t="s">
        <v>8384</v>
      </c>
      <c r="B6490" s="193">
        <v>52249</v>
      </c>
    </row>
    <row r="6491" spans="1:2" x14ac:dyDescent="0.25">
      <c r="A6491" s="115" t="s">
        <v>8385</v>
      </c>
      <c r="B6491" s="193">
        <v>52250</v>
      </c>
    </row>
    <row r="6492" spans="1:2" x14ac:dyDescent="0.25">
      <c r="A6492" s="115" t="s">
        <v>8386</v>
      </c>
      <c r="B6492" s="193">
        <v>52251</v>
      </c>
    </row>
    <row r="6493" spans="1:2" x14ac:dyDescent="0.25">
      <c r="A6493" s="115" t="s">
        <v>8387</v>
      </c>
      <c r="B6493" s="193">
        <v>52252</v>
      </c>
    </row>
    <row r="6494" spans="1:2" x14ac:dyDescent="0.25">
      <c r="A6494" s="115" t="s">
        <v>8388</v>
      </c>
      <c r="B6494" s="193">
        <v>52253</v>
      </c>
    </row>
    <row r="6495" spans="1:2" x14ac:dyDescent="0.25">
      <c r="A6495" s="115" t="s">
        <v>8389</v>
      </c>
      <c r="B6495" s="193">
        <v>52254</v>
      </c>
    </row>
    <row r="6496" spans="1:2" x14ac:dyDescent="0.25">
      <c r="A6496" s="115" t="s">
        <v>8390</v>
      </c>
      <c r="B6496" s="193">
        <v>52255</v>
      </c>
    </row>
    <row r="6497" spans="1:2" x14ac:dyDescent="0.25">
      <c r="A6497" s="115" t="s">
        <v>8391</v>
      </c>
      <c r="B6497" s="193">
        <v>52256</v>
      </c>
    </row>
    <row r="6498" spans="1:2" x14ac:dyDescent="0.25">
      <c r="A6498" s="115" t="s">
        <v>8392</v>
      </c>
      <c r="B6498" s="193">
        <v>52257</v>
      </c>
    </row>
    <row r="6499" spans="1:2" x14ac:dyDescent="0.25">
      <c r="A6499" s="115" t="s">
        <v>8393</v>
      </c>
      <c r="B6499" s="193">
        <v>52258</v>
      </c>
    </row>
    <row r="6500" spans="1:2" x14ac:dyDescent="0.25">
      <c r="A6500" s="115" t="s">
        <v>8394</v>
      </c>
      <c r="B6500" s="193">
        <v>52259</v>
      </c>
    </row>
    <row r="6501" spans="1:2" x14ac:dyDescent="0.25">
      <c r="A6501" s="115" t="s">
        <v>8395</v>
      </c>
      <c r="B6501" s="193">
        <v>52260</v>
      </c>
    </row>
    <row r="6502" spans="1:2" x14ac:dyDescent="0.25">
      <c r="A6502" s="115" t="s">
        <v>8396</v>
      </c>
      <c r="B6502" s="193">
        <v>52261</v>
      </c>
    </row>
    <row r="6503" spans="1:2" x14ac:dyDescent="0.25">
      <c r="A6503" s="115" t="s">
        <v>8397</v>
      </c>
      <c r="B6503" s="193">
        <v>52262</v>
      </c>
    </row>
    <row r="6504" spans="1:2" x14ac:dyDescent="0.25">
      <c r="A6504" s="115" t="s">
        <v>8398</v>
      </c>
      <c r="B6504" s="193">
        <v>52263</v>
      </c>
    </row>
    <row r="6505" spans="1:2" x14ac:dyDescent="0.25">
      <c r="A6505" s="115" t="s">
        <v>8399</v>
      </c>
      <c r="B6505" s="193">
        <v>52264</v>
      </c>
    </row>
    <row r="6506" spans="1:2" x14ac:dyDescent="0.25">
      <c r="A6506" s="115" t="s">
        <v>8400</v>
      </c>
      <c r="B6506" s="193">
        <v>52265</v>
      </c>
    </row>
    <row r="6507" spans="1:2" x14ac:dyDescent="0.25">
      <c r="A6507" s="115" t="s">
        <v>8401</v>
      </c>
      <c r="B6507" s="193">
        <v>52266</v>
      </c>
    </row>
    <row r="6508" spans="1:2" x14ac:dyDescent="0.25">
      <c r="A6508" s="115" t="s">
        <v>8402</v>
      </c>
      <c r="B6508" s="193">
        <v>52267</v>
      </c>
    </row>
    <row r="6509" spans="1:2" x14ac:dyDescent="0.25">
      <c r="A6509" s="115" t="s">
        <v>8403</v>
      </c>
      <c r="B6509" s="193">
        <v>52268</v>
      </c>
    </row>
    <row r="6510" spans="1:2" x14ac:dyDescent="0.25">
      <c r="A6510" s="115" t="s">
        <v>8404</v>
      </c>
      <c r="B6510" s="193">
        <v>52269</v>
      </c>
    </row>
    <row r="6511" spans="1:2" x14ac:dyDescent="0.25">
      <c r="A6511" s="115" t="s">
        <v>8405</v>
      </c>
      <c r="B6511" s="193">
        <v>52270</v>
      </c>
    </row>
    <row r="6512" spans="1:2" x14ac:dyDescent="0.25">
      <c r="A6512" s="115" t="s">
        <v>8406</v>
      </c>
      <c r="B6512" s="193">
        <v>52271</v>
      </c>
    </row>
    <row r="6513" spans="1:2" x14ac:dyDescent="0.25">
      <c r="A6513" s="115" t="s">
        <v>8407</v>
      </c>
      <c r="B6513" s="193">
        <v>52272</v>
      </c>
    </row>
    <row r="6514" spans="1:2" x14ac:dyDescent="0.25">
      <c r="A6514" s="115" t="s">
        <v>8408</v>
      </c>
      <c r="B6514" s="193">
        <v>52273</v>
      </c>
    </row>
    <row r="6515" spans="1:2" x14ac:dyDescent="0.25">
      <c r="A6515" s="115" t="s">
        <v>8409</v>
      </c>
      <c r="B6515" s="193">
        <v>52274</v>
      </c>
    </row>
    <row r="6516" spans="1:2" x14ac:dyDescent="0.25">
      <c r="A6516" s="115" t="s">
        <v>8410</v>
      </c>
      <c r="B6516" s="193">
        <v>52275</v>
      </c>
    </row>
    <row r="6517" spans="1:2" x14ac:dyDescent="0.25">
      <c r="A6517" s="115" t="s">
        <v>8411</v>
      </c>
      <c r="B6517" s="193">
        <v>52276</v>
      </c>
    </row>
    <row r="6518" spans="1:2" x14ac:dyDescent="0.25">
      <c r="A6518" s="115" t="s">
        <v>8412</v>
      </c>
      <c r="B6518" s="193">
        <v>52277</v>
      </c>
    </row>
    <row r="6519" spans="1:2" x14ac:dyDescent="0.25">
      <c r="A6519" s="115" t="s">
        <v>8413</v>
      </c>
      <c r="B6519" s="193">
        <v>52278</v>
      </c>
    </row>
    <row r="6520" spans="1:2" x14ac:dyDescent="0.25">
      <c r="A6520" s="115" t="s">
        <v>8414</v>
      </c>
      <c r="B6520" s="193">
        <v>52279</v>
      </c>
    </row>
    <row r="6521" spans="1:2" x14ac:dyDescent="0.25">
      <c r="A6521" s="115" t="s">
        <v>8415</v>
      </c>
      <c r="B6521" s="193">
        <v>52280</v>
      </c>
    </row>
    <row r="6522" spans="1:2" x14ac:dyDescent="0.25">
      <c r="A6522" s="115" t="s">
        <v>8416</v>
      </c>
      <c r="B6522" s="193">
        <v>52281</v>
      </c>
    </row>
    <row r="6523" spans="1:2" x14ac:dyDescent="0.25">
      <c r="A6523" s="115" t="s">
        <v>8417</v>
      </c>
      <c r="B6523" s="193">
        <v>52282</v>
      </c>
    </row>
    <row r="6524" spans="1:2" x14ac:dyDescent="0.25">
      <c r="A6524" s="115" t="s">
        <v>8418</v>
      </c>
      <c r="B6524" s="193">
        <v>52283</v>
      </c>
    </row>
    <row r="6525" spans="1:2" x14ac:dyDescent="0.25">
      <c r="A6525" s="115" t="s">
        <v>8419</v>
      </c>
      <c r="B6525" s="193">
        <v>52284</v>
      </c>
    </row>
    <row r="6526" spans="1:2" x14ac:dyDescent="0.25">
      <c r="A6526" s="115" t="s">
        <v>8420</v>
      </c>
      <c r="B6526" s="193">
        <v>52285</v>
      </c>
    </row>
    <row r="6527" spans="1:2" x14ac:dyDescent="0.25">
      <c r="A6527" s="115" t="s">
        <v>8421</v>
      </c>
      <c r="B6527" s="193">
        <v>52286</v>
      </c>
    </row>
    <row r="6528" spans="1:2" x14ac:dyDescent="0.25">
      <c r="A6528" s="115" t="s">
        <v>8422</v>
      </c>
      <c r="B6528" s="193">
        <v>52287</v>
      </c>
    </row>
    <row r="6529" spans="1:2" x14ac:dyDescent="0.25">
      <c r="A6529" s="115" t="s">
        <v>8423</v>
      </c>
      <c r="B6529" s="193">
        <v>52288</v>
      </c>
    </row>
    <row r="6530" spans="1:2" x14ac:dyDescent="0.25">
      <c r="A6530" s="115" t="s">
        <v>8424</v>
      </c>
      <c r="B6530" s="193">
        <v>52289</v>
      </c>
    </row>
    <row r="6531" spans="1:2" x14ac:dyDescent="0.25">
      <c r="A6531" s="115" t="s">
        <v>8425</v>
      </c>
      <c r="B6531" s="193">
        <v>52290</v>
      </c>
    </row>
    <row r="6532" spans="1:2" x14ac:dyDescent="0.25">
      <c r="A6532" s="115" t="s">
        <v>8426</v>
      </c>
      <c r="B6532" s="193">
        <v>52291</v>
      </c>
    </row>
    <row r="6533" spans="1:2" x14ac:dyDescent="0.25">
      <c r="A6533" s="115" t="s">
        <v>8427</v>
      </c>
      <c r="B6533" s="193">
        <v>52292</v>
      </c>
    </row>
    <row r="6534" spans="1:2" x14ac:dyDescent="0.25">
      <c r="A6534" s="115" t="s">
        <v>8428</v>
      </c>
      <c r="B6534" s="193">
        <v>52293</v>
      </c>
    </row>
    <row r="6535" spans="1:2" x14ac:dyDescent="0.25">
      <c r="A6535" s="115" t="s">
        <v>8429</v>
      </c>
      <c r="B6535" s="193">
        <v>52294</v>
      </c>
    </row>
    <row r="6536" spans="1:2" x14ac:dyDescent="0.25">
      <c r="A6536" s="115" t="s">
        <v>8430</v>
      </c>
      <c r="B6536" s="193">
        <v>52295</v>
      </c>
    </row>
    <row r="6537" spans="1:2" x14ac:dyDescent="0.25">
      <c r="A6537" s="115" t="s">
        <v>8431</v>
      </c>
      <c r="B6537" s="193">
        <v>52296</v>
      </c>
    </row>
    <row r="6538" spans="1:2" x14ac:dyDescent="0.25">
      <c r="A6538" s="115" t="s">
        <v>8432</v>
      </c>
      <c r="B6538" s="193">
        <v>52297</v>
      </c>
    </row>
    <row r="6539" spans="1:2" x14ac:dyDescent="0.25">
      <c r="A6539" s="115" t="s">
        <v>8433</v>
      </c>
      <c r="B6539" s="193">
        <v>52298</v>
      </c>
    </row>
    <row r="6540" spans="1:2" x14ac:dyDescent="0.25">
      <c r="A6540" s="115" t="s">
        <v>8434</v>
      </c>
      <c r="B6540" s="193">
        <v>52299</v>
      </c>
    </row>
    <row r="6541" spans="1:2" x14ac:dyDescent="0.25">
      <c r="A6541" s="115" t="s">
        <v>8435</v>
      </c>
      <c r="B6541" s="193">
        <v>52300</v>
      </c>
    </row>
    <row r="6542" spans="1:2" x14ac:dyDescent="0.25">
      <c r="A6542" s="115" t="s">
        <v>8436</v>
      </c>
      <c r="B6542" s="193">
        <v>52301</v>
      </c>
    </row>
    <row r="6543" spans="1:2" x14ac:dyDescent="0.25">
      <c r="A6543" s="115" t="s">
        <v>8437</v>
      </c>
      <c r="B6543" s="193">
        <v>52302</v>
      </c>
    </row>
    <row r="6544" spans="1:2" x14ac:dyDescent="0.25">
      <c r="A6544" s="115" t="s">
        <v>8438</v>
      </c>
      <c r="B6544" s="193">
        <v>52303</v>
      </c>
    </row>
    <row r="6545" spans="1:2" x14ac:dyDescent="0.25">
      <c r="A6545" s="115" t="s">
        <v>8439</v>
      </c>
      <c r="B6545" s="193">
        <v>52304</v>
      </c>
    </row>
    <row r="6546" spans="1:2" x14ac:dyDescent="0.25">
      <c r="A6546" s="115" t="s">
        <v>8440</v>
      </c>
      <c r="B6546" s="193">
        <v>52305</v>
      </c>
    </row>
    <row r="6547" spans="1:2" x14ac:dyDescent="0.25">
      <c r="A6547" s="115" t="s">
        <v>8441</v>
      </c>
      <c r="B6547" s="193">
        <v>52306</v>
      </c>
    </row>
    <row r="6548" spans="1:2" x14ac:dyDescent="0.25">
      <c r="A6548" s="115" t="s">
        <v>8442</v>
      </c>
      <c r="B6548" s="193">
        <v>52307</v>
      </c>
    </row>
    <row r="6549" spans="1:2" x14ac:dyDescent="0.25">
      <c r="A6549" s="115" t="s">
        <v>8443</v>
      </c>
      <c r="B6549" s="193">
        <v>52308</v>
      </c>
    </row>
    <row r="6550" spans="1:2" x14ac:dyDescent="0.25">
      <c r="A6550" s="115" t="s">
        <v>8444</v>
      </c>
      <c r="B6550" s="193">
        <v>52309</v>
      </c>
    </row>
    <row r="6551" spans="1:2" x14ac:dyDescent="0.25">
      <c r="A6551" s="115" t="s">
        <v>8445</v>
      </c>
      <c r="B6551" s="193">
        <v>52310</v>
      </c>
    </row>
    <row r="6552" spans="1:2" x14ac:dyDescent="0.25">
      <c r="A6552" s="115" t="s">
        <v>8446</v>
      </c>
      <c r="B6552" s="193">
        <v>52311</v>
      </c>
    </row>
    <row r="6553" spans="1:2" x14ac:dyDescent="0.25">
      <c r="A6553" s="115" t="s">
        <v>8447</v>
      </c>
      <c r="B6553" s="193">
        <v>52312</v>
      </c>
    </row>
    <row r="6554" spans="1:2" x14ac:dyDescent="0.25">
      <c r="A6554" s="115" t="s">
        <v>8448</v>
      </c>
      <c r="B6554" s="193">
        <v>52313</v>
      </c>
    </row>
    <row r="6555" spans="1:2" x14ac:dyDescent="0.25">
      <c r="A6555" s="115" t="s">
        <v>8449</v>
      </c>
      <c r="B6555" s="193">
        <v>52314</v>
      </c>
    </row>
    <row r="6556" spans="1:2" x14ac:dyDescent="0.25">
      <c r="A6556" s="115" t="s">
        <v>8450</v>
      </c>
      <c r="B6556" s="193">
        <v>52315</v>
      </c>
    </row>
    <row r="6557" spans="1:2" x14ac:dyDescent="0.25">
      <c r="A6557" s="115" t="s">
        <v>8451</v>
      </c>
      <c r="B6557" s="193">
        <v>52316</v>
      </c>
    </row>
    <row r="6558" spans="1:2" x14ac:dyDescent="0.25">
      <c r="A6558" s="115" t="s">
        <v>8452</v>
      </c>
      <c r="B6558" s="193">
        <v>52317</v>
      </c>
    </row>
    <row r="6559" spans="1:2" x14ac:dyDescent="0.25">
      <c r="A6559" s="115" t="s">
        <v>8453</v>
      </c>
      <c r="B6559" s="193">
        <v>52318</v>
      </c>
    </row>
    <row r="6560" spans="1:2" x14ac:dyDescent="0.25">
      <c r="A6560" s="115" t="s">
        <v>8454</v>
      </c>
      <c r="B6560" s="193">
        <v>52319</v>
      </c>
    </row>
    <row r="6561" spans="1:2" x14ac:dyDescent="0.25">
      <c r="A6561" s="115" t="s">
        <v>8455</v>
      </c>
      <c r="B6561" s="193">
        <v>52320</v>
      </c>
    </row>
    <row r="6562" spans="1:2" x14ac:dyDescent="0.25">
      <c r="A6562" s="115" t="s">
        <v>8456</v>
      </c>
      <c r="B6562" s="193">
        <v>52321</v>
      </c>
    </row>
    <row r="6563" spans="1:2" x14ac:dyDescent="0.25">
      <c r="A6563" s="115" t="s">
        <v>8457</v>
      </c>
      <c r="B6563" s="193">
        <v>52322</v>
      </c>
    </row>
    <row r="6564" spans="1:2" x14ac:dyDescent="0.25">
      <c r="A6564" s="115" t="s">
        <v>8458</v>
      </c>
      <c r="B6564" s="193">
        <v>52323</v>
      </c>
    </row>
    <row r="6565" spans="1:2" x14ac:dyDescent="0.25">
      <c r="A6565" s="115" t="s">
        <v>8459</v>
      </c>
      <c r="B6565" s="193">
        <v>52324</v>
      </c>
    </row>
    <row r="6566" spans="1:2" x14ac:dyDescent="0.25">
      <c r="A6566" s="115" t="s">
        <v>8460</v>
      </c>
      <c r="B6566" s="193">
        <v>52325</v>
      </c>
    </row>
    <row r="6567" spans="1:2" x14ac:dyDescent="0.25">
      <c r="A6567" s="115" t="s">
        <v>8461</v>
      </c>
      <c r="B6567" s="193">
        <v>52326</v>
      </c>
    </row>
    <row r="6568" spans="1:2" x14ac:dyDescent="0.25">
      <c r="A6568" s="115" t="s">
        <v>8462</v>
      </c>
      <c r="B6568" s="193">
        <v>52327</v>
      </c>
    </row>
    <row r="6569" spans="1:2" x14ac:dyDescent="0.25">
      <c r="A6569" s="115" t="s">
        <v>8463</v>
      </c>
      <c r="B6569" s="193">
        <v>52328</v>
      </c>
    </row>
    <row r="6570" spans="1:2" x14ac:dyDescent="0.25">
      <c r="A6570" s="115" t="s">
        <v>8464</v>
      </c>
      <c r="B6570" s="193">
        <v>52329</v>
      </c>
    </row>
    <row r="6571" spans="1:2" x14ac:dyDescent="0.25">
      <c r="A6571" s="115" t="s">
        <v>8465</v>
      </c>
      <c r="B6571" s="193">
        <v>52330</v>
      </c>
    </row>
    <row r="6572" spans="1:2" x14ac:dyDescent="0.25">
      <c r="A6572" s="115" t="s">
        <v>8466</v>
      </c>
      <c r="B6572" s="193">
        <v>52331</v>
      </c>
    </row>
    <row r="6573" spans="1:2" x14ac:dyDescent="0.25">
      <c r="A6573" s="115" t="s">
        <v>8467</v>
      </c>
      <c r="B6573" s="193">
        <v>52332</v>
      </c>
    </row>
    <row r="6574" spans="1:2" x14ac:dyDescent="0.25">
      <c r="A6574" s="115" t="s">
        <v>8468</v>
      </c>
      <c r="B6574" s="193">
        <v>52333</v>
      </c>
    </row>
    <row r="6575" spans="1:2" x14ac:dyDescent="0.25">
      <c r="A6575" s="115" t="s">
        <v>8469</v>
      </c>
      <c r="B6575" s="193">
        <v>52334</v>
      </c>
    </row>
    <row r="6576" spans="1:2" x14ac:dyDescent="0.25">
      <c r="A6576" s="115" t="s">
        <v>8470</v>
      </c>
      <c r="B6576" s="193">
        <v>52335</v>
      </c>
    </row>
    <row r="6577" spans="1:2" x14ac:dyDescent="0.25">
      <c r="A6577" s="115" t="s">
        <v>8471</v>
      </c>
      <c r="B6577" s="193">
        <v>52336</v>
      </c>
    </row>
    <row r="6578" spans="1:2" x14ac:dyDescent="0.25">
      <c r="A6578" s="115" t="s">
        <v>8472</v>
      </c>
      <c r="B6578" s="193">
        <v>52337</v>
      </c>
    </row>
    <row r="6579" spans="1:2" x14ac:dyDescent="0.25">
      <c r="A6579" s="115" t="s">
        <v>8473</v>
      </c>
      <c r="B6579" s="193">
        <v>52338</v>
      </c>
    </row>
    <row r="6580" spans="1:2" x14ac:dyDescent="0.25">
      <c r="A6580" s="115" t="s">
        <v>8474</v>
      </c>
      <c r="B6580" s="193">
        <v>52339</v>
      </c>
    </row>
    <row r="6581" spans="1:2" x14ac:dyDescent="0.25">
      <c r="A6581" s="115" t="s">
        <v>8475</v>
      </c>
      <c r="B6581" s="193">
        <v>52340</v>
      </c>
    </row>
    <row r="6582" spans="1:2" x14ac:dyDescent="0.25">
      <c r="A6582" s="115" t="s">
        <v>8476</v>
      </c>
      <c r="B6582" s="193">
        <v>52341</v>
      </c>
    </row>
    <row r="6583" spans="1:2" x14ac:dyDescent="0.25">
      <c r="A6583" s="115" t="s">
        <v>8477</v>
      </c>
      <c r="B6583" s="193">
        <v>52342</v>
      </c>
    </row>
    <row r="6584" spans="1:2" x14ac:dyDescent="0.25">
      <c r="A6584" s="115" t="s">
        <v>8478</v>
      </c>
      <c r="B6584" s="193">
        <v>52343</v>
      </c>
    </row>
    <row r="6585" spans="1:2" x14ac:dyDescent="0.25">
      <c r="A6585" s="115" t="s">
        <v>8479</v>
      </c>
      <c r="B6585" s="193">
        <v>52344</v>
      </c>
    </row>
    <row r="6586" spans="1:2" x14ac:dyDescent="0.25">
      <c r="A6586" s="115" t="s">
        <v>8480</v>
      </c>
      <c r="B6586" s="193">
        <v>52345</v>
      </c>
    </row>
    <row r="6587" spans="1:2" x14ac:dyDescent="0.25">
      <c r="A6587" s="115" t="s">
        <v>8481</v>
      </c>
      <c r="B6587" s="193">
        <v>52346</v>
      </c>
    </row>
    <row r="6588" spans="1:2" x14ac:dyDescent="0.25">
      <c r="A6588" s="115" t="s">
        <v>8482</v>
      </c>
      <c r="B6588" s="193">
        <v>52347</v>
      </c>
    </row>
    <row r="6589" spans="1:2" x14ac:dyDescent="0.25">
      <c r="A6589" s="115" t="s">
        <v>8483</v>
      </c>
      <c r="B6589" s="193">
        <v>52348</v>
      </c>
    </row>
    <row r="6590" spans="1:2" x14ac:dyDescent="0.25">
      <c r="A6590" s="115" t="s">
        <v>8484</v>
      </c>
      <c r="B6590" s="193">
        <v>52349</v>
      </c>
    </row>
    <row r="6591" spans="1:2" x14ac:dyDescent="0.25">
      <c r="A6591" s="115" t="s">
        <v>8485</v>
      </c>
      <c r="B6591" s="193">
        <v>52350</v>
      </c>
    </row>
    <row r="6592" spans="1:2" x14ac:dyDescent="0.25">
      <c r="A6592" s="115" t="s">
        <v>8486</v>
      </c>
      <c r="B6592" s="193">
        <v>52351</v>
      </c>
    </row>
    <row r="6593" spans="1:2" x14ac:dyDescent="0.25">
      <c r="A6593" s="115" t="s">
        <v>8487</v>
      </c>
      <c r="B6593" s="193">
        <v>52352</v>
      </c>
    </row>
    <row r="6594" spans="1:2" x14ac:dyDescent="0.25">
      <c r="A6594" s="115" t="s">
        <v>8488</v>
      </c>
      <c r="B6594" s="193">
        <v>52353</v>
      </c>
    </row>
    <row r="6595" spans="1:2" x14ac:dyDescent="0.25">
      <c r="A6595" s="115" t="s">
        <v>8489</v>
      </c>
      <c r="B6595" s="193">
        <v>52354</v>
      </c>
    </row>
    <row r="6596" spans="1:2" x14ac:dyDescent="0.25">
      <c r="A6596" s="115" t="s">
        <v>8490</v>
      </c>
      <c r="B6596" s="193">
        <v>52355</v>
      </c>
    </row>
    <row r="6597" spans="1:2" x14ac:dyDescent="0.25">
      <c r="A6597" s="115" t="s">
        <v>8491</v>
      </c>
      <c r="B6597" s="193">
        <v>52356</v>
      </c>
    </row>
    <row r="6598" spans="1:2" x14ac:dyDescent="0.25">
      <c r="A6598" s="115" t="s">
        <v>8492</v>
      </c>
      <c r="B6598" s="193">
        <v>52357</v>
      </c>
    </row>
    <row r="6599" spans="1:2" x14ac:dyDescent="0.25">
      <c r="A6599" s="115" t="s">
        <v>8493</v>
      </c>
      <c r="B6599" s="193">
        <v>52358</v>
      </c>
    </row>
    <row r="6600" spans="1:2" x14ac:dyDescent="0.25">
      <c r="A6600" s="115" t="s">
        <v>8494</v>
      </c>
      <c r="B6600" s="193">
        <v>52359</v>
      </c>
    </row>
    <row r="6601" spans="1:2" x14ac:dyDescent="0.25">
      <c r="A6601" s="115" t="s">
        <v>8495</v>
      </c>
      <c r="B6601" s="193">
        <v>52360</v>
      </c>
    </row>
    <row r="6602" spans="1:2" x14ac:dyDescent="0.25">
      <c r="A6602" s="115" t="s">
        <v>8496</v>
      </c>
      <c r="B6602" s="193">
        <v>52361</v>
      </c>
    </row>
    <row r="6603" spans="1:2" x14ac:dyDescent="0.25">
      <c r="A6603" s="115" t="s">
        <v>8497</v>
      </c>
      <c r="B6603" s="193">
        <v>52362</v>
      </c>
    </row>
    <row r="6604" spans="1:2" x14ac:dyDescent="0.25">
      <c r="A6604" s="115" t="s">
        <v>8498</v>
      </c>
      <c r="B6604" s="193">
        <v>52363</v>
      </c>
    </row>
    <row r="6605" spans="1:2" x14ac:dyDescent="0.25">
      <c r="A6605" s="115" t="s">
        <v>8499</v>
      </c>
      <c r="B6605" s="193">
        <v>52364</v>
      </c>
    </row>
    <row r="6606" spans="1:2" x14ac:dyDescent="0.25">
      <c r="A6606" s="115" t="s">
        <v>8500</v>
      </c>
      <c r="B6606" s="193">
        <v>52365</v>
      </c>
    </row>
    <row r="6607" spans="1:2" x14ac:dyDescent="0.25">
      <c r="A6607" s="115" t="s">
        <v>8501</v>
      </c>
      <c r="B6607" s="193">
        <v>52366</v>
      </c>
    </row>
    <row r="6608" spans="1:2" x14ac:dyDescent="0.25">
      <c r="A6608" s="115" t="s">
        <v>8502</v>
      </c>
      <c r="B6608" s="193">
        <v>52367</v>
      </c>
    </row>
    <row r="6609" spans="1:2" x14ac:dyDescent="0.25">
      <c r="A6609" s="115" t="s">
        <v>8503</v>
      </c>
      <c r="B6609" s="193">
        <v>52368</v>
      </c>
    </row>
    <row r="6610" spans="1:2" x14ac:dyDescent="0.25">
      <c r="A6610" s="115" t="s">
        <v>8504</v>
      </c>
      <c r="B6610" s="193">
        <v>52369</v>
      </c>
    </row>
    <row r="6611" spans="1:2" x14ac:dyDescent="0.25">
      <c r="A6611" s="115" t="s">
        <v>8505</v>
      </c>
      <c r="B6611" s="193">
        <v>52370</v>
      </c>
    </row>
    <row r="6612" spans="1:2" x14ac:dyDescent="0.25">
      <c r="A6612" s="115" t="s">
        <v>8506</v>
      </c>
      <c r="B6612" s="193">
        <v>52371</v>
      </c>
    </row>
    <row r="6613" spans="1:2" x14ac:dyDescent="0.25">
      <c r="A6613" s="115" t="s">
        <v>8507</v>
      </c>
      <c r="B6613" s="193">
        <v>52372</v>
      </c>
    </row>
    <row r="6614" spans="1:2" x14ac:dyDescent="0.25">
      <c r="A6614" s="115" t="s">
        <v>8508</v>
      </c>
      <c r="B6614" s="193">
        <v>52373</v>
      </c>
    </row>
    <row r="6615" spans="1:2" x14ac:dyDescent="0.25">
      <c r="A6615" s="115" t="s">
        <v>8509</v>
      </c>
      <c r="B6615" s="193">
        <v>52374</v>
      </c>
    </row>
    <row r="6616" spans="1:2" x14ac:dyDescent="0.25">
      <c r="A6616" s="115" t="s">
        <v>8510</v>
      </c>
      <c r="B6616" s="193">
        <v>52375</v>
      </c>
    </row>
    <row r="6617" spans="1:2" x14ac:dyDescent="0.25">
      <c r="A6617" s="115" t="s">
        <v>8511</v>
      </c>
      <c r="B6617" s="193">
        <v>52376</v>
      </c>
    </row>
    <row r="6618" spans="1:2" x14ac:dyDescent="0.25">
      <c r="A6618" s="115" t="s">
        <v>8512</v>
      </c>
      <c r="B6618" s="193">
        <v>52377</v>
      </c>
    </row>
    <row r="6619" spans="1:2" x14ac:dyDescent="0.25">
      <c r="A6619" s="115" t="s">
        <v>8513</v>
      </c>
      <c r="B6619" s="193">
        <v>52378</v>
      </c>
    </row>
    <row r="6620" spans="1:2" x14ac:dyDescent="0.25">
      <c r="A6620" s="115" t="s">
        <v>8514</v>
      </c>
      <c r="B6620" s="193">
        <v>52379</v>
      </c>
    </row>
    <row r="6621" spans="1:2" x14ac:dyDescent="0.25">
      <c r="A6621" s="115" t="s">
        <v>8515</v>
      </c>
      <c r="B6621" s="193">
        <v>52380</v>
      </c>
    </row>
    <row r="6622" spans="1:2" x14ac:dyDescent="0.25">
      <c r="A6622" s="115" t="s">
        <v>8516</v>
      </c>
      <c r="B6622" s="193">
        <v>52381</v>
      </c>
    </row>
    <row r="6623" spans="1:2" x14ac:dyDescent="0.25">
      <c r="A6623" s="115" t="s">
        <v>8517</v>
      </c>
      <c r="B6623" s="193">
        <v>52382</v>
      </c>
    </row>
    <row r="6624" spans="1:2" x14ac:dyDescent="0.25">
      <c r="A6624" s="115" t="s">
        <v>8518</v>
      </c>
      <c r="B6624" s="193">
        <v>52383</v>
      </c>
    </row>
    <row r="6625" spans="1:2" x14ac:dyDescent="0.25">
      <c r="A6625" s="115" t="s">
        <v>8519</v>
      </c>
      <c r="B6625" s="193">
        <v>52384</v>
      </c>
    </row>
    <row r="6626" spans="1:2" x14ac:dyDescent="0.25">
      <c r="A6626" s="115" t="s">
        <v>8520</v>
      </c>
      <c r="B6626" s="193">
        <v>52385</v>
      </c>
    </row>
    <row r="6627" spans="1:2" x14ac:dyDescent="0.25">
      <c r="A6627" s="115" t="s">
        <v>8521</v>
      </c>
      <c r="B6627" s="193">
        <v>52386</v>
      </c>
    </row>
    <row r="6628" spans="1:2" x14ac:dyDescent="0.25">
      <c r="A6628" s="115" t="s">
        <v>8522</v>
      </c>
      <c r="B6628" s="193">
        <v>52387</v>
      </c>
    </row>
    <row r="6629" spans="1:2" x14ac:dyDescent="0.25">
      <c r="A6629" s="115" t="s">
        <v>8523</v>
      </c>
      <c r="B6629" s="193">
        <v>52388</v>
      </c>
    </row>
    <row r="6630" spans="1:2" x14ac:dyDescent="0.25">
      <c r="A6630" s="115" t="s">
        <v>8524</v>
      </c>
      <c r="B6630" s="193">
        <v>52389</v>
      </c>
    </row>
    <row r="6631" spans="1:2" x14ac:dyDescent="0.25">
      <c r="A6631" s="115" t="s">
        <v>8525</v>
      </c>
      <c r="B6631" s="193">
        <v>52390</v>
      </c>
    </row>
    <row r="6632" spans="1:2" x14ac:dyDescent="0.25">
      <c r="A6632" s="115" t="s">
        <v>8526</v>
      </c>
      <c r="B6632" s="193">
        <v>52391</v>
      </c>
    </row>
    <row r="6633" spans="1:2" x14ac:dyDescent="0.25">
      <c r="A6633" s="115" t="s">
        <v>8527</v>
      </c>
      <c r="B6633" s="193">
        <v>52392</v>
      </c>
    </row>
    <row r="6634" spans="1:2" x14ac:dyDescent="0.25">
      <c r="A6634" s="115" t="s">
        <v>8528</v>
      </c>
      <c r="B6634" s="193">
        <v>52393</v>
      </c>
    </row>
    <row r="6635" spans="1:2" x14ac:dyDescent="0.25">
      <c r="A6635" s="115" t="s">
        <v>8529</v>
      </c>
      <c r="B6635" s="193">
        <v>52394</v>
      </c>
    </row>
    <row r="6636" spans="1:2" x14ac:dyDescent="0.25">
      <c r="A6636" s="115" t="s">
        <v>8530</v>
      </c>
      <c r="B6636" s="193">
        <v>52395</v>
      </c>
    </row>
    <row r="6637" spans="1:2" x14ac:dyDescent="0.25">
      <c r="A6637" s="115" t="s">
        <v>8531</v>
      </c>
      <c r="B6637" s="193">
        <v>52396</v>
      </c>
    </row>
    <row r="6638" spans="1:2" x14ac:dyDescent="0.25">
      <c r="A6638" s="115" t="s">
        <v>8532</v>
      </c>
      <c r="B6638" s="193">
        <v>52397</v>
      </c>
    </row>
    <row r="6639" spans="1:2" x14ac:dyDescent="0.25">
      <c r="A6639" s="115" t="s">
        <v>8533</v>
      </c>
      <c r="B6639" s="193">
        <v>52398</v>
      </c>
    </row>
    <row r="6640" spans="1:2" x14ac:dyDescent="0.25">
      <c r="A6640" s="115" t="s">
        <v>8534</v>
      </c>
      <c r="B6640" s="193">
        <v>52399</v>
      </c>
    </row>
    <row r="6641" spans="1:2" x14ac:dyDescent="0.25">
      <c r="A6641" s="115" t="s">
        <v>8535</v>
      </c>
      <c r="B6641" s="193">
        <v>52400</v>
      </c>
    </row>
    <row r="6642" spans="1:2" x14ac:dyDescent="0.25">
      <c r="A6642" s="115" t="s">
        <v>8536</v>
      </c>
      <c r="B6642" s="193">
        <v>52401</v>
      </c>
    </row>
    <row r="6643" spans="1:2" x14ac:dyDescent="0.25">
      <c r="A6643" s="115" t="s">
        <v>8537</v>
      </c>
      <c r="B6643" s="193">
        <v>52402</v>
      </c>
    </row>
    <row r="6644" spans="1:2" x14ac:dyDescent="0.25">
      <c r="A6644" s="115" t="s">
        <v>8538</v>
      </c>
      <c r="B6644" s="193">
        <v>52403</v>
      </c>
    </row>
    <row r="6645" spans="1:2" x14ac:dyDescent="0.25">
      <c r="A6645" s="115" t="s">
        <v>8539</v>
      </c>
      <c r="B6645" s="193">
        <v>52404</v>
      </c>
    </row>
    <row r="6646" spans="1:2" x14ac:dyDescent="0.25">
      <c r="A6646" s="115" t="s">
        <v>8540</v>
      </c>
      <c r="B6646" s="193">
        <v>52405</v>
      </c>
    </row>
    <row r="6647" spans="1:2" x14ac:dyDescent="0.25">
      <c r="A6647" s="115" t="s">
        <v>8541</v>
      </c>
      <c r="B6647" s="193">
        <v>52406</v>
      </c>
    </row>
    <row r="6648" spans="1:2" x14ac:dyDescent="0.25">
      <c r="A6648" s="115" t="s">
        <v>8542</v>
      </c>
      <c r="B6648" s="193">
        <v>52407</v>
      </c>
    </row>
    <row r="6649" spans="1:2" x14ac:dyDescent="0.25">
      <c r="A6649" s="115" t="s">
        <v>8543</v>
      </c>
      <c r="B6649" s="193">
        <v>52408</v>
      </c>
    </row>
    <row r="6650" spans="1:2" x14ac:dyDescent="0.25">
      <c r="A6650" s="115" t="s">
        <v>8544</v>
      </c>
      <c r="B6650" s="193">
        <v>52409</v>
      </c>
    </row>
    <row r="6651" spans="1:2" x14ac:dyDescent="0.25">
      <c r="A6651" s="115" t="s">
        <v>8545</v>
      </c>
      <c r="B6651" s="193">
        <v>52410</v>
      </c>
    </row>
    <row r="6652" spans="1:2" x14ac:dyDescent="0.25">
      <c r="A6652" s="115" t="s">
        <v>8546</v>
      </c>
      <c r="B6652" s="193">
        <v>52411</v>
      </c>
    </row>
    <row r="6653" spans="1:2" x14ac:dyDescent="0.25">
      <c r="A6653" s="115" t="s">
        <v>8547</v>
      </c>
      <c r="B6653" s="193">
        <v>52412</v>
      </c>
    </row>
    <row r="6654" spans="1:2" x14ac:dyDescent="0.25">
      <c r="A6654" s="115" t="s">
        <v>8548</v>
      </c>
      <c r="B6654" s="193">
        <v>52413</v>
      </c>
    </row>
    <row r="6655" spans="1:2" x14ac:dyDescent="0.25">
      <c r="A6655" s="115" t="s">
        <v>8549</v>
      </c>
      <c r="B6655" s="193">
        <v>52414</v>
      </c>
    </row>
    <row r="6656" spans="1:2" x14ac:dyDescent="0.25">
      <c r="A6656" s="115" t="s">
        <v>8550</v>
      </c>
      <c r="B6656" s="193">
        <v>52415</v>
      </c>
    </row>
    <row r="6657" spans="1:2" x14ac:dyDescent="0.25">
      <c r="A6657" s="115" t="s">
        <v>8551</v>
      </c>
      <c r="B6657" s="193">
        <v>52416</v>
      </c>
    </row>
    <row r="6658" spans="1:2" x14ac:dyDescent="0.25">
      <c r="A6658" s="115" t="s">
        <v>8552</v>
      </c>
      <c r="B6658" s="193">
        <v>52417</v>
      </c>
    </row>
    <row r="6659" spans="1:2" x14ac:dyDescent="0.25">
      <c r="A6659" s="115" t="s">
        <v>8553</v>
      </c>
      <c r="B6659" s="193">
        <v>52418</v>
      </c>
    </row>
    <row r="6660" spans="1:2" x14ac:dyDescent="0.25">
      <c r="A6660" s="115" t="s">
        <v>8554</v>
      </c>
      <c r="B6660" s="193">
        <v>52419</v>
      </c>
    </row>
    <row r="6661" spans="1:2" x14ac:dyDescent="0.25">
      <c r="A6661" s="115" t="s">
        <v>8555</v>
      </c>
      <c r="B6661" s="193">
        <v>52420</v>
      </c>
    </row>
    <row r="6662" spans="1:2" x14ac:dyDescent="0.25">
      <c r="A6662" s="115" t="s">
        <v>8556</v>
      </c>
      <c r="B6662" s="193">
        <v>52421</v>
      </c>
    </row>
    <row r="6663" spans="1:2" x14ac:dyDescent="0.25">
      <c r="A6663" s="115" t="s">
        <v>8557</v>
      </c>
      <c r="B6663" s="193">
        <v>52422</v>
      </c>
    </row>
    <row r="6664" spans="1:2" x14ac:dyDescent="0.25">
      <c r="A6664" s="115" t="s">
        <v>8558</v>
      </c>
      <c r="B6664" s="193">
        <v>52423</v>
      </c>
    </row>
    <row r="6665" spans="1:2" x14ac:dyDescent="0.25">
      <c r="A6665" s="115" t="s">
        <v>8559</v>
      </c>
      <c r="B6665" s="193">
        <v>52424</v>
      </c>
    </row>
    <row r="6666" spans="1:2" x14ac:dyDescent="0.25">
      <c r="A6666" s="115" t="s">
        <v>8560</v>
      </c>
      <c r="B6666" s="193">
        <v>52425</v>
      </c>
    </row>
    <row r="6667" spans="1:2" x14ac:dyDescent="0.25">
      <c r="A6667" s="115" t="s">
        <v>8561</v>
      </c>
      <c r="B6667" s="193">
        <v>52426</v>
      </c>
    </row>
    <row r="6668" spans="1:2" x14ac:dyDescent="0.25">
      <c r="A6668" s="115" t="s">
        <v>8562</v>
      </c>
      <c r="B6668" s="193">
        <v>52427</v>
      </c>
    </row>
    <row r="6669" spans="1:2" x14ac:dyDescent="0.25">
      <c r="A6669" s="115" t="s">
        <v>8563</v>
      </c>
      <c r="B6669" s="193">
        <v>52428</v>
      </c>
    </row>
    <row r="6670" spans="1:2" x14ac:dyDescent="0.25">
      <c r="A6670" s="115" t="s">
        <v>8564</v>
      </c>
      <c r="B6670" s="193">
        <v>52429</v>
      </c>
    </row>
    <row r="6671" spans="1:2" x14ac:dyDescent="0.25">
      <c r="A6671" s="115" t="s">
        <v>8565</v>
      </c>
      <c r="B6671" s="193">
        <v>52430</v>
      </c>
    </row>
    <row r="6672" spans="1:2" x14ac:dyDescent="0.25">
      <c r="A6672" s="115" t="s">
        <v>8566</v>
      </c>
      <c r="B6672" s="193">
        <v>52431</v>
      </c>
    </row>
    <row r="6673" spans="1:2" x14ac:dyDescent="0.25">
      <c r="A6673" s="115" t="s">
        <v>8567</v>
      </c>
      <c r="B6673" s="193">
        <v>52432</v>
      </c>
    </row>
    <row r="6674" spans="1:2" x14ac:dyDescent="0.25">
      <c r="A6674" s="115" t="s">
        <v>8568</v>
      </c>
      <c r="B6674" s="193">
        <v>52433</v>
      </c>
    </row>
    <row r="6675" spans="1:2" x14ac:dyDescent="0.25">
      <c r="A6675" s="115" t="s">
        <v>8569</v>
      </c>
      <c r="B6675" s="193">
        <v>52434</v>
      </c>
    </row>
    <row r="6676" spans="1:2" x14ac:dyDescent="0.25">
      <c r="A6676" s="115" t="s">
        <v>8570</v>
      </c>
      <c r="B6676" s="193">
        <v>52435</v>
      </c>
    </row>
    <row r="6677" spans="1:2" x14ac:dyDescent="0.25">
      <c r="A6677" s="115" t="s">
        <v>8571</v>
      </c>
      <c r="B6677" s="193">
        <v>52436</v>
      </c>
    </row>
    <row r="6678" spans="1:2" x14ac:dyDescent="0.25">
      <c r="A6678" s="115" t="s">
        <v>8572</v>
      </c>
      <c r="B6678" s="193">
        <v>52437</v>
      </c>
    </row>
    <row r="6679" spans="1:2" x14ac:dyDescent="0.25">
      <c r="A6679" s="115" t="s">
        <v>8573</v>
      </c>
      <c r="B6679" s="193">
        <v>52438</v>
      </c>
    </row>
    <row r="6680" spans="1:2" x14ac:dyDescent="0.25">
      <c r="A6680" s="115" t="s">
        <v>8574</v>
      </c>
      <c r="B6680" s="193">
        <v>52439</v>
      </c>
    </row>
    <row r="6681" spans="1:2" x14ac:dyDescent="0.25">
      <c r="A6681" s="115" t="s">
        <v>8575</v>
      </c>
      <c r="B6681" s="193">
        <v>52440</v>
      </c>
    </row>
    <row r="6682" spans="1:2" x14ac:dyDescent="0.25">
      <c r="A6682" s="115" t="s">
        <v>8576</v>
      </c>
      <c r="B6682" s="193">
        <v>52441</v>
      </c>
    </row>
    <row r="6683" spans="1:2" x14ac:dyDescent="0.25">
      <c r="A6683" s="115" t="s">
        <v>8577</v>
      </c>
      <c r="B6683" s="193">
        <v>52442</v>
      </c>
    </row>
    <row r="6684" spans="1:2" x14ac:dyDescent="0.25">
      <c r="A6684" s="115" t="s">
        <v>8578</v>
      </c>
      <c r="B6684" s="193">
        <v>52443</v>
      </c>
    </row>
    <row r="6685" spans="1:2" x14ac:dyDescent="0.25">
      <c r="A6685" s="115" t="s">
        <v>8579</v>
      </c>
      <c r="B6685" s="193">
        <v>52444</v>
      </c>
    </row>
    <row r="6686" spans="1:2" x14ac:dyDescent="0.25">
      <c r="A6686" s="115" t="s">
        <v>8580</v>
      </c>
      <c r="B6686" s="193">
        <v>52445</v>
      </c>
    </row>
    <row r="6687" spans="1:2" x14ac:dyDescent="0.25">
      <c r="A6687" s="115" t="s">
        <v>8581</v>
      </c>
      <c r="B6687" s="193">
        <v>52446</v>
      </c>
    </row>
    <row r="6688" spans="1:2" x14ac:dyDescent="0.25">
      <c r="A6688" s="115" t="s">
        <v>8582</v>
      </c>
      <c r="B6688" s="193">
        <v>52447</v>
      </c>
    </row>
    <row r="6689" spans="1:2" x14ac:dyDescent="0.25">
      <c r="A6689" s="115" t="s">
        <v>8583</v>
      </c>
      <c r="B6689" s="193">
        <v>52448</v>
      </c>
    </row>
    <row r="6690" spans="1:2" x14ac:dyDescent="0.25">
      <c r="A6690" s="115" t="s">
        <v>8584</v>
      </c>
      <c r="B6690" s="193">
        <v>52449</v>
      </c>
    </row>
    <row r="6691" spans="1:2" x14ac:dyDescent="0.25">
      <c r="A6691" s="115" t="s">
        <v>8585</v>
      </c>
      <c r="B6691" s="193">
        <v>52450</v>
      </c>
    </row>
    <row r="6692" spans="1:2" x14ac:dyDescent="0.25">
      <c r="A6692" s="115" t="s">
        <v>8586</v>
      </c>
      <c r="B6692" s="193">
        <v>52451</v>
      </c>
    </row>
    <row r="6693" spans="1:2" x14ac:dyDescent="0.25">
      <c r="A6693" s="115" t="s">
        <v>8587</v>
      </c>
      <c r="B6693" s="193">
        <v>52452</v>
      </c>
    </row>
    <row r="6694" spans="1:2" x14ac:dyDescent="0.25">
      <c r="A6694" s="115" t="s">
        <v>8588</v>
      </c>
      <c r="B6694" s="193">
        <v>52453</v>
      </c>
    </row>
    <row r="6695" spans="1:2" x14ac:dyDescent="0.25">
      <c r="A6695" s="115" t="s">
        <v>8589</v>
      </c>
      <c r="B6695" s="193">
        <v>52454</v>
      </c>
    </row>
    <row r="6696" spans="1:2" x14ac:dyDescent="0.25">
      <c r="A6696" s="115" t="s">
        <v>8590</v>
      </c>
      <c r="B6696" s="193">
        <v>52455</v>
      </c>
    </row>
    <row r="6697" spans="1:2" x14ac:dyDescent="0.25">
      <c r="A6697" s="115" t="s">
        <v>8591</v>
      </c>
      <c r="B6697" s="193">
        <v>52456</v>
      </c>
    </row>
    <row r="6698" spans="1:2" x14ac:dyDescent="0.25">
      <c r="A6698" s="115" t="s">
        <v>8592</v>
      </c>
      <c r="B6698" s="193">
        <v>52457</v>
      </c>
    </row>
    <row r="6699" spans="1:2" x14ac:dyDescent="0.25">
      <c r="A6699" s="115" t="s">
        <v>8593</v>
      </c>
      <c r="B6699" s="193">
        <v>52458</v>
      </c>
    </row>
    <row r="6700" spans="1:2" x14ac:dyDescent="0.25">
      <c r="A6700" s="115" t="s">
        <v>8594</v>
      </c>
      <c r="B6700" s="193">
        <v>52459</v>
      </c>
    </row>
    <row r="6701" spans="1:2" x14ac:dyDescent="0.25">
      <c r="A6701" s="115" t="s">
        <v>8595</v>
      </c>
      <c r="B6701" s="193">
        <v>52460</v>
      </c>
    </row>
    <row r="6702" spans="1:2" x14ac:dyDescent="0.25">
      <c r="A6702" s="115" t="s">
        <v>8596</v>
      </c>
      <c r="B6702" s="193">
        <v>52461</v>
      </c>
    </row>
    <row r="6703" spans="1:2" x14ac:dyDescent="0.25">
      <c r="A6703" s="115" t="s">
        <v>8597</v>
      </c>
      <c r="B6703" s="193">
        <v>52462</v>
      </c>
    </row>
    <row r="6704" spans="1:2" x14ac:dyDescent="0.25">
      <c r="A6704" s="115" t="s">
        <v>8598</v>
      </c>
      <c r="B6704" s="193">
        <v>52463</v>
      </c>
    </row>
    <row r="6705" spans="1:2" x14ac:dyDescent="0.25">
      <c r="A6705" s="115" t="s">
        <v>8599</v>
      </c>
      <c r="B6705" s="193">
        <v>52464</v>
      </c>
    </row>
    <row r="6706" spans="1:2" x14ac:dyDescent="0.25">
      <c r="A6706" s="115" t="s">
        <v>8600</v>
      </c>
      <c r="B6706" s="193">
        <v>52465</v>
      </c>
    </row>
    <row r="6707" spans="1:2" x14ac:dyDescent="0.25">
      <c r="A6707" s="115" t="s">
        <v>8601</v>
      </c>
      <c r="B6707" s="193">
        <v>52466</v>
      </c>
    </row>
    <row r="6708" spans="1:2" x14ac:dyDescent="0.25">
      <c r="A6708" s="115" t="s">
        <v>8602</v>
      </c>
      <c r="B6708" s="193">
        <v>52467</v>
      </c>
    </row>
    <row r="6709" spans="1:2" x14ac:dyDescent="0.25">
      <c r="A6709" s="115" t="s">
        <v>8603</v>
      </c>
      <c r="B6709" s="193">
        <v>52468</v>
      </c>
    </row>
    <row r="6710" spans="1:2" x14ac:dyDescent="0.25">
      <c r="A6710" s="115" t="s">
        <v>8604</v>
      </c>
      <c r="B6710" s="193">
        <v>52469</v>
      </c>
    </row>
    <row r="6711" spans="1:2" x14ac:dyDescent="0.25">
      <c r="A6711" s="115" t="s">
        <v>8605</v>
      </c>
      <c r="B6711" s="193">
        <v>52470</v>
      </c>
    </row>
    <row r="6712" spans="1:2" x14ac:dyDescent="0.25">
      <c r="A6712" s="115" t="s">
        <v>8606</v>
      </c>
      <c r="B6712" s="193">
        <v>52471</v>
      </c>
    </row>
    <row r="6713" spans="1:2" x14ac:dyDescent="0.25">
      <c r="A6713" s="115" t="s">
        <v>8607</v>
      </c>
      <c r="B6713" s="193">
        <v>52472</v>
      </c>
    </row>
    <row r="6714" spans="1:2" x14ac:dyDescent="0.25">
      <c r="A6714" s="115" t="s">
        <v>8608</v>
      </c>
      <c r="B6714" s="193">
        <v>52473</v>
      </c>
    </row>
    <row r="6715" spans="1:2" x14ac:dyDescent="0.25">
      <c r="A6715" s="115" t="s">
        <v>8609</v>
      </c>
      <c r="B6715" s="193">
        <v>52474</v>
      </c>
    </row>
    <row r="6716" spans="1:2" x14ac:dyDescent="0.25">
      <c r="A6716" s="115" t="s">
        <v>8610</v>
      </c>
      <c r="B6716" s="193">
        <v>52475</v>
      </c>
    </row>
    <row r="6717" spans="1:2" x14ac:dyDescent="0.25">
      <c r="A6717" s="115" t="s">
        <v>8611</v>
      </c>
      <c r="B6717" s="193">
        <v>52476</v>
      </c>
    </row>
    <row r="6718" spans="1:2" x14ac:dyDescent="0.25">
      <c r="A6718" s="115" t="s">
        <v>8612</v>
      </c>
      <c r="B6718" s="193">
        <v>52477</v>
      </c>
    </row>
    <row r="6719" spans="1:2" x14ac:dyDescent="0.25">
      <c r="A6719" s="115" t="s">
        <v>8613</v>
      </c>
      <c r="B6719" s="193">
        <v>52478</v>
      </c>
    </row>
    <row r="6720" spans="1:2" x14ac:dyDescent="0.25">
      <c r="A6720" s="115" t="s">
        <v>8614</v>
      </c>
      <c r="B6720" s="193">
        <v>52479</v>
      </c>
    </row>
    <row r="6721" spans="1:2" x14ac:dyDescent="0.25">
      <c r="A6721" s="115" t="s">
        <v>8615</v>
      </c>
      <c r="B6721" s="193">
        <v>52480</v>
      </c>
    </row>
    <row r="6722" spans="1:2" x14ac:dyDescent="0.25">
      <c r="A6722" s="115" t="s">
        <v>8616</v>
      </c>
      <c r="B6722" s="193">
        <v>52481</v>
      </c>
    </row>
    <row r="6723" spans="1:2" x14ac:dyDescent="0.25">
      <c r="A6723" s="115" t="s">
        <v>8617</v>
      </c>
      <c r="B6723" s="193">
        <v>52482</v>
      </c>
    </row>
    <row r="6724" spans="1:2" x14ac:dyDescent="0.25">
      <c r="A6724" s="115" t="s">
        <v>8618</v>
      </c>
      <c r="B6724" s="193">
        <v>52483</v>
      </c>
    </row>
    <row r="6725" spans="1:2" x14ac:dyDescent="0.25">
      <c r="A6725" s="115" t="s">
        <v>8619</v>
      </c>
      <c r="B6725" s="193">
        <v>52484</v>
      </c>
    </row>
    <row r="6726" spans="1:2" x14ac:dyDescent="0.25">
      <c r="A6726" s="115" t="s">
        <v>8620</v>
      </c>
      <c r="B6726" s="193">
        <v>52485</v>
      </c>
    </row>
    <row r="6727" spans="1:2" x14ac:dyDescent="0.25">
      <c r="A6727" s="115" t="s">
        <v>8621</v>
      </c>
      <c r="B6727" s="193">
        <v>52486</v>
      </c>
    </row>
    <row r="6728" spans="1:2" x14ac:dyDescent="0.25">
      <c r="A6728" s="115" t="s">
        <v>8622</v>
      </c>
      <c r="B6728" s="193">
        <v>52487</v>
      </c>
    </row>
    <row r="6729" spans="1:2" x14ac:dyDescent="0.25">
      <c r="A6729" s="115" t="s">
        <v>8623</v>
      </c>
      <c r="B6729" s="193">
        <v>52488</v>
      </c>
    </row>
    <row r="6730" spans="1:2" x14ac:dyDescent="0.25">
      <c r="A6730" s="115" t="s">
        <v>8624</v>
      </c>
      <c r="B6730" s="193">
        <v>52489</v>
      </c>
    </row>
    <row r="6731" spans="1:2" x14ac:dyDescent="0.25">
      <c r="A6731" s="115" t="s">
        <v>8625</v>
      </c>
      <c r="B6731" s="193">
        <v>52490</v>
      </c>
    </row>
    <row r="6732" spans="1:2" x14ac:dyDescent="0.25">
      <c r="A6732" s="115" t="s">
        <v>8626</v>
      </c>
      <c r="B6732" s="193">
        <v>52491</v>
      </c>
    </row>
    <row r="6733" spans="1:2" x14ac:dyDescent="0.25">
      <c r="A6733" s="115" t="s">
        <v>8627</v>
      </c>
      <c r="B6733" s="193">
        <v>52492</v>
      </c>
    </row>
    <row r="6734" spans="1:2" x14ac:dyDescent="0.25">
      <c r="A6734" s="115" t="s">
        <v>8628</v>
      </c>
      <c r="B6734" s="193">
        <v>52493</v>
      </c>
    </row>
    <row r="6735" spans="1:2" x14ac:dyDescent="0.25">
      <c r="A6735" s="115" t="s">
        <v>8629</v>
      </c>
      <c r="B6735" s="193">
        <v>52494</v>
      </c>
    </row>
    <row r="6736" spans="1:2" x14ac:dyDescent="0.25">
      <c r="A6736" s="115" t="s">
        <v>8630</v>
      </c>
      <c r="B6736" s="193">
        <v>52495</v>
      </c>
    </row>
    <row r="6737" spans="1:2" x14ac:dyDescent="0.25">
      <c r="A6737" s="115" t="s">
        <v>8631</v>
      </c>
      <c r="B6737" s="193">
        <v>52496</v>
      </c>
    </row>
    <row r="6738" spans="1:2" x14ac:dyDescent="0.25">
      <c r="A6738" s="115" t="s">
        <v>8632</v>
      </c>
      <c r="B6738" s="193">
        <v>52497</v>
      </c>
    </row>
    <row r="6739" spans="1:2" x14ac:dyDescent="0.25">
      <c r="A6739" s="115" t="s">
        <v>8633</v>
      </c>
      <c r="B6739" s="193">
        <v>52498</v>
      </c>
    </row>
    <row r="6740" spans="1:2" x14ac:dyDescent="0.25">
      <c r="A6740" s="115" t="s">
        <v>8634</v>
      </c>
      <c r="B6740" s="193">
        <v>52499</v>
      </c>
    </row>
    <row r="6741" spans="1:2" x14ac:dyDescent="0.25">
      <c r="A6741" s="115" t="s">
        <v>8635</v>
      </c>
      <c r="B6741" s="193">
        <v>52500</v>
      </c>
    </row>
    <row r="6742" spans="1:2" x14ac:dyDescent="0.25">
      <c r="A6742" s="115" t="s">
        <v>8636</v>
      </c>
      <c r="B6742" s="193">
        <v>52501</v>
      </c>
    </row>
    <row r="6743" spans="1:2" x14ac:dyDescent="0.25">
      <c r="A6743" s="115" t="s">
        <v>8637</v>
      </c>
      <c r="B6743" s="193">
        <v>52502</v>
      </c>
    </row>
    <row r="6744" spans="1:2" x14ac:dyDescent="0.25">
      <c r="A6744" s="115" t="s">
        <v>8638</v>
      </c>
      <c r="B6744" s="193">
        <v>52503</v>
      </c>
    </row>
    <row r="6745" spans="1:2" x14ac:dyDescent="0.25">
      <c r="A6745" s="115" t="s">
        <v>8639</v>
      </c>
      <c r="B6745" s="193">
        <v>52504</v>
      </c>
    </row>
    <row r="6746" spans="1:2" x14ac:dyDescent="0.25">
      <c r="A6746" s="115" t="s">
        <v>8640</v>
      </c>
      <c r="B6746" s="193">
        <v>52505</v>
      </c>
    </row>
    <row r="6747" spans="1:2" x14ac:dyDescent="0.25">
      <c r="A6747" s="115" t="s">
        <v>8641</v>
      </c>
      <c r="B6747" s="193">
        <v>52506</v>
      </c>
    </row>
    <row r="6748" spans="1:2" x14ac:dyDescent="0.25">
      <c r="A6748" s="115" t="s">
        <v>8642</v>
      </c>
      <c r="B6748" s="193">
        <v>52507</v>
      </c>
    </row>
    <row r="6749" spans="1:2" x14ac:dyDescent="0.25">
      <c r="A6749" s="115" t="s">
        <v>8643</v>
      </c>
      <c r="B6749" s="193">
        <v>52508</v>
      </c>
    </row>
    <row r="6750" spans="1:2" x14ac:dyDescent="0.25">
      <c r="A6750" s="115" t="s">
        <v>8644</v>
      </c>
      <c r="B6750" s="193">
        <v>52509</v>
      </c>
    </row>
    <row r="6751" spans="1:2" x14ac:dyDescent="0.25">
      <c r="A6751" s="115" t="s">
        <v>8645</v>
      </c>
      <c r="B6751" s="193">
        <v>52510</v>
      </c>
    </row>
    <row r="6752" spans="1:2" x14ac:dyDescent="0.25">
      <c r="A6752" s="115" t="s">
        <v>8646</v>
      </c>
      <c r="B6752" s="193">
        <v>52511</v>
      </c>
    </row>
    <row r="6753" spans="1:2" x14ac:dyDescent="0.25">
      <c r="A6753" s="115" t="s">
        <v>8647</v>
      </c>
      <c r="B6753" s="193">
        <v>52512</v>
      </c>
    </row>
    <row r="6754" spans="1:2" x14ac:dyDescent="0.25">
      <c r="A6754" s="115" t="s">
        <v>8648</v>
      </c>
      <c r="B6754" s="193">
        <v>52513</v>
      </c>
    </row>
    <row r="6755" spans="1:2" x14ac:dyDescent="0.25">
      <c r="A6755" s="115" t="s">
        <v>8649</v>
      </c>
      <c r="B6755" s="193">
        <v>52514</v>
      </c>
    </row>
    <row r="6756" spans="1:2" x14ac:dyDescent="0.25">
      <c r="A6756" s="115" t="s">
        <v>8650</v>
      </c>
      <c r="B6756" s="193">
        <v>52515</v>
      </c>
    </row>
    <row r="6757" spans="1:2" x14ac:dyDescent="0.25">
      <c r="A6757" s="115" t="s">
        <v>8651</v>
      </c>
      <c r="B6757" s="193">
        <v>52516</v>
      </c>
    </row>
    <row r="6758" spans="1:2" x14ac:dyDescent="0.25">
      <c r="A6758" s="115" t="s">
        <v>8652</v>
      </c>
      <c r="B6758" s="193">
        <v>52517</v>
      </c>
    </row>
    <row r="6759" spans="1:2" x14ac:dyDescent="0.25">
      <c r="A6759" s="115" t="s">
        <v>8653</v>
      </c>
      <c r="B6759" s="193">
        <v>52518</v>
      </c>
    </row>
    <row r="6760" spans="1:2" x14ac:dyDescent="0.25">
      <c r="A6760" s="115" t="s">
        <v>8654</v>
      </c>
      <c r="B6760" s="193">
        <v>52519</v>
      </c>
    </row>
    <row r="6761" spans="1:2" x14ac:dyDescent="0.25">
      <c r="A6761" s="115" t="s">
        <v>8655</v>
      </c>
      <c r="B6761" s="193">
        <v>52520</v>
      </c>
    </row>
    <row r="6762" spans="1:2" x14ac:dyDescent="0.25">
      <c r="A6762" s="115" t="s">
        <v>8656</v>
      </c>
      <c r="B6762" s="193">
        <v>52521</v>
      </c>
    </row>
    <row r="6763" spans="1:2" x14ac:dyDescent="0.25">
      <c r="A6763" s="115" t="s">
        <v>8657</v>
      </c>
      <c r="B6763" s="193">
        <v>52522</v>
      </c>
    </row>
    <row r="6764" spans="1:2" x14ac:dyDescent="0.25">
      <c r="A6764" s="115" t="s">
        <v>8658</v>
      </c>
      <c r="B6764" s="193">
        <v>52523</v>
      </c>
    </row>
    <row r="6765" spans="1:2" x14ac:dyDescent="0.25">
      <c r="A6765" s="115" t="s">
        <v>8659</v>
      </c>
      <c r="B6765" s="193">
        <v>52524</v>
      </c>
    </row>
    <row r="6766" spans="1:2" x14ac:dyDescent="0.25">
      <c r="A6766" s="115" t="s">
        <v>8660</v>
      </c>
      <c r="B6766" s="193">
        <v>52525</v>
      </c>
    </row>
    <row r="6767" spans="1:2" x14ac:dyDescent="0.25">
      <c r="A6767" s="115" t="s">
        <v>8661</v>
      </c>
      <c r="B6767" s="193">
        <v>52526</v>
      </c>
    </row>
    <row r="6768" spans="1:2" x14ac:dyDescent="0.25">
      <c r="A6768" s="115" t="s">
        <v>8662</v>
      </c>
      <c r="B6768" s="193">
        <v>52527</v>
      </c>
    </row>
    <row r="6769" spans="1:2" x14ac:dyDescent="0.25">
      <c r="A6769" s="115" t="s">
        <v>8663</v>
      </c>
      <c r="B6769" s="193">
        <v>52528</v>
      </c>
    </row>
    <row r="6770" spans="1:2" x14ac:dyDescent="0.25">
      <c r="A6770" s="115" t="s">
        <v>8664</v>
      </c>
      <c r="B6770" s="193">
        <v>52529</v>
      </c>
    </row>
    <row r="6771" spans="1:2" x14ac:dyDescent="0.25">
      <c r="A6771" s="115" t="s">
        <v>8665</v>
      </c>
      <c r="B6771" s="193">
        <v>52530</v>
      </c>
    </row>
    <row r="6772" spans="1:2" x14ac:dyDescent="0.25">
      <c r="A6772" s="115" t="s">
        <v>8666</v>
      </c>
      <c r="B6772" s="193">
        <v>52531</v>
      </c>
    </row>
    <row r="6773" spans="1:2" x14ac:dyDescent="0.25">
      <c r="A6773" s="115" t="s">
        <v>8667</v>
      </c>
      <c r="B6773" s="193">
        <v>52532</v>
      </c>
    </row>
    <row r="6774" spans="1:2" x14ac:dyDescent="0.25">
      <c r="A6774" s="115" t="s">
        <v>8668</v>
      </c>
      <c r="B6774" s="193">
        <v>52533</v>
      </c>
    </row>
    <row r="6775" spans="1:2" x14ac:dyDescent="0.25">
      <c r="A6775" s="115" t="s">
        <v>8669</v>
      </c>
      <c r="B6775" s="193">
        <v>52534</v>
      </c>
    </row>
    <row r="6776" spans="1:2" x14ac:dyDescent="0.25">
      <c r="A6776" s="115" t="s">
        <v>8670</v>
      </c>
      <c r="B6776" s="193">
        <v>52535</v>
      </c>
    </row>
    <row r="6777" spans="1:2" x14ac:dyDescent="0.25">
      <c r="A6777" s="115" t="s">
        <v>8671</v>
      </c>
      <c r="B6777" s="193">
        <v>52536</v>
      </c>
    </row>
    <row r="6778" spans="1:2" x14ac:dyDescent="0.25">
      <c r="A6778" s="115" t="s">
        <v>8672</v>
      </c>
      <c r="B6778" s="193">
        <v>52537</v>
      </c>
    </row>
    <row r="6779" spans="1:2" x14ac:dyDescent="0.25">
      <c r="A6779" s="115" t="s">
        <v>8673</v>
      </c>
      <c r="B6779" s="193">
        <v>52538</v>
      </c>
    </row>
    <row r="6780" spans="1:2" x14ac:dyDescent="0.25">
      <c r="A6780" s="115" t="s">
        <v>8674</v>
      </c>
      <c r="B6780" s="193">
        <v>52539</v>
      </c>
    </row>
    <row r="6781" spans="1:2" x14ac:dyDescent="0.25">
      <c r="A6781" s="115" t="s">
        <v>8675</v>
      </c>
      <c r="B6781" s="193">
        <v>52540</v>
      </c>
    </row>
    <row r="6782" spans="1:2" x14ac:dyDescent="0.25">
      <c r="A6782" s="115" t="s">
        <v>8676</v>
      </c>
      <c r="B6782" s="193">
        <v>52541</v>
      </c>
    </row>
    <row r="6783" spans="1:2" x14ac:dyDescent="0.25">
      <c r="A6783" s="115" t="s">
        <v>8677</v>
      </c>
      <c r="B6783" s="193">
        <v>52542</v>
      </c>
    </row>
    <row r="6784" spans="1:2" x14ac:dyDescent="0.25">
      <c r="A6784" s="115" t="s">
        <v>8678</v>
      </c>
      <c r="B6784" s="193">
        <v>52543</v>
      </c>
    </row>
    <row r="6785" spans="1:2" x14ac:dyDescent="0.25">
      <c r="A6785" s="115" t="s">
        <v>8679</v>
      </c>
      <c r="B6785" s="193">
        <v>52544</v>
      </c>
    </row>
    <row r="6786" spans="1:2" x14ac:dyDescent="0.25">
      <c r="A6786" s="115" t="s">
        <v>8680</v>
      </c>
      <c r="B6786" s="193">
        <v>52545</v>
      </c>
    </row>
    <row r="6787" spans="1:2" x14ac:dyDescent="0.25">
      <c r="A6787" s="115" t="s">
        <v>8681</v>
      </c>
      <c r="B6787" s="193">
        <v>52546</v>
      </c>
    </row>
    <row r="6788" spans="1:2" x14ac:dyDescent="0.25">
      <c r="A6788" s="115" t="s">
        <v>8682</v>
      </c>
      <c r="B6788" s="193">
        <v>52547</v>
      </c>
    </row>
    <row r="6789" spans="1:2" x14ac:dyDescent="0.25">
      <c r="A6789" s="115" t="s">
        <v>8683</v>
      </c>
      <c r="B6789" s="193">
        <v>52548</v>
      </c>
    </row>
    <row r="6790" spans="1:2" x14ac:dyDescent="0.25">
      <c r="A6790" s="115" t="s">
        <v>8684</v>
      </c>
      <c r="B6790" s="193">
        <v>52549</v>
      </c>
    </row>
    <row r="6791" spans="1:2" x14ac:dyDescent="0.25">
      <c r="A6791" s="115" t="s">
        <v>8685</v>
      </c>
      <c r="B6791" s="193">
        <v>52550</v>
      </c>
    </row>
    <row r="6792" spans="1:2" x14ac:dyDescent="0.25">
      <c r="A6792" s="115" t="s">
        <v>8686</v>
      </c>
      <c r="B6792" s="193">
        <v>52551</v>
      </c>
    </row>
    <row r="6793" spans="1:2" x14ac:dyDescent="0.25">
      <c r="A6793" s="115" t="s">
        <v>8687</v>
      </c>
      <c r="B6793" s="193">
        <v>52552</v>
      </c>
    </row>
    <row r="6794" spans="1:2" x14ac:dyDescent="0.25">
      <c r="A6794" s="115" t="s">
        <v>8688</v>
      </c>
      <c r="B6794" s="193">
        <v>52553</v>
      </c>
    </row>
    <row r="6795" spans="1:2" x14ac:dyDescent="0.25">
      <c r="A6795" s="115" t="s">
        <v>8689</v>
      </c>
      <c r="B6795" s="193">
        <v>52554</v>
      </c>
    </row>
    <row r="6796" spans="1:2" x14ac:dyDescent="0.25">
      <c r="A6796" s="115" t="s">
        <v>8690</v>
      </c>
      <c r="B6796" s="193">
        <v>52555</v>
      </c>
    </row>
    <row r="6797" spans="1:2" x14ac:dyDescent="0.25">
      <c r="A6797" s="115" t="s">
        <v>8691</v>
      </c>
      <c r="B6797" s="193">
        <v>52556</v>
      </c>
    </row>
    <row r="6798" spans="1:2" x14ac:dyDescent="0.25">
      <c r="A6798" s="115" t="s">
        <v>8692</v>
      </c>
      <c r="B6798" s="193">
        <v>52557</v>
      </c>
    </row>
    <row r="6799" spans="1:2" x14ac:dyDescent="0.25">
      <c r="A6799" s="115" t="s">
        <v>8693</v>
      </c>
      <c r="B6799" s="193">
        <v>52558</v>
      </c>
    </row>
    <row r="6800" spans="1:2" x14ac:dyDescent="0.25">
      <c r="A6800" s="115" t="s">
        <v>8694</v>
      </c>
      <c r="B6800" s="193">
        <v>52559</v>
      </c>
    </row>
    <row r="6801" spans="1:2" x14ac:dyDescent="0.25">
      <c r="A6801" s="115" t="s">
        <v>8695</v>
      </c>
      <c r="B6801" s="193">
        <v>52560</v>
      </c>
    </row>
    <row r="6802" spans="1:2" x14ac:dyDescent="0.25">
      <c r="A6802" s="115" t="s">
        <v>8696</v>
      </c>
      <c r="B6802" s="193">
        <v>52561</v>
      </c>
    </row>
    <row r="6803" spans="1:2" x14ac:dyDescent="0.25">
      <c r="A6803" s="115" t="s">
        <v>8697</v>
      </c>
      <c r="B6803" s="193">
        <v>52562</v>
      </c>
    </row>
    <row r="6804" spans="1:2" x14ac:dyDescent="0.25">
      <c r="A6804" s="115" t="s">
        <v>8698</v>
      </c>
      <c r="B6804" s="193">
        <v>52563</v>
      </c>
    </row>
    <row r="6805" spans="1:2" x14ac:dyDescent="0.25">
      <c r="A6805" s="115" t="s">
        <v>8699</v>
      </c>
      <c r="B6805" s="193">
        <v>52564</v>
      </c>
    </row>
    <row r="6806" spans="1:2" x14ac:dyDescent="0.25">
      <c r="A6806" s="115" t="s">
        <v>8700</v>
      </c>
      <c r="B6806" s="193">
        <v>52565</v>
      </c>
    </row>
    <row r="6807" spans="1:2" x14ac:dyDescent="0.25">
      <c r="A6807" s="115" t="s">
        <v>8701</v>
      </c>
      <c r="B6807" s="193">
        <v>52566</v>
      </c>
    </row>
    <row r="6808" spans="1:2" x14ac:dyDescent="0.25">
      <c r="A6808" s="115" t="s">
        <v>8702</v>
      </c>
      <c r="B6808" s="193">
        <v>52567</v>
      </c>
    </row>
    <row r="6809" spans="1:2" x14ac:dyDescent="0.25">
      <c r="A6809" s="115" t="s">
        <v>8703</v>
      </c>
      <c r="B6809" s="193">
        <v>52568</v>
      </c>
    </row>
    <row r="6810" spans="1:2" x14ac:dyDescent="0.25">
      <c r="A6810" s="115" t="s">
        <v>8704</v>
      </c>
      <c r="B6810" s="193">
        <v>52569</v>
      </c>
    </row>
    <row r="6811" spans="1:2" x14ac:dyDescent="0.25">
      <c r="A6811" s="115" t="s">
        <v>8705</v>
      </c>
      <c r="B6811" s="193">
        <v>52570</v>
      </c>
    </row>
    <row r="6812" spans="1:2" x14ac:dyDescent="0.25">
      <c r="A6812" s="115" t="s">
        <v>8706</v>
      </c>
      <c r="B6812" s="193">
        <v>52571</v>
      </c>
    </row>
    <row r="6813" spans="1:2" x14ac:dyDescent="0.25">
      <c r="A6813" s="115" t="s">
        <v>8707</v>
      </c>
      <c r="B6813" s="193">
        <v>52572</v>
      </c>
    </row>
    <row r="6814" spans="1:2" x14ac:dyDescent="0.25">
      <c r="A6814" s="115" t="s">
        <v>8708</v>
      </c>
      <c r="B6814" s="193">
        <v>52573</v>
      </c>
    </row>
    <row r="6815" spans="1:2" x14ac:dyDescent="0.25">
      <c r="A6815" s="115" t="s">
        <v>8709</v>
      </c>
      <c r="B6815" s="193">
        <v>52574</v>
      </c>
    </row>
    <row r="6816" spans="1:2" x14ac:dyDescent="0.25">
      <c r="A6816" s="115" t="s">
        <v>8710</v>
      </c>
      <c r="B6816" s="193">
        <v>52575</v>
      </c>
    </row>
    <row r="6817" spans="1:2" x14ac:dyDescent="0.25">
      <c r="A6817" s="115" t="s">
        <v>8711</v>
      </c>
      <c r="B6817" s="193">
        <v>52576</v>
      </c>
    </row>
    <row r="6818" spans="1:2" x14ac:dyDescent="0.25">
      <c r="A6818" s="115" t="s">
        <v>8712</v>
      </c>
      <c r="B6818" s="193">
        <v>52577</v>
      </c>
    </row>
    <row r="6819" spans="1:2" x14ac:dyDescent="0.25">
      <c r="A6819" s="115" t="s">
        <v>8713</v>
      </c>
      <c r="B6819" s="193">
        <v>52578</v>
      </c>
    </row>
    <row r="6820" spans="1:2" x14ac:dyDescent="0.25">
      <c r="A6820" s="115" t="s">
        <v>8714</v>
      </c>
      <c r="B6820" s="193">
        <v>52579</v>
      </c>
    </row>
    <row r="6821" spans="1:2" x14ac:dyDescent="0.25">
      <c r="A6821" s="115" t="s">
        <v>8715</v>
      </c>
      <c r="B6821" s="193">
        <v>52580</v>
      </c>
    </row>
    <row r="6822" spans="1:2" x14ac:dyDescent="0.25">
      <c r="A6822" s="115" t="s">
        <v>8716</v>
      </c>
      <c r="B6822" s="193">
        <v>52581</v>
      </c>
    </row>
    <row r="6823" spans="1:2" x14ac:dyDescent="0.25">
      <c r="A6823" s="115" t="s">
        <v>8717</v>
      </c>
      <c r="B6823" s="193">
        <v>52582</v>
      </c>
    </row>
    <row r="6824" spans="1:2" x14ac:dyDescent="0.25">
      <c r="A6824" s="115" t="s">
        <v>8718</v>
      </c>
      <c r="B6824" s="193">
        <v>52583</v>
      </c>
    </row>
    <row r="6825" spans="1:2" x14ac:dyDescent="0.25">
      <c r="A6825" s="115" t="s">
        <v>8719</v>
      </c>
      <c r="B6825" s="193">
        <v>52584</v>
      </c>
    </row>
    <row r="6826" spans="1:2" x14ac:dyDescent="0.25">
      <c r="A6826" s="115" t="s">
        <v>8720</v>
      </c>
      <c r="B6826" s="193">
        <v>52585</v>
      </c>
    </row>
    <row r="6827" spans="1:2" x14ac:dyDescent="0.25">
      <c r="A6827" s="115" t="s">
        <v>8721</v>
      </c>
      <c r="B6827" s="193">
        <v>52586</v>
      </c>
    </row>
    <row r="6828" spans="1:2" x14ac:dyDescent="0.25">
      <c r="A6828" s="115" t="s">
        <v>8722</v>
      </c>
      <c r="B6828" s="193">
        <v>52587</v>
      </c>
    </row>
    <row r="6829" spans="1:2" x14ac:dyDescent="0.25">
      <c r="A6829" s="115" t="s">
        <v>8723</v>
      </c>
      <c r="B6829" s="193">
        <v>52588</v>
      </c>
    </row>
    <row r="6830" spans="1:2" x14ac:dyDescent="0.25">
      <c r="A6830" s="115" t="s">
        <v>8724</v>
      </c>
      <c r="B6830" s="193">
        <v>52589</v>
      </c>
    </row>
    <row r="6831" spans="1:2" x14ac:dyDescent="0.25">
      <c r="A6831" s="115" t="s">
        <v>8725</v>
      </c>
      <c r="B6831" s="193">
        <v>52590</v>
      </c>
    </row>
    <row r="6832" spans="1:2" x14ac:dyDescent="0.25">
      <c r="A6832" s="115" t="s">
        <v>8726</v>
      </c>
      <c r="B6832" s="193">
        <v>52591</v>
      </c>
    </row>
    <row r="6833" spans="1:2" x14ac:dyDescent="0.25">
      <c r="A6833" s="115" t="s">
        <v>8727</v>
      </c>
      <c r="B6833" s="193">
        <v>52592</v>
      </c>
    </row>
    <row r="6834" spans="1:2" x14ac:dyDescent="0.25">
      <c r="A6834" s="115" t="s">
        <v>8728</v>
      </c>
      <c r="B6834" s="193">
        <v>52593</v>
      </c>
    </row>
    <row r="6835" spans="1:2" x14ac:dyDescent="0.25">
      <c r="A6835" s="115" t="s">
        <v>8729</v>
      </c>
      <c r="B6835" s="193">
        <v>52594</v>
      </c>
    </row>
    <row r="6836" spans="1:2" x14ac:dyDescent="0.25">
      <c r="A6836" s="115" t="s">
        <v>8730</v>
      </c>
      <c r="B6836" s="193">
        <v>52595</v>
      </c>
    </row>
    <row r="6837" spans="1:2" x14ac:dyDescent="0.25">
      <c r="A6837" s="115" t="s">
        <v>8731</v>
      </c>
      <c r="B6837" s="193">
        <v>52596</v>
      </c>
    </row>
    <row r="6838" spans="1:2" x14ac:dyDescent="0.25">
      <c r="A6838" s="115" t="s">
        <v>8732</v>
      </c>
      <c r="B6838" s="193">
        <v>52597</v>
      </c>
    </row>
    <row r="6839" spans="1:2" x14ac:dyDescent="0.25">
      <c r="A6839" s="115" t="s">
        <v>8733</v>
      </c>
      <c r="B6839" s="193">
        <v>52598</v>
      </c>
    </row>
    <row r="6840" spans="1:2" x14ac:dyDescent="0.25">
      <c r="A6840" s="115" t="s">
        <v>8734</v>
      </c>
      <c r="B6840" s="193">
        <v>52599</v>
      </c>
    </row>
    <row r="6841" spans="1:2" x14ac:dyDescent="0.25">
      <c r="A6841" s="115" t="s">
        <v>8735</v>
      </c>
      <c r="B6841" s="193">
        <v>52600</v>
      </c>
    </row>
    <row r="6842" spans="1:2" x14ac:dyDescent="0.25">
      <c r="A6842" s="115" t="s">
        <v>8736</v>
      </c>
      <c r="B6842" s="193">
        <v>52601</v>
      </c>
    </row>
    <row r="6843" spans="1:2" x14ac:dyDescent="0.25">
      <c r="A6843" s="115" t="s">
        <v>8737</v>
      </c>
      <c r="B6843" s="193">
        <v>52602</v>
      </c>
    </row>
    <row r="6844" spans="1:2" x14ac:dyDescent="0.25">
      <c r="A6844" s="115" t="s">
        <v>8738</v>
      </c>
      <c r="B6844" s="193">
        <v>52603</v>
      </c>
    </row>
    <row r="6845" spans="1:2" x14ac:dyDescent="0.25">
      <c r="A6845" s="115" t="s">
        <v>8739</v>
      </c>
      <c r="B6845" s="193">
        <v>52604</v>
      </c>
    </row>
    <row r="6846" spans="1:2" x14ac:dyDescent="0.25">
      <c r="A6846" s="115" t="s">
        <v>8740</v>
      </c>
      <c r="B6846" s="193">
        <v>52605</v>
      </c>
    </row>
    <row r="6847" spans="1:2" x14ac:dyDescent="0.25">
      <c r="A6847" s="115" t="s">
        <v>8741</v>
      </c>
      <c r="B6847" s="193">
        <v>52606</v>
      </c>
    </row>
    <row r="6848" spans="1:2" x14ac:dyDescent="0.25">
      <c r="A6848" s="115" t="s">
        <v>8742</v>
      </c>
      <c r="B6848" s="193">
        <v>52607</v>
      </c>
    </row>
    <row r="6849" spans="1:2" x14ac:dyDescent="0.25">
      <c r="A6849" s="115" t="s">
        <v>8743</v>
      </c>
      <c r="B6849" s="193">
        <v>52608</v>
      </c>
    </row>
    <row r="6850" spans="1:2" x14ac:dyDescent="0.25">
      <c r="A6850" s="115" t="s">
        <v>8744</v>
      </c>
      <c r="B6850" s="193">
        <v>52609</v>
      </c>
    </row>
    <row r="6851" spans="1:2" x14ac:dyDescent="0.25">
      <c r="A6851" s="115" t="s">
        <v>8745</v>
      </c>
      <c r="B6851" s="193">
        <v>52610</v>
      </c>
    </row>
    <row r="6852" spans="1:2" x14ac:dyDescent="0.25">
      <c r="A6852" s="115" t="s">
        <v>8746</v>
      </c>
      <c r="B6852" s="193">
        <v>52611</v>
      </c>
    </row>
    <row r="6853" spans="1:2" x14ac:dyDescent="0.25">
      <c r="A6853" s="115" t="s">
        <v>8747</v>
      </c>
      <c r="B6853" s="193">
        <v>52612</v>
      </c>
    </row>
    <row r="6854" spans="1:2" x14ac:dyDescent="0.25">
      <c r="A6854" s="115" t="s">
        <v>8748</v>
      </c>
      <c r="B6854" s="193">
        <v>52613</v>
      </c>
    </row>
    <row r="6855" spans="1:2" x14ac:dyDescent="0.25">
      <c r="A6855" s="115" t="s">
        <v>8749</v>
      </c>
      <c r="B6855" s="193">
        <v>52614</v>
      </c>
    </row>
    <row r="6856" spans="1:2" x14ac:dyDescent="0.25">
      <c r="A6856" s="115" t="s">
        <v>8750</v>
      </c>
      <c r="B6856" s="193">
        <v>52615</v>
      </c>
    </row>
    <row r="6857" spans="1:2" x14ac:dyDescent="0.25">
      <c r="A6857" s="115" t="s">
        <v>8751</v>
      </c>
      <c r="B6857" s="193">
        <v>52616</v>
      </c>
    </row>
    <row r="6858" spans="1:2" x14ac:dyDescent="0.25">
      <c r="A6858" s="115" t="s">
        <v>8752</v>
      </c>
      <c r="B6858" s="193">
        <v>52617</v>
      </c>
    </row>
    <row r="6859" spans="1:2" x14ac:dyDescent="0.25">
      <c r="A6859" s="115" t="s">
        <v>8753</v>
      </c>
      <c r="B6859" s="193">
        <v>52618</v>
      </c>
    </row>
    <row r="6860" spans="1:2" x14ac:dyDescent="0.25">
      <c r="A6860" s="115" t="s">
        <v>8754</v>
      </c>
      <c r="B6860" s="193">
        <v>52619</v>
      </c>
    </row>
    <row r="6861" spans="1:2" x14ac:dyDescent="0.25">
      <c r="A6861" s="115" t="s">
        <v>8755</v>
      </c>
      <c r="B6861" s="193">
        <v>52620</v>
      </c>
    </row>
    <row r="6862" spans="1:2" x14ac:dyDescent="0.25">
      <c r="A6862" s="115" t="s">
        <v>8756</v>
      </c>
      <c r="B6862" s="193">
        <v>52621</v>
      </c>
    </row>
    <row r="6863" spans="1:2" x14ac:dyDescent="0.25">
      <c r="A6863" s="115" t="s">
        <v>8757</v>
      </c>
      <c r="B6863" s="193">
        <v>52622</v>
      </c>
    </row>
    <row r="6864" spans="1:2" x14ac:dyDescent="0.25">
      <c r="A6864" s="115" t="s">
        <v>8758</v>
      </c>
      <c r="B6864" s="193">
        <v>52623</v>
      </c>
    </row>
    <row r="6865" spans="1:2" x14ac:dyDescent="0.25">
      <c r="A6865" s="115" t="s">
        <v>8759</v>
      </c>
      <c r="B6865" s="193">
        <v>52624</v>
      </c>
    </row>
    <row r="6866" spans="1:2" x14ac:dyDescent="0.25">
      <c r="A6866" s="115" t="s">
        <v>8760</v>
      </c>
      <c r="B6866" s="193">
        <v>52625</v>
      </c>
    </row>
    <row r="6867" spans="1:2" x14ac:dyDescent="0.25">
      <c r="A6867" s="115" t="s">
        <v>8761</v>
      </c>
      <c r="B6867" s="193">
        <v>52626</v>
      </c>
    </row>
    <row r="6868" spans="1:2" x14ac:dyDescent="0.25">
      <c r="A6868" s="115" t="s">
        <v>8762</v>
      </c>
      <c r="B6868" s="193">
        <v>52627</v>
      </c>
    </row>
    <row r="6869" spans="1:2" x14ac:dyDescent="0.25">
      <c r="A6869" s="115" t="s">
        <v>8763</v>
      </c>
      <c r="B6869" s="193">
        <v>52628</v>
      </c>
    </row>
    <row r="6870" spans="1:2" x14ac:dyDescent="0.25">
      <c r="A6870" s="115" t="s">
        <v>8764</v>
      </c>
      <c r="B6870" s="193">
        <v>52629</v>
      </c>
    </row>
    <row r="6871" spans="1:2" x14ac:dyDescent="0.25">
      <c r="A6871" s="115" t="s">
        <v>8765</v>
      </c>
      <c r="B6871" s="193">
        <v>52630</v>
      </c>
    </row>
    <row r="6872" spans="1:2" x14ac:dyDescent="0.25">
      <c r="A6872" s="115" t="s">
        <v>8766</v>
      </c>
      <c r="B6872" s="193">
        <v>52631</v>
      </c>
    </row>
    <row r="6873" spans="1:2" x14ac:dyDescent="0.25">
      <c r="A6873" s="115" t="s">
        <v>8767</v>
      </c>
      <c r="B6873" s="193">
        <v>52632</v>
      </c>
    </row>
    <row r="6874" spans="1:2" x14ac:dyDescent="0.25">
      <c r="A6874" s="115" t="s">
        <v>8768</v>
      </c>
      <c r="B6874" s="193">
        <v>52633</v>
      </c>
    </row>
    <row r="6875" spans="1:2" x14ac:dyDescent="0.25">
      <c r="A6875" s="115" t="s">
        <v>8769</v>
      </c>
      <c r="B6875" s="193">
        <v>52634</v>
      </c>
    </row>
    <row r="6876" spans="1:2" x14ac:dyDescent="0.25">
      <c r="A6876" s="115" t="s">
        <v>8770</v>
      </c>
      <c r="B6876" s="193">
        <v>52635</v>
      </c>
    </row>
    <row r="6877" spans="1:2" x14ac:dyDescent="0.25">
      <c r="A6877" s="115" t="s">
        <v>8771</v>
      </c>
      <c r="B6877" s="193">
        <v>52636</v>
      </c>
    </row>
    <row r="6878" spans="1:2" x14ac:dyDescent="0.25">
      <c r="A6878" s="115" t="s">
        <v>8772</v>
      </c>
      <c r="B6878" s="193">
        <v>52637</v>
      </c>
    </row>
    <row r="6879" spans="1:2" x14ac:dyDescent="0.25">
      <c r="A6879" s="115" t="s">
        <v>8773</v>
      </c>
      <c r="B6879" s="193">
        <v>52638</v>
      </c>
    </row>
    <row r="6880" spans="1:2" x14ac:dyDescent="0.25">
      <c r="A6880" s="115" t="s">
        <v>8774</v>
      </c>
      <c r="B6880" s="193">
        <v>52639</v>
      </c>
    </row>
    <row r="6881" spans="1:2" x14ac:dyDescent="0.25">
      <c r="A6881" s="115" t="s">
        <v>8775</v>
      </c>
      <c r="B6881" s="193">
        <v>52640</v>
      </c>
    </row>
    <row r="6882" spans="1:2" x14ac:dyDescent="0.25">
      <c r="A6882" s="115" t="s">
        <v>8776</v>
      </c>
      <c r="B6882" s="193">
        <v>52641</v>
      </c>
    </row>
    <row r="6883" spans="1:2" x14ac:dyDescent="0.25">
      <c r="A6883" s="115" t="s">
        <v>8777</v>
      </c>
      <c r="B6883" s="193">
        <v>52642</v>
      </c>
    </row>
    <row r="6884" spans="1:2" x14ac:dyDescent="0.25">
      <c r="A6884" s="115" t="s">
        <v>8778</v>
      </c>
      <c r="B6884" s="193">
        <v>52643</v>
      </c>
    </row>
    <row r="6885" spans="1:2" x14ac:dyDescent="0.25">
      <c r="A6885" s="115" t="s">
        <v>8779</v>
      </c>
      <c r="B6885" s="193">
        <v>52644</v>
      </c>
    </row>
    <row r="6886" spans="1:2" x14ac:dyDescent="0.25">
      <c r="A6886" s="115" t="s">
        <v>8780</v>
      </c>
      <c r="B6886" s="193">
        <v>52645</v>
      </c>
    </row>
    <row r="6887" spans="1:2" x14ac:dyDescent="0.25">
      <c r="A6887" s="115" t="s">
        <v>8781</v>
      </c>
      <c r="B6887" s="193">
        <v>52646</v>
      </c>
    </row>
    <row r="6888" spans="1:2" x14ac:dyDescent="0.25">
      <c r="A6888" s="115" t="s">
        <v>8782</v>
      </c>
      <c r="B6888" s="193">
        <v>52647</v>
      </c>
    </row>
    <row r="6889" spans="1:2" x14ac:dyDescent="0.25">
      <c r="A6889" s="115" t="s">
        <v>8783</v>
      </c>
      <c r="B6889" s="193">
        <v>52648</v>
      </c>
    </row>
    <row r="6890" spans="1:2" x14ac:dyDescent="0.25">
      <c r="A6890" s="115" t="s">
        <v>8784</v>
      </c>
      <c r="B6890" s="193">
        <v>52649</v>
      </c>
    </row>
    <row r="6891" spans="1:2" x14ac:dyDescent="0.25">
      <c r="A6891" s="115" t="s">
        <v>8785</v>
      </c>
      <c r="B6891" s="193">
        <v>52650</v>
      </c>
    </row>
    <row r="6892" spans="1:2" x14ac:dyDescent="0.25">
      <c r="A6892" s="115" t="s">
        <v>8786</v>
      </c>
      <c r="B6892" s="193">
        <v>52651</v>
      </c>
    </row>
    <row r="6893" spans="1:2" x14ac:dyDescent="0.25">
      <c r="A6893" s="115" t="s">
        <v>8787</v>
      </c>
      <c r="B6893" s="193">
        <v>52652</v>
      </c>
    </row>
    <row r="6894" spans="1:2" x14ac:dyDescent="0.25">
      <c r="A6894" s="115" t="s">
        <v>8788</v>
      </c>
      <c r="B6894" s="193">
        <v>52653</v>
      </c>
    </row>
    <row r="6895" spans="1:2" x14ac:dyDescent="0.25">
      <c r="A6895" s="115" t="s">
        <v>8789</v>
      </c>
      <c r="B6895" s="193">
        <v>52654</v>
      </c>
    </row>
    <row r="6896" spans="1:2" x14ac:dyDescent="0.25">
      <c r="A6896" s="115" t="s">
        <v>8790</v>
      </c>
      <c r="B6896" s="193">
        <v>52655</v>
      </c>
    </row>
    <row r="6897" spans="1:2" x14ac:dyDescent="0.25">
      <c r="A6897" s="115" t="s">
        <v>8791</v>
      </c>
      <c r="B6897" s="193">
        <v>52656</v>
      </c>
    </row>
    <row r="6898" spans="1:2" x14ac:dyDescent="0.25">
      <c r="A6898" s="115" t="s">
        <v>8792</v>
      </c>
      <c r="B6898" s="193">
        <v>52657</v>
      </c>
    </row>
    <row r="6899" spans="1:2" x14ac:dyDescent="0.25">
      <c r="A6899" s="115" t="s">
        <v>8793</v>
      </c>
      <c r="B6899" s="193">
        <v>52658</v>
      </c>
    </row>
    <row r="6900" spans="1:2" x14ac:dyDescent="0.25">
      <c r="A6900" s="115" t="s">
        <v>8794</v>
      </c>
      <c r="B6900" s="193">
        <v>52659</v>
      </c>
    </row>
    <row r="6901" spans="1:2" x14ac:dyDescent="0.25">
      <c r="A6901" s="115" t="s">
        <v>8795</v>
      </c>
      <c r="B6901" s="193">
        <v>52660</v>
      </c>
    </row>
    <row r="6902" spans="1:2" x14ac:dyDescent="0.25">
      <c r="A6902" s="115" t="s">
        <v>8796</v>
      </c>
      <c r="B6902" s="193">
        <v>52661</v>
      </c>
    </row>
    <row r="6903" spans="1:2" x14ac:dyDescent="0.25">
      <c r="A6903" s="115" t="s">
        <v>8797</v>
      </c>
      <c r="B6903" s="193">
        <v>52662</v>
      </c>
    </row>
    <row r="6904" spans="1:2" x14ac:dyDescent="0.25">
      <c r="A6904" s="115" t="s">
        <v>8798</v>
      </c>
      <c r="B6904" s="193">
        <v>52663</v>
      </c>
    </row>
    <row r="6905" spans="1:2" x14ac:dyDescent="0.25">
      <c r="A6905" s="115" t="s">
        <v>8799</v>
      </c>
      <c r="B6905" s="193">
        <v>52664</v>
      </c>
    </row>
    <row r="6906" spans="1:2" x14ac:dyDescent="0.25">
      <c r="A6906" s="115" t="s">
        <v>8800</v>
      </c>
      <c r="B6906" s="193">
        <v>52665</v>
      </c>
    </row>
    <row r="6907" spans="1:2" x14ac:dyDescent="0.25">
      <c r="A6907" s="115" t="s">
        <v>8801</v>
      </c>
      <c r="B6907" s="193">
        <v>52666</v>
      </c>
    </row>
    <row r="6908" spans="1:2" x14ac:dyDescent="0.25">
      <c r="A6908" s="115" t="s">
        <v>8802</v>
      </c>
      <c r="B6908" s="193">
        <v>52667</v>
      </c>
    </row>
    <row r="6909" spans="1:2" x14ac:dyDescent="0.25">
      <c r="A6909" s="115" t="s">
        <v>8803</v>
      </c>
      <c r="B6909" s="193">
        <v>52668</v>
      </c>
    </row>
    <row r="6910" spans="1:2" x14ac:dyDescent="0.25">
      <c r="A6910" s="115" t="s">
        <v>8804</v>
      </c>
      <c r="B6910" s="193">
        <v>52669</v>
      </c>
    </row>
    <row r="6911" spans="1:2" x14ac:dyDescent="0.25">
      <c r="A6911" s="115" t="s">
        <v>8805</v>
      </c>
      <c r="B6911" s="193">
        <v>52670</v>
      </c>
    </row>
    <row r="6912" spans="1:2" x14ac:dyDescent="0.25">
      <c r="A6912" s="115" t="s">
        <v>8806</v>
      </c>
      <c r="B6912" s="193">
        <v>52671</v>
      </c>
    </row>
    <row r="6913" spans="1:2" x14ac:dyDescent="0.25">
      <c r="A6913" s="115" t="s">
        <v>8807</v>
      </c>
      <c r="B6913" s="193">
        <v>52672</v>
      </c>
    </row>
    <row r="6914" spans="1:2" x14ac:dyDescent="0.25">
      <c r="A6914" s="115" t="s">
        <v>8808</v>
      </c>
      <c r="B6914" s="193">
        <v>52673</v>
      </c>
    </row>
    <row r="6915" spans="1:2" x14ac:dyDescent="0.25">
      <c r="A6915" s="115" t="s">
        <v>8809</v>
      </c>
      <c r="B6915" s="193">
        <v>52674</v>
      </c>
    </row>
    <row r="6916" spans="1:2" x14ac:dyDescent="0.25">
      <c r="A6916" s="115" t="s">
        <v>8810</v>
      </c>
      <c r="B6916" s="193">
        <v>52675</v>
      </c>
    </row>
    <row r="6917" spans="1:2" x14ac:dyDescent="0.25">
      <c r="A6917" s="115" t="s">
        <v>8811</v>
      </c>
      <c r="B6917" s="193">
        <v>52676</v>
      </c>
    </row>
    <row r="6918" spans="1:2" x14ac:dyDescent="0.25">
      <c r="A6918" s="115" t="s">
        <v>8812</v>
      </c>
      <c r="B6918" s="193">
        <v>52677</v>
      </c>
    </row>
    <row r="6919" spans="1:2" x14ac:dyDescent="0.25">
      <c r="A6919" s="115" t="s">
        <v>8813</v>
      </c>
      <c r="B6919" s="193">
        <v>52678</v>
      </c>
    </row>
    <row r="6920" spans="1:2" x14ac:dyDescent="0.25">
      <c r="A6920" s="115" t="s">
        <v>8814</v>
      </c>
      <c r="B6920" s="193">
        <v>52679</v>
      </c>
    </row>
    <row r="6921" spans="1:2" x14ac:dyDescent="0.25">
      <c r="A6921" s="115" t="s">
        <v>8815</v>
      </c>
      <c r="B6921" s="193">
        <v>52680</v>
      </c>
    </row>
    <row r="6922" spans="1:2" x14ac:dyDescent="0.25">
      <c r="A6922" s="115" t="s">
        <v>8816</v>
      </c>
      <c r="B6922" s="193">
        <v>52681</v>
      </c>
    </row>
    <row r="6923" spans="1:2" x14ac:dyDescent="0.25">
      <c r="A6923" s="115" t="s">
        <v>8817</v>
      </c>
      <c r="B6923" s="193">
        <v>52682</v>
      </c>
    </row>
    <row r="6924" spans="1:2" x14ac:dyDescent="0.25">
      <c r="A6924" s="115" t="s">
        <v>8818</v>
      </c>
      <c r="B6924" s="193">
        <v>52683</v>
      </c>
    </row>
    <row r="6925" spans="1:2" x14ac:dyDescent="0.25">
      <c r="A6925" s="115" t="s">
        <v>8819</v>
      </c>
      <c r="B6925" s="193">
        <v>52684</v>
      </c>
    </row>
    <row r="6926" spans="1:2" x14ac:dyDescent="0.25">
      <c r="A6926" s="115" t="s">
        <v>8820</v>
      </c>
      <c r="B6926" s="193">
        <v>52685</v>
      </c>
    </row>
    <row r="6927" spans="1:2" x14ac:dyDescent="0.25">
      <c r="A6927" s="115" t="s">
        <v>8821</v>
      </c>
      <c r="B6927" s="193">
        <v>52686</v>
      </c>
    </row>
    <row r="6928" spans="1:2" x14ac:dyDescent="0.25">
      <c r="A6928" s="115" t="s">
        <v>8822</v>
      </c>
      <c r="B6928" s="193">
        <v>52687</v>
      </c>
    </row>
    <row r="6929" spans="1:2" x14ac:dyDescent="0.25">
      <c r="A6929" s="115" t="s">
        <v>8823</v>
      </c>
      <c r="B6929" s="193">
        <v>52688</v>
      </c>
    </row>
    <row r="6930" spans="1:2" x14ac:dyDescent="0.25">
      <c r="A6930" s="115" t="s">
        <v>8824</v>
      </c>
      <c r="B6930" s="193">
        <v>52689</v>
      </c>
    </row>
    <row r="6931" spans="1:2" x14ac:dyDescent="0.25">
      <c r="A6931" s="115" t="s">
        <v>8825</v>
      </c>
      <c r="B6931" s="193">
        <v>52690</v>
      </c>
    </row>
    <row r="6932" spans="1:2" x14ac:dyDescent="0.25">
      <c r="A6932" s="115" t="s">
        <v>8826</v>
      </c>
      <c r="B6932" s="193">
        <v>52691</v>
      </c>
    </row>
    <row r="6933" spans="1:2" x14ac:dyDescent="0.25">
      <c r="A6933" s="115" t="s">
        <v>8827</v>
      </c>
      <c r="B6933" s="193">
        <v>52692</v>
      </c>
    </row>
    <row r="6934" spans="1:2" x14ac:dyDescent="0.25">
      <c r="A6934" s="115" t="s">
        <v>8828</v>
      </c>
      <c r="B6934" s="193">
        <v>52693</v>
      </c>
    </row>
    <row r="6935" spans="1:2" x14ac:dyDescent="0.25">
      <c r="A6935" s="115" t="s">
        <v>8829</v>
      </c>
      <c r="B6935" s="193">
        <v>52694</v>
      </c>
    </row>
    <row r="6936" spans="1:2" x14ac:dyDescent="0.25">
      <c r="A6936" s="115" t="s">
        <v>8830</v>
      </c>
      <c r="B6936" s="193">
        <v>52695</v>
      </c>
    </row>
    <row r="6937" spans="1:2" x14ac:dyDescent="0.25">
      <c r="A6937" s="115" t="s">
        <v>8831</v>
      </c>
      <c r="B6937" s="193">
        <v>52696</v>
      </c>
    </row>
    <row r="6938" spans="1:2" x14ac:dyDescent="0.25">
      <c r="A6938" s="115" t="s">
        <v>8832</v>
      </c>
      <c r="B6938" s="193">
        <v>52697</v>
      </c>
    </row>
    <row r="6939" spans="1:2" x14ac:dyDescent="0.25">
      <c r="A6939" s="115" t="s">
        <v>8833</v>
      </c>
      <c r="B6939" s="193">
        <v>52698</v>
      </c>
    </row>
    <row r="6940" spans="1:2" x14ac:dyDescent="0.25">
      <c r="A6940" s="115" t="s">
        <v>8834</v>
      </c>
      <c r="B6940" s="193">
        <v>52699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18</vt:i4>
      </vt:variant>
    </vt:vector>
  </HeadingPairs>
  <TitlesOfParts>
    <vt:vector size="45" baseType="lpstr">
      <vt:lpstr>Dashboard</vt:lpstr>
      <vt:lpstr>Profit_Loss</vt:lpstr>
      <vt:lpstr>Receivable_Payable</vt:lpstr>
      <vt:lpstr>Party_Statement</vt:lpstr>
      <vt:lpstr>Party_Ledger</vt:lpstr>
      <vt:lpstr>Sales_Entry</vt:lpstr>
      <vt:lpstr>Purchase_Entry</vt:lpstr>
      <vt:lpstr>Collection</vt:lpstr>
      <vt:lpstr>Cash_Demon</vt:lpstr>
      <vt:lpstr>PETTY CASH</vt:lpstr>
      <vt:lpstr>Party_Master</vt:lpstr>
      <vt:lpstr>BANK RECON</vt:lpstr>
      <vt:lpstr>Daybook</vt:lpstr>
      <vt:lpstr>Stock_Master</vt:lpstr>
      <vt:lpstr>Stock_Statement</vt:lpstr>
      <vt:lpstr>Printable_Invoice</vt:lpstr>
      <vt:lpstr>Salary Advance</vt:lpstr>
      <vt:lpstr>Opening Balance Import</vt:lpstr>
      <vt:lpstr>Settings</vt:lpstr>
      <vt:lpstr>README</vt:lpstr>
      <vt:lpstr>Error Log</vt:lpstr>
      <vt:lpstr>Reconciliation Report</vt:lpstr>
      <vt:lpstr>Import Log</vt:lpstr>
      <vt:lpstr>Change Log</vt:lpstr>
      <vt:lpstr>Printable Party Statement</vt:lpstr>
      <vt:lpstr>Verified Transaction Ledger</vt:lpstr>
      <vt:lpstr>BS_AD_Lookup</vt:lpstr>
      <vt:lpstr>BizName</vt:lpstr>
      <vt:lpstr>BSAD</vt:lpstr>
      <vt:lpstr>FAT_MULT</vt:lpstr>
      <vt:lpstr>PartyTypes</vt:lpstr>
      <vt:lpstr>PayModes</vt:lpstr>
      <vt:lpstr>Party_Statement!Print_Area</vt:lpstr>
      <vt:lpstr>Printable_Invoice!Print_Area</vt:lpstr>
      <vt:lpstr>Profit_Loss!Print_Area</vt:lpstr>
      <vt:lpstr>README!Print_Area</vt:lpstr>
      <vt:lpstr>Receivable_Payable!Print_Area</vt:lpstr>
      <vt:lpstr>Stock_Statement!Print_Area</vt:lpstr>
      <vt:lpstr>'Printable Party Statement'!Print_Titles</vt:lpstr>
      <vt:lpstr>Products</vt:lpstr>
      <vt:lpstr>RateTypes</vt:lpstr>
      <vt:lpstr>SNF_MULT</vt:lpstr>
      <vt:lpstr>Statuses</vt:lpstr>
      <vt:lpstr>TxnTypes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prarambha dairy</cp:lastModifiedBy>
  <cp:lastPrinted>2026-09-19T10:41:54Z</cp:lastPrinted>
  <dcterms:created xsi:type="dcterms:W3CDTF">2026-07-18T06:52:46Z</dcterms:created>
  <dcterms:modified xsi:type="dcterms:W3CDTF">2026-09-19T11:12:07Z</dcterms:modified>
</cp:coreProperties>
</file>